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pivotTables/pivotTable1.xml" ContentType="application/vnd.openxmlformats-officedocument.spreadsheetml.pivotTable+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45" windowWidth="20115" windowHeight="7995" activeTab="7"/>
  </bookViews>
  <sheets>
    <sheet name="Sheet2" sheetId="7" r:id="rId1"/>
    <sheet name="Master" sheetId="1" r:id="rId2"/>
    <sheet name="JournalEntry" sheetId="2" r:id="rId3"/>
    <sheet name="ALLedger" sheetId="3" r:id="rId4"/>
    <sheet name="Ledgergraph" sheetId="14" r:id="rId5"/>
    <sheet name="Bal Sheet" sheetId="4" r:id="rId6"/>
    <sheet name="P&amp;L" sheetId="5" r:id="rId7"/>
    <sheet name="Schedule" sheetId="9" r:id="rId8"/>
    <sheet name="Financial-PL" sheetId="12" r:id="rId9"/>
    <sheet name="Financial-BS" sheetId="13" r:id="rId10"/>
    <sheet name="Financialgraph" sheetId="15" r:id="rId11"/>
  </sheets>
  <externalReferences>
    <externalReference r:id="rId12"/>
    <externalReference r:id="rId13"/>
    <externalReference r:id="rId14"/>
  </externalReferences>
  <definedNames>
    <definedName name="_xlnm._FilterDatabase" localSheetId="5" hidden="1">'Bal Sheet'!$A$6:$G$50</definedName>
    <definedName name="_xlnm._FilterDatabase" localSheetId="10" hidden="1">Financialgraph!$A$1:$C$839</definedName>
    <definedName name="_xlnm._FilterDatabase" localSheetId="2" hidden="1">JournalEntry!$A$1:$L$2201</definedName>
    <definedName name="_xlnm._FilterDatabase" localSheetId="4" hidden="1">Ledgergraph!$A$1:$D$1484</definedName>
    <definedName name="_xlnm._FilterDatabase" localSheetId="7" hidden="1">Schedule!$A$1:$E$200</definedName>
    <definedName name="a">"GEA ENERGY SYSTEM (INDIA) LIMITED"</definedName>
    <definedName name="aaa" localSheetId="10">INDIRECT(#REF!)</definedName>
    <definedName name="aaa">INDIRECT(#REF!)</definedName>
    <definedName name="Accounts_receivable" localSheetId="9">'Financial-BS'!$B$10</definedName>
    <definedName name="AP" localSheetId="10">INDIRECT(#REF!)</definedName>
    <definedName name="AP">INDIRECT(#REF!)</definedName>
    <definedName name="AR" localSheetId="10">INDIRECT(#REF!)</definedName>
    <definedName name="AR">INDIRECT(#REF!)</definedName>
    <definedName name="Balanced" localSheetId="9">'Financial-BS'!$B$59</definedName>
    <definedName name="Beginning_Year">2010</definedName>
    <definedName name="Cash" localSheetId="9">'Financial-BS'!$B$9</definedName>
    <definedName name="CD">ALLedger!$I$1</definedName>
    <definedName name="Common_stock" localSheetId="9">'Financial-BS'!$B$51</definedName>
    <definedName name="Company_Name">"Company Name"</definedName>
    <definedName name="Cost_of_goods_sold" localSheetId="8">'Financial-PL'!$B$8</definedName>
    <definedName name="CR">JournalEntry!$E:$E</definedName>
    <definedName name="Current_assets" localSheetId="9">'Financial-BS'!$B$8</definedName>
    <definedName name="Current_portion_of_long_term_debt" localSheetId="9">'Financial-BS'!$B$37</definedName>
    <definedName name="Cyr">Master!$I:$I</definedName>
    <definedName name="Deposits" localSheetId="9">'Financial-BS'!$B$12</definedName>
    <definedName name="DepositsBS" localSheetId="9">'Financial-BS'!$B$26</definedName>
    <definedName name="Detail_Type">12</definedName>
    <definedName name="DR">JournalEntry!$D:$D</definedName>
    <definedName name="DT">JournalEntry!$J:$J</definedName>
    <definedName name="End_Year">2010</definedName>
    <definedName name="EOF">ALLedger!$H$1</definedName>
    <definedName name="Export" localSheetId="9">OFFSET('Financial-BS'!$B$1,0,0,68,13)</definedName>
    <definedName name="Export" localSheetId="8">OFFSET('Financial-PL'!$B$1,0,0,33,13)</definedName>
    <definedName name="Fiscal_Start">3</definedName>
    <definedName name="Forecast_Period">13</definedName>
    <definedName name="Forecast_Year">2011</definedName>
    <definedName name="General_administrative_expense" localSheetId="8">'Financial-PL'!$B$13</definedName>
    <definedName name="Gross_profit" localSheetId="8">'Financial-PL'!$B$9</definedName>
    <definedName name="Income_before_income_taxes" localSheetId="8">'Financial-PL'!$B$28</definedName>
    <definedName name="Interest_expense" localSheetId="8">'Financial-PL'!$B$23</definedName>
    <definedName name="Interest_income" localSheetId="8">'Financial-PL'!$B$22</definedName>
    <definedName name="Inventory" localSheetId="9">'Financial-BS'!$B$11</definedName>
    <definedName name="ISColumn_titles" localSheetId="8">'Financial-PL'!$B$5</definedName>
    <definedName name="IStop" localSheetId="8">'Financial-PL'!$B$6</definedName>
    <definedName name="Key_person_life_insurance" localSheetId="9">'Financial-BS'!$B$25</definedName>
    <definedName name="Land" localSheetId="9">'Financial-BS'!$B$19</definedName>
    <definedName name="Last_Period">12</definedName>
    <definedName name="LC">Master!$C$2:$D$101</definedName>
    <definedName name="LDGL" localSheetId="10">OFFSET(#REF!,0,0,COUNTA(#REF!),1)</definedName>
    <definedName name="LDGL">OFFSET(#REF!,0,0,COUNTA(#REF!),1)</definedName>
    <definedName name="Ledger">JournalEntry!$C:$C</definedName>
    <definedName name="ledgerlist">OFFSET([1]GL!$E$13570,0,0,COUNTA([1]GL!$E$13570:$E$14567),1)</definedName>
    <definedName name="Less_accumulated_depreciation" localSheetId="9">'Financial-BS'!$B$24</definedName>
    <definedName name="Less_income_taxes" localSheetId="8">'Financial-PL'!$B$33</definedName>
    <definedName name="Link">Master!$A:$A</definedName>
    <definedName name="List1">OFFSET([1]GL!$D$2,0,0,COUNTA([1]GL!$D:$D),1)</definedName>
    <definedName name="list2">INDIRECT([2]Entry!$A$7)</definedName>
    <definedName name="List3">OFFSET('[1]Module-Inventory'!$E$102,0,0,COUNTA('[1]Module-Inventory'!$E:$E),1)</definedName>
    <definedName name="LL">Master!$B$2:$C$101</definedName>
    <definedName name="LN">OFFSET(Master!$B$2,0,0,COUNTA(Master!$B$2:$B$101),1)</definedName>
    <definedName name="LocationList" localSheetId="10">OFFSET(#REF!,0,0,COUNTA(#REF!)-1,1)</definedName>
    <definedName name="LocationList">OFFSET(#REF!,0,0,COUNTA(#REF!)-1,1)</definedName>
    <definedName name="LR">Master!$C$2:$E$101</definedName>
    <definedName name="lrow">JournalEntry!$F$2214</definedName>
    <definedName name="LT">OFFSET(JournalEntry!$C$2,0,0,lrow-2,1)</definedName>
    <definedName name="LTNotes_Payable" localSheetId="9">'Financial-BS'!$B$43</definedName>
    <definedName name="Lyr">Master!$F:$F</definedName>
    <definedName name="Miscellaneous_expenses" localSheetId="8">'Financial-PL'!$B$25</definedName>
    <definedName name="Miscellaneous_income" localSheetId="8">'Financial-PL'!$B$24</definedName>
    <definedName name="Mortgage" localSheetId="9">'Financial-BS'!$B$42</definedName>
    <definedName name="mycopy">OFFSET([2]Entry!$B$2,0,0,COUNTA([2]Entry!$B:$B)-1,3)</definedName>
    <definedName name="Name">OFFSET([2]Entry!$K$2,0,0,[2]Entry!$A$4,1)</definedName>
    <definedName name="Net_income" localSheetId="8">'Financial-PL'!$B$35</definedName>
    <definedName name="Number_of_Archived_Years">0</definedName>
    <definedName name="Number_of_Detail_Years">1</definedName>
    <definedName name="Operating_profit" localSheetId="8">'Financial-PL'!$B$19</definedName>
    <definedName name="Other_accounts_payable" localSheetId="9">'Financial-BS'!$B$36</definedName>
    <definedName name="Other_current_assets" localSheetId="9">'Financial-BS'!$B$14</definedName>
    <definedName name="Other_current_payables" localSheetId="9">'Financial-BS'!$B$38</definedName>
    <definedName name="Other_expense" localSheetId="8">'Financial-PL'!$B$16</definedName>
    <definedName name="Other_income_expense" localSheetId="8">'Financial-PL'!$B$21</definedName>
    <definedName name="Other_long_term_liabilities" localSheetId="9">'Financial-BS'!$B$44</definedName>
    <definedName name="Other_non_current_assets" localSheetId="9">'Financial-BS'!$B$27</definedName>
    <definedName name="Other_owners_accounts" localSheetId="9">'Financial-BS'!$B$54</definedName>
    <definedName name="Owners_Equity" localSheetId="9">'Financial-BS'!$B$50</definedName>
    <definedName name="Paid_in_Capital" localSheetId="9">'Financial-BS'!$B$53</definedName>
    <definedName name="PartList" localSheetId="10">OFFSET(#REF!,0,0,COUNTA(#REF!)-1,1)</definedName>
    <definedName name="PartList">OFFSET(#REF!,0,0,COUNTA(#REF!)-1,1)</definedName>
    <definedName name="PartLU" localSheetId="10">OFFSET(Financialgraph!PartList,,,,2)</definedName>
    <definedName name="PartLU">OFFSET(PartList,,,,2)</definedName>
    <definedName name="PD">'Bal Sheet'!$L$3</definedName>
    <definedName name="Period_Factor">17</definedName>
    <definedName name="Pivot" localSheetId="10">OFFSET([1]GL!#REF!,0,0,COUNTA([1]GL!$A:$A),5)</definedName>
    <definedName name="Pivot">OFFSET([1]GL!#REF!,0,0,COUNTA([1]GL!$A:$A),5)</definedName>
    <definedName name="Preferred_stock" localSheetId="9">'Financial-BS'!$B$52</definedName>
    <definedName name="_xlnm.Print_Area" localSheetId="5">'Bal Sheet'!$A$1:$G$61</definedName>
    <definedName name="_xlnm.Print_Area" localSheetId="9">'Financial-BS'!$B$1:$N$58</definedName>
    <definedName name="_xlnm.Print_Area" localSheetId="1">Master!$B$1:$I$101</definedName>
    <definedName name="_xlnm.Print_Area" localSheetId="6">'P&amp;L'!$A$1:$G$62</definedName>
    <definedName name="_xlnm.Print_Area" localSheetId="7">Schedule!$A$1:$E$200</definedName>
    <definedName name="_xlnm.Print_Titles" localSheetId="2">JournalEntry!$1:$1</definedName>
    <definedName name="_xlnm.Print_Titles" localSheetId="1">Master!$1:$1</definedName>
    <definedName name="_xlnm.Print_Titles" localSheetId="7">Schedule!$1:$1</definedName>
    <definedName name="Property_plant_equipment" localSheetId="9">'Financial-BS'!$B$18</definedName>
    <definedName name="Sales" localSheetId="8">'Financial-PL'!$B$7</definedName>
    <definedName name="Selling_expense" localSheetId="8">'Financial-PL'!$B$12</definedName>
    <definedName name="Start_10">'Financial-BS'!$B$1</definedName>
    <definedName name="Start_28">#REF!</definedName>
    <definedName name="Start_29">#REF!</definedName>
    <definedName name="Start_9">'Financial-PL'!$B$1</definedName>
    <definedName name="Total_Assets" localSheetId="9">'Financial-BS'!$B$30</definedName>
    <definedName name="Total_current_assets" localSheetId="9">'Financial-BS'!$B$16</definedName>
    <definedName name="Total_current_liabilities" localSheetId="9">'Financial-BS'!$B$39</definedName>
    <definedName name="Total_expense" localSheetId="8">'Financial-PL'!$B$17</definedName>
    <definedName name="Total_Liabilities" localSheetId="9">'Financial-BS'!$B$48</definedName>
    <definedName name="Total_liabilities_and_owners_equity" localSheetId="9">'Financial-BS'!$B$57</definedName>
    <definedName name="Total_long_term_liabilities" localSheetId="9">'Financial-BS'!$B$46</definedName>
    <definedName name="Total_other_assets" localSheetId="9">'Financial-BS'!$B$28</definedName>
    <definedName name="Total_other_income_expense" localSheetId="8">'Financial-PL'!$B$26</definedName>
    <definedName name="Total_owners_equity" localSheetId="9">'Financial-BS'!$B$55</definedName>
    <definedName name="tpat">[3]Start!$K$2:INDEX([3]Start!$K$2:$K$13,COUNTA([3]Start!$K$2:$K$13))</definedName>
    <definedName name="Trade_accounts_payable" localSheetId="9">'Financial-BS'!$B$35</definedName>
    <definedName name="valuevx">42.314159</definedName>
    <definedName name="xx" localSheetId="10">INDIRECT(#REF!)</definedName>
    <definedName name="xx">INDIRECT(#REF!)</definedName>
    <definedName name="Year" localSheetId="10">OFFSET(#REF!,0,0,COUNTA(#REF!)-1,1)</definedName>
    <definedName name="Year">OFFSET(#REF!,0,0,COUNTA(#REF!)-1,1)</definedName>
  </definedNames>
  <calcPr calcId="125725"/>
  <pivotCaches>
    <pivotCache cacheId="12" r:id="rId15"/>
  </pivotCaches>
</workbook>
</file>

<file path=xl/calcChain.xml><?xml version="1.0" encoding="utf-8"?>
<calcChain xmlns="http://schemas.openxmlformats.org/spreadsheetml/2006/main">
  <c r="I1" i="3"/>
  <c r="J1" i="1"/>
  <c r="T42" i="4" l="1"/>
  <c r="T43" s="1"/>
  <c r="T44" s="1"/>
  <c r="T45" s="1"/>
  <c r="T46" s="1"/>
  <c r="T47" s="1"/>
  <c r="T48" s="1"/>
  <c r="T49" s="1"/>
  <c r="T50" s="1"/>
  <c r="T51" s="1"/>
  <c r="T41"/>
  <c r="S40"/>
  <c r="S41" s="1"/>
  <c r="S42" s="1"/>
  <c r="S43" s="1"/>
  <c r="S44" s="1"/>
  <c r="S45" s="1"/>
  <c r="S46" s="1"/>
  <c r="S47" s="1"/>
  <c r="S48" s="1"/>
  <c r="S49" s="1"/>
  <c r="S50" s="1"/>
  <c r="S51" s="1"/>
  <c r="A512" i="15"/>
  <c r="A17"/>
  <c r="A2"/>
  <c r="C5" i="13"/>
  <c r="C5" i="12" s="1"/>
  <c r="A16" i="15"/>
  <c r="A16" i="14"/>
  <c r="A31" s="1"/>
  <c r="A3"/>
  <c r="A18" s="1"/>
  <c r="A33" s="1"/>
  <c r="A48" s="1"/>
  <c r="A63" s="1"/>
  <c r="A78" s="1"/>
  <c r="A93" s="1"/>
  <c r="A108" s="1"/>
  <c r="A123" s="1"/>
  <c r="A138" s="1"/>
  <c r="A153" s="1"/>
  <c r="A168" s="1"/>
  <c r="A183" s="1"/>
  <c r="A198" s="1"/>
  <c r="A213" s="1"/>
  <c r="A228" s="1"/>
  <c r="A243" s="1"/>
  <c r="A258" s="1"/>
  <c r="A273" s="1"/>
  <c r="A288" s="1"/>
  <c r="A303" s="1"/>
  <c r="A318" s="1"/>
  <c r="A333" s="1"/>
  <c r="A348" s="1"/>
  <c r="A363" s="1"/>
  <c r="A378" s="1"/>
  <c r="A393" s="1"/>
  <c r="A408" s="1"/>
  <c r="A423" s="1"/>
  <c r="A438" s="1"/>
  <c r="A453" s="1"/>
  <c r="A468" s="1"/>
  <c r="A483" s="1"/>
  <c r="A498" s="1"/>
  <c r="A513" s="1"/>
  <c r="A528" s="1"/>
  <c r="A543" s="1"/>
  <c r="A558" s="1"/>
  <c r="A573" s="1"/>
  <c r="A588" s="1"/>
  <c r="A603" s="1"/>
  <c r="A618" s="1"/>
  <c r="A633" s="1"/>
  <c r="A648" s="1"/>
  <c r="A663" s="1"/>
  <c r="A678" s="1"/>
  <c r="A693" s="1"/>
  <c r="A708" s="1"/>
  <c r="A723" s="1"/>
  <c r="A738" s="1"/>
  <c r="A753" s="1"/>
  <c r="A768" s="1"/>
  <c r="A783" s="1"/>
  <c r="A798" s="1"/>
  <c r="A813" s="1"/>
  <c r="A828" s="1"/>
  <c r="A843" s="1"/>
  <c r="A858" s="1"/>
  <c r="A873" s="1"/>
  <c r="A888" s="1"/>
  <c r="A903" s="1"/>
  <c r="A918" s="1"/>
  <c r="A933" s="1"/>
  <c r="A948" s="1"/>
  <c r="A963" s="1"/>
  <c r="A978" s="1"/>
  <c r="A993" s="1"/>
  <c r="A1008" s="1"/>
  <c r="A1023" s="1"/>
  <c r="A1038" s="1"/>
  <c r="A1053" s="1"/>
  <c r="A1068" s="1"/>
  <c r="A1083" s="1"/>
  <c r="A1098" s="1"/>
  <c r="A1113" s="1"/>
  <c r="A1128" s="1"/>
  <c r="A1143" s="1"/>
  <c r="A1158" s="1"/>
  <c r="A1173" s="1"/>
  <c r="A1188" s="1"/>
  <c r="A1203" s="1"/>
  <c r="A1218" s="1"/>
  <c r="A1233" s="1"/>
  <c r="A1248" s="1"/>
  <c r="A1263" s="1"/>
  <c r="A1278" s="1"/>
  <c r="A1293" s="1"/>
  <c r="A1308" s="1"/>
  <c r="A1323" s="1"/>
  <c r="A1338" s="1"/>
  <c r="A1353" s="1"/>
  <c r="A1368" s="1"/>
  <c r="A1383" s="1"/>
  <c r="A1398" s="1"/>
  <c r="A1413" s="1"/>
  <c r="A1428" s="1"/>
  <c r="A1443" s="1"/>
  <c r="A1458" s="1"/>
  <c r="A1473" s="1"/>
  <c r="B2203" i="2"/>
  <c r="J2203" s="1"/>
  <c r="N45" i="12"/>
  <c r="M45"/>
  <c r="L45"/>
  <c r="K45"/>
  <c r="J45"/>
  <c r="I45"/>
  <c r="H45"/>
  <c r="G45"/>
  <c r="F45"/>
  <c r="E45"/>
  <c r="D45"/>
  <c r="C45"/>
  <c r="N32"/>
  <c r="M32"/>
  <c r="L32"/>
  <c r="K32"/>
  <c r="J32"/>
  <c r="I32"/>
  <c r="H32"/>
  <c r="G32"/>
  <c r="F32"/>
  <c r="E32"/>
  <c r="D32"/>
  <c r="N31"/>
  <c r="M31"/>
  <c r="L31"/>
  <c r="K31"/>
  <c r="J31"/>
  <c r="I31"/>
  <c r="H31"/>
  <c r="G31"/>
  <c r="F31"/>
  <c r="E31"/>
  <c r="D31"/>
  <c r="N30"/>
  <c r="M30"/>
  <c r="L30"/>
  <c r="K30"/>
  <c r="J30"/>
  <c r="I30"/>
  <c r="H30"/>
  <c r="G30"/>
  <c r="F30"/>
  <c r="E30"/>
  <c r="D30"/>
  <c r="N25"/>
  <c r="M25"/>
  <c r="L25"/>
  <c r="K25"/>
  <c r="J25"/>
  <c r="I25"/>
  <c r="H25"/>
  <c r="G25"/>
  <c r="F25"/>
  <c r="E25"/>
  <c r="D25"/>
  <c r="N24"/>
  <c r="M24"/>
  <c r="L24"/>
  <c r="K24"/>
  <c r="J24"/>
  <c r="I24"/>
  <c r="H24"/>
  <c r="G24"/>
  <c r="F24"/>
  <c r="E24"/>
  <c r="D24"/>
  <c r="N22"/>
  <c r="M22"/>
  <c r="L22"/>
  <c r="K22"/>
  <c r="J22"/>
  <c r="I22"/>
  <c r="H22"/>
  <c r="G22"/>
  <c r="F22"/>
  <c r="E22"/>
  <c r="D22"/>
  <c r="N21"/>
  <c r="M21"/>
  <c r="L21"/>
  <c r="K21"/>
  <c r="J21"/>
  <c r="I21"/>
  <c r="H21"/>
  <c r="G21"/>
  <c r="F21"/>
  <c r="E21"/>
  <c r="D21"/>
  <c r="C32"/>
  <c r="C31"/>
  <c r="C30"/>
  <c r="C25"/>
  <c r="C24"/>
  <c r="C22"/>
  <c r="C21"/>
  <c r="N54" i="13"/>
  <c r="M54"/>
  <c r="L54"/>
  <c r="K54"/>
  <c r="J54"/>
  <c r="I54"/>
  <c r="H54"/>
  <c r="G54"/>
  <c r="F54"/>
  <c r="E54"/>
  <c r="D54"/>
  <c r="N52"/>
  <c r="M52"/>
  <c r="L52"/>
  <c r="K52"/>
  <c r="J52"/>
  <c r="I52"/>
  <c r="H52"/>
  <c r="G52"/>
  <c r="F52"/>
  <c r="E52"/>
  <c r="D52"/>
  <c r="N51"/>
  <c r="M51"/>
  <c r="L51"/>
  <c r="K51"/>
  <c r="J51"/>
  <c r="I51"/>
  <c r="H51"/>
  <c r="G51"/>
  <c r="F51"/>
  <c r="E51"/>
  <c r="D51"/>
  <c r="N44"/>
  <c r="M44"/>
  <c r="L44"/>
  <c r="K44"/>
  <c r="J44"/>
  <c r="I44"/>
  <c r="H44"/>
  <c r="G44"/>
  <c r="F44"/>
  <c r="E44"/>
  <c r="D44"/>
  <c r="N43"/>
  <c r="M43"/>
  <c r="L43"/>
  <c r="K43"/>
  <c r="J43"/>
  <c r="I43"/>
  <c r="H43"/>
  <c r="G43"/>
  <c r="F43"/>
  <c r="E43"/>
  <c r="D43"/>
  <c r="N27"/>
  <c r="M27"/>
  <c r="L27"/>
  <c r="K27"/>
  <c r="J27"/>
  <c r="I27"/>
  <c r="H27"/>
  <c r="G27"/>
  <c r="F27"/>
  <c r="E27"/>
  <c r="D27"/>
  <c r="N25"/>
  <c r="M25"/>
  <c r="L25"/>
  <c r="K25"/>
  <c r="J25"/>
  <c r="I25"/>
  <c r="H25"/>
  <c r="G25"/>
  <c r="F25"/>
  <c r="E25"/>
  <c r="D25"/>
  <c r="N23"/>
  <c r="M23"/>
  <c r="L23"/>
  <c r="K23"/>
  <c r="J23"/>
  <c r="I23"/>
  <c r="H23"/>
  <c r="G23"/>
  <c r="F23"/>
  <c r="E23"/>
  <c r="D23"/>
  <c r="N22"/>
  <c r="M22"/>
  <c r="L22"/>
  <c r="K22"/>
  <c r="J22"/>
  <c r="I22"/>
  <c r="H22"/>
  <c r="G22"/>
  <c r="F22"/>
  <c r="E22"/>
  <c r="D22"/>
  <c r="N21"/>
  <c r="M21"/>
  <c r="L21"/>
  <c r="K21"/>
  <c r="J21"/>
  <c r="I21"/>
  <c r="H21"/>
  <c r="G21"/>
  <c r="F21"/>
  <c r="E21"/>
  <c r="D21"/>
  <c r="C54"/>
  <c r="C52"/>
  <c r="C51"/>
  <c r="C44"/>
  <c r="C43"/>
  <c r="C27"/>
  <c r="C25"/>
  <c r="C23"/>
  <c r="C22"/>
  <c r="C21"/>
  <c r="A3" i="15"/>
  <c r="A18" s="1"/>
  <c r="A33" s="1"/>
  <c r="A48" s="1"/>
  <c r="A63" s="1"/>
  <c r="K1" i="1"/>
  <c r="D5" i="13" s="1"/>
  <c r="D5" i="12" s="1"/>
  <c r="A4" i="15" l="1"/>
  <c r="B4" s="1"/>
  <c r="A4" i="14"/>
  <c r="A19" s="1"/>
  <c r="A34" s="1"/>
  <c r="A49" s="1"/>
  <c r="A64" s="1"/>
  <c r="A79" s="1"/>
  <c r="A94" s="1"/>
  <c r="A109" s="1"/>
  <c r="A124" s="1"/>
  <c r="A139" s="1"/>
  <c r="A154" s="1"/>
  <c r="A169" s="1"/>
  <c r="A184" s="1"/>
  <c r="A199" s="1"/>
  <c r="A214" s="1"/>
  <c r="A229" s="1"/>
  <c r="A244" s="1"/>
  <c r="A259" s="1"/>
  <c r="A274" s="1"/>
  <c r="A289" s="1"/>
  <c r="A304" s="1"/>
  <c r="A319" s="1"/>
  <c r="A334" s="1"/>
  <c r="A349" s="1"/>
  <c r="A364" s="1"/>
  <c r="A379" s="1"/>
  <c r="A394" s="1"/>
  <c r="A409" s="1"/>
  <c r="A424" s="1"/>
  <c r="A439" s="1"/>
  <c r="A454" s="1"/>
  <c r="A469" s="1"/>
  <c r="A484" s="1"/>
  <c r="A499" s="1"/>
  <c r="A514" s="1"/>
  <c r="A529" s="1"/>
  <c r="A544" s="1"/>
  <c r="A559" s="1"/>
  <c r="A574" s="1"/>
  <c r="A589" s="1"/>
  <c r="A604" s="1"/>
  <c r="A619" s="1"/>
  <c r="A634" s="1"/>
  <c r="A649" s="1"/>
  <c r="A664" s="1"/>
  <c r="A679" s="1"/>
  <c r="A694" s="1"/>
  <c r="A709" s="1"/>
  <c r="A724" s="1"/>
  <c r="A739" s="1"/>
  <c r="A754" s="1"/>
  <c r="A769" s="1"/>
  <c r="A784" s="1"/>
  <c r="A799" s="1"/>
  <c r="A814" s="1"/>
  <c r="A829" s="1"/>
  <c r="A844" s="1"/>
  <c r="A859" s="1"/>
  <c r="A874" s="1"/>
  <c r="A889" s="1"/>
  <c r="A904" s="1"/>
  <c r="A919" s="1"/>
  <c r="A934" s="1"/>
  <c r="A949" s="1"/>
  <c r="A964" s="1"/>
  <c r="A979" s="1"/>
  <c r="A994" s="1"/>
  <c r="A1009" s="1"/>
  <c r="A1024" s="1"/>
  <c r="A1039" s="1"/>
  <c r="A1054" s="1"/>
  <c r="A1069" s="1"/>
  <c r="A1084" s="1"/>
  <c r="A1099" s="1"/>
  <c r="A1114" s="1"/>
  <c r="A1129" s="1"/>
  <c r="A1144" s="1"/>
  <c r="A1159" s="1"/>
  <c r="A1174" s="1"/>
  <c r="A1189" s="1"/>
  <c r="A1204" s="1"/>
  <c r="A1219" s="1"/>
  <c r="A1234" s="1"/>
  <c r="A1249" s="1"/>
  <c r="A1264" s="1"/>
  <c r="A1279" s="1"/>
  <c r="A1294" s="1"/>
  <c r="A1309" s="1"/>
  <c r="A1324" s="1"/>
  <c r="A1339" s="1"/>
  <c r="A1354" s="1"/>
  <c r="A1369" s="1"/>
  <c r="A1384" s="1"/>
  <c r="A1399" s="1"/>
  <c r="A1414" s="1"/>
  <c r="A1429" s="1"/>
  <c r="A1444" s="1"/>
  <c r="A1459" s="1"/>
  <c r="A1474" s="1"/>
  <c r="B3" i="15"/>
  <c r="A78"/>
  <c r="A93" s="1"/>
  <c r="A108" s="1"/>
  <c r="A123" s="1"/>
  <c r="A138" s="1"/>
  <c r="A31"/>
  <c r="A46" i="14"/>
  <c r="A61" s="1"/>
  <c r="A76" s="1"/>
  <c r="A91" s="1"/>
  <c r="N65" i="12"/>
  <c r="H64"/>
  <c r="G56"/>
  <c r="M64"/>
  <c r="G64"/>
  <c r="N55"/>
  <c r="D56"/>
  <c r="K56"/>
  <c r="C64"/>
  <c r="I64"/>
  <c r="N58"/>
  <c r="N66"/>
  <c r="G33"/>
  <c r="K33"/>
  <c r="I56"/>
  <c r="I65"/>
  <c r="N64"/>
  <c r="E56"/>
  <c r="L56"/>
  <c r="D64"/>
  <c r="L64"/>
  <c r="N59"/>
  <c r="I66"/>
  <c r="E58"/>
  <c r="D65"/>
  <c r="L65"/>
  <c r="M66"/>
  <c r="M58"/>
  <c r="H65"/>
  <c r="E66"/>
  <c r="C56"/>
  <c r="H56"/>
  <c r="M56"/>
  <c r="I58"/>
  <c r="E64"/>
  <c r="K64"/>
  <c r="E65"/>
  <c r="M65"/>
  <c r="E55"/>
  <c r="I55"/>
  <c r="M55"/>
  <c r="E59"/>
  <c r="I59"/>
  <c r="M59"/>
  <c r="D55"/>
  <c r="H55"/>
  <c r="L55"/>
  <c r="D58"/>
  <c r="H58"/>
  <c r="L58"/>
  <c r="D59"/>
  <c r="H59"/>
  <c r="L59"/>
  <c r="D66"/>
  <c r="H66"/>
  <c r="L66"/>
  <c r="C55"/>
  <c r="G55"/>
  <c r="K55"/>
  <c r="C58"/>
  <c r="G58"/>
  <c r="K58"/>
  <c r="C59"/>
  <c r="G59"/>
  <c r="K59"/>
  <c r="C65"/>
  <c r="G65"/>
  <c r="K65"/>
  <c r="C66"/>
  <c r="G66"/>
  <c r="K66"/>
  <c r="F55"/>
  <c r="J55"/>
  <c r="F56"/>
  <c r="J56"/>
  <c r="N56"/>
  <c r="F58"/>
  <c r="J58"/>
  <c r="F59"/>
  <c r="J59"/>
  <c r="F64"/>
  <c r="J64"/>
  <c r="F65"/>
  <c r="J65"/>
  <c r="F66"/>
  <c r="J66"/>
  <c r="E33"/>
  <c r="I33"/>
  <c r="M33"/>
  <c r="F33"/>
  <c r="J33"/>
  <c r="N33"/>
  <c r="D33"/>
  <c r="L33"/>
  <c r="H33"/>
  <c r="L1" i="1"/>
  <c r="A19" i="15" l="1"/>
  <c r="A34" s="1"/>
  <c r="A49" s="1"/>
  <c r="A64" s="1"/>
  <c r="A79" s="1"/>
  <c r="A94" s="1"/>
  <c r="M1" i="1"/>
  <c r="A5" i="15"/>
  <c r="E5" i="13"/>
  <c r="E5" i="12" s="1"/>
  <c r="A5" i="14"/>
  <c r="A20" s="1"/>
  <c r="A35" s="1"/>
  <c r="A50" s="1"/>
  <c r="A65" s="1"/>
  <c r="A80" s="1"/>
  <c r="A95" s="1"/>
  <c r="A110" s="1"/>
  <c r="A125" s="1"/>
  <c r="A140" s="1"/>
  <c r="A155" s="1"/>
  <c r="A170" s="1"/>
  <c r="A185" s="1"/>
  <c r="A200" s="1"/>
  <c r="A215" s="1"/>
  <c r="A230" s="1"/>
  <c r="A245" s="1"/>
  <c r="A260" s="1"/>
  <c r="A275" s="1"/>
  <c r="A290" s="1"/>
  <c r="A305" s="1"/>
  <c r="A320" s="1"/>
  <c r="A335" s="1"/>
  <c r="A350" s="1"/>
  <c r="A365" s="1"/>
  <c r="A380" s="1"/>
  <c r="A395" s="1"/>
  <c r="A410" s="1"/>
  <c r="A425" s="1"/>
  <c r="A440" s="1"/>
  <c r="A455" s="1"/>
  <c r="A470" s="1"/>
  <c r="A485" s="1"/>
  <c r="A500" s="1"/>
  <c r="A515" s="1"/>
  <c r="A530" s="1"/>
  <c r="A545" s="1"/>
  <c r="A560" s="1"/>
  <c r="A575" s="1"/>
  <c r="A590" s="1"/>
  <c r="A605" s="1"/>
  <c r="A620" s="1"/>
  <c r="A635" s="1"/>
  <c r="A650" s="1"/>
  <c r="A665" s="1"/>
  <c r="A680" s="1"/>
  <c r="A695" s="1"/>
  <c r="A710" s="1"/>
  <c r="A725" s="1"/>
  <c r="A740" s="1"/>
  <c r="A755" s="1"/>
  <c r="A770" s="1"/>
  <c r="A785" s="1"/>
  <c r="A800" s="1"/>
  <c r="A815" s="1"/>
  <c r="A830" s="1"/>
  <c r="A845" s="1"/>
  <c r="A860" s="1"/>
  <c r="A875" s="1"/>
  <c r="A890" s="1"/>
  <c r="A905" s="1"/>
  <c r="A920" s="1"/>
  <c r="A935" s="1"/>
  <c r="A950" s="1"/>
  <c r="A965" s="1"/>
  <c r="A980" s="1"/>
  <c r="A995" s="1"/>
  <c r="A1010" s="1"/>
  <c r="A1025" s="1"/>
  <c r="A1040" s="1"/>
  <c r="A1055" s="1"/>
  <c r="A1070" s="1"/>
  <c r="A1085" s="1"/>
  <c r="A1100" s="1"/>
  <c r="A1115" s="1"/>
  <c r="A1130" s="1"/>
  <c r="A1145" s="1"/>
  <c r="A1160" s="1"/>
  <c r="A1175" s="1"/>
  <c r="A1190" s="1"/>
  <c r="A1205" s="1"/>
  <c r="A1220" s="1"/>
  <c r="A1235" s="1"/>
  <c r="A1250" s="1"/>
  <c r="A1265" s="1"/>
  <c r="A1280" s="1"/>
  <c r="A1295" s="1"/>
  <c r="A1310" s="1"/>
  <c r="A1325" s="1"/>
  <c r="A1340" s="1"/>
  <c r="A1355" s="1"/>
  <c r="A1370" s="1"/>
  <c r="A1385" s="1"/>
  <c r="A1400" s="1"/>
  <c r="A1415" s="1"/>
  <c r="A1430" s="1"/>
  <c r="A1445" s="1"/>
  <c r="A1460" s="1"/>
  <c r="A1475" s="1"/>
  <c r="A32" i="15"/>
  <c r="B33"/>
  <c r="A153"/>
  <c r="A168" s="1"/>
  <c r="A183" s="1"/>
  <c r="A198" s="1"/>
  <c r="A213" s="1"/>
  <c r="A228" s="1"/>
  <c r="A243" s="1"/>
  <c r="A258" s="1"/>
  <c r="A273" s="1"/>
  <c r="A288" s="1"/>
  <c r="A303" s="1"/>
  <c r="A318" s="1"/>
  <c r="A46"/>
  <c r="A106" i="14"/>
  <c r="C33" i="12"/>
  <c r="B34" i="15" l="1"/>
  <c r="B5"/>
  <c r="A20"/>
  <c r="A35" s="1"/>
  <c r="N1" i="1"/>
  <c r="F5" i="13"/>
  <c r="F5" i="12" s="1"/>
  <c r="A6" i="14"/>
  <c r="A21" s="1"/>
  <c r="A36" s="1"/>
  <c r="A51" s="1"/>
  <c r="A66" s="1"/>
  <c r="A81" s="1"/>
  <c r="A96" s="1"/>
  <c r="A111" s="1"/>
  <c r="A126" s="1"/>
  <c r="A141" s="1"/>
  <c r="A156" s="1"/>
  <c r="A171" s="1"/>
  <c r="A186" s="1"/>
  <c r="A201" s="1"/>
  <c r="A216" s="1"/>
  <c r="A231" s="1"/>
  <c r="A246" s="1"/>
  <c r="A261" s="1"/>
  <c r="A276" s="1"/>
  <c r="A291" s="1"/>
  <c r="A306" s="1"/>
  <c r="A321" s="1"/>
  <c r="A336" s="1"/>
  <c r="A351" s="1"/>
  <c r="A366" s="1"/>
  <c r="A381" s="1"/>
  <c r="A396" s="1"/>
  <c r="A411" s="1"/>
  <c r="A426" s="1"/>
  <c r="A441" s="1"/>
  <c r="A456" s="1"/>
  <c r="A471" s="1"/>
  <c r="A486" s="1"/>
  <c r="A501" s="1"/>
  <c r="A516" s="1"/>
  <c r="A531" s="1"/>
  <c r="A546" s="1"/>
  <c r="A561" s="1"/>
  <c r="A576" s="1"/>
  <c r="A591" s="1"/>
  <c r="A606" s="1"/>
  <c r="A621" s="1"/>
  <c r="A636" s="1"/>
  <c r="A651" s="1"/>
  <c r="A666" s="1"/>
  <c r="A681" s="1"/>
  <c r="A696" s="1"/>
  <c r="A711" s="1"/>
  <c r="A726" s="1"/>
  <c r="A741" s="1"/>
  <c r="A756" s="1"/>
  <c r="A771" s="1"/>
  <c r="A786" s="1"/>
  <c r="A801" s="1"/>
  <c r="A816" s="1"/>
  <c r="A831" s="1"/>
  <c r="A846" s="1"/>
  <c r="A861" s="1"/>
  <c r="A876" s="1"/>
  <c r="A891" s="1"/>
  <c r="A906" s="1"/>
  <c r="A921" s="1"/>
  <c r="A936" s="1"/>
  <c r="A951" s="1"/>
  <c r="A966" s="1"/>
  <c r="A981" s="1"/>
  <c r="A996" s="1"/>
  <c r="A1011" s="1"/>
  <c r="A1026" s="1"/>
  <c r="A1041" s="1"/>
  <c r="A1056" s="1"/>
  <c r="A1071" s="1"/>
  <c r="A1086" s="1"/>
  <c r="A1101" s="1"/>
  <c r="A1116" s="1"/>
  <c r="A1131" s="1"/>
  <c r="A1146" s="1"/>
  <c r="A1161" s="1"/>
  <c r="A1176" s="1"/>
  <c r="A1191" s="1"/>
  <c r="A1206" s="1"/>
  <c r="A1221" s="1"/>
  <c r="A1236" s="1"/>
  <c r="A1251" s="1"/>
  <c r="A1266" s="1"/>
  <c r="A1281" s="1"/>
  <c r="A1296" s="1"/>
  <c r="A1311" s="1"/>
  <c r="A1326" s="1"/>
  <c r="A1341" s="1"/>
  <c r="A1356" s="1"/>
  <c r="A1371" s="1"/>
  <c r="A1386" s="1"/>
  <c r="A1401" s="1"/>
  <c r="A1416" s="1"/>
  <c r="A1431" s="1"/>
  <c r="A1446" s="1"/>
  <c r="A1461" s="1"/>
  <c r="A1476" s="1"/>
  <c r="A6" i="15"/>
  <c r="B49"/>
  <c r="A47"/>
  <c r="B48"/>
  <c r="A109"/>
  <c r="A333"/>
  <c r="A348" s="1"/>
  <c r="A363" s="1"/>
  <c r="A378" s="1"/>
  <c r="A393" s="1"/>
  <c r="A408" s="1"/>
  <c r="A423" s="1"/>
  <c r="A438" s="1"/>
  <c r="A453" s="1"/>
  <c r="A468" s="1"/>
  <c r="A61"/>
  <c r="A76" s="1"/>
  <c r="A121" i="14"/>
  <c r="K67" i="12"/>
  <c r="G67"/>
  <c r="C67"/>
  <c r="I67"/>
  <c r="N67"/>
  <c r="J67"/>
  <c r="F67"/>
  <c r="L67"/>
  <c r="H67"/>
  <c r="D67"/>
  <c r="M67"/>
  <c r="E67"/>
  <c r="A21" i="15" l="1"/>
  <c r="A36" s="1"/>
  <c r="B6"/>
  <c r="A50"/>
  <c r="B35"/>
  <c r="O1" i="1"/>
  <c r="G5" i="13"/>
  <c r="G5" i="12" s="1"/>
  <c r="A7" i="14"/>
  <c r="A22" s="1"/>
  <c r="A37" s="1"/>
  <c r="A52" s="1"/>
  <c r="A67" s="1"/>
  <c r="A82" s="1"/>
  <c r="A97" s="1"/>
  <c r="A112" s="1"/>
  <c r="A127" s="1"/>
  <c r="A142" s="1"/>
  <c r="A157" s="1"/>
  <c r="A172" s="1"/>
  <c r="A187" s="1"/>
  <c r="A202" s="1"/>
  <c r="A217" s="1"/>
  <c r="A232" s="1"/>
  <c r="A247" s="1"/>
  <c r="A262" s="1"/>
  <c r="A277" s="1"/>
  <c r="A292" s="1"/>
  <c r="A307" s="1"/>
  <c r="A322" s="1"/>
  <c r="A337" s="1"/>
  <c r="A352" s="1"/>
  <c r="A367" s="1"/>
  <c r="A382" s="1"/>
  <c r="A397" s="1"/>
  <c r="A412" s="1"/>
  <c r="A427" s="1"/>
  <c r="A442" s="1"/>
  <c r="A457" s="1"/>
  <c r="A472" s="1"/>
  <c r="A487" s="1"/>
  <c r="A502" s="1"/>
  <c r="A517" s="1"/>
  <c r="A532" s="1"/>
  <c r="A547" s="1"/>
  <c r="A562" s="1"/>
  <c r="A577" s="1"/>
  <c r="A592" s="1"/>
  <c r="A607" s="1"/>
  <c r="A622" s="1"/>
  <c r="A637" s="1"/>
  <c r="A652" s="1"/>
  <c r="A667" s="1"/>
  <c r="A682" s="1"/>
  <c r="A697" s="1"/>
  <c r="A712" s="1"/>
  <c r="A727" s="1"/>
  <c r="A742" s="1"/>
  <c r="A757" s="1"/>
  <c r="A772" s="1"/>
  <c r="A787" s="1"/>
  <c r="A802" s="1"/>
  <c r="A817" s="1"/>
  <c r="A832" s="1"/>
  <c r="A847" s="1"/>
  <c r="A862" s="1"/>
  <c r="A877" s="1"/>
  <c r="A892" s="1"/>
  <c r="A907" s="1"/>
  <c r="A922" s="1"/>
  <c r="A937" s="1"/>
  <c r="A952" s="1"/>
  <c r="A967" s="1"/>
  <c r="A982" s="1"/>
  <c r="A997" s="1"/>
  <c r="A1012" s="1"/>
  <c r="A1027" s="1"/>
  <c r="A1042" s="1"/>
  <c r="A1057" s="1"/>
  <c r="A1072" s="1"/>
  <c r="A1087" s="1"/>
  <c r="A1102" s="1"/>
  <c r="A1117" s="1"/>
  <c r="A1132" s="1"/>
  <c r="A1147" s="1"/>
  <c r="A1162" s="1"/>
  <c r="A1177" s="1"/>
  <c r="A1192" s="1"/>
  <c r="A1207" s="1"/>
  <c r="A1222" s="1"/>
  <c r="A1237" s="1"/>
  <c r="A1252" s="1"/>
  <c r="A1267" s="1"/>
  <c r="A1282" s="1"/>
  <c r="A1297" s="1"/>
  <c r="A1312" s="1"/>
  <c r="A1327" s="1"/>
  <c r="A1342" s="1"/>
  <c r="A1357" s="1"/>
  <c r="A1372" s="1"/>
  <c r="A1387" s="1"/>
  <c r="A1402" s="1"/>
  <c r="A1417" s="1"/>
  <c r="A1432" s="1"/>
  <c r="A1447" s="1"/>
  <c r="A1462" s="1"/>
  <c r="A1477" s="1"/>
  <c r="A7" i="15"/>
  <c r="B78"/>
  <c r="A77"/>
  <c r="B79"/>
  <c r="A483"/>
  <c r="A62"/>
  <c r="A124"/>
  <c r="A91"/>
  <c r="A136" i="14"/>
  <c r="A65" i="15" l="1"/>
  <c r="B50"/>
  <c r="A22"/>
  <c r="A37" s="1"/>
  <c r="B7"/>
  <c r="P1" i="1"/>
  <c r="H5" i="13"/>
  <c r="H5" i="12" s="1"/>
  <c r="A8" i="14"/>
  <c r="A23" s="1"/>
  <c r="A38" s="1"/>
  <c r="A53" s="1"/>
  <c r="A68" s="1"/>
  <c r="A83" s="1"/>
  <c r="A98" s="1"/>
  <c r="A113" s="1"/>
  <c r="A128" s="1"/>
  <c r="A143" s="1"/>
  <c r="A158" s="1"/>
  <c r="A173" s="1"/>
  <c r="A188" s="1"/>
  <c r="A203" s="1"/>
  <c r="A218" s="1"/>
  <c r="A233" s="1"/>
  <c r="A248" s="1"/>
  <c r="A263" s="1"/>
  <c r="A278" s="1"/>
  <c r="A293" s="1"/>
  <c r="A308" s="1"/>
  <c r="A323" s="1"/>
  <c r="A338" s="1"/>
  <c r="A353" s="1"/>
  <c r="A368" s="1"/>
  <c r="A383" s="1"/>
  <c r="A398" s="1"/>
  <c r="A413" s="1"/>
  <c r="A428" s="1"/>
  <c r="A443" s="1"/>
  <c r="A458" s="1"/>
  <c r="A473" s="1"/>
  <c r="A488" s="1"/>
  <c r="A503" s="1"/>
  <c r="A518" s="1"/>
  <c r="A533" s="1"/>
  <c r="A548" s="1"/>
  <c r="A563" s="1"/>
  <c r="A578" s="1"/>
  <c r="A593" s="1"/>
  <c r="A608" s="1"/>
  <c r="A623" s="1"/>
  <c r="A638" s="1"/>
  <c r="A653" s="1"/>
  <c r="A668" s="1"/>
  <c r="A683" s="1"/>
  <c r="A698" s="1"/>
  <c r="A713" s="1"/>
  <c r="A728" s="1"/>
  <c r="A743" s="1"/>
  <c r="A758" s="1"/>
  <c r="A773" s="1"/>
  <c r="A788" s="1"/>
  <c r="A803" s="1"/>
  <c r="A818" s="1"/>
  <c r="A833" s="1"/>
  <c r="A848" s="1"/>
  <c r="A863" s="1"/>
  <c r="A878" s="1"/>
  <c r="A893" s="1"/>
  <c r="A908" s="1"/>
  <c r="A923" s="1"/>
  <c r="A938" s="1"/>
  <c r="A953" s="1"/>
  <c r="A968" s="1"/>
  <c r="A983" s="1"/>
  <c r="A998" s="1"/>
  <c r="A1013" s="1"/>
  <c r="A1028" s="1"/>
  <c r="A1043" s="1"/>
  <c r="A1058" s="1"/>
  <c r="A1073" s="1"/>
  <c r="A1088" s="1"/>
  <c r="A1103" s="1"/>
  <c r="A1118" s="1"/>
  <c r="A1133" s="1"/>
  <c r="A1148" s="1"/>
  <c r="A1163" s="1"/>
  <c r="A1178" s="1"/>
  <c r="A1193" s="1"/>
  <c r="A1208" s="1"/>
  <c r="A1223" s="1"/>
  <c r="A1238" s="1"/>
  <c r="A1253" s="1"/>
  <c r="A1268" s="1"/>
  <c r="A1283" s="1"/>
  <c r="A1298" s="1"/>
  <c r="A1313" s="1"/>
  <c r="A1328" s="1"/>
  <c r="A1343" s="1"/>
  <c r="A1358" s="1"/>
  <c r="A1373" s="1"/>
  <c r="A1388" s="1"/>
  <c r="A1403" s="1"/>
  <c r="A1418" s="1"/>
  <c r="A1433" s="1"/>
  <c r="A1448" s="1"/>
  <c r="A1463" s="1"/>
  <c r="A1478" s="1"/>
  <c r="A8" i="15"/>
  <c r="A51"/>
  <c r="B36"/>
  <c r="A92"/>
  <c r="B93"/>
  <c r="B94"/>
  <c r="A498"/>
  <c r="A513" s="1"/>
  <c r="A139"/>
  <c r="A154" s="1"/>
  <c r="A106"/>
  <c r="A151" i="14"/>
  <c r="C2200" i="2"/>
  <c r="C2199"/>
  <c r="C2198"/>
  <c r="C2197"/>
  <c r="C2196"/>
  <c r="C2195"/>
  <c r="C2194"/>
  <c r="C2193"/>
  <c r="C2192"/>
  <c r="C2191"/>
  <c r="C2190"/>
  <c r="C2189"/>
  <c r="C2188"/>
  <c r="C2187"/>
  <c r="C2186"/>
  <c r="C2185"/>
  <c r="C2184"/>
  <c r="C2183"/>
  <c r="C2182"/>
  <c r="C2181"/>
  <c r="C2180"/>
  <c r="C2179"/>
  <c r="C2178"/>
  <c r="C2177"/>
  <c r="C2176"/>
  <c r="C2175"/>
  <c r="C2174"/>
  <c r="C2173"/>
  <c r="C2172"/>
  <c r="C2171"/>
  <c r="C2170"/>
  <c r="C2169"/>
  <c r="C2168"/>
  <c r="C2167"/>
  <c r="C2166"/>
  <c r="C2165"/>
  <c r="C2164"/>
  <c r="C2163"/>
  <c r="C2162"/>
  <c r="C2161"/>
  <c r="C2160"/>
  <c r="C2159"/>
  <c r="C2158"/>
  <c r="C2157"/>
  <c r="C2156"/>
  <c r="C2155"/>
  <c r="C2154"/>
  <c r="C2153"/>
  <c r="C2152"/>
  <c r="C2151"/>
  <c r="C2150"/>
  <c r="C2149"/>
  <c r="C2148"/>
  <c r="C2147"/>
  <c r="C2146"/>
  <c r="C2145"/>
  <c r="C2144"/>
  <c r="C2143"/>
  <c r="C2142"/>
  <c r="C2141"/>
  <c r="C2140"/>
  <c r="C2139"/>
  <c r="C2138"/>
  <c r="C2137"/>
  <c r="C2136"/>
  <c r="C2135"/>
  <c r="C2134"/>
  <c r="C2133"/>
  <c r="C2132"/>
  <c r="C2131"/>
  <c r="C2130"/>
  <c r="C2129"/>
  <c r="C2128"/>
  <c r="C2127"/>
  <c r="C2126"/>
  <c r="C2125"/>
  <c r="C2124"/>
  <c r="C2123"/>
  <c r="C2122"/>
  <c r="C2121"/>
  <c r="C2120"/>
  <c r="C2119"/>
  <c r="C2118"/>
  <c r="C2117"/>
  <c r="C2116"/>
  <c r="C2115"/>
  <c r="C2114"/>
  <c r="C2113"/>
  <c r="C2112"/>
  <c r="C2111"/>
  <c r="C2110"/>
  <c r="C2109"/>
  <c r="C2108"/>
  <c r="C2107"/>
  <c r="C2106"/>
  <c r="C2105"/>
  <c r="C2104"/>
  <c r="C2103"/>
  <c r="C2102"/>
  <c r="A80" i="15" l="1"/>
  <c r="B8"/>
  <c r="A23"/>
  <c r="A38" s="1"/>
  <c r="A66"/>
  <c r="B51"/>
  <c r="Q1" i="1"/>
  <c r="A9" i="15"/>
  <c r="I5" i="13"/>
  <c r="I5" i="12" s="1"/>
  <c r="A9" i="14"/>
  <c r="A24" s="1"/>
  <c r="A39" s="1"/>
  <c r="A54" s="1"/>
  <c r="A69" s="1"/>
  <c r="A84" s="1"/>
  <c r="A99" s="1"/>
  <c r="A114" s="1"/>
  <c r="A129" s="1"/>
  <c r="A144" s="1"/>
  <c r="A159" s="1"/>
  <c r="A174" s="1"/>
  <c r="A189" s="1"/>
  <c r="A204" s="1"/>
  <c r="A219" s="1"/>
  <c r="A234" s="1"/>
  <c r="A249" s="1"/>
  <c r="A264" s="1"/>
  <c r="A279" s="1"/>
  <c r="A294" s="1"/>
  <c r="A309" s="1"/>
  <c r="A324" s="1"/>
  <c r="A339" s="1"/>
  <c r="A354" s="1"/>
  <c r="A369" s="1"/>
  <c r="A384" s="1"/>
  <c r="A399" s="1"/>
  <c r="A414" s="1"/>
  <c r="A429" s="1"/>
  <c r="A444" s="1"/>
  <c r="A459" s="1"/>
  <c r="A474" s="1"/>
  <c r="A489" s="1"/>
  <c r="A504" s="1"/>
  <c r="A519" s="1"/>
  <c r="A534" s="1"/>
  <c r="A549" s="1"/>
  <c r="A564" s="1"/>
  <c r="A579" s="1"/>
  <c r="A594" s="1"/>
  <c r="A609" s="1"/>
  <c r="A624" s="1"/>
  <c r="A639" s="1"/>
  <c r="A654" s="1"/>
  <c r="A669" s="1"/>
  <c r="A684" s="1"/>
  <c r="A699" s="1"/>
  <c r="A714" s="1"/>
  <c r="A729" s="1"/>
  <c r="A744" s="1"/>
  <c r="A759" s="1"/>
  <c r="A774" s="1"/>
  <c r="A789" s="1"/>
  <c r="A804" s="1"/>
  <c r="A819" s="1"/>
  <c r="A834" s="1"/>
  <c r="A849" s="1"/>
  <c r="A864" s="1"/>
  <c r="A879" s="1"/>
  <c r="A894" s="1"/>
  <c r="A909" s="1"/>
  <c r="A924" s="1"/>
  <c r="A939" s="1"/>
  <c r="A954" s="1"/>
  <c r="A969" s="1"/>
  <c r="A984" s="1"/>
  <c r="A999" s="1"/>
  <c r="A1014" s="1"/>
  <c r="A1029" s="1"/>
  <c r="A1044" s="1"/>
  <c r="A1059" s="1"/>
  <c r="A1074" s="1"/>
  <c r="A1089" s="1"/>
  <c r="A1104" s="1"/>
  <c r="A1119" s="1"/>
  <c r="A1134" s="1"/>
  <c r="A1149" s="1"/>
  <c r="A1164" s="1"/>
  <c r="A1179" s="1"/>
  <c r="A1194" s="1"/>
  <c r="A1209" s="1"/>
  <c r="A1224" s="1"/>
  <c r="A1239" s="1"/>
  <c r="A1254" s="1"/>
  <c r="A1269" s="1"/>
  <c r="A1284" s="1"/>
  <c r="A1299" s="1"/>
  <c r="A1314" s="1"/>
  <c r="A1329" s="1"/>
  <c r="A1344" s="1"/>
  <c r="A1359" s="1"/>
  <c r="A1374" s="1"/>
  <c r="A1389" s="1"/>
  <c r="A1404" s="1"/>
  <c r="A1419" s="1"/>
  <c r="A1434" s="1"/>
  <c r="A1449" s="1"/>
  <c r="A1464" s="1"/>
  <c r="A1479" s="1"/>
  <c r="A52" i="15"/>
  <c r="B37"/>
  <c r="D34" i="1"/>
  <c r="D82"/>
  <c r="D50"/>
  <c r="D18"/>
  <c r="D98"/>
  <c r="D14"/>
  <c r="D66"/>
  <c r="D5"/>
  <c r="D6"/>
  <c r="A528" i="15"/>
  <c r="A543" s="1"/>
  <c r="A558" s="1"/>
  <c r="A573" s="1"/>
  <c r="A588" s="1"/>
  <c r="A603" s="1"/>
  <c r="A618" s="1"/>
  <c r="A633" s="1"/>
  <c r="A107"/>
  <c r="A169"/>
  <c r="A184" s="1"/>
  <c r="A121"/>
  <c r="A166" i="14"/>
  <c r="D86" i="1"/>
  <c r="D54"/>
  <c r="D22"/>
  <c r="D2"/>
  <c r="D90"/>
  <c r="D74"/>
  <c r="D58"/>
  <c r="D42"/>
  <c r="D26"/>
  <c r="D10"/>
  <c r="D99"/>
  <c r="D70"/>
  <c r="D38"/>
  <c r="D94"/>
  <c r="D78"/>
  <c r="D62"/>
  <c r="D46"/>
  <c r="D30"/>
  <c r="D87"/>
  <c r="D71"/>
  <c r="D67"/>
  <c r="D63"/>
  <c r="D59"/>
  <c r="D55"/>
  <c r="D51"/>
  <c r="D47"/>
  <c r="D43"/>
  <c r="D39"/>
  <c r="D35"/>
  <c r="D31"/>
  <c r="D27"/>
  <c r="D23"/>
  <c r="D19"/>
  <c r="D15"/>
  <c r="D11"/>
  <c r="D7"/>
  <c r="D3"/>
  <c r="D91"/>
  <c r="D75"/>
  <c r="D88"/>
  <c r="D76"/>
  <c r="D64"/>
  <c r="D52"/>
  <c r="D48"/>
  <c r="D44"/>
  <c r="D40"/>
  <c r="D36"/>
  <c r="D32"/>
  <c r="D28"/>
  <c r="D24"/>
  <c r="D20"/>
  <c r="D16"/>
  <c r="D12"/>
  <c r="D8"/>
  <c r="D4"/>
  <c r="D95"/>
  <c r="D83"/>
  <c r="D79"/>
  <c r="D100"/>
  <c r="D96"/>
  <c r="D92"/>
  <c r="D84"/>
  <c r="D80"/>
  <c r="D72"/>
  <c r="D68"/>
  <c r="D60"/>
  <c r="D56"/>
  <c r="D101"/>
  <c r="D97"/>
  <c r="D93"/>
  <c r="D89"/>
  <c r="D85"/>
  <c r="D81"/>
  <c r="D77"/>
  <c r="D73"/>
  <c r="D69"/>
  <c r="D65"/>
  <c r="D61"/>
  <c r="D57"/>
  <c r="D53"/>
  <c r="D49"/>
  <c r="D45"/>
  <c r="D41"/>
  <c r="D37"/>
  <c r="D33"/>
  <c r="D29"/>
  <c r="D25"/>
  <c r="D21"/>
  <c r="D17"/>
  <c r="D13"/>
  <c r="D9"/>
  <c r="A81" i="15" l="1"/>
  <c r="A95"/>
  <c r="B80"/>
  <c r="A67"/>
  <c r="B52"/>
  <c r="R1" i="1"/>
  <c r="J5" i="13"/>
  <c r="J5" i="12" s="1"/>
  <c r="A10" i="14"/>
  <c r="A25" s="1"/>
  <c r="A40" s="1"/>
  <c r="A55" s="1"/>
  <c r="A70" s="1"/>
  <c r="A85" s="1"/>
  <c r="A100" s="1"/>
  <c r="A115" s="1"/>
  <c r="A130" s="1"/>
  <c r="A145" s="1"/>
  <c r="A160" s="1"/>
  <c r="A175" s="1"/>
  <c r="A190" s="1"/>
  <c r="A205" s="1"/>
  <c r="A220" s="1"/>
  <c r="A235" s="1"/>
  <c r="A250" s="1"/>
  <c r="A265" s="1"/>
  <c r="A280" s="1"/>
  <c r="A295" s="1"/>
  <c r="A310" s="1"/>
  <c r="A325" s="1"/>
  <c r="A340" s="1"/>
  <c r="A355" s="1"/>
  <c r="A370" s="1"/>
  <c r="A385" s="1"/>
  <c r="A400" s="1"/>
  <c r="A415" s="1"/>
  <c r="A430" s="1"/>
  <c r="A445" s="1"/>
  <c r="A460" s="1"/>
  <c r="A475" s="1"/>
  <c r="A490" s="1"/>
  <c r="A505" s="1"/>
  <c r="A520" s="1"/>
  <c r="A535" s="1"/>
  <c r="A550" s="1"/>
  <c r="A565" s="1"/>
  <c r="A580" s="1"/>
  <c r="A595" s="1"/>
  <c r="A610" s="1"/>
  <c r="A625" s="1"/>
  <c r="A640" s="1"/>
  <c r="A655" s="1"/>
  <c r="A670" s="1"/>
  <c r="A685" s="1"/>
  <c r="A700" s="1"/>
  <c r="A715" s="1"/>
  <c r="A730" s="1"/>
  <c r="A745" s="1"/>
  <c r="A760" s="1"/>
  <c r="A775" s="1"/>
  <c r="A790" s="1"/>
  <c r="A805" s="1"/>
  <c r="A820" s="1"/>
  <c r="A835" s="1"/>
  <c r="A850" s="1"/>
  <c r="A865" s="1"/>
  <c r="A880" s="1"/>
  <c r="A895" s="1"/>
  <c r="A910" s="1"/>
  <c r="A925" s="1"/>
  <c r="A940" s="1"/>
  <c r="A955" s="1"/>
  <c r="A970" s="1"/>
  <c r="A985" s="1"/>
  <c r="A1000" s="1"/>
  <c r="A1015" s="1"/>
  <c r="A1030" s="1"/>
  <c r="A1045" s="1"/>
  <c r="A1060" s="1"/>
  <c r="A1075" s="1"/>
  <c r="A1090" s="1"/>
  <c r="A1105" s="1"/>
  <c r="A1120" s="1"/>
  <c r="A1135" s="1"/>
  <c r="A1150" s="1"/>
  <c r="A1165" s="1"/>
  <c r="A1180" s="1"/>
  <c r="A1195" s="1"/>
  <c r="A1210" s="1"/>
  <c r="A1225" s="1"/>
  <c r="A1240" s="1"/>
  <c r="A1255" s="1"/>
  <c r="A1270" s="1"/>
  <c r="A1285" s="1"/>
  <c r="A1300" s="1"/>
  <c r="A1315" s="1"/>
  <c r="A1330" s="1"/>
  <c r="A1345" s="1"/>
  <c r="A1360" s="1"/>
  <c r="A1375" s="1"/>
  <c r="A1390" s="1"/>
  <c r="A1405" s="1"/>
  <c r="A1420" s="1"/>
  <c r="A1435" s="1"/>
  <c r="A1450" s="1"/>
  <c r="A1465" s="1"/>
  <c r="A1480" s="1"/>
  <c r="A10" i="15"/>
  <c r="A24"/>
  <c r="A39" s="1"/>
  <c r="B9"/>
  <c r="A53"/>
  <c r="B38"/>
  <c r="A122"/>
  <c r="A648"/>
  <c r="A663" s="1"/>
  <c r="A678" s="1"/>
  <c r="A693" s="1"/>
  <c r="A708" s="1"/>
  <c r="A723" s="1"/>
  <c r="A738" s="1"/>
  <c r="A753" s="1"/>
  <c r="A199"/>
  <c r="A214" s="1"/>
  <c r="A136"/>
  <c r="A181" i="14"/>
  <c r="H2203" i="2"/>
  <c r="G2203"/>
  <c r="F6" i="4"/>
  <c r="A4" i="9"/>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3"/>
  <c r="C200"/>
  <c r="D200" s="1"/>
  <c r="E200" s="1"/>
  <c r="B200"/>
  <c r="C199"/>
  <c r="B199"/>
  <c r="D199" s="1"/>
  <c r="E199" s="1"/>
  <c r="C198"/>
  <c r="D198" s="1"/>
  <c r="E198" s="1"/>
  <c r="B198"/>
  <c r="C197"/>
  <c r="B197"/>
  <c r="C196"/>
  <c r="D196" s="1"/>
  <c r="E196" s="1"/>
  <c r="B196"/>
  <c r="C195"/>
  <c r="B195"/>
  <c r="D195" s="1"/>
  <c r="E195" s="1"/>
  <c r="C194"/>
  <c r="D194" s="1"/>
  <c r="E194" s="1"/>
  <c r="B194"/>
  <c r="C193"/>
  <c r="B193"/>
  <c r="C192"/>
  <c r="D192" s="1"/>
  <c r="E192" s="1"/>
  <c r="B192"/>
  <c r="C191"/>
  <c r="B191"/>
  <c r="D191" s="1"/>
  <c r="E191" s="1"/>
  <c r="C190"/>
  <c r="D190" s="1"/>
  <c r="E190" s="1"/>
  <c r="B190"/>
  <c r="C189"/>
  <c r="B189"/>
  <c r="C188"/>
  <c r="D188" s="1"/>
  <c r="E188" s="1"/>
  <c r="B188"/>
  <c r="C187"/>
  <c r="B187"/>
  <c r="D187" s="1"/>
  <c r="E187" s="1"/>
  <c r="C186"/>
  <c r="D186" s="1"/>
  <c r="E186" s="1"/>
  <c r="B186"/>
  <c r="C185"/>
  <c r="B185"/>
  <c r="C184"/>
  <c r="D184" s="1"/>
  <c r="E184" s="1"/>
  <c r="B184"/>
  <c r="C183"/>
  <c r="B183"/>
  <c r="D183" s="1"/>
  <c r="E183" s="1"/>
  <c r="C182"/>
  <c r="D182" s="1"/>
  <c r="E182" s="1"/>
  <c r="B182"/>
  <c r="C181"/>
  <c r="B181"/>
  <c r="C180"/>
  <c r="D180" s="1"/>
  <c r="E180" s="1"/>
  <c r="B180"/>
  <c r="C179"/>
  <c r="B179"/>
  <c r="D179" s="1"/>
  <c r="E179" s="1"/>
  <c r="C178"/>
  <c r="D178" s="1"/>
  <c r="E178" s="1"/>
  <c r="B178"/>
  <c r="C177"/>
  <c r="B177"/>
  <c r="C176"/>
  <c r="D176" s="1"/>
  <c r="E176" s="1"/>
  <c r="B176"/>
  <c r="C175"/>
  <c r="B175"/>
  <c r="D175" s="1"/>
  <c r="E175" s="1"/>
  <c r="C174"/>
  <c r="D174" s="1"/>
  <c r="E174" s="1"/>
  <c r="B174"/>
  <c r="C173"/>
  <c r="B173"/>
  <c r="C172"/>
  <c r="B172"/>
  <c r="C171"/>
  <c r="B171"/>
  <c r="C170"/>
  <c r="B170"/>
  <c r="C169"/>
  <c r="B169"/>
  <c r="C168"/>
  <c r="B168"/>
  <c r="C167"/>
  <c r="B167"/>
  <c r="C166"/>
  <c r="B166"/>
  <c r="C165"/>
  <c r="B165"/>
  <c r="C164"/>
  <c r="B164"/>
  <c r="C163"/>
  <c r="B163"/>
  <c r="C162"/>
  <c r="B162"/>
  <c r="C161"/>
  <c r="B161"/>
  <c r="C160"/>
  <c r="B160"/>
  <c r="C159"/>
  <c r="B159"/>
  <c r="C158"/>
  <c r="B158"/>
  <c r="C157"/>
  <c r="B157"/>
  <c r="C156"/>
  <c r="B156"/>
  <c r="C155"/>
  <c r="B155"/>
  <c r="C154"/>
  <c r="B154"/>
  <c r="C153"/>
  <c r="B153"/>
  <c r="C152"/>
  <c r="B152"/>
  <c r="C151"/>
  <c r="B151"/>
  <c r="C150"/>
  <c r="B150"/>
  <c r="C149"/>
  <c r="B149"/>
  <c r="C148"/>
  <c r="B148"/>
  <c r="C147"/>
  <c r="B147"/>
  <c r="C146"/>
  <c r="B146"/>
  <c r="C145"/>
  <c r="B145"/>
  <c r="C144"/>
  <c r="B144"/>
  <c r="C143"/>
  <c r="B143"/>
  <c r="C142"/>
  <c r="B142"/>
  <c r="C141"/>
  <c r="B141"/>
  <c r="C140"/>
  <c r="B140"/>
  <c r="C139"/>
  <c r="B139"/>
  <c r="C138"/>
  <c r="B138"/>
  <c r="C137"/>
  <c r="B137"/>
  <c r="C136"/>
  <c r="B136"/>
  <c r="C135"/>
  <c r="B135"/>
  <c r="C134"/>
  <c r="B134"/>
  <c r="C133"/>
  <c r="B133"/>
  <c r="C132"/>
  <c r="B132"/>
  <c r="C131"/>
  <c r="B131"/>
  <c r="C130"/>
  <c r="B130"/>
  <c r="C129"/>
  <c r="B129"/>
  <c r="C128"/>
  <c r="B128"/>
  <c r="C127"/>
  <c r="B127"/>
  <c r="C126"/>
  <c r="B126"/>
  <c r="C125"/>
  <c r="B125"/>
  <c r="C124"/>
  <c r="B124"/>
  <c r="C123"/>
  <c r="B123"/>
  <c r="C122"/>
  <c r="B122"/>
  <c r="C121"/>
  <c r="B121"/>
  <c r="C120"/>
  <c r="B120"/>
  <c r="C119"/>
  <c r="B119"/>
  <c r="C118"/>
  <c r="B118"/>
  <c r="C117"/>
  <c r="B117"/>
  <c r="C116"/>
  <c r="B116"/>
  <c r="C115"/>
  <c r="B115"/>
  <c r="C114"/>
  <c r="B114"/>
  <c r="C113"/>
  <c r="B113"/>
  <c r="C112"/>
  <c r="B112"/>
  <c r="C111"/>
  <c r="B111"/>
  <c r="C110"/>
  <c r="B110"/>
  <c r="C109"/>
  <c r="B109"/>
  <c r="C108"/>
  <c r="B108"/>
  <c r="C107"/>
  <c r="B107"/>
  <c r="C106"/>
  <c r="B106"/>
  <c r="C105"/>
  <c r="B105"/>
  <c r="C104"/>
  <c r="B104"/>
  <c r="C103"/>
  <c r="B103"/>
  <c r="C102"/>
  <c r="B102"/>
  <c r="C101"/>
  <c r="B101"/>
  <c r="C100"/>
  <c r="B100"/>
  <c r="C99"/>
  <c r="B99"/>
  <c r="C98"/>
  <c r="B98"/>
  <c r="C97"/>
  <c r="B97"/>
  <c r="C96"/>
  <c r="B96"/>
  <c r="C95"/>
  <c r="B95"/>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B17"/>
  <c r="C17"/>
  <c r="B18"/>
  <c r="C18"/>
  <c r="B19"/>
  <c r="C19"/>
  <c r="B20"/>
  <c r="C20"/>
  <c r="B21"/>
  <c r="C21"/>
  <c r="B22"/>
  <c r="C22"/>
  <c r="B23"/>
  <c r="C23"/>
  <c r="B24"/>
  <c r="C24"/>
  <c r="B25"/>
  <c r="C25"/>
  <c r="B26"/>
  <c r="C26"/>
  <c r="B27"/>
  <c r="C27"/>
  <c r="B28"/>
  <c r="C28"/>
  <c r="B29"/>
  <c r="C29"/>
  <c r="B30"/>
  <c r="C30"/>
  <c r="B31"/>
  <c r="C31"/>
  <c r="B32"/>
  <c r="C32"/>
  <c r="B33"/>
  <c r="C33"/>
  <c r="B34"/>
  <c r="C34"/>
  <c r="B35"/>
  <c r="C35"/>
  <c r="B36"/>
  <c r="C36"/>
  <c r="B37"/>
  <c r="C37"/>
  <c r="B38"/>
  <c r="C38"/>
  <c r="B39"/>
  <c r="C39"/>
  <c r="B40"/>
  <c r="C40"/>
  <c r="B41"/>
  <c r="C41"/>
  <c r="B42"/>
  <c r="C42"/>
  <c r="B43"/>
  <c r="C43"/>
  <c r="B44"/>
  <c r="C44"/>
  <c r="B45"/>
  <c r="C45"/>
  <c r="B46"/>
  <c r="C46"/>
  <c r="B47"/>
  <c r="C47"/>
  <c r="B48"/>
  <c r="C48"/>
  <c r="B49"/>
  <c r="C49"/>
  <c r="B50"/>
  <c r="C50"/>
  <c r="B51"/>
  <c r="C51"/>
  <c r="B52"/>
  <c r="C52"/>
  <c r="B53"/>
  <c r="C53"/>
  <c r="B54"/>
  <c r="C54"/>
  <c r="B55"/>
  <c r="C55"/>
  <c r="B56"/>
  <c r="C56"/>
  <c r="B57"/>
  <c r="C57"/>
  <c r="B58"/>
  <c r="C58"/>
  <c r="B59"/>
  <c r="C59"/>
  <c r="B60"/>
  <c r="C60"/>
  <c r="B9"/>
  <c r="C9"/>
  <c r="B10"/>
  <c r="C10"/>
  <c r="B11"/>
  <c r="C11"/>
  <c r="B12"/>
  <c r="C12"/>
  <c r="B13"/>
  <c r="C13"/>
  <c r="B14"/>
  <c r="C14"/>
  <c r="B15"/>
  <c r="C15"/>
  <c r="B16"/>
  <c r="C16"/>
  <c r="B3"/>
  <c r="C3"/>
  <c r="B4"/>
  <c r="C4"/>
  <c r="B5"/>
  <c r="C5"/>
  <c r="B6"/>
  <c r="C6"/>
  <c r="B7"/>
  <c r="C7"/>
  <c r="B8"/>
  <c r="C8"/>
  <c r="I2036" i="2"/>
  <c r="K2036" s="1"/>
  <c r="I2037"/>
  <c r="K2037" s="1"/>
  <c r="I2038"/>
  <c r="K2038" s="1"/>
  <c r="I2039"/>
  <c r="K2039" s="1"/>
  <c r="I2040"/>
  <c r="K2040" s="1"/>
  <c r="I2041"/>
  <c r="K2041" s="1"/>
  <c r="I2042"/>
  <c r="K2042" s="1"/>
  <c r="I2043"/>
  <c r="K2043" s="1"/>
  <c r="I2044"/>
  <c r="K2044" s="1"/>
  <c r="I2045"/>
  <c r="K2045" s="1"/>
  <c r="I2046"/>
  <c r="K2046" s="1"/>
  <c r="I2047"/>
  <c r="K2047" s="1"/>
  <c r="I2048"/>
  <c r="K2048" s="1"/>
  <c r="I2049"/>
  <c r="K2049" s="1"/>
  <c r="I2050"/>
  <c r="K2050" s="1"/>
  <c r="I2051"/>
  <c r="K2051" s="1"/>
  <c r="I2052"/>
  <c r="K2052" s="1"/>
  <c r="I2053"/>
  <c r="K2053" s="1"/>
  <c r="I2054"/>
  <c r="K2054" s="1"/>
  <c r="I2055"/>
  <c r="K2055" s="1"/>
  <c r="I2056"/>
  <c r="K2056" s="1"/>
  <c r="I2057"/>
  <c r="K2057" s="1"/>
  <c r="I2058"/>
  <c r="K2058" s="1"/>
  <c r="I2059"/>
  <c r="K2059" s="1"/>
  <c r="I2060"/>
  <c r="K2060" s="1"/>
  <c r="I2061"/>
  <c r="K2061" s="1"/>
  <c r="I2062"/>
  <c r="K2062" s="1"/>
  <c r="I2063"/>
  <c r="K2063" s="1"/>
  <c r="I2064"/>
  <c r="K2064" s="1"/>
  <c r="I2065"/>
  <c r="K2065" s="1"/>
  <c r="I2066"/>
  <c r="K2066" s="1"/>
  <c r="I2067"/>
  <c r="K2067" s="1"/>
  <c r="I2068"/>
  <c r="K2068" s="1"/>
  <c r="I2069"/>
  <c r="K2069" s="1"/>
  <c r="I2070"/>
  <c r="K2070" s="1"/>
  <c r="I2071"/>
  <c r="K2071" s="1"/>
  <c r="I2072"/>
  <c r="K2072" s="1"/>
  <c r="I2073"/>
  <c r="K2073" s="1"/>
  <c r="I2074"/>
  <c r="K2074" s="1"/>
  <c r="I2075"/>
  <c r="K2075" s="1"/>
  <c r="I2076"/>
  <c r="K2076" s="1"/>
  <c r="I2077"/>
  <c r="K2077" s="1"/>
  <c r="I2078"/>
  <c r="K2078" s="1"/>
  <c r="I2079"/>
  <c r="K2079" s="1"/>
  <c r="I2080"/>
  <c r="K2080" s="1"/>
  <c r="I2081"/>
  <c r="K2081" s="1"/>
  <c r="I2082"/>
  <c r="K2082" s="1"/>
  <c r="I2083"/>
  <c r="K2083" s="1"/>
  <c r="I2084"/>
  <c r="K2084" s="1"/>
  <c r="I2085"/>
  <c r="K2085" s="1"/>
  <c r="I2086"/>
  <c r="K2086" s="1"/>
  <c r="I2087"/>
  <c r="K2087" s="1"/>
  <c r="I2088"/>
  <c r="K2088" s="1"/>
  <c r="I2089"/>
  <c r="K2089" s="1"/>
  <c r="I2090"/>
  <c r="K2090" s="1"/>
  <c r="I2091"/>
  <c r="K2091" s="1"/>
  <c r="I2092"/>
  <c r="K2092" s="1"/>
  <c r="I2093"/>
  <c r="K2093" s="1"/>
  <c r="I2094"/>
  <c r="K2094" s="1"/>
  <c r="I2095"/>
  <c r="K2095" s="1"/>
  <c r="I2096"/>
  <c r="K2096" s="1"/>
  <c r="I2097"/>
  <c r="K2097" s="1"/>
  <c r="I2098"/>
  <c r="K2098" s="1"/>
  <c r="I2099"/>
  <c r="K2099" s="1"/>
  <c r="I2100"/>
  <c r="K2100" s="1"/>
  <c r="I2101"/>
  <c r="I2102"/>
  <c r="I2103"/>
  <c r="I2104"/>
  <c r="I2105"/>
  <c r="I2106"/>
  <c r="I2107"/>
  <c r="I2108"/>
  <c r="I2109"/>
  <c r="I2110"/>
  <c r="I2111"/>
  <c r="I2112"/>
  <c r="I2113"/>
  <c r="I2114"/>
  <c r="I2115"/>
  <c r="I2116"/>
  <c r="I2117"/>
  <c r="I2118"/>
  <c r="I2119"/>
  <c r="I2120"/>
  <c r="I2121"/>
  <c r="I2122"/>
  <c r="I2123"/>
  <c r="I2124"/>
  <c r="I2125"/>
  <c r="I2126"/>
  <c r="I2127"/>
  <c r="I2128"/>
  <c r="I2129"/>
  <c r="I2130"/>
  <c r="I2131"/>
  <c r="I2132"/>
  <c r="I2133"/>
  <c r="I2134"/>
  <c r="I2135"/>
  <c r="I2136"/>
  <c r="I2137"/>
  <c r="I2138"/>
  <c r="I2139"/>
  <c r="I2140"/>
  <c r="I2141"/>
  <c r="I2142"/>
  <c r="I2143"/>
  <c r="I2144"/>
  <c r="I2145"/>
  <c r="I2146"/>
  <c r="I2147"/>
  <c r="I2148"/>
  <c r="I2149"/>
  <c r="I2150"/>
  <c r="I2151"/>
  <c r="I2152"/>
  <c r="I2153"/>
  <c r="I2154"/>
  <c r="I2155"/>
  <c r="I2156"/>
  <c r="I2157"/>
  <c r="I2158"/>
  <c r="I2159"/>
  <c r="I2160"/>
  <c r="I2161"/>
  <c r="I2162"/>
  <c r="I2163"/>
  <c r="I2164"/>
  <c r="I2165"/>
  <c r="I2166"/>
  <c r="I2167"/>
  <c r="I2168"/>
  <c r="I2169"/>
  <c r="I2170"/>
  <c r="I2171"/>
  <c r="I2172"/>
  <c r="I2173"/>
  <c r="I2174"/>
  <c r="I2175"/>
  <c r="I2176"/>
  <c r="I2177"/>
  <c r="I2178"/>
  <c r="I2179"/>
  <c r="I2180"/>
  <c r="I2181"/>
  <c r="I2182"/>
  <c r="I2183"/>
  <c r="I2184"/>
  <c r="I2185"/>
  <c r="I2186"/>
  <c r="I2187"/>
  <c r="I2188"/>
  <c r="I2189"/>
  <c r="I2190"/>
  <c r="I2191"/>
  <c r="I2192"/>
  <c r="I2193"/>
  <c r="I2194"/>
  <c r="I2195"/>
  <c r="I2196"/>
  <c r="I2197"/>
  <c r="I2198"/>
  <c r="I2199"/>
  <c r="I2200"/>
  <c r="I2201"/>
  <c r="C1" i="3"/>
  <c r="D135" i="9" l="1"/>
  <c r="E135" s="1"/>
  <c r="D139"/>
  <c r="E139" s="1"/>
  <c r="D143"/>
  <c r="E143" s="1"/>
  <c r="D147"/>
  <c r="E147" s="1"/>
  <c r="D151"/>
  <c r="E151" s="1"/>
  <c r="D155"/>
  <c r="E155" s="1"/>
  <c r="D159"/>
  <c r="E159" s="1"/>
  <c r="D163"/>
  <c r="E163" s="1"/>
  <c r="D167"/>
  <c r="E167" s="1"/>
  <c r="D171"/>
  <c r="E171" s="1"/>
  <c r="D172"/>
  <c r="E172" s="1"/>
  <c r="D6"/>
  <c r="E6" s="1"/>
  <c r="D16"/>
  <c r="E16" s="1"/>
  <c r="D12"/>
  <c r="E12" s="1"/>
  <c r="D60"/>
  <c r="E60" s="1"/>
  <c r="D56"/>
  <c r="E56" s="1"/>
  <c r="D50"/>
  <c r="E50" s="1"/>
  <c r="D44"/>
  <c r="E44" s="1"/>
  <c r="D40"/>
  <c r="E40" s="1"/>
  <c r="D36"/>
  <c r="E36" s="1"/>
  <c r="D30"/>
  <c r="E30" s="1"/>
  <c r="D26"/>
  <c r="E26" s="1"/>
  <c r="D20"/>
  <c r="E20" s="1"/>
  <c r="D8"/>
  <c r="E8" s="1"/>
  <c r="D4"/>
  <c r="E4" s="1"/>
  <c r="D14"/>
  <c r="E14" s="1"/>
  <c r="D10"/>
  <c r="E10" s="1"/>
  <c r="D58"/>
  <c r="E58" s="1"/>
  <c r="D54"/>
  <c r="E54" s="1"/>
  <c r="D52"/>
  <c r="E52" s="1"/>
  <c r="D48"/>
  <c r="E48" s="1"/>
  <c r="D46"/>
  <c r="E46" s="1"/>
  <c r="D42"/>
  <c r="E42" s="1"/>
  <c r="D38"/>
  <c r="E38" s="1"/>
  <c r="D34"/>
  <c r="E34" s="1"/>
  <c r="D32"/>
  <c r="E32" s="1"/>
  <c r="D28"/>
  <c r="E28" s="1"/>
  <c r="D24"/>
  <c r="E24" s="1"/>
  <c r="D22"/>
  <c r="E22" s="1"/>
  <c r="D18"/>
  <c r="E18" s="1"/>
  <c r="D62"/>
  <c r="E62" s="1"/>
  <c r="D64"/>
  <c r="E64" s="1"/>
  <c r="D66"/>
  <c r="E66" s="1"/>
  <c r="D68"/>
  <c r="E68" s="1"/>
  <c r="D70"/>
  <c r="E70" s="1"/>
  <c r="D72"/>
  <c r="E72" s="1"/>
  <c r="D74"/>
  <c r="E74" s="1"/>
  <c r="D76"/>
  <c r="E76" s="1"/>
  <c r="D78"/>
  <c r="E78" s="1"/>
  <c r="D80"/>
  <c r="E80" s="1"/>
  <c r="D82"/>
  <c r="E82" s="1"/>
  <c r="D84"/>
  <c r="E84" s="1"/>
  <c r="D86"/>
  <c r="E86" s="1"/>
  <c r="D88"/>
  <c r="E88" s="1"/>
  <c r="D90"/>
  <c r="E90" s="1"/>
  <c r="D92"/>
  <c r="E92" s="1"/>
  <c r="D94"/>
  <c r="E94" s="1"/>
  <c r="D96"/>
  <c r="E96" s="1"/>
  <c r="D98"/>
  <c r="E98" s="1"/>
  <c r="D100"/>
  <c r="E100" s="1"/>
  <c r="D102"/>
  <c r="E102" s="1"/>
  <c r="D104"/>
  <c r="E104" s="1"/>
  <c r="D106"/>
  <c r="E106" s="1"/>
  <c r="D108"/>
  <c r="E108" s="1"/>
  <c r="D110"/>
  <c r="E110" s="1"/>
  <c r="D112"/>
  <c r="E112" s="1"/>
  <c r="D114"/>
  <c r="E114" s="1"/>
  <c r="D116"/>
  <c r="E116" s="1"/>
  <c r="D118"/>
  <c r="E118" s="1"/>
  <c r="D120"/>
  <c r="E120" s="1"/>
  <c r="D122"/>
  <c r="E122" s="1"/>
  <c r="D124"/>
  <c r="E124" s="1"/>
  <c r="D126"/>
  <c r="E126" s="1"/>
  <c r="D128"/>
  <c r="E128" s="1"/>
  <c r="D130"/>
  <c r="E130" s="1"/>
  <c r="D132"/>
  <c r="E132" s="1"/>
  <c r="D134"/>
  <c r="E134" s="1"/>
  <c r="D136"/>
  <c r="E136" s="1"/>
  <c r="D138"/>
  <c r="E138" s="1"/>
  <c r="D140"/>
  <c r="E140" s="1"/>
  <c r="D142"/>
  <c r="E142" s="1"/>
  <c r="D144"/>
  <c r="E144" s="1"/>
  <c r="D146"/>
  <c r="E146" s="1"/>
  <c r="D148"/>
  <c r="E148" s="1"/>
  <c r="D150"/>
  <c r="E150" s="1"/>
  <c r="D152"/>
  <c r="E152" s="1"/>
  <c r="D154"/>
  <c r="E154" s="1"/>
  <c r="D156"/>
  <c r="E156" s="1"/>
  <c r="D158"/>
  <c r="E158" s="1"/>
  <c r="D160"/>
  <c r="E160" s="1"/>
  <c r="D162"/>
  <c r="E162" s="1"/>
  <c r="D164"/>
  <c r="E164" s="1"/>
  <c r="D166"/>
  <c r="E166" s="1"/>
  <c r="D168"/>
  <c r="E168" s="1"/>
  <c r="D170"/>
  <c r="E170" s="1"/>
  <c r="S1" i="1"/>
  <c r="K5" i="13"/>
  <c r="K5" i="12" s="1"/>
  <c r="A11" i="14"/>
  <c r="A26" s="1"/>
  <c r="A41" s="1"/>
  <c r="A56" s="1"/>
  <c r="A71" s="1"/>
  <c r="A86" s="1"/>
  <c r="A101" s="1"/>
  <c r="A116" s="1"/>
  <c r="A131" s="1"/>
  <c r="A146" s="1"/>
  <c r="A161" s="1"/>
  <c r="A176" s="1"/>
  <c r="A191" s="1"/>
  <c r="A206" s="1"/>
  <c r="A221" s="1"/>
  <c r="A236" s="1"/>
  <c r="A251" s="1"/>
  <c r="A266" s="1"/>
  <c r="A281" s="1"/>
  <c r="A296" s="1"/>
  <c r="A311" s="1"/>
  <c r="A326" s="1"/>
  <c r="A341" s="1"/>
  <c r="A356" s="1"/>
  <c r="A371" s="1"/>
  <c r="A386" s="1"/>
  <c r="A401" s="1"/>
  <c r="A416" s="1"/>
  <c r="A431" s="1"/>
  <c r="A446" s="1"/>
  <c r="A461" s="1"/>
  <c r="A476" s="1"/>
  <c r="A491" s="1"/>
  <c r="A506" s="1"/>
  <c r="A521" s="1"/>
  <c r="A536" s="1"/>
  <c r="A551" s="1"/>
  <c r="A566" s="1"/>
  <c r="A581" s="1"/>
  <c r="A596" s="1"/>
  <c r="A611" s="1"/>
  <c r="A626" s="1"/>
  <c r="A641" s="1"/>
  <c r="A656" s="1"/>
  <c r="A671" s="1"/>
  <c r="A686" s="1"/>
  <c r="A701" s="1"/>
  <c r="A716" s="1"/>
  <c r="A731" s="1"/>
  <c r="A746" s="1"/>
  <c r="A761" s="1"/>
  <c r="A776" s="1"/>
  <c r="A791" s="1"/>
  <c r="A806" s="1"/>
  <c r="A821" s="1"/>
  <c r="A836" s="1"/>
  <c r="A851" s="1"/>
  <c r="A866" s="1"/>
  <c r="A881" s="1"/>
  <c r="A896" s="1"/>
  <c r="A911" s="1"/>
  <c r="A926" s="1"/>
  <c r="A941" s="1"/>
  <c r="A956" s="1"/>
  <c r="A971" s="1"/>
  <c r="A986" s="1"/>
  <c r="A1001" s="1"/>
  <c r="A1016" s="1"/>
  <c r="A1031" s="1"/>
  <c r="A1046" s="1"/>
  <c r="A1061" s="1"/>
  <c r="A1076" s="1"/>
  <c r="A1091" s="1"/>
  <c r="A1106" s="1"/>
  <c r="A1121" s="1"/>
  <c r="A1136" s="1"/>
  <c r="A1151" s="1"/>
  <c r="A1166" s="1"/>
  <c r="A1181" s="1"/>
  <c r="A1196" s="1"/>
  <c r="A1211" s="1"/>
  <c r="A1226" s="1"/>
  <c r="A1241" s="1"/>
  <c r="A1256" s="1"/>
  <c r="A1271" s="1"/>
  <c r="A1286" s="1"/>
  <c r="A1301" s="1"/>
  <c r="A1316" s="1"/>
  <c r="A1331" s="1"/>
  <c r="A1346" s="1"/>
  <c r="A1361" s="1"/>
  <c r="A1376" s="1"/>
  <c r="A1391" s="1"/>
  <c r="A1406" s="1"/>
  <c r="A1421" s="1"/>
  <c r="A1436" s="1"/>
  <c r="A1451" s="1"/>
  <c r="A1466" s="1"/>
  <c r="A1481" s="1"/>
  <c r="A11" i="15"/>
  <c r="A54"/>
  <c r="B39"/>
  <c r="A96"/>
  <c r="B81"/>
  <c r="A68"/>
  <c r="B53"/>
  <c r="A25"/>
  <c r="A40" s="1"/>
  <c r="B10"/>
  <c r="A110"/>
  <c r="B95"/>
  <c r="A82"/>
  <c r="A137"/>
  <c r="A768"/>
  <c r="A783" s="1"/>
  <c r="A798" s="1"/>
  <c r="A813" s="1"/>
  <c r="A828" s="1"/>
  <c r="A229"/>
  <c r="A244" s="1"/>
  <c r="A151"/>
  <c r="A196" i="14"/>
  <c r="D7" i="9"/>
  <c r="E7" s="1"/>
  <c r="D5"/>
  <c r="E5" s="1"/>
  <c r="D3"/>
  <c r="E3" s="1"/>
  <c r="D15"/>
  <c r="E15" s="1"/>
  <c r="D13"/>
  <c r="E13" s="1"/>
  <c r="D11"/>
  <c r="E11" s="1"/>
  <c r="D9"/>
  <c r="E9" s="1"/>
  <c r="D59"/>
  <c r="E59" s="1"/>
  <c r="D57"/>
  <c r="E57" s="1"/>
  <c r="D55"/>
  <c r="E55" s="1"/>
  <c r="D53"/>
  <c r="E53" s="1"/>
  <c r="D51"/>
  <c r="E51" s="1"/>
  <c r="D49"/>
  <c r="E49" s="1"/>
  <c r="D47"/>
  <c r="E47" s="1"/>
  <c r="D45"/>
  <c r="E45" s="1"/>
  <c r="D43"/>
  <c r="E43" s="1"/>
  <c r="D41"/>
  <c r="E41" s="1"/>
  <c r="D39"/>
  <c r="E39" s="1"/>
  <c r="D37"/>
  <c r="E37" s="1"/>
  <c r="D35"/>
  <c r="E35" s="1"/>
  <c r="D33"/>
  <c r="E33" s="1"/>
  <c r="D31"/>
  <c r="E31" s="1"/>
  <c r="D29"/>
  <c r="E29" s="1"/>
  <c r="D27"/>
  <c r="E27" s="1"/>
  <c r="D25"/>
  <c r="E25" s="1"/>
  <c r="D23"/>
  <c r="E23" s="1"/>
  <c r="D21"/>
  <c r="E21" s="1"/>
  <c r="D19"/>
  <c r="E19" s="1"/>
  <c r="D17"/>
  <c r="E17" s="1"/>
  <c r="D61"/>
  <c r="E61" s="1"/>
  <c r="D63"/>
  <c r="E63" s="1"/>
  <c r="D65"/>
  <c r="E65" s="1"/>
  <c r="D67"/>
  <c r="E67" s="1"/>
  <c r="D69"/>
  <c r="E69" s="1"/>
  <c r="D71"/>
  <c r="E71" s="1"/>
  <c r="D73"/>
  <c r="E73" s="1"/>
  <c r="D75"/>
  <c r="E75" s="1"/>
  <c r="D77"/>
  <c r="E77" s="1"/>
  <c r="D79"/>
  <c r="E79" s="1"/>
  <c r="D81"/>
  <c r="E81" s="1"/>
  <c r="D83"/>
  <c r="E83" s="1"/>
  <c r="D85"/>
  <c r="E85" s="1"/>
  <c r="D87"/>
  <c r="E87" s="1"/>
  <c r="D89"/>
  <c r="E89" s="1"/>
  <c r="D91"/>
  <c r="E91" s="1"/>
  <c r="D93"/>
  <c r="E93" s="1"/>
  <c r="D95"/>
  <c r="E95" s="1"/>
  <c r="D97"/>
  <c r="E97" s="1"/>
  <c r="D99"/>
  <c r="E99" s="1"/>
  <c r="D101"/>
  <c r="E101" s="1"/>
  <c r="D103"/>
  <c r="E103" s="1"/>
  <c r="D105"/>
  <c r="E105" s="1"/>
  <c r="D107"/>
  <c r="E107" s="1"/>
  <c r="D109"/>
  <c r="E109" s="1"/>
  <c r="D111"/>
  <c r="E111" s="1"/>
  <c r="D113"/>
  <c r="E113" s="1"/>
  <c r="D115"/>
  <c r="E115" s="1"/>
  <c r="D117"/>
  <c r="E117" s="1"/>
  <c r="D119"/>
  <c r="E119" s="1"/>
  <c r="D121"/>
  <c r="E121" s="1"/>
  <c r="D123"/>
  <c r="E123" s="1"/>
  <c r="D125"/>
  <c r="E125" s="1"/>
  <c r="D127"/>
  <c r="E127" s="1"/>
  <c r="D129"/>
  <c r="E129" s="1"/>
  <c r="D131"/>
  <c r="E131" s="1"/>
  <c r="D133"/>
  <c r="E133" s="1"/>
  <c r="D137"/>
  <c r="E137" s="1"/>
  <c r="D141"/>
  <c r="E141" s="1"/>
  <c r="D145"/>
  <c r="E145" s="1"/>
  <c r="D149"/>
  <c r="E149" s="1"/>
  <c r="D153"/>
  <c r="E153" s="1"/>
  <c r="D157"/>
  <c r="E157" s="1"/>
  <c r="D161"/>
  <c r="E161" s="1"/>
  <c r="D165"/>
  <c r="E165" s="1"/>
  <c r="D169"/>
  <c r="E169" s="1"/>
  <c r="D173"/>
  <c r="E173" s="1"/>
  <c r="D177"/>
  <c r="E177" s="1"/>
  <c r="D181"/>
  <c r="E181" s="1"/>
  <c r="D185"/>
  <c r="E185" s="1"/>
  <c r="D189"/>
  <c r="E189" s="1"/>
  <c r="D193"/>
  <c r="E193" s="1"/>
  <c r="D197"/>
  <c r="E197" s="1"/>
  <c r="A60" i="4"/>
  <c r="D6"/>
  <c r="A4"/>
  <c r="F6" i="5"/>
  <c r="A2" i="4"/>
  <c r="D6" i="5"/>
  <c r="A4"/>
  <c r="A1" i="4"/>
  <c r="A61"/>
  <c r="K2101" i="2"/>
  <c r="H1" i="3"/>
  <c r="L3" i="2"/>
  <c r="L4"/>
  <c r="L5"/>
  <c r="L6"/>
  <c r="L7"/>
  <c r="L8"/>
  <c r="L9"/>
  <c r="L10"/>
  <c r="L11"/>
  <c r="L12"/>
  <c r="L13"/>
  <c r="L14"/>
  <c r="L15"/>
  <c r="L16"/>
  <c r="L17"/>
  <c r="L18"/>
  <c r="L19"/>
  <c r="L20"/>
  <c r="L21"/>
  <c r="L22"/>
  <c r="L23"/>
  <c r="L24"/>
  <c r="L25"/>
  <c r="L26"/>
  <c r="L27"/>
  <c r="L28"/>
  <c r="L29"/>
  <c r="L30"/>
  <c r="L31"/>
  <c r="L32"/>
  <c r="L33"/>
  <c r="L34"/>
  <c r="L35"/>
  <c r="L36"/>
  <c r="L37"/>
  <c r="L38"/>
  <c r="L39"/>
  <c r="L40"/>
  <c r="L41"/>
  <c r="L42"/>
  <c r="L43"/>
  <c r="L44"/>
  <c r="L45"/>
  <c r="L46"/>
  <c r="L47"/>
  <c r="L48"/>
  <c r="L49"/>
  <c r="L50"/>
  <c r="L51"/>
  <c r="L52"/>
  <c r="L53"/>
  <c r="L54"/>
  <c r="L55"/>
  <c r="L56"/>
  <c r="L57"/>
  <c r="L58"/>
  <c r="L59"/>
  <c r="L60"/>
  <c r="L61"/>
  <c r="L62"/>
  <c r="L63"/>
  <c r="L64"/>
  <c r="L65"/>
  <c r="L66"/>
  <c r="L67"/>
  <c r="L68"/>
  <c r="L69"/>
  <c r="L70"/>
  <c r="L71"/>
  <c r="L72"/>
  <c r="L73"/>
  <c r="L74"/>
  <c r="L75"/>
  <c r="L76"/>
  <c r="L77"/>
  <c r="L78"/>
  <c r="L79"/>
  <c r="L80"/>
  <c r="L81"/>
  <c r="L82"/>
  <c r="L83"/>
  <c r="L84"/>
  <c r="L85"/>
  <c r="L86"/>
  <c r="L87"/>
  <c r="L88"/>
  <c r="L89"/>
  <c r="L90"/>
  <c r="L91"/>
  <c r="L92"/>
  <c r="L93"/>
  <c r="L94"/>
  <c r="L95"/>
  <c r="L96"/>
  <c r="L97"/>
  <c r="L98"/>
  <c r="L99"/>
  <c r="L100"/>
  <c r="L101"/>
  <c r="L102"/>
  <c r="L103"/>
  <c r="L104"/>
  <c r="L105"/>
  <c r="L106"/>
  <c r="L107"/>
  <c r="L108"/>
  <c r="L109"/>
  <c r="L110"/>
  <c r="L111"/>
  <c r="L112"/>
  <c r="L113"/>
  <c r="L114"/>
  <c r="L115"/>
  <c r="L116"/>
  <c r="L117"/>
  <c r="L118"/>
  <c r="L119"/>
  <c r="L120"/>
  <c r="L121"/>
  <c r="L122"/>
  <c r="L123"/>
  <c r="L124"/>
  <c r="L125"/>
  <c r="L126"/>
  <c r="L127"/>
  <c r="L128"/>
  <c r="L129"/>
  <c r="L130"/>
  <c r="L131"/>
  <c r="L132"/>
  <c r="L133"/>
  <c r="L134"/>
  <c r="L135"/>
  <c r="L136"/>
  <c r="L137"/>
  <c r="L138"/>
  <c r="L139"/>
  <c r="L140"/>
  <c r="L141"/>
  <c r="L142"/>
  <c r="L143"/>
  <c r="L144"/>
  <c r="L145"/>
  <c r="L146"/>
  <c r="L147"/>
  <c r="L148"/>
  <c r="L149"/>
  <c r="L150"/>
  <c r="L151"/>
  <c r="L152"/>
  <c r="L153"/>
  <c r="L154"/>
  <c r="L155"/>
  <c r="L156"/>
  <c r="L157"/>
  <c r="L158"/>
  <c r="L159"/>
  <c r="L160"/>
  <c r="L161"/>
  <c r="L162"/>
  <c r="L163"/>
  <c r="L164"/>
  <c r="L165"/>
  <c r="L166"/>
  <c r="L167"/>
  <c r="L168"/>
  <c r="L169"/>
  <c r="L170"/>
  <c r="L171"/>
  <c r="L172"/>
  <c r="L173"/>
  <c r="L174"/>
  <c r="L175"/>
  <c r="L176"/>
  <c r="L177"/>
  <c r="L178"/>
  <c r="L179"/>
  <c r="L180"/>
  <c r="L181"/>
  <c r="L182"/>
  <c r="L183"/>
  <c r="L184"/>
  <c r="L185"/>
  <c r="L186"/>
  <c r="L187"/>
  <c r="L188"/>
  <c r="L189"/>
  <c r="L190"/>
  <c r="L191"/>
  <c r="L192"/>
  <c r="L193"/>
  <c r="L194"/>
  <c r="L195"/>
  <c r="L196"/>
  <c r="L197"/>
  <c r="L198"/>
  <c r="L199"/>
  <c r="L200"/>
  <c r="L201"/>
  <c r="L202"/>
  <c r="L203"/>
  <c r="L204"/>
  <c r="L205"/>
  <c r="L206"/>
  <c r="L207"/>
  <c r="L208"/>
  <c r="L209"/>
  <c r="L210"/>
  <c r="L211"/>
  <c r="L212"/>
  <c r="L213"/>
  <c r="L214"/>
  <c r="L215"/>
  <c r="L216"/>
  <c r="L217"/>
  <c r="L218"/>
  <c r="L219"/>
  <c r="L220"/>
  <c r="L221"/>
  <c r="L222"/>
  <c r="L223"/>
  <c r="L224"/>
  <c r="L225"/>
  <c r="L226"/>
  <c r="L227"/>
  <c r="L228"/>
  <c r="L229"/>
  <c r="L230"/>
  <c r="L231"/>
  <c r="L232"/>
  <c r="L233"/>
  <c r="L234"/>
  <c r="L235"/>
  <c r="L236"/>
  <c r="L237"/>
  <c r="L238"/>
  <c r="L239"/>
  <c r="L240"/>
  <c r="L241"/>
  <c r="L242"/>
  <c r="L243"/>
  <c r="L244"/>
  <c r="L245"/>
  <c r="L246"/>
  <c r="L247"/>
  <c r="L248"/>
  <c r="L249"/>
  <c r="L250"/>
  <c r="L251"/>
  <c r="L252"/>
  <c r="L253"/>
  <c r="L254"/>
  <c r="L255"/>
  <c r="L256"/>
  <c r="L257"/>
  <c r="L258"/>
  <c r="L259"/>
  <c r="L260"/>
  <c r="L261"/>
  <c r="L262"/>
  <c r="L263"/>
  <c r="L264"/>
  <c r="L265"/>
  <c r="L266"/>
  <c r="L267"/>
  <c r="L268"/>
  <c r="L269"/>
  <c r="L270"/>
  <c r="L271"/>
  <c r="L272"/>
  <c r="L273"/>
  <c r="L274"/>
  <c r="L275"/>
  <c r="L276"/>
  <c r="L277"/>
  <c r="L278"/>
  <c r="L279"/>
  <c r="L280"/>
  <c r="L281"/>
  <c r="L282"/>
  <c r="L283"/>
  <c r="L284"/>
  <c r="L285"/>
  <c r="L286"/>
  <c r="L287"/>
  <c r="L288"/>
  <c r="L289"/>
  <c r="L290"/>
  <c r="L291"/>
  <c r="L292"/>
  <c r="L293"/>
  <c r="L294"/>
  <c r="L295"/>
  <c r="L296"/>
  <c r="L297"/>
  <c r="L298"/>
  <c r="L299"/>
  <c r="L300"/>
  <c r="L301"/>
  <c r="L302"/>
  <c r="L303"/>
  <c r="L304"/>
  <c r="L305"/>
  <c r="L306"/>
  <c r="L307"/>
  <c r="L308"/>
  <c r="L309"/>
  <c r="L310"/>
  <c r="L311"/>
  <c r="L312"/>
  <c r="L313"/>
  <c r="L314"/>
  <c r="L315"/>
  <c r="L316"/>
  <c r="L317"/>
  <c r="L318"/>
  <c r="L319"/>
  <c r="L320"/>
  <c r="L321"/>
  <c r="L322"/>
  <c r="L323"/>
  <c r="L324"/>
  <c r="L325"/>
  <c r="L326"/>
  <c r="L327"/>
  <c r="L328"/>
  <c r="L329"/>
  <c r="L330"/>
  <c r="L331"/>
  <c r="L332"/>
  <c r="L333"/>
  <c r="L334"/>
  <c r="L335"/>
  <c r="L336"/>
  <c r="L337"/>
  <c r="L338"/>
  <c r="L339"/>
  <c r="L340"/>
  <c r="L341"/>
  <c r="L342"/>
  <c r="L343"/>
  <c r="L344"/>
  <c r="L345"/>
  <c r="L346"/>
  <c r="L347"/>
  <c r="L348"/>
  <c r="L349"/>
  <c r="L350"/>
  <c r="L351"/>
  <c r="L352"/>
  <c r="L353"/>
  <c r="L354"/>
  <c r="L355"/>
  <c r="L356"/>
  <c r="L357"/>
  <c r="L358"/>
  <c r="L359"/>
  <c r="L360"/>
  <c r="L361"/>
  <c r="L362"/>
  <c r="L363"/>
  <c r="L364"/>
  <c r="L365"/>
  <c r="L366"/>
  <c r="L367"/>
  <c r="L368"/>
  <c r="L369"/>
  <c r="L370"/>
  <c r="L371"/>
  <c r="L372"/>
  <c r="L373"/>
  <c r="L374"/>
  <c r="L375"/>
  <c r="L376"/>
  <c r="L377"/>
  <c r="L378"/>
  <c r="L379"/>
  <c r="L380"/>
  <c r="L381"/>
  <c r="L382"/>
  <c r="L383"/>
  <c r="L384"/>
  <c r="L385"/>
  <c r="L386"/>
  <c r="L387"/>
  <c r="L388"/>
  <c r="L389"/>
  <c r="L390"/>
  <c r="L391"/>
  <c r="L392"/>
  <c r="L393"/>
  <c r="L394"/>
  <c r="L395"/>
  <c r="L396"/>
  <c r="L397"/>
  <c r="L398"/>
  <c r="L399"/>
  <c r="L400"/>
  <c r="L401"/>
  <c r="L402"/>
  <c r="L403"/>
  <c r="L404"/>
  <c r="L405"/>
  <c r="L406"/>
  <c r="L407"/>
  <c r="L408"/>
  <c r="L409"/>
  <c r="L410"/>
  <c r="L411"/>
  <c r="L412"/>
  <c r="L413"/>
  <c r="L414"/>
  <c r="L415"/>
  <c r="L416"/>
  <c r="L417"/>
  <c r="L418"/>
  <c r="L419"/>
  <c r="L420"/>
  <c r="L421"/>
  <c r="L422"/>
  <c r="L423"/>
  <c r="L424"/>
  <c r="L425"/>
  <c r="L426"/>
  <c r="L427"/>
  <c r="L428"/>
  <c r="L429"/>
  <c r="L430"/>
  <c r="L431"/>
  <c r="L432"/>
  <c r="L433"/>
  <c r="L434"/>
  <c r="L435"/>
  <c r="L436"/>
  <c r="L437"/>
  <c r="L438"/>
  <c r="L439"/>
  <c r="L440"/>
  <c r="L441"/>
  <c r="L442"/>
  <c r="L443"/>
  <c r="L444"/>
  <c r="L445"/>
  <c r="L446"/>
  <c r="L447"/>
  <c r="L448"/>
  <c r="L449"/>
  <c r="L450"/>
  <c r="L451"/>
  <c r="L452"/>
  <c r="L453"/>
  <c r="L454"/>
  <c r="L455"/>
  <c r="L456"/>
  <c r="L457"/>
  <c r="L458"/>
  <c r="L459"/>
  <c r="L460"/>
  <c r="L461"/>
  <c r="L462"/>
  <c r="L463"/>
  <c r="L464"/>
  <c r="L465"/>
  <c r="L466"/>
  <c r="L467"/>
  <c r="L468"/>
  <c r="L469"/>
  <c r="L470"/>
  <c r="L471"/>
  <c r="L472"/>
  <c r="L473"/>
  <c r="L474"/>
  <c r="L475"/>
  <c r="L476"/>
  <c r="L477"/>
  <c r="L478"/>
  <c r="L479"/>
  <c r="L480"/>
  <c r="L481"/>
  <c r="L482"/>
  <c r="L483"/>
  <c r="L484"/>
  <c r="L485"/>
  <c r="L486"/>
  <c r="L487"/>
  <c r="L488"/>
  <c r="L489"/>
  <c r="L490"/>
  <c r="L491"/>
  <c r="L492"/>
  <c r="L493"/>
  <c r="L494"/>
  <c r="L495"/>
  <c r="L496"/>
  <c r="L497"/>
  <c r="L498"/>
  <c r="L499"/>
  <c r="L500"/>
  <c r="L501"/>
  <c r="L502"/>
  <c r="L503"/>
  <c r="L504"/>
  <c r="L505"/>
  <c r="L506"/>
  <c r="L507"/>
  <c r="L508"/>
  <c r="L509"/>
  <c r="L510"/>
  <c r="L511"/>
  <c r="L512"/>
  <c r="L513"/>
  <c r="L514"/>
  <c r="L515"/>
  <c r="L516"/>
  <c r="L517"/>
  <c r="L518"/>
  <c r="L519"/>
  <c r="L520"/>
  <c r="L521"/>
  <c r="L522"/>
  <c r="L523"/>
  <c r="L524"/>
  <c r="L525"/>
  <c r="L526"/>
  <c r="L527"/>
  <c r="L528"/>
  <c r="L529"/>
  <c r="L530"/>
  <c r="L531"/>
  <c r="L532"/>
  <c r="L533"/>
  <c r="L534"/>
  <c r="L535"/>
  <c r="L536"/>
  <c r="L537"/>
  <c r="L538"/>
  <c r="L539"/>
  <c r="L540"/>
  <c r="L541"/>
  <c r="L542"/>
  <c r="L543"/>
  <c r="L544"/>
  <c r="L545"/>
  <c r="L546"/>
  <c r="L547"/>
  <c r="L548"/>
  <c r="L549"/>
  <c r="L550"/>
  <c r="L551"/>
  <c r="L552"/>
  <c r="L553"/>
  <c r="L554"/>
  <c r="L555"/>
  <c r="L556"/>
  <c r="L557"/>
  <c r="L558"/>
  <c r="L559"/>
  <c r="L560"/>
  <c r="L561"/>
  <c r="L562"/>
  <c r="L563"/>
  <c r="L564"/>
  <c r="L565"/>
  <c r="L566"/>
  <c r="L567"/>
  <c r="L568"/>
  <c r="L569"/>
  <c r="L570"/>
  <c r="L571"/>
  <c r="L572"/>
  <c r="L573"/>
  <c r="L574"/>
  <c r="L575"/>
  <c r="L576"/>
  <c r="L577"/>
  <c r="L578"/>
  <c r="L579"/>
  <c r="L580"/>
  <c r="L581"/>
  <c r="L582"/>
  <c r="L583"/>
  <c r="L584"/>
  <c r="L585"/>
  <c r="L586"/>
  <c r="L587"/>
  <c r="L588"/>
  <c r="L589"/>
  <c r="L590"/>
  <c r="L591"/>
  <c r="L592"/>
  <c r="L593"/>
  <c r="L594"/>
  <c r="L595"/>
  <c r="L596"/>
  <c r="L597"/>
  <c r="L598"/>
  <c r="L599"/>
  <c r="L600"/>
  <c r="L601"/>
  <c r="L602"/>
  <c r="L603"/>
  <c r="L604"/>
  <c r="L605"/>
  <c r="L606"/>
  <c r="L607"/>
  <c r="L608"/>
  <c r="L609"/>
  <c r="L610"/>
  <c r="L611"/>
  <c r="L612"/>
  <c r="L613"/>
  <c r="L614"/>
  <c r="L615"/>
  <c r="L616"/>
  <c r="L617"/>
  <c r="L618"/>
  <c r="L619"/>
  <c r="L620"/>
  <c r="L621"/>
  <c r="L622"/>
  <c r="L623"/>
  <c r="L624"/>
  <c r="L625"/>
  <c r="L626"/>
  <c r="L627"/>
  <c r="L628"/>
  <c r="L629"/>
  <c r="L630"/>
  <c r="L631"/>
  <c r="L632"/>
  <c r="L633"/>
  <c r="L634"/>
  <c r="L635"/>
  <c r="L636"/>
  <c r="L637"/>
  <c r="L638"/>
  <c r="L639"/>
  <c r="L640"/>
  <c r="L641"/>
  <c r="L642"/>
  <c r="L643"/>
  <c r="L644"/>
  <c r="L645"/>
  <c r="L646"/>
  <c r="L647"/>
  <c r="L648"/>
  <c r="L649"/>
  <c r="L650"/>
  <c r="L651"/>
  <c r="L652"/>
  <c r="L653"/>
  <c r="L654"/>
  <c r="L655"/>
  <c r="L656"/>
  <c r="L657"/>
  <c r="L658"/>
  <c r="L659"/>
  <c r="L660"/>
  <c r="L661"/>
  <c r="L662"/>
  <c r="L663"/>
  <c r="L664"/>
  <c r="L665"/>
  <c r="L666"/>
  <c r="L667"/>
  <c r="L668"/>
  <c r="L669"/>
  <c r="L670"/>
  <c r="L671"/>
  <c r="L672"/>
  <c r="L673"/>
  <c r="L674"/>
  <c r="L675"/>
  <c r="L676"/>
  <c r="L677"/>
  <c r="L678"/>
  <c r="L679"/>
  <c r="L680"/>
  <c r="L681"/>
  <c r="L682"/>
  <c r="L683"/>
  <c r="L684"/>
  <c r="L685"/>
  <c r="L686"/>
  <c r="L687"/>
  <c r="L688"/>
  <c r="L689"/>
  <c r="L690"/>
  <c r="L691"/>
  <c r="L692"/>
  <c r="L693"/>
  <c r="L694"/>
  <c r="L695"/>
  <c r="L696"/>
  <c r="L697"/>
  <c r="L698"/>
  <c r="L699"/>
  <c r="L700"/>
  <c r="L701"/>
  <c r="L702"/>
  <c r="L703"/>
  <c r="L704"/>
  <c r="L705"/>
  <c r="L706"/>
  <c r="L707"/>
  <c r="L708"/>
  <c r="L709"/>
  <c r="L710"/>
  <c r="L711"/>
  <c r="L712"/>
  <c r="L713"/>
  <c r="L714"/>
  <c r="L715"/>
  <c r="L716"/>
  <c r="L717"/>
  <c r="L718"/>
  <c r="L719"/>
  <c r="L720"/>
  <c r="L721"/>
  <c r="L722"/>
  <c r="L723"/>
  <c r="L724"/>
  <c r="L725"/>
  <c r="L726"/>
  <c r="L727"/>
  <c r="L728"/>
  <c r="L729"/>
  <c r="L730"/>
  <c r="L731"/>
  <c r="L732"/>
  <c r="L733"/>
  <c r="L734"/>
  <c r="L735"/>
  <c r="L736"/>
  <c r="L737"/>
  <c r="L738"/>
  <c r="L739"/>
  <c r="L740"/>
  <c r="L741"/>
  <c r="L742"/>
  <c r="L743"/>
  <c r="L744"/>
  <c r="L745"/>
  <c r="L746"/>
  <c r="L747"/>
  <c r="L748"/>
  <c r="L749"/>
  <c r="L750"/>
  <c r="L751"/>
  <c r="L752"/>
  <c r="L753"/>
  <c r="L754"/>
  <c r="L755"/>
  <c r="L756"/>
  <c r="L757"/>
  <c r="L758"/>
  <c r="L759"/>
  <c r="L760"/>
  <c r="L761"/>
  <c r="L762"/>
  <c r="L763"/>
  <c r="L764"/>
  <c r="L765"/>
  <c r="L766"/>
  <c r="L767"/>
  <c r="L768"/>
  <c r="L769"/>
  <c r="L770"/>
  <c r="L771"/>
  <c r="L772"/>
  <c r="L773"/>
  <c r="L774"/>
  <c r="L775"/>
  <c r="L776"/>
  <c r="L777"/>
  <c r="L778"/>
  <c r="L779"/>
  <c r="L780"/>
  <c r="L781"/>
  <c r="L782"/>
  <c r="L783"/>
  <c r="L784"/>
  <c r="L785"/>
  <c r="L786"/>
  <c r="L787"/>
  <c r="L788"/>
  <c r="L789"/>
  <c r="L790"/>
  <c r="L791"/>
  <c r="L792"/>
  <c r="L793"/>
  <c r="L794"/>
  <c r="L795"/>
  <c r="L796"/>
  <c r="L797"/>
  <c r="L798"/>
  <c r="L799"/>
  <c r="L800"/>
  <c r="L801"/>
  <c r="L802"/>
  <c r="L803"/>
  <c r="L804"/>
  <c r="L805"/>
  <c r="L806"/>
  <c r="L807"/>
  <c r="L808"/>
  <c r="L809"/>
  <c r="L810"/>
  <c r="L811"/>
  <c r="L812"/>
  <c r="L813"/>
  <c r="L814"/>
  <c r="L815"/>
  <c r="L816"/>
  <c r="L817"/>
  <c r="L818"/>
  <c r="L819"/>
  <c r="L820"/>
  <c r="L821"/>
  <c r="L822"/>
  <c r="L823"/>
  <c r="L824"/>
  <c r="L825"/>
  <c r="L826"/>
  <c r="L827"/>
  <c r="L828"/>
  <c r="L829"/>
  <c r="L830"/>
  <c r="L831"/>
  <c r="L832"/>
  <c r="L833"/>
  <c r="L834"/>
  <c r="L835"/>
  <c r="L836"/>
  <c r="L837"/>
  <c r="L838"/>
  <c r="L839"/>
  <c r="L840"/>
  <c r="L841"/>
  <c r="L842"/>
  <c r="L843"/>
  <c r="L844"/>
  <c r="L845"/>
  <c r="L846"/>
  <c r="L847"/>
  <c r="L848"/>
  <c r="L849"/>
  <c r="L850"/>
  <c r="L851"/>
  <c r="L852"/>
  <c r="L853"/>
  <c r="L854"/>
  <c r="L855"/>
  <c r="L856"/>
  <c r="L857"/>
  <c r="L858"/>
  <c r="L859"/>
  <c r="L860"/>
  <c r="L861"/>
  <c r="L862"/>
  <c r="L863"/>
  <c r="L864"/>
  <c r="L865"/>
  <c r="L866"/>
  <c r="L867"/>
  <c r="L868"/>
  <c r="L869"/>
  <c r="L870"/>
  <c r="L871"/>
  <c r="L872"/>
  <c r="L873"/>
  <c r="L874"/>
  <c r="L875"/>
  <c r="L876"/>
  <c r="L877"/>
  <c r="L878"/>
  <c r="L879"/>
  <c r="L880"/>
  <c r="L881"/>
  <c r="L882"/>
  <c r="L883"/>
  <c r="L884"/>
  <c r="L885"/>
  <c r="L886"/>
  <c r="L887"/>
  <c r="L888"/>
  <c r="L889"/>
  <c r="L890"/>
  <c r="L891"/>
  <c r="L892"/>
  <c r="L893"/>
  <c r="L894"/>
  <c r="L895"/>
  <c r="L896"/>
  <c r="L897"/>
  <c r="L898"/>
  <c r="L899"/>
  <c r="L900"/>
  <c r="L901"/>
  <c r="L902"/>
  <c r="L903"/>
  <c r="L904"/>
  <c r="L905"/>
  <c r="L906"/>
  <c r="L907"/>
  <c r="L908"/>
  <c r="L909"/>
  <c r="L910"/>
  <c r="L911"/>
  <c r="L912"/>
  <c r="L913"/>
  <c r="L914"/>
  <c r="L915"/>
  <c r="L916"/>
  <c r="L917"/>
  <c r="L918"/>
  <c r="L919"/>
  <c r="L920"/>
  <c r="L921"/>
  <c r="L922"/>
  <c r="L923"/>
  <c r="L924"/>
  <c r="L925"/>
  <c r="L926"/>
  <c r="L927"/>
  <c r="L928"/>
  <c r="L929"/>
  <c r="L930"/>
  <c r="L931"/>
  <c r="L932"/>
  <c r="L933"/>
  <c r="L934"/>
  <c r="L935"/>
  <c r="L936"/>
  <c r="L937"/>
  <c r="L938"/>
  <c r="L939"/>
  <c r="L940"/>
  <c r="L941"/>
  <c r="L942"/>
  <c r="L943"/>
  <c r="L944"/>
  <c r="L945"/>
  <c r="L946"/>
  <c r="L947"/>
  <c r="L948"/>
  <c r="L949"/>
  <c r="L950"/>
  <c r="L951"/>
  <c r="L952"/>
  <c r="L953"/>
  <c r="L954"/>
  <c r="L955"/>
  <c r="L956"/>
  <c r="L957"/>
  <c r="L958"/>
  <c r="L959"/>
  <c r="L960"/>
  <c r="L961"/>
  <c r="L962"/>
  <c r="L963"/>
  <c r="L964"/>
  <c r="L965"/>
  <c r="L966"/>
  <c r="L967"/>
  <c r="L968"/>
  <c r="L969"/>
  <c r="L970"/>
  <c r="L971"/>
  <c r="L972"/>
  <c r="L973"/>
  <c r="L974"/>
  <c r="L975"/>
  <c r="L976"/>
  <c r="L977"/>
  <c r="L978"/>
  <c r="L979"/>
  <c r="L980"/>
  <c r="L981"/>
  <c r="L982"/>
  <c r="L983"/>
  <c r="L984"/>
  <c r="L985"/>
  <c r="L986"/>
  <c r="L987"/>
  <c r="L988"/>
  <c r="L989"/>
  <c r="L990"/>
  <c r="L991"/>
  <c r="L992"/>
  <c r="L993"/>
  <c r="L994"/>
  <c r="L995"/>
  <c r="L996"/>
  <c r="L997"/>
  <c r="L998"/>
  <c r="L999"/>
  <c r="L1000"/>
  <c r="L1001"/>
  <c r="L1002"/>
  <c r="L1003"/>
  <c r="L1004"/>
  <c r="L1005"/>
  <c r="L1006"/>
  <c r="L1007"/>
  <c r="L1008"/>
  <c r="L1009"/>
  <c r="L1010"/>
  <c r="L1011"/>
  <c r="L1012"/>
  <c r="L1013"/>
  <c r="L1014"/>
  <c r="L1015"/>
  <c r="L1016"/>
  <c r="L1017"/>
  <c r="L1018"/>
  <c r="L1019"/>
  <c r="L1020"/>
  <c r="L1021"/>
  <c r="L1022"/>
  <c r="L1023"/>
  <c r="L1024"/>
  <c r="L1025"/>
  <c r="L1026"/>
  <c r="L1027"/>
  <c r="L1028"/>
  <c r="L1029"/>
  <c r="L1030"/>
  <c r="L1031"/>
  <c r="L1032"/>
  <c r="L1033"/>
  <c r="L1034"/>
  <c r="L1035"/>
  <c r="L1036"/>
  <c r="L1037"/>
  <c r="L1038"/>
  <c r="L1039"/>
  <c r="L1040"/>
  <c r="L1041"/>
  <c r="L1042"/>
  <c r="L1043"/>
  <c r="L1044"/>
  <c r="L1045"/>
  <c r="L1046"/>
  <c r="L1047"/>
  <c r="L1048"/>
  <c r="L1049"/>
  <c r="L1050"/>
  <c r="L1051"/>
  <c r="L1052"/>
  <c r="L1053"/>
  <c r="L1054"/>
  <c r="L1055"/>
  <c r="L1056"/>
  <c r="L1057"/>
  <c r="L1058"/>
  <c r="L1059"/>
  <c r="L1060"/>
  <c r="L1061"/>
  <c r="L1062"/>
  <c r="L1063"/>
  <c r="L1064"/>
  <c r="L1065"/>
  <c r="L1066"/>
  <c r="L1067"/>
  <c r="L1068"/>
  <c r="L1069"/>
  <c r="L1070"/>
  <c r="L1071"/>
  <c r="L1072"/>
  <c r="L1073"/>
  <c r="L1074"/>
  <c r="L1075"/>
  <c r="L1076"/>
  <c r="L1077"/>
  <c r="L1078"/>
  <c r="L1079"/>
  <c r="L1080"/>
  <c r="L1081"/>
  <c r="L1082"/>
  <c r="L1083"/>
  <c r="L1084"/>
  <c r="L1085"/>
  <c r="L1086"/>
  <c r="L1087"/>
  <c r="L1088"/>
  <c r="L1089"/>
  <c r="L1090"/>
  <c r="L1091"/>
  <c r="L1092"/>
  <c r="L1093"/>
  <c r="L1094"/>
  <c r="L1095"/>
  <c r="L1096"/>
  <c r="L1097"/>
  <c r="L1098"/>
  <c r="L1099"/>
  <c r="L1100"/>
  <c r="L1101"/>
  <c r="L1102"/>
  <c r="L1103"/>
  <c r="L1104"/>
  <c r="L1105"/>
  <c r="L1106"/>
  <c r="L1107"/>
  <c r="L1108"/>
  <c r="L1109"/>
  <c r="L1110"/>
  <c r="L1111"/>
  <c r="L1112"/>
  <c r="L1113"/>
  <c r="L1114"/>
  <c r="L1115"/>
  <c r="L1116"/>
  <c r="L1117"/>
  <c r="L1118"/>
  <c r="L1119"/>
  <c r="L1120"/>
  <c r="L1121"/>
  <c r="L1122"/>
  <c r="L1123"/>
  <c r="L1124"/>
  <c r="L1125"/>
  <c r="L1126"/>
  <c r="L1127"/>
  <c r="L1128"/>
  <c r="L1129"/>
  <c r="L1130"/>
  <c r="L1131"/>
  <c r="L1132"/>
  <c r="L1133"/>
  <c r="L1134"/>
  <c r="L1135"/>
  <c r="L1136"/>
  <c r="L1137"/>
  <c r="L1138"/>
  <c r="L1139"/>
  <c r="L1140"/>
  <c r="L1141"/>
  <c r="L1142"/>
  <c r="L1143"/>
  <c r="L1144"/>
  <c r="L1145"/>
  <c r="L1146"/>
  <c r="L1147"/>
  <c r="L1148"/>
  <c r="L1149"/>
  <c r="L1150"/>
  <c r="L1151"/>
  <c r="L1152"/>
  <c r="L1153"/>
  <c r="L1154"/>
  <c r="L1155"/>
  <c r="L1156"/>
  <c r="L1157"/>
  <c r="L1158"/>
  <c r="L1159"/>
  <c r="L1160"/>
  <c r="L1161"/>
  <c r="L1162"/>
  <c r="L1163"/>
  <c r="L1164"/>
  <c r="L1165"/>
  <c r="L1166"/>
  <c r="L1167"/>
  <c r="L1168"/>
  <c r="L1169"/>
  <c r="L1170"/>
  <c r="L1171"/>
  <c r="L1172"/>
  <c r="L1173"/>
  <c r="L1174"/>
  <c r="L1175"/>
  <c r="L1176"/>
  <c r="L1177"/>
  <c r="L1178"/>
  <c r="L1179"/>
  <c r="L1180"/>
  <c r="L1181"/>
  <c r="L1182"/>
  <c r="L1183"/>
  <c r="L1184"/>
  <c r="L1185"/>
  <c r="L1186"/>
  <c r="L1187"/>
  <c r="L1188"/>
  <c r="L1189"/>
  <c r="L1190"/>
  <c r="L1191"/>
  <c r="L1192"/>
  <c r="L1193"/>
  <c r="L1194"/>
  <c r="L1195"/>
  <c r="L1196"/>
  <c r="L1197"/>
  <c r="L1198"/>
  <c r="L1199"/>
  <c r="L1200"/>
  <c r="L1201"/>
  <c r="L1202"/>
  <c r="L1203"/>
  <c r="L1204"/>
  <c r="L1205"/>
  <c r="L1206"/>
  <c r="L1207"/>
  <c r="L1208"/>
  <c r="L1209"/>
  <c r="L1210"/>
  <c r="L1211"/>
  <c r="L1212"/>
  <c r="L1213"/>
  <c r="L1214"/>
  <c r="L1215"/>
  <c r="L1216"/>
  <c r="L1217"/>
  <c r="L1218"/>
  <c r="L1219"/>
  <c r="L1220"/>
  <c r="L1221"/>
  <c r="L1222"/>
  <c r="L1223"/>
  <c r="L1224"/>
  <c r="L1225"/>
  <c r="L1226"/>
  <c r="L1227"/>
  <c r="L1228"/>
  <c r="L1229"/>
  <c r="L1230"/>
  <c r="L1231"/>
  <c r="L1232"/>
  <c r="L1233"/>
  <c r="L1234"/>
  <c r="L1235"/>
  <c r="L1236"/>
  <c r="L1237"/>
  <c r="L1238"/>
  <c r="L1239"/>
  <c r="L1240"/>
  <c r="L1241"/>
  <c r="L1242"/>
  <c r="L1243"/>
  <c r="L1244"/>
  <c r="L1245"/>
  <c r="L1246"/>
  <c r="L1247"/>
  <c r="L1248"/>
  <c r="L1249"/>
  <c r="L1250"/>
  <c r="L1251"/>
  <c r="L1252"/>
  <c r="L1253"/>
  <c r="L1254"/>
  <c r="L1255"/>
  <c r="L1256"/>
  <c r="L1257"/>
  <c r="L1258"/>
  <c r="L1259"/>
  <c r="L1260"/>
  <c r="L1261"/>
  <c r="L1262"/>
  <c r="L1263"/>
  <c r="L1264"/>
  <c r="L1265"/>
  <c r="L1266"/>
  <c r="L1267"/>
  <c r="L1268"/>
  <c r="L1269"/>
  <c r="L1270"/>
  <c r="L1271"/>
  <c r="L1272"/>
  <c r="L1273"/>
  <c r="L1274"/>
  <c r="L1275"/>
  <c r="L1276"/>
  <c r="L1277"/>
  <c r="L1278"/>
  <c r="L1279"/>
  <c r="L1280"/>
  <c r="L1281"/>
  <c r="L1282"/>
  <c r="L1283"/>
  <c r="L1284"/>
  <c r="L1285"/>
  <c r="L1286"/>
  <c r="L1287"/>
  <c r="L1288"/>
  <c r="L1289"/>
  <c r="L1290"/>
  <c r="L1291"/>
  <c r="L1292"/>
  <c r="L1293"/>
  <c r="L1294"/>
  <c r="L1295"/>
  <c r="L1296"/>
  <c r="L1297"/>
  <c r="L1298"/>
  <c r="L1299"/>
  <c r="L1300"/>
  <c r="L1301"/>
  <c r="L1302"/>
  <c r="L1303"/>
  <c r="L1304"/>
  <c r="L1305"/>
  <c r="L1306"/>
  <c r="L1307"/>
  <c r="L1308"/>
  <c r="L1309"/>
  <c r="L1310"/>
  <c r="L1311"/>
  <c r="L1312"/>
  <c r="L1313"/>
  <c r="L1314"/>
  <c r="L1315"/>
  <c r="L1316"/>
  <c r="L1317"/>
  <c r="L1318"/>
  <c r="L1319"/>
  <c r="L1320"/>
  <c r="L1321"/>
  <c r="L1322"/>
  <c r="L1323"/>
  <c r="L1324"/>
  <c r="L1325"/>
  <c r="L1326"/>
  <c r="L1327"/>
  <c r="L1328"/>
  <c r="L1329"/>
  <c r="L1330"/>
  <c r="L1331"/>
  <c r="L1332"/>
  <c r="L1333"/>
  <c r="L1334"/>
  <c r="L1335"/>
  <c r="L1336"/>
  <c r="L1337"/>
  <c r="L1338"/>
  <c r="L1339"/>
  <c r="L1340"/>
  <c r="L1341"/>
  <c r="L1342"/>
  <c r="L1343"/>
  <c r="L1344"/>
  <c r="L1345"/>
  <c r="L1346"/>
  <c r="L1347"/>
  <c r="L1348"/>
  <c r="L1349"/>
  <c r="L1350"/>
  <c r="L1351"/>
  <c r="L1352"/>
  <c r="L1353"/>
  <c r="L1354"/>
  <c r="L1355"/>
  <c r="L1356"/>
  <c r="L1357"/>
  <c r="L1358"/>
  <c r="L1359"/>
  <c r="L1360"/>
  <c r="L1361"/>
  <c r="L1362"/>
  <c r="L1363"/>
  <c r="L1364"/>
  <c r="L1365"/>
  <c r="L1366"/>
  <c r="L1367"/>
  <c r="L1368"/>
  <c r="L1369"/>
  <c r="L1370"/>
  <c r="L1371"/>
  <c r="L1372"/>
  <c r="L1373"/>
  <c r="L1374"/>
  <c r="L1375"/>
  <c r="L1376"/>
  <c r="L1377"/>
  <c r="L1378"/>
  <c r="L1379"/>
  <c r="L1380"/>
  <c r="L1381"/>
  <c r="L1382"/>
  <c r="L1383"/>
  <c r="L1384"/>
  <c r="L1385"/>
  <c r="L1386"/>
  <c r="L1387"/>
  <c r="L1388"/>
  <c r="L1389"/>
  <c r="L1390"/>
  <c r="L1391"/>
  <c r="L1392"/>
  <c r="L1393"/>
  <c r="L1394"/>
  <c r="L1395"/>
  <c r="L1396"/>
  <c r="L1397"/>
  <c r="L1398"/>
  <c r="L1399"/>
  <c r="L1400"/>
  <c r="L1401"/>
  <c r="L1402"/>
  <c r="L1403"/>
  <c r="L1404"/>
  <c r="L1405"/>
  <c r="L1406"/>
  <c r="L1407"/>
  <c r="L1408"/>
  <c r="L1409"/>
  <c r="L1410"/>
  <c r="L1411"/>
  <c r="L1412"/>
  <c r="L1413"/>
  <c r="L1414"/>
  <c r="L1415"/>
  <c r="L1416"/>
  <c r="L1417"/>
  <c r="L1418"/>
  <c r="L1419"/>
  <c r="L1420"/>
  <c r="L1421"/>
  <c r="L1422"/>
  <c r="L1423"/>
  <c r="L1424"/>
  <c r="L1425"/>
  <c r="L1426"/>
  <c r="L1427"/>
  <c r="L1428"/>
  <c r="L1429"/>
  <c r="L1430"/>
  <c r="L1431"/>
  <c r="L1432"/>
  <c r="L1433"/>
  <c r="L1434"/>
  <c r="L1435"/>
  <c r="L1436"/>
  <c r="L1437"/>
  <c r="L1438"/>
  <c r="L1439"/>
  <c r="L1440"/>
  <c r="L1441"/>
  <c r="L1442"/>
  <c r="L1443"/>
  <c r="L1444"/>
  <c r="L1445"/>
  <c r="L1446"/>
  <c r="L1447"/>
  <c r="L1448"/>
  <c r="L1449"/>
  <c r="L1450"/>
  <c r="L1451"/>
  <c r="L1452"/>
  <c r="L1453"/>
  <c r="L1454"/>
  <c r="L1455"/>
  <c r="L1456"/>
  <c r="L1457"/>
  <c r="L1458"/>
  <c r="L1459"/>
  <c r="L1460"/>
  <c r="L1461"/>
  <c r="L1462"/>
  <c r="L1463"/>
  <c r="L1464"/>
  <c r="L1465"/>
  <c r="L1466"/>
  <c r="L1467"/>
  <c r="L1468"/>
  <c r="L1469"/>
  <c r="L1470"/>
  <c r="L1471"/>
  <c r="L1472"/>
  <c r="L1473"/>
  <c r="L1474"/>
  <c r="L1475"/>
  <c r="L1476"/>
  <c r="L1477"/>
  <c r="L1478"/>
  <c r="L1479"/>
  <c r="L1480"/>
  <c r="L1481"/>
  <c r="L1482"/>
  <c r="L1483"/>
  <c r="L1484"/>
  <c r="L1485"/>
  <c r="L1486"/>
  <c r="L1487"/>
  <c r="L1488"/>
  <c r="L1489"/>
  <c r="L1490"/>
  <c r="L1491"/>
  <c r="L1492"/>
  <c r="L1493"/>
  <c r="L1494"/>
  <c r="L1495"/>
  <c r="L1496"/>
  <c r="L1497"/>
  <c r="L1498"/>
  <c r="L1499"/>
  <c r="L1500"/>
  <c r="L1501"/>
  <c r="L1502"/>
  <c r="L1503"/>
  <c r="L1504"/>
  <c r="L1505"/>
  <c r="L1506"/>
  <c r="L1507"/>
  <c r="L1508"/>
  <c r="L1509"/>
  <c r="L1510"/>
  <c r="L1511"/>
  <c r="L1512"/>
  <c r="L1513"/>
  <c r="L1514"/>
  <c r="L1515"/>
  <c r="L1516"/>
  <c r="L1517"/>
  <c r="L1518"/>
  <c r="L1519"/>
  <c r="L1520"/>
  <c r="L1521"/>
  <c r="L1522"/>
  <c r="L1523"/>
  <c r="L1524"/>
  <c r="L1525"/>
  <c r="L1526"/>
  <c r="L1527"/>
  <c r="L1528"/>
  <c r="L1529"/>
  <c r="L1530"/>
  <c r="L1531"/>
  <c r="L1532"/>
  <c r="L1533"/>
  <c r="L1534"/>
  <c r="L1535"/>
  <c r="L1536"/>
  <c r="L1537"/>
  <c r="L1538"/>
  <c r="L1539"/>
  <c r="L1540"/>
  <c r="L1541"/>
  <c r="L1542"/>
  <c r="L1543"/>
  <c r="L1544"/>
  <c r="L1545"/>
  <c r="L1546"/>
  <c r="L1547"/>
  <c r="L1548"/>
  <c r="L1549"/>
  <c r="L1550"/>
  <c r="L1551"/>
  <c r="L1552"/>
  <c r="L1553"/>
  <c r="L1554"/>
  <c r="L1555"/>
  <c r="L1556"/>
  <c r="L1557"/>
  <c r="L1558"/>
  <c r="L1559"/>
  <c r="L1560"/>
  <c r="L1561"/>
  <c r="L1562"/>
  <c r="L1563"/>
  <c r="L1564"/>
  <c r="L1565"/>
  <c r="L1566"/>
  <c r="L1567"/>
  <c r="L1568"/>
  <c r="L1569"/>
  <c r="L1570"/>
  <c r="L1571"/>
  <c r="L1572"/>
  <c r="L1573"/>
  <c r="L1574"/>
  <c r="L1575"/>
  <c r="L1576"/>
  <c r="L1577"/>
  <c r="L1578"/>
  <c r="L1579"/>
  <c r="L1580"/>
  <c r="L1581"/>
  <c r="L1582"/>
  <c r="L1583"/>
  <c r="L1584"/>
  <c r="L1585"/>
  <c r="L1586"/>
  <c r="L1587"/>
  <c r="L1588"/>
  <c r="L1589"/>
  <c r="L1590"/>
  <c r="L1591"/>
  <c r="L1592"/>
  <c r="L1593"/>
  <c r="L1594"/>
  <c r="L1595"/>
  <c r="L1596"/>
  <c r="L1597"/>
  <c r="L1598"/>
  <c r="L1599"/>
  <c r="L1600"/>
  <c r="L1601"/>
  <c r="L1602"/>
  <c r="L1603"/>
  <c r="L1604"/>
  <c r="L1605"/>
  <c r="L1606"/>
  <c r="L1607"/>
  <c r="L1608"/>
  <c r="L1609"/>
  <c r="L1610"/>
  <c r="L1611"/>
  <c r="L1612"/>
  <c r="L1613"/>
  <c r="L1614"/>
  <c r="L1615"/>
  <c r="L1616"/>
  <c r="L1617"/>
  <c r="L1618"/>
  <c r="L1619"/>
  <c r="L1620"/>
  <c r="L1621"/>
  <c r="L1622"/>
  <c r="L1623"/>
  <c r="L1624"/>
  <c r="L1625"/>
  <c r="L1626"/>
  <c r="L1627"/>
  <c r="L1628"/>
  <c r="L1629"/>
  <c r="L1630"/>
  <c r="L1631"/>
  <c r="L1632"/>
  <c r="L1633"/>
  <c r="L1634"/>
  <c r="L1635"/>
  <c r="L1636"/>
  <c r="L1637"/>
  <c r="L1638"/>
  <c r="L1639"/>
  <c r="L1640"/>
  <c r="L1641"/>
  <c r="L1642"/>
  <c r="L1643"/>
  <c r="L1644"/>
  <c r="L1645"/>
  <c r="L1646"/>
  <c r="L1647"/>
  <c r="L1648"/>
  <c r="L1649"/>
  <c r="L1650"/>
  <c r="L1651"/>
  <c r="L1652"/>
  <c r="L1653"/>
  <c r="L1654"/>
  <c r="L1655"/>
  <c r="L1656"/>
  <c r="L1657"/>
  <c r="L1658"/>
  <c r="L1659"/>
  <c r="L1660"/>
  <c r="L1661"/>
  <c r="L1662"/>
  <c r="L1663"/>
  <c r="L1664"/>
  <c r="L1665"/>
  <c r="L1666"/>
  <c r="L1667"/>
  <c r="L1668"/>
  <c r="L1669"/>
  <c r="L1670"/>
  <c r="L1671"/>
  <c r="L1672"/>
  <c r="L1673"/>
  <c r="L1674"/>
  <c r="L1675"/>
  <c r="L1676"/>
  <c r="L1677"/>
  <c r="L1678"/>
  <c r="L1679"/>
  <c r="L1680"/>
  <c r="L1681"/>
  <c r="L1682"/>
  <c r="L1683"/>
  <c r="L1684"/>
  <c r="L1685"/>
  <c r="L1686"/>
  <c r="L1687"/>
  <c r="L1688"/>
  <c r="L1689"/>
  <c r="L1690"/>
  <c r="L1691"/>
  <c r="L1692"/>
  <c r="L1693"/>
  <c r="L1694"/>
  <c r="L1695"/>
  <c r="L1696"/>
  <c r="L1697"/>
  <c r="L1698"/>
  <c r="L1699"/>
  <c r="L1700"/>
  <c r="L1701"/>
  <c r="L1702"/>
  <c r="L1703"/>
  <c r="L1704"/>
  <c r="L1705"/>
  <c r="L1706"/>
  <c r="L1707"/>
  <c r="L1708"/>
  <c r="L1709"/>
  <c r="L1710"/>
  <c r="L1711"/>
  <c r="L1712"/>
  <c r="L1713"/>
  <c r="L1714"/>
  <c r="L1715"/>
  <c r="L1716"/>
  <c r="L1717"/>
  <c r="L1718"/>
  <c r="L1719"/>
  <c r="L1720"/>
  <c r="L1721"/>
  <c r="L1722"/>
  <c r="L1723"/>
  <c r="L1724"/>
  <c r="L1725"/>
  <c r="L1726"/>
  <c r="L1727"/>
  <c r="L1728"/>
  <c r="L1729"/>
  <c r="L1730"/>
  <c r="L1731"/>
  <c r="L1732"/>
  <c r="L1733"/>
  <c r="L1734"/>
  <c r="L1735"/>
  <c r="L1736"/>
  <c r="L1737"/>
  <c r="L1738"/>
  <c r="L1739"/>
  <c r="L1740"/>
  <c r="L1741"/>
  <c r="L1742"/>
  <c r="L1743"/>
  <c r="L1744"/>
  <c r="L1745"/>
  <c r="L1746"/>
  <c r="L1747"/>
  <c r="L1748"/>
  <c r="L1749"/>
  <c r="L1750"/>
  <c r="L1751"/>
  <c r="L1752"/>
  <c r="L1753"/>
  <c r="L1754"/>
  <c r="L1755"/>
  <c r="L1756"/>
  <c r="L1757"/>
  <c r="L1758"/>
  <c r="L1759"/>
  <c r="L1760"/>
  <c r="L1761"/>
  <c r="L1762"/>
  <c r="L1763"/>
  <c r="L1764"/>
  <c r="L1765"/>
  <c r="L1766"/>
  <c r="L1767"/>
  <c r="L1768"/>
  <c r="L1769"/>
  <c r="L1770"/>
  <c r="L1771"/>
  <c r="L1772"/>
  <c r="L1773"/>
  <c r="L1774"/>
  <c r="L1775"/>
  <c r="L1776"/>
  <c r="L1777"/>
  <c r="L1778"/>
  <c r="L1779"/>
  <c r="L1780"/>
  <c r="L1781"/>
  <c r="L1782"/>
  <c r="L1783"/>
  <c r="L1784"/>
  <c r="L1785"/>
  <c r="L1786"/>
  <c r="L1787"/>
  <c r="L1788"/>
  <c r="L1789"/>
  <c r="L1790"/>
  <c r="L1791"/>
  <c r="L1792"/>
  <c r="L1793"/>
  <c r="L1794"/>
  <c r="L1795"/>
  <c r="L1796"/>
  <c r="L1797"/>
  <c r="L1798"/>
  <c r="L1799"/>
  <c r="L1800"/>
  <c r="L1801"/>
  <c r="L1802"/>
  <c r="L1803"/>
  <c r="L1804"/>
  <c r="L1805"/>
  <c r="L1806"/>
  <c r="L1807"/>
  <c r="L1808"/>
  <c r="L1809"/>
  <c r="L1810"/>
  <c r="L1811"/>
  <c r="L1812"/>
  <c r="L1813"/>
  <c r="L1814"/>
  <c r="L1815"/>
  <c r="L1816"/>
  <c r="L1817"/>
  <c r="L1818"/>
  <c r="L1819"/>
  <c r="L1820"/>
  <c r="L1821"/>
  <c r="L1822"/>
  <c r="L1823"/>
  <c r="L1824"/>
  <c r="L1825"/>
  <c r="L1826"/>
  <c r="L1827"/>
  <c r="L1828"/>
  <c r="L1829"/>
  <c r="L1830"/>
  <c r="L1831"/>
  <c r="L1832"/>
  <c r="L1833"/>
  <c r="L1834"/>
  <c r="L1835"/>
  <c r="L1836"/>
  <c r="L1837"/>
  <c r="L1838"/>
  <c r="L1839"/>
  <c r="L1840"/>
  <c r="L1841"/>
  <c r="L1842"/>
  <c r="L1843"/>
  <c r="L1844"/>
  <c r="L1845"/>
  <c r="L1846"/>
  <c r="L1847"/>
  <c r="L1848"/>
  <c r="L1849"/>
  <c r="L1850"/>
  <c r="L1851"/>
  <c r="L1852"/>
  <c r="L1853"/>
  <c r="L1854"/>
  <c r="L1855"/>
  <c r="L1856"/>
  <c r="L1857"/>
  <c r="L1858"/>
  <c r="L1859"/>
  <c r="L1860"/>
  <c r="L1861"/>
  <c r="L1862"/>
  <c r="L1863"/>
  <c r="L1864"/>
  <c r="L1865"/>
  <c r="L1866"/>
  <c r="L1867"/>
  <c r="L1868"/>
  <c r="L1869"/>
  <c r="L1870"/>
  <c r="L1871"/>
  <c r="L1872"/>
  <c r="L1873"/>
  <c r="L1874"/>
  <c r="L1875"/>
  <c r="L1876"/>
  <c r="L1877"/>
  <c r="L1878"/>
  <c r="L1879"/>
  <c r="L1880"/>
  <c r="L1881"/>
  <c r="L1882"/>
  <c r="L1883"/>
  <c r="L1884"/>
  <c r="L1885"/>
  <c r="L1886"/>
  <c r="L1887"/>
  <c r="L1888"/>
  <c r="L1889"/>
  <c r="L1890"/>
  <c r="L1891"/>
  <c r="L1892"/>
  <c r="L1893"/>
  <c r="L1894"/>
  <c r="L1895"/>
  <c r="L1896"/>
  <c r="L1897"/>
  <c r="L1898"/>
  <c r="L1899"/>
  <c r="L1900"/>
  <c r="L1901"/>
  <c r="L1902"/>
  <c r="L1903"/>
  <c r="L1904"/>
  <c r="L1905"/>
  <c r="L1906"/>
  <c r="L1907"/>
  <c r="L1908"/>
  <c r="L1909"/>
  <c r="L1910"/>
  <c r="L1911"/>
  <c r="L1912"/>
  <c r="L1913"/>
  <c r="L1914"/>
  <c r="L1915"/>
  <c r="L1916"/>
  <c r="L1917"/>
  <c r="L1918"/>
  <c r="L1919"/>
  <c r="L1920"/>
  <c r="L1921"/>
  <c r="L1922"/>
  <c r="L1923"/>
  <c r="L1924"/>
  <c r="L1925"/>
  <c r="L1926"/>
  <c r="L1927"/>
  <c r="L1928"/>
  <c r="L1929"/>
  <c r="L1930"/>
  <c r="L1931"/>
  <c r="L1932"/>
  <c r="L1933"/>
  <c r="L1934"/>
  <c r="L1935"/>
  <c r="L1936"/>
  <c r="L1937"/>
  <c r="L1938"/>
  <c r="L1939"/>
  <c r="L1940"/>
  <c r="L1941"/>
  <c r="L1942"/>
  <c r="L1943"/>
  <c r="L1944"/>
  <c r="L1945"/>
  <c r="L1946"/>
  <c r="L1947"/>
  <c r="L1948"/>
  <c r="L1949"/>
  <c r="L1950"/>
  <c r="L1951"/>
  <c r="L1952"/>
  <c r="L1953"/>
  <c r="L1954"/>
  <c r="L1955"/>
  <c r="L1956"/>
  <c r="L1957"/>
  <c r="L1958"/>
  <c r="L1959"/>
  <c r="L1960"/>
  <c r="L1961"/>
  <c r="L1962"/>
  <c r="L1963"/>
  <c r="L1964"/>
  <c r="L1965"/>
  <c r="L1966"/>
  <c r="L1967"/>
  <c r="L1968"/>
  <c r="L1969"/>
  <c r="L1970"/>
  <c r="L1971"/>
  <c r="L1972"/>
  <c r="L1973"/>
  <c r="L1974"/>
  <c r="L1975"/>
  <c r="L1976"/>
  <c r="L1977"/>
  <c r="L1978"/>
  <c r="L1979"/>
  <c r="L1980"/>
  <c r="L1981"/>
  <c r="L1982"/>
  <c r="L1983"/>
  <c r="L1984"/>
  <c r="L1985"/>
  <c r="L1986"/>
  <c r="L1987"/>
  <c r="L1988"/>
  <c r="L1989"/>
  <c r="L1990"/>
  <c r="L1991"/>
  <c r="L1992"/>
  <c r="L1993"/>
  <c r="L1994"/>
  <c r="L1995"/>
  <c r="L1996"/>
  <c r="L1997"/>
  <c r="L1998"/>
  <c r="L1999"/>
  <c r="L2000"/>
  <c r="L2001"/>
  <c r="L2002"/>
  <c r="L2003"/>
  <c r="L2004"/>
  <c r="L2005"/>
  <c r="L2006"/>
  <c r="L2007"/>
  <c r="L2008"/>
  <c r="L2009"/>
  <c r="L2010"/>
  <c r="L2011"/>
  <c r="L2012"/>
  <c r="L2013"/>
  <c r="L2014"/>
  <c r="L2015"/>
  <c r="L2016"/>
  <c r="L2017"/>
  <c r="L2018"/>
  <c r="L2019"/>
  <c r="L2020"/>
  <c r="L2021"/>
  <c r="L2022"/>
  <c r="L2023"/>
  <c r="L2024"/>
  <c r="L2025"/>
  <c r="L2026"/>
  <c r="L2027"/>
  <c r="L2028"/>
  <c r="L2029"/>
  <c r="L2030"/>
  <c r="L2031"/>
  <c r="L2032"/>
  <c r="L2033"/>
  <c r="L2034"/>
  <c r="L2035"/>
  <c r="L2036"/>
  <c r="L2037"/>
  <c r="L2038"/>
  <c r="L2039"/>
  <c r="L2040"/>
  <c r="L2041"/>
  <c r="L2042"/>
  <c r="L2043"/>
  <c r="L2044"/>
  <c r="L2045"/>
  <c r="L2046"/>
  <c r="L2047"/>
  <c r="L2048"/>
  <c r="L2049"/>
  <c r="L2050"/>
  <c r="L2051"/>
  <c r="L2052"/>
  <c r="L2053"/>
  <c r="L2054"/>
  <c r="L2055"/>
  <c r="L2056"/>
  <c r="L2057"/>
  <c r="L2058"/>
  <c r="L2059"/>
  <c r="L2060"/>
  <c r="L2061"/>
  <c r="L2062"/>
  <c r="L2063"/>
  <c r="L2064"/>
  <c r="L2065"/>
  <c r="L2066"/>
  <c r="L2067"/>
  <c r="L2068"/>
  <c r="L2069"/>
  <c r="L2070"/>
  <c r="L2071"/>
  <c r="L2072"/>
  <c r="L2073"/>
  <c r="L2074"/>
  <c r="L2075"/>
  <c r="L2076"/>
  <c r="L2077"/>
  <c r="L2078"/>
  <c r="L2079"/>
  <c r="L2080"/>
  <c r="L2081"/>
  <c r="L2082"/>
  <c r="L2083"/>
  <c r="L2084"/>
  <c r="L2085"/>
  <c r="L2086"/>
  <c r="L2087"/>
  <c r="L2088"/>
  <c r="L2089"/>
  <c r="L2090"/>
  <c r="L2091"/>
  <c r="L2092"/>
  <c r="L2093"/>
  <c r="L2094"/>
  <c r="L2095"/>
  <c r="L2096"/>
  <c r="L2097"/>
  <c r="L2098"/>
  <c r="L2099"/>
  <c r="L2100"/>
  <c r="L2101"/>
  <c r="L2"/>
  <c r="E3" i="1"/>
  <c r="E4"/>
  <c r="E5"/>
  <c r="E6"/>
  <c r="E7"/>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2"/>
  <c r="F48" i="4"/>
  <c r="F47"/>
  <c r="F46"/>
  <c r="F45"/>
  <c r="F44"/>
  <c r="F43"/>
  <c r="F40"/>
  <c r="F39"/>
  <c r="F38"/>
  <c r="F37"/>
  <c r="F36"/>
  <c r="F35"/>
  <c r="F34"/>
  <c r="F33"/>
  <c r="D40"/>
  <c r="D38"/>
  <c r="D36"/>
  <c r="G2191" i="2"/>
  <c r="G2192"/>
  <c r="G2193"/>
  <c r="G2194"/>
  <c r="G2195"/>
  <c r="G2196"/>
  <c r="G2197"/>
  <c r="G2198"/>
  <c r="G2199"/>
  <c r="G2200"/>
  <c r="G2201"/>
  <c r="H2201"/>
  <c r="H2200"/>
  <c r="H2199"/>
  <c r="H2198"/>
  <c r="H2197"/>
  <c r="H2196"/>
  <c r="H2195"/>
  <c r="H2194"/>
  <c r="H2193"/>
  <c r="H2192"/>
  <c r="H2191"/>
  <c r="H2190"/>
  <c r="H2189"/>
  <c r="H2188"/>
  <c r="H2187"/>
  <c r="H2186"/>
  <c r="H2185"/>
  <c r="H2184"/>
  <c r="H2183"/>
  <c r="H2182"/>
  <c r="H2181"/>
  <c r="H2180"/>
  <c r="H2179"/>
  <c r="H2178"/>
  <c r="H2177"/>
  <c r="H2176"/>
  <c r="H2175"/>
  <c r="H2174"/>
  <c r="H2173"/>
  <c r="H2172"/>
  <c r="H2171"/>
  <c r="H2170"/>
  <c r="H2169"/>
  <c r="H2168"/>
  <c r="H2167"/>
  <c r="H2166"/>
  <c r="H2165"/>
  <c r="H2164"/>
  <c r="H2163"/>
  <c r="H2162"/>
  <c r="H2161"/>
  <c r="H2160"/>
  <c r="H2159"/>
  <c r="H2158"/>
  <c r="H2157"/>
  <c r="H2156"/>
  <c r="H2155"/>
  <c r="H2154"/>
  <c r="H2153"/>
  <c r="H2152"/>
  <c r="H2151"/>
  <c r="H2150"/>
  <c r="H2149"/>
  <c r="H2148"/>
  <c r="H2147"/>
  <c r="H2146"/>
  <c r="H2145"/>
  <c r="H2144"/>
  <c r="H2143"/>
  <c r="H2142"/>
  <c r="H2141"/>
  <c r="H2140"/>
  <c r="H2139"/>
  <c r="H2138"/>
  <c r="H2137"/>
  <c r="H2136"/>
  <c r="H2135"/>
  <c r="H2134"/>
  <c r="H2133"/>
  <c r="H2132"/>
  <c r="H2131"/>
  <c r="H2130"/>
  <c r="H2129"/>
  <c r="H2128"/>
  <c r="H2127"/>
  <c r="H2126"/>
  <c r="H2125"/>
  <c r="H2124"/>
  <c r="H2123"/>
  <c r="H2122"/>
  <c r="H2121"/>
  <c r="H2120"/>
  <c r="H2119"/>
  <c r="H2118"/>
  <c r="H2117"/>
  <c r="H2116"/>
  <c r="H2115"/>
  <c r="H2114"/>
  <c r="H2113"/>
  <c r="H2112"/>
  <c r="H2111"/>
  <c r="H2110"/>
  <c r="H2109"/>
  <c r="H2108"/>
  <c r="H2107"/>
  <c r="H2106"/>
  <c r="H2105"/>
  <c r="H2104"/>
  <c r="H2103"/>
  <c r="H2102"/>
  <c r="H2101"/>
  <c r="G2101"/>
  <c r="H2100"/>
  <c r="G2100"/>
  <c r="H2099"/>
  <c r="G2099"/>
  <c r="H2098"/>
  <c r="G2098"/>
  <c r="H2097"/>
  <c r="G2097"/>
  <c r="H2096"/>
  <c r="G2096"/>
  <c r="H2095"/>
  <c r="G2095"/>
  <c r="H2094"/>
  <c r="G2094"/>
  <c r="H2093"/>
  <c r="G2093"/>
  <c r="H2092"/>
  <c r="G2092"/>
  <c r="H2091"/>
  <c r="G2091"/>
  <c r="H2090"/>
  <c r="G2090"/>
  <c r="H2089"/>
  <c r="G2089"/>
  <c r="H2088"/>
  <c r="G2088"/>
  <c r="H2087"/>
  <c r="G2087"/>
  <c r="H2086"/>
  <c r="G2086"/>
  <c r="H2085"/>
  <c r="G2085"/>
  <c r="H2084"/>
  <c r="G2084"/>
  <c r="H2083"/>
  <c r="G2083"/>
  <c r="H2082"/>
  <c r="G2082"/>
  <c r="H2081"/>
  <c r="G2081"/>
  <c r="H2080"/>
  <c r="G2080"/>
  <c r="H2079"/>
  <c r="G2079"/>
  <c r="H2078"/>
  <c r="G2078"/>
  <c r="H2077"/>
  <c r="G2077"/>
  <c r="H2076"/>
  <c r="G2076"/>
  <c r="H2075"/>
  <c r="G2075"/>
  <c r="H2074"/>
  <c r="G2074"/>
  <c r="H2073"/>
  <c r="G2073"/>
  <c r="H2072"/>
  <c r="G2072"/>
  <c r="H2071"/>
  <c r="G2071"/>
  <c r="H2070"/>
  <c r="G2070"/>
  <c r="H2069"/>
  <c r="G2069"/>
  <c r="H2068"/>
  <c r="G2068"/>
  <c r="H2067"/>
  <c r="G2067"/>
  <c r="H2066"/>
  <c r="G2066"/>
  <c r="H2065"/>
  <c r="G2065"/>
  <c r="H2064"/>
  <c r="G2064"/>
  <c r="H2063"/>
  <c r="G2063"/>
  <c r="H2062"/>
  <c r="G2062"/>
  <c r="H2061"/>
  <c r="G2061"/>
  <c r="H2060"/>
  <c r="G2060"/>
  <c r="H2059"/>
  <c r="G2059"/>
  <c r="H2058"/>
  <c r="G2058"/>
  <c r="H2057"/>
  <c r="G2057"/>
  <c r="H2056"/>
  <c r="G2056"/>
  <c r="H2055"/>
  <c r="G2055"/>
  <c r="H2054"/>
  <c r="G2054"/>
  <c r="H2053"/>
  <c r="G2053"/>
  <c r="H2052"/>
  <c r="G2052"/>
  <c r="H2051"/>
  <c r="G2051"/>
  <c r="H2050"/>
  <c r="G2050"/>
  <c r="H2049"/>
  <c r="G2049"/>
  <c r="H2048"/>
  <c r="G2048"/>
  <c r="H2047"/>
  <c r="G2047"/>
  <c r="H2046"/>
  <c r="G2046"/>
  <c r="H2045"/>
  <c r="G2045"/>
  <c r="H2044"/>
  <c r="G2044"/>
  <c r="H2043"/>
  <c r="G2043"/>
  <c r="H2042"/>
  <c r="G2042"/>
  <c r="H2041"/>
  <c r="G2041"/>
  <c r="H2040"/>
  <c r="G2040"/>
  <c r="H2039"/>
  <c r="G2039"/>
  <c r="H2038"/>
  <c r="G2038"/>
  <c r="H2037"/>
  <c r="G2037"/>
  <c r="H2036"/>
  <c r="G2036"/>
  <c r="G2035"/>
  <c r="G2034"/>
  <c r="G2033"/>
  <c r="G2032"/>
  <c r="G2031"/>
  <c r="G2030"/>
  <c r="G2029"/>
  <c r="G2028"/>
  <c r="G2027"/>
  <c r="G2026"/>
  <c r="G2025"/>
  <c r="G2024"/>
  <c r="G2023"/>
  <c r="G2022"/>
  <c r="G2021"/>
  <c r="G2020"/>
  <c r="G2019"/>
  <c r="G2018"/>
  <c r="G2017"/>
  <c r="G2016"/>
  <c r="G2015"/>
  <c r="G2014"/>
  <c r="G2013"/>
  <c r="I2035"/>
  <c r="K2035" s="1"/>
  <c r="H2035"/>
  <c r="I2034"/>
  <c r="K2034" s="1"/>
  <c r="H2034"/>
  <c r="I2033"/>
  <c r="K2033" s="1"/>
  <c r="H2033"/>
  <c r="I2032"/>
  <c r="K2032" s="1"/>
  <c r="H2032"/>
  <c r="I2031"/>
  <c r="K2031" s="1"/>
  <c r="H2031"/>
  <c r="I2030"/>
  <c r="K2030" s="1"/>
  <c r="H2030"/>
  <c r="I2029"/>
  <c r="K2029" s="1"/>
  <c r="H2029"/>
  <c r="I2028"/>
  <c r="K2028" s="1"/>
  <c r="H2028"/>
  <c r="I2027"/>
  <c r="K2027" s="1"/>
  <c r="H2027"/>
  <c r="I2026"/>
  <c r="K2026" s="1"/>
  <c r="H2026"/>
  <c r="I2025"/>
  <c r="K2025" s="1"/>
  <c r="H2025"/>
  <c r="I2024"/>
  <c r="K2024" s="1"/>
  <c r="H2024"/>
  <c r="I2023"/>
  <c r="K2023" s="1"/>
  <c r="H2023"/>
  <c r="I2022"/>
  <c r="K2022" s="1"/>
  <c r="H2022"/>
  <c r="I2021"/>
  <c r="K2021" s="1"/>
  <c r="H2021"/>
  <c r="I2020"/>
  <c r="K2020" s="1"/>
  <c r="H2020"/>
  <c r="I2019"/>
  <c r="K2019" s="1"/>
  <c r="H2019"/>
  <c r="I2018"/>
  <c r="K2018" s="1"/>
  <c r="H2018"/>
  <c r="I2017"/>
  <c r="K2017" s="1"/>
  <c r="H2017"/>
  <c r="I2016"/>
  <c r="K2016" s="1"/>
  <c r="H2016"/>
  <c r="I2015"/>
  <c r="K2015" s="1"/>
  <c r="H2015"/>
  <c r="I2014"/>
  <c r="K2014" s="1"/>
  <c r="H2014"/>
  <c r="I2013"/>
  <c r="K2013" s="1"/>
  <c r="H2013"/>
  <c r="A55" i="15" l="1"/>
  <c r="B40"/>
  <c r="A111"/>
  <c r="B96"/>
  <c r="A97"/>
  <c r="B82"/>
  <c r="A26"/>
  <c r="A41" s="1"/>
  <c r="B11"/>
  <c r="A125"/>
  <c r="A83"/>
  <c r="A69"/>
  <c r="B54"/>
  <c r="T1" i="1"/>
  <c r="L5" i="13"/>
  <c r="L5" i="12" s="1"/>
  <c r="A12" i="14"/>
  <c r="A27" s="1"/>
  <c r="A42" s="1"/>
  <c r="A57" s="1"/>
  <c r="A72" s="1"/>
  <c r="A87" s="1"/>
  <c r="A102" s="1"/>
  <c r="A117" s="1"/>
  <c r="A132" s="1"/>
  <c r="A147" s="1"/>
  <c r="A162" s="1"/>
  <c r="A177" s="1"/>
  <c r="A192" s="1"/>
  <c r="A207" s="1"/>
  <c r="A222" s="1"/>
  <c r="A237" s="1"/>
  <c r="A252" s="1"/>
  <c r="A267" s="1"/>
  <c r="A282" s="1"/>
  <c r="A297" s="1"/>
  <c r="A312" s="1"/>
  <c r="A327" s="1"/>
  <c r="A342" s="1"/>
  <c r="A357" s="1"/>
  <c r="A372" s="1"/>
  <c r="A387" s="1"/>
  <c r="A402" s="1"/>
  <c r="A417" s="1"/>
  <c r="A432" s="1"/>
  <c r="A447" s="1"/>
  <c r="A462" s="1"/>
  <c r="A477" s="1"/>
  <c r="A492" s="1"/>
  <c r="A507" s="1"/>
  <c r="A522" s="1"/>
  <c r="A537" s="1"/>
  <c r="A552" s="1"/>
  <c r="A567" s="1"/>
  <c r="A582" s="1"/>
  <c r="A597" s="1"/>
  <c r="A612" s="1"/>
  <c r="A627" s="1"/>
  <c r="A642" s="1"/>
  <c r="A657" s="1"/>
  <c r="A672" s="1"/>
  <c r="A687" s="1"/>
  <c r="A702" s="1"/>
  <c r="A717" s="1"/>
  <c r="A732" s="1"/>
  <c r="A747" s="1"/>
  <c r="A762" s="1"/>
  <c r="A777" s="1"/>
  <c r="A792" s="1"/>
  <c r="A807" s="1"/>
  <c r="A822" s="1"/>
  <c r="A837" s="1"/>
  <c r="A852" s="1"/>
  <c r="A867" s="1"/>
  <c r="A882" s="1"/>
  <c r="A897" s="1"/>
  <c r="A912" s="1"/>
  <c r="A927" s="1"/>
  <c r="A942" s="1"/>
  <c r="A957" s="1"/>
  <c r="A972" s="1"/>
  <c r="A987" s="1"/>
  <c r="A1002" s="1"/>
  <c r="A1017" s="1"/>
  <c r="A1032" s="1"/>
  <c r="A1047" s="1"/>
  <c r="A1062" s="1"/>
  <c r="A1077" s="1"/>
  <c r="A1092" s="1"/>
  <c r="A1107" s="1"/>
  <c r="A1122" s="1"/>
  <c r="A1137" s="1"/>
  <c r="A1152" s="1"/>
  <c r="A1167" s="1"/>
  <c r="A1182" s="1"/>
  <c r="A1197" s="1"/>
  <c r="A1212" s="1"/>
  <c r="A1227" s="1"/>
  <c r="A1242" s="1"/>
  <c r="A1257" s="1"/>
  <c r="A1272" s="1"/>
  <c r="A1287" s="1"/>
  <c r="A1302" s="1"/>
  <c r="A1317" s="1"/>
  <c r="A1332" s="1"/>
  <c r="A1347" s="1"/>
  <c r="A1362" s="1"/>
  <c r="A1377" s="1"/>
  <c r="A1392" s="1"/>
  <c r="A1407" s="1"/>
  <c r="A1422" s="1"/>
  <c r="A1437" s="1"/>
  <c r="A1452" s="1"/>
  <c r="A1467" s="1"/>
  <c r="A1482" s="1"/>
  <c r="A12" i="15"/>
  <c r="A152"/>
  <c r="A259"/>
  <c r="A166"/>
  <c r="A211" i="14"/>
  <c r="B1" i="12"/>
  <c r="B37" s="1"/>
  <c r="B1" i="13"/>
  <c r="L2103" i="2"/>
  <c r="L2201"/>
  <c r="L2109"/>
  <c r="L2158"/>
  <c r="L2154"/>
  <c r="L2150"/>
  <c r="L2146"/>
  <c r="L2142"/>
  <c r="L2138"/>
  <c r="L2134"/>
  <c r="L2130"/>
  <c r="L2126"/>
  <c r="L2122"/>
  <c r="L2118"/>
  <c r="L2114"/>
  <c r="L2110"/>
  <c r="L2106"/>
  <c r="L2199"/>
  <c r="L2159"/>
  <c r="L2155"/>
  <c r="L2151"/>
  <c r="L2147"/>
  <c r="L2143"/>
  <c r="L2139"/>
  <c r="L2135"/>
  <c r="L2131"/>
  <c r="L2127"/>
  <c r="L2123"/>
  <c r="L2119"/>
  <c r="L2115"/>
  <c r="L2111"/>
  <c r="L2107"/>
  <c r="L2185"/>
  <c r="L2173"/>
  <c r="L2153"/>
  <c r="L2141"/>
  <c r="L2133"/>
  <c r="L2121"/>
  <c r="L2113"/>
  <c r="L2105"/>
  <c r="L2197"/>
  <c r="L2177"/>
  <c r="L2161"/>
  <c r="L2149"/>
  <c r="L2195"/>
  <c r="L2191"/>
  <c r="L2187"/>
  <c r="L2183"/>
  <c r="L2179"/>
  <c r="L2175"/>
  <c r="L2171"/>
  <c r="L2167"/>
  <c r="L2163"/>
  <c r="L2193"/>
  <c r="L2181"/>
  <c r="L2165"/>
  <c r="L2145"/>
  <c r="L2198"/>
  <c r="L2194"/>
  <c r="L2190"/>
  <c r="L2186"/>
  <c r="L2182"/>
  <c r="L2178"/>
  <c r="L2174"/>
  <c r="L2170"/>
  <c r="L2166"/>
  <c r="L2162"/>
  <c r="L2200"/>
  <c r="L2196"/>
  <c r="L2192"/>
  <c r="L2188"/>
  <c r="L2184"/>
  <c r="L2180"/>
  <c r="L2176"/>
  <c r="L2172"/>
  <c r="L2168"/>
  <c r="L2164"/>
  <c r="L2160"/>
  <c r="L2156"/>
  <c r="L2152"/>
  <c r="L2148"/>
  <c r="L2144"/>
  <c r="L2140"/>
  <c r="L2136"/>
  <c r="L2132"/>
  <c r="L2128"/>
  <c r="L2124"/>
  <c r="L2120"/>
  <c r="L2116"/>
  <c r="L2112"/>
  <c r="L2108"/>
  <c r="L2104"/>
  <c r="L2189"/>
  <c r="L2169"/>
  <c r="L2157"/>
  <c r="L2137"/>
  <c r="L2129"/>
  <c r="L2125"/>
  <c r="L2117"/>
  <c r="I2012"/>
  <c r="K2012" s="1"/>
  <c r="H2012"/>
  <c r="G2012"/>
  <c r="I2011"/>
  <c r="K2011" s="1"/>
  <c r="H2011"/>
  <c r="G2011"/>
  <c r="I2010"/>
  <c r="K2010" s="1"/>
  <c r="H2010"/>
  <c r="G2010"/>
  <c r="I2009"/>
  <c r="K2009" s="1"/>
  <c r="H2009"/>
  <c r="G2009"/>
  <c r="I2008"/>
  <c r="K2008" s="1"/>
  <c r="H2008"/>
  <c r="G2008"/>
  <c r="I2007"/>
  <c r="K2007" s="1"/>
  <c r="H2007"/>
  <c r="G2007"/>
  <c r="I2006"/>
  <c r="K2006" s="1"/>
  <c r="H2006"/>
  <c r="G2006"/>
  <c r="I2005"/>
  <c r="K2005" s="1"/>
  <c r="H2005"/>
  <c r="G2005"/>
  <c r="I2004"/>
  <c r="K2004" s="1"/>
  <c r="H2004"/>
  <c r="G2004"/>
  <c r="I2003"/>
  <c r="K2003" s="1"/>
  <c r="H2003"/>
  <c r="G2003"/>
  <c r="I2002"/>
  <c r="K2002" s="1"/>
  <c r="H2002"/>
  <c r="G2002"/>
  <c r="I2001"/>
  <c r="K2001" s="1"/>
  <c r="H2001"/>
  <c r="G2001"/>
  <c r="I2000"/>
  <c r="K2000" s="1"/>
  <c r="H2000"/>
  <c r="G2000"/>
  <c r="I1999"/>
  <c r="K1999" s="1"/>
  <c r="H1999"/>
  <c r="G1999"/>
  <c r="I1998"/>
  <c r="K1998" s="1"/>
  <c r="H1998"/>
  <c r="G1998"/>
  <c r="I1997"/>
  <c r="K1997" s="1"/>
  <c r="H1997"/>
  <c r="G1997"/>
  <c r="I1996"/>
  <c r="K1996" s="1"/>
  <c r="H1996"/>
  <c r="G1996"/>
  <c r="I1995"/>
  <c r="K1995" s="1"/>
  <c r="H1995"/>
  <c r="G1995"/>
  <c r="I1994"/>
  <c r="K1994" s="1"/>
  <c r="H1994"/>
  <c r="G1994"/>
  <c r="I1993"/>
  <c r="K1993" s="1"/>
  <c r="H1993"/>
  <c r="G1993"/>
  <c r="I1992"/>
  <c r="K1992" s="1"/>
  <c r="H1992"/>
  <c r="G1992"/>
  <c r="I1991"/>
  <c r="K1991" s="1"/>
  <c r="H1991"/>
  <c r="G1991"/>
  <c r="I1990"/>
  <c r="K1990" s="1"/>
  <c r="H1990"/>
  <c r="G1990"/>
  <c r="I1989"/>
  <c r="K1989" s="1"/>
  <c r="H1989"/>
  <c r="G1989"/>
  <c r="I1988"/>
  <c r="K1988" s="1"/>
  <c r="H1988"/>
  <c r="G1988"/>
  <c r="I1987"/>
  <c r="K1987" s="1"/>
  <c r="H1987"/>
  <c r="G1987"/>
  <c r="I1986"/>
  <c r="K1986" s="1"/>
  <c r="H1986"/>
  <c r="G1986"/>
  <c r="I1985"/>
  <c r="K1985" s="1"/>
  <c r="H1985"/>
  <c r="G1985"/>
  <c r="I1984"/>
  <c r="K1984" s="1"/>
  <c r="H1984"/>
  <c r="G1984"/>
  <c r="I1983"/>
  <c r="K1983" s="1"/>
  <c r="H1983"/>
  <c r="G1983"/>
  <c r="I1982"/>
  <c r="K1982" s="1"/>
  <c r="H1982"/>
  <c r="G1982"/>
  <c r="I1981"/>
  <c r="K1981" s="1"/>
  <c r="H1981"/>
  <c r="G1981"/>
  <c r="I1980"/>
  <c r="K1980" s="1"/>
  <c r="H1980"/>
  <c r="G1980"/>
  <c r="I1979"/>
  <c r="K1979" s="1"/>
  <c r="H1979"/>
  <c r="G1979"/>
  <c r="I1978"/>
  <c r="K1978" s="1"/>
  <c r="H1978"/>
  <c r="G1978"/>
  <c r="I1977"/>
  <c r="K1977" s="1"/>
  <c r="H1977"/>
  <c r="G1977"/>
  <c r="I1976"/>
  <c r="K1976" s="1"/>
  <c r="H1976"/>
  <c r="G1976"/>
  <c r="I1975"/>
  <c r="K1975" s="1"/>
  <c r="H1975"/>
  <c r="G1975"/>
  <c r="I1974"/>
  <c r="K1974" s="1"/>
  <c r="H1974"/>
  <c r="G1974"/>
  <c r="I1973"/>
  <c r="K1973" s="1"/>
  <c r="H1973"/>
  <c r="G1973"/>
  <c r="I1972"/>
  <c r="K1972" s="1"/>
  <c r="H1972"/>
  <c r="G1972"/>
  <c r="I1971"/>
  <c r="K1971" s="1"/>
  <c r="H1971"/>
  <c r="G1971"/>
  <c r="I1970"/>
  <c r="K1970" s="1"/>
  <c r="H1970"/>
  <c r="G1970"/>
  <c r="I1969"/>
  <c r="K1969" s="1"/>
  <c r="H1969"/>
  <c r="G1969"/>
  <c r="I1968"/>
  <c r="K1968" s="1"/>
  <c r="H1968"/>
  <c r="G1968"/>
  <c r="I1967"/>
  <c r="K1967" s="1"/>
  <c r="H1967"/>
  <c r="G1967"/>
  <c r="I1966"/>
  <c r="K1966" s="1"/>
  <c r="H1966"/>
  <c r="G1966"/>
  <c r="I1965"/>
  <c r="K1965" s="1"/>
  <c r="H1965"/>
  <c r="G1965"/>
  <c r="I1964"/>
  <c r="K1964" s="1"/>
  <c r="H1964"/>
  <c r="G1964"/>
  <c r="I1963"/>
  <c r="K1963" s="1"/>
  <c r="H1963"/>
  <c r="G1963"/>
  <c r="I1962"/>
  <c r="K1962" s="1"/>
  <c r="H1962"/>
  <c r="G1962"/>
  <c r="I1961"/>
  <c r="K1961" s="1"/>
  <c r="H1961"/>
  <c r="G1961"/>
  <c r="I1960"/>
  <c r="K1960" s="1"/>
  <c r="H1960"/>
  <c r="G1960"/>
  <c r="I1959"/>
  <c r="K1959" s="1"/>
  <c r="H1959"/>
  <c r="G1959"/>
  <c r="I1958"/>
  <c r="K1958" s="1"/>
  <c r="H1958"/>
  <c r="G1958"/>
  <c r="I1957"/>
  <c r="K1957" s="1"/>
  <c r="H1957"/>
  <c r="G1957"/>
  <c r="I1956"/>
  <c r="K1956" s="1"/>
  <c r="H1956"/>
  <c r="G1956"/>
  <c r="I1955"/>
  <c r="K1955" s="1"/>
  <c r="H1955"/>
  <c r="G1955"/>
  <c r="I1954"/>
  <c r="K1954" s="1"/>
  <c r="H1954"/>
  <c r="G1954"/>
  <c r="I1953"/>
  <c r="K1953" s="1"/>
  <c r="H1953"/>
  <c r="G1953"/>
  <c r="I1952"/>
  <c r="K1952" s="1"/>
  <c r="H1952"/>
  <c r="G1952"/>
  <c r="I1951"/>
  <c r="K1951" s="1"/>
  <c r="H1951"/>
  <c r="G1951"/>
  <c r="I1950"/>
  <c r="K1950" s="1"/>
  <c r="H1950"/>
  <c r="G1950"/>
  <c r="I1949"/>
  <c r="K1949" s="1"/>
  <c r="H1949"/>
  <c r="G1949"/>
  <c r="I1948"/>
  <c r="K1948" s="1"/>
  <c r="H1948"/>
  <c r="G1948"/>
  <c r="I1947"/>
  <c r="K1947" s="1"/>
  <c r="H1947"/>
  <c r="G1947"/>
  <c r="I1946"/>
  <c r="K1946" s="1"/>
  <c r="H1946"/>
  <c r="G1946"/>
  <c r="I1945"/>
  <c r="K1945" s="1"/>
  <c r="H1945"/>
  <c r="G1945"/>
  <c r="I1944"/>
  <c r="K1944" s="1"/>
  <c r="H1944"/>
  <c r="G1944"/>
  <c r="I1943"/>
  <c r="K1943" s="1"/>
  <c r="H1943"/>
  <c r="G1943"/>
  <c r="I1942"/>
  <c r="K1942" s="1"/>
  <c r="H1942"/>
  <c r="G1942"/>
  <c r="I1941"/>
  <c r="K1941" s="1"/>
  <c r="H1941"/>
  <c r="G1941"/>
  <c r="I1940"/>
  <c r="K1940" s="1"/>
  <c r="H1940"/>
  <c r="G1940"/>
  <c r="I1939"/>
  <c r="K1939" s="1"/>
  <c r="H1939"/>
  <c r="G1939"/>
  <c r="I1938"/>
  <c r="K1938" s="1"/>
  <c r="H1938"/>
  <c r="G1938"/>
  <c r="I1937"/>
  <c r="K1937" s="1"/>
  <c r="H1937"/>
  <c r="G1937"/>
  <c r="I1936"/>
  <c r="K1936" s="1"/>
  <c r="H1936"/>
  <c r="G1936"/>
  <c r="I1935"/>
  <c r="K1935" s="1"/>
  <c r="H1935"/>
  <c r="G1935"/>
  <c r="I1934"/>
  <c r="K1934" s="1"/>
  <c r="H1934"/>
  <c r="G1934"/>
  <c r="I1933"/>
  <c r="K1933" s="1"/>
  <c r="H1933"/>
  <c r="G1933"/>
  <c r="I1932"/>
  <c r="K1932" s="1"/>
  <c r="H1932"/>
  <c r="G1932"/>
  <c r="I1931"/>
  <c r="K1931" s="1"/>
  <c r="H1931"/>
  <c r="G1931"/>
  <c r="I1930"/>
  <c r="K1930" s="1"/>
  <c r="H1930"/>
  <c r="G1930"/>
  <c r="I1929"/>
  <c r="K1929" s="1"/>
  <c r="H1929"/>
  <c r="G1929"/>
  <c r="I1928"/>
  <c r="K1928" s="1"/>
  <c r="H1928"/>
  <c r="G1928"/>
  <c r="I1927"/>
  <c r="K1927" s="1"/>
  <c r="H1927"/>
  <c r="G1927"/>
  <c r="I1926"/>
  <c r="K1926" s="1"/>
  <c r="H1926"/>
  <c r="G1926"/>
  <c r="I1925"/>
  <c r="K1925" s="1"/>
  <c r="H1925"/>
  <c r="G1925"/>
  <c r="I1924"/>
  <c r="K1924" s="1"/>
  <c r="H1924"/>
  <c r="G1924"/>
  <c r="I1923"/>
  <c r="K1923" s="1"/>
  <c r="H1923"/>
  <c r="G1923"/>
  <c r="I1922"/>
  <c r="K1922" s="1"/>
  <c r="H1922"/>
  <c r="G1922"/>
  <c r="I1921"/>
  <c r="K1921" s="1"/>
  <c r="H1921"/>
  <c r="G1921"/>
  <c r="I1920"/>
  <c r="K1920" s="1"/>
  <c r="H1920"/>
  <c r="G1920"/>
  <c r="I1919"/>
  <c r="K1919" s="1"/>
  <c r="H1919"/>
  <c r="G1919"/>
  <c r="I1918"/>
  <c r="K1918" s="1"/>
  <c r="H1918"/>
  <c r="G1918"/>
  <c r="I1917"/>
  <c r="K1917" s="1"/>
  <c r="H1917"/>
  <c r="G1917"/>
  <c r="I1916"/>
  <c r="K1916" s="1"/>
  <c r="H1916"/>
  <c r="G1916"/>
  <c r="I1915"/>
  <c r="K1915" s="1"/>
  <c r="H1915"/>
  <c r="G1915"/>
  <c r="I1914"/>
  <c r="K1914" s="1"/>
  <c r="H1914"/>
  <c r="G1914"/>
  <c r="I1913"/>
  <c r="K1913" s="1"/>
  <c r="H1913"/>
  <c r="G1913"/>
  <c r="I1912"/>
  <c r="K1912" s="1"/>
  <c r="H1912"/>
  <c r="G1912"/>
  <c r="I1911"/>
  <c r="K1911" s="1"/>
  <c r="H1911"/>
  <c r="G1911"/>
  <c r="I1910"/>
  <c r="K1910" s="1"/>
  <c r="H1910"/>
  <c r="G1910"/>
  <c r="I1909"/>
  <c r="K1909" s="1"/>
  <c r="H1909"/>
  <c r="G1909"/>
  <c r="I1908"/>
  <c r="K1908" s="1"/>
  <c r="H1908"/>
  <c r="G1908"/>
  <c r="I1907"/>
  <c r="K1907" s="1"/>
  <c r="H1907"/>
  <c r="G1907"/>
  <c r="I1906"/>
  <c r="K1906" s="1"/>
  <c r="H1906"/>
  <c r="G1906"/>
  <c r="I1905"/>
  <c r="K1905" s="1"/>
  <c r="H1905"/>
  <c r="G1905"/>
  <c r="I1904"/>
  <c r="K1904" s="1"/>
  <c r="H1904"/>
  <c r="G1904"/>
  <c r="I1903"/>
  <c r="K1903" s="1"/>
  <c r="H1903"/>
  <c r="G1903"/>
  <c r="I1902"/>
  <c r="K1902" s="1"/>
  <c r="H1902"/>
  <c r="G1902"/>
  <c r="I1901"/>
  <c r="K1901" s="1"/>
  <c r="H1901"/>
  <c r="G1901"/>
  <c r="I1900"/>
  <c r="K1900" s="1"/>
  <c r="H1900"/>
  <c r="G1900"/>
  <c r="I1899"/>
  <c r="K1899" s="1"/>
  <c r="H1899"/>
  <c r="G1899"/>
  <c r="I1898"/>
  <c r="K1898" s="1"/>
  <c r="H1898"/>
  <c r="G1898"/>
  <c r="I1897"/>
  <c r="K1897" s="1"/>
  <c r="H1897"/>
  <c r="G1897"/>
  <c r="I1896"/>
  <c r="K1896" s="1"/>
  <c r="H1896"/>
  <c r="G1896"/>
  <c r="I1895"/>
  <c r="K1895" s="1"/>
  <c r="H1895"/>
  <c r="G1895"/>
  <c r="I1894"/>
  <c r="K1894" s="1"/>
  <c r="H1894"/>
  <c r="G1894"/>
  <c r="I1893"/>
  <c r="K1893" s="1"/>
  <c r="H1893"/>
  <c r="G1893"/>
  <c r="I1892"/>
  <c r="K1892" s="1"/>
  <c r="H1892"/>
  <c r="G1892"/>
  <c r="I1891"/>
  <c r="K1891" s="1"/>
  <c r="H1891"/>
  <c r="G1891"/>
  <c r="I1890"/>
  <c r="K1890" s="1"/>
  <c r="H1890"/>
  <c r="G1890"/>
  <c r="I1889"/>
  <c r="K1889" s="1"/>
  <c r="H1889"/>
  <c r="G1889"/>
  <c r="I1888"/>
  <c r="K1888" s="1"/>
  <c r="H1888"/>
  <c r="G1888"/>
  <c r="I1887"/>
  <c r="K1887" s="1"/>
  <c r="H1887"/>
  <c r="G1887"/>
  <c r="I1886"/>
  <c r="K1886" s="1"/>
  <c r="H1886"/>
  <c r="G1886"/>
  <c r="I1885"/>
  <c r="K1885" s="1"/>
  <c r="H1885"/>
  <c r="G1885"/>
  <c r="I1884"/>
  <c r="K1884" s="1"/>
  <c r="H1884"/>
  <c r="G1884"/>
  <c r="I1883"/>
  <c r="K1883" s="1"/>
  <c r="H1883"/>
  <c r="G1883"/>
  <c r="I1882"/>
  <c r="K1882" s="1"/>
  <c r="H1882"/>
  <c r="G1882"/>
  <c r="I1881"/>
  <c r="K1881" s="1"/>
  <c r="H1881"/>
  <c r="G1881"/>
  <c r="I1880"/>
  <c r="K1880" s="1"/>
  <c r="H1880"/>
  <c r="G1880"/>
  <c r="I1879"/>
  <c r="K1879" s="1"/>
  <c r="H1879"/>
  <c r="G1879"/>
  <c r="I1878"/>
  <c r="K1878" s="1"/>
  <c r="H1878"/>
  <c r="G1878"/>
  <c r="I1877"/>
  <c r="K1877" s="1"/>
  <c r="H1877"/>
  <c r="G1877"/>
  <c r="I1876"/>
  <c r="K1876" s="1"/>
  <c r="H1876"/>
  <c r="G1876"/>
  <c r="I1875"/>
  <c r="K1875" s="1"/>
  <c r="H1875"/>
  <c r="G1875"/>
  <c r="I1874"/>
  <c r="K1874" s="1"/>
  <c r="H1874"/>
  <c r="G1874"/>
  <c r="I1873"/>
  <c r="K1873" s="1"/>
  <c r="H1873"/>
  <c r="G1873"/>
  <c r="I1872"/>
  <c r="K1872" s="1"/>
  <c r="H1872"/>
  <c r="G1872"/>
  <c r="I1871"/>
  <c r="K1871" s="1"/>
  <c r="H1871"/>
  <c r="G1871"/>
  <c r="I1870"/>
  <c r="K1870" s="1"/>
  <c r="H1870"/>
  <c r="G1870"/>
  <c r="I1869"/>
  <c r="K1869" s="1"/>
  <c r="H1869"/>
  <c r="G1869"/>
  <c r="I1868"/>
  <c r="K1868" s="1"/>
  <c r="H1868"/>
  <c r="G1868"/>
  <c r="I1867"/>
  <c r="K1867" s="1"/>
  <c r="H1867"/>
  <c r="G1867"/>
  <c r="I1866"/>
  <c r="K1866" s="1"/>
  <c r="H1866"/>
  <c r="G1866"/>
  <c r="I1865"/>
  <c r="K1865" s="1"/>
  <c r="H1865"/>
  <c r="G1865"/>
  <c r="I1864"/>
  <c r="K1864" s="1"/>
  <c r="H1864"/>
  <c r="G1864"/>
  <c r="I1863"/>
  <c r="K1863" s="1"/>
  <c r="H1863"/>
  <c r="G1863"/>
  <c r="I1862"/>
  <c r="K1862" s="1"/>
  <c r="H1862"/>
  <c r="G1862"/>
  <c r="I1861"/>
  <c r="K1861" s="1"/>
  <c r="H1861"/>
  <c r="G1861"/>
  <c r="I1860"/>
  <c r="K1860" s="1"/>
  <c r="H1860"/>
  <c r="G1860"/>
  <c r="I1859"/>
  <c r="K1859" s="1"/>
  <c r="H1859"/>
  <c r="G1859"/>
  <c r="I1858"/>
  <c r="K1858" s="1"/>
  <c r="H1858"/>
  <c r="G1858"/>
  <c r="I1857"/>
  <c r="K1857" s="1"/>
  <c r="H1857"/>
  <c r="G1857"/>
  <c r="I1856"/>
  <c r="K1856" s="1"/>
  <c r="H1856"/>
  <c r="G1856"/>
  <c r="I1855"/>
  <c r="K1855" s="1"/>
  <c r="H1855"/>
  <c r="G1855"/>
  <c r="I1854"/>
  <c r="K1854" s="1"/>
  <c r="H1854"/>
  <c r="G1854"/>
  <c r="I1853"/>
  <c r="K1853" s="1"/>
  <c r="H1853"/>
  <c r="G1853"/>
  <c r="I1852"/>
  <c r="K1852" s="1"/>
  <c r="H1852"/>
  <c r="G1852"/>
  <c r="I1851"/>
  <c r="K1851" s="1"/>
  <c r="H1851"/>
  <c r="G1851"/>
  <c r="I1850"/>
  <c r="K1850" s="1"/>
  <c r="H1850"/>
  <c r="G1850"/>
  <c r="I1849"/>
  <c r="K1849" s="1"/>
  <c r="H1849"/>
  <c r="G1849"/>
  <c r="I1848"/>
  <c r="K1848" s="1"/>
  <c r="H1848"/>
  <c r="G1848"/>
  <c r="I1847"/>
  <c r="K1847" s="1"/>
  <c r="H1847"/>
  <c r="G1847"/>
  <c r="I1846"/>
  <c r="K1846" s="1"/>
  <c r="H1846"/>
  <c r="G1846"/>
  <c r="I1845"/>
  <c r="K1845" s="1"/>
  <c r="H1845"/>
  <c r="G1845"/>
  <c r="I1844"/>
  <c r="K1844" s="1"/>
  <c r="H1844"/>
  <c r="G1844"/>
  <c r="I1843"/>
  <c r="K1843" s="1"/>
  <c r="H1843"/>
  <c r="G1843"/>
  <c r="I1842"/>
  <c r="K1842" s="1"/>
  <c r="H1842"/>
  <c r="G1842"/>
  <c r="I1841"/>
  <c r="K1841" s="1"/>
  <c r="H1841"/>
  <c r="G1841"/>
  <c r="I1840"/>
  <c r="K1840" s="1"/>
  <c r="H1840"/>
  <c r="G1840"/>
  <c r="I1839"/>
  <c r="K1839" s="1"/>
  <c r="H1839"/>
  <c r="G1839"/>
  <c r="I1838"/>
  <c r="K1838" s="1"/>
  <c r="H1838"/>
  <c r="G1838"/>
  <c r="I1837"/>
  <c r="K1837" s="1"/>
  <c r="H1837"/>
  <c r="G1837"/>
  <c r="I1836"/>
  <c r="K1836" s="1"/>
  <c r="H1836"/>
  <c r="G1836"/>
  <c r="I1835"/>
  <c r="K1835" s="1"/>
  <c r="H1835"/>
  <c r="G1835"/>
  <c r="I1834"/>
  <c r="K1834" s="1"/>
  <c r="H1834"/>
  <c r="G1834"/>
  <c r="I1833"/>
  <c r="K1833" s="1"/>
  <c r="H1833"/>
  <c r="G1833"/>
  <c r="I1832"/>
  <c r="K1832" s="1"/>
  <c r="H1832"/>
  <c r="G1832"/>
  <c r="I1831"/>
  <c r="K1831" s="1"/>
  <c r="H1831"/>
  <c r="G1831"/>
  <c r="I1830"/>
  <c r="K1830" s="1"/>
  <c r="H1830"/>
  <c r="G1830"/>
  <c r="I1829"/>
  <c r="K1829" s="1"/>
  <c r="H1829"/>
  <c r="G1829"/>
  <c r="I1828"/>
  <c r="K1828" s="1"/>
  <c r="H1828"/>
  <c r="G1828"/>
  <c r="I1827"/>
  <c r="K1827" s="1"/>
  <c r="H1827"/>
  <c r="G1827"/>
  <c r="I1826"/>
  <c r="K1826" s="1"/>
  <c r="H1826"/>
  <c r="G1826"/>
  <c r="I1825"/>
  <c r="K1825" s="1"/>
  <c r="H1825"/>
  <c r="G1825"/>
  <c r="I1824"/>
  <c r="K1824" s="1"/>
  <c r="H1824"/>
  <c r="G1824"/>
  <c r="I1823"/>
  <c r="K1823" s="1"/>
  <c r="H1823"/>
  <c r="G1823"/>
  <c r="I1822"/>
  <c r="K1822" s="1"/>
  <c r="H1822"/>
  <c r="G1822"/>
  <c r="I1821"/>
  <c r="K1821" s="1"/>
  <c r="H1821"/>
  <c r="G1821"/>
  <c r="I1820"/>
  <c r="K1820" s="1"/>
  <c r="H1820"/>
  <c r="G1820"/>
  <c r="I1819"/>
  <c r="K1819" s="1"/>
  <c r="H1819"/>
  <c r="G1819"/>
  <c r="I1818"/>
  <c r="K1818" s="1"/>
  <c r="H1818"/>
  <c r="G1818"/>
  <c r="I1817"/>
  <c r="K1817" s="1"/>
  <c r="H1817"/>
  <c r="G1817"/>
  <c r="I1816"/>
  <c r="K1816" s="1"/>
  <c r="H1816"/>
  <c r="G1816"/>
  <c r="I1815"/>
  <c r="K1815" s="1"/>
  <c r="H1815"/>
  <c r="G1815"/>
  <c r="I1814"/>
  <c r="K1814" s="1"/>
  <c r="H1814"/>
  <c r="G1814"/>
  <c r="I1813"/>
  <c r="K1813" s="1"/>
  <c r="H1813"/>
  <c r="G1813"/>
  <c r="I1812"/>
  <c r="K1812" s="1"/>
  <c r="H1812"/>
  <c r="G1812"/>
  <c r="I1811"/>
  <c r="K1811" s="1"/>
  <c r="H1811"/>
  <c r="G1811"/>
  <c r="I1810"/>
  <c r="K1810" s="1"/>
  <c r="H1810"/>
  <c r="G1810"/>
  <c r="I1809"/>
  <c r="K1809" s="1"/>
  <c r="H1809"/>
  <c r="G1809"/>
  <c r="I1808"/>
  <c r="K1808" s="1"/>
  <c r="H1808"/>
  <c r="G1808"/>
  <c r="I1807"/>
  <c r="K1807" s="1"/>
  <c r="H1807"/>
  <c r="G1807"/>
  <c r="I1806"/>
  <c r="K1806" s="1"/>
  <c r="H1806"/>
  <c r="G1806"/>
  <c r="I1805"/>
  <c r="K1805" s="1"/>
  <c r="H1805"/>
  <c r="G1805"/>
  <c r="I1804"/>
  <c r="K1804" s="1"/>
  <c r="H1804"/>
  <c r="G1804"/>
  <c r="I1803"/>
  <c r="K1803" s="1"/>
  <c r="H1803"/>
  <c r="G1803"/>
  <c r="I1802"/>
  <c r="K1802" s="1"/>
  <c r="H1802"/>
  <c r="G1802"/>
  <c r="I1801"/>
  <c r="K1801" s="1"/>
  <c r="H1801"/>
  <c r="G1801"/>
  <c r="I1800"/>
  <c r="K1800" s="1"/>
  <c r="H1800"/>
  <c r="G1800"/>
  <c r="I1799"/>
  <c r="K1799" s="1"/>
  <c r="H1799"/>
  <c r="G1799"/>
  <c r="I1798"/>
  <c r="K1798" s="1"/>
  <c r="H1798"/>
  <c r="G1798"/>
  <c r="I1797"/>
  <c r="K1797" s="1"/>
  <c r="H1797"/>
  <c r="G1797"/>
  <c r="I1796"/>
  <c r="K1796" s="1"/>
  <c r="H1796"/>
  <c r="G1796"/>
  <c r="I1795"/>
  <c r="K1795" s="1"/>
  <c r="H1795"/>
  <c r="G1795"/>
  <c r="I1794"/>
  <c r="K1794" s="1"/>
  <c r="H1794"/>
  <c r="G1794"/>
  <c r="I1793"/>
  <c r="K1793" s="1"/>
  <c r="H1793"/>
  <c r="G1793"/>
  <c r="I1792"/>
  <c r="K1792" s="1"/>
  <c r="H1792"/>
  <c r="G1792"/>
  <c r="I1791"/>
  <c r="K1791" s="1"/>
  <c r="H1791"/>
  <c r="G1791"/>
  <c r="I1790"/>
  <c r="K1790" s="1"/>
  <c r="H1790"/>
  <c r="G1790"/>
  <c r="I1789"/>
  <c r="K1789" s="1"/>
  <c r="H1789"/>
  <c r="G1789"/>
  <c r="I1788"/>
  <c r="K1788" s="1"/>
  <c r="H1788"/>
  <c r="G1788"/>
  <c r="I1787"/>
  <c r="K1787" s="1"/>
  <c r="H1787"/>
  <c r="G1787"/>
  <c r="I1786"/>
  <c r="K1786" s="1"/>
  <c r="H1786"/>
  <c r="G1786"/>
  <c r="I1785"/>
  <c r="K1785" s="1"/>
  <c r="H1785"/>
  <c r="G1785"/>
  <c r="I1784"/>
  <c r="K1784" s="1"/>
  <c r="H1784"/>
  <c r="G1784"/>
  <c r="I1783"/>
  <c r="K1783" s="1"/>
  <c r="H1783"/>
  <c r="G1783"/>
  <c r="I1782"/>
  <c r="K1782" s="1"/>
  <c r="H1782"/>
  <c r="G1782"/>
  <c r="I1781"/>
  <c r="K1781" s="1"/>
  <c r="H1781"/>
  <c r="G1781"/>
  <c r="I1780"/>
  <c r="K1780" s="1"/>
  <c r="H1780"/>
  <c r="G1780"/>
  <c r="I1779"/>
  <c r="K1779" s="1"/>
  <c r="H1779"/>
  <c r="G1779"/>
  <c r="I1778"/>
  <c r="K1778" s="1"/>
  <c r="H1778"/>
  <c r="G1778"/>
  <c r="I1777"/>
  <c r="K1777" s="1"/>
  <c r="H1777"/>
  <c r="G1777"/>
  <c r="I1776"/>
  <c r="K1776" s="1"/>
  <c r="H1776"/>
  <c r="G1776"/>
  <c r="I1775"/>
  <c r="K1775" s="1"/>
  <c r="H1775"/>
  <c r="G1775"/>
  <c r="I1774"/>
  <c r="K1774" s="1"/>
  <c r="H1774"/>
  <c r="G1774"/>
  <c r="I1773"/>
  <c r="K1773" s="1"/>
  <c r="H1773"/>
  <c r="G1773"/>
  <c r="I1772"/>
  <c r="K1772" s="1"/>
  <c r="H1772"/>
  <c r="G1772"/>
  <c r="I1771"/>
  <c r="K1771" s="1"/>
  <c r="H1771"/>
  <c r="G1771"/>
  <c r="I1770"/>
  <c r="K1770" s="1"/>
  <c r="H1770"/>
  <c r="G1770"/>
  <c r="I1769"/>
  <c r="K1769" s="1"/>
  <c r="H1769"/>
  <c r="G1769"/>
  <c r="I1768"/>
  <c r="K1768" s="1"/>
  <c r="H1768"/>
  <c r="G1768"/>
  <c r="I1767"/>
  <c r="K1767" s="1"/>
  <c r="H1767"/>
  <c r="G1767"/>
  <c r="I1766"/>
  <c r="K1766" s="1"/>
  <c r="H1766"/>
  <c r="G1766"/>
  <c r="I1765"/>
  <c r="K1765" s="1"/>
  <c r="H1765"/>
  <c r="G1765"/>
  <c r="I1764"/>
  <c r="K1764" s="1"/>
  <c r="H1764"/>
  <c r="G1764"/>
  <c r="I1763"/>
  <c r="K1763" s="1"/>
  <c r="H1763"/>
  <c r="G1763"/>
  <c r="I1762"/>
  <c r="K1762" s="1"/>
  <c r="H1762"/>
  <c r="G1762"/>
  <c r="I1761"/>
  <c r="K1761" s="1"/>
  <c r="H1761"/>
  <c r="G1761"/>
  <c r="I1760"/>
  <c r="K1760" s="1"/>
  <c r="H1760"/>
  <c r="G1760"/>
  <c r="I1759"/>
  <c r="K1759" s="1"/>
  <c r="H1759"/>
  <c r="G1759"/>
  <c r="I1758"/>
  <c r="K1758" s="1"/>
  <c r="H1758"/>
  <c r="G1758"/>
  <c r="I1757"/>
  <c r="K1757" s="1"/>
  <c r="H1757"/>
  <c r="G1757"/>
  <c r="I1756"/>
  <c r="K1756" s="1"/>
  <c r="H1756"/>
  <c r="G1756"/>
  <c r="I1755"/>
  <c r="K1755" s="1"/>
  <c r="H1755"/>
  <c r="G1755"/>
  <c r="I1754"/>
  <c r="K1754" s="1"/>
  <c r="H1754"/>
  <c r="G1754"/>
  <c r="I1753"/>
  <c r="K1753" s="1"/>
  <c r="H1753"/>
  <c r="G1753"/>
  <c r="I1752"/>
  <c r="K1752" s="1"/>
  <c r="H1752"/>
  <c r="G1752"/>
  <c r="I1751"/>
  <c r="K1751" s="1"/>
  <c r="H1751"/>
  <c r="G1751"/>
  <c r="I1750"/>
  <c r="K1750" s="1"/>
  <c r="H1750"/>
  <c r="G1750"/>
  <c r="I1749"/>
  <c r="K1749" s="1"/>
  <c r="H1749"/>
  <c r="G1749"/>
  <c r="I1748"/>
  <c r="K1748" s="1"/>
  <c r="H1748"/>
  <c r="G1748"/>
  <c r="I1747"/>
  <c r="K1747" s="1"/>
  <c r="H1747"/>
  <c r="G1747"/>
  <c r="I1746"/>
  <c r="K1746" s="1"/>
  <c r="H1746"/>
  <c r="G1746"/>
  <c r="I1745"/>
  <c r="K1745" s="1"/>
  <c r="H1745"/>
  <c r="G1745"/>
  <c r="I1744"/>
  <c r="K1744" s="1"/>
  <c r="H1744"/>
  <c r="G1744"/>
  <c r="I1743"/>
  <c r="K1743" s="1"/>
  <c r="H1743"/>
  <c r="G1743"/>
  <c r="I1742"/>
  <c r="K1742" s="1"/>
  <c r="H1742"/>
  <c r="G1742"/>
  <c r="I1741"/>
  <c r="K1741" s="1"/>
  <c r="H1741"/>
  <c r="G1741"/>
  <c r="I1740"/>
  <c r="K1740" s="1"/>
  <c r="H1740"/>
  <c r="G1740"/>
  <c r="I1739"/>
  <c r="K1739" s="1"/>
  <c r="H1739"/>
  <c r="G1739"/>
  <c r="I1738"/>
  <c r="K1738" s="1"/>
  <c r="H1738"/>
  <c r="G1738"/>
  <c r="I1737"/>
  <c r="K1737" s="1"/>
  <c r="H1737"/>
  <c r="G1737"/>
  <c r="I1736"/>
  <c r="K1736" s="1"/>
  <c r="H1736"/>
  <c r="G1736"/>
  <c r="I1735"/>
  <c r="K1735" s="1"/>
  <c r="H1735"/>
  <c r="G1735"/>
  <c r="I1734"/>
  <c r="K1734" s="1"/>
  <c r="H1734"/>
  <c r="G1734"/>
  <c r="I1733"/>
  <c r="K1733" s="1"/>
  <c r="H1733"/>
  <c r="G1733"/>
  <c r="I1732"/>
  <c r="K1732" s="1"/>
  <c r="H1732"/>
  <c r="G1732"/>
  <c r="I1731"/>
  <c r="K1731" s="1"/>
  <c r="H1731"/>
  <c r="G1731"/>
  <c r="I1730"/>
  <c r="K1730" s="1"/>
  <c r="H1730"/>
  <c r="G1730"/>
  <c r="I1729"/>
  <c r="K1729" s="1"/>
  <c r="H1729"/>
  <c r="G1729"/>
  <c r="I1728"/>
  <c r="K1728" s="1"/>
  <c r="H1728"/>
  <c r="G1728"/>
  <c r="I1727"/>
  <c r="K1727" s="1"/>
  <c r="H1727"/>
  <c r="G1727"/>
  <c r="I1726"/>
  <c r="K1726" s="1"/>
  <c r="H1726"/>
  <c r="G1726"/>
  <c r="I1725"/>
  <c r="K1725" s="1"/>
  <c r="H1725"/>
  <c r="G1725"/>
  <c r="I1724"/>
  <c r="K1724" s="1"/>
  <c r="H1724"/>
  <c r="G1724"/>
  <c r="I1723"/>
  <c r="K1723" s="1"/>
  <c r="H1723"/>
  <c r="G1723"/>
  <c r="I1722"/>
  <c r="K1722" s="1"/>
  <c r="H1722"/>
  <c r="G1722"/>
  <c r="I1721"/>
  <c r="K1721" s="1"/>
  <c r="H1721"/>
  <c r="G1721"/>
  <c r="I1720"/>
  <c r="K1720" s="1"/>
  <c r="H1720"/>
  <c r="G1720"/>
  <c r="I1719"/>
  <c r="K1719" s="1"/>
  <c r="H1719"/>
  <c r="G1719"/>
  <c r="I1718"/>
  <c r="K1718" s="1"/>
  <c r="H1718"/>
  <c r="G1718"/>
  <c r="I1717"/>
  <c r="K1717" s="1"/>
  <c r="H1717"/>
  <c r="G1717"/>
  <c r="I1716"/>
  <c r="K1716" s="1"/>
  <c r="H1716"/>
  <c r="G1716"/>
  <c r="I1715"/>
  <c r="K1715" s="1"/>
  <c r="H1715"/>
  <c r="G1715"/>
  <c r="I1714"/>
  <c r="K1714" s="1"/>
  <c r="H1714"/>
  <c r="G1714"/>
  <c r="I1713"/>
  <c r="K1713" s="1"/>
  <c r="H1713"/>
  <c r="G1713"/>
  <c r="I1712"/>
  <c r="K1712" s="1"/>
  <c r="H1712"/>
  <c r="G1712"/>
  <c r="I1711"/>
  <c r="K1711" s="1"/>
  <c r="H1711"/>
  <c r="G1711"/>
  <c r="I1710"/>
  <c r="K1710" s="1"/>
  <c r="H1710"/>
  <c r="G1710"/>
  <c r="I1709"/>
  <c r="K1709" s="1"/>
  <c r="H1709"/>
  <c r="G1709"/>
  <c r="I1708"/>
  <c r="K1708" s="1"/>
  <c r="H1708"/>
  <c r="G1708"/>
  <c r="I1707"/>
  <c r="K1707" s="1"/>
  <c r="H1707"/>
  <c r="G1707"/>
  <c r="I1706"/>
  <c r="K1706" s="1"/>
  <c r="H1706"/>
  <c r="G1706"/>
  <c r="I1705"/>
  <c r="K1705" s="1"/>
  <c r="H1705"/>
  <c r="G1705"/>
  <c r="I1704"/>
  <c r="K1704" s="1"/>
  <c r="H1704"/>
  <c r="G1704"/>
  <c r="I1703"/>
  <c r="K1703" s="1"/>
  <c r="H1703"/>
  <c r="G1703"/>
  <c r="I1702"/>
  <c r="K1702" s="1"/>
  <c r="H1702"/>
  <c r="G1702"/>
  <c r="I1701"/>
  <c r="K1701" s="1"/>
  <c r="H1701"/>
  <c r="G1701"/>
  <c r="I1700"/>
  <c r="K1700" s="1"/>
  <c r="H1700"/>
  <c r="G1700"/>
  <c r="I1699"/>
  <c r="K1699" s="1"/>
  <c r="H1699"/>
  <c r="G1699"/>
  <c r="I1698"/>
  <c r="K1698" s="1"/>
  <c r="H1698"/>
  <c r="G1698"/>
  <c r="I1697"/>
  <c r="K1697" s="1"/>
  <c r="H1697"/>
  <c r="G1697"/>
  <c r="I1696"/>
  <c r="K1696" s="1"/>
  <c r="H1696"/>
  <c r="G1696"/>
  <c r="I1695"/>
  <c r="K1695" s="1"/>
  <c r="H1695"/>
  <c r="G1695"/>
  <c r="I1694"/>
  <c r="K1694" s="1"/>
  <c r="H1694"/>
  <c r="G1694"/>
  <c r="I1693"/>
  <c r="K1693" s="1"/>
  <c r="H1693"/>
  <c r="G1693"/>
  <c r="I1692"/>
  <c r="K1692" s="1"/>
  <c r="H1692"/>
  <c r="G1692"/>
  <c r="I1691"/>
  <c r="K1691" s="1"/>
  <c r="H1691"/>
  <c r="G1691"/>
  <c r="I1690"/>
  <c r="K1690" s="1"/>
  <c r="H1690"/>
  <c r="G1690"/>
  <c r="I1689"/>
  <c r="K1689" s="1"/>
  <c r="H1689"/>
  <c r="G1689"/>
  <c r="I1688"/>
  <c r="K1688" s="1"/>
  <c r="H1688"/>
  <c r="G1688"/>
  <c r="I1687"/>
  <c r="K1687" s="1"/>
  <c r="H1687"/>
  <c r="G1687"/>
  <c r="I1686"/>
  <c r="K1686" s="1"/>
  <c r="H1686"/>
  <c r="G1686"/>
  <c r="I1685"/>
  <c r="K1685" s="1"/>
  <c r="H1685"/>
  <c r="G1685"/>
  <c r="I1684"/>
  <c r="K1684" s="1"/>
  <c r="H1684"/>
  <c r="G1684"/>
  <c r="I1683"/>
  <c r="K1683" s="1"/>
  <c r="H1683"/>
  <c r="G1683"/>
  <c r="I1682"/>
  <c r="K1682" s="1"/>
  <c r="H1682"/>
  <c r="G1682"/>
  <c r="I1681"/>
  <c r="K1681" s="1"/>
  <c r="H1681"/>
  <c r="G1681"/>
  <c r="I1680"/>
  <c r="K1680" s="1"/>
  <c r="H1680"/>
  <c r="G1680"/>
  <c r="I1679"/>
  <c r="K1679" s="1"/>
  <c r="H1679"/>
  <c r="G1679"/>
  <c r="I1678"/>
  <c r="K1678" s="1"/>
  <c r="H1678"/>
  <c r="G1678"/>
  <c r="I1677"/>
  <c r="K1677" s="1"/>
  <c r="H1677"/>
  <c r="G1677"/>
  <c r="I1676"/>
  <c r="K1676" s="1"/>
  <c r="H1676"/>
  <c r="G1676"/>
  <c r="I1675"/>
  <c r="K1675" s="1"/>
  <c r="H1675"/>
  <c r="G1675"/>
  <c r="I1674"/>
  <c r="K1674" s="1"/>
  <c r="H1674"/>
  <c r="G1674"/>
  <c r="I1673"/>
  <c r="K1673" s="1"/>
  <c r="H1673"/>
  <c r="G1673"/>
  <c r="I1672"/>
  <c r="K1672" s="1"/>
  <c r="H1672"/>
  <c r="G1672"/>
  <c r="I1671"/>
  <c r="K1671" s="1"/>
  <c r="H1671"/>
  <c r="G1671"/>
  <c r="I1670"/>
  <c r="K1670" s="1"/>
  <c r="H1670"/>
  <c r="G1670"/>
  <c r="I1669"/>
  <c r="K1669" s="1"/>
  <c r="H1669"/>
  <c r="G1669"/>
  <c r="I1668"/>
  <c r="K1668" s="1"/>
  <c r="H1668"/>
  <c r="G1668"/>
  <c r="I1667"/>
  <c r="K1667" s="1"/>
  <c r="H1667"/>
  <c r="G1667"/>
  <c r="I1666"/>
  <c r="K1666" s="1"/>
  <c r="H1666"/>
  <c r="G1666"/>
  <c r="I1665"/>
  <c r="K1665" s="1"/>
  <c r="H1665"/>
  <c r="G1665"/>
  <c r="I1664"/>
  <c r="K1664" s="1"/>
  <c r="H1664"/>
  <c r="G1664"/>
  <c r="I1663"/>
  <c r="K1663" s="1"/>
  <c r="H1663"/>
  <c r="G1663"/>
  <c r="I1662"/>
  <c r="K1662" s="1"/>
  <c r="H1662"/>
  <c r="G1662"/>
  <c r="I1661"/>
  <c r="K1661" s="1"/>
  <c r="H1661"/>
  <c r="G1661"/>
  <c r="I1660"/>
  <c r="K1660" s="1"/>
  <c r="H1660"/>
  <c r="G1660"/>
  <c r="I1659"/>
  <c r="K1659" s="1"/>
  <c r="H1659"/>
  <c r="G1659"/>
  <c r="I1658"/>
  <c r="K1658" s="1"/>
  <c r="H1658"/>
  <c r="G1658"/>
  <c r="I1657"/>
  <c r="K1657" s="1"/>
  <c r="H1657"/>
  <c r="G1657"/>
  <c r="I1656"/>
  <c r="K1656" s="1"/>
  <c r="H1656"/>
  <c r="G1656"/>
  <c r="I1655"/>
  <c r="K1655" s="1"/>
  <c r="H1655"/>
  <c r="G1655"/>
  <c r="I1654"/>
  <c r="K1654" s="1"/>
  <c r="H1654"/>
  <c r="G1654"/>
  <c r="I1653"/>
  <c r="K1653" s="1"/>
  <c r="H1653"/>
  <c r="G1653"/>
  <c r="I1652"/>
  <c r="K1652" s="1"/>
  <c r="H1652"/>
  <c r="G1652"/>
  <c r="I1651"/>
  <c r="K1651" s="1"/>
  <c r="H1651"/>
  <c r="G1651"/>
  <c r="I1650"/>
  <c r="K1650" s="1"/>
  <c r="H1650"/>
  <c r="G1650"/>
  <c r="I1649"/>
  <c r="K1649" s="1"/>
  <c r="H1649"/>
  <c r="G1649"/>
  <c r="I1648"/>
  <c r="K1648" s="1"/>
  <c r="H1648"/>
  <c r="G1648"/>
  <c r="I1647"/>
  <c r="K1647" s="1"/>
  <c r="H1647"/>
  <c r="G1647"/>
  <c r="I1646"/>
  <c r="K1646" s="1"/>
  <c r="H1646"/>
  <c r="G1646"/>
  <c r="I1645"/>
  <c r="K1645" s="1"/>
  <c r="H1645"/>
  <c r="G1645"/>
  <c r="I1644"/>
  <c r="K1644" s="1"/>
  <c r="H1644"/>
  <c r="G1644"/>
  <c r="I1643"/>
  <c r="K1643" s="1"/>
  <c r="H1643"/>
  <c r="G1643"/>
  <c r="I1642"/>
  <c r="K1642" s="1"/>
  <c r="H1642"/>
  <c r="G1642"/>
  <c r="I1641"/>
  <c r="K1641" s="1"/>
  <c r="H1641"/>
  <c r="G1641"/>
  <c r="I1640"/>
  <c r="K1640" s="1"/>
  <c r="H1640"/>
  <c r="G1640"/>
  <c r="I1639"/>
  <c r="K1639" s="1"/>
  <c r="H1639"/>
  <c r="G1639"/>
  <c r="I1638"/>
  <c r="K1638" s="1"/>
  <c r="H1638"/>
  <c r="G1638"/>
  <c r="I1637"/>
  <c r="K1637" s="1"/>
  <c r="H1637"/>
  <c r="G1637"/>
  <c r="I1636"/>
  <c r="K1636" s="1"/>
  <c r="H1636"/>
  <c r="G1636"/>
  <c r="I1635"/>
  <c r="K1635" s="1"/>
  <c r="H1635"/>
  <c r="G1635"/>
  <c r="I1634"/>
  <c r="K1634" s="1"/>
  <c r="H1634"/>
  <c r="G1634"/>
  <c r="I1633"/>
  <c r="K1633" s="1"/>
  <c r="H1633"/>
  <c r="G1633"/>
  <c r="I1632"/>
  <c r="K1632" s="1"/>
  <c r="H1632"/>
  <c r="G1632"/>
  <c r="I1631"/>
  <c r="K1631" s="1"/>
  <c r="H1631"/>
  <c r="G1631"/>
  <c r="I1630"/>
  <c r="K1630" s="1"/>
  <c r="H1630"/>
  <c r="G1630"/>
  <c r="I1629"/>
  <c r="K1629" s="1"/>
  <c r="H1629"/>
  <c r="G1629"/>
  <c r="I1628"/>
  <c r="K1628" s="1"/>
  <c r="H1628"/>
  <c r="G1628"/>
  <c r="I1627"/>
  <c r="K1627" s="1"/>
  <c r="H1627"/>
  <c r="G1627"/>
  <c r="I1626"/>
  <c r="K1626" s="1"/>
  <c r="H1626"/>
  <c r="G1626"/>
  <c r="I1625"/>
  <c r="K1625" s="1"/>
  <c r="H1625"/>
  <c r="G1625"/>
  <c r="I1624"/>
  <c r="K1624" s="1"/>
  <c r="H1624"/>
  <c r="G1624"/>
  <c r="I1623"/>
  <c r="K1623" s="1"/>
  <c r="H1623"/>
  <c r="G1623"/>
  <c r="I1622"/>
  <c r="K1622" s="1"/>
  <c r="H1622"/>
  <c r="G1622"/>
  <c r="I1621"/>
  <c r="K1621" s="1"/>
  <c r="H1621"/>
  <c r="G1621"/>
  <c r="I1620"/>
  <c r="K1620" s="1"/>
  <c r="H1620"/>
  <c r="G1620"/>
  <c r="I1619"/>
  <c r="K1619" s="1"/>
  <c r="H1619"/>
  <c r="G1619"/>
  <c r="I1618"/>
  <c r="K1618" s="1"/>
  <c r="H1618"/>
  <c r="G1618"/>
  <c r="I1617"/>
  <c r="K1617" s="1"/>
  <c r="H1617"/>
  <c r="G1617"/>
  <c r="I1616"/>
  <c r="K1616" s="1"/>
  <c r="H1616"/>
  <c r="G1616"/>
  <c r="I1615"/>
  <c r="K1615" s="1"/>
  <c r="H1615"/>
  <c r="G1615"/>
  <c r="I1614"/>
  <c r="K1614" s="1"/>
  <c r="H1614"/>
  <c r="G1614"/>
  <c r="I1613"/>
  <c r="K1613" s="1"/>
  <c r="H1613"/>
  <c r="G1613"/>
  <c r="I1612"/>
  <c r="K1612" s="1"/>
  <c r="H1612"/>
  <c r="G1612"/>
  <c r="I1611"/>
  <c r="K1611" s="1"/>
  <c r="H1611"/>
  <c r="G1611"/>
  <c r="I1610"/>
  <c r="K1610" s="1"/>
  <c r="H1610"/>
  <c r="G1610"/>
  <c r="I1609"/>
  <c r="K1609" s="1"/>
  <c r="H1609"/>
  <c r="G1609"/>
  <c r="I1608"/>
  <c r="K1608" s="1"/>
  <c r="H1608"/>
  <c r="G1608"/>
  <c r="I1607"/>
  <c r="K1607" s="1"/>
  <c r="H1607"/>
  <c r="G1607"/>
  <c r="I1606"/>
  <c r="K1606" s="1"/>
  <c r="H1606"/>
  <c r="G1606"/>
  <c r="I1605"/>
  <c r="K1605" s="1"/>
  <c r="H1605"/>
  <c r="G1605"/>
  <c r="I1604"/>
  <c r="K1604" s="1"/>
  <c r="H1604"/>
  <c r="G1604"/>
  <c r="I1603"/>
  <c r="K1603" s="1"/>
  <c r="H1603"/>
  <c r="G1603"/>
  <c r="I1602"/>
  <c r="K1602" s="1"/>
  <c r="H1602"/>
  <c r="G1602"/>
  <c r="I1601"/>
  <c r="K1601" s="1"/>
  <c r="H1601"/>
  <c r="G1601"/>
  <c r="I1600"/>
  <c r="K1600" s="1"/>
  <c r="H1600"/>
  <c r="G1600"/>
  <c r="I1599"/>
  <c r="K1599" s="1"/>
  <c r="H1599"/>
  <c r="G1599"/>
  <c r="I1598"/>
  <c r="K1598" s="1"/>
  <c r="H1598"/>
  <c r="G1598"/>
  <c r="I1597"/>
  <c r="K1597" s="1"/>
  <c r="H1597"/>
  <c r="G1597"/>
  <c r="I1596"/>
  <c r="K1596" s="1"/>
  <c r="H1596"/>
  <c r="G1596"/>
  <c r="I1595"/>
  <c r="K1595" s="1"/>
  <c r="H1595"/>
  <c r="G1595"/>
  <c r="I1594"/>
  <c r="K1594" s="1"/>
  <c r="H1594"/>
  <c r="G1594"/>
  <c r="I1593"/>
  <c r="K1593" s="1"/>
  <c r="H1593"/>
  <c r="G1593"/>
  <c r="I1592"/>
  <c r="K1592" s="1"/>
  <c r="H1592"/>
  <c r="G1592"/>
  <c r="I1591"/>
  <c r="K1591" s="1"/>
  <c r="H1591"/>
  <c r="G1591"/>
  <c r="I1590"/>
  <c r="K1590" s="1"/>
  <c r="H1590"/>
  <c r="G1590"/>
  <c r="I1589"/>
  <c r="K1589" s="1"/>
  <c r="H1589"/>
  <c r="G1589"/>
  <c r="I1588"/>
  <c r="K1588" s="1"/>
  <c r="H1588"/>
  <c r="G1588"/>
  <c r="I1587"/>
  <c r="K1587" s="1"/>
  <c r="H1587"/>
  <c r="G1587"/>
  <c r="I1586"/>
  <c r="K1586" s="1"/>
  <c r="H1586"/>
  <c r="G1586"/>
  <c r="I1585"/>
  <c r="K1585" s="1"/>
  <c r="H1585"/>
  <c r="G1585"/>
  <c r="I1584"/>
  <c r="K1584" s="1"/>
  <c r="H1584"/>
  <c r="G1584"/>
  <c r="I1583"/>
  <c r="K1583" s="1"/>
  <c r="H1583"/>
  <c r="G1583"/>
  <c r="I1582"/>
  <c r="K1582" s="1"/>
  <c r="H1582"/>
  <c r="G1582"/>
  <c r="I1581"/>
  <c r="K1581" s="1"/>
  <c r="H1581"/>
  <c r="G1581"/>
  <c r="I1580"/>
  <c r="K1580" s="1"/>
  <c r="H1580"/>
  <c r="G1580"/>
  <c r="I1579"/>
  <c r="K1579" s="1"/>
  <c r="H1579"/>
  <c r="G1579"/>
  <c r="I1578"/>
  <c r="K1578" s="1"/>
  <c r="H1578"/>
  <c r="G1578"/>
  <c r="I1577"/>
  <c r="K1577" s="1"/>
  <c r="H1577"/>
  <c r="G1577"/>
  <c r="I1576"/>
  <c r="K1576" s="1"/>
  <c r="H1576"/>
  <c r="G1576"/>
  <c r="I1575"/>
  <c r="K1575" s="1"/>
  <c r="H1575"/>
  <c r="G1575"/>
  <c r="I1574"/>
  <c r="K1574" s="1"/>
  <c r="H1574"/>
  <c r="G1574"/>
  <c r="I1573"/>
  <c r="K1573" s="1"/>
  <c r="H1573"/>
  <c r="G1573"/>
  <c r="I1572"/>
  <c r="K1572" s="1"/>
  <c r="H1572"/>
  <c r="G1572"/>
  <c r="I1571"/>
  <c r="K1571" s="1"/>
  <c r="H1571"/>
  <c r="G1571"/>
  <c r="I1570"/>
  <c r="K1570" s="1"/>
  <c r="H1570"/>
  <c r="G1570"/>
  <c r="I1569"/>
  <c r="K1569" s="1"/>
  <c r="H1569"/>
  <c r="G1569"/>
  <c r="I1568"/>
  <c r="K1568" s="1"/>
  <c r="H1568"/>
  <c r="G1568"/>
  <c r="I1567"/>
  <c r="K1567" s="1"/>
  <c r="H1567"/>
  <c r="G1567"/>
  <c r="I1566"/>
  <c r="K1566" s="1"/>
  <c r="H1566"/>
  <c r="G1566"/>
  <c r="I1565"/>
  <c r="K1565" s="1"/>
  <c r="H1565"/>
  <c r="G1565"/>
  <c r="I1564"/>
  <c r="K1564" s="1"/>
  <c r="H1564"/>
  <c r="G1564"/>
  <c r="I1563"/>
  <c r="K1563" s="1"/>
  <c r="H1563"/>
  <c r="G1563"/>
  <c r="I1562"/>
  <c r="K1562" s="1"/>
  <c r="H1562"/>
  <c r="G1562"/>
  <c r="I1561"/>
  <c r="K1561" s="1"/>
  <c r="H1561"/>
  <c r="G1561"/>
  <c r="I1560"/>
  <c r="K1560" s="1"/>
  <c r="H1560"/>
  <c r="G1560"/>
  <c r="I1559"/>
  <c r="K1559" s="1"/>
  <c r="H1559"/>
  <c r="G1559"/>
  <c r="I1558"/>
  <c r="K1558" s="1"/>
  <c r="H1558"/>
  <c r="G1558"/>
  <c r="I1557"/>
  <c r="K1557" s="1"/>
  <c r="H1557"/>
  <c r="G1557"/>
  <c r="I1556"/>
  <c r="K1556" s="1"/>
  <c r="H1556"/>
  <c r="G1556"/>
  <c r="I1555"/>
  <c r="K1555" s="1"/>
  <c r="H1555"/>
  <c r="G1555"/>
  <c r="I1554"/>
  <c r="K1554" s="1"/>
  <c r="H1554"/>
  <c r="G1554"/>
  <c r="I1553"/>
  <c r="K1553" s="1"/>
  <c r="H1553"/>
  <c r="G1553"/>
  <c r="I1552"/>
  <c r="K1552" s="1"/>
  <c r="H1552"/>
  <c r="G1552"/>
  <c r="I1551"/>
  <c r="K1551" s="1"/>
  <c r="H1551"/>
  <c r="G1551"/>
  <c r="I1550"/>
  <c r="K1550" s="1"/>
  <c r="H1550"/>
  <c r="G1550"/>
  <c r="I1549"/>
  <c r="K1549" s="1"/>
  <c r="H1549"/>
  <c r="G1549"/>
  <c r="I1548"/>
  <c r="K1548" s="1"/>
  <c r="H1548"/>
  <c r="G1548"/>
  <c r="I1547"/>
  <c r="K1547" s="1"/>
  <c r="H1547"/>
  <c r="G1547"/>
  <c r="I1546"/>
  <c r="K1546" s="1"/>
  <c r="H1546"/>
  <c r="G1546"/>
  <c r="I1545"/>
  <c r="K1545" s="1"/>
  <c r="H1545"/>
  <c r="G1545"/>
  <c r="I1544"/>
  <c r="K1544" s="1"/>
  <c r="H1544"/>
  <c r="G1544"/>
  <c r="I1543"/>
  <c r="K1543" s="1"/>
  <c r="H1543"/>
  <c r="G1543"/>
  <c r="I1542"/>
  <c r="K1542" s="1"/>
  <c r="H1542"/>
  <c r="G1542"/>
  <c r="I1541"/>
  <c r="K1541" s="1"/>
  <c r="H1541"/>
  <c r="G1541"/>
  <c r="I1540"/>
  <c r="K1540" s="1"/>
  <c r="H1540"/>
  <c r="G1540"/>
  <c r="I1539"/>
  <c r="K1539" s="1"/>
  <c r="H1539"/>
  <c r="G1539"/>
  <c r="I1538"/>
  <c r="K1538" s="1"/>
  <c r="H1538"/>
  <c r="G1538"/>
  <c r="I1537"/>
  <c r="K1537" s="1"/>
  <c r="H1537"/>
  <c r="G1537"/>
  <c r="I1536"/>
  <c r="K1536" s="1"/>
  <c r="H1536"/>
  <c r="G1536"/>
  <c r="I1535"/>
  <c r="K1535" s="1"/>
  <c r="H1535"/>
  <c r="G1535"/>
  <c r="I1534"/>
  <c r="K1534" s="1"/>
  <c r="H1534"/>
  <c r="G1534"/>
  <c r="I1533"/>
  <c r="K1533" s="1"/>
  <c r="H1533"/>
  <c r="G1533"/>
  <c r="I1532"/>
  <c r="K1532" s="1"/>
  <c r="H1532"/>
  <c r="G1532"/>
  <c r="I1531"/>
  <c r="K1531" s="1"/>
  <c r="H1531"/>
  <c r="G1531"/>
  <c r="I1530"/>
  <c r="K1530" s="1"/>
  <c r="H1530"/>
  <c r="G1530"/>
  <c r="I1529"/>
  <c r="K1529" s="1"/>
  <c r="H1529"/>
  <c r="G1529"/>
  <c r="I1528"/>
  <c r="K1528" s="1"/>
  <c r="H1528"/>
  <c r="G1528"/>
  <c r="I1527"/>
  <c r="K1527" s="1"/>
  <c r="H1527"/>
  <c r="G1527"/>
  <c r="I1526"/>
  <c r="K1526" s="1"/>
  <c r="H1526"/>
  <c r="G1526"/>
  <c r="I1525"/>
  <c r="K1525" s="1"/>
  <c r="H1525"/>
  <c r="G1525"/>
  <c r="I1524"/>
  <c r="K1524" s="1"/>
  <c r="H1524"/>
  <c r="G1524"/>
  <c r="I1523"/>
  <c r="K1523" s="1"/>
  <c r="H1523"/>
  <c r="G1523"/>
  <c r="I1522"/>
  <c r="K1522" s="1"/>
  <c r="H1522"/>
  <c r="G1522"/>
  <c r="I1521"/>
  <c r="K1521" s="1"/>
  <c r="H1521"/>
  <c r="G1521"/>
  <c r="I1520"/>
  <c r="K1520" s="1"/>
  <c r="H1520"/>
  <c r="G1520"/>
  <c r="I1519"/>
  <c r="K1519" s="1"/>
  <c r="H1519"/>
  <c r="G1519"/>
  <c r="I1518"/>
  <c r="K1518" s="1"/>
  <c r="H1518"/>
  <c r="G1518"/>
  <c r="I1517"/>
  <c r="K1517" s="1"/>
  <c r="H1517"/>
  <c r="G1517"/>
  <c r="I1516"/>
  <c r="K1516" s="1"/>
  <c r="H1516"/>
  <c r="G1516"/>
  <c r="I1515"/>
  <c r="K1515" s="1"/>
  <c r="H1515"/>
  <c r="G1515"/>
  <c r="I1514"/>
  <c r="K1514" s="1"/>
  <c r="H1514"/>
  <c r="G1514"/>
  <c r="I1513"/>
  <c r="K1513" s="1"/>
  <c r="H1513"/>
  <c r="G1513"/>
  <c r="I1512"/>
  <c r="K1512" s="1"/>
  <c r="H1512"/>
  <c r="G1512"/>
  <c r="I1511"/>
  <c r="K1511" s="1"/>
  <c r="H1511"/>
  <c r="G1511"/>
  <c r="I1510"/>
  <c r="K1510" s="1"/>
  <c r="H1510"/>
  <c r="G1510"/>
  <c r="I1509"/>
  <c r="K1509" s="1"/>
  <c r="H1509"/>
  <c r="G1509"/>
  <c r="I1508"/>
  <c r="K1508" s="1"/>
  <c r="H1508"/>
  <c r="G1508"/>
  <c r="I1507"/>
  <c r="K1507" s="1"/>
  <c r="H1507"/>
  <c r="G1507"/>
  <c r="I1506"/>
  <c r="K1506" s="1"/>
  <c r="H1506"/>
  <c r="G1506"/>
  <c r="I1505"/>
  <c r="K1505" s="1"/>
  <c r="H1505"/>
  <c r="G1505"/>
  <c r="I1504"/>
  <c r="K1504" s="1"/>
  <c r="H1504"/>
  <c r="G1504"/>
  <c r="I1503"/>
  <c r="K1503" s="1"/>
  <c r="H1503"/>
  <c r="G1503"/>
  <c r="I1502"/>
  <c r="K1502" s="1"/>
  <c r="H1502"/>
  <c r="G1502"/>
  <c r="I1501"/>
  <c r="K1501" s="1"/>
  <c r="H1501"/>
  <c r="G1501"/>
  <c r="I1500"/>
  <c r="K1500" s="1"/>
  <c r="H1500"/>
  <c r="G1500"/>
  <c r="I1499"/>
  <c r="K1499" s="1"/>
  <c r="H1499"/>
  <c r="G1499"/>
  <c r="I1498"/>
  <c r="K1498" s="1"/>
  <c r="H1498"/>
  <c r="G1498"/>
  <c r="I1497"/>
  <c r="K1497" s="1"/>
  <c r="H1497"/>
  <c r="G1497"/>
  <c r="I1496"/>
  <c r="K1496" s="1"/>
  <c r="H1496"/>
  <c r="G1496"/>
  <c r="I1495"/>
  <c r="K1495" s="1"/>
  <c r="H1495"/>
  <c r="G1495"/>
  <c r="I1494"/>
  <c r="K1494" s="1"/>
  <c r="H1494"/>
  <c r="G1494"/>
  <c r="I1493"/>
  <c r="K1493" s="1"/>
  <c r="H1493"/>
  <c r="G1493"/>
  <c r="I1492"/>
  <c r="K1492" s="1"/>
  <c r="H1492"/>
  <c r="G1492"/>
  <c r="I1491"/>
  <c r="K1491" s="1"/>
  <c r="H1491"/>
  <c r="G1491"/>
  <c r="I1490"/>
  <c r="K1490" s="1"/>
  <c r="H1490"/>
  <c r="G1490"/>
  <c r="I1489"/>
  <c r="K1489" s="1"/>
  <c r="H1489"/>
  <c r="G1489"/>
  <c r="I1488"/>
  <c r="K1488" s="1"/>
  <c r="H1488"/>
  <c r="G1488"/>
  <c r="I1487"/>
  <c r="K1487" s="1"/>
  <c r="H1487"/>
  <c r="G1487"/>
  <c r="I1486"/>
  <c r="K1486" s="1"/>
  <c r="H1486"/>
  <c r="G1486"/>
  <c r="I1485"/>
  <c r="K1485" s="1"/>
  <c r="H1485"/>
  <c r="G1485"/>
  <c r="I1484"/>
  <c r="K1484" s="1"/>
  <c r="H1484"/>
  <c r="G1484"/>
  <c r="I1483"/>
  <c r="K1483" s="1"/>
  <c r="H1483"/>
  <c r="G1483"/>
  <c r="I1482"/>
  <c r="K1482" s="1"/>
  <c r="H1482"/>
  <c r="G1482"/>
  <c r="I1481"/>
  <c r="K1481" s="1"/>
  <c r="H1481"/>
  <c r="G1481"/>
  <c r="I1480"/>
  <c r="K1480" s="1"/>
  <c r="H1480"/>
  <c r="G1480"/>
  <c r="I1479"/>
  <c r="K1479" s="1"/>
  <c r="H1479"/>
  <c r="G1479"/>
  <c r="I1478"/>
  <c r="K1478" s="1"/>
  <c r="H1478"/>
  <c r="G1478"/>
  <c r="I1477"/>
  <c r="K1477" s="1"/>
  <c r="H1477"/>
  <c r="G1477"/>
  <c r="I1476"/>
  <c r="K1476" s="1"/>
  <c r="H1476"/>
  <c r="G1476"/>
  <c r="I1475"/>
  <c r="K1475" s="1"/>
  <c r="H1475"/>
  <c r="G1475"/>
  <c r="I1474"/>
  <c r="K1474" s="1"/>
  <c r="H1474"/>
  <c r="G1474"/>
  <c r="I1473"/>
  <c r="K1473" s="1"/>
  <c r="H1473"/>
  <c r="G1473"/>
  <c r="I1472"/>
  <c r="K1472" s="1"/>
  <c r="H1472"/>
  <c r="G1472"/>
  <c r="I1471"/>
  <c r="K1471" s="1"/>
  <c r="H1471"/>
  <c r="G1471"/>
  <c r="I1470"/>
  <c r="K1470" s="1"/>
  <c r="H1470"/>
  <c r="G1470"/>
  <c r="I1469"/>
  <c r="K1469" s="1"/>
  <c r="H1469"/>
  <c r="G1469"/>
  <c r="I1468"/>
  <c r="K1468" s="1"/>
  <c r="H1468"/>
  <c r="G1468"/>
  <c r="I1467"/>
  <c r="K1467" s="1"/>
  <c r="H1467"/>
  <c r="G1467"/>
  <c r="I1466"/>
  <c r="K1466" s="1"/>
  <c r="H1466"/>
  <c r="G1466"/>
  <c r="I1465"/>
  <c r="K1465" s="1"/>
  <c r="H1465"/>
  <c r="G1465"/>
  <c r="I1464"/>
  <c r="K1464" s="1"/>
  <c r="H1464"/>
  <c r="G1464"/>
  <c r="I1463"/>
  <c r="K1463" s="1"/>
  <c r="H1463"/>
  <c r="G1463"/>
  <c r="I1462"/>
  <c r="K1462" s="1"/>
  <c r="H1462"/>
  <c r="G1462"/>
  <c r="I1461"/>
  <c r="K1461" s="1"/>
  <c r="H1461"/>
  <c r="G1461"/>
  <c r="I1460"/>
  <c r="K1460" s="1"/>
  <c r="H1460"/>
  <c r="G1460"/>
  <c r="I1459"/>
  <c r="K1459" s="1"/>
  <c r="H1459"/>
  <c r="G1459"/>
  <c r="I1458"/>
  <c r="K1458" s="1"/>
  <c r="H1458"/>
  <c r="G1458"/>
  <c r="I1457"/>
  <c r="K1457" s="1"/>
  <c r="H1457"/>
  <c r="G1457"/>
  <c r="I1456"/>
  <c r="K1456" s="1"/>
  <c r="H1456"/>
  <c r="G1456"/>
  <c r="I1455"/>
  <c r="K1455" s="1"/>
  <c r="H1455"/>
  <c r="G1455"/>
  <c r="I1454"/>
  <c r="K1454" s="1"/>
  <c r="H1454"/>
  <c r="G1454"/>
  <c r="I1453"/>
  <c r="K1453" s="1"/>
  <c r="H1453"/>
  <c r="G1453"/>
  <c r="I1452"/>
  <c r="K1452" s="1"/>
  <c r="H1452"/>
  <c r="G1452"/>
  <c r="I1451"/>
  <c r="K1451" s="1"/>
  <c r="H1451"/>
  <c r="G1451"/>
  <c r="I1450"/>
  <c r="K1450" s="1"/>
  <c r="H1450"/>
  <c r="G1450"/>
  <c r="I1449"/>
  <c r="K1449" s="1"/>
  <c r="H1449"/>
  <c r="G1449"/>
  <c r="I1448"/>
  <c r="K1448" s="1"/>
  <c r="H1448"/>
  <c r="G1448"/>
  <c r="I1447"/>
  <c r="K1447" s="1"/>
  <c r="H1447"/>
  <c r="G1447"/>
  <c r="I1446"/>
  <c r="K1446" s="1"/>
  <c r="H1446"/>
  <c r="G1446"/>
  <c r="I1445"/>
  <c r="K1445" s="1"/>
  <c r="H1445"/>
  <c r="G1445"/>
  <c r="I1444"/>
  <c r="K1444" s="1"/>
  <c r="H1444"/>
  <c r="G1444"/>
  <c r="I1443"/>
  <c r="K1443" s="1"/>
  <c r="H1443"/>
  <c r="G1443"/>
  <c r="I1442"/>
  <c r="K1442" s="1"/>
  <c r="H1442"/>
  <c r="G1442"/>
  <c r="I1441"/>
  <c r="K1441" s="1"/>
  <c r="H1441"/>
  <c r="G1441"/>
  <c r="I1440"/>
  <c r="K1440" s="1"/>
  <c r="H1440"/>
  <c r="G1440"/>
  <c r="I1439"/>
  <c r="K1439" s="1"/>
  <c r="H1439"/>
  <c r="G1439"/>
  <c r="I1438"/>
  <c r="K1438" s="1"/>
  <c r="H1438"/>
  <c r="G1438"/>
  <c r="I1437"/>
  <c r="K1437" s="1"/>
  <c r="H1437"/>
  <c r="G1437"/>
  <c r="I1436"/>
  <c r="K1436" s="1"/>
  <c r="H1436"/>
  <c r="G1436"/>
  <c r="I1435"/>
  <c r="K1435" s="1"/>
  <c r="H1435"/>
  <c r="G1435"/>
  <c r="I1434"/>
  <c r="K1434" s="1"/>
  <c r="H1434"/>
  <c r="G1434"/>
  <c r="I1433"/>
  <c r="K1433" s="1"/>
  <c r="H1433"/>
  <c r="G1433"/>
  <c r="I1432"/>
  <c r="K1432" s="1"/>
  <c r="H1432"/>
  <c r="G1432"/>
  <c r="I1431"/>
  <c r="K1431" s="1"/>
  <c r="H1431"/>
  <c r="G1431"/>
  <c r="I1430"/>
  <c r="K1430" s="1"/>
  <c r="H1430"/>
  <c r="G1430"/>
  <c r="I1429"/>
  <c r="K1429" s="1"/>
  <c r="H1429"/>
  <c r="G1429"/>
  <c r="I1428"/>
  <c r="K1428" s="1"/>
  <c r="H1428"/>
  <c r="G1428"/>
  <c r="I1427"/>
  <c r="K1427" s="1"/>
  <c r="H1427"/>
  <c r="G1427"/>
  <c r="I1426"/>
  <c r="K1426" s="1"/>
  <c r="H1426"/>
  <c r="G1426"/>
  <c r="I1425"/>
  <c r="K1425" s="1"/>
  <c r="H1425"/>
  <c r="G1425"/>
  <c r="I1424"/>
  <c r="K1424" s="1"/>
  <c r="H1424"/>
  <c r="G1424"/>
  <c r="I1423"/>
  <c r="K1423" s="1"/>
  <c r="H1423"/>
  <c r="G1423"/>
  <c r="I1422"/>
  <c r="K1422" s="1"/>
  <c r="H1422"/>
  <c r="G1422"/>
  <c r="I1421"/>
  <c r="K1421" s="1"/>
  <c r="H1421"/>
  <c r="G1421"/>
  <c r="I1420"/>
  <c r="K1420" s="1"/>
  <c r="H1420"/>
  <c r="G1420"/>
  <c r="I1419"/>
  <c r="K1419" s="1"/>
  <c r="H1419"/>
  <c r="G1419"/>
  <c r="I1418"/>
  <c r="K1418" s="1"/>
  <c r="H1418"/>
  <c r="G1418"/>
  <c r="I1417"/>
  <c r="K1417" s="1"/>
  <c r="H1417"/>
  <c r="G1417"/>
  <c r="I1416"/>
  <c r="K1416" s="1"/>
  <c r="H1416"/>
  <c r="G1416"/>
  <c r="I1415"/>
  <c r="K1415" s="1"/>
  <c r="H1415"/>
  <c r="G1415"/>
  <c r="I1414"/>
  <c r="K1414" s="1"/>
  <c r="H1414"/>
  <c r="G1414"/>
  <c r="I1413"/>
  <c r="K1413" s="1"/>
  <c r="H1413"/>
  <c r="G1413"/>
  <c r="I1412"/>
  <c r="K1412" s="1"/>
  <c r="H1412"/>
  <c r="G1412"/>
  <c r="I1411"/>
  <c r="K1411" s="1"/>
  <c r="H1411"/>
  <c r="G1411"/>
  <c r="I1410"/>
  <c r="K1410" s="1"/>
  <c r="H1410"/>
  <c r="G1410"/>
  <c r="I1409"/>
  <c r="K1409" s="1"/>
  <c r="H1409"/>
  <c r="G1409"/>
  <c r="I1408"/>
  <c r="K1408" s="1"/>
  <c r="H1408"/>
  <c r="G1408"/>
  <c r="I1407"/>
  <c r="K1407" s="1"/>
  <c r="H1407"/>
  <c r="G1407"/>
  <c r="I1406"/>
  <c r="K1406" s="1"/>
  <c r="H1406"/>
  <c r="G1406"/>
  <c r="I1405"/>
  <c r="K1405" s="1"/>
  <c r="H1405"/>
  <c r="G1405"/>
  <c r="I1404"/>
  <c r="K1404" s="1"/>
  <c r="H1404"/>
  <c r="G1404"/>
  <c r="I1403"/>
  <c r="K1403" s="1"/>
  <c r="H1403"/>
  <c r="G1403"/>
  <c r="I1402"/>
  <c r="K1402" s="1"/>
  <c r="H1402"/>
  <c r="G1402"/>
  <c r="I1401"/>
  <c r="K1401" s="1"/>
  <c r="H1401"/>
  <c r="G1401"/>
  <c r="I1400"/>
  <c r="K1400" s="1"/>
  <c r="H1400"/>
  <c r="G1400"/>
  <c r="I1399"/>
  <c r="K1399" s="1"/>
  <c r="H1399"/>
  <c r="G1399"/>
  <c r="I1398"/>
  <c r="K1398" s="1"/>
  <c r="H1398"/>
  <c r="G1398"/>
  <c r="I1397"/>
  <c r="K1397" s="1"/>
  <c r="H1397"/>
  <c r="G1397"/>
  <c r="I1396"/>
  <c r="K1396" s="1"/>
  <c r="H1396"/>
  <c r="G1396"/>
  <c r="I1395"/>
  <c r="K1395" s="1"/>
  <c r="H1395"/>
  <c r="G1395"/>
  <c r="I1394"/>
  <c r="K1394" s="1"/>
  <c r="H1394"/>
  <c r="G1394"/>
  <c r="I1393"/>
  <c r="K1393" s="1"/>
  <c r="H1393"/>
  <c r="G1393"/>
  <c r="I1392"/>
  <c r="K1392" s="1"/>
  <c r="H1392"/>
  <c r="G1392"/>
  <c r="I1391"/>
  <c r="K1391" s="1"/>
  <c r="H1391"/>
  <c r="G1391"/>
  <c r="I1390"/>
  <c r="K1390" s="1"/>
  <c r="H1390"/>
  <c r="G1390"/>
  <c r="I1389"/>
  <c r="K1389" s="1"/>
  <c r="H1389"/>
  <c r="G1389"/>
  <c r="I1388"/>
  <c r="K1388" s="1"/>
  <c r="H1388"/>
  <c r="G1388"/>
  <c r="I1387"/>
  <c r="K1387" s="1"/>
  <c r="H1387"/>
  <c r="G1387"/>
  <c r="I1386"/>
  <c r="K1386" s="1"/>
  <c r="H1386"/>
  <c r="G1386"/>
  <c r="I1385"/>
  <c r="K1385" s="1"/>
  <c r="H1385"/>
  <c r="G1385"/>
  <c r="I1384"/>
  <c r="K1384" s="1"/>
  <c r="H1384"/>
  <c r="G1384"/>
  <c r="I1383"/>
  <c r="K1383" s="1"/>
  <c r="H1383"/>
  <c r="G1383"/>
  <c r="I1382"/>
  <c r="K1382" s="1"/>
  <c r="H1382"/>
  <c r="G1382"/>
  <c r="I1381"/>
  <c r="K1381" s="1"/>
  <c r="H1381"/>
  <c r="G1381"/>
  <c r="I1380"/>
  <c r="K1380" s="1"/>
  <c r="H1380"/>
  <c r="G1380"/>
  <c r="I1379"/>
  <c r="K1379" s="1"/>
  <c r="H1379"/>
  <c r="G1379"/>
  <c r="I1378"/>
  <c r="K1378" s="1"/>
  <c r="H1378"/>
  <c r="G1378"/>
  <c r="I1377"/>
  <c r="K1377" s="1"/>
  <c r="H1377"/>
  <c r="G1377"/>
  <c r="I1376"/>
  <c r="K1376" s="1"/>
  <c r="H1376"/>
  <c r="G1376"/>
  <c r="I1375"/>
  <c r="K1375" s="1"/>
  <c r="H1375"/>
  <c r="G1375"/>
  <c r="I1374"/>
  <c r="K1374" s="1"/>
  <c r="H1374"/>
  <c r="G1374"/>
  <c r="I1373"/>
  <c r="K1373" s="1"/>
  <c r="H1373"/>
  <c r="G1373"/>
  <c r="I1372"/>
  <c r="K1372" s="1"/>
  <c r="H1372"/>
  <c r="G1372"/>
  <c r="I1371"/>
  <c r="K1371" s="1"/>
  <c r="H1371"/>
  <c r="G1371"/>
  <c r="I1370"/>
  <c r="K1370" s="1"/>
  <c r="H1370"/>
  <c r="G1370"/>
  <c r="I1369"/>
  <c r="K1369" s="1"/>
  <c r="H1369"/>
  <c r="G1369"/>
  <c r="I1368"/>
  <c r="K1368" s="1"/>
  <c r="H1368"/>
  <c r="G1368"/>
  <c r="I1367"/>
  <c r="K1367" s="1"/>
  <c r="H1367"/>
  <c r="G1367"/>
  <c r="I1366"/>
  <c r="K1366" s="1"/>
  <c r="H1366"/>
  <c r="G1366"/>
  <c r="I1365"/>
  <c r="K1365" s="1"/>
  <c r="H1365"/>
  <c r="G1365"/>
  <c r="I1364"/>
  <c r="K1364" s="1"/>
  <c r="H1364"/>
  <c r="G1364"/>
  <c r="I1363"/>
  <c r="K1363" s="1"/>
  <c r="H1363"/>
  <c r="G1363"/>
  <c r="I1362"/>
  <c r="K1362" s="1"/>
  <c r="H1362"/>
  <c r="G1362"/>
  <c r="I1361"/>
  <c r="K1361" s="1"/>
  <c r="H1361"/>
  <c r="G1361"/>
  <c r="I1360"/>
  <c r="K1360" s="1"/>
  <c r="H1360"/>
  <c r="G1360"/>
  <c r="I1359"/>
  <c r="K1359" s="1"/>
  <c r="H1359"/>
  <c r="G1359"/>
  <c r="I1358"/>
  <c r="K1358" s="1"/>
  <c r="H1358"/>
  <c r="G1358"/>
  <c r="I1357"/>
  <c r="K1357" s="1"/>
  <c r="H1357"/>
  <c r="G1357"/>
  <c r="I1356"/>
  <c r="K1356" s="1"/>
  <c r="H1356"/>
  <c r="G1356"/>
  <c r="I1355"/>
  <c r="K1355" s="1"/>
  <c r="H1355"/>
  <c r="G1355"/>
  <c r="I1354"/>
  <c r="K1354" s="1"/>
  <c r="H1354"/>
  <c r="G1354"/>
  <c r="I1353"/>
  <c r="K1353" s="1"/>
  <c r="H1353"/>
  <c r="G1353"/>
  <c r="I1352"/>
  <c r="K1352" s="1"/>
  <c r="H1352"/>
  <c r="G1352"/>
  <c r="I1351"/>
  <c r="K1351" s="1"/>
  <c r="H1351"/>
  <c r="G1351"/>
  <c r="I1350"/>
  <c r="K1350" s="1"/>
  <c r="H1350"/>
  <c r="G1350"/>
  <c r="I1349"/>
  <c r="K1349" s="1"/>
  <c r="H1349"/>
  <c r="G1349"/>
  <c r="I1348"/>
  <c r="K1348" s="1"/>
  <c r="H1348"/>
  <c r="G1348"/>
  <c r="I1347"/>
  <c r="K1347" s="1"/>
  <c r="H1347"/>
  <c r="G1347"/>
  <c r="I1346"/>
  <c r="K1346" s="1"/>
  <c r="H1346"/>
  <c r="G1346"/>
  <c r="I1345"/>
  <c r="K1345" s="1"/>
  <c r="H1345"/>
  <c r="G1345"/>
  <c r="I1344"/>
  <c r="K1344" s="1"/>
  <c r="H1344"/>
  <c r="G1344"/>
  <c r="I1343"/>
  <c r="K1343" s="1"/>
  <c r="H1343"/>
  <c r="G1343"/>
  <c r="I1342"/>
  <c r="K1342" s="1"/>
  <c r="H1342"/>
  <c r="G1342"/>
  <c r="I1341"/>
  <c r="K1341" s="1"/>
  <c r="H1341"/>
  <c r="G1341"/>
  <c r="I1340"/>
  <c r="K1340" s="1"/>
  <c r="H1340"/>
  <c r="G1340"/>
  <c r="I1339"/>
  <c r="K1339" s="1"/>
  <c r="H1339"/>
  <c r="G1339"/>
  <c r="I1338"/>
  <c r="K1338" s="1"/>
  <c r="H1338"/>
  <c r="G1338"/>
  <c r="I1337"/>
  <c r="K1337" s="1"/>
  <c r="H1337"/>
  <c r="G1337"/>
  <c r="I1336"/>
  <c r="K1336" s="1"/>
  <c r="H1336"/>
  <c r="G1336"/>
  <c r="I1335"/>
  <c r="K1335" s="1"/>
  <c r="H1335"/>
  <c r="G1335"/>
  <c r="I1334"/>
  <c r="K1334" s="1"/>
  <c r="H1334"/>
  <c r="G1334"/>
  <c r="I1333"/>
  <c r="K1333" s="1"/>
  <c r="H1333"/>
  <c r="G1333"/>
  <c r="I1332"/>
  <c r="K1332" s="1"/>
  <c r="H1332"/>
  <c r="G1332"/>
  <c r="I1331"/>
  <c r="K1331" s="1"/>
  <c r="H1331"/>
  <c r="G1331"/>
  <c r="I1330"/>
  <c r="K1330" s="1"/>
  <c r="H1330"/>
  <c r="G1330"/>
  <c r="I1329"/>
  <c r="K1329" s="1"/>
  <c r="H1329"/>
  <c r="G1329"/>
  <c r="I1328"/>
  <c r="K1328" s="1"/>
  <c r="H1328"/>
  <c r="G1328"/>
  <c r="I1327"/>
  <c r="K1327" s="1"/>
  <c r="H1327"/>
  <c r="G1327"/>
  <c r="I1326"/>
  <c r="K1326" s="1"/>
  <c r="H1326"/>
  <c r="G1326"/>
  <c r="I1325"/>
  <c r="K1325" s="1"/>
  <c r="H1325"/>
  <c r="G1325"/>
  <c r="I1324"/>
  <c r="K1324" s="1"/>
  <c r="H1324"/>
  <c r="G1324"/>
  <c r="I1323"/>
  <c r="K1323" s="1"/>
  <c r="H1323"/>
  <c r="G1323"/>
  <c r="I1322"/>
  <c r="K1322" s="1"/>
  <c r="H1322"/>
  <c r="G1322"/>
  <c r="I1321"/>
  <c r="K1321" s="1"/>
  <c r="H1321"/>
  <c r="G1321"/>
  <c r="I1320"/>
  <c r="K1320" s="1"/>
  <c r="H1320"/>
  <c r="G1320"/>
  <c r="I1319"/>
  <c r="K1319" s="1"/>
  <c r="H1319"/>
  <c r="G1319"/>
  <c r="I1318"/>
  <c r="K1318" s="1"/>
  <c r="H1318"/>
  <c r="G1318"/>
  <c r="I1317"/>
  <c r="K1317" s="1"/>
  <c r="H1317"/>
  <c r="G1317"/>
  <c r="I1316"/>
  <c r="K1316" s="1"/>
  <c r="H1316"/>
  <c r="G1316"/>
  <c r="I1315"/>
  <c r="K1315" s="1"/>
  <c r="H1315"/>
  <c r="G1315"/>
  <c r="I1314"/>
  <c r="K1314" s="1"/>
  <c r="H1314"/>
  <c r="G1314"/>
  <c r="I1313"/>
  <c r="K1313" s="1"/>
  <c r="H1313"/>
  <c r="G1313"/>
  <c r="I1312"/>
  <c r="K1312" s="1"/>
  <c r="H1312"/>
  <c r="G1312"/>
  <c r="I1311"/>
  <c r="K1311" s="1"/>
  <c r="H1311"/>
  <c r="G1311"/>
  <c r="I1310"/>
  <c r="K1310" s="1"/>
  <c r="H1310"/>
  <c r="G1310"/>
  <c r="I1309"/>
  <c r="K1309" s="1"/>
  <c r="H1309"/>
  <c r="G1309"/>
  <c r="I1308"/>
  <c r="K1308" s="1"/>
  <c r="H1308"/>
  <c r="G1308"/>
  <c r="I1307"/>
  <c r="K1307" s="1"/>
  <c r="H1307"/>
  <c r="G1307"/>
  <c r="I1306"/>
  <c r="K1306" s="1"/>
  <c r="H1306"/>
  <c r="G1306"/>
  <c r="I1305"/>
  <c r="K1305" s="1"/>
  <c r="H1305"/>
  <c r="G1305"/>
  <c r="I1304"/>
  <c r="K1304" s="1"/>
  <c r="H1304"/>
  <c r="G1304"/>
  <c r="I1303"/>
  <c r="K1303" s="1"/>
  <c r="H1303"/>
  <c r="G1303"/>
  <c r="I1302"/>
  <c r="K1302" s="1"/>
  <c r="H1302"/>
  <c r="G1302"/>
  <c r="I1301"/>
  <c r="K1301" s="1"/>
  <c r="H1301"/>
  <c r="G1301"/>
  <c r="I1300"/>
  <c r="K1300" s="1"/>
  <c r="H1300"/>
  <c r="G1300"/>
  <c r="I1299"/>
  <c r="K1299" s="1"/>
  <c r="H1299"/>
  <c r="G1299"/>
  <c r="I1298"/>
  <c r="K1298" s="1"/>
  <c r="H1298"/>
  <c r="G1298"/>
  <c r="I1297"/>
  <c r="K1297" s="1"/>
  <c r="H1297"/>
  <c r="G1297"/>
  <c r="I1296"/>
  <c r="K1296" s="1"/>
  <c r="H1296"/>
  <c r="G1296"/>
  <c r="I1295"/>
  <c r="K1295" s="1"/>
  <c r="H1295"/>
  <c r="G1295"/>
  <c r="I1294"/>
  <c r="K1294" s="1"/>
  <c r="H1294"/>
  <c r="G1294"/>
  <c r="I1293"/>
  <c r="K1293" s="1"/>
  <c r="H1293"/>
  <c r="G1293"/>
  <c r="I1292"/>
  <c r="K1292" s="1"/>
  <c r="H1292"/>
  <c r="G1292"/>
  <c r="I1291"/>
  <c r="K1291" s="1"/>
  <c r="H1291"/>
  <c r="G1291"/>
  <c r="I1290"/>
  <c r="K1290" s="1"/>
  <c r="H1290"/>
  <c r="G1290"/>
  <c r="I1289"/>
  <c r="K1289" s="1"/>
  <c r="H1289"/>
  <c r="G1289"/>
  <c r="I1288"/>
  <c r="K1288" s="1"/>
  <c r="H1288"/>
  <c r="G1288"/>
  <c r="I1287"/>
  <c r="K1287" s="1"/>
  <c r="H1287"/>
  <c r="G1287"/>
  <c r="I1286"/>
  <c r="K1286" s="1"/>
  <c r="H1286"/>
  <c r="G1286"/>
  <c r="I1285"/>
  <c r="K1285" s="1"/>
  <c r="H1285"/>
  <c r="G1285"/>
  <c r="I1284"/>
  <c r="K1284" s="1"/>
  <c r="H1284"/>
  <c r="G1284"/>
  <c r="I1283"/>
  <c r="K1283" s="1"/>
  <c r="H1283"/>
  <c r="G1283"/>
  <c r="I1282"/>
  <c r="K1282" s="1"/>
  <c r="H1282"/>
  <c r="G1282"/>
  <c r="I1281"/>
  <c r="K1281" s="1"/>
  <c r="H1281"/>
  <c r="G1281"/>
  <c r="I1280"/>
  <c r="K1280" s="1"/>
  <c r="H1280"/>
  <c r="G1280"/>
  <c r="I1279"/>
  <c r="K1279" s="1"/>
  <c r="H1279"/>
  <c r="G1279"/>
  <c r="I1278"/>
  <c r="K1278" s="1"/>
  <c r="H1278"/>
  <c r="G1278"/>
  <c r="I1277"/>
  <c r="K1277" s="1"/>
  <c r="H1277"/>
  <c r="G1277"/>
  <c r="I1276"/>
  <c r="K1276" s="1"/>
  <c r="H1276"/>
  <c r="G1276"/>
  <c r="I1275"/>
  <c r="K1275" s="1"/>
  <c r="H1275"/>
  <c r="G1275"/>
  <c r="I1274"/>
  <c r="K1274" s="1"/>
  <c r="H1274"/>
  <c r="G1274"/>
  <c r="I1273"/>
  <c r="K1273" s="1"/>
  <c r="H1273"/>
  <c r="G1273"/>
  <c r="I1272"/>
  <c r="K1272" s="1"/>
  <c r="H1272"/>
  <c r="G1272"/>
  <c r="I1271"/>
  <c r="K1271" s="1"/>
  <c r="H1271"/>
  <c r="G1271"/>
  <c r="I1270"/>
  <c r="K1270" s="1"/>
  <c r="H1270"/>
  <c r="G1270"/>
  <c r="I1269"/>
  <c r="K1269" s="1"/>
  <c r="H1269"/>
  <c r="G1269"/>
  <c r="I1268"/>
  <c r="K1268" s="1"/>
  <c r="H1268"/>
  <c r="G1268"/>
  <c r="I1267"/>
  <c r="K1267" s="1"/>
  <c r="H1267"/>
  <c r="G1267"/>
  <c r="I1266"/>
  <c r="K1266" s="1"/>
  <c r="H1266"/>
  <c r="G1266"/>
  <c r="I1265"/>
  <c r="K1265" s="1"/>
  <c r="H1265"/>
  <c r="G1265"/>
  <c r="I1264"/>
  <c r="K1264" s="1"/>
  <c r="H1264"/>
  <c r="G1264"/>
  <c r="I1263"/>
  <c r="K1263" s="1"/>
  <c r="H1263"/>
  <c r="G1263"/>
  <c r="I1262"/>
  <c r="K1262" s="1"/>
  <c r="H1262"/>
  <c r="G1262"/>
  <c r="I1261"/>
  <c r="K1261" s="1"/>
  <c r="H1261"/>
  <c r="G1261"/>
  <c r="I1260"/>
  <c r="K1260" s="1"/>
  <c r="H1260"/>
  <c r="G1260"/>
  <c r="I1259"/>
  <c r="K1259" s="1"/>
  <c r="H1259"/>
  <c r="G1259"/>
  <c r="I1258"/>
  <c r="K1258" s="1"/>
  <c r="H1258"/>
  <c r="G1258"/>
  <c r="I1257"/>
  <c r="K1257" s="1"/>
  <c r="H1257"/>
  <c r="G1257"/>
  <c r="I1256"/>
  <c r="K1256" s="1"/>
  <c r="H1256"/>
  <c r="G1256"/>
  <c r="I1255"/>
  <c r="K1255" s="1"/>
  <c r="H1255"/>
  <c r="G1255"/>
  <c r="I1254"/>
  <c r="K1254" s="1"/>
  <c r="H1254"/>
  <c r="G1254"/>
  <c r="I1253"/>
  <c r="K1253" s="1"/>
  <c r="H1253"/>
  <c r="G1253"/>
  <c r="I1252"/>
  <c r="K1252" s="1"/>
  <c r="H1252"/>
  <c r="G1252"/>
  <c r="I1251"/>
  <c r="K1251" s="1"/>
  <c r="H1251"/>
  <c r="G1251"/>
  <c r="I1250"/>
  <c r="K1250" s="1"/>
  <c r="H1250"/>
  <c r="G1250"/>
  <c r="I1249"/>
  <c r="K1249" s="1"/>
  <c r="H1249"/>
  <c r="G1249"/>
  <c r="I1248"/>
  <c r="K1248" s="1"/>
  <c r="H1248"/>
  <c r="G1248"/>
  <c r="I1247"/>
  <c r="K1247" s="1"/>
  <c r="H1247"/>
  <c r="G1247"/>
  <c r="I1246"/>
  <c r="K1246" s="1"/>
  <c r="H1246"/>
  <c r="G1246"/>
  <c r="I1245"/>
  <c r="K1245" s="1"/>
  <c r="H1245"/>
  <c r="G1245"/>
  <c r="I1244"/>
  <c r="K1244" s="1"/>
  <c r="H1244"/>
  <c r="G1244"/>
  <c r="I1243"/>
  <c r="K1243" s="1"/>
  <c r="H1243"/>
  <c r="G1243"/>
  <c r="I1242"/>
  <c r="K1242" s="1"/>
  <c r="H1242"/>
  <c r="G1242"/>
  <c r="I1241"/>
  <c r="K1241" s="1"/>
  <c r="H1241"/>
  <c r="G1241"/>
  <c r="I1240"/>
  <c r="K1240" s="1"/>
  <c r="H1240"/>
  <c r="G1240"/>
  <c r="I1239"/>
  <c r="K1239" s="1"/>
  <c r="H1239"/>
  <c r="G1239"/>
  <c r="I1238"/>
  <c r="K1238" s="1"/>
  <c r="H1238"/>
  <c r="G1238"/>
  <c r="I1237"/>
  <c r="K1237" s="1"/>
  <c r="H1237"/>
  <c r="G1237"/>
  <c r="I1236"/>
  <c r="K1236" s="1"/>
  <c r="H1236"/>
  <c r="G1236"/>
  <c r="I1235"/>
  <c r="K1235" s="1"/>
  <c r="H1235"/>
  <c r="G1235"/>
  <c r="I1234"/>
  <c r="K1234" s="1"/>
  <c r="H1234"/>
  <c r="G1234"/>
  <c r="I1233"/>
  <c r="K1233" s="1"/>
  <c r="H1233"/>
  <c r="G1233"/>
  <c r="I1232"/>
  <c r="K1232" s="1"/>
  <c r="H1232"/>
  <c r="G1232"/>
  <c r="I1231"/>
  <c r="K1231" s="1"/>
  <c r="H1231"/>
  <c r="G1231"/>
  <c r="I1230"/>
  <c r="K1230" s="1"/>
  <c r="H1230"/>
  <c r="G1230"/>
  <c r="I1229"/>
  <c r="K1229" s="1"/>
  <c r="H1229"/>
  <c r="G1229"/>
  <c r="I1228"/>
  <c r="K1228" s="1"/>
  <c r="H1228"/>
  <c r="G1228"/>
  <c r="I1227"/>
  <c r="K1227" s="1"/>
  <c r="H1227"/>
  <c r="G1227"/>
  <c r="I1226"/>
  <c r="K1226" s="1"/>
  <c r="H1226"/>
  <c r="G1226"/>
  <c r="I1225"/>
  <c r="K1225" s="1"/>
  <c r="H1225"/>
  <c r="G1225"/>
  <c r="I1224"/>
  <c r="K1224" s="1"/>
  <c r="H1224"/>
  <c r="G1224"/>
  <c r="I1223"/>
  <c r="K1223" s="1"/>
  <c r="H1223"/>
  <c r="G1223"/>
  <c r="I1222"/>
  <c r="K1222" s="1"/>
  <c r="H1222"/>
  <c r="G1222"/>
  <c r="I1221"/>
  <c r="K1221" s="1"/>
  <c r="H1221"/>
  <c r="G1221"/>
  <c r="I1220"/>
  <c r="K1220" s="1"/>
  <c r="H1220"/>
  <c r="G1220"/>
  <c r="I1219"/>
  <c r="K1219" s="1"/>
  <c r="H1219"/>
  <c r="G1219"/>
  <c r="I1218"/>
  <c r="K1218" s="1"/>
  <c r="H1218"/>
  <c r="G1218"/>
  <c r="I1217"/>
  <c r="K1217" s="1"/>
  <c r="H1217"/>
  <c r="G1217"/>
  <c r="I1216"/>
  <c r="K1216" s="1"/>
  <c r="H1216"/>
  <c r="G1216"/>
  <c r="I1215"/>
  <c r="K1215" s="1"/>
  <c r="H1215"/>
  <c r="G1215"/>
  <c r="I1214"/>
  <c r="K1214" s="1"/>
  <c r="H1214"/>
  <c r="G1214"/>
  <c r="I1213"/>
  <c r="K1213" s="1"/>
  <c r="H1213"/>
  <c r="G1213"/>
  <c r="I1212"/>
  <c r="K1212" s="1"/>
  <c r="H1212"/>
  <c r="G1212"/>
  <c r="I1211"/>
  <c r="K1211" s="1"/>
  <c r="H1211"/>
  <c r="G1211"/>
  <c r="I1210"/>
  <c r="K1210" s="1"/>
  <c r="H1210"/>
  <c r="G1210"/>
  <c r="I1209"/>
  <c r="K1209" s="1"/>
  <c r="H1209"/>
  <c r="G1209"/>
  <c r="I1208"/>
  <c r="K1208" s="1"/>
  <c r="H1208"/>
  <c r="G1208"/>
  <c r="I1207"/>
  <c r="K1207" s="1"/>
  <c r="H1207"/>
  <c r="G1207"/>
  <c r="I1206"/>
  <c r="K1206" s="1"/>
  <c r="H1206"/>
  <c r="G1206"/>
  <c r="I1205"/>
  <c r="K1205" s="1"/>
  <c r="H1205"/>
  <c r="G1205"/>
  <c r="I1204"/>
  <c r="K1204" s="1"/>
  <c r="H1204"/>
  <c r="G1204"/>
  <c r="I1203"/>
  <c r="K1203" s="1"/>
  <c r="H1203"/>
  <c r="G1203"/>
  <c r="I1202"/>
  <c r="K1202" s="1"/>
  <c r="H1202"/>
  <c r="G1202"/>
  <c r="I1201"/>
  <c r="K1201" s="1"/>
  <c r="H1201"/>
  <c r="G1201"/>
  <c r="I1200"/>
  <c r="K1200" s="1"/>
  <c r="H1200"/>
  <c r="G1200"/>
  <c r="I1199"/>
  <c r="K1199" s="1"/>
  <c r="H1199"/>
  <c r="G1199"/>
  <c r="I1198"/>
  <c r="K1198" s="1"/>
  <c r="H1198"/>
  <c r="G1198"/>
  <c r="I1197"/>
  <c r="K1197" s="1"/>
  <c r="H1197"/>
  <c r="G1197"/>
  <c r="I1196"/>
  <c r="K1196" s="1"/>
  <c r="H1196"/>
  <c r="G1196"/>
  <c r="I1195"/>
  <c r="K1195" s="1"/>
  <c r="H1195"/>
  <c r="G1195"/>
  <c r="I1194"/>
  <c r="K1194" s="1"/>
  <c r="H1194"/>
  <c r="G1194"/>
  <c r="I1193"/>
  <c r="K1193" s="1"/>
  <c r="H1193"/>
  <c r="G1193"/>
  <c r="I1192"/>
  <c r="K1192" s="1"/>
  <c r="H1192"/>
  <c r="G1192"/>
  <c r="I1191"/>
  <c r="K1191" s="1"/>
  <c r="H1191"/>
  <c r="G1191"/>
  <c r="I1190"/>
  <c r="K1190" s="1"/>
  <c r="H1190"/>
  <c r="G1190"/>
  <c r="I1189"/>
  <c r="K1189" s="1"/>
  <c r="H1189"/>
  <c r="G1189"/>
  <c r="I1188"/>
  <c r="K1188" s="1"/>
  <c r="H1188"/>
  <c r="G1188"/>
  <c r="I1187"/>
  <c r="K1187" s="1"/>
  <c r="H1187"/>
  <c r="G1187"/>
  <c r="I1186"/>
  <c r="K1186" s="1"/>
  <c r="H1186"/>
  <c r="G1186"/>
  <c r="I1185"/>
  <c r="K1185" s="1"/>
  <c r="H1185"/>
  <c r="G1185"/>
  <c r="I1184"/>
  <c r="K1184" s="1"/>
  <c r="H1184"/>
  <c r="G1184"/>
  <c r="I1183"/>
  <c r="K1183" s="1"/>
  <c r="H1183"/>
  <c r="G1183"/>
  <c r="I1182"/>
  <c r="K1182" s="1"/>
  <c r="H1182"/>
  <c r="G1182"/>
  <c r="I1181"/>
  <c r="K1181" s="1"/>
  <c r="H1181"/>
  <c r="G1181"/>
  <c r="I1180"/>
  <c r="K1180" s="1"/>
  <c r="H1180"/>
  <c r="G1180"/>
  <c r="I1179"/>
  <c r="K1179" s="1"/>
  <c r="H1179"/>
  <c r="G1179"/>
  <c r="I1178"/>
  <c r="K1178" s="1"/>
  <c r="H1178"/>
  <c r="G1178"/>
  <c r="I1177"/>
  <c r="K1177" s="1"/>
  <c r="H1177"/>
  <c r="G1177"/>
  <c r="I1176"/>
  <c r="K1176" s="1"/>
  <c r="H1176"/>
  <c r="G1176"/>
  <c r="I1175"/>
  <c r="K1175" s="1"/>
  <c r="H1175"/>
  <c r="G1175"/>
  <c r="I1174"/>
  <c r="K1174" s="1"/>
  <c r="H1174"/>
  <c r="G1174"/>
  <c r="I1173"/>
  <c r="K1173" s="1"/>
  <c r="H1173"/>
  <c r="G1173"/>
  <c r="I1172"/>
  <c r="K1172" s="1"/>
  <c r="H1172"/>
  <c r="G1172"/>
  <c r="I1171"/>
  <c r="K1171" s="1"/>
  <c r="H1171"/>
  <c r="G1171"/>
  <c r="I1170"/>
  <c r="K1170" s="1"/>
  <c r="H1170"/>
  <c r="G1170"/>
  <c r="I1169"/>
  <c r="K1169" s="1"/>
  <c r="H1169"/>
  <c r="G1169"/>
  <c r="I1168"/>
  <c r="K1168" s="1"/>
  <c r="H1168"/>
  <c r="G1168"/>
  <c r="I1167"/>
  <c r="K1167" s="1"/>
  <c r="H1167"/>
  <c r="G1167"/>
  <c r="I1166"/>
  <c r="K1166" s="1"/>
  <c r="H1166"/>
  <c r="G1166"/>
  <c r="I1165"/>
  <c r="K1165" s="1"/>
  <c r="H1165"/>
  <c r="G1165"/>
  <c r="I1164"/>
  <c r="K1164" s="1"/>
  <c r="H1164"/>
  <c r="G1164"/>
  <c r="I1163"/>
  <c r="K1163" s="1"/>
  <c r="H1163"/>
  <c r="G1163"/>
  <c r="I1162"/>
  <c r="K1162" s="1"/>
  <c r="H1162"/>
  <c r="G1162"/>
  <c r="I1161"/>
  <c r="K1161" s="1"/>
  <c r="H1161"/>
  <c r="G1161"/>
  <c r="I1160"/>
  <c r="K1160" s="1"/>
  <c r="H1160"/>
  <c r="G1160"/>
  <c r="I1159"/>
  <c r="K1159" s="1"/>
  <c r="H1159"/>
  <c r="G1159"/>
  <c r="I1158"/>
  <c r="K1158" s="1"/>
  <c r="H1158"/>
  <c r="G1158"/>
  <c r="I1157"/>
  <c r="K1157" s="1"/>
  <c r="H1157"/>
  <c r="G1157"/>
  <c r="I1156"/>
  <c r="K1156" s="1"/>
  <c r="H1156"/>
  <c r="G1156"/>
  <c r="I1155"/>
  <c r="K1155" s="1"/>
  <c r="H1155"/>
  <c r="G1155"/>
  <c r="I1154"/>
  <c r="K1154" s="1"/>
  <c r="H1154"/>
  <c r="G1154"/>
  <c r="I1153"/>
  <c r="K1153" s="1"/>
  <c r="H1153"/>
  <c r="G1153"/>
  <c r="I1152"/>
  <c r="K1152" s="1"/>
  <c r="H1152"/>
  <c r="G1152"/>
  <c r="I1151"/>
  <c r="K1151" s="1"/>
  <c r="H1151"/>
  <c r="G1151"/>
  <c r="I1150"/>
  <c r="K1150" s="1"/>
  <c r="H1150"/>
  <c r="G1150"/>
  <c r="I1149"/>
  <c r="K1149" s="1"/>
  <c r="H1149"/>
  <c r="G1149"/>
  <c r="I1148"/>
  <c r="K1148" s="1"/>
  <c r="H1148"/>
  <c r="G1148"/>
  <c r="I1147"/>
  <c r="K1147" s="1"/>
  <c r="H1147"/>
  <c r="G1147"/>
  <c r="I1146"/>
  <c r="K1146" s="1"/>
  <c r="H1146"/>
  <c r="G1146"/>
  <c r="I1145"/>
  <c r="K1145" s="1"/>
  <c r="H1145"/>
  <c r="G1145"/>
  <c r="I1144"/>
  <c r="K1144" s="1"/>
  <c r="H1144"/>
  <c r="G1144"/>
  <c r="I1143"/>
  <c r="K1143" s="1"/>
  <c r="H1143"/>
  <c r="G1143"/>
  <c r="I1142"/>
  <c r="K1142" s="1"/>
  <c r="H1142"/>
  <c r="G1142"/>
  <c r="I1141"/>
  <c r="K1141" s="1"/>
  <c r="H1141"/>
  <c r="G1141"/>
  <c r="I1140"/>
  <c r="K1140" s="1"/>
  <c r="H1140"/>
  <c r="G1140"/>
  <c r="I1139"/>
  <c r="K1139" s="1"/>
  <c r="H1139"/>
  <c r="G1139"/>
  <c r="I1138"/>
  <c r="K1138" s="1"/>
  <c r="H1138"/>
  <c r="G1138"/>
  <c r="I1137"/>
  <c r="K1137" s="1"/>
  <c r="H1137"/>
  <c r="G1137"/>
  <c r="I1136"/>
  <c r="K1136" s="1"/>
  <c r="H1136"/>
  <c r="G1136"/>
  <c r="I1135"/>
  <c r="K1135" s="1"/>
  <c r="H1135"/>
  <c r="G1135"/>
  <c r="I1134"/>
  <c r="K1134" s="1"/>
  <c r="H1134"/>
  <c r="G1134"/>
  <c r="I1133"/>
  <c r="K1133" s="1"/>
  <c r="H1133"/>
  <c r="G1133"/>
  <c r="I1132"/>
  <c r="K1132" s="1"/>
  <c r="H1132"/>
  <c r="G1132"/>
  <c r="I1131"/>
  <c r="K1131" s="1"/>
  <c r="H1131"/>
  <c r="G1131"/>
  <c r="I1130"/>
  <c r="K1130" s="1"/>
  <c r="H1130"/>
  <c r="G1130"/>
  <c r="I1129"/>
  <c r="K1129" s="1"/>
  <c r="H1129"/>
  <c r="G1129"/>
  <c r="I1128"/>
  <c r="K1128" s="1"/>
  <c r="H1128"/>
  <c r="G1128"/>
  <c r="I1127"/>
  <c r="K1127" s="1"/>
  <c r="H1127"/>
  <c r="G1127"/>
  <c r="I1126"/>
  <c r="K1126" s="1"/>
  <c r="H1126"/>
  <c r="G1126"/>
  <c r="I1125"/>
  <c r="K1125" s="1"/>
  <c r="H1125"/>
  <c r="G1125"/>
  <c r="I1124"/>
  <c r="K1124" s="1"/>
  <c r="H1124"/>
  <c r="G1124"/>
  <c r="I1123"/>
  <c r="K1123" s="1"/>
  <c r="H1123"/>
  <c r="G1123"/>
  <c r="I1122"/>
  <c r="K1122" s="1"/>
  <c r="H1122"/>
  <c r="G1122"/>
  <c r="I1121"/>
  <c r="K1121" s="1"/>
  <c r="H1121"/>
  <c r="G1121"/>
  <c r="I1120"/>
  <c r="K1120" s="1"/>
  <c r="H1120"/>
  <c r="G1120"/>
  <c r="I1119"/>
  <c r="K1119" s="1"/>
  <c r="H1119"/>
  <c r="G1119"/>
  <c r="I1118"/>
  <c r="K1118" s="1"/>
  <c r="H1118"/>
  <c r="G1118"/>
  <c r="I1117"/>
  <c r="K1117" s="1"/>
  <c r="H1117"/>
  <c r="G1117"/>
  <c r="I1116"/>
  <c r="K1116" s="1"/>
  <c r="H1116"/>
  <c r="G1116"/>
  <c r="I1115"/>
  <c r="K1115" s="1"/>
  <c r="H1115"/>
  <c r="G1115"/>
  <c r="I1114"/>
  <c r="K1114" s="1"/>
  <c r="H1114"/>
  <c r="G1114"/>
  <c r="I1113"/>
  <c r="K1113" s="1"/>
  <c r="H1113"/>
  <c r="G1113"/>
  <c r="I1112"/>
  <c r="K1112" s="1"/>
  <c r="H1112"/>
  <c r="G1112"/>
  <c r="I1111"/>
  <c r="K1111" s="1"/>
  <c r="H1111"/>
  <c r="G1111"/>
  <c r="I1110"/>
  <c r="K1110" s="1"/>
  <c r="H1110"/>
  <c r="G1110"/>
  <c r="I1109"/>
  <c r="K1109" s="1"/>
  <c r="H1109"/>
  <c r="G1109"/>
  <c r="I1108"/>
  <c r="K1108" s="1"/>
  <c r="H1108"/>
  <c r="G1108"/>
  <c r="I1107"/>
  <c r="K1107" s="1"/>
  <c r="H1107"/>
  <c r="G1107"/>
  <c r="I1106"/>
  <c r="K1106" s="1"/>
  <c r="H1106"/>
  <c r="G1106"/>
  <c r="I1105"/>
  <c r="K1105" s="1"/>
  <c r="H1105"/>
  <c r="G1105"/>
  <c r="I1104"/>
  <c r="K1104" s="1"/>
  <c r="H1104"/>
  <c r="G1104"/>
  <c r="I1103"/>
  <c r="K1103" s="1"/>
  <c r="H1103"/>
  <c r="G1103"/>
  <c r="I1102"/>
  <c r="K1102" s="1"/>
  <c r="H1102"/>
  <c r="G1102"/>
  <c r="I1101"/>
  <c r="K1101" s="1"/>
  <c r="H1101"/>
  <c r="G1101"/>
  <c r="I1100"/>
  <c r="K1100" s="1"/>
  <c r="H1100"/>
  <c r="G1100"/>
  <c r="I1099"/>
  <c r="K1099" s="1"/>
  <c r="H1099"/>
  <c r="G1099"/>
  <c r="I1098"/>
  <c r="K1098" s="1"/>
  <c r="H1098"/>
  <c r="G1098"/>
  <c r="I1097"/>
  <c r="K1097" s="1"/>
  <c r="H1097"/>
  <c r="G1097"/>
  <c r="I1096"/>
  <c r="K1096" s="1"/>
  <c r="H1096"/>
  <c r="G1096"/>
  <c r="I1095"/>
  <c r="K1095" s="1"/>
  <c r="H1095"/>
  <c r="G1095"/>
  <c r="I1094"/>
  <c r="K1094" s="1"/>
  <c r="H1094"/>
  <c r="G1094"/>
  <c r="I1093"/>
  <c r="K1093" s="1"/>
  <c r="H1093"/>
  <c r="G1093"/>
  <c r="I1092"/>
  <c r="K1092" s="1"/>
  <c r="H1092"/>
  <c r="G1092"/>
  <c r="I1091"/>
  <c r="K1091" s="1"/>
  <c r="H1091"/>
  <c r="G1091"/>
  <c r="I1090"/>
  <c r="K1090" s="1"/>
  <c r="H1090"/>
  <c r="G1090"/>
  <c r="I1089"/>
  <c r="K1089" s="1"/>
  <c r="H1089"/>
  <c r="G1089"/>
  <c r="I1088"/>
  <c r="K1088" s="1"/>
  <c r="H1088"/>
  <c r="G1088"/>
  <c r="I1087"/>
  <c r="K1087" s="1"/>
  <c r="H1087"/>
  <c r="G1087"/>
  <c r="I1086"/>
  <c r="K1086" s="1"/>
  <c r="H1086"/>
  <c r="G1086"/>
  <c r="I1085"/>
  <c r="K1085" s="1"/>
  <c r="H1085"/>
  <c r="G1085"/>
  <c r="I1084"/>
  <c r="K1084" s="1"/>
  <c r="H1084"/>
  <c r="G1084"/>
  <c r="I1083"/>
  <c r="K1083" s="1"/>
  <c r="H1083"/>
  <c r="G1083"/>
  <c r="I1082"/>
  <c r="K1082" s="1"/>
  <c r="H1082"/>
  <c r="G1082"/>
  <c r="I1081"/>
  <c r="K1081" s="1"/>
  <c r="H1081"/>
  <c r="G1081"/>
  <c r="I1080"/>
  <c r="K1080" s="1"/>
  <c r="H1080"/>
  <c r="G1080"/>
  <c r="I1079"/>
  <c r="K1079" s="1"/>
  <c r="H1079"/>
  <c r="G1079"/>
  <c r="I1078"/>
  <c r="K1078" s="1"/>
  <c r="H1078"/>
  <c r="G1078"/>
  <c r="I1077"/>
  <c r="K1077" s="1"/>
  <c r="H1077"/>
  <c r="G1077"/>
  <c r="I1076"/>
  <c r="K1076" s="1"/>
  <c r="H1076"/>
  <c r="G1076"/>
  <c r="I1075"/>
  <c r="K1075" s="1"/>
  <c r="H1075"/>
  <c r="G1075"/>
  <c r="I1074"/>
  <c r="K1074" s="1"/>
  <c r="H1074"/>
  <c r="G1074"/>
  <c r="I1073"/>
  <c r="K1073" s="1"/>
  <c r="H1073"/>
  <c r="G1073"/>
  <c r="I1072"/>
  <c r="K1072" s="1"/>
  <c r="H1072"/>
  <c r="G1072"/>
  <c r="I1071"/>
  <c r="K1071" s="1"/>
  <c r="H1071"/>
  <c r="G1071"/>
  <c r="I1070"/>
  <c r="K1070" s="1"/>
  <c r="H1070"/>
  <c r="G1070"/>
  <c r="I1069"/>
  <c r="K1069" s="1"/>
  <c r="H1069"/>
  <c r="G1069"/>
  <c r="I1068"/>
  <c r="K1068" s="1"/>
  <c r="H1068"/>
  <c r="G1068"/>
  <c r="I1067"/>
  <c r="K1067" s="1"/>
  <c r="H1067"/>
  <c r="G1067"/>
  <c r="I1066"/>
  <c r="K1066" s="1"/>
  <c r="H1066"/>
  <c r="G1066"/>
  <c r="I1065"/>
  <c r="K1065" s="1"/>
  <c r="H1065"/>
  <c r="G1065"/>
  <c r="I1064"/>
  <c r="K1064" s="1"/>
  <c r="H1064"/>
  <c r="G1064"/>
  <c r="I1063"/>
  <c r="K1063" s="1"/>
  <c r="H1063"/>
  <c r="G1063"/>
  <c r="I1062"/>
  <c r="K1062" s="1"/>
  <c r="H1062"/>
  <c r="G1062"/>
  <c r="I1061"/>
  <c r="K1061" s="1"/>
  <c r="H1061"/>
  <c r="G1061"/>
  <c r="I1060"/>
  <c r="K1060" s="1"/>
  <c r="H1060"/>
  <c r="G1060"/>
  <c r="I1059"/>
  <c r="K1059" s="1"/>
  <c r="H1059"/>
  <c r="G1059"/>
  <c r="I1058"/>
  <c r="K1058" s="1"/>
  <c r="H1058"/>
  <c r="G1058"/>
  <c r="I1057"/>
  <c r="K1057" s="1"/>
  <c r="H1057"/>
  <c r="G1057"/>
  <c r="I1056"/>
  <c r="K1056" s="1"/>
  <c r="H1056"/>
  <c r="G1056"/>
  <c r="I1055"/>
  <c r="K1055" s="1"/>
  <c r="H1055"/>
  <c r="G1055"/>
  <c r="I1054"/>
  <c r="K1054" s="1"/>
  <c r="H1054"/>
  <c r="G1054"/>
  <c r="I1053"/>
  <c r="K1053" s="1"/>
  <c r="H1053"/>
  <c r="G1053"/>
  <c r="I1052"/>
  <c r="K1052" s="1"/>
  <c r="H1052"/>
  <c r="G1052"/>
  <c r="I1051"/>
  <c r="K1051" s="1"/>
  <c r="H1051"/>
  <c r="G1051"/>
  <c r="I1050"/>
  <c r="K1050" s="1"/>
  <c r="H1050"/>
  <c r="G1050"/>
  <c r="I1049"/>
  <c r="K1049" s="1"/>
  <c r="H1049"/>
  <c r="G1049"/>
  <c r="I1048"/>
  <c r="K1048" s="1"/>
  <c r="H1048"/>
  <c r="G1048"/>
  <c r="I1047"/>
  <c r="K1047" s="1"/>
  <c r="H1047"/>
  <c r="G1047"/>
  <c r="I1046"/>
  <c r="K1046" s="1"/>
  <c r="H1046"/>
  <c r="G1046"/>
  <c r="I1045"/>
  <c r="K1045" s="1"/>
  <c r="H1045"/>
  <c r="G1045"/>
  <c r="I1044"/>
  <c r="K1044" s="1"/>
  <c r="H1044"/>
  <c r="G1044"/>
  <c r="I1043"/>
  <c r="K1043" s="1"/>
  <c r="H1043"/>
  <c r="G1043"/>
  <c r="I1042"/>
  <c r="K1042" s="1"/>
  <c r="H1042"/>
  <c r="G1042"/>
  <c r="I1041"/>
  <c r="K1041" s="1"/>
  <c r="H1041"/>
  <c r="G1041"/>
  <c r="I1040"/>
  <c r="K1040" s="1"/>
  <c r="H1040"/>
  <c r="G1040"/>
  <c r="I1039"/>
  <c r="K1039" s="1"/>
  <c r="H1039"/>
  <c r="G1039"/>
  <c r="I1038"/>
  <c r="K1038" s="1"/>
  <c r="H1038"/>
  <c r="G1038"/>
  <c r="I1037"/>
  <c r="K1037" s="1"/>
  <c r="H1037"/>
  <c r="G1037"/>
  <c r="I1036"/>
  <c r="K1036" s="1"/>
  <c r="H1036"/>
  <c r="G1036"/>
  <c r="I1035"/>
  <c r="K1035" s="1"/>
  <c r="H1035"/>
  <c r="G1035"/>
  <c r="I1034"/>
  <c r="K1034" s="1"/>
  <c r="H1034"/>
  <c r="G1034"/>
  <c r="I1033"/>
  <c r="K1033" s="1"/>
  <c r="H1033"/>
  <c r="G1033"/>
  <c r="I1032"/>
  <c r="K1032" s="1"/>
  <c r="H1032"/>
  <c r="G1032"/>
  <c r="I1031"/>
  <c r="K1031" s="1"/>
  <c r="H1031"/>
  <c r="G1031"/>
  <c r="I1030"/>
  <c r="K1030" s="1"/>
  <c r="H1030"/>
  <c r="G1030"/>
  <c r="I1029"/>
  <c r="K1029" s="1"/>
  <c r="H1029"/>
  <c r="G1029"/>
  <c r="I1028"/>
  <c r="K1028" s="1"/>
  <c r="H1028"/>
  <c r="G1028"/>
  <c r="I1027"/>
  <c r="K1027" s="1"/>
  <c r="H1027"/>
  <c r="G1027"/>
  <c r="I1026"/>
  <c r="K1026" s="1"/>
  <c r="H1026"/>
  <c r="G1026"/>
  <c r="I1025"/>
  <c r="K1025" s="1"/>
  <c r="H1025"/>
  <c r="G1025"/>
  <c r="I1024"/>
  <c r="K1024" s="1"/>
  <c r="H1024"/>
  <c r="G1024"/>
  <c r="I1023"/>
  <c r="K1023" s="1"/>
  <c r="H1023"/>
  <c r="G1023"/>
  <c r="I1022"/>
  <c r="K1022" s="1"/>
  <c r="H1022"/>
  <c r="G1022"/>
  <c r="I1021"/>
  <c r="K1021" s="1"/>
  <c r="H1021"/>
  <c r="G1021"/>
  <c r="I1020"/>
  <c r="K1020" s="1"/>
  <c r="H1020"/>
  <c r="G1020"/>
  <c r="I1019"/>
  <c r="K1019" s="1"/>
  <c r="H1019"/>
  <c r="G1019"/>
  <c r="I1018"/>
  <c r="K1018" s="1"/>
  <c r="H1018"/>
  <c r="G1018"/>
  <c r="I1017"/>
  <c r="K1017" s="1"/>
  <c r="H1017"/>
  <c r="G1017"/>
  <c r="I1016"/>
  <c r="K1016" s="1"/>
  <c r="H1016"/>
  <c r="G1016"/>
  <c r="I1015"/>
  <c r="K1015" s="1"/>
  <c r="H1015"/>
  <c r="G1015"/>
  <c r="I1014"/>
  <c r="K1014" s="1"/>
  <c r="H1014"/>
  <c r="G1014"/>
  <c r="I1013"/>
  <c r="K1013" s="1"/>
  <c r="H1013"/>
  <c r="G1013"/>
  <c r="I1012"/>
  <c r="K1012" s="1"/>
  <c r="H1012"/>
  <c r="G1012"/>
  <c r="I1011"/>
  <c r="K1011" s="1"/>
  <c r="H1011"/>
  <c r="G1011"/>
  <c r="I1010"/>
  <c r="K1010" s="1"/>
  <c r="H1010"/>
  <c r="G1010"/>
  <c r="I1009"/>
  <c r="K1009" s="1"/>
  <c r="H1009"/>
  <c r="G1009"/>
  <c r="I1008"/>
  <c r="K1008" s="1"/>
  <c r="H1008"/>
  <c r="G1008"/>
  <c r="I1007"/>
  <c r="K1007" s="1"/>
  <c r="H1007"/>
  <c r="G1007"/>
  <c r="I1006"/>
  <c r="K1006" s="1"/>
  <c r="H1006"/>
  <c r="G1006"/>
  <c r="I1005"/>
  <c r="K1005" s="1"/>
  <c r="H1005"/>
  <c r="G1005"/>
  <c r="I1004"/>
  <c r="K1004" s="1"/>
  <c r="H1004"/>
  <c r="I1003"/>
  <c r="K1003" s="1"/>
  <c r="H1003"/>
  <c r="I1002"/>
  <c r="K1002" s="1"/>
  <c r="H1002"/>
  <c r="I1001"/>
  <c r="K1001" s="1"/>
  <c r="H1001"/>
  <c r="I1000"/>
  <c r="K1000" s="1"/>
  <c r="H1000"/>
  <c r="I999"/>
  <c r="K999" s="1"/>
  <c r="H999"/>
  <c r="I998"/>
  <c r="K998" s="1"/>
  <c r="H998"/>
  <c r="I997"/>
  <c r="K997" s="1"/>
  <c r="H997"/>
  <c r="I996"/>
  <c r="K996" s="1"/>
  <c r="H996"/>
  <c r="I995"/>
  <c r="K995" s="1"/>
  <c r="H995"/>
  <c r="I994"/>
  <c r="K994" s="1"/>
  <c r="H994"/>
  <c r="I993"/>
  <c r="K993" s="1"/>
  <c r="H993"/>
  <c r="I992"/>
  <c r="K992" s="1"/>
  <c r="H992"/>
  <c r="I991"/>
  <c r="K991" s="1"/>
  <c r="H991"/>
  <c r="I990"/>
  <c r="K990" s="1"/>
  <c r="H990"/>
  <c r="I989"/>
  <c r="K989" s="1"/>
  <c r="H989"/>
  <c r="I988"/>
  <c r="K988" s="1"/>
  <c r="H988"/>
  <c r="I987"/>
  <c r="K987" s="1"/>
  <c r="H987"/>
  <c r="I986"/>
  <c r="K986" s="1"/>
  <c r="H986"/>
  <c r="I985"/>
  <c r="K985" s="1"/>
  <c r="H985"/>
  <c r="I984"/>
  <c r="K984" s="1"/>
  <c r="H984"/>
  <c r="I983"/>
  <c r="K983" s="1"/>
  <c r="H983"/>
  <c r="I982"/>
  <c r="K982" s="1"/>
  <c r="H982"/>
  <c r="I981"/>
  <c r="K981" s="1"/>
  <c r="H981"/>
  <c r="I980"/>
  <c r="K980" s="1"/>
  <c r="H980"/>
  <c r="I979"/>
  <c r="K979" s="1"/>
  <c r="H979"/>
  <c r="I978"/>
  <c r="K978" s="1"/>
  <c r="H978"/>
  <c r="I977"/>
  <c r="K977" s="1"/>
  <c r="H977"/>
  <c r="I976"/>
  <c r="K976" s="1"/>
  <c r="H976"/>
  <c r="I975"/>
  <c r="K975" s="1"/>
  <c r="H975"/>
  <c r="I974"/>
  <c r="K974" s="1"/>
  <c r="H974"/>
  <c r="I973"/>
  <c r="K973" s="1"/>
  <c r="H973"/>
  <c r="G973"/>
  <c r="I972"/>
  <c r="K972" s="1"/>
  <c r="H972"/>
  <c r="I971"/>
  <c r="K971" s="1"/>
  <c r="H971"/>
  <c r="I970"/>
  <c r="K970" s="1"/>
  <c r="H970"/>
  <c r="I969"/>
  <c r="K969" s="1"/>
  <c r="H969"/>
  <c r="I968"/>
  <c r="K968" s="1"/>
  <c r="H968"/>
  <c r="I967"/>
  <c r="K967" s="1"/>
  <c r="H967"/>
  <c r="I966"/>
  <c r="K966" s="1"/>
  <c r="H966"/>
  <c r="I965"/>
  <c r="K965" s="1"/>
  <c r="H965"/>
  <c r="I964"/>
  <c r="K964" s="1"/>
  <c r="H964"/>
  <c r="I963"/>
  <c r="K963" s="1"/>
  <c r="H963"/>
  <c r="I962"/>
  <c r="K962" s="1"/>
  <c r="H962"/>
  <c r="I961"/>
  <c r="K961" s="1"/>
  <c r="H961"/>
  <c r="I960"/>
  <c r="K960" s="1"/>
  <c r="H960"/>
  <c r="I959"/>
  <c r="K959" s="1"/>
  <c r="H959"/>
  <c r="I958"/>
  <c r="K958" s="1"/>
  <c r="H958"/>
  <c r="I957"/>
  <c r="K957" s="1"/>
  <c r="H957"/>
  <c r="I956"/>
  <c r="K956" s="1"/>
  <c r="H956"/>
  <c r="I955"/>
  <c r="K955" s="1"/>
  <c r="H955"/>
  <c r="I954"/>
  <c r="K954" s="1"/>
  <c r="H954"/>
  <c r="I953"/>
  <c r="K953" s="1"/>
  <c r="H953"/>
  <c r="I952"/>
  <c r="K952" s="1"/>
  <c r="H952"/>
  <c r="I951"/>
  <c r="K951" s="1"/>
  <c r="H951"/>
  <c r="I950"/>
  <c r="K950" s="1"/>
  <c r="H950"/>
  <c r="I949"/>
  <c r="K949" s="1"/>
  <c r="H949"/>
  <c r="I948"/>
  <c r="K948" s="1"/>
  <c r="H948"/>
  <c r="I947"/>
  <c r="K947" s="1"/>
  <c r="H947"/>
  <c r="I946"/>
  <c r="K946" s="1"/>
  <c r="H946"/>
  <c r="I945"/>
  <c r="K945" s="1"/>
  <c r="H945"/>
  <c r="I944"/>
  <c r="K944" s="1"/>
  <c r="H944"/>
  <c r="I943"/>
  <c r="K943" s="1"/>
  <c r="H943"/>
  <c r="I942"/>
  <c r="K942" s="1"/>
  <c r="H942"/>
  <c r="I941"/>
  <c r="K941" s="1"/>
  <c r="H941"/>
  <c r="I940"/>
  <c r="K940" s="1"/>
  <c r="H940"/>
  <c r="I939"/>
  <c r="K939" s="1"/>
  <c r="H939"/>
  <c r="I938"/>
  <c r="K938" s="1"/>
  <c r="H938"/>
  <c r="I937"/>
  <c r="K937" s="1"/>
  <c r="H937"/>
  <c r="I936"/>
  <c r="K936" s="1"/>
  <c r="H936"/>
  <c r="I935"/>
  <c r="K935" s="1"/>
  <c r="H935"/>
  <c r="G935"/>
  <c r="I934"/>
  <c r="K934" s="1"/>
  <c r="H934"/>
  <c r="I933"/>
  <c r="K933" s="1"/>
  <c r="H933"/>
  <c r="I932"/>
  <c r="K932" s="1"/>
  <c r="H932"/>
  <c r="I931"/>
  <c r="K931" s="1"/>
  <c r="H931"/>
  <c r="I930"/>
  <c r="K930" s="1"/>
  <c r="H930"/>
  <c r="I929"/>
  <c r="K929" s="1"/>
  <c r="H929"/>
  <c r="I928"/>
  <c r="K928" s="1"/>
  <c r="H928"/>
  <c r="I927"/>
  <c r="K927" s="1"/>
  <c r="H927"/>
  <c r="I926"/>
  <c r="K926" s="1"/>
  <c r="H926"/>
  <c r="I925"/>
  <c r="K925" s="1"/>
  <c r="H925"/>
  <c r="I924"/>
  <c r="K924" s="1"/>
  <c r="H924"/>
  <c r="I923"/>
  <c r="K923" s="1"/>
  <c r="H923"/>
  <c r="I922"/>
  <c r="K922" s="1"/>
  <c r="H922"/>
  <c r="I921"/>
  <c r="K921" s="1"/>
  <c r="H921"/>
  <c r="I920"/>
  <c r="K920" s="1"/>
  <c r="H920"/>
  <c r="I919"/>
  <c r="K919" s="1"/>
  <c r="H919"/>
  <c r="I918"/>
  <c r="K918" s="1"/>
  <c r="H918"/>
  <c r="I917"/>
  <c r="K917" s="1"/>
  <c r="H917"/>
  <c r="I916"/>
  <c r="K916" s="1"/>
  <c r="H916"/>
  <c r="I915"/>
  <c r="K915" s="1"/>
  <c r="H915"/>
  <c r="I914"/>
  <c r="K914" s="1"/>
  <c r="H914"/>
  <c r="I913"/>
  <c r="K913" s="1"/>
  <c r="H913"/>
  <c r="I912"/>
  <c r="K912" s="1"/>
  <c r="H912"/>
  <c r="I911"/>
  <c r="K911" s="1"/>
  <c r="H911"/>
  <c r="I910"/>
  <c r="K910" s="1"/>
  <c r="H910"/>
  <c r="I909"/>
  <c r="K909" s="1"/>
  <c r="H909"/>
  <c r="I908"/>
  <c r="K908" s="1"/>
  <c r="H908"/>
  <c r="I907"/>
  <c r="K907" s="1"/>
  <c r="H907"/>
  <c r="I906"/>
  <c r="K906" s="1"/>
  <c r="H906"/>
  <c r="I905"/>
  <c r="K905" s="1"/>
  <c r="H905"/>
  <c r="I904"/>
  <c r="K904" s="1"/>
  <c r="H904"/>
  <c r="I903"/>
  <c r="K903" s="1"/>
  <c r="H903"/>
  <c r="I902"/>
  <c r="K902" s="1"/>
  <c r="H902"/>
  <c r="I901"/>
  <c r="K901" s="1"/>
  <c r="H901"/>
  <c r="I900"/>
  <c r="K900" s="1"/>
  <c r="H900"/>
  <c r="I899"/>
  <c r="K899" s="1"/>
  <c r="H899"/>
  <c r="I898"/>
  <c r="K898" s="1"/>
  <c r="H898"/>
  <c r="I897"/>
  <c r="K897" s="1"/>
  <c r="H897"/>
  <c r="G897"/>
  <c r="I896"/>
  <c r="K896" s="1"/>
  <c r="H896"/>
  <c r="I895"/>
  <c r="K895" s="1"/>
  <c r="H895"/>
  <c r="I894"/>
  <c r="K894" s="1"/>
  <c r="H894"/>
  <c r="I893"/>
  <c r="K893" s="1"/>
  <c r="H893"/>
  <c r="I892"/>
  <c r="K892" s="1"/>
  <c r="H892"/>
  <c r="I891"/>
  <c r="K891" s="1"/>
  <c r="H891"/>
  <c r="I890"/>
  <c r="K890" s="1"/>
  <c r="H890"/>
  <c r="I889"/>
  <c r="K889" s="1"/>
  <c r="H889"/>
  <c r="I888"/>
  <c r="K888" s="1"/>
  <c r="H888"/>
  <c r="I887"/>
  <c r="K887" s="1"/>
  <c r="H887"/>
  <c r="I886"/>
  <c r="K886" s="1"/>
  <c r="H886"/>
  <c r="I885"/>
  <c r="K885" s="1"/>
  <c r="H885"/>
  <c r="I884"/>
  <c r="K884" s="1"/>
  <c r="H884"/>
  <c r="I883"/>
  <c r="K883" s="1"/>
  <c r="H883"/>
  <c r="I882"/>
  <c r="K882" s="1"/>
  <c r="H882"/>
  <c r="I881"/>
  <c r="K881" s="1"/>
  <c r="H881"/>
  <c r="I880"/>
  <c r="K880" s="1"/>
  <c r="H880"/>
  <c r="I879"/>
  <c r="K879" s="1"/>
  <c r="H879"/>
  <c r="I878"/>
  <c r="K878" s="1"/>
  <c r="H878"/>
  <c r="I877"/>
  <c r="K877" s="1"/>
  <c r="H877"/>
  <c r="I876"/>
  <c r="K876" s="1"/>
  <c r="H876"/>
  <c r="I875"/>
  <c r="K875" s="1"/>
  <c r="H875"/>
  <c r="I874"/>
  <c r="K874" s="1"/>
  <c r="H874"/>
  <c r="I873"/>
  <c r="K873" s="1"/>
  <c r="H873"/>
  <c r="I872"/>
  <c r="K872" s="1"/>
  <c r="H872"/>
  <c r="I871"/>
  <c r="K871" s="1"/>
  <c r="H871"/>
  <c r="I870"/>
  <c r="K870" s="1"/>
  <c r="H870"/>
  <c r="I869"/>
  <c r="K869" s="1"/>
  <c r="H869"/>
  <c r="I868"/>
  <c r="K868" s="1"/>
  <c r="H868"/>
  <c r="I867"/>
  <c r="K867" s="1"/>
  <c r="H867"/>
  <c r="I866"/>
  <c r="K866" s="1"/>
  <c r="H866"/>
  <c r="I865"/>
  <c r="K865" s="1"/>
  <c r="H865"/>
  <c r="I864"/>
  <c r="K864" s="1"/>
  <c r="H864"/>
  <c r="I863"/>
  <c r="K863" s="1"/>
  <c r="H863"/>
  <c r="I862"/>
  <c r="K862" s="1"/>
  <c r="H862"/>
  <c r="I861"/>
  <c r="K861" s="1"/>
  <c r="H861"/>
  <c r="I860"/>
  <c r="K860" s="1"/>
  <c r="H860"/>
  <c r="I859"/>
  <c r="K859" s="1"/>
  <c r="H859"/>
  <c r="G859"/>
  <c r="I858"/>
  <c r="K858" s="1"/>
  <c r="H858"/>
  <c r="I857"/>
  <c r="K857" s="1"/>
  <c r="H857"/>
  <c r="I856"/>
  <c r="K856" s="1"/>
  <c r="H856"/>
  <c r="I855"/>
  <c r="K855" s="1"/>
  <c r="H855"/>
  <c r="I854"/>
  <c r="K854" s="1"/>
  <c r="H854"/>
  <c r="I853"/>
  <c r="K853" s="1"/>
  <c r="H853"/>
  <c r="I852"/>
  <c r="K852" s="1"/>
  <c r="H852"/>
  <c r="I851"/>
  <c r="K851" s="1"/>
  <c r="H851"/>
  <c r="I850"/>
  <c r="K850" s="1"/>
  <c r="H850"/>
  <c r="I849"/>
  <c r="K849" s="1"/>
  <c r="H849"/>
  <c r="I848"/>
  <c r="K848" s="1"/>
  <c r="H848"/>
  <c r="I847"/>
  <c r="K847" s="1"/>
  <c r="H847"/>
  <c r="I846"/>
  <c r="K846" s="1"/>
  <c r="H846"/>
  <c r="I845"/>
  <c r="K845" s="1"/>
  <c r="H845"/>
  <c r="I844"/>
  <c r="K844" s="1"/>
  <c r="H844"/>
  <c r="I843"/>
  <c r="K843" s="1"/>
  <c r="H843"/>
  <c r="I842"/>
  <c r="K842" s="1"/>
  <c r="H842"/>
  <c r="I841"/>
  <c r="K841" s="1"/>
  <c r="H841"/>
  <c r="I840"/>
  <c r="K840" s="1"/>
  <c r="H840"/>
  <c r="I839"/>
  <c r="K839" s="1"/>
  <c r="H839"/>
  <c r="I838"/>
  <c r="K838" s="1"/>
  <c r="H838"/>
  <c r="I837"/>
  <c r="K837" s="1"/>
  <c r="H837"/>
  <c r="I836"/>
  <c r="K836" s="1"/>
  <c r="H836"/>
  <c r="I835"/>
  <c r="K835" s="1"/>
  <c r="H835"/>
  <c r="I834"/>
  <c r="K834" s="1"/>
  <c r="H834"/>
  <c r="I833"/>
  <c r="K833" s="1"/>
  <c r="H833"/>
  <c r="I832"/>
  <c r="K832" s="1"/>
  <c r="H832"/>
  <c r="I831"/>
  <c r="K831" s="1"/>
  <c r="H831"/>
  <c r="I830"/>
  <c r="K830" s="1"/>
  <c r="H830"/>
  <c r="I829"/>
  <c r="K829" s="1"/>
  <c r="H829"/>
  <c r="I828"/>
  <c r="K828" s="1"/>
  <c r="H828"/>
  <c r="I827"/>
  <c r="K827" s="1"/>
  <c r="H827"/>
  <c r="I826"/>
  <c r="K826" s="1"/>
  <c r="H826"/>
  <c r="I825"/>
  <c r="K825" s="1"/>
  <c r="H825"/>
  <c r="I824"/>
  <c r="K824" s="1"/>
  <c r="H824"/>
  <c r="I823"/>
  <c r="K823" s="1"/>
  <c r="H823"/>
  <c r="I822"/>
  <c r="K822" s="1"/>
  <c r="H822"/>
  <c r="I821"/>
  <c r="K821" s="1"/>
  <c r="H821"/>
  <c r="G821"/>
  <c r="I820"/>
  <c r="K820" s="1"/>
  <c r="H820"/>
  <c r="I819"/>
  <c r="K819" s="1"/>
  <c r="H819"/>
  <c r="I818"/>
  <c r="K818" s="1"/>
  <c r="H818"/>
  <c r="I817"/>
  <c r="K817" s="1"/>
  <c r="H817"/>
  <c r="I816"/>
  <c r="K816" s="1"/>
  <c r="H816"/>
  <c r="I815"/>
  <c r="K815" s="1"/>
  <c r="H815"/>
  <c r="I814"/>
  <c r="K814" s="1"/>
  <c r="H814"/>
  <c r="I813"/>
  <c r="K813" s="1"/>
  <c r="H813"/>
  <c r="I812"/>
  <c r="K812" s="1"/>
  <c r="H812"/>
  <c r="I811"/>
  <c r="K811" s="1"/>
  <c r="H811"/>
  <c r="I810"/>
  <c r="K810" s="1"/>
  <c r="H810"/>
  <c r="I809"/>
  <c r="K809" s="1"/>
  <c r="H809"/>
  <c r="I808"/>
  <c r="K808" s="1"/>
  <c r="H808"/>
  <c r="I807"/>
  <c r="K807" s="1"/>
  <c r="H807"/>
  <c r="I806"/>
  <c r="K806" s="1"/>
  <c r="H806"/>
  <c r="I805"/>
  <c r="K805" s="1"/>
  <c r="H805"/>
  <c r="I804"/>
  <c r="K804" s="1"/>
  <c r="H804"/>
  <c r="I803"/>
  <c r="K803" s="1"/>
  <c r="H803"/>
  <c r="I802"/>
  <c r="K802" s="1"/>
  <c r="H802"/>
  <c r="I801"/>
  <c r="K801" s="1"/>
  <c r="H801"/>
  <c r="I800"/>
  <c r="K800" s="1"/>
  <c r="H800"/>
  <c r="I799"/>
  <c r="K799" s="1"/>
  <c r="H799"/>
  <c r="I798"/>
  <c r="K798" s="1"/>
  <c r="H798"/>
  <c r="I797"/>
  <c r="K797" s="1"/>
  <c r="H797"/>
  <c r="I796"/>
  <c r="K796" s="1"/>
  <c r="H796"/>
  <c r="I795"/>
  <c r="K795" s="1"/>
  <c r="H795"/>
  <c r="I794"/>
  <c r="K794" s="1"/>
  <c r="H794"/>
  <c r="I793"/>
  <c r="K793" s="1"/>
  <c r="H793"/>
  <c r="I792"/>
  <c r="K792" s="1"/>
  <c r="H792"/>
  <c r="I791"/>
  <c r="K791" s="1"/>
  <c r="H791"/>
  <c r="I790"/>
  <c r="K790" s="1"/>
  <c r="H790"/>
  <c r="I789"/>
  <c r="K789" s="1"/>
  <c r="H789"/>
  <c r="I788"/>
  <c r="K788" s="1"/>
  <c r="H788"/>
  <c r="I787"/>
  <c r="K787" s="1"/>
  <c r="H787"/>
  <c r="I786"/>
  <c r="K786" s="1"/>
  <c r="H786"/>
  <c r="I785"/>
  <c r="K785" s="1"/>
  <c r="H785"/>
  <c r="I784"/>
  <c r="K784" s="1"/>
  <c r="H784"/>
  <c r="I783"/>
  <c r="K783" s="1"/>
  <c r="H783"/>
  <c r="G783"/>
  <c r="I782"/>
  <c r="K782" s="1"/>
  <c r="H782"/>
  <c r="I781"/>
  <c r="K781" s="1"/>
  <c r="H781"/>
  <c r="I780"/>
  <c r="K780" s="1"/>
  <c r="H780"/>
  <c r="I779"/>
  <c r="K779" s="1"/>
  <c r="H779"/>
  <c r="I778"/>
  <c r="K778" s="1"/>
  <c r="H778"/>
  <c r="I777"/>
  <c r="K777" s="1"/>
  <c r="H777"/>
  <c r="I776"/>
  <c r="K776" s="1"/>
  <c r="H776"/>
  <c r="I775"/>
  <c r="K775" s="1"/>
  <c r="H775"/>
  <c r="I774"/>
  <c r="K774" s="1"/>
  <c r="H774"/>
  <c r="I773"/>
  <c r="K773" s="1"/>
  <c r="H773"/>
  <c r="I772"/>
  <c r="K772" s="1"/>
  <c r="H772"/>
  <c r="I771"/>
  <c r="K771" s="1"/>
  <c r="H771"/>
  <c r="I770"/>
  <c r="K770" s="1"/>
  <c r="H770"/>
  <c r="I769"/>
  <c r="K769" s="1"/>
  <c r="H769"/>
  <c r="I768"/>
  <c r="K768" s="1"/>
  <c r="H768"/>
  <c r="I767"/>
  <c r="K767" s="1"/>
  <c r="H767"/>
  <c r="I766"/>
  <c r="K766" s="1"/>
  <c r="H766"/>
  <c r="I765"/>
  <c r="K765" s="1"/>
  <c r="H765"/>
  <c r="I764"/>
  <c r="K764" s="1"/>
  <c r="H764"/>
  <c r="I763"/>
  <c r="K763" s="1"/>
  <c r="H763"/>
  <c r="I762"/>
  <c r="K762" s="1"/>
  <c r="H762"/>
  <c r="I761"/>
  <c r="K761" s="1"/>
  <c r="H761"/>
  <c r="I760"/>
  <c r="K760" s="1"/>
  <c r="H760"/>
  <c r="I759"/>
  <c r="K759" s="1"/>
  <c r="H759"/>
  <c r="I758"/>
  <c r="K758" s="1"/>
  <c r="H758"/>
  <c r="I757"/>
  <c r="K757" s="1"/>
  <c r="H757"/>
  <c r="I756"/>
  <c r="K756" s="1"/>
  <c r="H756"/>
  <c r="I755"/>
  <c r="K755" s="1"/>
  <c r="H755"/>
  <c r="I754"/>
  <c r="K754" s="1"/>
  <c r="H754"/>
  <c r="I753"/>
  <c r="K753" s="1"/>
  <c r="H753"/>
  <c r="I752"/>
  <c r="K752" s="1"/>
  <c r="H752"/>
  <c r="I751"/>
  <c r="K751" s="1"/>
  <c r="H751"/>
  <c r="I750"/>
  <c r="K750" s="1"/>
  <c r="H750"/>
  <c r="I749"/>
  <c r="K749" s="1"/>
  <c r="H749"/>
  <c r="I748"/>
  <c r="K748" s="1"/>
  <c r="H748"/>
  <c r="I747"/>
  <c r="K747" s="1"/>
  <c r="H747"/>
  <c r="I746"/>
  <c r="K746" s="1"/>
  <c r="H746"/>
  <c r="I745"/>
  <c r="K745" s="1"/>
  <c r="H745"/>
  <c r="G745"/>
  <c r="I744"/>
  <c r="K744" s="1"/>
  <c r="H744"/>
  <c r="I743"/>
  <c r="K743" s="1"/>
  <c r="H743"/>
  <c r="I742"/>
  <c r="K742" s="1"/>
  <c r="H742"/>
  <c r="I741"/>
  <c r="K741" s="1"/>
  <c r="H741"/>
  <c r="I740"/>
  <c r="K740" s="1"/>
  <c r="H740"/>
  <c r="I739"/>
  <c r="K739" s="1"/>
  <c r="H739"/>
  <c r="I738"/>
  <c r="K738" s="1"/>
  <c r="H738"/>
  <c r="I737"/>
  <c r="K737" s="1"/>
  <c r="H737"/>
  <c r="I736"/>
  <c r="K736" s="1"/>
  <c r="H736"/>
  <c r="I735"/>
  <c r="K735" s="1"/>
  <c r="H735"/>
  <c r="I734"/>
  <c r="K734" s="1"/>
  <c r="H734"/>
  <c r="I733"/>
  <c r="K733" s="1"/>
  <c r="H733"/>
  <c r="I732"/>
  <c r="K732" s="1"/>
  <c r="H732"/>
  <c r="I731"/>
  <c r="K731" s="1"/>
  <c r="H731"/>
  <c r="I730"/>
  <c r="K730" s="1"/>
  <c r="H730"/>
  <c r="I729"/>
  <c r="K729" s="1"/>
  <c r="H729"/>
  <c r="I728"/>
  <c r="K728" s="1"/>
  <c r="H728"/>
  <c r="I727"/>
  <c r="K727" s="1"/>
  <c r="H727"/>
  <c r="I726"/>
  <c r="K726" s="1"/>
  <c r="H726"/>
  <c r="I725"/>
  <c r="K725" s="1"/>
  <c r="H725"/>
  <c r="I724"/>
  <c r="K724" s="1"/>
  <c r="H724"/>
  <c r="I723"/>
  <c r="K723" s="1"/>
  <c r="H723"/>
  <c r="I722"/>
  <c r="K722" s="1"/>
  <c r="H722"/>
  <c r="I721"/>
  <c r="K721" s="1"/>
  <c r="H721"/>
  <c r="I720"/>
  <c r="K720" s="1"/>
  <c r="H720"/>
  <c r="I719"/>
  <c r="K719" s="1"/>
  <c r="H719"/>
  <c r="I718"/>
  <c r="K718" s="1"/>
  <c r="H718"/>
  <c r="I717"/>
  <c r="K717" s="1"/>
  <c r="H717"/>
  <c r="I716"/>
  <c r="K716" s="1"/>
  <c r="H716"/>
  <c r="I715"/>
  <c r="K715" s="1"/>
  <c r="H715"/>
  <c r="I714"/>
  <c r="K714" s="1"/>
  <c r="H714"/>
  <c r="I713"/>
  <c r="K713" s="1"/>
  <c r="H713"/>
  <c r="I712"/>
  <c r="K712" s="1"/>
  <c r="H712"/>
  <c r="I711"/>
  <c r="K711" s="1"/>
  <c r="H711"/>
  <c r="I710"/>
  <c r="K710" s="1"/>
  <c r="H710"/>
  <c r="I709"/>
  <c r="K709" s="1"/>
  <c r="H709"/>
  <c r="I708"/>
  <c r="K708" s="1"/>
  <c r="H708"/>
  <c r="I707"/>
  <c r="K707" s="1"/>
  <c r="H707"/>
  <c r="G707"/>
  <c r="I706"/>
  <c r="K706" s="1"/>
  <c r="H706"/>
  <c r="I705"/>
  <c r="K705" s="1"/>
  <c r="H705"/>
  <c r="I704"/>
  <c r="K704" s="1"/>
  <c r="H704"/>
  <c r="I703"/>
  <c r="K703" s="1"/>
  <c r="H703"/>
  <c r="I702"/>
  <c r="K702" s="1"/>
  <c r="H702"/>
  <c r="I701"/>
  <c r="K701" s="1"/>
  <c r="H701"/>
  <c r="I700"/>
  <c r="K700" s="1"/>
  <c r="H700"/>
  <c r="I699"/>
  <c r="K699" s="1"/>
  <c r="H699"/>
  <c r="I698"/>
  <c r="K698" s="1"/>
  <c r="H698"/>
  <c r="I697"/>
  <c r="K697" s="1"/>
  <c r="H697"/>
  <c r="I696"/>
  <c r="K696" s="1"/>
  <c r="H696"/>
  <c r="I695"/>
  <c r="K695" s="1"/>
  <c r="H695"/>
  <c r="I694"/>
  <c r="K694" s="1"/>
  <c r="H694"/>
  <c r="I693"/>
  <c r="K693" s="1"/>
  <c r="H693"/>
  <c r="I692"/>
  <c r="K692" s="1"/>
  <c r="H692"/>
  <c r="I691"/>
  <c r="K691" s="1"/>
  <c r="H691"/>
  <c r="I690"/>
  <c r="K690" s="1"/>
  <c r="H690"/>
  <c r="I689"/>
  <c r="K689" s="1"/>
  <c r="H689"/>
  <c r="I688"/>
  <c r="K688" s="1"/>
  <c r="H688"/>
  <c r="I687"/>
  <c r="K687" s="1"/>
  <c r="H687"/>
  <c r="I686"/>
  <c r="K686" s="1"/>
  <c r="H686"/>
  <c r="I685"/>
  <c r="K685" s="1"/>
  <c r="H685"/>
  <c r="I684"/>
  <c r="K684" s="1"/>
  <c r="H684"/>
  <c r="I683"/>
  <c r="K683" s="1"/>
  <c r="H683"/>
  <c r="I682"/>
  <c r="K682" s="1"/>
  <c r="H682"/>
  <c r="I681"/>
  <c r="K681" s="1"/>
  <c r="H681"/>
  <c r="I680"/>
  <c r="K680" s="1"/>
  <c r="H680"/>
  <c r="I679"/>
  <c r="K679" s="1"/>
  <c r="H679"/>
  <c r="I678"/>
  <c r="K678" s="1"/>
  <c r="H678"/>
  <c r="I677"/>
  <c r="K677" s="1"/>
  <c r="H677"/>
  <c r="I676"/>
  <c r="K676" s="1"/>
  <c r="H676"/>
  <c r="I675"/>
  <c r="K675" s="1"/>
  <c r="H675"/>
  <c r="I674"/>
  <c r="K674" s="1"/>
  <c r="H674"/>
  <c r="I673"/>
  <c r="K673" s="1"/>
  <c r="H673"/>
  <c r="I672"/>
  <c r="K672" s="1"/>
  <c r="H672"/>
  <c r="I671"/>
  <c r="K671" s="1"/>
  <c r="H671"/>
  <c r="I670"/>
  <c r="K670" s="1"/>
  <c r="H670"/>
  <c r="I669"/>
  <c r="K669" s="1"/>
  <c r="H669"/>
  <c r="G669"/>
  <c r="I668"/>
  <c r="K668" s="1"/>
  <c r="H668"/>
  <c r="I667"/>
  <c r="K667" s="1"/>
  <c r="H667"/>
  <c r="I666"/>
  <c r="K666" s="1"/>
  <c r="H666"/>
  <c r="I665"/>
  <c r="K665" s="1"/>
  <c r="H665"/>
  <c r="I664"/>
  <c r="K664" s="1"/>
  <c r="H664"/>
  <c r="I663"/>
  <c r="K663" s="1"/>
  <c r="H663"/>
  <c r="I662"/>
  <c r="K662" s="1"/>
  <c r="H662"/>
  <c r="I661"/>
  <c r="K661" s="1"/>
  <c r="H661"/>
  <c r="I660"/>
  <c r="K660" s="1"/>
  <c r="H660"/>
  <c r="I659"/>
  <c r="K659" s="1"/>
  <c r="H659"/>
  <c r="I658"/>
  <c r="K658" s="1"/>
  <c r="H658"/>
  <c r="I657"/>
  <c r="K657" s="1"/>
  <c r="H657"/>
  <c r="I656"/>
  <c r="K656" s="1"/>
  <c r="H656"/>
  <c r="I655"/>
  <c r="K655" s="1"/>
  <c r="H655"/>
  <c r="I654"/>
  <c r="K654" s="1"/>
  <c r="H654"/>
  <c r="I653"/>
  <c r="K653" s="1"/>
  <c r="H653"/>
  <c r="I652"/>
  <c r="K652" s="1"/>
  <c r="H652"/>
  <c r="I651"/>
  <c r="K651" s="1"/>
  <c r="H651"/>
  <c r="I650"/>
  <c r="K650" s="1"/>
  <c r="H650"/>
  <c r="I649"/>
  <c r="K649" s="1"/>
  <c r="H649"/>
  <c r="I648"/>
  <c r="K648" s="1"/>
  <c r="H648"/>
  <c r="I647"/>
  <c r="K647" s="1"/>
  <c r="H647"/>
  <c r="I646"/>
  <c r="K646" s="1"/>
  <c r="H646"/>
  <c r="I645"/>
  <c r="K645" s="1"/>
  <c r="H645"/>
  <c r="I644"/>
  <c r="K644" s="1"/>
  <c r="H644"/>
  <c r="I643"/>
  <c r="K643" s="1"/>
  <c r="H643"/>
  <c r="I642"/>
  <c r="K642" s="1"/>
  <c r="H642"/>
  <c r="I641"/>
  <c r="K641" s="1"/>
  <c r="H641"/>
  <c r="I640"/>
  <c r="K640" s="1"/>
  <c r="H640"/>
  <c r="I639"/>
  <c r="K639" s="1"/>
  <c r="H639"/>
  <c r="I638"/>
  <c r="K638" s="1"/>
  <c r="H638"/>
  <c r="I637"/>
  <c r="K637" s="1"/>
  <c r="H637"/>
  <c r="I636"/>
  <c r="K636" s="1"/>
  <c r="H636"/>
  <c r="I635"/>
  <c r="K635" s="1"/>
  <c r="H635"/>
  <c r="I634"/>
  <c r="K634" s="1"/>
  <c r="H634"/>
  <c r="I633"/>
  <c r="K633" s="1"/>
  <c r="H633"/>
  <c r="I632"/>
  <c r="K632" s="1"/>
  <c r="H632"/>
  <c r="I631"/>
  <c r="K631" s="1"/>
  <c r="H631"/>
  <c r="I630"/>
  <c r="K630" s="1"/>
  <c r="H630"/>
  <c r="I629"/>
  <c r="K629" s="1"/>
  <c r="H629"/>
  <c r="I628"/>
  <c r="K628" s="1"/>
  <c r="H628"/>
  <c r="I627"/>
  <c r="K627" s="1"/>
  <c r="H627"/>
  <c r="I626"/>
  <c r="K626" s="1"/>
  <c r="H626"/>
  <c r="I625"/>
  <c r="K625" s="1"/>
  <c r="H625"/>
  <c r="I624"/>
  <c r="K624" s="1"/>
  <c r="H624"/>
  <c r="I623"/>
  <c r="K623" s="1"/>
  <c r="H623"/>
  <c r="I622"/>
  <c r="K622" s="1"/>
  <c r="H622"/>
  <c r="I621"/>
  <c r="K621" s="1"/>
  <c r="H621"/>
  <c r="I620"/>
  <c r="K620" s="1"/>
  <c r="H620"/>
  <c r="I619"/>
  <c r="K619" s="1"/>
  <c r="H619"/>
  <c r="I618"/>
  <c r="K618" s="1"/>
  <c r="H618"/>
  <c r="I617"/>
  <c r="K617" s="1"/>
  <c r="H617"/>
  <c r="I616"/>
  <c r="K616" s="1"/>
  <c r="H616"/>
  <c r="I615"/>
  <c r="K615" s="1"/>
  <c r="H615"/>
  <c r="I614"/>
  <c r="K614" s="1"/>
  <c r="H614"/>
  <c r="I613"/>
  <c r="K613" s="1"/>
  <c r="H613"/>
  <c r="I612"/>
  <c r="K612" s="1"/>
  <c r="H612"/>
  <c r="I611"/>
  <c r="K611" s="1"/>
  <c r="H611"/>
  <c r="I610"/>
  <c r="K610" s="1"/>
  <c r="H610"/>
  <c r="I609"/>
  <c r="K609" s="1"/>
  <c r="H609"/>
  <c r="I608"/>
  <c r="K608" s="1"/>
  <c r="H608"/>
  <c r="I607"/>
  <c r="K607" s="1"/>
  <c r="H607"/>
  <c r="I606"/>
  <c r="K606" s="1"/>
  <c r="H606"/>
  <c r="I605"/>
  <c r="K605" s="1"/>
  <c r="H605"/>
  <c r="I604"/>
  <c r="K604" s="1"/>
  <c r="H604"/>
  <c r="I603"/>
  <c r="K603" s="1"/>
  <c r="H603"/>
  <c r="I602"/>
  <c r="K602" s="1"/>
  <c r="H602"/>
  <c r="I601"/>
  <c r="K601" s="1"/>
  <c r="H601"/>
  <c r="I600"/>
  <c r="K600" s="1"/>
  <c r="H600"/>
  <c r="I599"/>
  <c r="K599" s="1"/>
  <c r="H599"/>
  <c r="I598"/>
  <c r="K598" s="1"/>
  <c r="H598"/>
  <c r="I597"/>
  <c r="K597" s="1"/>
  <c r="H597"/>
  <c r="I596"/>
  <c r="K596" s="1"/>
  <c r="H596"/>
  <c r="I595"/>
  <c r="K595" s="1"/>
  <c r="H595"/>
  <c r="I594"/>
  <c r="K594" s="1"/>
  <c r="H594"/>
  <c r="I593"/>
  <c r="K593" s="1"/>
  <c r="H593"/>
  <c r="I592"/>
  <c r="K592" s="1"/>
  <c r="H592"/>
  <c r="I591"/>
  <c r="K591" s="1"/>
  <c r="H591"/>
  <c r="I590"/>
  <c r="K590" s="1"/>
  <c r="H590"/>
  <c r="I589"/>
  <c r="K589" s="1"/>
  <c r="H589"/>
  <c r="I588"/>
  <c r="K588" s="1"/>
  <c r="H588"/>
  <c r="I587"/>
  <c r="K587" s="1"/>
  <c r="H587"/>
  <c r="I586"/>
  <c r="K586" s="1"/>
  <c r="H586"/>
  <c r="I585"/>
  <c r="K585" s="1"/>
  <c r="H585"/>
  <c r="I584"/>
  <c r="K584" s="1"/>
  <c r="H584"/>
  <c r="I583"/>
  <c r="K583" s="1"/>
  <c r="H583"/>
  <c r="I582"/>
  <c r="K582" s="1"/>
  <c r="H582"/>
  <c r="I581"/>
  <c r="K581" s="1"/>
  <c r="H581"/>
  <c r="I580"/>
  <c r="K580" s="1"/>
  <c r="H580"/>
  <c r="I579"/>
  <c r="K579" s="1"/>
  <c r="H579"/>
  <c r="I578"/>
  <c r="K578" s="1"/>
  <c r="H578"/>
  <c r="I577"/>
  <c r="K577" s="1"/>
  <c r="H577"/>
  <c r="I576"/>
  <c r="K576" s="1"/>
  <c r="H576"/>
  <c r="I575"/>
  <c r="K575" s="1"/>
  <c r="H575"/>
  <c r="I574"/>
  <c r="K574" s="1"/>
  <c r="H574"/>
  <c r="I573"/>
  <c r="K573" s="1"/>
  <c r="H573"/>
  <c r="I572"/>
  <c r="K572" s="1"/>
  <c r="H572"/>
  <c r="I571"/>
  <c r="K571" s="1"/>
  <c r="H571"/>
  <c r="I570"/>
  <c r="K570" s="1"/>
  <c r="H570"/>
  <c r="I569"/>
  <c r="K569" s="1"/>
  <c r="H569"/>
  <c r="I568"/>
  <c r="K568" s="1"/>
  <c r="H568"/>
  <c r="I567"/>
  <c r="K567" s="1"/>
  <c r="H567"/>
  <c r="I566"/>
  <c r="K566" s="1"/>
  <c r="H566"/>
  <c r="I565"/>
  <c r="K565" s="1"/>
  <c r="H565"/>
  <c r="I564"/>
  <c r="K564" s="1"/>
  <c r="H564"/>
  <c r="I563"/>
  <c r="K563" s="1"/>
  <c r="H563"/>
  <c r="I562"/>
  <c r="K562" s="1"/>
  <c r="H562"/>
  <c r="I561"/>
  <c r="K561" s="1"/>
  <c r="H561"/>
  <c r="I560"/>
  <c r="K560" s="1"/>
  <c r="H560"/>
  <c r="I559"/>
  <c r="K559" s="1"/>
  <c r="H559"/>
  <c r="I558"/>
  <c r="K558" s="1"/>
  <c r="H558"/>
  <c r="I557"/>
  <c r="K557" s="1"/>
  <c r="H557"/>
  <c r="I556"/>
  <c r="K556" s="1"/>
  <c r="H556"/>
  <c r="I555"/>
  <c r="K555" s="1"/>
  <c r="H555"/>
  <c r="I554"/>
  <c r="K554" s="1"/>
  <c r="H554"/>
  <c r="I553"/>
  <c r="K553" s="1"/>
  <c r="H553"/>
  <c r="I552"/>
  <c r="K552" s="1"/>
  <c r="H552"/>
  <c r="I551"/>
  <c r="K551" s="1"/>
  <c r="H551"/>
  <c r="I550"/>
  <c r="K550" s="1"/>
  <c r="H550"/>
  <c r="I549"/>
  <c r="K549" s="1"/>
  <c r="H549"/>
  <c r="I548"/>
  <c r="K548" s="1"/>
  <c r="H548"/>
  <c r="I547"/>
  <c r="K547" s="1"/>
  <c r="H547"/>
  <c r="I546"/>
  <c r="K546" s="1"/>
  <c r="H546"/>
  <c r="I545"/>
  <c r="K545" s="1"/>
  <c r="H545"/>
  <c r="I544"/>
  <c r="K544" s="1"/>
  <c r="H544"/>
  <c r="I543"/>
  <c r="K543" s="1"/>
  <c r="H543"/>
  <c r="I542"/>
  <c r="K542" s="1"/>
  <c r="H542"/>
  <c r="I541"/>
  <c r="K541" s="1"/>
  <c r="H541"/>
  <c r="I540"/>
  <c r="K540" s="1"/>
  <c r="H540"/>
  <c r="I539"/>
  <c r="K539" s="1"/>
  <c r="H539"/>
  <c r="I538"/>
  <c r="K538" s="1"/>
  <c r="H538"/>
  <c r="I537"/>
  <c r="K537" s="1"/>
  <c r="H537"/>
  <c r="I536"/>
  <c r="K536" s="1"/>
  <c r="H536"/>
  <c r="I535"/>
  <c r="K535" s="1"/>
  <c r="H535"/>
  <c r="I534"/>
  <c r="K534" s="1"/>
  <c r="H534"/>
  <c r="I533"/>
  <c r="K533" s="1"/>
  <c r="H533"/>
  <c r="I532"/>
  <c r="K532" s="1"/>
  <c r="H532"/>
  <c r="I531"/>
  <c r="K531" s="1"/>
  <c r="H531"/>
  <c r="I530"/>
  <c r="K530" s="1"/>
  <c r="H530"/>
  <c r="I529"/>
  <c r="K529" s="1"/>
  <c r="H529"/>
  <c r="I528"/>
  <c r="K528" s="1"/>
  <c r="H528"/>
  <c r="I527"/>
  <c r="K527" s="1"/>
  <c r="H527"/>
  <c r="I526"/>
  <c r="K526" s="1"/>
  <c r="H526"/>
  <c r="I525"/>
  <c r="K525" s="1"/>
  <c r="H525"/>
  <c r="I524"/>
  <c r="K524" s="1"/>
  <c r="H524"/>
  <c r="I523"/>
  <c r="K523" s="1"/>
  <c r="H523"/>
  <c r="I522"/>
  <c r="K522" s="1"/>
  <c r="H522"/>
  <c r="I521"/>
  <c r="K521" s="1"/>
  <c r="H521"/>
  <c r="I520"/>
  <c r="K520" s="1"/>
  <c r="H520"/>
  <c r="I519"/>
  <c r="K519" s="1"/>
  <c r="H519"/>
  <c r="I518"/>
  <c r="K518" s="1"/>
  <c r="H518"/>
  <c r="I517"/>
  <c r="K517" s="1"/>
  <c r="H517"/>
  <c r="I516"/>
  <c r="K516" s="1"/>
  <c r="H516"/>
  <c r="I515"/>
  <c r="K515" s="1"/>
  <c r="H515"/>
  <c r="I514"/>
  <c r="K514" s="1"/>
  <c r="H514"/>
  <c r="I513"/>
  <c r="K513" s="1"/>
  <c r="H513"/>
  <c r="I512"/>
  <c r="K512" s="1"/>
  <c r="H512"/>
  <c r="I511"/>
  <c r="K511" s="1"/>
  <c r="H511"/>
  <c r="I510"/>
  <c r="K510" s="1"/>
  <c r="H510"/>
  <c r="I509"/>
  <c r="K509" s="1"/>
  <c r="H509"/>
  <c r="I508"/>
  <c r="K508" s="1"/>
  <c r="H508"/>
  <c r="I507"/>
  <c r="K507" s="1"/>
  <c r="H507"/>
  <c r="I506"/>
  <c r="K506" s="1"/>
  <c r="H506"/>
  <c r="I505"/>
  <c r="K505" s="1"/>
  <c r="H505"/>
  <c r="I504"/>
  <c r="K504" s="1"/>
  <c r="H504"/>
  <c r="I503"/>
  <c r="K503" s="1"/>
  <c r="H503"/>
  <c r="I502"/>
  <c r="K502" s="1"/>
  <c r="H502"/>
  <c r="I501"/>
  <c r="K501" s="1"/>
  <c r="H501"/>
  <c r="I500"/>
  <c r="K500" s="1"/>
  <c r="H500"/>
  <c r="I499"/>
  <c r="K499" s="1"/>
  <c r="H499"/>
  <c r="I498"/>
  <c r="K498" s="1"/>
  <c r="H498"/>
  <c r="I497"/>
  <c r="K497" s="1"/>
  <c r="H497"/>
  <c r="I496"/>
  <c r="K496" s="1"/>
  <c r="H496"/>
  <c r="I495"/>
  <c r="K495" s="1"/>
  <c r="H495"/>
  <c r="I494"/>
  <c r="K494" s="1"/>
  <c r="H494"/>
  <c r="I493"/>
  <c r="K493" s="1"/>
  <c r="H493"/>
  <c r="I492"/>
  <c r="K492" s="1"/>
  <c r="H492"/>
  <c r="I491"/>
  <c r="K491" s="1"/>
  <c r="H491"/>
  <c r="I490"/>
  <c r="K490" s="1"/>
  <c r="H490"/>
  <c r="I489"/>
  <c r="K489" s="1"/>
  <c r="H489"/>
  <c r="I488"/>
  <c r="K488" s="1"/>
  <c r="H488"/>
  <c r="I487"/>
  <c r="K487" s="1"/>
  <c r="H487"/>
  <c r="I486"/>
  <c r="K486" s="1"/>
  <c r="H486"/>
  <c r="I485"/>
  <c r="K485" s="1"/>
  <c r="H485"/>
  <c r="I484"/>
  <c r="K484" s="1"/>
  <c r="H484"/>
  <c r="I483"/>
  <c r="K483" s="1"/>
  <c r="H483"/>
  <c r="I482"/>
  <c r="K482" s="1"/>
  <c r="H482"/>
  <c r="I481"/>
  <c r="K481" s="1"/>
  <c r="H481"/>
  <c r="I480"/>
  <c r="K480" s="1"/>
  <c r="H480"/>
  <c r="I479"/>
  <c r="K479" s="1"/>
  <c r="H479"/>
  <c r="I478"/>
  <c r="K478" s="1"/>
  <c r="H478"/>
  <c r="I477"/>
  <c r="K477" s="1"/>
  <c r="H477"/>
  <c r="I476"/>
  <c r="K476" s="1"/>
  <c r="H476"/>
  <c r="I475"/>
  <c r="K475" s="1"/>
  <c r="H475"/>
  <c r="I474"/>
  <c r="K474" s="1"/>
  <c r="H474"/>
  <c r="I473"/>
  <c r="K473" s="1"/>
  <c r="H473"/>
  <c r="I472"/>
  <c r="K472" s="1"/>
  <c r="H472"/>
  <c r="I471"/>
  <c r="K471" s="1"/>
  <c r="H471"/>
  <c r="I470"/>
  <c r="K470" s="1"/>
  <c r="H470"/>
  <c r="I469"/>
  <c r="K469" s="1"/>
  <c r="H469"/>
  <c r="I468"/>
  <c r="K468" s="1"/>
  <c r="H468"/>
  <c r="I467"/>
  <c r="K467" s="1"/>
  <c r="H467"/>
  <c r="I466"/>
  <c r="K466" s="1"/>
  <c r="H466"/>
  <c r="I465"/>
  <c r="K465" s="1"/>
  <c r="H465"/>
  <c r="I464"/>
  <c r="K464" s="1"/>
  <c r="H464"/>
  <c r="I463"/>
  <c r="K463" s="1"/>
  <c r="H463"/>
  <c r="I462"/>
  <c r="K462" s="1"/>
  <c r="H462"/>
  <c r="I461"/>
  <c r="K461" s="1"/>
  <c r="H461"/>
  <c r="I460"/>
  <c r="K460" s="1"/>
  <c r="H460"/>
  <c r="I459"/>
  <c r="K459" s="1"/>
  <c r="H459"/>
  <c r="I458"/>
  <c r="K458" s="1"/>
  <c r="H458"/>
  <c r="I457"/>
  <c r="K457" s="1"/>
  <c r="H457"/>
  <c r="I456"/>
  <c r="K456" s="1"/>
  <c r="H456"/>
  <c r="I455"/>
  <c r="K455" s="1"/>
  <c r="H455"/>
  <c r="I454"/>
  <c r="K454" s="1"/>
  <c r="H454"/>
  <c r="I453"/>
  <c r="K453" s="1"/>
  <c r="H453"/>
  <c r="I452"/>
  <c r="K452" s="1"/>
  <c r="H452"/>
  <c r="I451"/>
  <c r="K451" s="1"/>
  <c r="H451"/>
  <c r="I450"/>
  <c r="K450" s="1"/>
  <c r="H450"/>
  <c r="I449"/>
  <c r="K449" s="1"/>
  <c r="H449"/>
  <c r="I448"/>
  <c r="K448" s="1"/>
  <c r="H448"/>
  <c r="I447"/>
  <c r="K447" s="1"/>
  <c r="H447"/>
  <c r="I446"/>
  <c r="K446" s="1"/>
  <c r="H446"/>
  <c r="I445"/>
  <c r="K445" s="1"/>
  <c r="H445"/>
  <c r="I444"/>
  <c r="K444" s="1"/>
  <c r="H444"/>
  <c r="I443"/>
  <c r="K443" s="1"/>
  <c r="H443"/>
  <c r="I442"/>
  <c r="K442" s="1"/>
  <c r="H442"/>
  <c r="I441"/>
  <c r="K441" s="1"/>
  <c r="H441"/>
  <c r="I440"/>
  <c r="K440" s="1"/>
  <c r="H440"/>
  <c r="I439"/>
  <c r="K439" s="1"/>
  <c r="H439"/>
  <c r="I438"/>
  <c r="K438" s="1"/>
  <c r="H438"/>
  <c r="I437"/>
  <c r="K437" s="1"/>
  <c r="H437"/>
  <c r="I436"/>
  <c r="K436" s="1"/>
  <c r="H436"/>
  <c r="I435"/>
  <c r="K435" s="1"/>
  <c r="H435"/>
  <c r="I434"/>
  <c r="K434" s="1"/>
  <c r="H434"/>
  <c r="I433"/>
  <c r="K433" s="1"/>
  <c r="H433"/>
  <c r="I432"/>
  <c r="K432" s="1"/>
  <c r="H432"/>
  <c r="I431"/>
  <c r="K431" s="1"/>
  <c r="H431"/>
  <c r="I430"/>
  <c r="K430" s="1"/>
  <c r="H430"/>
  <c r="I429"/>
  <c r="K429" s="1"/>
  <c r="H429"/>
  <c r="I428"/>
  <c r="K428" s="1"/>
  <c r="H428"/>
  <c r="I427"/>
  <c r="K427" s="1"/>
  <c r="H427"/>
  <c r="I426"/>
  <c r="K426" s="1"/>
  <c r="H426"/>
  <c r="I425"/>
  <c r="K425" s="1"/>
  <c r="H425"/>
  <c r="I424"/>
  <c r="K424" s="1"/>
  <c r="H424"/>
  <c r="I423"/>
  <c r="K423" s="1"/>
  <c r="H423"/>
  <c r="I422"/>
  <c r="K422" s="1"/>
  <c r="H422"/>
  <c r="I421"/>
  <c r="K421" s="1"/>
  <c r="H421"/>
  <c r="I420"/>
  <c r="K420" s="1"/>
  <c r="H420"/>
  <c r="I419"/>
  <c r="K419" s="1"/>
  <c r="H419"/>
  <c r="I418"/>
  <c r="K418" s="1"/>
  <c r="H418"/>
  <c r="I417"/>
  <c r="K417" s="1"/>
  <c r="H417"/>
  <c r="I416"/>
  <c r="K416" s="1"/>
  <c r="H416"/>
  <c r="I415"/>
  <c r="K415" s="1"/>
  <c r="H415"/>
  <c r="I414"/>
  <c r="K414" s="1"/>
  <c r="H414"/>
  <c r="I413"/>
  <c r="K413" s="1"/>
  <c r="H413"/>
  <c r="I412"/>
  <c r="K412" s="1"/>
  <c r="H412"/>
  <c r="I411"/>
  <c r="K411" s="1"/>
  <c r="H411"/>
  <c r="I410"/>
  <c r="K410" s="1"/>
  <c r="H410"/>
  <c r="I409"/>
  <c r="K409" s="1"/>
  <c r="H409"/>
  <c r="I408"/>
  <c r="K408" s="1"/>
  <c r="H408"/>
  <c r="I407"/>
  <c r="K407" s="1"/>
  <c r="H407"/>
  <c r="I406"/>
  <c r="K406" s="1"/>
  <c r="H406"/>
  <c r="I405"/>
  <c r="K405" s="1"/>
  <c r="H405"/>
  <c r="I404"/>
  <c r="K404" s="1"/>
  <c r="H404"/>
  <c r="I403"/>
  <c r="K403" s="1"/>
  <c r="H403"/>
  <c r="I402"/>
  <c r="K402" s="1"/>
  <c r="H402"/>
  <c r="I401"/>
  <c r="K401" s="1"/>
  <c r="H401"/>
  <c r="I400"/>
  <c r="K400" s="1"/>
  <c r="H400"/>
  <c r="I399"/>
  <c r="K399" s="1"/>
  <c r="H399"/>
  <c r="I398"/>
  <c r="K398" s="1"/>
  <c r="H398"/>
  <c r="I397"/>
  <c r="K397" s="1"/>
  <c r="H397"/>
  <c r="I396"/>
  <c r="K396" s="1"/>
  <c r="H396"/>
  <c r="I395"/>
  <c r="K395" s="1"/>
  <c r="H395"/>
  <c r="I394"/>
  <c r="K394" s="1"/>
  <c r="H394"/>
  <c r="I393"/>
  <c r="K393" s="1"/>
  <c r="H393"/>
  <c r="I392"/>
  <c r="K392" s="1"/>
  <c r="H392"/>
  <c r="I391"/>
  <c r="K391" s="1"/>
  <c r="H391"/>
  <c r="I390"/>
  <c r="K390" s="1"/>
  <c r="H390"/>
  <c r="I389"/>
  <c r="K389" s="1"/>
  <c r="H389"/>
  <c r="I388"/>
  <c r="K388" s="1"/>
  <c r="H388"/>
  <c r="I387"/>
  <c r="K387" s="1"/>
  <c r="H387"/>
  <c r="I386"/>
  <c r="K386" s="1"/>
  <c r="H386"/>
  <c r="I385"/>
  <c r="K385" s="1"/>
  <c r="H385"/>
  <c r="I384"/>
  <c r="K384" s="1"/>
  <c r="H384"/>
  <c r="I383"/>
  <c r="K383" s="1"/>
  <c r="H383"/>
  <c r="I382"/>
  <c r="K382" s="1"/>
  <c r="H382"/>
  <c r="I381"/>
  <c r="K381" s="1"/>
  <c r="H381"/>
  <c r="I380"/>
  <c r="K380" s="1"/>
  <c r="H380"/>
  <c r="I379"/>
  <c r="K379" s="1"/>
  <c r="H379"/>
  <c r="I378"/>
  <c r="K378" s="1"/>
  <c r="H378"/>
  <c r="I377"/>
  <c r="K377" s="1"/>
  <c r="H377"/>
  <c r="I376"/>
  <c r="K376" s="1"/>
  <c r="H376"/>
  <c r="I375"/>
  <c r="K375" s="1"/>
  <c r="H375"/>
  <c r="I374"/>
  <c r="K374" s="1"/>
  <c r="H374"/>
  <c r="I373"/>
  <c r="K373" s="1"/>
  <c r="H373"/>
  <c r="I372"/>
  <c r="K372" s="1"/>
  <c r="H372"/>
  <c r="I371"/>
  <c r="K371" s="1"/>
  <c r="H371"/>
  <c r="I370"/>
  <c r="K370" s="1"/>
  <c r="H370"/>
  <c r="I369"/>
  <c r="K369" s="1"/>
  <c r="H369"/>
  <c r="I368"/>
  <c r="K368" s="1"/>
  <c r="H368"/>
  <c r="I367"/>
  <c r="K367" s="1"/>
  <c r="H367"/>
  <c r="I366"/>
  <c r="K366" s="1"/>
  <c r="H366"/>
  <c r="I365"/>
  <c r="K365" s="1"/>
  <c r="H365"/>
  <c r="I364"/>
  <c r="K364" s="1"/>
  <c r="H364"/>
  <c r="I363"/>
  <c r="K363" s="1"/>
  <c r="H363"/>
  <c r="I362"/>
  <c r="K362" s="1"/>
  <c r="H362"/>
  <c r="I361"/>
  <c r="K361" s="1"/>
  <c r="H361"/>
  <c r="I360"/>
  <c r="K360" s="1"/>
  <c r="H360"/>
  <c r="I359"/>
  <c r="K359" s="1"/>
  <c r="H359"/>
  <c r="I358"/>
  <c r="K358" s="1"/>
  <c r="H358"/>
  <c r="I357"/>
  <c r="K357" s="1"/>
  <c r="H357"/>
  <c r="I356"/>
  <c r="K356" s="1"/>
  <c r="H356"/>
  <c r="I355"/>
  <c r="K355" s="1"/>
  <c r="H355"/>
  <c r="I354"/>
  <c r="K354" s="1"/>
  <c r="H354"/>
  <c r="I353"/>
  <c r="K353" s="1"/>
  <c r="H353"/>
  <c r="I352"/>
  <c r="K352" s="1"/>
  <c r="H352"/>
  <c r="I351"/>
  <c r="K351" s="1"/>
  <c r="H351"/>
  <c r="I350"/>
  <c r="K350" s="1"/>
  <c r="H350"/>
  <c r="I349"/>
  <c r="K349" s="1"/>
  <c r="H349"/>
  <c r="I348"/>
  <c r="K348" s="1"/>
  <c r="H348"/>
  <c r="I347"/>
  <c r="K347" s="1"/>
  <c r="H347"/>
  <c r="I346"/>
  <c r="K346" s="1"/>
  <c r="H346"/>
  <c r="I345"/>
  <c r="K345" s="1"/>
  <c r="H345"/>
  <c r="I344"/>
  <c r="K344" s="1"/>
  <c r="H344"/>
  <c r="I343"/>
  <c r="K343" s="1"/>
  <c r="H343"/>
  <c r="I342"/>
  <c r="K342" s="1"/>
  <c r="H342"/>
  <c r="I341"/>
  <c r="K341" s="1"/>
  <c r="H341"/>
  <c r="I340"/>
  <c r="K340" s="1"/>
  <c r="H340"/>
  <c r="I339"/>
  <c r="K339" s="1"/>
  <c r="H339"/>
  <c r="I338"/>
  <c r="K338" s="1"/>
  <c r="H338"/>
  <c r="I337"/>
  <c r="K337" s="1"/>
  <c r="H337"/>
  <c r="I336"/>
  <c r="K336" s="1"/>
  <c r="H336"/>
  <c r="I335"/>
  <c r="K335" s="1"/>
  <c r="H335"/>
  <c r="I334"/>
  <c r="K334" s="1"/>
  <c r="H334"/>
  <c r="I333"/>
  <c r="K333" s="1"/>
  <c r="H333"/>
  <c r="I332"/>
  <c r="K332" s="1"/>
  <c r="H332"/>
  <c r="I331"/>
  <c r="K331" s="1"/>
  <c r="H331"/>
  <c r="I330"/>
  <c r="K330" s="1"/>
  <c r="H330"/>
  <c r="I329"/>
  <c r="K329" s="1"/>
  <c r="H329"/>
  <c r="I328"/>
  <c r="K328" s="1"/>
  <c r="H328"/>
  <c r="I327"/>
  <c r="K327" s="1"/>
  <c r="H327"/>
  <c r="I326"/>
  <c r="K326" s="1"/>
  <c r="H326"/>
  <c r="I325"/>
  <c r="K325" s="1"/>
  <c r="H325"/>
  <c r="I324"/>
  <c r="K324" s="1"/>
  <c r="H324"/>
  <c r="I323"/>
  <c r="K323" s="1"/>
  <c r="H323"/>
  <c r="I322"/>
  <c r="K322" s="1"/>
  <c r="H322"/>
  <c r="I321"/>
  <c r="K321" s="1"/>
  <c r="H321"/>
  <c r="I320"/>
  <c r="K320" s="1"/>
  <c r="H320"/>
  <c r="I319"/>
  <c r="K319" s="1"/>
  <c r="H319"/>
  <c r="I318"/>
  <c r="K318" s="1"/>
  <c r="H318"/>
  <c r="I317"/>
  <c r="K317" s="1"/>
  <c r="H317"/>
  <c r="I316"/>
  <c r="K316" s="1"/>
  <c r="H316"/>
  <c r="I315"/>
  <c r="K315" s="1"/>
  <c r="H315"/>
  <c r="I314"/>
  <c r="K314" s="1"/>
  <c r="H314"/>
  <c r="I313"/>
  <c r="K313" s="1"/>
  <c r="H313"/>
  <c r="I312"/>
  <c r="K312" s="1"/>
  <c r="H312"/>
  <c r="I311"/>
  <c r="K311" s="1"/>
  <c r="H311"/>
  <c r="I310"/>
  <c r="K310" s="1"/>
  <c r="H310"/>
  <c r="I309"/>
  <c r="K309" s="1"/>
  <c r="H309"/>
  <c r="I308"/>
  <c r="K308" s="1"/>
  <c r="H308"/>
  <c r="I307"/>
  <c r="K307" s="1"/>
  <c r="H307"/>
  <c r="I306"/>
  <c r="K306" s="1"/>
  <c r="H306"/>
  <c r="I305"/>
  <c r="K305" s="1"/>
  <c r="H305"/>
  <c r="I304"/>
  <c r="K304" s="1"/>
  <c r="H304"/>
  <c r="I303"/>
  <c r="K303" s="1"/>
  <c r="H303"/>
  <c r="I302"/>
  <c r="K302" s="1"/>
  <c r="H302"/>
  <c r="I301"/>
  <c r="K301" s="1"/>
  <c r="H301"/>
  <c r="I300"/>
  <c r="K300" s="1"/>
  <c r="H300"/>
  <c r="I299"/>
  <c r="K299" s="1"/>
  <c r="H299"/>
  <c r="I298"/>
  <c r="K298" s="1"/>
  <c r="H298"/>
  <c r="I297"/>
  <c r="K297" s="1"/>
  <c r="H297"/>
  <c r="I296"/>
  <c r="K296" s="1"/>
  <c r="H296"/>
  <c r="I295"/>
  <c r="K295" s="1"/>
  <c r="H295"/>
  <c r="I294"/>
  <c r="K294" s="1"/>
  <c r="H294"/>
  <c r="I293"/>
  <c r="K293" s="1"/>
  <c r="H293"/>
  <c r="I292"/>
  <c r="K292" s="1"/>
  <c r="H292"/>
  <c r="I291"/>
  <c r="K291" s="1"/>
  <c r="H291"/>
  <c r="I290"/>
  <c r="K290" s="1"/>
  <c r="H290"/>
  <c r="I289"/>
  <c r="K289" s="1"/>
  <c r="H289"/>
  <c r="I288"/>
  <c r="K288" s="1"/>
  <c r="H288"/>
  <c r="I287"/>
  <c r="K287" s="1"/>
  <c r="H287"/>
  <c r="I286"/>
  <c r="K286" s="1"/>
  <c r="H286"/>
  <c r="I285"/>
  <c r="K285" s="1"/>
  <c r="H285"/>
  <c r="I284"/>
  <c r="K284" s="1"/>
  <c r="H284"/>
  <c r="I283"/>
  <c r="K283" s="1"/>
  <c r="H283"/>
  <c r="I282"/>
  <c r="K282" s="1"/>
  <c r="H282"/>
  <c r="I281"/>
  <c r="K281" s="1"/>
  <c r="H281"/>
  <c r="I280"/>
  <c r="K280" s="1"/>
  <c r="H280"/>
  <c r="I279"/>
  <c r="K279" s="1"/>
  <c r="H279"/>
  <c r="I278"/>
  <c r="K278" s="1"/>
  <c r="H278"/>
  <c r="I277"/>
  <c r="K277" s="1"/>
  <c r="H277"/>
  <c r="I276"/>
  <c r="K276" s="1"/>
  <c r="H276"/>
  <c r="I275"/>
  <c r="K275" s="1"/>
  <c r="H275"/>
  <c r="I274"/>
  <c r="K274" s="1"/>
  <c r="H274"/>
  <c r="I273"/>
  <c r="K273" s="1"/>
  <c r="H273"/>
  <c r="I272"/>
  <c r="K272" s="1"/>
  <c r="H272"/>
  <c r="I271"/>
  <c r="K271" s="1"/>
  <c r="H271"/>
  <c r="I270"/>
  <c r="K270" s="1"/>
  <c r="H270"/>
  <c r="I269"/>
  <c r="K269" s="1"/>
  <c r="H269"/>
  <c r="I268"/>
  <c r="K268" s="1"/>
  <c r="H268"/>
  <c r="I267"/>
  <c r="K267" s="1"/>
  <c r="H267"/>
  <c r="I266"/>
  <c r="K266" s="1"/>
  <c r="H266"/>
  <c r="I265"/>
  <c r="K265" s="1"/>
  <c r="H265"/>
  <c r="I264"/>
  <c r="K264" s="1"/>
  <c r="H264"/>
  <c r="I263"/>
  <c r="K263" s="1"/>
  <c r="H263"/>
  <c r="I262"/>
  <c r="K262" s="1"/>
  <c r="H262"/>
  <c r="I261"/>
  <c r="K261" s="1"/>
  <c r="H261"/>
  <c r="I260"/>
  <c r="K260" s="1"/>
  <c r="H260"/>
  <c r="I259"/>
  <c r="K259" s="1"/>
  <c r="H259"/>
  <c r="I258"/>
  <c r="K258" s="1"/>
  <c r="H258"/>
  <c r="I257"/>
  <c r="K257" s="1"/>
  <c r="H257"/>
  <c r="I256"/>
  <c r="K256" s="1"/>
  <c r="H256"/>
  <c r="I255"/>
  <c r="K255" s="1"/>
  <c r="H255"/>
  <c r="I254"/>
  <c r="K254" s="1"/>
  <c r="H254"/>
  <c r="I253"/>
  <c r="K253" s="1"/>
  <c r="H253"/>
  <c r="I252"/>
  <c r="K252" s="1"/>
  <c r="H252"/>
  <c r="I251"/>
  <c r="K251" s="1"/>
  <c r="H251"/>
  <c r="I250"/>
  <c r="K250" s="1"/>
  <c r="H250"/>
  <c r="I249"/>
  <c r="K249" s="1"/>
  <c r="H249"/>
  <c r="I248"/>
  <c r="K248" s="1"/>
  <c r="H248"/>
  <c r="I247"/>
  <c r="K247" s="1"/>
  <c r="H247"/>
  <c r="I246"/>
  <c r="K246" s="1"/>
  <c r="H246"/>
  <c r="I245"/>
  <c r="K245" s="1"/>
  <c r="H245"/>
  <c r="I244"/>
  <c r="K244" s="1"/>
  <c r="H244"/>
  <c r="I243"/>
  <c r="K243" s="1"/>
  <c r="H243"/>
  <c r="I242"/>
  <c r="K242" s="1"/>
  <c r="H242"/>
  <c r="I241"/>
  <c r="K241" s="1"/>
  <c r="H241"/>
  <c r="I240"/>
  <c r="K240" s="1"/>
  <c r="H240"/>
  <c r="I239"/>
  <c r="K239" s="1"/>
  <c r="H239"/>
  <c r="I238"/>
  <c r="K238" s="1"/>
  <c r="H238"/>
  <c r="I237"/>
  <c r="K237" s="1"/>
  <c r="H237"/>
  <c r="I236"/>
  <c r="K236" s="1"/>
  <c r="H236"/>
  <c r="I235"/>
  <c r="K235" s="1"/>
  <c r="H235"/>
  <c r="I234"/>
  <c r="K234" s="1"/>
  <c r="H234"/>
  <c r="I233"/>
  <c r="K233" s="1"/>
  <c r="H233"/>
  <c r="I232"/>
  <c r="K232" s="1"/>
  <c r="H232"/>
  <c r="I231"/>
  <c r="K231" s="1"/>
  <c r="H231"/>
  <c r="I230"/>
  <c r="K230" s="1"/>
  <c r="H230"/>
  <c r="I229"/>
  <c r="K229" s="1"/>
  <c r="H229"/>
  <c r="I228"/>
  <c r="K228" s="1"/>
  <c r="H228"/>
  <c r="I227"/>
  <c r="K227" s="1"/>
  <c r="H227"/>
  <c r="I226"/>
  <c r="K226" s="1"/>
  <c r="H226"/>
  <c r="I225"/>
  <c r="K225" s="1"/>
  <c r="H225"/>
  <c r="I224"/>
  <c r="K224" s="1"/>
  <c r="H224"/>
  <c r="I223"/>
  <c r="K223" s="1"/>
  <c r="H223"/>
  <c r="I222"/>
  <c r="K222" s="1"/>
  <c r="H222"/>
  <c r="I221"/>
  <c r="K221" s="1"/>
  <c r="H221"/>
  <c r="I220"/>
  <c r="K220" s="1"/>
  <c r="H220"/>
  <c r="I219"/>
  <c r="K219" s="1"/>
  <c r="H219"/>
  <c r="I218"/>
  <c r="K218" s="1"/>
  <c r="H218"/>
  <c r="I217"/>
  <c r="K217" s="1"/>
  <c r="H217"/>
  <c r="I216"/>
  <c r="K216" s="1"/>
  <c r="H216"/>
  <c r="I215"/>
  <c r="K215" s="1"/>
  <c r="H215"/>
  <c r="I214"/>
  <c r="K214" s="1"/>
  <c r="H214"/>
  <c r="I213"/>
  <c r="K213" s="1"/>
  <c r="H213"/>
  <c r="I212"/>
  <c r="K212" s="1"/>
  <c r="H212"/>
  <c r="I211"/>
  <c r="K211" s="1"/>
  <c r="H211"/>
  <c r="I210"/>
  <c r="K210" s="1"/>
  <c r="H210"/>
  <c r="I209"/>
  <c r="K209" s="1"/>
  <c r="H209"/>
  <c r="I208"/>
  <c r="K208" s="1"/>
  <c r="H208"/>
  <c r="I207"/>
  <c r="K207" s="1"/>
  <c r="H207"/>
  <c r="I206"/>
  <c r="K206" s="1"/>
  <c r="H206"/>
  <c r="I205"/>
  <c r="K205" s="1"/>
  <c r="H205"/>
  <c r="I204"/>
  <c r="K204" s="1"/>
  <c r="H204"/>
  <c r="I203"/>
  <c r="K203" s="1"/>
  <c r="H203"/>
  <c r="I202"/>
  <c r="K202" s="1"/>
  <c r="H202"/>
  <c r="I201"/>
  <c r="K201" s="1"/>
  <c r="H201"/>
  <c r="I200"/>
  <c r="K200" s="1"/>
  <c r="H200"/>
  <c r="I199"/>
  <c r="K199" s="1"/>
  <c r="H199"/>
  <c r="I198"/>
  <c r="K198" s="1"/>
  <c r="H198"/>
  <c r="I197"/>
  <c r="K197" s="1"/>
  <c r="H197"/>
  <c r="I196"/>
  <c r="K196" s="1"/>
  <c r="H196"/>
  <c r="I195"/>
  <c r="K195" s="1"/>
  <c r="H195"/>
  <c r="I194"/>
  <c r="K194" s="1"/>
  <c r="H194"/>
  <c r="I193"/>
  <c r="K193" s="1"/>
  <c r="H193"/>
  <c r="I192"/>
  <c r="K192" s="1"/>
  <c r="H192"/>
  <c r="I191"/>
  <c r="K191" s="1"/>
  <c r="H191"/>
  <c r="I190"/>
  <c r="K190" s="1"/>
  <c r="H190"/>
  <c r="I189"/>
  <c r="K189" s="1"/>
  <c r="H189"/>
  <c r="I188"/>
  <c r="K188" s="1"/>
  <c r="H188"/>
  <c r="I187"/>
  <c r="K187" s="1"/>
  <c r="H187"/>
  <c r="I186"/>
  <c r="K186" s="1"/>
  <c r="H186"/>
  <c r="I185"/>
  <c r="K185" s="1"/>
  <c r="H185"/>
  <c r="I184"/>
  <c r="K184" s="1"/>
  <c r="H184"/>
  <c r="I183"/>
  <c r="K183" s="1"/>
  <c r="H183"/>
  <c r="I182"/>
  <c r="K182" s="1"/>
  <c r="H182"/>
  <c r="I181"/>
  <c r="K181" s="1"/>
  <c r="H181"/>
  <c r="I180"/>
  <c r="K180" s="1"/>
  <c r="H180"/>
  <c r="I179"/>
  <c r="K179" s="1"/>
  <c r="H179"/>
  <c r="I178"/>
  <c r="K178" s="1"/>
  <c r="H178"/>
  <c r="I177"/>
  <c r="K177" s="1"/>
  <c r="H177"/>
  <c r="I176"/>
  <c r="K176" s="1"/>
  <c r="H176"/>
  <c r="I175"/>
  <c r="K175" s="1"/>
  <c r="H175"/>
  <c r="I174"/>
  <c r="K174" s="1"/>
  <c r="H174"/>
  <c r="I173"/>
  <c r="K173" s="1"/>
  <c r="H173"/>
  <c r="I172"/>
  <c r="K172" s="1"/>
  <c r="H172"/>
  <c r="I171"/>
  <c r="K171" s="1"/>
  <c r="H171"/>
  <c r="I170"/>
  <c r="K170" s="1"/>
  <c r="H170"/>
  <c r="I169"/>
  <c r="K169" s="1"/>
  <c r="H169"/>
  <c r="I168"/>
  <c r="K168" s="1"/>
  <c r="H168"/>
  <c r="I167"/>
  <c r="K167" s="1"/>
  <c r="H167"/>
  <c r="I166"/>
  <c r="K166" s="1"/>
  <c r="H166"/>
  <c r="I165"/>
  <c r="K165" s="1"/>
  <c r="H165"/>
  <c r="I164"/>
  <c r="K164" s="1"/>
  <c r="H164"/>
  <c r="I163"/>
  <c r="K163" s="1"/>
  <c r="H163"/>
  <c r="I162"/>
  <c r="K162" s="1"/>
  <c r="H162"/>
  <c r="I161"/>
  <c r="K161" s="1"/>
  <c r="H161"/>
  <c r="I160"/>
  <c r="K160" s="1"/>
  <c r="H160"/>
  <c r="I159"/>
  <c r="K159" s="1"/>
  <c r="H159"/>
  <c r="I158"/>
  <c r="K158" s="1"/>
  <c r="H158"/>
  <c r="I157"/>
  <c r="K157" s="1"/>
  <c r="H157"/>
  <c r="I156"/>
  <c r="K156" s="1"/>
  <c r="H156"/>
  <c r="I155"/>
  <c r="K155" s="1"/>
  <c r="H155"/>
  <c r="I154"/>
  <c r="K154" s="1"/>
  <c r="H154"/>
  <c r="I153"/>
  <c r="K153" s="1"/>
  <c r="H153"/>
  <c r="I152"/>
  <c r="K152" s="1"/>
  <c r="H152"/>
  <c r="I151"/>
  <c r="K151" s="1"/>
  <c r="H151"/>
  <c r="I150"/>
  <c r="K150" s="1"/>
  <c r="H150"/>
  <c r="I149"/>
  <c r="K149" s="1"/>
  <c r="H149"/>
  <c r="I148"/>
  <c r="K148" s="1"/>
  <c r="H148"/>
  <c r="I147"/>
  <c r="K147" s="1"/>
  <c r="H147"/>
  <c r="I146"/>
  <c r="K146" s="1"/>
  <c r="H146"/>
  <c r="I145"/>
  <c r="K145" s="1"/>
  <c r="H145"/>
  <c r="I144"/>
  <c r="K144" s="1"/>
  <c r="H144"/>
  <c r="I143"/>
  <c r="K143" s="1"/>
  <c r="H143"/>
  <c r="I142"/>
  <c r="K142" s="1"/>
  <c r="H142"/>
  <c r="I141"/>
  <c r="K141" s="1"/>
  <c r="H141"/>
  <c r="I140"/>
  <c r="K140" s="1"/>
  <c r="H140"/>
  <c r="C2214"/>
  <c r="A84" i="15" l="1"/>
  <c r="A140"/>
  <c r="A155" s="1"/>
  <c r="A70"/>
  <c r="B55"/>
  <c r="B12"/>
  <c r="A27"/>
  <c r="A42" s="1"/>
  <c r="A56"/>
  <c r="B41"/>
  <c r="U1" i="1"/>
  <c r="A13" i="15"/>
  <c r="M5" i="13"/>
  <c r="M5" i="12" s="1"/>
  <c r="A13" i="14"/>
  <c r="A28" s="1"/>
  <c r="A43" s="1"/>
  <c r="A58" s="1"/>
  <c r="A73" s="1"/>
  <c r="A88" s="1"/>
  <c r="A103" s="1"/>
  <c r="A118" s="1"/>
  <c r="A133" s="1"/>
  <c r="A148" s="1"/>
  <c r="A163" s="1"/>
  <c r="A178" s="1"/>
  <c r="A193" s="1"/>
  <c r="A208" s="1"/>
  <c r="A223" s="1"/>
  <c r="A238" s="1"/>
  <c r="A253" s="1"/>
  <c r="A268" s="1"/>
  <c r="A283" s="1"/>
  <c r="A298" s="1"/>
  <c r="A313" s="1"/>
  <c r="A328" s="1"/>
  <c r="A343" s="1"/>
  <c r="A358" s="1"/>
  <c r="A373" s="1"/>
  <c r="A388" s="1"/>
  <c r="A403" s="1"/>
  <c r="A418" s="1"/>
  <c r="A433" s="1"/>
  <c r="A448" s="1"/>
  <c r="A463" s="1"/>
  <c r="A478" s="1"/>
  <c r="A493" s="1"/>
  <c r="A508" s="1"/>
  <c r="A523" s="1"/>
  <c r="A538" s="1"/>
  <c r="A553" s="1"/>
  <c r="A568" s="1"/>
  <c r="A583" s="1"/>
  <c r="A598" s="1"/>
  <c r="A613" s="1"/>
  <c r="A628" s="1"/>
  <c r="A643" s="1"/>
  <c r="A658" s="1"/>
  <c r="A673" s="1"/>
  <c r="A688" s="1"/>
  <c r="A703" s="1"/>
  <c r="A718" s="1"/>
  <c r="A733" s="1"/>
  <c r="A748" s="1"/>
  <c r="A763" s="1"/>
  <c r="A778" s="1"/>
  <c r="A793" s="1"/>
  <c r="A808" s="1"/>
  <c r="A823" s="1"/>
  <c r="A838" s="1"/>
  <c r="A853" s="1"/>
  <c r="A868" s="1"/>
  <c r="A883" s="1"/>
  <c r="A898" s="1"/>
  <c r="A913" s="1"/>
  <c r="A928" s="1"/>
  <c r="A943" s="1"/>
  <c r="A958" s="1"/>
  <c r="A973" s="1"/>
  <c r="A988" s="1"/>
  <c r="A1003" s="1"/>
  <c r="A1018" s="1"/>
  <c r="A1033" s="1"/>
  <c r="A1048" s="1"/>
  <c r="A1063" s="1"/>
  <c r="A1078" s="1"/>
  <c r="A1093" s="1"/>
  <c r="A1108" s="1"/>
  <c r="A1123" s="1"/>
  <c r="A1138" s="1"/>
  <c r="A1153" s="1"/>
  <c r="A1168" s="1"/>
  <c r="A1183" s="1"/>
  <c r="A1198" s="1"/>
  <c r="A1213" s="1"/>
  <c r="A1228" s="1"/>
  <c r="A1243" s="1"/>
  <c r="A1258" s="1"/>
  <c r="A1273" s="1"/>
  <c r="A1288" s="1"/>
  <c r="A1303" s="1"/>
  <c r="A1318" s="1"/>
  <c r="A1333" s="1"/>
  <c r="A1348" s="1"/>
  <c r="A1363" s="1"/>
  <c r="A1378" s="1"/>
  <c r="A1393" s="1"/>
  <c r="A1408" s="1"/>
  <c r="A1423" s="1"/>
  <c r="A1438" s="1"/>
  <c r="A1453" s="1"/>
  <c r="A1468" s="1"/>
  <c r="A1483" s="1"/>
  <c r="A98" i="15"/>
  <c r="B83"/>
  <c r="A126"/>
  <c r="A112"/>
  <c r="B97"/>
  <c r="A167"/>
  <c r="A274"/>
  <c r="A181"/>
  <c r="A226" i="14"/>
  <c r="H43" i="1"/>
  <c r="H9"/>
  <c r="H2"/>
  <c r="H75"/>
  <c r="H11"/>
  <c r="H51"/>
  <c r="H19"/>
  <c r="H91"/>
  <c r="H99"/>
  <c r="H67"/>
  <c r="H35"/>
  <c r="H3"/>
  <c r="H83"/>
  <c r="H59"/>
  <c r="H27"/>
  <c r="H101"/>
  <c r="H85"/>
  <c r="H69"/>
  <c r="H53"/>
  <c r="H37"/>
  <c r="H21"/>
  <c r="H5"/>
  <c r="H95"/>
  <c r="H87"/>
  <c r="H79"/>
  <c r="H71"/>
  <c r="H63"/>
  <c r="H55"/>
  <c r="H47"/>
  <c r="H39"/>
  <c r="H31"/>
  <c r="H23"/>
  <c r="H15"/>
  <c r="H7"/>
  <c r="H93"/>
  <c r="H77"/>
  <c r="H61"/>
  <c r="H45"/>
  <c r="H29"/>
  <c r="H13"/>
  <c r="G3"/>
  <c r="H97"/>
  <c r="H89"/>
  <c r="H81"/>
  <c r="H73"/>
  <c r="H65"/>
  <c r="H57"/>
  <c r="H49"/>
  <c r="H41"/>
  <c r="H33"/>
  <c r="H25"/>
  <c r="H17"/>
  <c r="G98"/>
  <c r="G94"/>
  <c r="G90"/>
  <c r="G86"/>
  <c r="G82"/>
  <c r="G78"/>
  <c r="G74"/>
  <c r="G70"/>
  <c r="G66"/>
  <c r="G62"/>
  <c r="G58"/>
  <c r="G54"/>
  <c r="G50"/>
  <c r="G46"/>
  <c r="G44"/>
  <c r="G38"/>
  <c r="G36"/>
  <c r="G32"/>
  <c r="G28"/>
  <c r="G24"/>
  <c r="G20"/>
  <c r="G16"/>
  <c r="G12"/>
  <c r="G8"/>
  <c r="G6"/>
  <c r="G4"/>
  <c r="H100"/>
  <c r="H98"/>
  <c r="H96"/>
  <c r="H94"/>
  <c r="H92"/>
  <c r="H90"/>
  <c r="H88"/>
  <c r="H86"/>
  <c r="H84"/>
  <c r="H82"/>
  <c r="H80"/>
  <c r="H78"/>
  <c r="H76"/>
  <c r="H74"/>
  <c r="H72"/>
  <c r="H70"/>
  <c r="H68"/>
  <c r="H66"/>
  <c r="H64"/>
  <c r="H62"/>
  <c r="H60"/>
  <c r="H58"/>
  <c r="H56"/>
  <c r="H54"/>
  <c r="H52"/>
  <c r="H50"/>
  <c r="H48"/>
  <c r="H46"/>
  <c r="H44"/>
  <c r="H42"/>
  <c r="H40"/>
  <c r="H38"/>
  <c r="H36"/>
  <c r="H34"/>
  <c r="H32"/>
  <c r="H30"/>
  <c r="H28"/>
  <c r="H26"/>
  <c r="H24"/>
  <c r="H22"/>
  <c r="H20"/>
  <c r="H18"/>
  <c r="H16"/>
  <c r="H14"/>
  <c r="H12"/>
  <c r="H10"/>
  <c r="H8"/>
  <c r="H6"/>
  <c r="H4"/>
  <c r="G100"/>
  <c r="G96"/>
  <c r="G92"/>
  <c r="G88"/>
  <c r="G84"/>
  <c r="G80"/>
  <c r="I80" s="1"/>
  <c r="G76"/>
  <c r="G72"/>
  <c r="G68"/>
  <c r="G64"/>
  <c r="G60"/>
  <c r="G56"/>
  <c r="G52"/>
  <c r="G48"/>
  <c r="G42"/>
  <c r="G40"/>
  <c r="G34"/>
  <c r="G30"/>
  <c r="G26"/>
  <c r="G22"/>
  <c r="G18"/>
  <c r="G14"/>
  <c r="G10"/>
  <c r="G101"/>
  <c r="G99"/>
  <c r="G97"/>
  <c r="G95"/>
  <c r="G93"/>
  <c r="G91"/>
  <c r="G89"/>
  <c r="G87"/>
  <c r="G85"/>
  <c r="G83"/>
  <c r="G81"/>
  <c r="G79"/>
  <c r="G77"/>
  <c r="G75"/>
  <c r="G73"/>
  <c r="G71"/>
  <c r="G69"/>
  <c r="G67"/>
  <c r="G65"/>
  <c r="G63"/>
  <c r="G61"/>
  <c r="G59"/>
  <c r="G57"/>
  <c r="G55"/>
  <c r="G53"/>
  <c r="G51"/>
  <c r="G49"/>
  <c r="G47"/>
  <c r="G45"/>
  <c r="G43"/>
  <c r="G41"/>
  <c r="G39"/>
  <c r="G37"/>
  <c r="G35"/>
  <c r="G33"/>
  <c r="G31"/>
  <c r="G29"/>
  <c r="G27"/>
  <c r="G25"/>
  <c r="G23"/>
  <c r="G21"/>
  <c r="G19"/>
  <c r="G17"/>
  <c r="G15"/>
  <c r="G13"/>
  <c r="G11"/>
  <c r="G9"/>
  <c r="G7"/>
  <c r="G5"/>
  <c r="I34" l="1"/>
  <c r="A57" i="15"/>
  <c r="B42"/>
  <c r="A85"/>
  <c r="A99"/>
  <c r="B84"/>
  <c r="A113"/>
  <c r="B98"/>
  <c r="V1" i="1"/>
  <c r="N5" i="13"/>
  <c r="N5" i="12" s="1"/>
  <c r="A14" i="14"/>
  <c r="A29" s="1"/>
  <c r="A44" s="1"/>
  <c r="A59" s="1"/>
  <c r="A74" s="1"/>
  <c r="A89" s="1"/>
  <c r="A104" s="1"/>
  <c r="A119" s="1"/>
  <c r="A134" s="1"/>
  <c r="A149" s="1"/>
  <c r="A164" s="1"/>
  <c r="A179" s="1"/>
  <c r="A194" s="1"/>
  <c r="A209" s="1"/>
  <c r="A224" s="1"/>
  <c r="A239" s="1"/>
  <c r="A254" s="1"/>
  <c r="A269" s="1"/>
  <c r="A284" s="1"/>
  <c r="A299" s="1"/>
  <c r="A314" s="1"/>
  <c r="A329" s="1"/>
  <c r="A344" s="1"/>
  <c r="A359" s="1"/>
  <c r="A374" s="1"/>
  <c r="A389" s="1"/>
  <c r="A404" s="1"/>
  <c r="A419" s="1"/>
  <c r="A434" s="1"/>
  <c r="A449" s="1"/>
  <c r="A464" s="1"/>
  <c r="A479" s="1"/>
  <c r="A494" s="1"/>
  <c r="A509" s="1"/>
  <c r="A524" s="1"/>
  <c r="A539" s="1"/>
  <c r="A554" s="1"/>
  <c r="A569" s="1"/>
  <c r="A584" s="1"/>
  <c r="A599" s="1"/>
  <c r="A614" s="1"/>
  <c r="A629" s="1"/>
  <c r="A644" s="1"/>
  <c r="A659" s="1"/>
  <c r="A674" s="1"/>
  <c r="A689" s="1"/>
  <c r="A704" s="1"/>
  <c r="A719" s="1"/>
  <c r="A734" s="1"/>
  <c r="A749" s="1"/>
  <c r="A764" s="1"/>
  <c r="A779" s="1"/>
  <c r="A794" s="1"/>
  <c r="A809" s="1"/>
  <c r="A824" s="1"/>
  <c r="A839" s="1"/>
  <c r="A854" s="1"/>
  <c r="A869" s="1"/>
  <c r="A884" s="1"/>
  <c r="A899" s="1"/>
  <c r="A914" s="1"/>
  <c r="A929" s="1"/>
  <c r="A944" s="1"/>
  <c r="A959" s="1"/>
  <c r="A974" s="1"/>
  <c r="A989" s="1"/>
  <c r="A1004" s="1"/>
  <c r="A1019" s="1"/>
  <c r="A1034" s="1"/>
  <c r="A1049" s="1"/>
  <c r="A1064" s="1"/>
  <c r="A1079" s="1"/>
  <c r="A1094" s="1"/>
  <c r="A1109" s="1"/>
  <c r="A1124" s="1"/>
  <c r="A1139" s="1"/>
  <c r="A1154" s="1"/>
  <c r="A1169" s="1"/>
  <c r="A1184" s="1"/>
  <c r="A1199" s="1"/>
  <c r="A1214" s="1"/>
  <c r="A1229" s="1"/>
  <c r="A1244" s="1"/>
  <c r="A1259" s="1"/>
  <c r="A1274" s="1"/>
  <c r="A1289" s="1"/>
  <c r="A1304" s="1"/>
  <c r="A1319" s="1"/>
  <c r="A1334" s="1"/>
  <c r="A1349" s="1"/>
  <c r="A1364" s="1"/>
  <c r="A1379" s="1"/>
  <c r="A1394" s="1"/>
  <c r="A1409" s="1"/>
  <c r="A1424" s="1"/>
  <c r="A1439" s="1"/>
  <c r="A1454" s="1"/>
  <c r="A1469" s="1"/>
  <c r="A1484" s="1"/>
  <c r="A14" i="15"/>
  <c r="A71"/>
  <c r="B56"/>
  <c r="A127"/>
  <c r="A141"/>
  <c r="A156" s="1"/>
  <c r="B13"/>
  <c r="A28"/>
  <c r="A43" s="1"/>
  <c r="A170"/>
  <c r="A289"/>
  <c r="A182"/>
  <c r="A196"/>
  <c r="A241" i="14"/>
  <c r="I43" i="1"/>
  <c r="I9"/>
  <c r="I33"/>
  <c r="I65"/>
  <c r="I97"/>
  <c r="D25" i="4" s="1"/>
  <c r="I16" i="1"/>
  <c r="I51"/>
  <c r="I59"/>
  <c r="I67"/>
  <c r="I31"/>
  <c r="I63"/>
  <c r="I95"/>
  <c r="D20" i="4" s="1"/>
  <c r="I13" i="1"/>
  <c r="I21"/>
  <c r="I77"/>
  <c r="I85"/>
  <c r="I48"/>
  <c r="I11"/>
  <c r="I75"/>
  <c r="I64"/>
  <c r="I96"/>
  <c r="I5"/>
  <c r="I61"/>
  <c r="I69"/>
  <c r="I83"/>
  <c r="I99"/>
  <c r="D47" i="4" s="1"/>
  <c r="I41" i="1"/>
  <c r="D35" i="5" s="1"/>
  <c r="I73" i="1"/>
  <c r="I15"/>
  <c r="I23"/>
  <c r="I47"/>
  <c r="I55"/>
  <c r="I79"/>
  <c r="I87"/>
  <c r="I92"/>
  <c r="D17" i="4" s="1"/>
  <c r="I38" i="1"/>
  <c r="I54"/>
  <c r="I70"/>
  <c r="I86"/>
  <c r="I3"/>
  <c r="I39"/>
  <c r="I71"/>
  <c r="I19"/>
  <c r="I27"/>
  <c r="I35"/>
  <c r="I91"/>
  <c r="I45"/>
  <c r="I53"/>
  <c r="I93"/>
  <c r="I37"/>
  <c r="D18" i="5" s="1"/>
  <c r="I101" i="1"/>
  <c r="I29"/>
  <c r="I17"/>
  <c r="D34" i="4" s="1"/>
  <c r="I25" i="1"/>
  <c r="I49"/>
  <c r="I57"/>
  <c r="I81"/>
  <c r="I89"/>
  <c r="I14"/>
  <c r="I30"/>
  <c r="I8"/>
  <c r="D37" i="4" s="1"/>
  <c r="I24" i="1"/>
  <c r="I40"/>
  <c r="D34" i="5" s="1"/>
  <c r="I56" i="1"/>
  <c r="I72"/>
  <c r="I88"/>
  <c r="I4"/>
  <c r="I46"/>
  <c r="I62"/>
  <c r="I78"/>
  <c r="I94"/>
  <c r="D43" i="4" s="1"/>
  <c r="I52" i="1"/>
  <c r="I68"/>
  <c r="I84"/>
  <c r="I100"/>
  <c r="D23" i="4" s="1"/>
  <c r="I18" i="1"/>
  <c r="D35" i="4" s="1"/>
  <c r="I28" i="1"/>
  <c r="I12"/>
  <c r="I60"/>
  <c r="I76"/>
  <c r="I22"/>
  <c r="I44"/>
  <c r="I10"/>
  <c r="I26"/>
  <c r="I42"/>
  <c r="I58"/>
  <c r="I74"/>
  <c r="I90"/>
  <c r="I6"/>
  <c r="I20"/>
  <c r="I36"/>
  <c r="I32"/>
  <c r="I98"/>
  <c r="D39" i="4" s="1"/>
  <c r="I66" i="1"/>
  <c r="I50"/>
  <c r="I82"/>
  <c r="A62" i="5"/>
  <c r="A61"/>
  <c r="G42"/>
  <c r="E42"/>
  <c r="G40"/>
  <c r="E40"/>
  <c r="F35"/>
  <c r="F34"/>
  <c r="G29"/>
  <c r="E29"/>
  <c r="G25"/>
  <c r="E25"/>
  <c r="F20"/>
  <c r="F19"/>
  <c r="F18"/>
  <c r="F17"/>
  <c r="F16"/>
  <c r="D16"/>
  <c r="F15"/>
  <c r="F14"/>
  <c r="F10"/>
  <c r="F9"/>
  <c r="A2"/>
  <c r="A1"/>
  <c r="F26" i="4"/>
  <c r="F25"/>
  <c r="F24"/>
  <c r="F23"/>
  <c r="F20"/>
  <c r="F19"/>
  <c r="D19"/>
  <c r="F18"/>
  <c r="D18"/>
  <c r="F17"/>
  <c r="G14"/>
  <c r="E14"/>
  <c r="F12"/>
  <c r="D12"/>
  <c r="F10"/>
  <c r="A58" i="15" l="1"/>
  <c r="B43"/>
  <c r="A171"/>
  <c r="A128"/>
  <c r="A29"/>
  <c r="A44" s="1"/>
  <c r="B14"/>
  <c r="C10" s="1"/>
  <c r="A185"/>
  <c r="A200" s="1"/>
  <c r="A215" s="1"/>
  <c r="A230" s="1"/>
  <c r="A245" s="1"/>
  <c r="A260" s="1"/>
  <c r="A275" s="1"/>
  <c r="A290" s="1"/>
  <c r="A305" s="1"/>
  <c r="A320" s="1"/>
  <c r="A335" s="1"/>
  <c r="A350" s="1"/>
  <c r="A365" s="1"/>
  <c r="A380" s="1"/>
  <c r="A395" s="1"/>
  <c r="A410" s="1"/>
  <c r="A425" s="1"/>
  <c r="A440" s="1"/>
  <c r="A455" s="1"/>
  <c r="A470" s="1"/>
  <c r="A485" s="1"/>
  <c r="A500" s="1"/>
  <c r="A515" s="1"/>
  <c r="A530" s="1"/>
  <c r="A545" s="1"/>
  <c r="A560" s="1"/>
  <c r="A575" s="1"/>
  <c r="A590" s="1"/>
  <c r="A605" s="1"/>
  <c r="A620" s="1"/>
  <c r="A635" s="1"/>
  <c r="A650" s="1"/>
  <c r="A665" s="1"/>
  <c r="A680" s="1"/>
  <c r="A695" s="1"/>
  <c r="A710" s="1"/>
  <c r="A725" s="1"/>
  <c r="A740" s="1"/>
  <c r="A755" s="1"/>
  <c r="A770" s="1"/>
  <c r="A785" s="1"/>
  <c r="A800" s="1"/>
  <c r="A815" s="1"/>
  <c r="A830" s="1"/>
  <c r="A100"/>
  <c r="B85"/>
  <c r="A142"/>
  <c r="A157" s="1"/>
  <c r="A86"/>
  <c r="A114"/>
  <c r="B99"/>
  <c r="A72"/>
  <c r="B57"/>
  <c r="D48" i="4"/>
  <c r="B198" i="15"/>
  <c r="B199"/>
  <c r="B200"/>
  <c r="A197"/>
  <c r="A304"/>
  <c r="A211"/>
  <c r="A256" i="14"/>
  <c r="D45" i="4"/>
  <c r="D44"/>
  <c r="D17" i="5"/>
  <c r="G44"/>
  <c r="D33" i="4"/>
  <c r="E41" s="1"/>
  <c r="E44" i="5"/>
  <c r="D26" i="4"/>
  <c r="D19" i="5"/>
  <c r="D9"/>
  <c r="D14"/>
  <c r="D20"/>
  <c r="G11"/>
  <c r="G36"/>
  <c r="G21" i="4"/>
  <c r="G27"/>
  <c r="G41"/>
  <c r="G49"/>
  <c r="E36" i="5"/>
  <c r="E21" i="4"/>
  <c r="G21" i="5"/>
  <c r="A87" i="15" l="1"/>
  <c r="A101"/>
  <c r="B86"/>
  <c r="A115"/>
  <c r="B100"/>
  <c r="C14"/>
  <c r="C5"/>
  <c r="C6"/>
  <c r="C3"/>
  <c r="C4"/>
  <c r="A143"/>
  <c r="A158" s="1"/>
  <c r="A73"/>
  <c r="B58"/>
  <c r="C7"/>
  <c r="C12"/>
  <c r="C9"/>
  <c r="A129"/>
  <c r="A172"/>
  <c r="A59"/>
  <c r="B44"/>
  <c r="A186"/>
  <c r="A201" s="1"/>
  <c r="C8"/>
  <c r="C11"/>
  <c r="C13"/>
  <c r="A319"/>
  <c r="A334" s="1"/>
  <c r="B215"/>
  <c r="A212"/>
  <c r="B213"/>
  <c r="B214"/>
  <c r="A226"/>
  <c r="A271" i="14"/>
  <c r="G23" i="5"/>
  <c r="G27" s="1"/>
  <c r="G31" s="1"/>
  <c r="G38" s="1"/>
  <c r="G46" s="1"/>
  <c r="D2203" i="2" s="1"/>
  <c r="G50" i="4"/>
  <c r="A74" i="15" l="1"/>
  <c r="B59"/>
  <c r="C49" s="1"/>
  <c r="A187"/>
  <c r="A202" s="1"/>
  <c r="A88"/>
  <c r="C44"/>
  <c r="C33"/>
  <c r="C36"/>
  <c r="C37"/>
  <c r="C40"/>
  <c r="C39"/>
  <c r="C35"/>
  <c r="C34"/>
  <c r="A130"/>
  <c r="A102"/>
  <c r="B87"/>
  <c r="A216"/>
  <c r="B201"/>
  <c r="A144"/>
  <c r="A159" s="1"/>
  <c r="A173"/>
  <c r="C42"/>
  <c r="C41"/>
  <c r="C38"/>
  <c r="A116"/>
  <c r="B101"/>
  <c r="C43"/>
  <c r="B230"/>
  <c r="B228"/>
  <c r="B229"/>
  <c r="A227"/>
  <c r="A349"/>
  <c r="A241"/>
  <c r="A286" i="14"/>
  <c r="G2" i="1"/>
  <c r="I2" s="1"/>
  <c r="F11" i="4"/>
  <c r="G13" s="1"/>
  <c r="G28" s="1"/>
  <c r="G52" s="1"/>
  <c r="L2102" i="2"/>
  <c r="I7" i="1"/>
  <c r="D15" i="5" s="1"/>
  <c r="E21" s="1"/>
  <c r="I8" i="2"/>
  <c r="K8" s="1"/>
  <c r="I9"/>
  <c r="K9" s="1"/>
  <c r="I10"/>
  <c r="K10" s="1"/>
  <c r="I11"/>
  <c r="K11" s="1"/>
  <c r="I12"/>
  <c r="K12" s="1"/>
  <c r="I13"/>
  <c r="K13" s="1"/>
  <c r="I14"/>
  <c r="K14" s="1"/>
  <c r="I15"/>
  <c r="K15" s="1"/>
  <c r="I16"/>
  <c r="K16" s="1"/>
  <c r="I17"/>
  <c r="K17" s="1"/>
  <c r="I18"/>
  <c r="K18" s="1"/>
  <c r="I19"/>
  <c r="K19" s="1"/>
  <c r="I20"/>
  <c r="K20" s="1"/>
  <c r="I21"/>
  <c r="K21" s="1"/>
  <c r="I22"/>
  <c r="K22" s="1"/>
  <c r="I23"/>
  <c r="K23" s="1"/>
  <c r="I24"/>
  <c r="K24" s="1"/>
  <c r="I25"/>
  <c r="K25" s="1"/>
  <c r="I26"/>
  <c r="K26" s="1"/>
  <c r="I27"/>
  <c r="K27" s="1"/>
  <c r="I28"/>
  <c r="K28" s="1"/>
  <c r="I29"/>
  <c r="K29" s="1"/>
  <c r="I30"/>
  <c r="K30" s="1"/>
  <c r="I31"/>
  <c r="K31" s="1"/>
  <c r="I32"/>
  <c r="K32" s="1"/>
  <c r="I33"/>
  <c r="K33" s="1"/>
  <c r="I34"/>
  <c r="K34" s="1"/>
  <c r="I35"/>
  <c r="K35" s="1"/>
  <c r="I36"/>
  <c r="K36" s="1"/>
  <c r="I37"/>
  <c r="K37" s="1"/>
  <c r="I38"/>
  <c r="K38" s="1"/>
  <c r="I39"/>
  <c r="K39" s="1"/>
  <c r="I40"/>
  <c r="K40" s="1"/>
  <c r="I41"/>
  <c r="K41" s="1"/>
  <c r="I42"/>
  <c r="K42" s="1"/>
  <c r="I43"/>
  <c r="K43" s="1"/>
  <c r="I44"/>
  <c r="K44" s="1"/>
  <c r="I45"/>
  <c r="K45" s="1"/>
  <c r="I46"/>
  <c r="K46" s="1"/>
  <c r="I47"/>
  <c r="K47" s="1"/>
  <c r="I48"/>
  <c r="K48" s="1"/>
  <c r="I49"/>
  <c r="K49" s="1"/>
  <c r="I50"/>
  <c r="K50" s="1"/>
  <c r="I51"/>
  <c r="K51" s="1"/>
  <c r="I52"/>
  <c r="K52" s="1"/>
  <c r="I53"/>
  <c r="K53" s="1"/>
  <c r="I54"/>
  <c r="K54" s="1"/>
  <c r="I55"/>
  <c r="K55" s="1"/>
  <c r="I56"/>
  <c r="K56" s="1"/>
  <c r="I57"/>
  <c r="K57" s="1"/>
  <c r="I58"/>
  <c r="K58" s="1"/>
  <c r="I59"/>
  <c r="K59" s="1"/>
  <c r="I60"/>
  <c r="K60" s="1"/>
  <c r="I61"/>
  <c r="K61" s="1"/>
  <c r="I62"/>
  <c r="K62" s="1"/>
  <c r="I63"/>
  <c r="K63" s="1"/>
  <c r="I64"/>
  <c r="K64" s="1"/>
  <c r="I65"/>
  <c r="K65" s="1"/>
  <c r="I66"/>
  <c r="K66" s="1"/>
  <c r="I67"/>
  <c r="K67" s="1"/>
  <c r="I68"/>
  <c r="K68" s="1"/>
  <c r="I69"/>
  <c r="K69" s="1"/>
  <c r="I70"/>
  <c r="K70" s="1"/>
  <c r="I71"/>
  <c r="K71" s="1"/>
  <c r="I72"/>
  <c r="K72" s="1"/>
  <c r="I73"/>
  <c r="K73" s="1"/>
  <c r="I74"/>
  <c r="K74" s="1"/>
  <c r="I75"/>
  <c r="K75" s="1"/>
  <c r="I76"/>
  <c r="K76" s="1"/>
  <c r="I77"/>
  <c r="K77" s="1"/>
  <c r="I78"/>
  <c r="K78" s="1"/>
  <c r="I79"/>
  <c r="K79" s="1"/>
  <c r="I80"/>
  <c r="K80" s="1"/>
  <c r="I81"/>
  <c r="K81" s="1"/>
  <c r="I82"/>
  <c r="K82" s="1"/>
  <c r="I83"/>
  <c r="K83" s="1"/>
  <c r="I84"/>
  <c r="K84" s="1"/>
  <c r="I85"/>
  <c r="K85" s="1"/>
  <c r="I86"/>
  <c r="K86" s="1"/>
  <c r="I87"/>
  <c r="K87" s="1"/>
  <c r="I88"/>
  <c r="K88" s="1"/>
  <c r="I89"/>
  <c r="K89" s="1"/>
  <c r="I90"/>
  <c r="K90" s="1"/>
  <c r="I91"/>
  <c r="K91" s="1"/>
  <c r="I92"/>
  <c r="K92" s="1"/>
  <c r="I93"/>
  <c r="K93" s="1"/>
  <c r="I94"/>
  <c r="K94" s="1"/>
  <c r="I95"/>
  <c r="K95" s="1"/>
  <c r="I96"/>
  <c r="K96" s="1"/>
  <c r="I97"/>
  <c r="K97" s="1"/>
  <c r="I98"/>
  <c r="K98" s="1"/>
  <c r="I99"/>
  <c r="I100"/>
  <c r="K100" s="1"/>
  <c r="I101"/>
  <c r="K101" s="1"/>
  <c r="I102"/>
  <c r="K102" s="1"/>
  <c r="I103"/>
  <c r="K103" s="1"/>
  <c r="I104"/>
  <c r="K104" s="1"/>
  <c r="I105"/>
  <c r="K105" s="1"/>
  <c r="I106"/>
  <c r="K106" s="1"/>
  <c r="I107"/>
  <c r="K107" s="1"/>
  <c r="I108"/>
  <c r="K108" s="1"/>
  <c r="I109"/>
  <c r="K109" s="1"/>
  <c r="I110"/>
  <c r="K110" s="1"/>
  <c r="I111"/>
  <c r="K111" s="1"/>
  <c r="I112"/>
  <c r="K112" s="1"/>
  <c r="I113"/>
  <c r="K113" s="1"/>
  <c r="I114"/>
  <c r="K114" s="1"/>
  <c r="I115"/>
  <c r="K115" s="1"/>
  <c r="I116"/>
  <c r="K116" s="1"/>
  <c r="I117"/>
  <c r="K117" s="1"/>
  <c r="I118"/>
  <c r="K118" s="1"/>
  <c r="I119"/>
  <c r="K119" s="1"/>
  <c r="I120"/>
  <c r="K120" s="1"/>
  <c r="I121"/>
  <c r="K121" s="1"/>
  <c r="I122"/>
  <c r="K122" s="1"/>
  <c r="I123"/>
  <c r="K123" s="1"/>
  <c r="I124"/>
  <c r="K124" s="1"/>
  <c r="I125"/>
  <c r="K125" s="1"/>
  <c r="I126"/>
  <c r="K126" s="1"/>
  <c r="I127"/>
  <c r="K127" s="1"/>
  <c r="I128"/>
  <c r="K128" s="1"/>
  <c r="I129"/>
  <c r="K129" s="1"/>
  <c r="I130"/>
  <c r="K130" s="1"/>
  <c r="I131"/>
  <c r="K131" s="1"/>
  <c r="I132"/>
  <c r="K132" s="1"/>
  <c r="I133"/>
  <c r="K133" s="1"/>
  <c r="I134"/>
  <c r="K134" s="1"/>
  <c r="I135"/>
  <c r="K135" s="1"/>
  <c r="I136"/>
  <c r="K136" s="1"/>
  <c r="I137"/>
  <c r="K137" s="1"/>
  <c r="I138"/>
  <c r="K138" s="1"/>
  <c r="I139"/>
  <c r="K139" s="1"/>
  <c r="I6"/>
  <c r="K6" s="1"/>
  <c r="I5"/>
  <c r="K5" s="1"/>
  <c r="I4"/>
  <c r="K4" s="1"/>
  <c r="I3"/>
  <c r="K3" s="1"/>
  <c r="I2"/>
  <c r="K2" s="1"/>
  <c r="I7"/>
  <c r="K7" s="1"/>
  <c r="C58" i="15" l="1"/>
  <c r="C51"/>
  <c r="A217"/>
  <c r="B202"/>
  <c r="C55"/>
  <c r="A188"/>
  <c r="A203" s="1"/>
  <c r="A231"/>
  <c r="B216"/>
  <c r="A117"/>
  <c r="B102"/>
  <c r="A103"/>
  <c r="B88"/>
  <c r="C59"/>
  <c r="C52"/>
  <c r="C53"/>
  <c r="C48"/>
  <c r="C54"/>
  <c r="C57"/>
  <c r="A131"/>
  <c r="A174"/>
  <c r="A145"/>
  <c r="A160" s="1"/>
  <c r="C50"/>
  <c r="A89"/>
  <c r="C56"/>
  <c r="A364"/>
  <c r="A242"/>
  <c r="A256"/>
  <c r="A301" i="14"/>
  <c r="K99" i="2"/>
  <c r="D10" i="4"/>
  <c r="D46"/>
  <c r="E49" s="1"/>
  <c r="E50" s="1"/>
  <c r="A2" i="2"/>
  <c r="A3" s="1"/>
  <c r="A4"/>
  <c r="A5" s="1"/>
  <c r="A168"/>
  <c r="A169" s="1"/>
  <c r="A200"/>
  <c r="A201" s="1"/>
  <c r="A236"/>
  <c r="A237" s="1"/>
  <c r="A268"/>
  <c r="A269" s="1"/>
  <c r="A300"/>
  <c r="A301" s="1"/>
  <c r="A332"/>
  <c r="A333" s="1"/>
  <c r="A364"/>
  <c r="A365" s="1"/>
  <c r="A392"/>
  <c r="A393" s="1"/>
  <c r="A196"/>
  <c r="A197" s="1"/>
  <c r="A224"/>
  <c r="A225" s="1"/>
  <c r="A256"/>
  <c r="A257" s="1"/>
  <c r="A288"/>
  <c r="A289" s="1"/>
  <c r="A388"/>
  <c r="A389" s="1"/>
  <c r="A166"/>
  <c r="A167" s="1"/>
  <c r="A198"/>
  <c r="A199" s="1"/>
  <c r="A234"/>
  <c r="A235" s="1"/>
  <c r="A266"/>
  <c r="A267" s="1"/>
  <c r="A298"/>
  <c r="A299" s="1"/>
  <c r="A330"/>
  <c r="A331" s="1"/>
  <c r="A394"/>
  <c r="A395" s="1"/>
  <c r="A1030"/>
  <c r="A1062"/>
  <c r="A1094"/>
  <c r="A1126"/>
  <c r="A1158"/>
  <c r="A1182"/>
  <c r="A1198"/>
  <c r="A1214"/>
  <c r="A1230"/>
  <c r="A1246"/>
  <c r="A1262"/>
  <c r="A1278"/>
  <c r="A1294"/>
  <c r="A1310"/>
  <c r="A1326"/>
  <c r="A1342"/>
  <c r="A1358"/>
  <c r="A1374"/>
  <c r="A1390"/>
  <c r="A1406"/>
  <c r="A1422"/>
  <c r="A1438"/>
  <c r="A1454"/>
  <c r="A170"/>
  <c r="A171" s="1"/>
  <c r="A202"/>
  <c r="A203" s="1"/>
  <c r="A230"/>
  <c r="A231" s="1"/>
  <c r="A262"/>
  <c r="A263" s="1"/>
  <c r="A294"/>
  <c r="A295" s="1"/>
  <c r="A358"/>
  <c r="A359" s="1"/>
  <c r="A390"/>
  <c r="A391" s="1"/>
  <c r="A1066"/>
  <c r="A1098"/>
  <c r="A1130"/>
  <c r="A1162"/>
  <c r="A1486"/>
  <c r="A1522"/>
  <c r="A1554"/>
  <c r="A400"/>
  <c r="A401" s="1"/>
  <c r="A416"/>
  <c r="A417" s="1"/>
  <c r="A1024"/>
  <c r="A1040"/>
  <c r="A1056"/>
  <c r="A1072"/>
  <c r="A1088"/>
  <c r="A1104"/>
  <c r="A1120"/>
  <c r="A1136"/>
  <c r="A1152"/>
  <c r="A1168"/>
  <c r="A1184"/>
  <c r="A1200"/>
  <c r="A1216"/>
  <c r="A1232"/>
  <c r="A1248"/>
  <c r="A1264"/>
  <c r="A1280"/>
  <c r="A1296"/>
  <c r="A1312"/>
  <c r="A1328"/>
  <c r="A1344"/>
  <c r="A1360"/>
  <c r="A1490"/>
  <c r="A1518"/>
  <c r="A1550"/>
  <c r="A1582"/>
  <c r="A1598"/>
  <c r="A1614"/>
  <c r="A1630"/>
  <c r="A1646"/>
  <c r="A1662"/>
  <c r="A1678"/>
  <c r="A1694"/>
  <c r="A1710"/>
  <c r="A1726"/>
  <c r="A1742"/>
  <c r="A1183"/>
  <c r="A1199"/>
  <c r="A1215"/>
  <c r="A1231"/>
  <c r="A1247"/>
  <c r="A1263"/>
  <c r="A1279"/>
  <c r="A1295"/>
  <c r="A1368"/>
  <c r="A1369" s="1"/>
  <c r="A1384"/>
  <c r="A1400"/>
  <c r="A1401" s="1"/>
  <c r="A1416"/>
  <c r="A1432"/>
  <c r="A1433" s="1"/>
  <c r="A1448"/>
  <c r="A1464"/>
  <c r="A1465" s="1"/>
  <c r="A1480"/>
  <c r="A1496"/>
  <c r="A1497" s="1"/>
  <c r="A1512"/>
  <c r="A1528"/>
  <c r="A1529" s="1"/>
  <c r="A1544"/>
  <c r="A1560"/>
  <c r="A1561" s="1"/>
  <c r="A1576"/>
  <c r="A1592"/>
  <c r="A1593" s="1"/>
  <c r="A1608"/>
  <c r="A1609" s="1"/>
  <c r="A1624"/>
  <c r="A1640"/>
  <c r="A1641" s="1"/>
  <c r="A1656"/>
  <c r="A1672"/>
  <c r="A1673" s="1"/>
  <c r="A1688"/>
  <c r="A1704"/>
  <c r="A1720"/>
  <c r="A1736"/>
  <c r="A1752"/>
  <c r="A1768"/>
  <c r="A1784"/>
  <c r="A1800"/>
  <c r="A1816"/>
  <c r="A1832"/>
  <c r="A1848"/>
  <c r="A1864"/>
  <c r="A1880"/>
  <c r="A1896"/>
  <c r="A1912"/>
  <c r="A1928"/>
  <c r="A1944"/>
  <c r="A1960"/>
  <c r="A1976"/>
  <c r="A1992"/>
  <c r="A2008"/>
  <c r="A2009" s="1"/>
  <c r="A1766"/>
  <c r="A1782"/>
  <c r="A1798"/>
  <c r="A1814"/>
  <c r="A1830"/>
  <c r="A1846"/>
  <c r="A1862"/>
  <c r="A1878"/>
  <c r="A1894"/>
  <c r="A1910"/>
  <c r="A1926"/>
  <c r="A1942"/>
  <c r="A1958"/>
  <c r="A1974"/>
  <c r="A1990"/>
  <c r="A2006"/>
  <c r="A1767"/>
  <c r="A1783"/>
  <c r="A1799"/>
  <c r="A1815"/>
  <c r="A1831"/>
  <c r="A1847"/>
  <c r="A1863"/>
  <c r="A1879"/>
  <c r="A1895"/>
  <c r="A1911"/>
  <c r="A1927"/>
  <c r="A1943"/>
  <c r="A1959"/>
  <c r="A1975"/>
  <c r="A1991"/>
  <c r="A2007"/>
  <c r="A252"/>
  <c r="A253" s="1"/>
  <c r="A1417"/>
  <c r="A1481"/>
  <c r="A1545"/>
  <c r="A148"/>
  <c r="A149" s="1"/>
  <c r="A212"/>
  <c r="A213" s="1"/>
  <c r="A272"/>
  <c r="A273" s="1"/>
  <c r="A160"/>
  <c r="A161" s="1"/>
  <c r="A192"/>
  <c r="A193" s="1"/>
  <c r="A228"/>
  <c r="A229" s="1"/>
  <c r="A260"/>
  <c r="A261" s="1"/>
  <c r="A292"/>
  <c r="A293" s="1"/>
  <c r="A324"/>
  <c r="A325" s="1"/>
  <c r="A326" s="1"/>
  <c r="A327" s="1"/>
  <c r="A356"/>
  <c r="A357" s="1"/>
  <c r="A384"/>
  <c r="A385" s="1"/>
  <c r="A1233"/>
  <c r="A1265"/>
  <c r="A1297"/>
  <c r="A1329"/>
  <c r="A1361"/>
  <c r="A188"/>
  <c r="A189" s="1"/>
  <c r="A216"/>
  <c r="A217" s="1"/>
  <c r="A248"/>
  <c r="A249" s="1"/>
  <c r="A280"/>
  <c r="A281" s="1"/>
  <c r="A312"/>
  <c r="A313" s="1"/>
  <c r="A344"/>
  <c r="A345" s="1"/>
  <c r="A376"/>
  <c r="A377" s="1"/>
  <c r="A833"/>
  <c r="A834" s="1"/>
  <c r="A865"/>
  <c r="A866" s="1"/>
  <c r="A897"/>
  <c r="A898" s="1"/>
  <c r="A929"/>
  <c r="A930" s="1"/>
  <c r="A961"/>
  <c r="A962" s="1"/>
  <c r="A993"/>
  <c r="A994" s="1"/>
  <c r="A1025"/>
  <c r="A1057"/>
  <c r="A1089"/>
  <c r="A1121"/>
  <c r="A1153"/>
  <c r="A1185"/>
  <c r="A1217"/>
  <c r="A1737"/>
  <c r="A1769"/>
  <c r="A1801"/>
  <c r="A1833"/>
  <c r="A1865"/>
  <c r="A1929"/>
  <c r="A1961"/>
  <c r="A1993"/>
  <c r="A158"/>
  <c r="A159" s="1"/>
  <c r="A190"/>
  <c r="A191" s="1"/>
  <c r="A222"/>
  <c r="A223" s="1"/>
  <c r="A258"/>
  <c r="A259" s="1"/>
  <c r="A286"/>
  <c r="A287" s="1"/>
  <c r="A322"/>
  <c r="A323" s="1"/>
  <c r="A354"/>
  <c r="A355" s="1"/>
  <c r="A386"/>
  <c r="A387" s="1"/>
  <c r="A418"/>
  <c r="A419" s="1"/>
  <c r="A1022"/>
  <c r="A1023" s="1"/>
  <c r="A1054"/>
  <c r="A1055" s="1"/>
  <c r="A1086"/>
  <c r="A1087" s="1"/>
  <c r="A1118"/>
  <c r="A1119" s="1"/>
  <c r="A1150"/>
  <c r="A1151" s="1"/>
  <c r="A1178"/>
  <c r="A1194"/>
  <c r="A1210"/>
  <c r="A1226"/>
  <c r="A1242"/>
  <c r="A1258"/>
  <c r="A1274"/>
  <c r="A1290"/>
  <c r="A1306"/>
  <c r="A1322"/>
  <c r="A1338"/>
  <c r="A1354"/>
  <c r="A1370"/>
  <c r="A1386"/>
  <c r="A1402"/>
  <c r="A1418"/>
  <c r="A1434"/>
  <c r="A1450"/>
  <c r="A1466"/>
  <c r="A1881"/>
  <c r="A162"/>
  <c r="A163" s="1"/>
  <c r="A164" s="1"/>
  <c r="A165" s="1"/>
  <c r="A194"/>
  <c r="A195" s="1"/>
  <c r="A226"/>
  <c r="A227" s="1"/>
  <c r="A254"/>
  <c r="A255" s="1"/>
  <c r="A290"/>
  <c r="A291" s="1"/>
  <c r="A318"/>
  <c r="A319" s="1"/>
  <c r="A320" s="1"/>
  <c r="A321" s="1"/>
  <c r="A350"/>
  <c r="A351" s="1"/>
  <c r="A352" s="1"/>
  <c r="A353" s="1"/>
  <c r="A1026"/>
  <c r="A1058"/>
  <c r="A1090"/>
  <c r="A1122"/>
  <c r="A1154"/>
  <c r="A1482"/>
  <c r="A1510"/>
  <c r="A1511" s="1"/>
  <c r="A1542"/>
  <c r="A1543" s="1"/>
  <c r="A1578"/>
  <c r="A412"/>
  <c r="A413" s="1"/>
  <c r="A414" s="1"/>
  <c r="A415" s="1"/>
  <c r="A1020"/>
  <c r="A1021" s="1"/>
  <c r="A1052"/>
  <c r="A1053" s="1"/>
  <c r="A1068"/>
  <c r="A1084"/>
  <c r="A1085" s="1"/>
  <c r="A1100"/>
  <c r="A1101" s="1"/>
  <c r="A1116"/>
  <c r="A1117" s="1"/>
  <c r="A1132"/>
  <c r="A1148"/>
  <c r="A1149" s="1"/>
  <c r="A1164"/>
  <c r="A1165" s="1"/>
  <c r="A1180"/>
  <c r="A1181" s="1"/>
  <c r="A1196"/>
  <c r="A1212"/>
  <c r="A1213" s="1"/>
  <c r="A1228"/>
  <c r="A1229" s="1"/>
  <c r="A1244"/>
  <c r="A1245" s="1"/>
  <c r="A1260"/>
  <c r="A1261" s="1"/>
  <c r="A1276"/>
  <c r="A1292"/>
  <c r="A1293" s="1"/>
  <c r="A1308"/>
  <c r="A1324"/>
  <c r="A1325" s="1"/>
  <c r="A1340"/>
  <c r="A1356"/>
  <c r="A1357" s="1"/>
  <c r="A1478"/>
  <c r="A1479" s="1"/>
  <c r="A1514"/>
  <c r="A1546"/>
  <c r="A1574"/>
  <c r="A1575" s="1"/>
  <c r="A1594"/>
  <c r="A1610"/>
  <c r="A1626"/>
  <c r="A1642"/>
  <c r="A1658"/>
  <c r="A1674"/>
  <c r="A1690"/>
  <c r="A1706"/>
  <c r="A1722"/>
  <c r="A1738"/>
  <c r="A1754"/>
  <c r="A715"/>
  <c r="A716" s="1"/>
  <c r="A747"/>
  <c r="A748" s="1"/>
  <c r="A779"/>
  <c r="A780" s="1"/>
  <c r="A843"/>
  <c r="A844" s="1"/>
  <c r="A845" s="1"/>
  <c r="A846" s="1"/>
  <c r="A847" s="1"/>
  <c r="A848" s="1"/>
  <c r="A875"/>
  <c r="A876" s="1"/>
  <c r="A907"/>
  <c r="A908" s="1"/>
  <c r="A909" s="1"/>
  <c r="A910" s="1"/>
  <c r="A911" s="1"/>
  <c r="A912" s="1"/>
  <c r="A939"/>
  <c r="A940" s="1"/>
  <c r="A971"/>
  <c r="A972" s="1"/>
  <c r="A973" s="1"/>
  <c r="A974" s="1"/>
  <c r="A975" s="1"/>
  <c r="A976" s="1"/>
  <c r="A1003"/>
  <c r="A1004" s="1"/>
  <c r="A1035"/>
  <c r="A1036" s="1"/>
  <c r="A1037" s="1"/>
  <c r="A1067"/>
  <c r="A1099"/>
  <c r="A1131"/>
  <c r="A1163"/>
  <c r="A1179"/>
  <c r="A1195"/>
  <c r="A1211"/>
  <c r="A1227"/>
  <c r="A1243"/>
  <c r="A1259"/>
  <c r="A1275"/>
  <c r="A1291"/>
  <c r="A1307"/>
  <c r="A1380"/>
  <c r="A1381" s="1"/>
  <c r="A1396"/>
  <c r="A1412"/>
  <c r="A1413" s="1"/>
  <c r="A1428"/>
  <c r="A1444"/>
  <c r="A1445" s="1"/>
  <c r="A1460"/>
  <c r="A1476"/>
  <c r="A1477" s="1"/>
  <c r="A1492"/>
  <c r="A1508"/>
  <c r="A1509" s="1"/>
  <c r="A1524"/>
  <c r="A1540"/>
  <c r="A1541" s="1"/>
  <c r="A1556"/>
  <c r="A1572"/>
  <c r="A1573" s="1"/>
  <c r="A1588"/>
  <c r="A1604"/>
  <c r="A1605" s="1"/>
  <c r="A1620"/>
  <c r="A1636"/>
  <c r="A1637" s="1"/>
  <c r="A1652"/>
  <c r="A1668"/>
  <c r="A1669" s="1"/>
  <c r="A1684"/>
  <c r="A1700"/>
  <c r="A1716"/>
  <c r="A1717" s="1"/>
  <c r="A1732"/>
  <c r="A1748"/>
  <c r="A1749" s="1"/>
  <c r="A1764"/>
  <c r="A1780"/>
  <c r="A1781" s="1"/>
  <c r="A1796"/>
  <c r="A1812"/>
  <c r="A1813" s="1"/>
  <c r="A1828"/>
  <c r="A1844"/>
  <c r="A1845" s="1"/>
  <c r="A1860"/>
  <c r="A1876"/>
  <c r="A1892"/>
  <c r="A1893" s="1"/>
  <c r="A1908"/>
  <c r="A1909" s="1"/>
  <c r="A1924"/>
  <c r="A1940"/>
  <c r="A1941" s="1"/>
  <c r="A1956"/>
  <c r="A1972"/>
  <c r="A1973" s="1"/>
  <c r="A1988"/>
  <c r="A2004"/>
  <c r="A2005" s="1"/>
  <c r="A1491"/>
  <c r="A1523"/>
  <c r="A1555"/>
  <c r="A1762"/>
  <c r="A1778"/>
  <c r="A1794"/>
  <c r="A1810"/>
  <c r="A1826"/>
  <c r="A1842"/>
  <c r="A1858"/>
  <c r="A1874"/>
  <c r="A1890"/>
  <c r="A1906"/>
  <c r="A1922"/>
  <c r="A1938"/>
  <c r="A1954"/>
  <c r="A1970"/>
  <c r="A1986"/>
  <c r="A2002"/>
  <c r="A1763"/>
  <c r="A1779"/>
  <c r="A1795"/>
  <c r="A1811"/>
  <c r="A1827"/>
  <c r="A1843"/>
  <c r="A1859"/>
  <c r="A1875"/>
  <c r="A1891"/>
  <c r="A1907"/>
  <c r="A1923"/>
  <c r="A1939"/>
  <c r="A1955"/>
  <c r="A1971"/>
  <c r="A1987"/>
  <c r="A2003"/>
  <c r="A152"/>
  <c r="A153" s="1"/>
  <c r="A184"/>
  <c r="A185" s="1"/>
  <c r="A220"/>
  <c r="A221" s="1"/>
  <c r="A284"/>
  <c r="A285" s="1"/>
  <c r="A316"/>
  <c r="A317" s="1"/>
  <c r="A380"/>
  <c r="A381" s="1"/>
  <c r="A382" s="1"/>
  <c r="A383" s="1"/>
  <c r="A753"/>
  <c r="A754" s="1"/>
  <c r="A813"/>
  <c r="A814" s="1"/>
  <c r="A815" s="1"/>
  <c r="A816" s="1"/>
  <c r="A877"/>
  <c r="A878" s="1"/>
  <c r="A879" s="1"/>
  <c r="A880" s="1"/>
  <c r="A941"/>
  <c r="A942" s="1"/>
  <c r="A943" s="1"/>
  <c r="A944" s="1"/>
  <c r="A1005"/>
  <c r="A1006" s="1"/>
  <c r="A1007" s="1"/>
  <c r="A1008" s="1"/>
  <c r="A1069"/>
  <c r="A1133"/>
  <c r="A1197"/>
  <c r="A1385"/>
  <c r="A1449"/>
  <c r="A1513"/>
  <c r="A1577"/>
  <c r="A180"/>
  <c r="A181" s="1"/>
  <c r="A240"/>
  <c r="A241" s="1"/>
  <c r="A304"/>
  <c r="A305" s="1"/>
  <c r="A244"/>
  <c r="A245" s="1"/>
  <c r="A372"/>
  <c r="A373" s="1"/>
  <c r="A1249"/>
  <c r="A172"/>
  <c r="A173" s="1"/>
  <c r="A296"/>
  <c r="A297" s="1"/>
  <c r="A685"/>
  <c r="A686" s="1"/>
  <c r="A687" s="1"/>
  <c r="A688" s="1"/>
  <c r="A689" s="1"/>
  <c r="A690" s="1"/>
  <c r="A691" s="1"/>
  <c r="A692" s="1"/>
  <c r="A749"/>
  <c r="A750" s="1"/>
  <c r="A751" s="1"/>
  <c r="A752" s="1"/>
  <c r="A817"/>
  <c r="A818" s="1"/>
  <c r="A881"/>
  <c r="A882" s="1"/>
  <c r="A945"/>
  <c r="A946" s="1"/>
  <c r="A1009"/>
  <c r="A1010" s="1"/>
  <c r="A1011" s="1"/>
  <c r="A1012" s="1"/>
  <c r="A1013" s="1"/>
  <c r="A1014" s="1"/>
  <c r="A1015" s="1"/>
  <c r="A1073"/>
  <c r="A1137"/>
  <c r="A1201"/>
  <c r="A1397"/>
  <c r="A1461"/>
  <c r="A1525"/>
  <c r="A1589"/>
  <c r="A1701"/>
  <c r="A1753"/>
  <c r="A1817"/>
  <c r="A1877"/>
  <c r="A1945"/>
  <c r="A142"/>
  <c r="A143" s="1"/>
  <c r="A206"/>
  <c r="A207" s="1"/>
  <c r="A270"/>
  <c r="A271" s="1"/>
  <c r="A338"/>
  <c r="A339" s="1"/>
  <c r="A402"/>
  <c r="A403" s="1"/>
  <c r="A594"/>
  <c r="A595" s="1"/>
  <c r="A658"/>
  <c r="A659" s="1"/>
  <c r="A1038"/>
  <c r="A1039" s="1"/>
  <c r="A1102"/>
  <c r="A1103" s="1"/>
  <c r="A1166"/>
  <c r="A1167" s="1"/>
  <c r="A1202"/>
  <c r="A1234"/>
  <c r="A1266"/>
  <c r="A1298"/>
  <c r="A1330"/>
  <c r="A1331" s="1"/>
  <c r="A1362"/>
  <c r="A1363" s="1"/>
  <c r="A1394"/>
  <c r="A1395" s="1"/>
  <c r="A1426"/>
  <c r="A1427" s="1"/>
  <c r="A1458"/>
  <c r="A1459" s="1"/>
  <c r="A1733"/>
  <c r="A1797"/>
  <c r="A1861"/>
  <c r="A1925"/>
  <c r="A1989"/>
  <c r="A178"/>
  <c r="A179" s="1"/>
  <c r="A238"/>
  <c r="A239" s="1"/>
  <c r="A306"/>
  <c r="A307" s="1"/>
  <c r="A366"/>
  <c r="A367" s="1"/>
  <c r="A368" s="1"/>
  <c r="A369" s="1"/>
  <c r="A430"/>
  <c r="A431" s="1"/>
  <c r="A432" s="1"/>
  <c r="A433" s="1"/>
  <c r="A498"/>
  <c r="A499" s="1"/>
  <c r="A1074"/>
  <c r="A1134"/>
  <c r="A1135" s="1"/>
  <c r="A1498"/>
  <c r="A1558"/>
  <c r="A1559" s="1"/>
  <c r="A420"/>
  <c r="A421" s="1"/>
  <c r="A422" s="1"/>
  <c r="A423" s="1"/>
  <c r="A424" s="1"/>
  <c r="A425" s="1"/>
  <c r="A426" s="1"/>
  <c r="A427" s="1"/>
  <c r="A428" s="1"/>
  <c r="A429" s="1"/>
  <c r="A1028"/>
  <c r="A1029" s="1"/>
  <c r="A1060"/>
  <c r="A1092"/>
  <c r="A1124"/>
  <c r="A1125" s="1"/>
  <c r="A1156"/>
  <c r="A1188"/>
  <c r="A1220"/>
  <c r="A1252"/>
  <c r="A1253" s="1"/>
  <c r="A1284"/>
  <c r="A1285" s="1"/>
  <c r="A1316"/>
  <c r="A1317" s="1"/>
  <c r="A1348"/>
  <c r="A1349" s="1"/>
  <c r="A1494"/>
  <c r="A1495" s="1"/>
  <c r="A1562"/>
  <c r="A1602"/>
  <c r="A1603" s="1"/>
  <c r="A1634"/>
  <c r="A1635" s="1"/>
  <c r="A1666"/>
  <c r="A1667" s="1"/>
  <c r="A1698"/>
  <c r="A1699" s="1"/>
  <c r="A1730"/>
  <c r="A1731" s="1"/>
  <c r="A723"/>
  <c r="A724" s="1"/>
  <c r="A725" s="1"/>
  <c r="A726" s="1"/>
  <c r="A755"/>
  <c r="A756" s="1"/>
  <c r="A757" s="1"/>
  <c r="A758" s="1"/>
  <c r="A759" s="1"/>
  <c r="A760" s="1"/>
  <c r="A761" s="1"/>
  <c r="A762" s="1"/>
  <c r="A763" s="1"/>
  <c r="A764" s="1"/>
  <c r="A765" s="1"/>
  <c r="A766" s="1"/>
  <c r="A767" s="1"/>
  <c r="A768" s="1"/>
  <c r="A769" s="1"/>
  <c r="A770" s="1"/>
  <c r="A819"/>
  <c r="A820" s="1"/>
  <c r="A821" s="1"/>
  <c r="A822" s="1"/>
  <c r="A823" s="1"/>
  <c r="A824" s="1"/>
  <c r="A825" s="1"/>
  <c r="A826" s="1"/>
  <c r="A827" s="1"/>
  <c r="A828" s="1"/>
  <c r="A829" s="1"/>
  <c r="A830" s="1"/>
  <c r="A831" s="1"/>
  <c r="A832" s="1"/>
  <c r="A883"/>
  <c r="A884" s="1"/>
  <c r="A885" s="1"/>
  <c r="A886" s="1"/>
  <c r="A887" s="1"/>
  <c r="A888" s="1"/>
  <c r="A947"/>
  <c r="A948" s="1"/>
  <c r="A949" s="1"/>
  <c r="A950" s="1"/>
  <c r="A951" s="1"/>
  <c r="A952" s="1"/>
  <c r="A953" s="1"/>
  <c r="A954" s="1"/>
  <c r="A955" s="1"/>
  <c r="A956" s="1"/>
  <c r="A957" s="1"/>
  <c r="A958" s="1"/>
  <c r="A959" s="1"/>
  <c r="A960" s="1"/>
  <c r="A1075"/>
  <c r="A1203"/>
  <c r="A1235"/>
  <c r="A1267"/>
  <c r="A1299"/>
  <c r="A1388"/>
  <c r="A1389" s="1"/>
  <c r="A1420"/>
  <c r="A1421" s="1"/>
  <c r="A1452"/>
  <c r="A1453" s="1"/>
  <c r="A1484"/>
  <c r="A1485" s="1"/>
  <c r="A1516"/>
  <c r="A1517" s="1"/>
  <c r="A1548"/>
  <c r="A1549" s="1"/>
  <c r="A1580"/>
  <c r="A1581" s="1"/>
  <c r="A1612"/>
  <c r="A1644"/>
  <c r="A1645" s="1"/>
  <c r="A1676"/>
  <c r="A1708"/>
  <c r="A1709" s="1"/>
  <c r="A1740"/>
  <c r="A1772"/>
  <c r="A1773" s="1"/>
  <c r="A1804"/>
  <c r="A1836"/>
  <c r="A1837" s="1"/>
  <c r="A1868"/>
  <c r="A1869" s="1"/>
  <c r="A1900"/>
  <c r="A1901" s="1"/>
  <c r="A1932"/>
  <c r="A1964"/>
  <c r="A1996"/>
  <c r="A1323"/>
  <c r="A1355"/>
  <c r="A1387"/>
  <c r="A1419"/>
  <c r="A1451"/>
  <c r="A1483"/>
  <c r="A1515"/>
  <c r="A1547"/>
  <c r="A1579"/>
  <c r="A1611"/>
  <c r="A1643"/>
  <c r="A1675"/>
  <c r="A1707"/>
  <c r="A1739"/>
  <c r="A1770"/>
  <c r="A1802"/>
  <c r="A1834"/>
  <c r="A1866"/>
  <c r="A1898"/>
  <c r="A1930"/>
  <c r="A1962"/>
  <c r="A1994"/>
  <c r="A1771"/>
  <c r="A1803"/>
  <c r="A1835"/>
  <c r="A1867"/>
  <c r="A1899"/>
  <c r="A1931"/>
  <c r="A1963"/>
  <c r="A1995"/>
  <c r="A360"/>
  <c r="A361" s="1"/>
  <c r="A362" s="1"/>
  <c r="A363" s="1"/>
  <c r="A717"/>
  <c r="A718" s="1"/>
  <c r="A719" s="1"/>
  <c r="A720" s="1"/>
  <c r="A721" s="1"/>
  <c r="A722" s="1"/>
  <c r="A849"/>
  <c r="A850" s="1"/>
  <c r="A851" s="1"/>
  <c r="A852" s="1"/>
  <c r="A853" s="1"/>
  <c r="A854" s="1"/>
  <c r="A977"/>
  <c r="A978" s="1"/>
  <c r="A979" s="1"/>
  <c r="A980" s="1"/>
  <c r="A981" s="1"/>
  <c r="A982" s="1"/>
  <c r="A1105"/>
  <c r="A1493"/>
  <c r="A1721"/>
  <c r="A1849"/>
  <c r="A1977"/>
  <c r="A242"/>
  <c r="A243" s="1"/>
  <c r="A370"/>
  <c r="A371" s="1"/>
  <c r="A626"/>
  <c r="A627" s="1"/>
  <c r="A1138"/>
  <c r="A1139" s="1"/>
  <c r="A1218"/>
  <c r="A1282"/>
  <c r="A1346"/>
  <c r="A1347" s="1"/>
  <c r="A1410"/>
  <c r="A1411" s="1"/>
  <c r="A1613"/>
  <c r="A1765"/>
  <c r="A1897"/>
  <c r="A146"/>
  <c r="A147" s="1"/>
  <c r="A274"/>
  <c r="A275" s="1"/>
  <c r="A398"/>
  <c r="A399" s="1"/>
  <c r="A1042"/>
  <c r="A1043" s="1"/>
  <c r="A1174"/>
  <c r="A404"/>
  <c r="A405" s="1"/>
  <c r="A406" s="1"/>
  <c r="A407" s="1"/>
  <c r="A532"/>
  <c r="A533" s="1"/>
  <c r="A596"/>
  <c r="A597" s="1"/>
  <c r="A660"/>
  <c r="A661" s="1"/>
  <c r="A1044"/>
  <c r="A1045" s="1"/>
  <c r="A1108"/>
  <c r="A1109" s="1"/>
  <c r="A1172"/>
  <c r="A1173" s="1"/>
  <c r="A1236"/>
  <c r="A1237" s="1"/>
  <c r="A1300"/>
  <c r="A1364"/>
  <c r="A1365" s="1"/>
  <c r="A1586"/>
  <c r="A1587" s="1"/>
  <c r="A1650"/>
  <c r="A1651" s="1"/>
  <c r="A1714"/>
  <c r="A1715" s="1"/>
  <c r="A739"/>
  <c r="A740" s="1"/>
  <c r="A741" s="1"/>
  <c r="A742" s="1"/>
  <c r="A803"/>
  <c r="A804" s="1"/>
  <c r="A867"/>
  <c r="A868" s="1"/>
  <c r="A869" s="1"/>
  <c r="A870" s="1"/>
  <c r="A931"/>
  <c r="A932" s="1"/>
  <c r="A933" s="1"/>
  <c r="A934" s="1"/>
  <c r="A995"/>
  <c r="A996" s="1"/>
  <c r="A997" s="1"/>
  <c r="A998" s="1"/>
  <c r="A1059"/>
  <c r="A1123"/>
  <c r="A1372"/>
  <c r="A1436"/>
  <c r="A1500"/>
  <c r="A1564"/>
  <c r="A1565" s="1"/>
  <c r="A1628"/>
  <c r="A1629" s="1"/>
  <c r="A1692"/>
  <c r="A1693" s="1"/>
  <c r="A1756"/>
  <c r="A1757" s="1"/>
  <c r="A1820"/>
  <c r="A1821" s="1"/>
  <c r="A1884"/>
  <c r="A1948"/>
  <c r="A1949" s="1"/>
  <c r="A2012"/>
  <c r="A2013" s="1"/>
  <c r="A1371"/>
  <c r="A1435"/>
  <c r="A1499"/>
  <c r="A1563"/>
  <c r="A1627"/>
  <c r="A1691"/>
  <c r="A1723"/>
  <c r="A1786"/>
  <c r="A1850"/>
  <c r="A1914"/>
  <c r="A1978"/>
  <c r="A1787"/>
  <c r="A1851"/>
  <c r="A1915"/>
  <c r="A1979"/>
  <c r="A1657"/>
  <c r="A1885"/>
  <c r="A150"/>
  <c r="A151" s="1"/>
  <c r="A282"/>
  <c r="A283" s="1"/>
  <c r="A410"/>
  <c r="A411" s="1"/>
  <c r="A534"/>
  <c r="A535" s="1"/>
  <c r="A536" s="1"/>
  <c r="A537" s="1"/>
  <c r="A538" s="1"/>
  <c r="A539" s="1"/>
  <c r="A540" s="1"/>
  <c r="A541" s="1"/>
  <c r="A542" s="1"/>
  <c r="A543" s="1"/>
  <c r="A544" s="1"/>
  <c r="A545" s="1"/>
  <c r="A546" s="1"/>
  <c r="A547" s="1"/>
  <c r="A548" s="1"/>
  <c r="A549" s="1"/>
  <c r="A550" s="1"/>
  <c r="A551" s="1"/>
  <c r="A552" s="1"/>
  <c r="A553" s="1"/>
  <c r="A554" s="1"/>
  <c r="A555" s="1"/>
  <c r="A556" s="1"/>
  <c r="A557" s="1"/>
  <c r="A1046"/>
  <c r="A1170"/>
  <c r="A1171" s="1"/>
  <c r="A1238"/>
  <c r="A1302"/>
  <c r="A1366"/>
  <c r="A1367" s="1"/>
  <c r="A1430"/>
  <c r="A1431" s="1"/>
  <c r="A1653"/>
  <c r="A1805"/>
  <c r="A1933"/>
  <c r="A186"/>
  <c r="A187" s="1"/>
  <c r="A310"/>
  <c r="A311" s="1"/>
  <c r="A1082"/>
  <c r="A1083" s="1"/>
  <c r="A1502"/>
  <c r="A1064"/>
  <c r="A1065" s="1"/>
  <c r="A1128"/>
  <c r="A1129" s="1"/>
  <c r="A1192"/>
  <c r="A1193" s="1"/>
  <c r="A1256"/>
  <c r="A1257" s="1"/>
  <c r="A1320"/>
  <c r="A1321" s="1"/>
  <c r="A1506"/>
  <c r="A1507" s="1"/>
  <c r="A1606"/>
  <c r="A1607" s="1"/>
  <c r="A1670"/>
  <c r="A1671" s="1"/>
  <c r="A1734"/>
  <c r="A1735" s="1"/>
  <c r="A1392"/>
  <c r="A1393" s="1"/>
  <c r="A1456"/>
  <c r="A1457" s="1"/>
  <c r="A1520"/>
  <c r="A1521" s="1"/>
  <c r="A1584"/>
  <c r="A1585" s="1"/>
  <c r="A1648"/>
  <c r="A1649" s="1"/>
  <c r="A1712"/>
  <c r="A1713" s="1"/>
  <c r="A1776"/>
  <c r="A1840"/>
  <c r="A1841" s="1"/>
  <c r="A1904"/>
  <c r="A1905" s="1"/>
  <c r="A1968"/>
  <c r="A1969" s="1"/>
  <c r="A1327"/>
  <c r="A1391"/>
  <c r="A1455"/>
  <c r="A1519"/>
  <c r="A1583"/>
  <c r="A1647"/>
  <c r="A1711"/>
  <c r="A1774"/>
  <c r="A1838"/>
  <c r="A1902"/>
  <c r="A1966"/>
  <c r="A1775"/>
  <c r="A1839"/>
  <c r="A1903"/>
  <c r="A1967"/>
  <c r="A208"/>
  <c r="A209" s="1"/>
  <c r="A340"/>
  <c r="A341" s="1"/>
  <c r="A837"/>
  <c r="A838" s="1"/>
  <c r="A965"/>
  <c r="A966" s="1"/>
  <c r="A1093"/>
  <c r="A1221"/>
  <c r="A1345"/>
  <c r="A140"/>
  <c r="A141" s="1"/>
  <c r="A264"/>
  <c r="A265" s="1"/>
  <c r="A1177"/>
  <c r="A1309"/>
  <c r="A1373"/>
  <c r="A1437"/>
  <c r="A1501"/>
  <c r="A1625"/>
  <c r="A1689"/>
  <c r="A1921"/>
  <c r="A182"/>
  <c r="A183" s="1"/>
  <c r="A250"/>
  <c r="A251" s="1"/>
  <c r="A314"/>
  <c r="A315" s="1"/>
  <c r="A378"/>
  <c r="A379" s="1"/>
  <c r="A1078"/>
  <c r="A1079" s="1"/>
  <c r="A1142"/>
  <c r="A1143" s="1"/>
  <c r="A1190"/>
  <c r="A1222"/>
  <c r="A1254"/>
  <c r="A1255" s="1"/>
  <c r="A1286"/>
  <c r="A1318"/>
  <c r="A1319" s="1"/>
  <c r="A1350"/>
  <c r="A1351" s="1"/>
  <c r="A1382"/>
  <c r="A1383" s="1"/>
  <c r="A1414"/>
  <c r="A1415" s="1"/>
  <c r="A1446"/>
  <c r="A1447" s="1"/>
  <c r="A1621"/>
  <c r="A1685"/>
  <c r="A1777"/>
  <c r="A1965"/>
  <c r="A154"/>
  <c r="A155" s="1"/>
  <c r="A156" s="1"/>
  <c r="A157" s="1"/>
  <c r="A214"/>
  <c r="A215" s="1"/>
  <c r="A278"/>
  <c r="A279" s="1"/>
  <c r="A342"/>
  <c r="A343" s="1"/>
  <c r="A598"/>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62"/>
  <c r="A663" s="1"/>
  <c r="A664" s="1"/>
  <c r="A665" s="1"/>
  <c r="A666" s="1"/>
  <c r="A667" s="1"/>
  <c r="A668" s="1"/>
  <c r="A669" s="1"/>
  <c r="A670" s="1"/>
  <c r="A671" s="1"/>
  <c r="A672" s="1"/>
  <c r="A673" s="1"/>
  <c r="A674" s="1"/>
  <c r="A675" s="1"/>
  <c r="A676" s="1"/>
  <c r="A677" s="1"/>
  <c r="A678" s="1"/>
  <c r="A1050"/>
  <c r="A1051" s="1"/>
  <c r="A1114"/>
  <c r="A1115" s="1"/>
  <c r="A1474"/>
  <c r="A1475" s="1"/>
  <c r="A1538"/>
  <c r="A1539" s="1"/>
  <c r="A408"/>
  <c r="A409" s="1"/>
  <c r="A1016"/>
  <c r="A1048"/>
  <c r="A1049" s="1"/>
  <c r="A1080"/>
  <c r="A1081" s="1"/>
  <c r="A1112"/>
  <c r="A1113" s="1"/>
  <c r="A1144"/>
  <c r="A1176"/>
  <c r="A1208"/>
  <c r="A1209" s="1"/>
  <c r="A1240"/>
  <c r="A1241" s="1"/>
  <c r="A1272"/>
  <c r="A1273" s="1"/>
  <c r="A1304"/>
  <c r="A1305" s="1"/>
  <c r="A1336"/>
  <c r="A1337" s="1"/>
  <c r="A1470"/>
  <c r="A1471" s="1"/>
  <c r="A1534"/>
  <c r="A1590"/>
  <c r="A1591" s="1"/>
  <c r="A1622"/>
  <c r="A1623" s="1"/>
  <c r="A1654"/>
  <c r="A1655" s="1"/>
  <c r="A1686"/>
  <c r="A1687" s="1"/>
  <c r="A1718"/>
  <c r="A1719" s="1"/>
  <c r="A1750"/>
  <c r="A1751" s="1"/>
  <c r="A679"/>
  <c r="A680" s="1"/>
  <c r="A681" s="1"/>
  <c r="A682" s="1"/>
  <c r="A683" s="1"/>
  <c r="A684" s="1"/>
  <c r="A711"/>
  <c r="A712" s="1"/>
  <c r="A713" s="1"/>
  <c r="A714" s="1"/>
  <c r="A743"/>
  <c r="A744" s="1"/>
  <c r="A745" s="1"/>
  <c r="A746" s="1"/>
  <c r="A775"/>
  <c r="A776" s="1"/>
  <c r="A777" s="1"/>
  <c r="A778" s="1"/>
  <c r="A839"/>
  <c r="A840" s="1"/>
  <c r="A841" s="1"/>
  <c r="A842" s="1"/>
  <c r="A871"/>
  <c r="A872" s="1"/>
  <c r="A873" s="1"/>
  <c r="A874" s="1"/>
  <c r="A903"/>
  <c r="A904" s="1"/>
  <c r="A905" s="1"/>
  <c r="A906" s="1"/>
  <c r="A935"/>
  <c r="A936" s="1"/>
  <c r="A937" s="1"/>
  <c r="A938" s="1"/>
  <c r="A967"/>
  <c r="A968" s="1"/>
  <c r="A969" s="1"/>
  <c r="A970" s="1"/>
  <c r="A999"/>
  <c r="A1000" s="1"/>
  <c r="A1001" s="1"/>
  <c r="A1002" s="1"/>
  <c r="A1031"/>
  <c r="A1063"/>
  <c r="A1095"/>
  <c r="A1127"/>
  <c r="A1159"/>
  <c r="A1191"/>
  <c r="A1223"/>
  <c r="A1287"/>
  <c r="A1376"/>
  <c r="A1377" s="1"/>
  <c r="A1408"/>
  <c r="A1440"/>
  <c r="A1441" s="1"/>
  <c r="A1472"/>
  <c r="A1473" s="1"/>
  <c r="A1504"/>
  <c r="A1505" s="1"/>
  <c r="A1536"/>
  <c r="A1537" s="1"/>
  <c r="A1568"/>
  <c r="A1569" s="1"/>
  <c r="A1600"/>
  <c r="A1601" s="1"/>
  <c r="A1632"/>
  <c r="A1633" s="1"/>
  <c r="A1664"/>
  <c r="A1665" s="1"/>
  <c r="A1696"/>
  <c r="A1697" s="1"/>
  <c r="A1728"/>
  <c r="A1729" s="1"/>
  <c r="A1760"/>
  <c r="A1761" s="1"/>
  <c r="A1792"/>
  <c r="A1793" s="1"/>
  <c r="A1824"/>
  <c r="A1856"/>
  <c r="A1857" s="1"/>
  <c r="A1888"/>
  <c r="A1889" s="1"/>
  <c r="A1920"/>
  <c r="A1952"/>
  <c r="A1984"/>
  <c r="A1985" s="1"/>
  <c r="A1311"/>
  <c r="A1343"/>
  <c r="A1375"/>
  <c r="A1407"/>
  <c r="A1439"/>
  <c r="A1503"/>
  <c r="A1535"/>
  <c r="A1599"/>
  <c r="A1631"/>
  <c r="A1663"/>
  <c r="A1695"/>
  <c r="A1727"/>
  <c r="A1758"/>
  <c r="A1790"/>
  <c r="A1822"/>
  <c r="A1854"/>
  <c r="A1886"/>
  <c r="A1918"/>
  <c r="A1919" s="1"/>
  <c r="A1950"/>
  <c r="A1982"/>
  <c r="A1759"/>
  <c r="A1791"/>
  <c r="A1823"/>
  <c r="A1855"/>
  <c r="A1887"/>
  <c r="A1951"/>
  <c r="A1983"/>
  <c r="A308"/>
  <c r="A309" s="1"/>
  <c r="A805"/>
  <c r="A806" s="1"/>
  <c r="A807" s="1"/>
  <c r="A808" s="1"/>
  <c r="A809" s="1"/>
  <c r="A810" s="1"/>
  <c r="A811" s="1"/>
  <c r="A812" s="1"/>
  <c r="A1061"/>
  <c r="A1189"/>
  <c r="A1313"/>
  <c r="A232"/>
  <c r="A233" s="1"/>
  <c r="A781"/>
  <c r="A782" s="1"/>
  <c r="A783" s="1"/>
  <c r="A784" s="1"/>
  <c r="A785" s="1"/>
  <c r="A786" s="1"/>
  <c r="A787" s="1"/>
  <c r="A788" s="1"/>
  <c r="A789" s="1"/>
  <c r="A790" s="1"/>
  <c r="A913"/>
  <c r="A914" s="1"/>
  <c r="A915" s="1"/>
  <c r="A916" s="1"/>
  <c r="A917" s="1"/>
  <c r="A918" s="1"/>
  <c r="A1041"/>
  <c r="A1169"/>
  <c r="A1301"/>
  <c r="A1429"/>
  <c r="A1557"/>
  <c r="A1785"/>
  <c r="A1913"/>
  <c r="A174"/>
  <c r="A175" s="1"/>
  <c r="A176" s="1"/>
  <c r="A177" s="1"/>
  <c r="A302"/>
  <c r="A303" s="1"/>
  <c r="A434"/>
  <c r="A435" s="1"/>
  <c r="A436" s="1"/>
  <c r="A437" s="1"/>
  <c r="A438" s="1"/>
  <c r="A439" s="1"/>
  <c r="A440" s="1"/>
  <c r="A441" s="1"/>
  <c r="A442" s="1"/>
  <c r="A443" s="1"/>
  <c r="A444" s="1"/>
  <c r="A445" s="1"/>
  <c r="A446" s="1"/>
  <c r="A447" s="1"/>
  <c r="A448" s="1"/>
  <c r="A449" s="1"/>
  <c r="A450" s="1"/>
  <c r="A451" s="1"/>
  <c r="A452" s="1"/>
  <c r="A453" s="1"/>
  <c r="A454" s="1"/>
  <c r="A455" s="1"/>
  <c r="A558"/>
  <c r="A559" s="1"/>
  <c r="A560" s="1"/>
  <c r="A561" s="1"/>
  <c r="A562" s="1"/>
  <c r="A563" s="1"/>
  <c r="A1070"/>
  <c r="A1071" s="1"/>
  <c r="A1186"/>
  <c r="A1187" s="1"/>
  <c r="A1250"/>
  <c r="A1251" s="1"/>
  <c r="A1314"/>
  <c r="A1315" s="1"/>
  <c r="A1378"/>
  <c r="A1379" s="1"/>
  <c r="A1442"/>
  <c r="A1443" s="1"/>
  <c r="A1677"/>
  <c r="A1829"/>
  <c r="A1957"/>
  <c r="A210"/>
  <c r="A211" s="1"/>
  <c r="A334"/>
  <c r="A335" s="1"/>
  <c r="A336" s="1"/>
  <c r="A337" s="1"/>
  <c r="A466"/>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590"/>
  <c r="A591" s="1"/>
  <c r="A592" s="1"/>
  <c r="A593" s="1"/>
  <c r="A1106"/>
  <c r="A1107" s="1"/>
  <c r="A1526"/>
  <c r="A1527" s="1"/>
  <c r="A500"/>
  <c r="A501" s="1"/>
  <c r="A564"/>
  <c r="A565" s="1"/>
  <c r="A566" s="1"/>
  <c r="A567" s="1"/>
  <c r="A568" s="1"/>
  <c r="A569" s="1"/>
  <c r="A570" s="1"/>
  <c r="A571" s="1"/>
  <c r="A572" s="1"/>
  <c r="A573" s="1"/>
  <c r="A574" s="1"/>
  <c r="A575" s="1"/>
  <c r="A576" s="1"/>
  <c r="A577" s="1"/>
  <c r="A578" s="1"/>
  <c r="A579" s="1"/>
  <c r="A580" s="1"/>
  <c r="A581" s="1"/>
  <c r="A582" s="1"/>
  <c r="A583" s="1"/>
  <c r="A628"/>
  <c r="A629" s="1"/>
  <c r="A1076"/>
  <c r="A1077" s="1"/>
  <c r="A1140"/>
  <c r="A1141" s="1"/>
  <c r="A1204"/>
  <c r="A1205" s="1"/>
  <c r="A1268"/>
  <c r="A1269" s="1"/>
  <c r="A1332"/>
  <c r="A1333" s="1"/>
  <c r="A1530"/>
  <c r="A1618"/>
  <c r="A1619" s="1"/>
  <c r="A1682"/>
  <c r="A1683" s="1"/>
  <c r="A1746"/>
  <c r="A1747" s="1"/>
  <c r="A771"/>
  <c r="A772" s="1"/>
  <c r="A773" s="1"/>
  <c r="A774" s="1"/>
  <c r="A835"/>
  <c r="A836" s="1"/>
  <c r="A899"/>
  <c r="A900" s="1"/>
  <c r="A963"/>
  <c r="A964" s="1"/>
  <c r="A1027"/>
  <c r="A1091"/>
  <c r="A1155"/>
  <c r="A1219"/>
  <c r="A1283"/>
  <c r="A1404"/>
  <c r="A1468"/>
  <c r="A1532"/>
  <c r="A1596"/>
  <c r="A1660"/>
  <c r="A1661" s="1"/>
  <c r="A1724"/>
  <c r="A1725" s="1"/>
  <c r="A1788"/>
  <c r="A1789" s="1"/>
  <c r="A1852"/>
  <c r="A1853" s="1"/>
  <c r="A1916"/>
  <c r="A1917" s="1"/>
  <c r="A1980"/>
  <c r="A1981" s="1"/>
  <c r="A1339"/>
  <c r="A1403"/>
  <c r="A1467"/>
  <c r="A1531"/>
  <c r="A1595"/>
  <c r="A1659"/>
  <c r="A1755"/>
  <c r="A1818"/>
  <c r="A1819" s="1"/>
  <c r="A1882"/>
  <c r="A1946"/>
  <c r="A2010"/>
  <c r="A1883"/>
  <c r="A1947"/>
  <c r="A2011"/>
  <c r="A144"/>
  <c r="A145" s="1"/>
  <c r="A276"/>
  <c r="A277" s="1"/>
  <c r="A396"/>
  <c r="A397" s="1"/>
  <c r="A901"/>
  <c r="A902" s="1"/>
  <c r="A1157"/>
  <c r="A1281"/>
  <c r="A1409"/>
  <c r="A1533"/>
  <c r="A204"/>
  <c r="A205" s="1"/>
  <c r="A328"/>
  <c r="A329" s="1"/>
  <c r="A693"/>
  <c r="A694" s="1"/>
  <c r="A695" s="1"/>
  <c r="A696" s="1"/>
  <c r="A697" s="1"/>
  <c r="A698" s="1"/>
  <c r="A699" s="1"/>
  <c r="A700" s="1"/>
  <c r="A701" s="1"/>
  <c r="A702" s="1"/>
  <c r="A703" s="1"/>
  <c r="A704" s="1"/>
  <c r="A705" s="1"/>
  <c r="A706" s="1"/>
  <c r="A707" s="1"/>
  <c r="A708" s="1"/>
  <c r="A709" s="1"/>
  <c r="A710" s="1"/>
  <c r="A889"/>
  <c r="A890" s="1"/>
  <c r="A891" s="1"/>
  <c r="A892" s="1"/>
  <c r="A893" s="1"/>
  <c r="A894" s="1"/>
  <c r="A895" s="1"/>
  <c r="A896" s="1"/>
  <c r="A1017"/>
  <c r="A1145"/>
  <c r="A1277"/>
  <c r="A1341"/>
  <c r="A1405"/>
  <c r="A1469"/>
  <c r="A1597"/>
  <c r="A1705"/>
  <c r="A1825"/>
  <c r="A1953"/>
  <c r="A218"/>
  <c r="A219" s="1"/>
  <c r="A346"/>
  <c r="A347" s="1"/>
  <c r="A348" s="1"/>
  <c r="A349" s="1"/>
  <c r="A1110"/>
  <c r="A1111" s="1"/>
  <c r="A1206"/>
  <c r="A1207" s="1"/>
  <c r="A1270"/>
  <c r="A1271" s="1"/>
  <c r="A1334"/>
  <c r="A1335" s="1"/>
  <c r="A1398"/>
  <c r="A1399" s="1"/>
  <c r="A1462"/>
  <c r="A1463" s="1"/>
  <c r="A1741"/>
  <c r="A1873"/>
  <c r="A1997"/>
  <c r="A246"/>
  <c r="A247" s="1"/>
  <c r="A374"/>
  <c r="A375" s="1"/>
  <c r="A502"/>
  <c r="A503" s="1"/>
  <c r="A504" s="1"/>
  <c r="A505" s="1"/>
  <c r="A506" s="1"/>
  <c r="A507" s="1"/>
  <c r="A508" s="1"/>
  <c r="A509" s="1"/>
  <c r="A510" s="1"/>
  <c r="A511" s="1"/>
  <c r="A512" s="1"/>
  <c r="A513" s="1"/>
  <c r="A514" s="1"/>
  <c r="A515" s="1"/>
  <c r="A516" s="1"/>
  <c r="A517" s="1"/>
  <c r="A518" s="1"/>
  <c r="A519" s="1"/>
  <c r="A630"/>
  <c r="A631" s="1"/>
  <c r="A632" s="1"/>
  <c r="A633" s="1"/>
  <c r="A634" s="1"/>
  <c r="A635" s="1"/>
  <c r="A636" s="1"/>
  <c r="A637" s="1"/>
  <c r="A638" s="1"/>
  <c r="A639" s="1"/>
  <c r="A640" s="1"/>
  <c r="A641" s="1"/>
  <c r="A642" s="1"/>
  <c r="A643" s="1"/>
  <c r="A644" s="1"/>
  <c r="A645" s="1"/>
  <c r="A646" s="1"/>
  <c r="A647" s="1"/>
  <c r="A1018"/>
  <c r="A1019" s="1"/>
  <c r="A1146"/>
  <c r="A1147" s="1"/>
  <c r="A1570"/>
  <c r="A1571" s="1"/>
  <c r="A456"/>
  <c r="A457" s="1"/>
  <c r="A458" s="1"/>
  <c r="A459" s="1"/>
  <c r="A460" s="1"/>
  <c r="A461" s="1"/>
  <c r="A462" s="1"/>
  <c r="A463" s="1"/>
  <c r="A464" s="1"/>
  <c r="A465" s="1"/>
  <c r="A520"/>
  <c r="A521" s="1"/>
  <c r="A522" s="1"/>
  <c r="A523" s="1"/>
  <c r="A524" s="1"/>
  <c r="A525" s="1"/>
  <c r="A526" s="1"/>
  <c r="A527" s="1"/>
  <c r="A528" s="1"/>
  <c r="A529" s="1"/>
  <c r="A530" s="1"/>
  <c r="A531" s="1"/>
  <c r="A584"/>
  <c r="A585" s="1"/>
  <c r="A586" s="1"/>
  <c r="A587" s="1"/>
  <c r="A588" s="1"/>
  <c r="A589" s="1"/>
  <c r="A648"/>
  <c r="A649" s="1"/>
  <c r="A650" s="1"/>
  <c r="A651" s="1"/>
  <c r="A652" s="1"/>
  <c r="A653" s="1"/>
  <c r="A654" s="1"/>
  <c r="A655" s="1"/>
  <c r="A656" s="1"/>
  <c r="A657" s="1"/>
  <c r="A1032"/>
  <c r="A1033" s="1"/>
  <c r="A1034" s="1"/>
  <c r="A1096"/>
  <c r="A1097" s="1"/>
  <c r="A1160"/>
  <c r="A1161" s="1"/>
  <c r="A1224"/>
  <c r="A1225" s="1"/>
  <c r="A1288"/>
  <c r="A1289" s="1"/>
  <c r="A1352"/>
  <c r="A1353" s="1"/>
  <c r="A1566"/>
  <c r="A1567" s="1"/>
  <c r="A1638"/>
  <c r="A1639" s="1"/>
  <c r="A1702"/>
  <c r="A1703" s="1"/>
  <c r="A727"/>
  <c r="A728" s="1"/>
  <c r="A729" s="1"/>
  <c r="A730" s="1"/>
  <c r="A731" s="1"/>
  <c r="A732" s="1"/>
  <c r="A733" s="1"/>
  <c r="A734" s="1"/>
  <c r="A735" s="1"/>
  <c r="A736" s="1"/>
  <c r="A737" s="1"/>
  <c r="A738" s="1"/>
  <c r="A791"/>
  <c r="A792" s="1"/>
  <c r="A793" s="1"/>
  <c r="A794" s="1"/>
  <c r="A795" s="1"/>
  <c r="A796" s="1"/>
  <c r="A797" s="1"/>
  <c r="A798" s="1"/>
  <c r="A799" s="1"/>
  <c r="A800" s="1"/>
  <c r="A801" s="1"/>
  <c r="A802" s="1"/>
  <c r="A855"/>
  <c r="A856" s="1"/>
  <c r="A857" s="1"/>
  <c r="A858" s="1"/>
  <c r="A859" s="1"/>
  <c r="A860" s="1"/>
  <c r="A861" s="1"/>
  <c r="A862" s="1"/>
  <c r="A863" s="1"/>
  <c r="A864" s="1"/>
  <c r="A919"/>
  <c r="A920" s="1"/>
  <c r="A921" s="1"/>
  <c r="A922" s="1"/>
  <c r="A923" s="1"/>
  <c r="A924" s="1"/>
  <c r="A925" s="1"/>
  <c r="A926" s="1"/>
  <c r="A927" s="1"/>
  <c r="A928" s="1"/>
  <c r="A983"/>
  <c r="A984" s="1"/>
  <c r="A985" s="1"/>
  <c r="A986" s="1"/>
  <c r="A987" s="1"/>
  <c r="A988" s="1"/>
  <c r="A989" s="1"/>
  <c r="A990" s="1"/>
  <c r="A991" s="1"/>
  <c r="A992" s="1"/>
  <c r="A1047"/>
  <c r="A1175"/>
  <c r="A1239"/>
  <c r="A1303"/>
  <c r="A1424"/>
  <c r="A1425" s="1"/>
  <c r="A1488"/>
  <c r="A1489" s="1"/>
  <c r="A1552"/>
  <c r="A1553" s="1"/>
  <c r="A1616"/>
  <c r="A1617" s="1"/>
  <c r="A1680"/>
  <c r="A1681" s="1"/>
  <c r="A1744"/>
  <c r="A1745" s="1"/>
  <c r="A1808"/>
  <c r="A1809" s="1"/>
  <c r="A1872"/>
  <c r="A1936"/>
  <c r="A1937" s="1"/>
  <c r="A2000"/>
  <c r="A2001" s="1"/>
  <c r="A1359"/>
  <c r="A1423"/>
  <c r="A1487"/>
  <c r="A1551"/>
  <c r="A1615"/>
  <c r="A1679"/>
  <c r="A1743"/>
  <c r="A1806"/>
  <c r="A1807" s="1"/>
  <c r="A1870"/>
  <c r="A1871" s="1"/>
  <c r="A1934"/>
  <c r="A1998"/>
  <c r="A1935"/>
  <c r="A1999"/>
  <c r="A130"/>
  <c r="A131" s="1"/>
  <c r="A122"/>
  <c r="A106"/>
  <c r="A107" s="1"/>
  <c r="A98"/>
  <c r="A90"/>
  <c r="A91" s="1"/>
  <c r="A82"/>
  <c r="A74"/>
  <c r="A66"/>
  <c r="A62"/>
  <c r="A63" s="1"/>
  <c r="A58"/>
  <c r="A54"/>
  <c r="A50"/>
  <c r="A51" s="1"/>
  <c r="A38"/>
  <c r="A34"/>
  <c r="A35" s="1"/>
  <c r="A30"/>
  <c r="A31" s="1"/>
  <c r="A26"/>
  <c r="A27" s="1"/>
  <c r="A22"/>
  <c r="A23" s="1"/>
  <c r="A24" s="1"/>
  <c r="A18"/>
  <c r="A14"/>
  <c r="A10"/>
  <c r="A6"/>
  <c r="A134"/>
  <c r="A118"/>
  <c r="A119" s="1"/>
  <c r="A110"/>
  <c r="A94"/>
  <c r="A86"/>
  <c r="A78"/>
  <c r="A70"/>
  <c r="A136"/>
  <c r="A137" s="1"/>
  <c r="A124"/>
  <c r="A125" s="1"/>
  <c r="A116"/>
  <c r="A100"/>
  <c r="A101" s="1"/>
  <c r="A92"/>
  <c r="A84"/>
  <c r="A76"/>
  <c r="A72"/>
  <c r="A64"/>
  <c r="A56"/>
  <c r="A48"/>
  <c r="A40"/>
  <c r="A32"/>
  <c r="A128"/>
  <c r="A112"/>
  <c r="A113" s="1"/>
  <c r="A104"/>
  <c r="A88"/>
  <c r="A80"/>
  <c r="A68"/>
  <c r="A60"/>
  <c r="A36"/>
  <c r="A28"/>
  <c r="A175" i="15" l="1"/>
  <c r="A146"/>
  <c r="A161" s="1"/>
  <c r="A118"/>
  <c r="B103"/>
  <c r="A246"/>
  <c r="B231"/>
  <c r="A232"/>
  <c r="B217"/>
  <c r="A104"/>
  <c r="B89"/>
  <c r="C83" s="1"/>
  <c r="A189"/>
  <c r="A204" s="1"/>
  <c r="A132"/>
  <c r="A218"/>
  <c r="B203"/>
  <c r="B258"/>
  <c r="B260"/>
  <c r="A257"/>
  <c r="B259"/>
  <c r="A379"/>
  <c r="A271"/>
  <c r="A316" i="14"/>
  <c r="A73" i="2"/>
  <c r="A87"/>
  <c r="A135"/>
  <c r="A15"/>
  <c r="A16" s="1"/>
  <c r="A17" s="1"/>
  <c r="A67"/>
  <c r="A99"/>
  <c r="A105"/>
  <c r="A52"/>
  <c r="A33"/>
  <c r="A93"/>
  <c r="A126"/>
  <c r="A79"/>
  <c r="A11"/>
  <c r="A61"/>
  <c r="A132"/>
  <c r="A65"/>
  <c r="A102"/>
  <c r="A103" s="1"/>
  <c r="A37"/>
  <c r="A89"/>
  <c r="A44"/>
  <c r="A45" s="1"/>
  <c r="A25"/>
  <c r="A57"/>
  <c r="A85"/>
  <c r="A71"/>
  <c r="A111"/>
  <c r="A39"/>
  <c r="A59"/>
  <c r="A83"/>
  <c r="A123"/>
  <c r="A69"/>
  <c r="A29"/>
  <c r="A81"/>
  <c r="A129"/>
  <c r="A108"/>
  <c r="A49"/>
  <c r="A77"/>
  <c r="A117"/>
  <c r="A120"/>
  <c r="A46"/>
  <c r="A114"/>
  <c r="A138"/>
  <c r="A95"/>
  <c r="A7"/>
  <c r="A19"/>
  <c r="A55"/>
  <c r="A75"/>
  <c r="A41"/>
  <c r="A2014"/>
  <c r="H128"/>
  <c r="H129"/>
  <c r="H130"/>
  <c r="H131"/>
  <c r="H132"/>
  <c r="H133"/>
  <c r="H134"/>
  <c r="H135"/>
  <c r="H136"/>
  <c r="H137"/>
  <c r="H138"/>
  <c r="H139"/>
  <c r="F2214"/>
  <c r="C84" i="15" l="1"/>
  <c r="A147"/>
  <c r="A162" s="1"/>
  <c r="A119"/>
  <c r="B104"/>
  <c r="C101" s="1"/>
  <c r="C89"/>
  <c r="C79"/>
  <c r="C82"/>
  <c r="C81"/>
  <c r="C78"/>
  <c r="C80"/>
  <c r="C86"/>
  <c r="C85"/>
  <c r="C87"/>
  <c r="A261"/>
  <c r="A176"/>
  <c r="A233"/>
  <c r="B218"/>
  <c r="A219"/>
  <c r="B204"/>
  <c r="A247"/>
  <c r="B232"/>
  <c r="A133"/>
  <c r="A190"/>
  <c r="A205" s="1"/>
  <c r="C88"/>
  <c r="A272"/>
  <c r="A394"/>
  <c r="A286"/>
  <c r="A331" i="14"/>
  <c r="A20" i="2"/>
  <c r="A53"/>
  <c r="A109"/>
  <c r="A42"/>
  <c r="A133"/>
  <c r="A127"/>
  <c r="A115"/>
  <c r="A139"/>
  <c r="A12"/>
  <c r="A121"/>
  <c r="A47"/>
  <c r="A8"/>
  <c r="A2015"/>
  <c r="A96"/>
  <c r="L2214"/>
  <c r="C3" i="1"/>
  <c r="H2" i="2"/>
  <c r="H3"/>
  <c r="H4"/>
  <c r="H5"/>
  <c r="H6"/>
  <c r="H7"/>
  <c r="H8"/>
  <c r="H9"/>
  <c r="H10"/>
  <c r="H11"/>
  <c r="H12"/>
  <c r="H13"/>
  <c r="H14"/>
  <c r="H15"/>
  <c r="H16"/>
  <c r="H17"/>
  <c r="H18"/>
  <c r="H19"/>
  <c r="H20"/>
  <c r="H21"/>
  <c r="H22"/>
  <c r="H23"/>
  <c r="H24"/>
  <c r="H25"/>
  <c r="H26"/>
  <c r="H27"/>
  <c r="H28"/>
  <c r="H29"/>
  <c r="H30"/>
  <c r="H3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H120"/>
  <c r="H121"/>
  <c r="H122"/>
  <c r="H123"/>
  <c r="H124"/>
  <c r="H125"/>
  <c r="H126"/>
  <c r="H127"/>
  <c r="C102" i="15" l="1"/>
  <c r="C100"/>
  <c r="G2103" i="2"/>
  <c r="A17" i="14"/>
  <c r="G2102" i="2"/>
  <c r="A134" i="15"/>
  <c r="A234"/>
  <c r="B219"/>
  <c r="A191"/>
  <c r="A206" s="1"/>
  <c r="C104"/>
  <c r="C98"/>
  <c r="C96"/>
  <c r="C95"/>
  <c r="C94"/>
  <c r="C93"/>
  <c r="C99"/>
  <c r="A148"/>
  <c r="A163" s="1"/>
  <c r="A220"/>
  <c r="B205"/>
  <c r="A262"/>
  <c r="A177"/>
  <c r="C103"/>
  <c r="A248"/>
  <c r="B233"/>
  <c r="A276"/>
  <c r="B261"/>
  <c r="C97"/>
  <c r="B290"/>
  <c r="A287"/>
  <c r="B288"/>
  <c r="B289"/>
  <c r="A409"/>
  <c r="A301"/>
  <c r="A346" i="14"/>
  <c r="A13" i="2"/>
  <c r="A21"/>
  <c r="A43"/>
  <c r="A9"/>
  <c r="A2016"/>
  <c r="A97"/>
  <c r="C4" i="1"/>
  <c r="D24" i="4"/>
  <c r="E27" s="1"/>
  <c r="D10" i="5"/>
  <c r="E11" s="1"/>
  <c r="H3" i="3"/>
  <c r="C5" i="1"/>
  <c r="G30" i="2" s="1"/>
  <c r="A263" i="15" l="1"/>
  <c r="A221"/>
  <c r="B206"/>
  <c r="A192"/>
  <c r="A207" s="1"/>
  <c r="A235"/>
  <c r="B220"/>
  <c r="A277"/>
  <c r="B262"/>
  <c r="A178"/>
  <c r="A2" i="14"/>
  <c r="A291" i="15"/>
  <c r="A249"/>
  <c r="B234"/>
  <c r="A149"/>
  <c r="A164" s="1"/>
  <c r="A424"/>
  <c r="A439" s="1"/>
  <c r="A302"/>
  <c r="A316"/>
  <c r="A361" i="14"/>
  <c r="G2104" i="2"/>
  <c r="A2017"/>
  <c r="G2105"/>
  <c r="E23" i="5"/>
  <c r="E27" s="1"/>
  <c r="E31" s="1"/>
  <c r="E38" s="1"/>
  <c r="E46" s="1"/>
  <c r="D11" i="4" s="1"/>
  <c r="H4" i="3"/>
  <c r="C6" i="1"/>
  <c r="A264" i="15" l="1"/>
  <c r="A306"/>
  <c r="B291"/>
  <c r="A292"/>
  <c r="A250"/>
  <c r="B235"/>
  <c r="A179"/>
  <c r="A278"/>
  <c r="B263"/>
  <c r="G36" i="2"/>
  <c r="G34"/>
  <c r="A193" i="15"/>
  <c r="A208" s="1"/>
  <c r="A222"/>
  <c r="B207"/>
  <c r="A236"/>
  <c r="B221"/>
  <c r="G26" i="2"/>
  <c r="A32" i="14"/>
  <c r="A317" i="15"/>
  <c r="A454"/>
  <c r="A331"/>
  <c r="A376" i="14"/>
  <c r="A2018" i="2"/>
  <c r="E13" i="4"/>
  <c r="E28" s="1"/>
  <c r="G38" i="2"/>
  <c r="H5" i="3"/>
  <c r="C7" i="1"/>
  <c r="A251" i="15" l="1"/>
  <c r="B236"/>
  <c r="A223"/>
  <c r="B208"/>
  <c r="A194"/>
  <c r="A209" s="1"/>
  <c r="A307"/>
  <c r="B292"/>
  <c r="G42" i="2"/>
  <c r="A62" i="14"/>
  <c r="G46" i="2"/>
  <c r="A279" i="15"/>
  <c r="B264"/>
  <c r="A237"/>
  <c r="B222"/>
  <c r="A293"/>
  <c r="A265"/>
  <c r="A321"/>
  <c r="A336" s="1"/>
  <c r="A351" s="1"/>
  <c r="A366" s="1"/>
  <c r="A381" s="1"/>
  <c r="A396" s="1"/>
  <c r="A411" s="1"/>
  <c r="A426" s="1"/>
  <c r="A441" s="1"/>
  <c r="A456" s="1"/>
  <c r="A471" s="1"/>
  <c r="A486" s="1"/>
  <c r="A501" s="1"/>
  <c r="A516" s="1"/>
  <c r="A47" i="14"/>
  <c r="G2106" i="2"/>
  <c r="A469" i="15"/>
  <c r="A484" s="1"/>
  <c r="A499" s="1"/>
  <c r="A332"/>
  <c r="A346"/>
  <c r="A391" i="14"/>
  <c r="A2019" i="2"/>
  <c r="D52" i="4"/>
  <c r="E52"/>
  <c r="G2107" i="2"/>
  <c r="H6" i="3"/>
  <c r="C8" i="1"/>
  <c r="A280" i="15" l="1"/>
  <c r="B265"/>
  <c r="A252"/>
  <c r="B237"/>
  <c r="A224"/>
  <c r="B209"/>
  <c r="C198" s="1"/>
  <c r="A266"/>
  <c r="A308"/>
  <c r="B293"/>
  <c r="A294"/>
  <c r="G142" i="2"/>
  <c r="A322" i="15"/>
  <c r="A337" s="1"/>
  <c r="A352" s="1"/>
  <c r="A367" s="1"/>
  <c r="A382" s="1"/>
  <c r="A397" s="1"/>
  <c r="A412" s="1"/>
  <c r="A427" s="1"/>
  <c r="A442" s="1"/>
  <c r="A457" s="1"/>
  <c r="A472" s="1"/>
  <c r="A487" s="1"/>
  <c r="A502" s="1"/>
  <c r="A517" s="1"/>
  <c r="A532" s="1"/>
  <c r="A547" s="1"/>
  <c r="A562" s="1"/>
  <c r="A577" s="1"/>
  <c r="A592" s="1"/>
  <c r="A607" s="1"/>
  <c r="A622" s="1"/>
  <c r="A637" s="1"/>
  <c r="A652" s="1"/>
  <c r="A667" s="1"/>
  <c r="A682" s="1"/>
  <c r="A697" s="1"/>
  <c r="A712" s="1"/>
  <c r="A727" s="1"/>
  <c r="A742" s="1"/>
  <c r="A757" s="1"/>
  <c r="A772" s="1"/>
  <c r="A787" s="1"/>
  <c r="A802" s="1"/>
  <c r="A817" s="1"/>
  <c r="A832" s="1"/>
  <c r="A238"/>
  <c r="B223"/>
  <c r="A514"/>
  <c r="A347"/>
  <c r="A531"/>
  <c r="A546" s="1"/>
  <c r="A361"/>
  <c r="A406" i="14"/>
  <c r="A2020" i="2"/>
  <c r="G40"/>
  <c r="G44"/>
  <c r="H7" i="3"/>
  <c r="C9" i="1"/>
  <c r="C201" i="15" l="1"/>
  <c r="C204"/>
  <c r="C206"/>
  <c r="C200"/>
  <c r="C205"/>
  <c r="A267"/>
  <c r="A323"/>
  <c r="A338" s="1"/>
  <c r="A353" s="1"/>
  <c r="A368" s="1"/>
  <c r="A383" s="1"/>
  <c r="A398" s="1"/>
  <c r="A413" s="1"/>
  <c r="A428" s="1"/>
  <c r="A443" s="1"/>
  <c r="A458" s="1"/>
  <c r="A473" s="1"/>
  <c r="A488" s="1"/>
  <c r="A503" s="1"/>
  <c r="A518" s="1"/>
  <c r="A533" s="1"/>
  <c r="A548" s="1"/>
  <c r="A239"/>
  <c r="B224"/>
  <c r="C223" s="1"/>
  <c r="C209"/>
  <c r="C199"/>
  <c r="C207"/>
  <c r="C203"/>
  <c r="A295"/>
  <c r="C208"/>
  <c r="A253"/>
  <c r="B238"/>
  <c r="A77" i="14"/>
  <c r="A309" i="15"/>
  <c r="B294"/>
  <c r="A281"/>
  <c r="B266"/>
  <c r="G2108" i="2"/>
  <c r="C202" i="15"/>
  <c r="A362"/>
  <c r="A529"/>
  <c r="A544" s="1"/>
  <c r="A561"/>
  <c r="A576" s="1"/>
  <c r="A591" s="1"/>
  <c r="A606" s="1"/>
  <c r="A376"/>
  <c r="A421" i="14"/>
  <c r="A2021" i="2"/>
  <c r="H8" i="3"/>
  <c r="C10" i="1"/>
  <c r="C221" i="15" l="1"/>
  <c r="G33" i="2"/>
  <c r="G35"/>
  <c r="A254" i="15"/>
  <c r="B239"/>
  <c r="C239" s="1"/>
  <c r="A296"/>
  <c r="A310"/>
  <c r="B295"/>
  <c r="C224"/>
  <c r="C214"/>
  <c r="C215"/>
  <c r="C217"/>
  <c r="C218"/>
  <c r="C216"/>
  <c r="C219"/>
  <c r="A282"/>
  <c r="B267"/>
  <c r="A324"/>
  <c r="A339" s="1"/>
  <c r="A354" s="1"/>
  <c r="A369" s="1"/>
  <c r="A268"/>
  <c r="G2109" i="2"/>
  <c r="C213" i="15"/>
  <c r="C222"/>
  <c r="C220"/>
  <c r="A621"/>
  <c r="A559"/>
  <c r="A574" s="1"/>
  <c r="A589" s="1"/>
  <c r="A604" s="1"/>
  <c r="A377"/>
  <c r="A563"/>
  <c r="A578" s="1"/>
  <c r="A593" s="1"/>
  <c r="A608" s="1"/>
  <c r="A391"/>
  <c r="A436" i="14"/>
  <c r="A2022" i="2"/>
  <c r="H9" i="3"/>
  <c r="C11" i="1"/>
  <c r="C228" i="15" l="1"/>
  <c r="C237"/>
  <c r="C232"/>
  <c r="C231"/>
  <c r="A384"/>
  <c r="A399" s="1"/>
  <c r="A414" s="1"/>
  <c r="A429" s="1"/>
  <c r="A444" s="1"/>
  <c r="A459" s="1"/>
  <c r="A474" s="1"/>
  <c r="A489" s="1"/>
  <c r="A504" s="1"/>
  <c r="A519" s="1"/>
  <c r="A534" s="1"/>
  <c r="A549" s="1"/>
  <c r="A564" s="1"/>
  <c r="A579" s="1"/>
  <c r="A594" s="1"/>
  <c r="A609" s="1"/>
  <c r="A624" s="1"/>
  <c r="A639" s="1"/>
  <c r="A654" s="1"/>
  <c r="A669" s="1"/>
  <c r="A684" s="1"/>
  <c r="A699" s="1"/>
  <c r="A714" s="1"/>
  <c r="A729" s="1"/>
  <c r="A744" s="1"/>
  <c r="A759" s="1"/>
  <c r="A774" s="1"/>
  <c r="A789" s="1"/>
  <c r="A804" s="1"/>
  <c r="A819" s="1"/>
  <c r="A834" s="1"/>
  <c r="A325"/>
  <c r="A340" s="1"/>
  <c r="A355" s="1"/>
  <c r="A370" s="1"/>
  <c r="A269"/>
  <c r="G146" i="2"/>
  <c r="G43"/>
  <c r="A283" i="15"/>
  <c r="B268"/>
  <c r="A297"/>
  <c r="A311"/>
  <c r="B296"/>
  <c r="C235"/>
  <c r="G2110" i="2"/>
  <c r="C234" i="15"/>
  <c r="C229"/>
  <c r="C238"/>
  <c r="C233"/>
  <c r="C236"/>
  <c r="C230"/>
  <c r="A392"/>
  <c r="A636"/>
  <c r="A651" s="1"/>
  <c r="A623"/>
  <c r="A619"/>
  <c r="A406"/>
  <c r="A451" i="14"/>
  <c r="A2023" i="2"/>
  <c r="C12" i="1"/>
  <c r="G56" i="2"/>
  <c r="H10" i="3"/>
  <c r="G41" i="2" l="1"/>
  <c r="A326" i="15"/>
  <c r="A341" s="1"/>
  <c r="A356" s="1"/>
  <c r="A371" s="1"/>
  <c r="A298"/>
  <c r="A284"/>
  <c r="B269"/>
  <c r="C265" s="1"/>
  <c r="A312"/>
  <c r="B297"/>
  <c r="A385"/>
  <c r="A400" s="1"/>
  <c r="A415" s="1"/>
  <c r="A430" s="1"/>
  <c r="A445" s="1"/>
  <c r="A460" s="1"/>
  <c r="A475" s="1"/>
  <c r="A490" s="1"/>
  <c r="A505" s="1"/>
  <c r="A520" s="1"/>
  <c r="A535" s="1"/>
  <c r="A550" s="1"/>
  <c r="A565" s="1"/>
  <c r="A580" s="1"/>
  <c r="A595" s="1"/>
  <c r="A610" s="1"/>
  <c r="A625" s="1"/>
  <c r="A640" s="1"/>
  <c r="A655" s="1"/>
  <c r="A670" s="1"/>
  <c r="A685" s="1"/>
  <c r="G2111" i="2"/>
  <c r="A407" i="15"/>
  <c r="A666"/>
  <c r="A681" s="1"/>
  <c r="A634"/>
  <c r="A649" s="1"/>
  <c r="A638"/>
  <c r="A653" s="1"/>
  <c r="A421"/>
  <c r="A466" i="14"/>
  <c r="A2024" i="2"/>
  <c r="C13" i="1"/>
  <c r="G76" i="2"/>
  <c r="G58"/>
  <c r="H11" i="3"/>
  <c r="C263" i="15" l="1"/>
  <c r="C266"/>
  <c r="C264"/>
  <c r="G144" i="2"/>
  <c r="G37"/>
  <c r="A299" i="15"/>
  <c r="A386"/>
  <c r="A401" s="1"/>
  <c r="A416" s="1"/>
  <c r="A431" s="1"/>
  <c r="A446" s="1"/>
  <c r="A461" s="1"/>
  <c r="A476" s="1"/>
  <c r="A491" s="1"/>
  <c r="A506" s="1"/>
  <c r="A521" s="1"/>
  <c r="A536" s="1"/>
  <c r="A551" s="1"/>
  <c r="A566" s="1"/>
  <c r="A581" s="1"/>
  <c r="A596" s="1"/>
  <c r="A611" s="1"/>
  <c r="A626" s="1"/>
  <c r="A641" s="1"/>
  <c r="A656" s="1"/>
  <c r="A671" s="1"/>
  <c r="A686" s="1"/>
  <c r="A701" s="1"/>
  <c r="A716" s="1"/>
  <c r="A731" s="1"/>
  <c r="A746" s="1"/>
  <c r="A761" s="1"/>
  <c r="A776" s="1"/>
  <c r="A791" s="1"/>
  <c r="A806" s="1"/>
  <c r="A821" s="1"/>
  <c r="A836" s="1"/>
  <c r="A327"/>
  <c r="A342" s="1"/>
  <c r="A357" s="1"/>
  <c r="A372" s="1"/>
  <c r="C269"/>
  <c r="C260"/>
  <c r="C267"/>
  <c r="C258"/>
  <c r="C259"/>
  <c r="C261"/>
  <c r="A313"/>
  <c r="B298"/>
  <c r="G2112" i="2"/>
  <c r="C262" i="15"/>
  <c r="C268"/>
  <c r="A422"/>
  <c r="A668"/>
  <c r="A683" s="1"/>
  <c r="A700"/>
  <c r="A664"/>
  <c r="A679" s="1"/>
  <c r="A696"/>
  <c r="A436"/>
  <c r="A481" i="14"/>
  <c r="A2025" i="2"/>
  <c r="C14" i="1"/>
  <c r="G29" i="2" s="1"/>
  <c r="G60"/>
  <c r="G74"/>
  <c r="H12" i="3"/>
  <c r="A328" i="15" l="1"/>
  <c r="A343" s="1"/>
  <c r="A358" s="1"/>
  <c r="A373" s="1"/>
  <c r="A387"/>
  <c r="A402" s="1"/>
  <c r="A417" s="1"/>
  <c r="A432" s="1"/>
  <c r="A447" s="1"/>
  <c r="A462" s="1"/>
  <c r="A477" s="1"/>
  <c r="A492" s="1"/>
  <c r="A507" s="1"/>
  <c r="A522" s="1"/>
  <c r="A537" s="1"/>
  <c r="A552" s="1"/>
  <c r="A567" s="1"/>
  <c r="A582" s="1"/>
  <c r="A597" s="1"/>
  <c r="A612" s="1"/>
  <c r="A627" s="1"/>
  <c r="A642" s="1"/>
  <c r="A657" s="1"/>
  <c r="A672" s="1"/>
  <c r="A687" s="1"/>
  <c r="A702" s="1"/>
  <c r="A314"/>
  <c r="B299"/>
  <c r="C291" s="1"/>
  <c r="G2113" i="2"/>
  <c r="A711" i="15"/>
  <c r="A715"/>
  <c r="A437"/>
  <c r="A694"/>
  <c r="A698"/>
  <c r="A451"/>
  <c r="A496" i="14"/>
  <c r="A2026" i="2"/>
  <c r="C15" i="1"/>
  <c r="G62" i="2"/>
  <c r="G70"/>
  <c r="H13" i="3"/>
  <c r="C299" i="15" l="1"/>
  <c r="C290"/>
  <c r="C297"/>
  <c r="C295"/>
  <c r="C296"/>
  <c r="C292"/>
  <c r="G148" i="2"/>
  <c r="G39"/>
  <c r="G45"/>
  <c r="A329" i="15"/>
  <c r="A344" s="1"/>
  <c r="A359" s="1"/>
  <c r="A374" s="1"/>
  <c r="A388"/>
  <c r="A403" s="1"/>
  <c r="A418" s="1"/>
  <c r="A433" s="1"/>
  <c r="A448" s="1"/>
  <c r="A463" s="1"/>
  <c r="A478" s="1"/>
  <c r="A493" s="1"/>
  <c r="A508" s="1"/>
  <c r="A523" s="1"/>
  <c r="A538" s="1"/>
  <c r="A553" s="1"/>
  <c r="A568" s="1"/>
  <c r="A583" s="1"/>
  <c r="A598" s="1"/>
  <c r="A613" s="1"/>
  <c r="A628" s="1"/>
  <c r="A643" s="1"/>
  <c r="A658" s="1"/>
  <c r="A673" s="1"/>
  <c r="A688" s="1"/>
  <c r="A703" s="1"/>
  <c r="A718" s="1"/>
  <c r="A733" s="1"/>
  <c r="A748" s="1"/>
  <c r="A763" s="1"/>
  <c r="A778" s="1"/>
  <c r="A793" s="1"/>
  <c r="A808" s="1"/>
  <c r="A823" s="1"/>
  <c r="A838" s="1"/>
  <c r="C288"/>
  <c r="C294"/>
  <c r="C298"/>
  <c r="G2114" i="2"/>
  <c r="C293" i="15"/>
  <c r="C289"/>
  <c r="A713"/>
  <c r="A452"/>
  <c r="A726"/>
  <c r="A741" s="1"/>
  <c r="A756" s="1"/>
  <c r="A771" s="1"/>
  <c r="A786" s="1"/>
  <c r="A709"/>
  <c r="A730"/>
  <c r="A745" s="1"/>
  <c r="A760" s="1"/>
  <c r="A775" s="1"/>
  <c r="A790" s="1"/>
  <c r="A717"/>
  <c r="A466"/>
  <c r="A511" i="14"/>
  <c r="A2027" i="2"/>
  <c r="C16" i="1"/>
  <c r="G64" i="2"/>
  <c r="G68"/>
  <c r="H14" i="3"/>
  <c r="A389" i="15" l="1"/>
  <c r="A404" s="1"/>
  <c r="A419" s="1"/>
  <c r="A434" s="1"/>
  <c r="A449" s="1"/>
  <c r="A464" s="1"/>
  <c r="G192" i="2"/>
  <c r="G168"/>
  <c r="G178"/>
  <c r="G182"/>
  <c r="G150"/>
  <c r="G2115"/>
  <c r="A728" i="15"/>
  <c r="A743" s="1"/>
  <c r="A758" s="1"/>
  <c r="A773" s="1"/>
  <c r="A788" s="1"/>
  <c r="A467"/>
  <c r="A805"/>
  <c r="A801"/>
  <c r="A732"/>
  <c r="A747" s="1"/>
  <c r="A762" s="1"/>
  <c r="A777" s="1"/>
  <c r="A792" s="1"/>
  <c r="A724"/>
  <c r="A739" s="1"/>
  <c r="A754" s="1"/>
  <c r="A769" s="1"/>
  <c r="A784" s="1"/>
  <c r="A481"/>
  <c r="A526" i="14"/>
  <c r="A2028" i="2"/>
  <c r="C17" i="1"/>
  <c r="G72" i="2"/>
  <c r="G66"/>
  <c r="H15" i="3"/>
  <c r="G196" i="2" l="1"/>
  <c r="G188"/>
  <c r="G180"/>
  <c r="G172"/>
  <c r="G186"/>
  <c r="G162"/>
  <c r="G154"/>
  <c r="G190"/>
  <c r="A479" i="15"/>
  <c r="A494" s="1"/>
  <c r="A509" s="1"/>
  <c r="A524" s="1"/>
  <c r="A539" s="1"/>
  <c r="A554" s="1"/>
  <c r="A569" s="1"/>
  <c r="A584" s="1"/>
  <c r="A599" s="1"/>
  <c r="A614" s="1"/>
  <c r="A629" s="1"/>
  <c r="A644" s="1"/>
  <c r="A659" s="1"/>
  <c r="A674" s="1"/>
  <c r="A689" s="1"/>
  <c r="A704" s="1"/>
  <c r="A719" s="1"/>
  <c r="A734" s="1"/>
  <c r="A749" s="1"/>
  <c r="A764" s="1"/>
  <c r="A779" s="1"/>
  <c r="A794" s="1"/>
  <c r="A809" s="1"/>
  <c r="A824" s="1"/>
  <c r="A839" s="1"/>
  <c r="G2116" i="2"/>
  <c r="A807" i="15"/>
  <c r="A820"/>
  <c r="A835" s="1"/>
  <c r="A799"/>
  <c r="A816"/>
  <c r="A831" s="1"/>
  <c r="A482"/>
  <c r="A803"/>
  <c r="A496"/>
  <c r="A541" i="14"/>
  <c r="A2029" i="2"/>
  <c r="C18" i="1"/>
  <c r="G2117" i="2"/>
  <c r="H16" i="3"/>
  <c r="G152" i="2" l="1"/>
  <c r="G170"/>
  <c r="A818" i="15"/>
  <c r="A833" s="1"/>
  <c r="A497"/>
  <c r="A814"/>
  <c r="A829" s="1"/>
  <c r="A822"/>
  <c r="A837" s="1"/>
  <c r="A556" i="14"/>
  <c r="A2030" i="2"/>
  <c r="C19" i="1"/>
  <c r="H17" i="3"/>
  <c r="G164" i="2" l="1"/>
  <c r="G156"/>
  <c r="G184"/>
  <c r="G176"/>
  <c r="G160"/>
  <c r="G194"/>
  <c r="G166"/>
  <c r="G174"/>
  <c r="G158"/>
  <c r="G2118"/>
  <c r="A526" i="15"/>
  <c r="A571" i="14"/>
  <c r="A2031" i="2"/>
  <c r="C20" i="1"/>
  <c r="H18" i="3"/>
  <c r="G189" i="2" l="1"/>
  <c r="G185"/>
  <c r="G256"/>
  <c r="G264"/>
  <c r="G232"/>
  <c r="G210"/>
  <c r="G151"/>
  <c r="G286"/>
  <c r="G2119"/>
  <c r="B538" i="15"/>
  <c r="B536"/>
  <c r="B534"/>
  <c r="B532"/>
  <c r="B530"/>
  <c r="B528"/>
  <c r="B535"/>
  <c r="A527"/>
  <c r="B533"/>
  <c r="B539"/>
  <c r="B529"/>
  <c r="B531"/>
  <c r="B537"/>
  <c r="A541"/>
  <c r="A586" i="14"/>
  <c r="A2032" i="2"/>
  <c r="C21" i="1"/>
  <c r="H19" i="3"/>
  <c r="G177" i="2" l="1"/>
  <c r="G292"/>
  <c r="G252"/>
  <c r="G208"/>
  <c r="G266"/>
  <c r="G234"/>
  <c r="G2120"/>
  <c r="A542" i="15"/>
  <c r="A556"/>
  <c r="A601" i="14"/>
  <c r="A2033" i="2"/>
  <c r="C22" i="1"/>
  <c r="G94" i="2"/>
  <c r="H20" i="3"/>
  <c r="G204" i="2" l="1"/>
  <c r="G272"/>
  <c r="G200"/>
  <c r="G282"/>
  <c r="G274"/>
  <c r="G246"/>
  <c r="G238"/>
  <c r="G222"/>
  <c r="G195"/>
  <c r="G2121"/>
  <c r="A557" i="15"/>
  <c r="A571"/>
  <c r="A616" i="14"/>
  <c r="A2034" i="2"/>
  <c r="C23" i="1"/>
  <c r="H21" i="3"/>
  <c r="G193" i="2" l="1"/>
  <c r="G296"/>
  <c r="G220"/>
  <c r="G240"/>
  <c r="G250"/>
  <c r="G191"/>
  <c r="G179"/>
  <c r="G206"/>
  <c r="G2122"/>
  <c r="A572" i="15"/>
  <c r="C537"/>
  <c r="C533"/>
  <c r="A586"/>
  <c r="C529"/>
  <c r="C530"/>
  <c r="C532"/>
  <c r="C528"/>
  <c r="C539"/>
  <c r="C531"/>
  <c r="C538"/>
  <c r="C534"/>
  <c r="C536"/>
  <c r="C535"/>
  <c r="A631" i="14"/>
  <c r="A2035" i="2"/>
  <c r="C24" i="1"/>
  <c r="H22" i="3"/>
  <c r="G173" i="2" l="1"/>
  <c r="G268"/>
  <c r="G212"/>
  <c r="G260"/>
  <c r="G224"/>
  <c r="G290"/>
  <c r="G258"/>
  <c r="G159"/>
  <c r="G155"/>
  <c r="G294"/>
  <c r="G171"/>
  <c r="G2123"/>
  <c r="A587" i="15"/>
  <c r="A601"/>
  <c r="A646" i="14"/>
  <c r="A2036" i="2"/>
  <c r="C25" i="1"/>
  <c r="H23" i="3"/>
  <c r="G181" i="2" l="1"/>
  <c r="G157"/>
  <c r="G276"/>
  <c r="G244"/>
  <c r="G216"/>
  <c r="G175"/>
  <c r="G270"/>
  <c r="G214"/>
  <c r="G262"/>
  <c r="G187"/>
  <c r="G2124"/>
  <c r="A602" i="15"/>
  <c r="A616"/>
  <c r="A661" i="14"/>
  <c r="A2037" i="2"/>
  <c r="C26" i="1"/>
  <c r="G2125" i="2"/>
  <c r="H24" i="3"/>
  <c r="G169" i="2" l="1"/>
  <c r="G161"/>
  <c r="G288"/>
  <c r="G284"/>
  <c r="G236"/>
  <c r="G228"/>
  <c r="G248"/>
  <c r="G218"/>
  <c r="G167"/>
  <c r="G254"/>
  <c r="G230"/>
  <c r="G198"/>
  <c r="G278"/>
  <c r="G163"/>
  <c r="A617" i="15"/>
  <c r="A631"/>
  <c r="A676" i="14"/>
  <c r="A2038" i="2"/>
  <c r="C27" i="1"/>
  <c r="G92" i="2"/>
  <c r="G78"/>
  <c r="H25" i="3"/>
  <c r="G197" i="2" l="1"/>
  <c r="G165"/>
  <c r="G153"/>
  <c r="G280"/>
  <c r="G242"/>
  <c r="G226"/>
  <c r="G202"/>
  <c r="G183"/>
  <c r="G2126"/>
  <c r="A632" i="15"/>
  <c r="A646"/>
  <c r="A691" i="14"/>
  <c r="A2039" i="2"/>
  <c r="C28" i="1"/>
  <c r="G2127" i="2"/>
  <c r="G80"/>
  <c r="H26" i="3"/>
  <c r="G665" i="2" l="1"/>
  <c r="G661"/>
  <c r="G657"/>
  <c r="G653"/>
  <c r="G649"/>
  <c r="G645"/>
  <c r="G641"/>
  <c r="G637"/>
  <c r="G633"/>
  <c r="G629"/>
  <c r="G625"/>
  <c r="G621"/>
  <c r="G617"/>
  <c r="G613"/>
  <c r="G609"/>
  <c r="G605"/>
  <c r="G601"/>
  <c r="G597"/>
  <c r="G593"/>
  <c r="G589"/>
  <c r="G585"/>
  <c r="G581"/>
  <c r="G577"/>
  <c r="G573"/>
  <c r="G569"/>
  <c r="G565"/>
  <c r="G561"/>
  <c r="G557"/>
  <c r="G553"/>
  <c r="G549"/>
  <c r="G545"/>
  <c r="G541"/>
  <c r="G537"/>
  <c r="G533"/>
  <c r="G529"/>
  <c r="G525"/>
  <c r="G521"/>
  <c r="G517"/>
  <c r="G513"/>
  <c r="G509"/>
  <c r="G505"/>
  <c r="G501"/>
  <c r="G497"/>
  <c r="G493"/>
  <c r="G489"/>
  <c r="G485"/>
  <c r="G481"/>
  <c r="G477"/>
  <c r="G473"/>
  <c r="G469"/>
  <c r="G465"/>
  <c r="G461"/>
  <c r="G457"/>
  <c r="G453"/>
  <c r="G449"/>
  <c r="G445"/>
  <c r="G441"/>
  <c r="G437"/>
  <c r="G433"/>
  <c r="G429"/>
  <c r="G425"/>
  <c r="G421"/>
  <c r="G417"/>
  <c r="G413"/>
  <c r="G409"/>
  <c r="G405"/>
  <c r="G401"/>
  <c r="G397"/>
  <c r="G393"/>
  <c r="G389"/>
  <c r="G385"/>
  <c r="G381"/>
  <c r="G377"/>
  <c r="G373"/>
  <c r="G369"/>
  <c r="G365"/>
  <c r="G361"/>
  <c r="G357"/>
  <c r="G353"/>
  <c r="G349"/>
  <c r="G345"/>
  <c r="G341"/>
  <c r="G337"/>
  <c r="G333"/>
  <c r="G329"/>
  <c r="G325"/>
  <c r="G321"/>
  <c r="G317"/>
  <c r="G313"/>
  <c r="G309"/>
  <c r="G305"/>
  <c r="G301"/>
  <c r="G297"/>
  <c r="G149"/>
  <c r="G1004"/>
  <c r="G1000"/>
  <c r="G996"/>
  <c r="G992"/>
  <c r="G988"/>
  <c r="G984"/>
  <c r="G980"/>
  <c r="G976"/>
  <c r="G972"/>
  <c r="G968"/>
  <c r="G964"/>
  <c r="G960"/>
  <c r="G956"/>
  <c r="G952"/>
  <c r="G948"/>
  <c r="G944"/>
  <c r="G940"/>
  <c r="G936"/>
  <c r="G932"/>
  <c r="G928"/>
  <c r="G924"/>
  <c r="G920"/>
  <c r="G916"/>
  <c r="G912"/>
  <c r="G908"/>
  <c r="G904"/>
  <c r="G900"/>
  <c r="G896"/>
  <c r="G892"/>
  <c r="G888"/>
  <c r="G884"/>
  <c r="G880"/>
  <c r="G876"/>
  <c r="G872"/>
  <c r="G868"/>
  <c r="G864"/>
  <c r="G860"/>
  <c r="G856"/>
  <c r="G852"/>
  <c r="G848"/>
  <c r="G844"/>
  <c r="G840"/>
  <c r="G836"/>
  <c r="G832"/>
  <c r="G828"/>
  <c r="G824"/>
  <c r="G820"/>
  <c r="G816"/>
  <c r="G812"/>
  <c r="G808"/>
  <c r="G804"/>
  <c r="G800"/>
  <c r="G796"/>
  <c r="G792"/>
  <c r="G788"/>
  <c r="G784"/>
  <c r="G780"/>
  <c r="G776"/>
  <c r="G772"/>
  <c r="G768"/>
  <c r="G764"/>
  <c r="G760"/>
  <c r="G756"/>
  <c r="G752"/>
  <c r="G748"/>
  <c r="G744"/>
  <c r="G740"/>
  <c r="G736"/>
  <c r="G732"/>
  <c r="G728"/>
  <c r="G724"/>
  <c r="G720"/>
  <c r="G716"/>
  <c r="G712"/>
  <c r="G708"/>
  <c r="G704"/>
  <c r="G700"/>
  <c r="G696"/>
  <c r="G692"/>
  <c r="G688"/>
  <c r="G684"/>
  <c r="G680"/>
  <c r="G676"/>
  <c r="G672"/>
  <c r="G668"/>
  <c r="G1002"/>
  <c r="G986"/>
  <c r="G958"/>
  <c r="G942"/>
  <c r="G930"/>
  <c r="G922"/>
  <c r="G914"/>
  <c r="G906"/>
  <c r="G898"/>
  <c r="G814"/>
  <c r="G806"/>
  <c r="G798"/>
  <c r="G790"/>
  <c r="G782"/>
  <c r="G774"/>
  <c r="G766"/>
  <c r="G758"/>
  <c r="G750"/>
  <c r="G147"/>
  <c r="G990"/>
  <c r="G974"/>
  <c r="G962"/>
  <c r="G946"/>
  <c r="G934"/>
  <c r="G894"/>
  <c r="G886"/>
  <c r="G878"/>
  <c r="G870"/>
  <c r="G862"/>
  <c r="G854"/>
  <c r="G846"/>
  <c r="G838"/>
  <c r="G830"/>
  <c r="G822"/>
  <c r="G738"/>
  <c r="G730"/>
  <c r="G722"/>
  <c r="G714"/>
  <c r="G706"/>
  <c r="G698"/>
  <c r="G690"/>
  <c r="G682"/>
  <c r="G674"/>
  <c r="G663"/>
  <c r="G655"/>
  <c r="G647"/>
  <c r="G639"/>
  <c r="G631"/>
  <c r="G623"/>
  <c r="G615"/>
  <c r="G607"/>
  <c r="G599"/>
  <c r="G591"/>
  <c r="G583"/>
  <c r="G575"/>
  <c r="G567"/>
  <c r="G559"/>
  <c r="G551"/>
  <c r="G543"/>
  <c r="G535"/>
  <c r="G527"/>
  <c r="G519"/>
  <c r="G511"/>
  <c r="G503"/>
  <c r="G495"/>
  <c r="G487"/>
  <c r="G479"/>
  <c r="G471"/>
  <c r="G463"/>
  <c r="G455"/>
  <c r="G447"/>
  <c r="G439"/>
  <c r="G431"/>
  <c r="G423"/>
  <c r="G415"/>
  <c r="G407"/>
  <c r="G399"/>
  <c r="G391"/>
  <c r="G383"/>
  <c r="G375"/>
  <c r="G367"/>
  <c r="G359"/>
  <c r="G351"/>
  <c r="G343"/>
  <c r="G335"/>
  <c r="G327"/>
  <c r="G319"/>
  <c r="G311"/>
  <c r="G303"/>
  <c r="G295"/>
  <c r="G287"/>
  <c r="G279"/>
  <c r="G271"/>
  <c r="G263"/>
  <c r="G255"/>
  <c r="G247"/>
  <c r="G239"/>
  <c r="G231"/>
  <c r="G223"/>
  <c r="G215"/>
  <c r="G207"/>
  <c r="G199"/>
  <c r="G143"/>
  <c r="G994"/>
  <c r="G978"/>
  <c r="G966"/>
  <c r="G950"/>
  <c r="G926"/>
  <c r="G918"/>
  <c r="G910"/>
  <c r="G902"/>
  <c r="G786"/>
  <c r="G770"/>
  <c r="G754"/>
  <c r="G587"/>
  <c r="G563"/>
  <c r="G539"/>
  <c r="G515"/>
  <c r="G491"/>
  <c r="G467"/>
  <c r="G443"/>
  <c r="G419"/>
  <c r="G395"/>
  <c r="G371"/>
  <c r="G347"/>
  <c r="G323"/>
  <c r="G299"/>
  <c r="G275"/>
  <c r="G251"/>
  <c r="G227"/>
  <c r="G203"/>
  <c r="G818"/>
  <c r="G810"/>
  <c r="G802"/>
  <c r="G794"/>
  <c r="G778"/>
  <c r="G762"/>
  <c r="G746"/>
  <c r="G595"/>
  <c r="G571"/>
  <c r="G547"/>
  <c r="G523"/>
  <c r="G499"/>
  <c r="G475"/>
  <c r="G451"/>
  <c r="G427"/>
  <c r="G403"/>
  <c r="G379"/>
  <c r="G355"/>
  <c r="G331"/>
  <c r="G307"/>
  <c r="G283"/>
  <c r="G259"/>
  <c r="G235"/>
  <c r="G211"/>
  <c r="G998"/>
  <c r="G982"/>
  <c r="G970"/>
  <c r="G954"/>
  <c r="G938"/>
  <c r="G890"/>
  <c r="G882"/>
  <c r="G874"/>
  <c r="G866"/>
  <c r="G858"/>
  <c r="G850"/>
  <c r="G842"/>
  <c r="G834"/>
  <c r="G826"/>
  <c r="G742"/>
  <c r="G734"/>
  <c r="G726"/>
  <c r="G718"/>
  <c r="G710"/>
  <c r="G702"/>
  <c r="G694"/>
  <c r="G686"/>
  <c r="G678"/>
  <c r="G670"/>
  <c r="G659"/>
  <c r="G651"/>
  <c r="G643"/>
  <c r="G635"/>
  <c r="G627"/>
  <c r="G619"/>
  <c r="G611"/>
  <c r="G603"/>
  <c r="G579"/>
  <c r="G555"/>
  <c r="G531"/>
  <c r="G507"/>
  <c r="G483"/>
  <c r="G459"/>
  <c r="G435"/>
  <c r="G411"/>
  <c r="G387"/>
  <c r="G363"/>
  <c r="G339"/>
  <c r="G315"/>
  <c r="G291"/>
  <c r="G267"/>
  <c r="G243"/>
  <c r="G219"/>
  <c r="G63"/>
  <c r="G75"/>
  <c r="G67"/>
  <c r="G59"/>
  <c r="G71"/>
  <c r="G95"/>
  <c r="G79"/>
  <c r="G83"/>
  <c r="G87"/>
  <c r="G91"/>
  <c r="B654" i="15"/>
  <c r="B658"/>
  <c r="B652"/>
  <c r="B648"/>
  <c r="B656"/>
  <c r="A647"/>
  <c r="B650"/>
  <c r="B651"/>
  <c r="B659"/>
  <c r="B655"/>
  <c r="B657"/>
  <c r="B653"/>
  <c r="B649"/>
  <c r="A661"/>
  <c r="A706" i="14"/>
  <c r="A2040" i="2"/>
  <c r="C29" i="1"/>
  <c r="G82" i="2"/>
  <c r="H27" i="3"/>
  <c r="G293" i="2" l="1"/>
  <c r="G289"/>
  <c r="G285"/>
  <c r="G281"/>
  <c r="G277"/>
  <c r="G273"/>
  <c r="G269"/>
  <c r="G265"/>
  <c r="G261"/>
  <c r="G257"/>
  <c r="G253"/>
  <c r="G249"/>
  <c r="G245"/>
  <c r="G241"/>
  <c r="G237"/>
  <c r="G233"/>
  <c r="G229"/>
  <c r="G225"/>
  <c r="G221"/>
  <c r="G217"/>
  <c r="G213"/>
  <c r="G209"/>
  <c r="G205"/>
  <c r="G201"/>
  <c r="G145"/>
  <c r="G77"/>
  <c r="G73"/>
  <c r="G69"/>
  <c r="G65"/>
  <c r="G61"/>
  <c r="G57"/>
  <c r="G93"/>
  <c r="G81"/>
  <c r="G85"/>
  <c r="G89"/>
  <c r="G2128"/>
  <c r="B674" i="15"/>
  <c r="B672"/>
  <c r="B670"/>
  <c r="B668"/>
  <c r="B666"/>
  <c r="B664"/>
  <c r="A662"/>
  <c r="B669"/>
  <c r="B667"/>
  <c r="B673"/>
  <c r="B665"/>
  <c r="B671"/>
  <c r="B663"/>
  <c r="A676"/>
  <c r="A721" i="14"/>
  <c r="A2041" i="2"/>
  <c r="C30" i="1"/>
  <c r="G2129" i="2"/>
  <c r="G84"/>
  <c r="H28" i="3"/>
  <c r="B684" i="15" l="1"/>
  <c r="B680"/>
  <c r="A677"/>
  <c r="B688"/>
  <c r="B682"/>
  <c r="B678"/>
  <c r="B686"/>
  <c r="B685"/>
  <c r="B681"/>
  <c r="B689"/>
  <c r="B683"/>
  <c r="B679"/>
  <c r="B687"/>
  <c r="A691"/>
  <c r="A736" i="14"/>
  <c r="A2042" i="2"/>
  <c r="C31" i="1"/>
  <c r="G336" i="2" s="1"/>
  <c r="G86"/>
  <c r="H29" i="3"/>
  <c r="G2130" i="2" l="1"/>
  <c r="B697" i="15"/>
  <c r="A692"/>
  <c r="B693"/>
  <c r="B701"/>
  <c r="B695"/>
  <c r="B699"/>
  <c r="B703"/>
  <c r="B704"/>
  <c r="B696"/>
  <c r="B700"/>
  <c r="B694"/>
  <c r="B702"/>
  <c r="B698"/>
  <c r="C657"/>
  <c r="C653"/>
  <c r="C649"/>
  <c r="C656"/>
  <c r="C652"/>
  <c r="C648"/>
  <c r="C659"/>
  <c r="C655"/>
  <c r="C651"/>
  <c r="C658"/>
  <c r="C654"/>
  <c r="C650"/>
  <c r="C668"/>
  <c r="A706"/>
  <c r="A751" i="14"/>
  <c r="A2043" i="2"/>
  <c r="C32" i="1"/>
  <c r="G2131" i="2"/>
  <c r="G88"/>
  <c r="H30" i="3"/>
  <c r="B718" i="15" l="1"/>
  <c r="B710"/>
  <c r="B714"/>
  <c r="A707"/>
  <c r="B708"/>
  <c r="B716"/>
  <c r="B712"/>
  <c r="B711"/>
  <c r="B715"/>
  <c r="B719"/>
  <c r="B717"/>
  <c r="B709"/>
  <c r="B713"/>
  <c r="A721"/>
  <c r="C672"/>
  <c r="C664"/>
  <c r="C666"/>
  <c r="C667"/>
  <c r="C663"/>
  <c r="C670"/>
  <c r="C674"/>
  <c r="C673"/>
  <c r="C671"/>
  <c r="C669"/>
  <c r="C665"/>
  <c r="A766" i="14"/>
  <c r="A2044" i="2"/>
  <c r="C33" i="1"/>
  <c r="G90" i="2"/>
  <c r="H31" i="3"/>
  <c r="G2132" i="2" l="1"/>
  <c r="G652"/>
  <c r="G632"/>
  <c r="G612"/>
  <c r="G592"/>
  <c r="G572"/>
  <c r="G552"/>
  <c r="G532"/>
  <c r="G512"/>
  <c r="G492"/>
  <c r="G472"/>
  <c r="G452"/>
  <c r="G432"/>
  <c r="G412"/>
  <c r="G392"/>
  <c r="G372"/>
  <c r="G642"/>
  <c r="G602"/>
  <c r="G562"/>
  <c r="G522"/>
  <c r="G482"/>
  <c r="G442"/>
  <c r="G402"/>
  <c r="G362"/>
  <c r="G338"/>
  <c r="G662"/>
  <c r="G582"/>
  <c r="G502"/>
  <c r="G422"/>
  <c r="G382"/>
  <c r="G622"/>
  <c r="G542"/>
  <c r="G462"/>
  <c r="B731" i="15"/>
  <c r="B729"/>
  <c r="B727"/>
  <c r="B725"/>
  <c r="B723"/>
  <c r="B734"/>
  <c r="B728"/>
  <c r="B726"/>
  <c r="B732"/>
  <c r="B724"/>
  <c r="B730"/>
  <c r="A722"/>
  <c r="B733"/>
  <c r="C683"/>
  <c r="C679"/>
  <c r="C686"/>
  <c r="C689"/>
  <c r="C685"/>
  <c r="C684"/>
  <c r="C680"/>
  <c r="C682"/>
  <c r="C678"/>
  <c r="C681"/>
  <c r="C688"/>
  <c r="A736"/>
  <c r="C687"/>
  <c r="A781" i="14"/>
  <c r="A2045" i="2"/>
  <c r="C34" i="1"/>
  <c r="G2133" i="2"/>
  <c r="G96"/>
  <c r="H32" i="3"/>
  <c r="G937" i="2" l="1"/>
  <c r="G861"/>
  <c r="G785"/>
  <c r="G709"/>
  <c r="G975"/>
  <c r="G823"/>
  <c r="G747"/>
  <c r="G671"/>
  <c r="G899"/>
  <c r="A737" i="15"/>
  <c r="C698"/>
  <c r="C694"/>
  <c r="C700"/>
  <c r="C693"/>
  <c r="C696"/>
  <c r="C703"/>
  <c r="C701"/>
  <c r="C699"/>
  <c r="C704"/>
  <c r="C697"/>
  <c r="C695"/>
  <c r="C702"/>
  <c r="A751"/>
  <c r="A796" i="14"/>
  <c r="A2046" i="2"/>
  <c r="C35" i="1"/>
  <c r="G2134" i="2"/>
  <c r="G4"/>
  <c r="G8"/>
  <c r="G12"/>
  <c r="G16"/>
  <c r="G20"/>
  <c r="G24"/>
  <c r="H33" i="3"/>
  <c r="G340" i="2" l="1"/>
  <c r="A752" i="15"/>
  <c r="C709"/>
  <c r="C719"/>
  <c r="C716"/>
  <c r="C712"/>
  <c r="C708"/>
  <c r="C714"/>
  <c r="C715"/>
  <c r="C711"/>
  <c r="C718"/>
  <c r="C710"/>
  <c r="C713"/>
  <c r="A766"/>
  <c r="C717"/>
  <c r="A811" i="14"/>
  <c r="A2047" i="2"/>
  <c r="G141"/>
  <c r="C36" i="1"/>
  <c r="G129" i="2"/>
  <c r="G135"/>
  <c r="G132"/>
  <c r="G138"/>
  <c r="G49"/>
  <c r="G105"/>
  <c r="G117"/>
  <c r="G108"/>
  <c r="G52"/>
  <c r="G120"/>
  <c r="G3"/>
  <c r="G7"/>
  <c r="G11"/>
  <c r="G15"/>
  <c r="G19"/>
  <c r="G23"/>
  <c r="G55"/>
  <c r="G99"/>
  <c r="G111"/>
  <c r="G123"/>
  <c r="G126"/>
  <c r="G102"/>
  <c r="G114"/>
  <c r="H34" i="3"/>
  <c r="G977" i="2" l="1"/>
  <c r="G901"/>
  <c r="G825"/>
  <c r="G749"/>
  <c r="G673"/>
  <c r="G939"/>
  <c r="G863"/>
  <c r="G787"/>
  <c r="G711"/>
  <c r="G2135"/>
  <c r="A767" i="15"/>
  <c r="C728"/>
  <c r="C724"/>
  <c r="C727"/>
  <c r="C723"/>
  <c r="C733"/>
  <c r="C726"/>
  <c r="C731"/>
  <c r="C734"/>
  <c r="C730"/>
  <c r="C729"/>
  <c r="C725"/>
  <c r="C732"/>
  <c r="A781"/>
  <c r="A826" i="14"/>
  <c r="A2048" i="2"/>
  <c r="C37" i="1"/>
  <c r="G342" i="2" s="1"/>
  <c r="H35" i="3"/>
  <c r="G2136" i="2" l="1"/>
  <c r="A782" i="15"/>
  <c r="A796"/>
  <c r="A841" i="14"/>
  <c r="A2049" i="2"/>
  <c r="C38" i="1"/>
  <c r="G2137" i="2"/>
  <c r="H36" i="3"/>
  <c r="G941" i="2" l="1"/>
  <c r="G865"/>
  <c r="G789"/>
  <c r="G713"/>
  <c r="G979"/>
  <c r="G675"/>
  <c r="G903"/>
  <c r="G827"/>
  <c r="G751"/>
  <c r="A797" i="15"/>
  <c r="A811"/>
  <c r="A856" i="14"/>
  <c r="A2050" i="2"/>
  <c r="C39" i="1"/>
  <c r="G344" i="2" s="1"/>
  <c r="G133"/>
  <c r="G139"/>
  <c r="G130"/>
  <c r="G136"/>
  <c r="G53"/>
  <c r="G97"/>
  <c r="G109"/>
  <c r="G121"/>
  <c r="G2"/>
  <c r="G100"/>
  <c r="G112"/>
  <c r="G124"/>
  <c r="G27"/>
  <c r="G31"/>
  <c r="G47"/>
  <c r="G103"/>
  <c r="G115"/>
  <c r="G127"/>
  <c r="G6"/>
  <c r="G10"/>
  <c r="G14"/>
  <c r="G18"/>
  <c r="G22"/>
  <c r="G50"/>
  <c r="G106"/>
  <c r="G118"/>
  <c r="H37" i="3"/>
  <c r="G2138" i="2" l="1"/>
  <c r="B822" i="15"/>
  <c r="B819"/>
  <c r="B814"/>
  <c r="B820"/>
  <c r="B817"/>
  <c r="A812"/>
  <c r="B823"/>
  <c r="B818"/>
  <c r="B815"/>
  <c r="B821"/>
  <c r="B824"/>
  <c r="B813"/>
  <c r="B816"/>
  <c r="A826"/>
  <c r="A871" i="14"/>
  <c r="A2051" i="2"/>
  <c r="C40" i="1"/>
  <c r="G2139" i="2"/>
  <c r="G5"/>
  <c r="G9"/>
  <c r="G13"/>
  <c r="G17"/>
  <c r="G21"/>
  <c r="G25"/>
  <c r="G28"/>
  <c r="G32"/>
  <c r="H38" i="3"/>
  <c r="G981" i="2" l="1"/>
  <c r="G905"/>
  <c r="G829"/>
  <c r="G753"/>
  <c r="G677"/>
  <c r="G943"/>
  <c r="G715"/>
  <c r="G867"/>
  <c r="G791"/>
  <c r="A827" i="15"/>
  <c r="A886" i="14"/>
  <c r="A2052" i="2"/>
  <c r="C41" i="1"/>
  <c r="G2140" i="2"/>
  <c r="H39" i="3"/>
  <c r="G346" i="2" l="1"/>
  <c r="A901" i="14"/>
  <c r="A2053" i="2"/>
  <c r="C42" i="1"/>
  <c r="G2141" i="2"/>
  <c r="G134"/>
  <c r="G125"/>
  <c r="G116"/>
  <c r="G48"/>
  <c r="G107"/>
  <c r="G98"/>
  <c r="H40" i="3"/>
  <c r="G945" i="2" l="1"/>
  <c r="G869"/>
  <c r="G793"/>
  <c r="G717"/>
  <c r="G983"/>
  <c r="G831"/>
  <c r="G755"/>
  <c r="G679"/>
  <c r="G907"/>
  <c r="C814" i="15"/>
  <c r="C821"/>
  <c r="C819"/>
  <c r="C813"/>
  <c r="C816"/>
  <c r="C824"/>
  <c r="C817"/>
  <c r="C820"/>
  <c r="C823"/>
  <c r="C815"/>
  <c r="C818"/>
  <c r="C822"/>
  <c r="A916" i="14"/>
  <c r="A2054" i="2"/>
  <c r="C43" i="1"/>
  <c r="G2142" i="2"/>
  <c r="H41" i="3"/>
  <c r="G348" i="2" l="1"/>
  <c r="A931" i="14"/>
  <c r="A2055" i="2"/>
  <c r="C44" i="1"/>
  <c r="G2143" i="2"/>
  <c r="G137"/>
  <c r="G128"/>
  <c r="G101"/>
  <c r="G51"/>
  <c r="G119"/>
  <c r="G110"/>
  <c r="H42" i="3"/>
  <c r="G985" i="2" l="1"/>
  <c r="G909"/>
  <c r="G833"/>
  <c r="G757"/>
  <c r="G681"/>
  <c r="G947"/>
  <c r="G871"/>
  <c r="G795"/>
  <c r="G719"/>
  <c r="A946" i="14"/>
  <c r="A2056" i="2"/>
  <c r="C45" i="1"/>
  <c r="G350" i="2" s="1"/>
  <c r="H43" i="3"/>
  <c r="G2144" i="2" l="1"/>
  <c r="A961" i="14"/>
  <c r="A2057" i="2"/>
  <c r="C46" i="1"/>
  <c r="G2145" i="2"/>
  <c r="H44" i="3"/>
  <c r="G949" i="2" l="1"/>
  <c r="G873"/>
  <c r="G797"/>
  <c r="G721"/>
  <c r="G987"/>
  <c r="G683"/>
  <c r="G911"/>
  <c r="G835"/>
  <c r="G759"/>
  <c r="A976" i="14"/>
  <c r="A2058" i="2"/>
  <c r="C47" i="1"/>
  <c r="H45" i="3"/>
  <c r="G352" i="2" l="1"/>
  <c r="G2146"/>
  <c r="A991" i="14"/>
  <c r="A2059" i="2"/>
  <c r="C48" i="1"/>
  <c r="G140" i="2"/>
  <c r="G2147"/>
  <c r="G131"/>
  <c r="G113"/>
  <c r="G104"/>
  <c r="G54"/>
  <c r="G122"/>
  <c r="H46" i="3"/>
  <c r="G989" i="2" l="1"/>
  <c r="G913"/>
  <c r="G837"/>
  <c r="G761"/>
  <c r="G685"/>
  <c r="G951"/>
  <c r="G723"/>
  <c r="G875"/>
  <c r="G799"/>
  <c r="A1006" i="14"/>
  <c r="A2060" i="2"/>
  <c r="C49" i="1"/>
  <c r="G2148" i="2"/>
  <c r="H47" i="3"/>
  <c r="G354" i="2" l="1"/>
  <c r="A1021" i="14"/>
  <c r="A2061" i="2"/>
  <c r="C50" i="1"/>
  <c r="G2149" i="2"/>
  <c r="H48" i="3"/>
  <c r="G953" i="2" l="1"/>
  <c r="G877"/>
  <c r="G801"/>
  <c r="G725"/>
  <c r="G991"/>
  <c r="G839"/>
  <c r="G763"/>
  <c r="G687"/>
  <c r="G915"/>
  <c r="A1036" i="14"/>
  <c r="A2062" i="2"/>
  <c r="C51" i="1"/>
  <c r="G2150" i="2"/>
  <c r="H49" i="3"/>
  <c r="G356" i="2" l="1"/>
  <c r="A1051" i="14"/>
  <c r="A2063" i="2"/>
  <c r="C52" i="1"/>
  <c r="G2151" i="2"/>
  <c r="H50" i="3"/>
  <c r="G993" i="2" l="1"/>
  <c r="G917"/>
  <c r="G841"/>
  <c r="G765"/>
  <c r="G689"/>
  <c r="G955"/>
  <c r="G879"/>
  <c r="G803"/>
  <c r="G727"/>
  <c r="A1066" i="14"/>
  <c r="A2064" i="2"/>
  <c r="C53" i="1"/>
  <c r="G2152" i="2"/>
  <c r="H51" i="3"/>
  <c r="G358" i="2" l="1"/>
  <c r="A1081" i="14"/>
  <c r="A2065" i="2"/>
  <c r="C54" i="1"/>
  <c r="G2153" i="2"/>
  <c r="H52" i="3"/>
  <c r="G957" i="2" l="1"/>
  <c r="G881"/>
  <c r="G805"/>
  <c r="G729"/>
  <c r="G995"/>
  <c r="G691"/>
  <c r="G919"/>
  <c r="G843"/>
  <c r="G767"/>
  <c r="A1096" i="14"/>
  <c r="A2066" i="2"/>
  <c r="C55" i="1"/>
  <c r="G2154" i="2"/>
  <c r="H53" i="3"/>
  <c r="G360" i="2" l="1"/>
  <c r="A1111" i="14"/>
  <c r="A2067" i="2"/>
  <c r="C56" i="1"/>
  <c r="G2155" i="2"/>
  <c r="H54" i="3"/>
  <c r="G997" i="2" l="1"/>
  <c r="G921"/>
  <c r="G845"/>
  <c r="G769"/>
  <c r="G693"/>
  <c r="G959"/>
  <c r="G731"/>
  <c r="G883"/>
  <c r="G807"/>
  <c r="A1126" i="14"/>
  <c r="A2068" i="2"/>
  <c r="C57" i="1"/>
  <c r="H55" i="3"/>
  <c r="G2156" i="2" l="1"/>
  <c r="A1141" i="14"/>
  <c r="A2069" i="2"/>
  <c r="C58" i="1"/>
  <c r="G2157" i="2"/>
  <c r="H56" i="3"/>
  <c r="G961" i="2" l="1"/>
  <c r="G885"/>
  <c r="G809"/>
  <c r="G733"/>
  <c r="G999"/>
  <c r="G847"/>
  <c r="G771"/>
  <c r="G695"/>
  <c r="G923"/>
  <c r="A1156" i="14"/>
  <c r="A2070" i="2"/>
  <c r="C59" i="1"/>
  <c r="G2158" i="2"/>
  <c r="H57" i="3"/>
  <c r="G664" i="2" l="1"/>
  <c r="G644"/>
  <c r="G624"/>
  <c r="G604"/>
  <c r="G584"/>
  <c r="G564"/>
  <c r="G544"/>
  <c r="G524"/>
  <c r="G504"/>
  <c r="G484"/>
  <c r="G464"/>
  <c r="G444"/>
  <c r="G424"/>
  <c r="G404"/>
  <c r="G384"/>
  <c r="G364"/>
  <c r="G634"/>
  <c r="G594"/>
  <c r="G554"/>
  <c r="G514"/>
  <c r="G474"/>
  <c r="G434"/>
  <c r="G394"/>
  <c r="G614"/>
  <c r="G534"/>
  <c r="G454"/>
  <c r="G654"/>
  <c r="G574"/>
  <c r="G494"/>
  <c r="G414"/>
  <c r="G374"/>
  <c r="A1171" i="14"/>
  <c r="A2071" i="2"/>
  <c r="C60" i="1"/>
  <c r="G2159" i="2"/>
  <c r="H58" i="3"/>
  <c r="C61" i="1" l="1"/>
  <c r="G1001" i="2"/>
  <c r="G925"/>
  <c r="G849"/>
  <c r="G773"/>
  <c r="G697"/>
  <c r="G963"/>
  <c r="G887"/>
  <c r="G811"/>
  <c r="G735"/>
  <c r="A1186" i="14"/>
  <c r="A2072" i="2"/>
  <c r="H59" i="3"/>
  <c r="C62" i="1" l="1"/>
  <c r="G2160" i="2"/>
  <c r="G656"/>
  <c r="G636"/>
  <c r="G616"/>
  <c r="G596"/>
  <c r="G576"/>
  <c r="G556"/>
  <c r="G536"/>
  <c r="G516"/>
  <c r="G496"/>
  <c r="G476"/>
  <c r="G456"/>
  <c r="G436"/>
  <c r="G416"/>
  <c r="G396"/>
  <c r="G376"/>
  <c r="G666"/>
  <c r="G626"/>
  <c r="G586"/>
  <c r="G546"/>
  <c r="G506"/>
  <c r="G466"/>
  <c r="G426"/>
  <c r="G386"/>
  <c r="G646"/>
  <c r="G566"/>
  <c r="G486"/>
  <c r="G406"/>
  <c r="G366"/>
  <c r="G606"/>
  <c r="G526"/>
  <c r="G446"/>
  <c r="A1201" i="14"/>
  <c r="A2073" i="2"/>
  <c r="H60" i="3"/>
  <c r="C63" i="1" l="1"/>
  <c r="G2161" i="2"/>
  <c r="G965"/>
  <c r="G889"/>
  <c r="G813"/>
  <c r="G737"/>
  <c r="G1003"/>
  <c r="G699"/>
  <c r="G927"/>
  <c r="G851"/>
  <c r="G775"/>
  <c r="A1216" i="14"/>
  <c r="A2074" i="2"/>
  <c r="H61" i="3"/>
  <c r="C64" i="1" l="1"/>
  <c r="G2162" i="2"/>
  <c r="G648"/>
  <c r="G628"/>
  <c r="G608"/>
  <c r="G588"/>
  <c r="G568"/>
  <c r="G548"/>
  <c r="G528"/>
  <c r="G508"/>
  <c r="G488"/>
  <c r="G468"/>
  <c r="G448"/>
  <c r="G428"/>
  <c r="G408"/>
  <c r="G388"/>
  <c r="G368"/>
  <c r="G658"/>
  <c r="G618"/>
  <c r="G578"/>
  <c r="G538"/>
  <c r="G498"/>
  <c r="G458"/>
  <c r="G418"/>
  <c r="G378"/>
  <c r="G598"/>
  <c r="G518"/>
  <c r="G438"/>
  <c r="G638"/>
  <c r="G558"/>
  <c r="G478"/>
  <c r="G398"/>
  <c r="A1231" i="14"/>
  <c r="A2075" i="2"/>
  <c r="H62" i="3"/>
  <c r="C65" i="1" l="1"/>
  <c r="G2163" i="2"/>
  <c r="G929"/>
  <c r="G853"/>
  <c r="G777"/>
  <c r="G701"/>
  <c r="G967"/>
  <c r="G739"/>
  <c r="G891"/>
  <c r="G815"/>
  <c r="A1246" i="14"/>
  <c r="A2076" i="2"/>
  <c r="H63" i="3"/>
  <c r="I9"/>
  <c r="C66" i="1" l="1"/>
  <c r="G2164" i="2"/>
  <c r="G660"/>
  <c r="G640"/>
  <c r="G620"/>
  <c r="G600"/>
  <c r="G580"/>
  <c r="G560"/>
  <c r="G540"/>
  <c r="G520"/>
  <c r="G500"/>
  <c r="G480"/>
  <c r="G460"/>
  <c r="G440"/>
  <c r="G420"/>
  <c r="G400"/>
  <c r="G380"/>
  <c r="G650"/>
  <c r="G610"/>
  <c r="G570"/>
  <c r="G530"/>
  <c r="G490"/>
  <c r="G450"/>
  <c r="G410"/>
  <c r="G370"/>
  <c r="G630"/>
  <c r="G550"/>
  <c r="G470"/>
  <c r="G390"/>
  <c r="G590"/>
  <c r="G510"/>
  <c r="G430"/>
  <c r="A1261" i="14"/>
  <c r="A2077" i="2"/>
  <c r="H64" i="3"/>
  <c r="J9"/>
  <c r="F9"/>
  <c r="C9"/>
  <c r="E9"/>
  <c r="I10"/>
  <c r="A9"/>
  <c r="D9"/>
  <c r="C67" i="1" l="1"/>
  <c r="G2165" i="2"/>
  <c r="G969"/>
  <c r="G893"/>
  <c r="G817"/>
  <c r="G741"/>
  <c r="G931"/>
  <c r="G855"/>
  <c r="G779"/>
  <c r="G703"/>
  <c r="A1276" i="14"/>
  <c r="A2078" i="2"/>
  <c r="H65" i="3"/>
  <c r="F10"/>
  <c r="A10"/>
  <c r="C10"/>
  <c r="J10"/>
  <c r="D10"/>
  <c r="E10"/>
  <c r="C68" i="1" l="1"/>
  <c r="G2166" i="2"/>
  <c r="A1291" i="14"/>
  <c r="A2079" i="2"/>
  <c r="H66" i="3"/>
  <c r="C69" i="1" l="1"/>
  <c r="G2167" i="2"/>
  <c r="A1306" i="14"/>
  <c r="A2080" i="2"/>
  <c r="H67" i="3"/>
  <c r="C70" i="1" l="1"/>
  <c r="G2168" i="2"/>
  <c r="A1321" i="14"/>
  <c r="A2081" i="2"/>
  <c r="H68" i="3"/>
  <c r="C71" i="1" l="1"/>
  <c r="G2169" i="2"/>
  <c r="A1336" i="14"/>
  <c r="A2082" i="2"/>
  <c r="H69" i="3"/>
  <c r="C72" i="1" l="1"/>
  <c r="G2170" i="2"/>
  <c r="G308"/>
  <c r="G328"/>
  <c r="G298"/>
  <c r="G318"/>
  <c r="A1351" i="14"/>
  <c r="A2083" i="2"/>
  <c r="H70" i="3"/>
  <c r="I16"/>
  <c r="C73" i="1" l="1"/>
  <c r="G2171" i="2"/>
  <c r="A1366" i="14"/>
  <c r="A2084" i="2"/>
  <c r="H71" i="3"/>
  <c r="F16"/>
  <c r="J16"/>
  <c r="C16"/>
  <c r="D16"/>
  <c r="E16"/>
  <c r="A16"/>
  <c r="I17"/>
  <c r="C74" i="1" l="1"/>
  <c r="G2172" i="2"/>
  <c r="G320"/>
  <c r="G300"/>
  <c r="G330"/>
  <c r="G310"/>
  <c r="A1381" i="14"/>
  <c r="A2085" i="2"/>
  <c r="H72" i="3"/>
  <c r="J17"/>
  <c r="A17"/>
  <c r="F17"/>
  <c r="D17"/>
  <c r="I18"/>
  <c r="C17"/>
  <c r="E17"/>
  <c r="C75" i="1" l="1"/>
  <c r="G2173" i="2"/>
  <c r="A1396" i="14"/>
  <c r="A2086" i="2"/>
  <c r="H73" i="3"/>
  <c r="J18"/>
  <c r="I19"/>
  <c r="C18"/>
  <c r="D18"/>
  <c r="E18"/>
  <c r="A18"/>
  <c r="F18"/>
  <c r="C76" i="1" l="1"/>
  <c r="G2174" i="2"/>
  <c r="G332"/>
  <c r="G312"/>
  <c r="G322"/>
  <c r="G302"/>
  <c r="A1411" i="14"/>
  <c r="A2087" i="2"/>
  <c r="H74" i="3"/>
  <c r="D19"/>
  <c r="A19"/>
  <c r="E19"/>
  <c r="J19"/>
  <c r="F19"/>
  <c r="C19"/>
  <c r="I20"/>
  <c r="C77" i="1" l="1"/>
  <c r="G2175" i="2"/>
  <c r="A1426" i="14"/>
  <c r="A2088" i="2"/>
  <c r="H75" i="3"/>
  <c r="C20"/>
  <c r="A20"/>
  <c r="D20"/>
  <c r="F20"/>
  <c r="E20"/>
  <c r="J20"/>
  <c r="C78" i="1" l="1"/>
  <c r="G2176" i="2"/>
  <c r="G324"/>
  <c r="G304"/>
  <c r="G314"/>
  <c r="G334"/>
  <c r="A1441" i="14"/>
  <c r="A2089" i="2"/>
  <c r="H76" i="3"/>
  <c r="C79" i="1" l="1"/>
  <c r="G2177" i="2"/>
  <c r="A1456" i="14"/>
  <c r="A1471" s="1"/>
  <c r="A1472" s="1"/>
  <c r="A2090" i="2"/>
  <c r="H77" i="3"/>
  <c r="C80" i="1" l="1"/>
  <c r="G2178" i="2"/>
  <c r="G316"/>
  <c r="G306"/>
  <c r="G326"/>
  <c r="A2091"/>
  <c r="H78" i="3"/>
  <c r="C81" i="1" l="1"/>
  <c r="G2179" i="2"/>
  <c r="A2092"/>
  <c r="H79" i="3"/>
  <c r="C82" i="1" l="1"/>
  <c r="G2180" i="2"/>
  <c r="A2093"/>
  <c r="H80" i="3"/>
  <c r="I26"/>
  <c r="C83" i="1" l="1"/>
  <c r="G2181" i="2"/>
  <c r="A2094"/>
  <c r="H81" i="3"/>
  <c r="D26"/>
  <c r="J26"/>
  <c r="E26"/>
  <c r="C26"/>
  <c r="I27"/>
  <c r="A26"/>
  <c r="F26"/>
  <c r="C84" i="1" l="1"/>
  <c r="G2182" i="2"/>
  <c r="A2095"/>
  <c r="H82" i="3"/>
  <c r="J27"/>
  <c r="C27"/>
  <c r="E27"/>
  <c r="D27"/>
  <c r="F27"/>
  <c r="A27"/>
  <c r="I28"/>
  <c r="C85" i="1" l="1"/>
  <c r="G2183" i="2"/>
  <c r="A2096"/>
  <c r="H83" i="3"/>
  <c r="D28"/>
  <c r="A28"/>
  <c r="E28"/>
  <c r="C28"/>
  <c r="J28"/>
  <c r="F28"/>
  <c r="I29"/>
  <c r="C86" i="1" l="1"/>
  <c r="G2184" i="2"/>
  <c r="A2097"/>
  <c r="H84" i="3"/>
  <c r="J29"/>
  <c r="E29"/>
  <c r="A29"/>
  <c r="F29"/>
  <c r="D29"/>
  <c r="C29"/>
  <c r="C87" i="1" l="1"/>
  <c r="G2185" i="2"/>
  <c r="A2098"/>
  <c r="H85" i="3"/>
  <c r="C88" i="1" l="1"/>
  <c r="G2186" i="2"/>
  <c r="A2099"/>
  <c r="H86" i="3"/>
  <c r="C89" i="1" l="1"/>
  <c r="G2187" i="2"/>
  <c r="A2100"/>
  <c r="H87" i="3"/>
  <c r="C90" i="1" l="1"/>
  <c r="G2188" i="2"/>
  <c r="A2101"/>
  <c r="J2092" s="1"/>
  <c r="J2098"/>
  <c r="H88" i="3"/>
  <c r="C91" i="1" l="1"/>
  <c r="G2189" i="2"/>
  <c r="J2094"/>
  <c r="J2100"/>
  <c r="J2096"/>
  <c r="J2101"/>
  <c r="J6"/>
  <c r="J129"/>
  <c r="J103"/>
  <c r="J99"/>
  <c r="J2015"/>
  <c r="J85"/>
  <c r="J96"/>
  <c r="J59"/>
  <c r="J71"/>
  <c r="J75"/>
  <c r="J95"/>
  <c r="J61"/>
  <c r="J1697"/>
  <c r="J183"/>
  <c r="J1635"/>
  <c r="J1316"/>
  <c r="J1803"/>
  <c r="J1062"/>
  <c r="J889"/>
  <c r="J155"/>
  <c r="J644"/>
  <c r="J29"/>
  <c r="J639"/>
  <c r="J2183"/>
  <c r="J1913"/>
  <c r="J765"/>
  <c r="J1977"/>
  <c r="J627"/>
  <c r="J752"/>
  <c r="J1276"/>
  <c r="J79"/>
  <c r="J607"/>
  <c r="J674"/>
  <c r="J74"/>
  <c r="J1864"/>
  <c r="J270"/>
  <c r="J1931"/>
  <c r="J482"/>
  <c r="J1714"/>
  <c r="J383"/>
  <c r="J1544"/>
  <c r="J1375"/>
  <c r="J751"/>
  <c r="J661"/>
  <c r="J1303"/>
  <c r="J382"/>
  <c r="J67"/>
  <c r="J1587"/>
  <c r="J442"/>
  <c r="J721"/>
  <c r="J652"/>
  <c r="J116"/>
  <c r="J10"/>
  <c r="J1123"/>
  <c r="J1457"/>
  <c r="J135"/>
  <c r="J1298"/>
  <c r="J474"/>
  <c r="J377"/>
  <c r="J1269"/>
  <c r="J1804"/>
  <c r="J518"/>
  <c r="J605"/>
  <c r="J1675"/>
  <c r="J1582"/>
  <c r="J1124"/>
  <c r="J750"/>
  <c r="J1307"/>
  <c r="J34"/>
  <c r="J450"/>
  <c r="J1172"/>
  <c r="J1682"/>
  <c r="J878"/>
  <c r="J1104"/>
  <c r="J1892"/>
  <c r="J833"/>
  <c r="J1960"/>
  <c r="J717"/>
  <c r="J1407"/>
  <c r="J597"/>
  <c r="J1417"/>
  <c r="J1916"/>
  <c r="J1106"/>
  <c r="J636"/>
  <c r="J1234"/>
  <c r="J1998"/>
  <c r="J917"/>
  <c r="J1084"/>
  <c r="J1466"/>
  <c r="J2200"/>
  <c r="J1732"/>
  <c r="J193"/>
  <c r="J1578"/>
  <c r="J257"/>
  <c r="J48"/>
  <c r="J844"/>
  <c r="J1875"/>
  <c r="J930"/>
  <c r="J1100"/>
  <c r="J538"/>
  <c r="J1604"/>
  <c r="J1385"/>
  <c r="J790"/>
  <c r="J1293"/>
  <c r="J354"/>
  <c r="J667"/>
  <c r="J920"/>
  <c r="J1951"/>
  <c r="J201"/>
  <c r="J509"/>
  <c r="J1915"/>
  <c r="J581"/>
  <c r="J684"/>
  <c r="J107"/>
  <c r="J2"/>
  <c r="J1089"/>
  <c r="J508"/>
  <c r="J308"/>
  <c r="J1681"/>
  <c r="J554"/>
  <c r="J1816"/>
  <c r="J372"/>
  <c r="J47"/>
  <c r="J819"/>
  <c r="J434"/>
  <c r="J596"/>
  <c r="J2133"/>
  <c r="J64"/>
  <c r="J944"/>
  <c r="J1590"/>
  <c r="J1470"/>
  <c r="J921"/>
  <c r="J516"/>
  <c r="J1483"/>
  <c r="J1733"/>
  <c r="J25"/>
  <c r="J934"/>
  <c r="J2009"/>
  <c r="J471"/>
  <c r="J1448"/>
  <c r="J1327"/>
  <c r="J174"/>
  <c r="J727"/>
  <c r="J1053"/>
  <c r="J1667"/>
  <c r="J1009"/>
  <c r="J504"/>
  <c r="J1077"/>
  <c r="J862"/>
  <c r="J1008"/>
  <c r="J923"/>
  <c r="J769"/>
  <c r="J1164"/>
  <c r="J1620"/>
  <c r="J1194"/>
  <c r="J847"/>
  <c r="J1191"/>
  <c r="J1354"/>
  <c r="J140"/>
  <c r="J1487"/>
  <c r="J511"/>
  <c r="J1595"/>
  <c r="J1411"/>
  <c r="J1130"/>
  <c r="J1368"/>
  <c r="J176"/>
  <c r="J582"/>
  <c r="J495"/>
  <c r="J1019"/>
  <c r="J332"/>
  <c r="J1585"/>
  <c r="J632"/>
  <c r="J386"/>
  <c r="J1698"/>
  <c r="J122"/>
  <c r="J502"/>
  <c r="J877"/>
  <c r="J2111"/>
  <c r="J2165"/>
  <c r="J486"/>
  <c r="J1703"/>
  <c r="J1614"/>
  <c r="J1980"/>
  <c r="J1464"/>
  <c r="J1728"/>
  <c r="J815"/>
  <c r="J2172"/>
  <c r="J1031"/>
  <c r="J792"/>
  <c r="J92"/>
  <c r="J496"/>
  <c r="J1852"/>
  <c r="J1721"/>
  <c r="J219"/>
  <c r="J898"/>
  <c r="J1796"/>
  <c r="J853"/>
  <c r="J1884"/>
  <c r="J1955"/>
  <c r="J954"/>
  <c r="J1704"/>
  <c r="J2174"/>
  <c r="J1671"/>
  <c r="J345"/>
  <c r="J1589"/>
  <c r="J409"/>
  <c r="J1887"/>
  <c r="J1078"/>
  <c r="J432"/>
  <c r="J675"/>
  <c r="J749"/>
  <c r="J989"/>
  <c r="J470"/>
  <c r="J1178"/>
  <c r="J1428"/>
  <c r="J883"/>
  <c r="J1338"/>
  <c r="J452"/>
  <c r="J1272"/>
  <c r="J1937"/>
  <c r="J1259"/>
  <c r="J171"/>
  <c r="J1280"/>
  <c r="J303"/>
  <c r="J1069"/>
  <c r="J957"/>
  <c r="J1594"/>
  <c r="J1294"/>
  <c r="J1412"/>
  <c r="J1584"/>
  <c r="J1743"/>
  <c r="J280"/>
  <c r="J2007"/>
  <c r="J240"/>
  <c r="J907"/>
  <c r="J1419"/>
  <c r="J261"/>
  <c r="J1263"/>
  <c r="J623"/>
  <c r="J45"/>
  <c r="J995"/>
  <c r="J1300"/>
  <c r="J1854"/>
  <c r="J710"/>
  <c r="J678"/>
  <c r="J381"/>
  <c r="J499"/>
  <c r="J1723"/>
  <c r="J1876"/>
  <c r="J1253"/>
  <c r="J871"/>
  <c r="J1148"/>
  <c r="J293"/>
  <c r="J1189"/>
  <c r="J1835"/>
  <c r="J389"/>
  <c r="J2176"/>
  <c r="J489"/>
  <c r="J485"/>
  <c r="J553"/>
  <c r="J1000"/>
  <c r="J1615"/>
  <c r="J1397"/>
  <c r="J252"/>
  <c r="J1463"/>
  <c r="J352"/>
  <c r="J412"/>
  <c r="J416"/>
  <c r="J1222"/>
  <c r="J346"/>
  <c r="J1028"/>
  <c r="J1911"/>
  <c r="J1880"/>
  <c r="J334"/>
  <c r="J1014"/>
  <c r="J282"/>
  <c r="J375"/>
  <c r="J535"/>
  <c r="J110"/>
  <c r="J2107"/>
  <c r="J1579"/>
  <c r="J1450"/>
  <c r="J1518"/>
  <c r="J784"/>
  <c r="J1548"/>
  <c r="J133"/>
  <c r="J1662"/>
  <c r="J988"/>
  <c r="J1747"/>
  <c r="J1971"/>
  <c r="J212"/>
  <c r="J1070"/>
  <c r="J2197"/>
  <c r="J117"/>
  <c r="J887"/>
  <c r="J276"/>
  <c r="J1626"/>
  <c r="J625"/>
  <c r="J1882"/>
  <c r="J1176"/>
  <c r="J1938"/>
  <c r="J1688"/>
  <c r="J1036"/>
  <c r="J1394"/>
  <c r="J1802"/>
  <c r="J1193"/>
  <c r="J557"/>
  <c r="J1979"/>
  <c r="J1329"/>
  <c r="J1107"/>
  <c r="J904"/>
  <c r="J1356"/>
  <c r="J1459"/>
  <c r="J1859"/>
  <c r="J785"/>
  <c r="J1987"/>
  <c r="J1501"/>
  <c r="J1418"/>
  <c r="J1004"/>
  <c r="J1716"/>
  <c r="J162"/>
  <c r="J798"/>
  <c r="J776"/>
  <c r="J1052"/>
  <c r="J641"/>
  <c r="J802"/>
  <c r="J402"/>
  <c r="J1553"/>
  <c r="J1227"/>
  <c r="J573"/>
  <c r="J1812"/>
  <c r="J1545"/>
  <c r="J1900"/>
  <c r="J1481"/>
  <c r="J158"/>
  <c r="J1707"/>
  <c r="J1086"/>
  <c r="J1756"/>
  <c r="J1105"/>
  <c r="J1337"/>
  <c r="J843"/>
  <c r="J1831"/>
  <c r="J1646"/>
  <c r="J1098"/>
  <c r="J1270"/>
  <c r="J1274"/>
  <c r="J139"/>
  <c r="J1268"/>
  <c r="J1050"/>
  <c r="J1953"/>
  <c r="J488"/>
  <c r="J1712"/>
  <c r="J922"/>
  <c r="J818"/>
  <c r="J1400"/>
  <c r="J329"/>
  <c r="J1088"/>
  <c r="J1758"/>
  <c r="J1968"/>
  <c r="J1561"/>
  <c r="J503"/>
  <c r="J468"/>
  <c r="J561"/>
  <c r="J782"/>
  <c r="J1526"/>
  <c r="J1530"/>
  <c r="J398"/>
  <c r="J1021"/>
  <c r="J1032"/>
  <c r="J1442"/>
  <c r="J1839"/>
  <c r="J1765"/>
  <c r="J2196"/>
  <c r="J205"/>
  <c r="J1379"/>
  <c r="J1018"/>
  <c r="J507"/>
  <c r="J1928"/>
  <c r="J2000"/>
  <c r="J773"/>
  <c r="J2128"/>
  <c r="J1569"/>
  <c r="J1446"/>
  <c r="J800"/>
  <c r="J1705"/>
  <c r="J2138"/>
  <c r="J147"/>
  <c r="J874"/>
  <c r="J427"/>
  <c r="J1322"/>
  <c r="J40"/>
  <c r="J1306"/>
  <c r="J1157"/>
  <c r="J1421"/>
  <c r="J1275"/>
  <c r="J783"/>
  <c r="J1657"/>
  <c r="J1003"/>
  <c r="J1873"/>
  <c r="J1147"/>
  <c r="J1919"/>
  <c r="J439"/>
  <c r="J1524"/>
  <c r="J793"/>
  <c r="J734"/>
  <c r="J1906"/>
  <c r="J1907"/>
  <c r="J1939"/>
  <c r="J264"/>
  <c r="J401"/>
  <c r="J1271"/>
  <c r="J153"/>
  <c r="J89"/>
  <c r="J1744"/>
  <c r="J2139"/>
  <c r="J1323"/>
  <c r="J1572"/>
  <c r="J680"/>
  <c r="J1162"/>
  <c r="J1829"/>
  <c r="J850"/>
  <c r="J1736"/>
  <c r="J564"/>
  <c r="J1156"/>
  <c r="J697"/>
  <c r="J681"/>
  <c r="J1289"/>
  <c r="J1926"/>
  <c r="J438"/>
  <c r="J69"/>
  <c r="J37"/>
  <c r="J1016"/>
  <c r="J1538"/>
  <c r="J1677"/>
  <c r="J1226"/>
  <c r="J1210"/>
  <c r="J584"/>
  <c r="J1115"/>
  <c r="J1708"/>
  <c r="J1039"/>
  <c r="J1112"/>
  <c r="J235"/>
  <c r="J320"/>
  <c r="J1580"/>
  <c r="J1535"/>
  <c r="J285"/>
  <c r="J724"/>
  <c r="J2186"/>
  <c r="J294"/>
  <c r="J1899"/>
  <c r="J422"/>
  <c r="J1461"/>
  <c r="J1818"/>
  <c r="J1075"/>
  <c r="J376"/>
  <c r="J272"/>
  <c r="J1165"/>
  <c r="J336"/>
  <c r="J1741"/>
  <c r="J549"/>
  <c r="J594"/>
  <c r="J1717"/>
  <c r="J1048"/>
  <c r="J1800"/>
  <c r="J1049"/>
  <c r="J1262"/>
  <c r="J2154"/>
  <c r="J1624"/>
  <c r="J937"/>
  <c r="J108"/>
  <c r="J759"/>
  <c r="J754"/>
  <c r="J27"/>
  <c r="J248"/>
  <c r="J497"/>
  <c r="J575"/>
  <c r="J846"/>
  <c r="J328"/>
  <c r="J1837"/>
  <c r="J1284"/>
  <c r="J1499"/>
  <c r="J1308"/>
  <c r="J1528"/>
  <c r="J635"/>
  <c r="J1074"/>
  <c r="J728"/>
  <c r="J529"/>
  <c r="J537"/>
  <c r="J1183"/>
  <c r="J510"/>
  <c r="J256"/>
  <c r="J1793"/>
  <c r="J86"/>
  <c r="J1438"/>
  <c r="J875"/>
  <c r="J663"/>
  <c r="J770"/>
  <c r="J578"/>
  <c r="J1833"/>
  <c r="J1570"/>
  <c r="J1170"/>
  <c r="J291"/>
  <c r="J169"/>
  <c r="J322"/>
  <c r="J1339"/>
  <c r="J173"/>
  <c r="J1869"/>
  <c r="J532"/>
  <c r="J1531"/>
  <c r="J530"/>
  <c r="J501"/>
  <c r="J1552"/>
  <c r="J757"/>
  <c r="J837"/>
  <c r="J763"/>
  <c r="J392"/>
  <c r="J150"/>
  <c r="J1208"/>
  <c r="J512"/>
  <c r="J263"/>
  <c r="J768"/>
  <c r="J700"/>
  <c r="J215"/>
  <c r="J1198"/>
  <c r="J1575"/>
  <c r="J1023"/>
  <c r="J1567"/>
  <c r="J1214"/>
  <c r="J691"/>
  <c r="J1025"/>
  <c r="J1638"/>
  <c r="J446"/>
  <c r="J2168"/>
  <c r="J1232"/>
  <c r="J1794"/>
  <c r="J1488"/>
  <c r="J595"/>
  <c r="J1690"/>
  <c r="J163"/>
  <c r="J1422"/>
  <c r="J148"/>
  <c r="J1568"/>
  <c r="J1352"/>
  <c r="J1047"/>
  <c r="J1267"/>
  <c r="J854"/>
  <c r="J1519"/>
  <c r="J466"/>
  <c r="J325"/>
  <c r="J1370"/>
  <c r="J1556"/>
  <c r="J622"/>
  <c r="J1511"/>
  <c r="J2113"/>
  <c r="J299"/>
  <c r="J83"/>
  <c r="J208"/>
  <c r="J646"/>
  <c r="J1225"/>
  <c r="J335"/>
  <c r="J587"/>
  <c r="J1726"/>
  <c r="J1393"/>
  <c r="J764"/>
  <c r="J774"/>
  <c r="J1901"/>
  <c r="J974"/>
  <c r="J966"/>
  <c r="J1082"/>
  <c r="J1668"/>
  <c r="J1750"/>
  <c r="J362"/>
  <c r="J592"/>
  <c r="J1320"/>
  <c r="J1334"/>
  <c r="J688"/>
  <c r="J1398"/>
  <c r="J178"/>
  <c r="J1357"/>
  <c r="J1026"/>
  <c r="J30"/>
  <c r="J746"/>
  <c r="J805"/>
  <c r="J94"/>
  <c r="J115"/>
  <c r="J1629"/>
  <c r="J1769"/>
  <c r="J791"/>
  <c r="J127"/>
  <c r="J1055"/>
  <c r="J38"/>
  <c r="J136"/>
  <c r="J2006"/>
  <c r="J314"/>
  <c r="J274"/>
  <c r="J542"/>
  <c r="J56"/>
  <c r="J113"/>
  <c r="J1924"/>
  <c r="J1321"/>
  <c r="J1007"/>
  <c r="J633"/>
  <c r="J1865"/>
  <c r="J1085"/>
  <c r="J1558"/>
  <c r="J179"/>
  <c r="J1373"/>
  <c r="J560"/>
  <c r="J544"/>
  <c r="J1190"/>
  <c r="J1072"/>
  <c r="J1776"/>
  <c r="J1374"/>
  <c r="J1523"/>
  <c r="J1011"/>
  <c r="J725"/>
  <c r="J1314"/>
  <c r="J2131"/>
  <c r="J1350"/>
  <c r="J1608"/>
  <c r="J73"/>
  <c r="J2014"/>
  <c r="J892"/>
  <c r="J250"/>
  <c r="J1101"/>
  <c r="J1923"/>
  <c r="J2147"/>
  <c r="J588"/>
  <c r="J227"/>
  <c r="J1540"/>
  <c r="J1365"/>
  <c r="J1734"/>
  <c r="J1828"/>
  <c r="J737"/>
  <c r="J1912"/>
  <c r="J669"/>
  <c r="J36"/>
  <c r="J778"/>
  <c r="J654"/>
  <c r="J262"/>
  <c r="J1456"/>
  <c r="J233"/>
  <c r="J229"/>
  <c r="J156"/>
  <c r="J1770"/>
  <c r="J1685"/>
  <c r="J956"/>
  <c r="J1489"/>
  <c r="J1020"/>
  <c r="J1046"/>
  <c r="J2155"/>
  <c r="J141"/>
  <c r="J31"/>
  <c r="J548"/>
  <c r="J1134"/>
  <c r="J1302"/>
  <c r="J707"/>
  <c r="J317"/>
  <c r="J893"/>
  <c r="J1126"/>
  <c r="J55"/>
  <c r="J245"/>
  <c r="J839"/>
  <c r="J1774"/>
  <c r="J1231"/>
  <c r="J927"/>
  <c r="J124"/>
  <c r="J449"/>
  <c r="J1581"/>
  <c r="J1936"/>
  <c r="J1141"/>
  <c r="J1560"/>
  <c r="J357"/>
  <c r="J341"/>
  <c r="J695"/>
  <c r="J1301"/>
  <c r="J1636"/>
  <c r="J1128"/>
  <c r="J585"/>
  <c r="J1665"/>
  <c r="J1997"/>
  <c r="J481"/>
  <c r="J591"/>
  <c r="J1386"/>
  <c r="J547"/>
  <c r="J1905"/>
  <c r="J998"/>
  <c r="J1754"/>
  <c r="J999"/>
  <c r="J1035"/>
  <c r="J14"/>
  <c r="J444"/>
  <c r="J2163"/>
  <c r="J809"/>
  <c r="J916"/>
  <c r="J32"/>
  <c r="J1171"/>
  <c r="J1351"/>
  <c r="J244"/>
  <c r="J98"/>
  <c r="J189"/>
  <c r="J628"/>
  <c r="J216"/>
  <c r="J1883"/>
  <c r="J1427"/>
  <c r="J1678"/>
  <c r="J1135"/>
  <c r="J961"/>
  <c r="J380"/>
  <c r="J1550"/>
  <c r="J812"/>
  <c r="J149"/>
  <c r="J891"/>
  <c r="J213"/>
  <c r="J1279"/>
  <c r="J1649"/>
  <c r="J543"/>
  <c r="J2121"/>
  <c r="J758"/>
  <c r="J1382"/>
  <c r="J410"/>
  <c r="J433"/>
  <c r="J1255"/>
  <c r="J1296"/>
  <c r="J407"/>
  <c r="J166"/>
  <c r="J324"/>
  <c r="J211"/>
  <c r="J1144"/>
  <c r="J175"/>
  <c r="J1114"/>
  <c r="J719"/>
  <c r="J1775"/>
  <c r="J993"/>
  <c r="J87"/>
  <c r="J1630"/>
  <c r="J188"/>
  <c r="J1169"/>
  <c r="J1962"/>
  <c r="J313"/>
  <c r="J706"/>
  <c r="J339"/>
  <c r="J302"/>
  <c r="J1755"/>
  <c r="J405"/>
  <c r="J2167"/>
  <c r="J577"/>
  <c r="J1136"/>
  <c r="J1583"/>
  <c r="J1486"/>
  <c r="J288"/>
  <c r="J806"/>
  <c r="J1209"/>
  <c r="J1108"/>
  <c r="J1063"/>
  <c r="J568"/>
  <c r="J1068"/>
  <c r="J195"/>
  <c r="J359"/>
  <c r="J1827"/>
  <c r="J484"/>
  <c r="J990"/>
  <c r="J760"/>
  <c r="J1154"/>
  <c r="J506"/>
  <c r="J865"/>
  <c r="J524"/>
  <c r="J1204"/>
  <c r="J304"/>
  <c r="J1893"/>
  <c r="J1948"/>
  <c r="J1439"/>
  <c r="J2012"/>
  <c r="J947"/>
  <c r="J840"/>
  <c r="J1097"/>
  <c r="J24"/>
  <c r="J1212"/>
  <c r="J642"/>
  <c r="J1423"/>
  <c r="J1496"/>
  <c r="J1592"/>
  <c r="J1151"/>
  <c r="J111"/>
  <c r="J1029"/>
  <c r="J772"/>
  <c r="J2148"/>
  <c r="J1851"/>
  <c r="J1947"/>
  <c r="J168"/>
  <c r="J289"/>
  <c r="J1041"/>
  <c r="J558"/>
  <c r="J312"/>
  <c r="J541"/>
  <c r="J756"/>
  <c r="J997"/>
  <c r="J1001"/>
  <c r="J2126"/>
  <c r="J1430"/>
  <c r="J123"/>
  <c r="J367"/>
  <c r="J1613"/>
  <c r="J1784"/>
  <c r="J928"/>
  <c r="J1266"/>
  <c r="J755"/>
  <c r="J1149"/>
  <c r="J845"/>
  <c r="J1961"/>
  <c r="J1674"/>
  <c r="J318"/>
  <c r="J1065"/>
  <c r="J2144"/>
  <c r="J1333"/>
  <c r="J2013"/>
  <c r="J570"/>
  <c r="J1522"/>
  <c r="J1958"/>
  <c r="J394"/>
  <c r="J408"/>
  <c r="J1954"/>
  <c r="J536"/>
  <c r="J1366"/>
  <c r="J720"/>
  <c r="J469"/>
  <c r="J2008"/>
  <c r="J2166"/>
  <c r="J1795"/>
  <c r="J1910"/>
  <c r="J1040"/>
  <c r="J1248"/>
  <c r="J477"/>
  <c r="J396"/>
  <c r="J2124"/>
  <c r="J1989"/>
  <c r="J228"/>
  <c r="J2129"/>
  <c r="J1233"/>
  <c r="J580"/>
  <c r="J128"/>
  <c r="J2194"/>
  <c r="J1554"/>
  <c r="J100"/>
  <c r="J1392"/>
  <c r="J182"/>
  <c r="J1030"/>
  <c r="J105"/>
  <c r="J894"/>
  <c r="J371"/>
  <c r="J1983"/>
  <c r="J284"/>
  <c r="J268"/>
  <c r="J349"/>
  <c r="J1885"/>
  <c r="J222"/>
  <c r="J487"/>
  <c r="J1600"/>
  <c r="J19"/>
  <c r="J2004"/>
  <c r="J648"/>
  <c r="J365"/>
  <c r="J857"/>
  <c r="J781"/>
  <c r="J722"/>
  <c r="J1061"/>
  <c r="J1239"/>
  <c r="J848"/>
  <c r="J1490"/>
  <c r="J1054"/>
  <c r="J735"/>
  <c r="J65"/>
  <c r="J1027"/>
  <c r="J2119"/>
  <c r="J1956"/>
  <c r="J1254"/>
  <c r="J2104"/>
  <c r="J1596"/>
  <c r="J888"/>
  <c r="J665"/>
  <c r="J1879"/>
  <c r="J1383"/>
  <c r="J825"/>
  <c r="J1694"/>
  <c r="J1643"/>
  <c r="J2153"/>
  <c r="J369"/>
  <c r="J958"/>
  <c r="J1914"/>
  <c r="J167"/>
  <c r="J428"/>
  <c r="J1093"/>
  <c r="J343"/>
  <c r="J1469"/>
  <c r="J145"/>
  <c r="J154"/>
  <c r="J209"/>
  <c r="J739"/>
  <c r="J2159"/>
  <c r="J62"/>
  <c r="J57"/>
  <c r="J1722"/>
  <c r="J1877"/>
  <c r="J207"/>
  <c r="J1295"/>
  <c r="J1447"/>
  <c r="J1497"/>
  <c r="J476"/>
  <c r="J1468"/>
  <c r="J121"/>
  <c r="J425"/>
  <c r="J834"/>
  <c r="J1654"/>
  <c r="J733"/>
  <c r="J119"/>
  <c r="J1918"/>
  <c r="J1090"/>
  <c r="J49"/>
  <c r="J39"/>
  <c r="J1310"/>
  <c r="J1551"/>
  <c r="J531"/>
  <c r="J230"/>
  <c r="J1087"/>
  <c r="J464"/>
  <c r="J1110"/>
  <c r="J1832"/>
  <c r="J668"/>
  <c r="J608"/>
  <c r="J1203"/>
  <c r="J645"/>
  <c r="J1410"/>
  <c r="J411"/>
  <c r="J704"/>
  <c r="J93"/>
  <c r="J741"/>
  <c r="J745"/>
  <c r="J1341"/>
  <c r="J1174"/>
  <c r="J151"/>
  <c r="J1192"/>
  <c r="J693"/>
  <c r="J81"/>
  <c r="J1841"/>
  <c r="J1286"/>
  <c r="J131"/>
  <c r="J976"/>
  <c r="J259"/>
  <c r="J1399"/>
  <c r="J462"/>
  <c r="J454"/>
  <c r="J198"/>
  <c r="J2161"/>
  <c r="J527"/>
  <c r="J1513"/>
  <c r="J762"/>
  <c r="J1051"/>
  <c r="J913"/>
  <c r="J520"/>
  <c r="J586"/>
  <c r="J101"/>
  <c r="J447"/>
  <c r="J630"/>
  <c r="J1771"/>
  <c r="J1113"/>
  <c r="J824"/>
  <c r="J226"/>
  <c r="J2130"/>
  <c r="J732"/>
  <c r="J2171"/>
  <c r="J1532"/>
  <c r="J777"/>
  <c r="J301"/>
  <c r="J738"/>
  <c r="J281"/>
  <c r="J619"/>
  <c r="J157"/>
  <c r="J1273"/>
  <c r="J924"/>
  <c r="J864"/>
  <c r="J655"/>
  <c r="J901"/>
  <c r="J1808"/>
  <c r="J403"/>
  <c r="J620"/>
  <c r="J379"/>
  <c r="J337"/>
  <c r="J823"/>
  <c r="J1143"/>
  <c r="J1245"/>
  <c r="J950"/>
  <c r="J528"/>
  <c r="J1452"/>
  <c r="J109"/>
  <c r="J66"/>
  <c r="J220"/>
  <c r="J996"/>
  <c r="J2187"/>
  <c r="J1849"/>
  <c r="J601"/>
  <c r="J1380"/>
  <c r="J2162"/>
  <c r="J1211"/>
  <c r="J1250"/>
  <c r="J1991"/>
  <c r="J397"/>
  <c r="J814"/>
  <c r="J1597"/>
  <c r="J1692"/>
  <c r="J517"/>
  <c r="J610"/>
  <c r="J1719"/>
  <c r="J172"/>
  <c r="J1389"/>
  <c r="J1449"/>
  <c r="J1044"/>
  <c r="J686"/>
  <c r="J881"/>
  <c r="J1525"/>
  <c r="J58"/>
  <c r="J2003"/>
  <c r="J650"/>
  <c r="J1810"/>
  <c r="J569"/>
  <c r="J780"/>
  <c r="J441"/>
  <c r="J1161"/>
  <c r="J726"/>
  <c r="J600"/>
  <c r="J184"/>
  <c r="J146"/>
  <c r="J1691"/>
  <c r="J1076"/>
  <c r="J968"/>
  <c r="J513"/>
  <c r="J1753"/>
  <c r="J1773"/>
  <c r="J1491"/>
  <c r="J1188"/>
  <c r="J242"/>
  <c r="J992"/>
  <c r="J218"/>
  <c r="J1644"/>
  <c r="J1792"/>
  <c r="J1949"/>
  <c r="J118"/>
  <c r="J472"/>
  <c r="J430"/>
  <c r="J191"/>
  <c r="J1612"/>
  <c r="J795"/>
  <c r="J1460"/>
  <c r="J747"/>
  <c r="J239"/>
  <c r="J3"/>
  <c r="J246"/>
  <c r="J1207"/>
  <c r="J1137"/>
  <c r="J1843"/>
  <c r="J970"/>
  <c r="J1632"/>
  <c r="J1229"/>
  <c r="J860"/>
  <c r="J611"/>
  <c r="J11"/>
  <c r="J1866"/>
  <c r="J863"/>
  <c r="J849"/>
  <c r="J1591"/>
  <c r="J180"/>
  <c r="J1950"/>
  <c r="J1764"/>
  <c r="J2184"/>
  <c r="J1335"/>
  <c r="J799"/>
  <c r="J1138"/>
  <c r="J810"/>
  <c r="J42"/>
  <c r="J1709"/>
  <c r="J1364"/>
  <c r="J2190"/>
  <c r="J1686"/>
  <c r="J1480"/>
  <c r="J443"/>
  <c r="J1440"/>
  <c r="J1715"/>
  <c r="J1348"/>
  <c r="J421"/>
  <c r="J2005"/>
  <c r="J1206"/>
  <c r="J475"/>
  <c r="J1995"/>
  <c r="J360"/>
  <c r="J1656"/>
  <c r="J435"/>
  <c r="J1676"/>
  <c r="J1355"/>
  <c r="J683"/>
  <c r="J1974"/>
  <c r="J1944"/>
  <c r="J1424"/>
  <c r="J744"/>
  <c r="J1952"/>
  <c r="J1599"/>
  <c r="J1693"/>
  <c r="J546"/>
  <c r="J987"/>
  <c r="J126"/>
  <c r="J1819"/>
  <c r="J473"/>
  <c r="J571"/>
  <c r="J2149"/>
  <c r="J1965"/>
  <c r="J1772"/>
  <c r="J1485"/>
  <c r="J2189"/>
  <c r="J290"/>
  <c r="J1641"/>
  <c r="J870"/>
  <c r="J1332"/>
  <c r="J374"/>
  <c r="J1510"/>
  <c r="J969"/>
  <c r="J1013"/>
  <c r="J137"/>
  <c r="J1372"/>
  <c r="J338"/>
  <c r="J130"/>
  <c r="J2001"/>
  <c r="J562"/>
  <c r="J1943"/>
  <c r="J1648"/>
  <c r="J1838"/>
  <c r="J2152"/>
  <c r="J413"/>
  <c r="J1277"/>
  <c r="J82"/>
  <c r="J1845"/>
  <c r="J445"/>
  <c r="J1735"/>
  <c r="J1946"/>
  <c r="J813"/>
  <c r="J803"/>
  <c r="J1969"/>
  <c r="J1022"/>
  <c r="J1309"/>
  <c r="J104"/>
  <c r="J662"/>
  <c r="J1850"/>
  <c r="J876"/>
  <c r="J1673"/>
  <c r="J902"/>
  <c r="J2199"/>
  <c r="J1482"/>
  <c r="J1895"/>
  <c r="J1672"/>
  <c r="J1894"/>
  <c r="J415"/>
  <c r="J1549"/>
  <c r="J1908"/>
  <c r="J565"/>
  <c r="J1823"/>
  <c r="J1858"/>
  <c r="J626"/>
  <c r="J658"/>
  <c r="J1401"/>
  <c r="J279"/>
  <c r="J1363"/>
  <c r="J753"/>
  <c r="J1515"/>
  <c r="J1925"/>
  <c r="J1420"/>
  <c r="J1311"/>
  <c r="J459"/>
  <c r="J1471"/>
  <c r="J1034"/>
  <c r="J2188"/>
  <c r="J271"/>
  <c r="J984"/>
  <c r="J2181"/>
  <c r="J1484"/>
  <c r="J1628"/>
  <c r="J797"/>
  <c r="J420"/>
  <c r="J1002"/>
  <c r="J1659"/>
  <c r="J170"/>
  <c r="J1826"/>
  <c r="J33"/>
  <c r="J971"/>
  <c r="J90"/>
  <c r="J18"/>
  <c r="J456"/>
  <c r="J1934"/>
  <c r="J1057"/>
  <c r="J1731"/>
  <c r="J822"/>
  <c r="J664"/>
  <c r="J729"/>
  <c r="J1588"/>
  <c r="J2157"/>
  <c r="J1125"/>
  <c r="J431"/>
  <c r="J1739"/>
  <c r="J1687"/>
  <c r="J1166"/>
  <c r="J1315"/>
  <c r="J830"/>
  <c r="J1647"/>
  <c r="J598"/>
  <c r="J1299"/>
  <c r="J621"/>
  <c r="J1120"/>
  <c r="J247"/>
  <c r="J967"/>
  <c r="J1848"/>
  <c r="J295"/>
  <c r="J796"/>
  <c r="J2201"/>
  <c r="J1045"/>
  <c r="J1820"/>
  <c r="J344"/>
  <c r="J1853"/>
  <c r="J1219"/>
  <c r="J1846"/>
  <c r="J1593"/>
  <c r="J884"/>
  <c r="J742"/>
  <c r="J676"/>
  <c r="J283"/>
  <c r="J1611"/>
  <c r="J490"/>
  <c r="J120"/>
  <c r="J811"/>
  <c r="J210"/>
  <c r="J2103"/>
  <c r="J152"/>
  <c r="J2177"/>
  <c r="J1933"/>
  <c r="J1670"/>
  <c r="J651"/>
  <c r="J1197"/>
  <c r="J479"/>
  <c r="J1331"/>
  <c r="J2156"/>
  <c r="J716"/>
  <c r="J1566"/>
  <c r="J286"/>
  <c r="J817"/>
  <c r="J613"/>
  <c r="J1478"/>
  <c r="J866"/>
  <c r="J1663"/>
  <c r="J991"/>
  <c r="J1241"/>
  <c r="J1221"/>
  <c r="J965"/>
  <c r="J348"/>
  <c r="J2192"/>
  <c r="J351"/>
  <c r="J1240"/>
  <c r="J952"/>
  <c r="J804"/>
  <c r="J609"/>
  <c r="J185"/>
  <c r="J1777"/>
  <c r="J331"/>
  <c r="J161"/>
  <c r="J333"/>
  <c r="J932"/>
  <c r="J1224"/>
  <c r="J1602"/>
  <c r="J243"/>
  <c r="J1260"/>
  <c r="J914"/>
  <c r="J451"/>
  <c r="J1425"/>
  <c r="J942"/>
  <c r="J1006"/>
  <c r="J114"/>
  <c r="J1500"/>
  <c r="J1963"/>
  <c r="J1815"/>
  <c r="J275"/>
  <c r="J277"/>
  <c r="J526"/>
  <c r="J2150"/>
  <c r="J91"/>
  <c r="J134"/>
  <c r="J1787"/>
  <c r="J820"/>
  <c r="J614"/>
  <c r="J97"/>
  <c r="J1479"/>
  <c r="J2179"/>
  <c r="J391"/>
  <c r="J856"/>
  <c r="J880"/>
  <c r="J143"/>
  <c r="J1404"/>
  <c r="J677"/>
  <c r="J1763"/>
  <c r="J1349"/>
  <c r="J53"/>
  <c r="J1640"/>
  <c r="J1060"/>
  <c r="J1285"/>
  <c r="J1319"/>
  <c r="J1699"/>
  <c r="J1834"/>
  <c r="J436"/>
  <c r="J144"/>
  <c r="J940"/>
  <c r="J1117"/>
  <c r="J88"/>
  <c r="J1562"/>
  <c r="J2112"/>
  <c r="J1891"/>
  <c r="J2002"/>
  <c r="J2134"/>
  <c r="J936"/>
  <c r="J915"/>
  <c r="J1762"/>
  <c r="J159"/>
  <c r="J831"/>
  <c r="J1664"/>
  <c r="J1201"/>
  <c r="J1502"/>
  <c r="J2158"/>
  <c r="J708"/>
  <c r="J637"/>
  <c r="J779"/>
  <c r="J1817"/>
  <c r="J572"/>
  <c r="J388"/>
  <c r="J1102"/>
  <c r="J709"/>
  <c r="J671"/>
  <c r="J882"/>
  <c r="J1313"/>
  <c r="J983"/>
  <c r="J1959"/>
  <c r="J1986"/>
  <c r="J2135"/>
  <c r="J1730"/>
  <c r="J440"/>
  <c r="J1759"/>
  <c r="J1359"/>
  <c r="J1494"/>
  <c r="J347"/>
  <c r="J1669"/>
  <c r="J1609"/>
  <c r="J457"/>
  <c r="J12"/>
  <c r="J933"/>
  <c r="J1228"/>
  <c r="J723"/>
  <c r="J1520"/>
  <c r="J1318"/>
  <c r="J1637"/>
  <c r="J1056"/>
  <c r="J203"/>
  <c r="J1799"/>
  <c r="J559"/>
  <c r="J15"/>
  <c r="J1863"/>
  <c r="J2108"/>
  <c r="J1807"/>
  <c r="J400"/>
  <c r="J1625"/>
  <c r="J1964"/>
  <c r="J2178"/>
  <c r="J612"/>
  <c r="J1547"/>
  <c r="J2185"/>
  <c r="J1904"/>
  <c r="J1083"/>
  <c r="J567"/>
  <c r="J713"/>
  <c r="J199"/>
  <c r="J1976"/>
  <c r="J1443"/>
  <c r="J868"/>
  <c r="J2109"/>
  <c r="J1278"/>
  <c r="J1666"/>
  <c r="J1847"/>
  <c r="J794"/>
  <c r="J1617"/>
  <c r="J1242"/>
  <c r="J186"/>
  <c r="J1517"/>
  <c r="J1529"/>
  <c r="J533"/>
  <c r="J1870"/>
  <c r="J1809"/>
  <c r="J1058"/>
  <c r="J455"/>
  <c r="J540"/>
  <c r="J448"/>
  <c r="J1167"/>
  <c r="J1376"/>
  <c r="J28"/>
  <c r="J2140"/>
  <c r="J826"/>
  <c r="J1451"/>
  <c r="J1304"/>
  <c r="J1679"/>
  <c r="J906"/>
  <c r="J1358"/>
  <c r="J1683"/>
  <c r="J1559"/>
  <c r="J1927"/>
  <c r="J1700"/>
  <c r="J296"/>
  <c r="J838"/>
  <c r="J1606"/>
  <c r="J1577"/>
  <c r="J287"/>
  <c r="J1857"/>
  <c r="J1940"/>
  <c r="J231"/>
  <c r="J606"/>
  <c r="J70"/>
  <c r="J1992"/>
  <c r="J566"/>
  <c r="J463"/>
  <c r="J1745"/>
  <c r="J266"/>
  <c r="J363"/>
  <c r="J1751"/>
  <c r="J1142"/>
  <c r="J673"/>
  <c r="J1129"/>
  <c r="J1622"/>
  <c r="J112"/>
  <c r="J424"/>
  <c r="J1618"/>
  <c r="J309"/>
  <c r="J1238"/>
  <c r="J460"/>
  <c r="J1180"/>
  <c r="J1160"/>
  <c r="J1760"/>
  <c r="J852"/>
  <c r="J260"/>
  <c r="J373"/>
  <c r="J1043"/>
  <c r="J41"/>
  <c r="J138"/>
  <c r="J1576"/>
  <c r="J986"/>
  <c r="J694"/>
  <c r="J237"/>
  <c r="J483"/>
  <c r="J1898"/>
  <c r="J1661"/>
  <c r="J656"/>
  <c r="J1330"/>
  <c r="J2122"/>
  <c r="J234"/>
  <c r="J1235"/>
  <c r="J761"/>
  <c r="J869"/>
  <c r="J1116"/>
  <c r="J1465"/>
  <c r="J1757"/>
  <c r="J223"/>
  <c r="J1903"/>
  <c r="J1437"/>
  <c r="J1328"/>
  <c r="J1890"/>
  <c r="J1557"/>
  <c r="J505"/>
  <c r="J132"/>
  <c r="J1713"/>
  <c r="J1543"/>
  <c r="J4"/>
  <c r="J657"/>
  <c r="J214"/>
  <c r="J251"/>
  <c r="J629"/>
  <c r="J1024"/>
  <c r="J196"/>
  <c r="J1360"/>
  <c r="J1444"/>
  <c r="J221"/>
  <c r="J1251"/>
  <c r="J949"/>
  <c r="J1395"/>
  <c r="J1555"/>
  <c r="J202"/>
  <c r="J2182"/>
  <c r="J1921"/>
  <c r="J1081"/>
  <c r="J192"/>
  <c r="J1473"/>
  <c r="J2164"/>
  <c r="J1474"/>
  <c r="J68"/>
  <c r="J181"/>
  <c r="J1132"/>
  <c r="J1369"/>
  <c r="J909"/>
  <c r="J900"/>
  <c r="J1752"/>
  <c r="J1821"/>
  <c r="J498"/>
  <c r="J1740"/>
  <c r="J1797"/>
  <c r="J766"/>
  <c r="J743"/>
  <c r="J494"/>
  <c r="J35"/>
  <c r="J378"/>
  <c r="J1139"/>
  <c r="J267"/>
  <c r="J1347"/>
  <c r="J316"/>
  <c r="J1805"/>
  <c r="J1283"/>
  <c r="J1453"/>
  <c r="J712"/>
  <c r="J1146"/>
  <c r="J963"/>
  <c r="J1059"/>
  <c r="J981"/>
  <c r="J1855"/>
  <c r="J897"/>
  <c r="J2193"/>
  <c r="J2145"/>
  <c r="J1711"/>
  <c r="J1391"/>
  <c r="J1305"/>
  <c r="J364"/>
  <c r="J1153"/>
  <c r="J1942"/>
  <c r="J788"/>
  <c r="J2141"/>
  <c r="J1495"/>
  <c r="J1133"/>
  <c r="J1902"/>
  <c r="J2142"/>
  <c r="J908"/>
  <c r="J1071"/>
  <c r="J1287"/>
  <c r="J1066"/>
  <c r="J1811"/>
  <c r="J238"/>
  <c r="J653"/>
  <c r="J1509"/>
  <c r="J808"/>
  <c r="J1660"/>
  <c r="J1336"/>
  <c r="J1163"/>
  <c r="J1825"/>
  <c r="J429"/>
  <c r="J1159"/>
  <c r="J1779"/>
  <c r="J418"/>
  <c r="J76"/>
  <c r="J703"/>
  <c r="J1844"/>
  <c r="J2010"/>
  <c r="J1079"/>
  <c r="J640"/>
  <c r="J1282"/>
  <c r="J731"/>
  <c r="J593"/>
  <c r="J649"/>
  <c r="J1200"/>
  <c r="J801"/>
  <c r="J467"/>
  <c r="J832"/>
  <c r="J1182"/>
  <c r="J2151"/>
  <c r="J555"/>
  <c r="J395"/>
  <c r="J1237"/>
  <c r="J253"/>
  <c r="J842"/>
  <c r="J1605"/>
  <c r="J1878"/>
  <c r="J2116"/>
  <c r="J1042"/>
  <c r="J1492"/>
  <c r="J1897"/>
  <c r="J515"/>
  <c r="J1038"/>
  <c r="J994"/>
  <c r="J964"/>
  <c r="J977"/>
  <c r="J1291"/>
  <c r="J1257"/>
  <c r="J311"/>
  <c r="J545"/>
  <c r="J2125"/>
  <c r="J666"/>
  <c r="J1015"/>
  <c r="J1586"/>
  <c r="J534"/>
  <c r="J1574"/>
  <c r="J1396"/>
  <c r="J835"/>
  <c r="J46"/>
  <c r="J2195"/>
  <c r="J453"/>
  <c r="J1252"/>
  <c r="J1196"/>
  <c r="J187"/>
  <c r="J1344"/>
  <c r="J905"/>
  <c r="J225"/>
  <c r="J1476"/>
  <c r="J1684"/>
  <c r="J1710"/>
  <c r="J1103"/>
  <c r="J715"/>
  <c r="J60"/>
  <c r="J1111"/>
  <c r="J896"/>
  <c r="J310"/>
  <c r="J2117"/>
  <c r="J910"/>
  <c r="J859"/>
  <c r="J426"/>
  <c r="J973"/>
  <c r="J1645"/>
  <c r="J1186"/>
  <c r="J306"/>
  <c r="J370"/>
  <c r="J1436"/>
  <c r="J1378"/>
  <c r="J1177"/>
  <c r="J340"/>
  <c r="J979"/>
  <c r="J1514"/>
  <c r="J736"/>
  <c r="J1967"/>
  <c r="J1467"/>
  <c r="J1542"/>
  <c r="J1993"/>
  <c r="J1748"/>
  <c r="J771"/>
  <c r="J1181"/>
  <c r="J1724"/>
  <c r="J1405"/>
  <c r="J2102"/>
  <c r="J319"/>
  <c r="J615"/>
  <c r="J2136"/>
  <c r="J1353"/>
  <c r="J1564"/>
  <c r="J1778"/>
  <c r="J1534"/>
  <c r="J278"/>
  <c r="J80"/>
  <c r="J323"/>
  <c r="J102"/>
  <c r="J20"/>
  <c r="J1155"/>
  <c r="J1840"/>
  <c r="J224"/>
  <c r="J17"/>
  <c r="J1215"/>
  <c r="J21"/>
  <c r="J899"/>
  <c r="J254"/>
  <c r="J858"/>
  <c r="J1781"/>
  <c r="J523"/>
  <c r="J1345"/>
  <c r="J821"/>
  <c r="J638"/>
  <c r="J1814"/>
  <c r="J836"/>
  <c r="J500"/>
  <c r="J740"/>
  <c r="J1493"/>
  <c r="J525"/>
  <c r="J563"/>
  <c r="J985"/>
  <c r="J885"/>
  <c r="J1695"/>
  <c r="J551"/>
  <c r="J326"/>
  <c r="J258"/>
  <c r="J1573"/>
  <c r="J955"/>
  <c r="J1408"/>
  <c r="J1091"/>
  <c r="J1806"/>
  <c r="J775"/>
  <c r="J437"/>
  <c r="J714"/>
  <c r="J1498"/>
  <c r="J1458"/>
  <c r="J414"/>
  <c r="J1872"/>
  <c r="J1292"/>
  <c r="J1729"/>
  <c r="J1801"/>
  <c r="J1406"/>
  <c r="J2198"/>
  <c r="J1842"/>
  <c r="J873"/>
  <c r="J1571"/>
  <c r="J590"/>
  <c r="J1150"/>
  <c r="J321"/>
  <c r="J787"/>
  <c r="J690"/>
  <c r="J1507"/>
  <c r="J236"/>
  <c r="J1017"/>
  <c r="J2160"/>
  <c r="J701"/>
  <c r="J164"/>
  <c r="J624"/>
  <c r="J1415"/>
  <c r="J217"/>
  <c r="J1696"/>
  <c r="J1702"/>
  <c r="J1836"/>
  <c r="J1786"/>
  <c r="J946"/>
  <c r="J1445"/>
  <c r="J1791"/>
  <c r="J945"/>
  <c r="J2143"/>
  <c r="J1246"/>
  <c r="J861"/>
  <c r="J589"/>
  <c r="J1973"/>
  <c r="J1195"/>
  <c r="J959"/>
  <c r="J941"/>
  <c r="J358"/>
  <c r="J1655"/>
  <c r="J1371"/>
  <c r="J1780"/>
  <c r="J1475"/>
  <c r="J1822"/>
  <c r="J943"/>
  <c r="J1409"/>
  <c r="J679"/>
  <c r="J461"/>
  <c r="J1537"/>
  <c r="J718"/>
  <c r="J406"/>
  <c r="J552"/>
  <c r="J972"/>
  <c r="J631"/>
  <c r="J1790"/>
  <c r="J643"/>
  <c r="J692"/>
  <c r="J1346"/>
  <c r="J1536"/>
  <c r="J2191"/>
  <c r="J1725"/>
  <c r="J23"/>
  <c r="J867"/>
  <c r="J72"/>
  <c r="J1932"/>
  <c r="J1871"/>
  <c r="J1096"/>
  <c r="J1367"/>
  <c r="J829"/>
  <c r="J1168"/>
  <c r="J931"/>
  <c r="J1122"/>
  <c r="J1598"/>
  <c r="J1426"/>
  <c r="J1012"/>
  <c r="J292"/>
  <c r="J1862"/>
  <c r="J1220"/>
  <c r="J465"/>
  <c r="J350"/>
  <c r="J828"/>
  <c r="J1326"/>
  <c r="J50"/>
  <c r="J1565"/>
  <c r="J1477"/>
  <c r="J1472"/>
  <c r="J519"/>
  <c r="J1390"/>
  <c r="J1431"/>
  <c r="J1158"/>
  <c r="J43"/>
  <c r="J1033"/>
  <c r="J1388"/>
  <c r="J1249"/>
  <c r="J851"/>
  <c r="J361"/>
  <c r="J1603"/>
  <c r="J1361"/>
  <c r="J1521"/>
  <c r="J2105"/>
  <c r="J1957"/>
  <c r="J2173"/>
  <c r="J705"/>
  <c r="J2146"/>
  <c r="J390"/>
  <c r="J1434"/>
  <c r="J1010"/>
  <c r="J1230"/>
  <c r="J1247"/>
  <c r="J599"/>
  <c r="J841"/>
  <c r="J672"/>
  <c r="J702"/>
  <c r="J355"/>
  <c r="J1761"/>
  <c r="J1639"/>
  <c r="J1433"/>
  <c r="J616"/>
  <c r="J2127"/>
  <c r="J1342"/>
  <c r="J980"/>
  <c r="J493"/>
  <c r="J1243"/>
  <c r="J951"/>
  <c r="J602"/>
  <c r="J918"/>
  <c r="J522"/>
  <c r="J1945"/>
  <c r="J879"/>
  <c r="J1627"/>
  <c r="J1377"/>
  <c r="J1785"/>
  <c r="J1701"/>
  <c r="J1290"/>
  <c r="J1312"/>
  <c r="J2170"/>
  <c r="J1929"/>
  <c r="J142"/>
  <c r="J1187"/>
  <c r="J514"/>
  <c r="J1658"/>
  <c r="J2110"/>
  <c r="J789"/>
  <c r="J269"/>
  <c r="J2132"/>
  <c r="J1340"/>
  <c r="J1109"/>
  <c r="J1503"/>
  <c r="J1886"/>
  <c r="J307"/>
  <c r="J2016"/>
  <c r="J1384"/>
  <c r="J2106"/>
  <c r="J1037"/>
  <c r="J393"/>
  <c r="J1173"/>
  <c r="J2115"/>
  <c r="J1127"/>
  <c r="J1813"/>
  <c r="J160"/>
  <c r="J1508"/>
  <c r="J1381"/>
  <c r="J1930"/>
  <c r="J342"/>
  <c r="J689"/>
  <c r="J1533"/>
  <c r="J1896"/>
  <c r="J241"/>
  <c r="J478"/>
  <c r="J1988"/>
  <c r="J1506"/>
  <c r="J194"/>
  <c r="J1094"/>
  <c r="J960"/>
  <c r="J44"/>
  <c r="J1783"/>
  <c r="J1403"/>
  <c r="J1651"/>
  <c r="J550"/>
  <c r="J1788"/>
  <c r="J1118"/>
  <c r="J1265"/>
  <c r="J327"/>
  <c r="J2137"/>
  <c r="J419"/>
  <c r="J1601"/>
  <c r="J1504"/>
  <c r="J1909"/>
  <c r="J1652"/>
  <c r="J404"/>
  <c r="J7"/>
  <c r="J1642"/>
  <c r="J1889"/>
  <c r="J1824"/>
  <c r="J711"/>
  <c r="J1516"/>
  <c r="J647"/>
  <c r="J265"/>
  <c r="J886"/>
  <c r="J1202"/>
  <c r="J1996"/>
  <c r="J1179"/>
  <c r="J699"/>
  <c r="J458"/>
  <c r="J1768"/>
  <c r="J1746"/>
  <c r="J912"/>
  <c r="J366"/>
  <c r="J604"/>
  <c r="J925"/>
  <c r="J1941"/>
  <c r="J660"/>
  <c r="J1718"/>
  <c r="J1874"/>
  <c r="J368"/>
  <c r="J1213"/>
  <c r="J1064"/>
  <c r="J1689"/>
  <c r="J1619"/>
  <c r="J1868"/>
  <c r="J935"/>
  <c r="J938"/>
  <c r="J962"/>
  <c r="J1653"/>
  <c r="J1766"/>
  <c r="J617"/>
  <c r="J1990"/>
  <c r="J911"/>
  <c r="J1324"/>
  <c r="J206"/>
  <c r="J978"/>
  <c r="J1244"/>
  <c r="J1080"/>
  <c r="J1185"/>
  <c r="J748"/>
  <c r="J1199"/>
  <c r="J51"/>
  <c r="J1975"/>
  <c r="J2120"/>
  <c r="J816"/>
  <c r="J603"/>
  <c r="J890"/>
  <c r="J1737"/>
  <c r="J1261"/>
  <c r="J872"/>
  <c r="J939"/>
  <c r="J2114"/>
  <c r="J521"/>
  <c r="J1236"/>
  <c r="J1217"/>
  <c r="J255"/>
  <c r="J1527"/>
  <c r="J618"/>
  <c r="J1505"/>
  <c r="J1073"/>
  <c r="J1413"/>
  <c r="J1288"/>
  <c r="J249"/>
  <c r="J492"/>
  <c r="J1738"/>
  <c r="J480"/>
  <c r="J8"/>
  <c r="J1512"/>
  <c r="J1432"/>
  <c r="J1978"/>
  <c r="J1175"/>
  <c r="J305"/>
  <c r="J1256"/>
  <c r="J1563"/>
  <c r="J1861"/>
  <c r="J1631"/>
  <c r="J2180"/>
  <c r="J579"/>
  <c r="J1966"/>
  <c r="J1727"/>
  <c r="J5"/>
  <c r="J1634"/>
  <c r="J1152"/>
  <c r="J1218"/>
  <c r="J26"/>
  <c r="J423"/>
  <c r="J1297"/>
  <c r="J1623"/>
  <c r="J1131"/>
  <c r="J1985"/>
  <c r="J1455"/>
  <c r="J78"/>
  <c r="J1343"/>
  <c r="J1922"/>
  <c r="J1402"/>
  <c r="J232"/>
  <c r="J330"/>
  <c r="J1935"/>
  <c r="J54"/>
  <c r="J165"/>
  <c r="J698"/>
  <c r="J1099"/>
  <c r="J1706"/>
  <c r="J696"/>
  <c r="J491"/>
  <c r="J1121"/>
  <c r="J315"/>
  <c r="J77"/>
  <c r="J1454"/>
  <c r="J417"/>
  <c r="J634"/>
  <c r="J1860"/>
  <c r="J1982"/>
  <c r="J1184"/>
  <c r="J84"/>
  <c r="J786"/>
  <c r="J1281"/>
  <c r="J298"/>
  <c r="J2123"/>
  <c r="J2118"/>
  <c r="J1633"/>
  <c r="J1140"/>
  <c r="J953"/>
  <c r="J1067"/>
  <c r="J353"/>
  <c r="J1680"/>
  <c r="J1317"/>
  <c r="J682"/>
  <c r="J730"/>
  <c r="J948"/>
  <c r="J2175"/>
  <c r="J1984"/>
  <c r="J1767"/>
  <c r="J2011"/>
  <c r="J125"/>
  <c r="J1607"/>
  <c r="J929"/>
  <c r="J1541"/>
  <c r="J1920"/>
  <c r="J297"/>
  <c r="J685"/>
  <c r="J200"/>
  <c r="J300"/>
  <c r="J387"/>
  <c r="J919"/>
  <c r="J1325"/>
  <c r="J1205"/>
  <c r="J1972"/>
  <c r="J576"/>
  <c r="J399"/>
  <c r="J1782"/>
  <c r="J1216"/>
  <c r="J1917"/>
  <c r="J1789"/>
  <c r="J52"/>
  <c r="J1539"/>
  <c r="J1720"/>
  <c r="J63"/>
  <c r="J22"/>
  <c r="J1994"/>
  <c r="J1999"/>
  <c r="J1223"/>
  <c r="J1970"/>
  <c r="J556"/>
  <c r="J1095"/>
  <c r="J1546"/>
  <c r="J1435"/>
  <c r="J384"/>
  <c r="J767"/>
  <c r="J1881"/>
  <c r="J1441"/>
  <c r="J1830"/>
  <c r="J16"/>
  <c r="J1621"/>
  <c r="J1092"/>
  <c r="J356"/>
  <c r="J659"/>
  <c r="J273"/>
  <c r="J190"/>
  <c r="J2169"/>
  <c r="J1462"/>
  <c r="J204"/>
  <c r="J1258"/>
  <c r="J1981"/>
  <c r="J574"/>
  <c r="J1616"/>
  <c r="J1119"/>
  <c r="J982"/>
  <c r="J975"/>
  <c r="J1387"/>
  <c r="J855"/>
  <c r="J1650"/>
  <c r="J1888"/>
  <c r="J1798"/>
  <c r="J926"/>
  <c r="J903"/>
  <c r="J9"/>
  <c r="J583"/>
  <c r="J177"/>
  <c r="J1145"/>
  <c r="J807"/>
  <c r="J670"/>
  <c r="J1867"/>
  <c r="J106"/>
  <c r="J1264"/>
  <c r="J1362"/>
  <c r="J1856"/>
  <c r="J1749"/>
  <c r="J197"/>
  <c r="J1742"/>
  <c r="J895"/>
  <c r="J385"/>
  <c r="J1610"/>
  <c r="J1416"/>
  <c r="J539"/>
  <c r="J1005"/>
  <c r="J687"/>
  <c r="J1429"/>
  <c r="J13"/>
  <c r="J827"/>
  <c r="J1414"/>
  <c r="J2017"/>
  <c r="J2021"/>
  <c r="J2018"/>
  <c r="J2020"/>
  <c r="J2019"/>
  <c r="J2022"/>
  <c r="J2023"/>
  <c r="J2024"/>
  <c r="J2025"/>
  <c r="J2026"/>
  <c r="J2027"/>
  <c r="J2028"/>
  <c r="J2029"/>
  <c r="J2030"/>
  <c r="J2031"/>
  <c r="J2032"/>
  <c r="J2033"/>
  <c r="J2034"/>
  <c r="J2035"/>
  <c r="J2036"/>
  <c r="J2037"/>
  <c r="J2038"/>
  <c r="J2039"/>
  <c r="J2040"/>
  <c r="J2041"/>
  <c r="J2042"/>
  <c r="J2043"/>
  <c r="J2044"/>
  <c r="J2045"/>
  <c r="J2046"/>
  <c r="J2047"/>
  <c r="J2048"/>
  <c r="J2049"/>
  <c r="J2050"/>
  <c r="J2051"/>
  <c r="J2052"/>
  <c r="J2053"/>
  <c r="J2054"/>
  <c r="J2055"/>
  <c r="J2056"/>
  <c r="J2057"/>
  <c r="J2058"/>
  <c r="J2059"/>
  <c r="J2060"/>
  <c r="J2061"/>
  <c r="J2062"/>
  <c r="J2063"/>
  <c r="J2064"/>
  <c r="J2065"/>
  <c r="J2066"/>
  <c r="J2067"/>
  <c r="J2068"/>
  <c r="J2069"/>
  <c r="J2070"/>
  <c r="J2071"/>
  <c r="J2072"/>
  <c r="J2074"/>
  <c r="J2073"/>
  <c r="J2075"/>
  <c r="J2076"/>
  <c r="J2078"/>
  <c r="J2077"/>
  <c r="J2079"/>
  <c r="J2080"/>
  <c r="J2081"/>
  <c r="J2082"/>
  <c r="J2083"/>
  <c r="J2084"/>
  <c r="J2085"/>
  <c r="J2086"/>
  <c r="J2087"/>
  <c r="J2088"/>
  <c r="J2089"/>
  <c r="J2090"/>
  <c r="J2097"/>
  <c r="J2093"/>
  <c r="J2099"/>
  <c r="J2095"/>
  <c r="J2091"/>
  <c r="H89" i="3"/>
  <c r="B29"/>
  <c r="B26"/>
  <c r="B28"/>
  <c r="B17"/>
  <c r="B16"/>
  <c r="B9"/>
  <c r="B10"/>
  <c r="B19"/>
  <c r="B27"/>
  <c r="B20"/>
  <c r="B18"/>
  <c r="O2" i="1" l="1"/>
  <c r="L2"/>
  <c r="R2"/>
  <c r="P2"/>
  <c r="M2"/>
  <c r="K2"/>
  <c r="T2"/>
  <c r="Q2"/>
  <c r="S2"/>
  <c r="J2"/>
  <c r="U2"/>
  <c r="V2" s="1"/>
  <c r="N2"/>
  <c r="C92"/>
  <c r="C93" s="1"/>
  <c r="C94" s="1"/>
  <c r="C95" s="1"/>
  <c r="C96" s="1"/>
  <c r="C97" s="1"/>
  <c r="C98" s="1"/>
  <c r="C99" s="1"/>
  <c r="C100" s="1"/>
  <c r="C101" s="1"/>
  <c r="G2190" i="2"/>
  <c r="G933"/>
  <c r="G857"/>
  <c r="G781"/>
  <c r="G705"/>
  <c r="G971"/>
  <c r="G895"/>
  <c r="G819"/>
  <c r="G743"/>
  <c r="G667"/>
  <c r="O76" i="1"/>
  <c r="L76"/>
  <c r="S76"/>
  <c r="P76"/>
  <c r="N76"/>
  <c r="T76"/>
  <c r="U76"/>
  <c r="K76"/>
  <c r="J76"/>
  <c r="M76"/>
  <c r="Q76"/>
  <c r="R76"/>
  <c r="L101"/>
  <c r="R99"/>
  <c r="M98"/>
  <c r="S96"/>
  <c r="N95"/>
  <c r="T93"/>
  <c r="O92"/>
  <c r="U90"/>
  <c r="P89"/>
  <c r="K24"/>
  <c r="T100"/>
  <c r="O99"/>
  <c r="U97"/>
  <c r="V97" s="1"/>
  <c r="P96"/>
  <c r="K95"/>
  <c r="Q93"/>
  <c r="L92"/>
  <c r="R90"/>
  <c r="M89"/>
  <c r="S101"/>
  <c r="T98"/>
  <c r="U95"/>
  <c r="V95" s="1"/>
  <c r="K93"/>
  <c r="L90"/>
  <c r="J100"/>
  <c r="K98"/>
  <c r="Q100"/>
  <c r="R97"/>
  <c r="S94"/>
  <c r="T91"/>
  <c r="U24"/>
  <c r="V24" s="1"/>
  <c r="J91"/>
  <c r="T94"/>
  <c r="S89"/>
  <c r="N97"/>
  <c r="U92"/>
  <c r="V92" s="1"/>
  <c r="P101"/>
  <c r="K100"/>
  <c r="Q98"/>
  <c r="L97"/>
  <c r="R95"/>
  <c r="M94"/>
  <c r="S92"/>
  <c r="N91"/>
  <c r="T89"/>
  <c r="O24"/>
  <c r="M101"/>
  <c r="S99"/>
  <c r="N98"/>
  <c r="T96"/>
  <c r="O95"/>
  <c r="U93"/>
  <c r="V93" s="1"/>
  <c r="P92"/>
  <c r="K91"/>
  <c r="Q89"/>
  <c r="L24"/>
  <c r="Q99"/>
  <c r="R96"/>
  <c r="S93"/>
  <c r="T90"/>
  <c r="J96"/>
  <c r="T101"/>
  <c r="O100"/>
  <c r="U98"/>
  <c r="V98" s="1"/>
  <c r="P97"/>
  <c r="K96"/>
  <c r="Q94"/>
  <c r="L93"/>
  <c r="R91"/>
  <c r="M90"/>
  <c r="S24"/>
  <c r="Q101"/>
  <c r="L100"/>
  <c r="R98"/>
  <c r="M97"/>
  <c r="S95"/>
  <c r="N94"/>
  <c r="T92"/>
  <c r="O91"/>
  <c r="U89"/>
  <c r="T97"/>
  <c r="K92"/>
  <c r="P100"/>
  <c r="R94"/>
  <c r="P24"/>
  <c r="N100"/>
  <c r="P94"/>
  <c r="R24"/>
  <c r="J92"/>
  <c r="L95"/>
  <c r="N101"/>
  <c r="U96"/>
  <c r="V96" s="1"/>
  <c r="N93"/>
  <c r="R89"/>
  <c r="J99"/>
  <c r="M91"/>
  <c r="N24"/>
  <c r="M100"/>
  <c r="R93"/>
  <c r="M99"/>
  <c r="N96"/>
  <c r="R101"/>
  <c r="N99"/>
  <c r="P93"/>
  <c r="U101"/>
  <c r="L96"/>
  <c r="N90"/>
  <c r="T24"/>
  <c r="K101"/>
  <c r="M95"/>
  <c r="O89"/>
  <c r="J24"/>
  <c r="U100"/>
  <c r="V100" s="1"/>
  <c r="O98"/>
  <c r="K94"/>
  <c r="O90"/>
  <c r="M24"/>
  <c r="J95"/>
  <c r="R92"/>
  <c r="J94"/>
  <c r="T95"/>
  <c r="U99"/>
  <c r="V99" s="1"/>
  <c r="K97"/>
  <c r="P90"/>
  <c r="J98"/>
  <c r="P91"/>
  <c r="Q96"/>
  <c r="R100"/>
  <c r="S97"/>
  <c r="J93"/>
  <c r="Q90"/>
  <c r="S100"/>
  <c r="U94"/>
  <c r="V94" s="1"/>
  <c r="L89"/>
  <c r="Q97"/>
  <c r="S91"/>
  <c r="O97"/>
  <c r="Q91"/>
  <c r="J90"/>
  <c r="N89"/>
  <c r="L99"/>
  <c r="P95"/>
  <c r="L91"/>
  <c r="O93"/>
  <c r="K90"/>
  <c r="U91"/>
  <c r="O94"/>
  <c r="O96"/>
  <c r="K99"/>
  <c r="M92"/>
  <c r="T99"/>
  <c r="Q95"/>
  <c r="P99"/>
  <c r="J89"/>
  <c r="L94"/>
  <c r="S98"/>
  <c r="J97"/>
  <c r="K89"/>
  <c r="S90"/>
  <c r="J101"/>
  <c r="M93"/>
  <c r="N92"/>
  <c r="Q92"/>
  <c r="P98"/>
  <c r="Q24"/>
  <c r="L98"/>
  <c r="M96"/>
  <c r="O101"/>
  <c r="T11"/>
  <c r="R11"/>
  <c r="J11"/>
  <c r="K11"/>
  <c r="Q11"/>
  <c r="U11"/>
  <c r="V11" s="1"/>
  <c r="M11"/>
  <c r="O11"/>
  <c r="S11"/>
  <c r="N11"/>
  <c r="L11"/>
  <c r="P11"/>
  <c r="U74"/>
  <c r="R74"/>
  <c r="J74"/>
  <c r="K74"/>
  <c r="O74"/>
  <c r="M74"/>
  <c r="Q74"/>
  <c r="P74"/>
  <c r="N74"/>
  <c r="L74"/>
  <c r="S74"/>
  <c r="T74"/>
  <c r="U26"/>
  <c r="V26" s="1"/>
  <c r="R26"/>
  <c r="L26"/>
  <c r="T26"/>
  <c r="M26"/>
  <c r="J26"/>
  <c r="P26"/>
  <c r="K26"/>
  <c r="S26"/>
  <c r="Q26"/>
  <c r="N26"/>
  <c r="O26"/>
  <c r="R83"/>
  <c r="O83"/>
  <c r="L83"/>
  <c r="S83"/>
  <c r="K83"/>
  <c r="Q83"/>
  <c r="P83"/>
  <c r="M83"/>
  <c r="N83"/>
  <c r="T83"/>
  <c r="J83"/>
  <c r="U83"/>
  <c r="V83" s="1"/>
  <c r="T59"/>
  <c r="J59"/>
  <c r="M59"/>
  <c r="N59"/>
  <c r="K59"/>
  <c r="R59"/>
  <c r="O59"/>
  <c r="S59"/>
  <c r="Q59"/>
  <c r="L59"/>
  <c r="P59"/>
  <c r="U59"/>
  <c r="T13"/>
  <c r="Q13"/>
  <c r="N13"/>
  <c r="U13"/>
  <c r="V13" s="1"/>
  <c r="L13"/>
  <c r="K13"/>
  <c r="R13"/>
  <c r="M13"/>
  <c r="S13"/>
  <c r="O13"/>
  <c r="P13"/>
  <c r="J13"/>
  <c r="P57"/>
  <c r="M57"/>
  <c r="T57"/>
  <c r="Q57"/>
  <c r="L57"/>
  <c r="K57"/>
  <c r="J57"/>
  <c r="S57"/>
  <c r="U57"/>
  <c r="N57"/>
  <c r="O57"/>
  <c r="R57"/>
  <c r="U58"/>
  <c r="B824" i="14" s="1"/>
  <c r="R58" i="1"/>
  <c r="L58"/>
  <c r="T58"/>
  <c r="M58"/>
  <c r="O58"/>
  <c r="Q58"/>
  <c r="J58"/>
  <c r="K58"/>
  <c r="S58"/>
  <c r="P58"/>
  <c r="N58"/>
  <c r="L85"/>
  <c r="R85"/>
  <c r="O85"/>
  <c r="P85"/>
  <c r="M85"/>
  <c r="K85"/>
  <c r="T85"/>
  <c r="Q85"/>
  <c r="N85"/>
  <c r="J85"/>
  <c r="U85"/>
  <c r="V85" s="1"/>
  <c r="S85"/>
  <c r="O62"/>
  <c r="S62"/>
  <c r="M62"/>
  <c r="Q62"/>
  <c r="N62"/>
  <c r="U62"/>
  <c r="K62"/>
  <c r="T62"/>
  <c r="L62"/>
  <c r="J62"/>
  <c r="R62"/>
  <c r="P62"/>
  <c r="S5"/>
  <c r="L5"/>
  <c r="Q5"/>
  <c r="T5"/>
  <c r="N5"/>
  <c r="U5"/>
  <c r="R5"/>
  <c r="J5"/>
  <c r="K5"/>
  <c r="M5"/>
  <c r="O5"/>
  <c r="P5"/>
  <c r="S64"/>
  <c r="P64"/>
  <c r="T64"/>
  <c r="R64"/>
  <c r="J64"/>
  <c r="K64"/>
  <c r="O64"/>
  <c r="Q64"/>
  <c r="N64"/>
  <c r="M64"/>
  <c r="L64"/>
  <c r="U64"/>
  <c r="L69"/>
  <c r="S69"/>
  <c r="R69"/>
  <c r="P69"/>
  <c r="M69"/>
  <c r="T69"/>
  <c r="Q69"/>
  <c r="O69"/>
  <c r="J69"/>
  <c r="N69"/>
  <c r="U69"/>
  <c r="V69" s="1"/>
  <c r="K69"/>
  <c r="T29"/>
  <c r="Q29"/>
  <c r="K29"/>
  <c r="R29"/>
  <c r="U29"/>
  <c r="V29" s="1"/>
  <c r="S29"/>
  <c r="L29"/>
  <c r="P29"/>
  <c r="N29"/>
  <c r="O29"/>
  <c r="M29"/>
  <c r="J29"/>
  <c r="T77"/>
  <c r="Q77"/>
  <c r="N77"/>
  <c r="B1102" i="14" s="1"/>
  <c r="O77" i="1"/>
  <c r="B1103" i="14" s="1"/>
  <c r="U77" i="1"/>
  <c r="L77"/>
  <c r="B1100" i="14" s="1"/>
  <c r="M77" i="1"/>
  <c r="K77"/>
  <c r="B1099" i="14" s="1"/>
  <c r="S77" i="1"/>
  <c r="J77"/>
  <c r="P77"/>
  <c r="R77"/>
  <c r="B1106" i="14" s="1"/>
  <c r="Q70" i="1"/>
  <c r="N70"/>
  <c r="B997" i="14" s="1"/>
  <c r="U70" i="1"/>
  <c r="R70"/>
  <c r="P70"/>
  <c r="K70"/>
  <c r="O70"/>
  <c r="L70"/>
  <c r="J70"/>
  <c r="B993" i="14" s="1"/>
  <c r="M70" i="1"/>
  <c r="S70"/>
  <c r="T70"/>
  <c r="R19"/>
  <c r="O19"/>
  <c r="L19"/>
  <c r="M19"/>
  <c r="S19"/>
  <c r="T19"/>
  <c r="P19"/>
  <c r="K19"/>
  <c r="Q19"/>
  <c r="N19"/>
  <c r="U19"/>
  <c r="J19"/>
  <c r="N15"/>
  <c r="K15"/>
  <c r="R15"/>
  <c r="O15"/>
  <c r="M15"/>
  <c r="S15"/>
  <c r="P15"/>
  <c r="J15"/>
  <c r="L15"/>
  <c r="U15"/>
  <c r="V15" s="1"/>
  <c r="Q15"/>
  <c r="T15"/>
  <c r="L21"/>
  <c r="P21"/>
  <c r="M21"/>
  <c r="K21"/>
  <c r="T21"/>
  <c r="Q21"/>
  <c r="U21"/>
  <c r="V21" s="1"/>
  <c r="J21"/>
  <c r="O21"/>
  <c r="S21"/>
  <c r="R21"/>
  <c r="N21"/>
  <c r="T61"/>
  <c r="O28"/>
  <c r="Q61"/>
  <c r="L28"/>
  <c r="K61"/>
  <c r="S28"/>
  <c r="U61"/>
  <c r="P28"/>
  <c r="S61"/>
  <c r="L61"/>
  <c r="K28"/>
  <c r="J28"/>
  <c r="O61"/>
  <c r="R61"/>
  <c r="M61"/>
  <c r="Q28"/>
  <c r="R28"/>
  <c r="U28"/>
  <c r="V28" s="1"/>
  <c r="P61"/>
  <c r="T28"/>
  <c r="M28"/>
  <c r="N61"/>
  <c r="J61"/>
  <c r="N28"/>
  <c r="O44"/>
  <c r="L44"/>
  <c r="S44"/>
  <c r="P44"/>
  <c r="N44"/>
  <c r="R44"/>
  <c r="T44"/>
  <c r="M44"/>
  <c r="J44"/>
  <c r="Q44"/>
  <c r="K44"/>
  <c r="U44"/>
  <c r="U65"/>
  <c r="R65"/>
  <c r="L65"/>
  <c r="B920" i="14" s="1"/>
  <c r="P65" i="1"/>
  <c r="M65"/>
  <c r="Q65"/>
  <c r="O65"/>
  <c r="B923" i="14" s="1"/>
  <c r="N65" i="1"/>
  <c r="J65"/>
  <c r="T65"/>
  <c r="K65"/>
  <c r="S65"/>
  <c r="P78"/>
  <c r="M78"/>
  <c r="Q78"/>
  <c r="N78"/>
  <c r="K78"/>
  <c r="O78"/>
  <c r="T78"/>
  <c r="R78"/>
  <c r="B1121" i="14" s="1"/>
  <c r="S78" i="1"/>
  <c r="B1122" i="14" s="1"/>
  <c r="U78" i="1"/>
  <c r="L78"/>
  <c r="J78"/>
  <c r="L53"/>
  <c r="P53"/>
  <c r="M53"/>
  <c r="K53"/>
  <c r="T53"/>
  <c r="Q53"/>
  <c r="S53"/>
  <c r="R53"/>
  <c r="U53"/>
  <c r="N53"/>
  <c r="J53"/>
  <c r="O53"/>
  <c r="N63"/>
  <c r="B892" i="14" s="1"/>
  <c r="K63" i="1"/>
  <c r="U63"/>
  <c r="Q63"/>
  <c r="B895" i="14" s="1"/>
  <c r="T63" i="1"/>
  <c r="R63"/>
  <c r="O63"/>
  <c r="S63"/>
  <c r="P63"/>
  <c r="M63"/>
  <c r="J63"/>
  <c r="L63"/>
  <c r="K88"/>
  <c r="U88"/>
  <c r="V88" s="1"/>
  <c r="O88"/>
  <c r="L88"/>
  <c r="S88"/>
  <c r="P88"/>
  <c r="T88"/>
  <c r="R88"/>
  <c r="N88"/>
  <c r="Q88"/>
  <c r="J88"/>
  <c r="M88"/>
  <c r="K72"/>
  <c r="R72"/>
  <c r="O72"/>
  <c r="L72"/>
  <c r="S72"/>
  <c r="P72"/>
  <c r="T72"/>
  <c r="Q72"/>
  <c r="N72"/>
  <c r="M72"/>
  <c r="U72"/>
  <c r="J72"/>
  <c r="Q54"/>
  <c r="N54"/>
  <c r="K54"/>
  <c r="L54"/>
  <c r="U54"/>
  <c r="B764" i="14" s="1"/>
  <c r="R54" i="1"/>
  <c r="S54"/>
  <c r="B762" i="14" s="1"/>
  <c r="T54" i="1"/>
  <c r="P54"/>
  <c r="O54"/>
  <c r="M54"/>
  <c r="B756" i="14" s="1"/>
  <c r="J54" i="1"/>
  <c r="T20"/>
  <c r="N20"/>
  <c r="B247" i="14" s="1"/>
  <c r="J20" i="1"/>
  <c r="K20"/>
  <c r="B244" i="14" s="1"/>
  <c r="O20" i="1"/>
  <c r="M20"/>
  <c r="Q20"/>
  <c r="U20"/>
  <c r="S20"/>
  <c r="L20"/>
  <c r="R20"/>
  <c r="P20"/>
  <c r="S30"/>
  <c r="M30"/>
  <c r="Q30"/>
  <c r="N30"/>
  <c r="P30"/>
  <c r="T30"/>
  <c r="R30"/>
  <c r="J30"/>
  <c r="U30"/>
  <c r="O30"/>
  <c r="K30"/>
  <c r="L30"/>
  <c r="T45"/>
  <c r="Q45"/>
  <c r="B625" i="14" s="1"/>
  <c r="N45" i="1"/>
  <c r="U45"/>
  <c r="B629" i="14" s="1"/>
  <c r="L45" i="1"/>
  <c r="P45"/>
  <c r="O45"/>
  <c r="M45"/>
  <c r="J45"/>
  <c r="K45"/>
  <c r="R45"/>
  <c r="S45"/>
  <c r="T68"/>
  <c r="J68"/>
  <c r="Q68"/>
  <c r="K68"/>
  <c r="O68"/>
  <c r="L68"/>
  <c r="S68"/>
  <c r="U68"/>
  <c r="V68" s="1"/>
  <c r="M68"/>
  <c r="P68"/>
  <c r="N68"/>
  <c r="R68"/>
  <c r="Q22"/>
  <c r="N22"/>
  <c r="K22"/>
  <c r="U22"/>
  <c r="R22"/>
  <c r="M22"/>
  <c r="J22"/>
  <c r="O22"/>
  <c r="S22"/>
  <c r="T22"/>
  <c r="L22"/>
  <c r="P22"/>
  <c r="S32"/>
  <c r="P32"/>
  <c r="N32"/>
  <c r="T32"/>
  <c r="R32"/>
  <c r="J32"/>
  <c r="K32"/>
  <c r="M32"/>
  <c r="O32"/>
  <c r="U32"/>
  <c r="Q32"/>
  <c r="L32"/>
  <c r="P14"/>
  <c r="J14"/>
  <c r="B153" i="14" s="1"/>
  <c r="M14" i="1"/>
  <c r="Q14"/>
  <c r="L14"/>
  <c r="B155" i="14" s="1"/>
  <c r="T14" i="1"/>
  <c r="U14"/>
  <c r="N14"/>
  <c r="O14"/>
  <c r="K14"/>
  <c r="B154" i="14" s="1"/>
  <c r="R14" i="1"/>
  <c r="B161" i="14" s="1"/>
  <c r="S14" i="1"/>
  <c r="S39"/>
  <c r="P39"/>
  <c r="N39"/>
  <c r="R39"/>
  <c r="K39"/>
  <c r="T39"/>
  <c r="O39"/>
  <c r="Q39"/>
  <c r="M39"/>
  <c r="L39"/>
  <c r="U39"/>
  <c r="J39"/>
  <c r="Q75"/>
  <c r="J75"/>
  <c r="P75"/>
  <c r="N75"/>
  <c r="K75"/>
  <c r="B1069" i="14" s="1"/>
  <c r="R75" i="1"/>
  <c r="B1076" i="14" s="1"/>
  <c r="O75" i="1"/>
  <c r="L75"/>
  <c r="M75"/>
  <c r="U75"/>
  <c r="T75"/>
  <c r="S75"/>
  <c r="B1077" i="14" s="1"/>
  <c r="O12" i="1"/>
  <c r="B128" i="14" s="1"/>
  <c r="L12" i="1"/>
  <c r="B125" i="14" s="1"/>
  <c r="S12" i="1"/>
  <c r="P12"/>
  <c r="B129" i="14" s="1"/>
  <c r="N12" i="1"/>
  <c r="T12"/>
  <c r="R12"/>
  <c r="K12"/>
  <c r="B124" i="14" s="1"/>
  <c r="Q12" i="1"/>
  <c r="B130" i="14" s="1"/>
  <c r="U12" i="1"/>
  <c r="J12"/>
  <c r="B123" i="14" s="1"/>
  <c r="M12" i="1"/>
  <c r="B126" i="14" s="1"/>
  <c r="U81" i="1"/>
  <c r="V81" s="1"/>
  <c r="O81"/>
  <c r="S81"/>
  <c r="N81"/>
  <c r="L81"/>
  <c r="P81"/>
  <c r="M81"/>
  <c r="R81"/>
  <c r="T81"/>
  <c r="K81"/>
  <c r="J81"/>
  <c r="Q81"/>
  <c r="Q38"/>
  <c r="N38"/>
  <c r="L38"/>
  <c r="U38"/>
  <c r="R38"/>
  <c r="P38"/>
  <c r="S38"/>
  <c r="J38"/>
  <c r="M38"/>
  <c r="O38"/>
  <c r="K38"/>
  <c r="T38"/>
  <c r="S71"/>
  <c r="P71"/>
  <c r="N71"/>
  <c r="K71"/>
  <c r="O71"/>
  <c r="M71"/>
  <c r="U71"/>
  <c r="J71"/>
  <c r="T71"/>
  <c r="R71"/>
  <c r="L71"/>
  <c r="Q71"/>
  <c r="N47"/>
  <c r="K47"/>
  <c r="R47"/>
  <c r="O47"/>
  <c r="M47"/>
  <c r="S47"/>
  <c r="U47"/>
  <c r="P47"/>
  <c r="T47"/>
  <c r="L47"/>
  <c r="Q47"/>
  <c r="J47"/>
  <c r="O6"/>
  <c r="Q6"/>
  <c r="L6"/>
  <c r="J6"/>
  <c r="P6"/>
  <c r="R6"/>
  <c r="T6"/>
  <c r="M6"/>
  <c r="N6"/>
  <c r="S6"/>
  <c r="U6"/>
  <c r="K6"/>
  <c r="L37"/>
  <c r="S37"/>
  <c r="P37"/>
  <c r="M37"/>
  <c r="T37"/>
  <c r="O37"/>
  <c r="K37"/>
  <c r="R37"/>
  <c r="Q37"/>
  <c r="N37"/>
  <c r="U37"/>
  <c r="J37"/>
  <c r="M18"/>
  <c r="S18"/>
  <c r="Q18"/>
  <c r="N18"/>
  <c r="L18"/>
  <c r="U18"/>
  <c r="R18"/>
  <c r="T18"/>
  <c r="J18"/>
  <c r="P18"/>
  <c r="K18"/>
  <c r="O18"/>
  <c r="Q43"/>
  <c r="J43"/>
  <c r="N43"/>
  <c r="K43"/>
  <c r="R43"/>
  <c r="L43"/>
  <c r="T43"/>
  <c r="O43"/>
  <c r="P43"/>
  <c r="U43"/>
  <c r="M43"/>
  <c r="S43"/>
  <c r="U42"/>
  <c r="R42"/>
  <c r="J42"/>
  <c r="O42"/>
  <c r="P42"/>
  <c r="M42"/>
  <c r="L42"/>
  <c r="N42"/>
  <c r="T42"/>
  <c r="K42"/>
  <c r="Q42"/>
  <c r="S42"/>
  <c r="P46"/>
  <c r="M46"/>
  <c r="Q46"/>
  <c r="S46"/>
  <c r="B642" i="14" s="1"/>
  <c r="T46" i="1"/>
  <c r="B643" i="14" s="1"/>
  <c r="O46" i="1"/>
  <c r="U46"/>
  <c r="N46"/>
  <c r="R46"/>
  <c r="L46"/>
  <c r="K46"/>
  <c r="J46"/>
  <c r="Q86"/>
  <c r="B1240" i="14" s="1"/>
  <c r="N86" i="1"/>
  <c r="K86"/>
  <c r="U86"/>
  <c r="R86"/>
  <c r="M86"/>
  <c r="S86"/>
  <c r="T86"/>
  <c r="B1243" i="14" s="1"/>
  <c r="J86" i="1"/>
  <c r="L86"/>
  <c r="O86"/>
  <c r="B1238" i="14" s="1"/>
  <c r="P86" i="1"/>
  <c r="B1239" i="14" s="1"/>
  <c r="P9" i="1"/>
  <c r="K9"/>
  <c r="O9"/>
  <c r="T9"/>
  <c r="J9"/>
  <c r="S9"/>
  <c r="Q9"/>
  <c r="N9"/>
  <c r="R9"/>
  <c r="M9"/>
  <c r="U9"/>
  <c r="V9" s="1"/>
  <c r="L9"/>
  <c r="S80"/>
  <c r="P80"/>
  <c r="M80"/>
  <c r="T80"/>
  <c r="J80"/>
  <c r="K80"/>
  <c r="O80"/>
  <c r="N80"/>
  <c r="Q80"/>
  <c r="L80"/>
  <c r="R80"/>
  <c r="U80"/>
  <c r="V80" s="1"/>
  <c r="R51"/>
  <c r="O51"/>
  <c r="P51"/>
  <c r="L51"/>
  <c r="S51"/>
  <c r="N51"/>
  <c r="K51"/>
  <c r="T51"/>
  <c r="J51"/>
  <c r="U51"/>
  <c r="M51"/>
  <c r="Q51"/>
  <c r="O60"/>
  <c r="L60"/>
  <c r="B845" i="14" s="1"/>
  <c r="S60" i="1"/>
  <c r="B852" i="14" s="1"/>
  <c r="P60" i="1"/>
  <c r="B849" i="14" s="1"/>
  <c r="T60" i="1"/>
  <c r="B853" i="14" s="1"/>
  <c r="J60" i="1"/>
  <c r="N60"/>
  <c r="B847" i="14" s="1"/>
  <c r="K60" i="1"/>
  <c r="Q60"/>
  <c r="B850" i="14" s="1"/>
  <c r="R60" i="1"/>
  <c r="B851" i="14" s="1"/>
  <c r="M60" i="1"/>
  <c r="B846" i="14" s="1"/>
  <c r="U60" i="1"/>
  <c r="B854" i="14" s="1"/>
  <c r="P25" i="1"/>
  <c r="B324" i="14" s="1"/>
  <c r="M25" i="1"/>
  <c r="B321" i="14" s="1"/>
  <c r="K25" i="1"/>
  <c r="S25"/>
  <c r="B327" i="14" s="1"/>
  <c r="T25" i="1"/>
  <c r="B328" i="14" s="1"/>
  <c r="Q25" i="1"/>
  <c r="B325" i="14" s="1"/>
  <c r="N25" i="1"/>
  <c r="O25"/>
  <c r="L25"/>
  <c r="B320" i="14" s="1"/>
  <c r="U25" i="1"/>
  <c r="R25"/>
  <c r="B326" i="14" s="1"/>
  <c r="J25" i="1"/>
  <c r="B318" i="14" s="1"/>
  <c r="T27" i="1"/>
  <c r="B358" i="14" s="1"/>
  <c r="J27" i="1"/>
  <c r="B348" i="14" s="1"/>
  <c r="N27" i="1"/>
  <c r="B352" i="14" s="1"/>
  <c r="K27" i="1"/>
  <c r="B349" i="14" s="1"/>
  <c r="U27" i="1"/>
  <c r="R27"/>
  <c r="B356" i="14" s="1"/>
  <c r="O27" i="1"/>
  <c r="B353" i="14" s="1"/>
  <c r="L27" i="1"/>
  <c r="B350" i="14" s="1"/>
  <c r="S27" i="1"/>
  <c r="B357" i="14" s="1"/>
  <c r="M27" i="1"/>
  <c r="B351" i="14" s="1"/>
  <c r="P27" i="1"/>
  <c r="B354" i="14" s="1"/>
  <c r="Q27" i="1"/>
  <c r="U49"/>
  <c r="O49"/>
  <c r="K49"/>
  <c r="L49"/>
  <c r="P49"/>
  <c r="S49"/>
  <c r="N49"/>
  <c r="J49"/>
  <c r="T49"/>
  <c r="M49"/>
  <c r="Q49"/>
  <c r="R49"/>
  <c r="K56"/>
  <c r="U56"/>
  <c r="Q56"/>
  <c r="O56"/>
  <c r="L56"/>
  <c r="S56"/>
  <c r="P56"/>
  <c r="T56"/>
  <c r="J56"/>
  <c r="N56"/>
  <c r="R56"/>
  <c r="M56"/>
  <c r="S48"/>
  <c r="P48"/>
  <c r="M48"/>
  <c r="T48"/>
  <c r="J48"/>
  <c r="K48"/>
  <c r="B664" i="14" s="1"/>
  <c r="Q48" i="1"/>
  <c r="B670" i="14" s="1"/>
  <c r="L48" i="1"/>
  <c r="R48"/>
  <c r="N48"/>
  <c r="O48"/>
  <c r="U48"/>
  <c r="S55"/>
  <c r="M55"/>
  <c r="B771" i="14" s="1"/>
  <c r="U55" i="1"/>
  <c r="N55"/>
  <c r="J55"/>
  <c r="Q55"/>
  <c r="L55"/>
  <c r="P55"/>
  <c r="T55"/>
  <c r="R55"/>
  <c r="B776" i="14" s="1"/>
  <c r="K55" i="1"/>
  <c r="B769" i="14" s="1"/>
  <c r="O55" i="1"/>
  <c r="K40"/>
  <c r="B544" i="14" s="1"/>
  <c r="R40" i="1"/>
  <c r="B551" i="14" s="1"/>
  <c r="Q40" i="1"/>
  <c r="O40"/>
  <c r="L40"/>
  <c r="S40"/>
  <c r="N40"/>
  <c r="B547" i="14" s="1"/>
  <c r="M40" i="1"/>
  <c r="P40"/>
  <c r="U40"/>
  <c r="J40"/>
  <c r="T40"/>
  <c r="P73"/>
  <c r="M73"/>
  <c r="B1041" i="14" s="1"/>
  <c r="K73" i="1"/>
  <c r="T73"/>
  <c r="Q73"/>
  <c r="B1045" i="14" s="1"/>
  <c r="O73" i="1"/>
  <c r="B1043" i="14" s="1"/>
  <c r="U73" i="1"/>
  <c r="B1049" i="14" s="1"/>
  <c r="R73" i="1"/>
  <c r="S73"/>
  <c r="B1047" i="14" s="1"/>
  <c r="N73" i="1"/>
  <c r="L73"/>
  <c r="J73"/>
  <c r="M66"/>
  <c r="B936" i="14" s="1"/>
  <c r="T66" i="1"/>
  <c r="B943" i="14" s="1"/>
  <c r="Q66" i="1"/>
  <c r="N66"/>
  <c r="B937" i="14" s="1"/>
  <c r="U66" i="1"/>
  <c r="B944" i="14" s="1"/>
  <c r="R66" i="1"/>
  <c r="B941" i="14" s="1"/>
  <c r="J66" i="1"/>
  <c r="O66"/>
  <c r="K66"/>
  <c r="L66"/>
  <c r="B935" i="14" s="1"/>
  <c r="S66" i="1"/>
  <c r="P66"/>
  <c r="B939" i="14" s="1"/>
  <c r="M34" i="1"/>
  <c r="T34"/>
  <c r="Q34"/>
  <c r="N34"/>
  <c r="U34"/>
  <c r="K34"/>
  <c r="S34"/>
  <c r="R34"/>
  <c r="L34"/>
  <c r="J34"/>
  <c r="P34"/>
  <c r="O34"/>
  <c r="S16"/>
  <c r="P16"/>
  <c r="N16"/>
  <c r="M16"/>
  <c r="T16"/>
  <c r="J16"/>
  <c r="K16"/>
  <c r="O16"/>
  <c r="L16"/>
  <c r="U16"/>
  <c r="Q16"/>
  <c r="R16"/>
  <c r="M7"/>
  <c r="S7"/>
  <c r="B57" i="14" s="1"/>
  <c r="Q7" i="1"/>
  <c r="R7"/>
  <c r="T7"/>
  <c r="O7"/>
  <c r="J7"/>
  <c r="U7"/>
  <c r="K7"/>
  <c r="P7"/>
  <c r="L7"/>
  <c r="N7"/>
  <c r="U33"/>
  <c r="R33"/>
  <c r="L33"/>
  <c r="P33"/>
  <c r="T33"/>
  <c r="M33"/>
  <c r="B441" i="14" s="1"/>
  <c r="K33" i="1"/>
  <c r="B439" i="14" s="1"/>
  <c r="Q33" i="1"/>
  <c r="S33"/>
  <c r="B447" i="14" s="1"/>
  <c r="O33" i="1"/>
  <c r="N33"/>
  <c r="B442" i="14" s="1"/>
  <c r="J33" i="1"/>
  <c r="R3"/>
  <c r="M3"/>
  <c r="Q3"/>
  <c r="K3"/>
  <c r="U3"/>
  <c r="V3" s="1"/>
  <c r="T3"/>
  <c r="S3"/>
  <c r="P3"/>
  <c r="O3"/>
  <c r="J3"/>
  <c r="L3"/>
  <c r="N3"/>
  <c r="U17"/>
  <c r="O17"/>
  <c r="L17"/>
  <c r="S17"/>
  <c r="P17"/>
  <c r="N17"/>
  <c r="K17"/>
  <c r="B199" i="14" s="1"/>
  <c r="T17" i="1"/>
  <c r="J17"/>
  <c r="M17"/>
  <c r="R17"/>
  <c r="Q17"/>
  <c r="T52"/>
  <c r="N52"/>
  <c r="B727" i="14" s="1"/>
  <c r="J52" i="1"/>
  <c r="K52"/>
  <c r="O52"/>
  <c r="S52"/>
  <c r="L52"/>
  <c r="Q52"/>
  <c r="B730" i="14" s="1"/>
  <c r="R52" i="1"/>
  <c r="M52"/>
  <c r="P52"/>
  <c r="B729" i="14" s="1"/>
  <c r="U52" i="1"/>
  <c r="S23"/>
  <c r="B297" i="14" s="1"/>
  <c r="M23" i="1"/>
  <c r="B291" i="14" s="1"/>
  <c r="T23" i="1"/>
  <c r="U23"/>
  <c r="N23"/>
  <c r="P23"/>
  <c r="B294" i="14" s="1"/>
  <c r="R23" i="1"/>
  <c r="K23"/>
  <c r="J23"/>
  <c r="O23"/>
  <c r="B293" i="14" s="1"/>
  <c r="Q23" i="1"/>
  <c r="L23"/>
  <c r="P41"/>
  <c r="M41"/>
  <c r="T41"/>
  <c r="Q41"/>
  <c r="O41"/>
  <c r="U41"/>
  <c r="B569" i="14" s="1"/>
  <c r="L41" i="1"/>
  <c r="S41"/>
  <c r="K41"/>
  <c r="B559" i="14" s="1"/>
  <c r="J41" i="1"/>
  <c r="N41"/>
  <c r="B562" i="14" s="1"/>
  <c r="R41" i="1"/>
  <c r="L10"/>
  <c r="R10"/>
  <c r="U10"/>
  <c r="P10"/>
  <c r="O10"/>
  <c r="M10"/>
  <c r="N10"/>
  <c r="S10"/>
  <c r="T10"/>
  <c r="Q10"/>
  <c r="J10"/>
  <c r="K10"/>
  <c r="N79"/>
  <c r="B1132" i="14" s="1"/>
  <c r="K79" i="1"/>
  <c r="B1129" i="14" s="1"/>
  <c r="R79" i="1"/>
  <c r="B1136" i="14" s="1"/>
  <c r="O79" i="1"/>
  <c r="M79"/>
  <c r="S79"/>
  <c r="B1137" i="14" s="1"/>
  <c r="T79" i="1"/>
  <c r="B1138" i="14" s="1"/>
  <c r="J79" i="1"/>
  <c r="Q79"/>
  <c r="L79"/>
  <c r="B1130" i="14" s="1"/>
  <c r="U79" i="1"/>
  <c r="P79"/>
  <c r="T36"/>
  <c r="J36"/>
  <c r="Q36"/>
  <c r="K36"/>
  <c r="O36"/>
  <c r="L36"/>
  <c r="N36"/>
  <c r="P36"/>
  <c r="M36"/>
  <c r="R36"/>
  <c r="U36"/>
  <c r="S36"/>
  <c r="R35"/>
  <c r="O35"/>
  <c r="U35"/>
  <c r="S35"/>
  <c r="Q35"/>
  <c r="P35"/>
  <c r="L35"/>
  <c r="J35"/>
  <c r="N35"/>
  <c r="T35"/>
  <c r="B478" i="14" s="1"/>
  <c r="M35" i="1"/>
  <c r="K35"/>
  <c r="N4"/>
  <c r="J4"/>
  <c r="T4"/>
  <c r="R4"/>
  <c r="K4"/>
  <c r="O4"/>
  <c r="P4"/>
  <c r="U4"/>
  <c r="Q4"/>
  <c r="S4"/>
  <c r="M4"/>
  <c r="L4"/>
  <c r="M82"/>
  <c r="Q82"/>
  <c r="B1180" i="14" s="1"/>
  <c r="N82" i="1"/>
  <c r="L82"/>
  <c r="U82"/>
  <c r="R82"/>
  <c r="B1181" i="14" s="1"/>
  <c r="T82" i="1"/>
  <c r="O82"/>
  <c r="K82"/>
  <c r="S82"/>
  <c r="B1182" i="14" s="1"/>
  <c r="P82" i="1"/>
  <c r="J82"/>
  <c r="M50"/>
  <c r="S50"/>
  <c r="B702" i="14" s="1"/>
  <c r="Q50" i="1"/>
  <c r="B700" i="14" s="1"/>
  <c r="N50" i="1"/>
  <c r="L50"/>
  <c r="U50"/>
  <c r="R50"/>
  <c r="O50"/>
  <c r="K50"/>
  <c r="T50"/>
  <c r="J50"/>
  <c r="P50"/>
  <c r="N31"/>
  <c r="K31"/>
  <c r="U31"/>
  <c r="R31"/>
  <c r="O31"/>
  <c r="P31"/>
  <c r="T31"/>
  <c r="M31"/>
  <c r="J31"/>
  <c r="Q31"/>
  <c r="S31"/>
  <c r="L31"/>
  <c r="R67"/>
  <c r="O67"/>
  <c r="U67"/>
  <c r="V67" s="1"/>
  <c r="S67"/>
  <c r="Q67"/>
  <c r="M67"/>
  <c r="K67"/>
  <c r="L67"/>
  <c r="T67"/>
  <c r="J67"/>
  <c r="N67"/>
  <c r="P67"/>
  <c r="S87"/>
  <c r="M87"/>
  <c r="B1251" i="14" s="1"/>
  <c r="L87" i="1"/>
  <c r="U87"/>
  <c r="N87"/>
  <c r="K87"/>
  <c r="B1249" i="14" s="1"/>
  <c r="R87" i="1"/>
  <c r="T87"/>
  <c r="B1258" i="14" s="1"/>
  <c r="P87" i="1"/>
  <c r="J87"/>
  <c r="Q87"/>
  <c r="O87"/>
  <c r="R8"/>
  <c r="K8"/>
  <c r="T8"/>
  <c r="U8"/>
  <c r="M8"/>
  <c r="P8"/>
  <c r="O8"/>
  <c r="Q8"/>
  <c r="S8"/>
  <c r="J8"/>
  <c r="L8"/>
  <c r="N8"/>
  <c r="T84"/>
  <c r="B1213" i="14" s="1"/>
  <c r="N84" i="1"/>
  <c r="B1207" i="14" s="1"/>
  <c r="J84" i="1"/>
  <c r="B1203" i="14" s="1"/>
  <c r="K84" i="1"/>
  <c r="B1204" i="14" s="1"/>
  <c r="O84" i="1"/>
  <c r="B1208" i="14" s="1"/>
  <c r="L84" i="1"/>
  <c r="B1205" i="14" s="1"/>
  <c r="R84" i="1"/>
  <c r="B1211" i="14" s="1"/>
  <c r="U84" i="1"/>
  <c r="P84"/>
  <c r="B1209" i="14" s="1"/>
  <c r="S84" i="1"/>
  <c r="B1212" i="14" s="1"/>
  <c r="Q84" i="1"/>
  <c r="B1210" i="14" s="1"/>
  <c r="M84" i="1"/>
  <c r="B1206" i="14" s="1"/>
  <c r="H90" i="3"/>
  <c r="I11"/>
  <c r="I5"/>
  <c r="I2"/>
  <c r="I30"/>
  <c r="I21"/>
  <c r="B1135" i="14" l="1"/>
  <c r="B448"/>
  <c r="B934"/>
  <c r="B778"/>
  <c r="B848"/>
  <c r="B636"/>
  <c r="B277"/>
  <c r="H9" i="13"/>
  <c r="B353" i="15" s="1"/>
  <c r="B157" i="14"/>
  <c r="B1254"/>
  <c r="B1252"/>
  <c r="B695"/>
  <c r="B1174"/>
  <c r="B1176"/>
  <c r="B1131"/>
  <c r="B103"/>
  <c r="B288"/>
  <c r="B292"/>
  <c r="B1233"/>
  <c r="B1241"/>
  <c r="B696"/>
  <c r="B449"/>
  <c r="B1044"/>
  <c r="B100"/>
  <c r="B554"/>
  <c r="B1105"/>
  <c r="B319"/>
  <c r="B127"/>
  <c r="B1071"/>
  <c r="B158"/>
  <c r="B1139"/>
  <c r="J9" i="13"/>
  <c r="B355" i="15" s="1"/>
  <c r="B1234" i="14"/>
  <c r="B131"/>
  <c r="B322"/>
  <c r="B132"/>
  <c r="B1073"/>
  <c r="B12"/>
  <c r="B474"/>
  <c r="B726"/>
  <c r="B638"/>
  <c r="B276"/>
  <c r="B619"/>
  <c r="B245"/>
  <c r="B891"/>
  <c r="B896"/>
  <c r="B889"/>
  <c r="B928"/>
  <c r="B1257"/>
  <c r="B694"/>
  <c r="B98"/>
  <c r="B58"/>
  <c r="B777"/>
  <c r="B1075"/>
  <c r="B159"/>
  <c r="B894"/>
  <c r="B898"/>
  <c r="B1107"/>
  <c r="B1109"/>
  <c r="B1101"/>
  <c r="B323"/>
  <c r="B1179"/>
  <c r="B298"/>
  <c r="B940"/>
  <c r="B44"/>
  <c r="B72"/>
  <c r="B95"/>
  <c r="B728"/>
  <c r="B733"/>
  <c r="B549"/>
  <c r="B545"/>
  <c r="B672"/>
  <c r="B639"/>
  <c r="B282"/>
  <c r="B280"/>
  <c r="B620"/>
  <c r="B248"/>
  <c r="B253"/>
  <c r="B1250"/>
  <c r="B1253"/>
  <c r="B698"/>
  <c r="B1173"/>
  <c r="B1178"/>
  <c r="B1133"/>
  <c r="B94"/>
  <c r="B102"/>
  <c r="B290"/>
  <c r="B289"/>
  <c r="B445"/>
  <c r="B444"/>
  <c r="B938"/>
  <c r="B1046"/>
  <c r="B1048"/>
  <c r="B553"/>
  <c r="B773"/>
  <c r="B772"/>
  <c r="B355"/>
  <c r="B1070"/>
  <c r="B160"/>
  <c r="B279"/>
  <c r="B897"/>
  <c r="B1108"/>
  <c r="B443"/>
  <c r="B446"/>
  <c r="B1042"/>
  <c r="B552"/>
  <c r="B775"/>
  <c r="B1235"/>
  <c r="B1236"/>
  <c r="B1237"/>
  <c r="B42"/>
  <c r="B133"/>
  <c r="B1079"/>
  <c r="B163"/>
  <c r="B697"/>
  <c r="B1175"/>
  <c r="B14"/>
  <c r="B477"/>
  <c r="B1134"/>
  <c r="B99"/>
  <c r="B566"/>
  <c r="B567"/>
  <c r="B565"/>
  <c r="B734"/>
  <c r="B724"/>
  <c r="B59"/>
  <c r="B546"/>
  <c r="B548"/>
  <c r="B774"/>
  <c r="B665"/>
  <c r="B673"/>
  <c r="B844"/>
  <c r="B637"/>
  <c r="B1072"/>
  <c r="B162"/>
  <c r="B278"/>
  <c r="B627"/>
  <c r="B249"/>
  <c r="B890"/>
  <c r="B927"/>
  <c r="B922"/>
  <c r="B924"/>
  <c r="B921"/>
  <c r="B472"/>
  <c r="B1248"/>
  <c r="B473"/>
  <c r="B101"/>
  <c r="B732"/>
  <c r="B201"/>
  <c r="B203"/>
  <c r="B667"/>
  <c r="B669"/>
  <c r="B635"/>
  <c r="B283"/>
  <c r="B624"/>
  <c r="B246"/>
  <c r="B761"/>
  <c r="B1124"/>
  <c r="B1118"/>
  <c r="B925"/>
  <c r="B926"/>
  <c r="B996"/>
  <c r="B994"/>
  <c r="B822"/>
  <c r="B821"/>
  <c r="B561"/>
  <c r="B73"/>
  <c r="B1255"/>
  <c r="B1256"/>
  <c r="B701"/>
  <c r="B1183"/>
  <c r="B1177"/>
  <c r="B471"/>
  <c r="B470"/>
  <c r="B479"/>
  <c r="B93"/>
  <c r="B97"/>
  <c r="B568"/>
  <c r="B295"/>
  <c r="B296"/>
  <c r="B725"/>
  <c r="B440"/>
  <c r="B942"/>
  <c r="B1040"/>
  <c r="B1039"/>
  <c r="B550"/>
  <c r="B770"/>
  <c r="B779"/>
  <c r="B668"/>
  <c r="B666"/>
  <c r="B1242"/>
  <c r="B634"/>
  <c r="B644"/>
  <c r="B640"/>
  <c r="B43"/>
  <c r="B1078"/>
  <c r="B1074"/>
  <c r="B156"/>
  <c r="B275"/>
  <c r="B273"/>
  <c r="B274"/>
  <c r="B623"/>
  <c r="B622"/>
  <c r="B893"/>
  <c r="B899"/>
  <c r="B1123"/>
  <c r="B1104"/>
  <c r="B476"/>
  <c r="B1116"/>
  <c r="B818"/>
  <c r="B1001"/>
  <c r="B475"/>
  <c r="B563"/>
  <c r="B641"/>
  <c r="B281"/>
  <c r="B628"/>
  <c r="B1114"/>
  <c r="B929"/>
  <c r="B999"/>
  <c r="B1000"/>
  <c r="B487"/>
  <c r="B490"/>
  <c r="B459"/>
  <c r="B682"/>
  <c r="B679"/>
  <c r="B598"/>
  <c r="B592"/>
  <c r="B626"/>
  <c r="B754"/>
  <c r="V53" i="1"/>
  <c r="B1115" i="14"/>
  <c r="B1120"/>
  <c r="B919"/>
  <c r="V61" i="1"/>
  <c r="B1002" i="14"/>
  <c r="B998"/>
  <c r="B819"/>
  <c r="B820"/>
  <c r="B1003"/>
  <c r="B204"/>
  <c r="B209"/>
  <c r="B759"/>
  <c r="B760"/>
  <c r="B814"/>
  <c r="B816"/>
  <c r="B558"/>
  <c r="V41" i="1"/>
  <c r="B329" i="14"/>
  <c r="V25" i="1"/>
  <c r="B843" i="14"/>
  <c r="C848" s="1"/>
  <c r="V60" i="1"/>
  <c r="B134" i="14"/>
  <c r="V12" i="1"/>
  <c r="B1068" i="14"/>
  <c r="C1069" s="1"/>
  <c r="V75" i="1"/>
  <c r="B1098" i="14"/>
  <c r="V77" i="1"/>
  <c r="V4"/>
  <c r="V36"/>
  <c r="V16"/>
  <c r="V34"/>
  <c r="B463" i="14"/>
  <c r="B792"/>
  <c r="B794"/>
  <c r="B581"/>
  <c r="V43" i="1"/>
  <c r="B518" i="14"/>
  <c r="B1163"/>
  <c r="V32" i="1"/>
  <c r="B1026" i="14"/>
  <c r="B1029"/>
  <c r="B1031"/>
  <c r="B267"/>
  <c r="V62" i="1"/>
  <c r="V59"/>
  <c r="V89"/>
  <c r="B693" i="14"/>
  <c r="V50" i="1"/>
  <c r="B104" i="14"/>
  <c r="V10" i="1"/>
  <c r="B933" i="14"/>
  <c r="V66" i="1"/>
  <c r="B543" i="14"/>
  <c r="C549" s="1"/>
  <c r="V40" i="1"/>
  <c r="B164" i="14"/>
  <c r="V14" i="1"/>
  <c r="B888" i="14"/>
  <c r="V63" i="1"/>
  <c r="B1004" i="14"/>
  <c r="V70" i="1"/>
  <c r="B494" i="14"/>
  <c r="V52" i="1"/>
  <c r="V7"/>
  <c r="V42"/>
  <c r="B655" i="14"/>
  <c r="B659"/>
  <c r="B522"/>
  <c r="B532"/>
  <c r="V57" i="1"/>
  <c r="V74"/>
  <c r="V90"/>
  <c r="B74" i="14"/>
  <c r="V8" i="1"/>
  <c r="B1259" i="14"/>
  <c r="V87" i="1"/>
  <c r="B468" i="14"/>
  <c r="V35" i="1"/>
  <c r="B1128" i="14"/>
  <c r="V79" i="1"/>
  <c r="B299" i="14"/>
  <c r="V23" i="1"/>
  <c r="B438" i="14"/>
  <c r="V33" i="1"/>
  <c r="B1038" i="14"/>
  <c r="V73" i="1"/>
  <c r="B1244" i="14"/>
  <c r="V86" i="1"/>
  <c r="B633" i="14"/>
  <c r="C638" s="1"/>
  <c r="V46" i="1"/>
  <c r="B528" i="14"/>
  <c r="V39" i="1"/>
  <c r="B284" i="14"/>
  <c r="V22" i="1"/>
  <c r="B254" i="14"/>
  <c r="V20" i="1"/>
  <c r="B753" i="14"/>
  <c r="V54" i="1"/>
  <c r="B1113" i="14"/>
  <c r="V78" i="1"/>
  <c r="B205" i="14"/>
  <c r="B461"/>
  <c r="B793"/>
  <c r="B788"/>
  <c r="V49" i="1"/>
  <c r="B597" i="14"/>
  <c r="B218"/>
  <c r="B223"/>
  <c r="B217"/>
  <c r="V37" i="1"/>
  <c r="V6"/>
  <c r="V47"/>
  <c r="V71"/>
  <c r="V38"/>
  <c r="V30"/>
  <c r="V72"/>
  <c r="V19"/>
  <c r="B384" i="14"/>
  <c r="B386"/>
  <c r="V5" i="1"/>
  <c r="B883" i="14"/>
  <c r="B880"/>
  <c r="V58" i="1"/>
  <c r="V91"/>
  <c r="B1214" i="14"/>
  <c r="C1210" s="1"/>
  <c r="V84" i="1"/>
  <c r="B1184" i="14"/>
  <c r="V82" i="1"/>
  <c r="B198" i="14"/>
  <c r="V17" i="1"/>
  <c r="B768" i="14"/>
  <c r="V55" i="1"/>
  <c r="B663" i="14"/>
  <c r="V48" i="1"/>
  <c r="B359" i="14"/>
  <c r="V27" i="1"/>
  <c r="B618" i="14"/>
  <c r="V45" i="1"/>
  <c r="B918" i="14"/>
  <c r="V65" i="1"/>
  <c r="B1484" i="14"/>
  <c r="V101" i="1"/>
  <c r="V31"/>
  <c r="B486" i="14"/>
  <c r="V56" i="1"/>
  <c r="B688" i="14"/>
  <c r="B684"/>
  <c r="B689"/>
  <c r="V51" i="1"/>
  <c r="B717" i="14"/>
  <c r="B594"/>
  <c r="V18" i="1"/>
  <c r="B651" i="14"/>
  <c r="B521"/>
  <c r="B529"/>
  <c r="B537"/>
  <c r="V44" i="1"/>
  <c r="V64"/>
  <c r="B835" i="14"/>
  <c r="B829"/>
  <c r="B838"/>
  <c r="V76" i="1"/>
  <c r="B699" i="14"/>
  <c r="B492"/>
  <c r="B489"/>
  <c r="B484"/>
  <c r="B96"/>
  <c r="B560"/>
  <c r="B731"/>
  <c r="B202"/>
  <c r="B453"/>
  <c r="B462"/>
  <c r="B460"/>
  <c r="B783"/>
  <c r="B785"/>
  <c r="B784"/>
  <c r="B681"/>
  <c r="B687"/>
  <c r="B683"/>
  <c r="B719"/>
  <c r="B712"/>
  <c r="B713"/>
  <c r="B89"/>
  <c r="B82"/>
  <c r="B88"/>
  <c r="B575"/>
  <c r="B573"/>
  <c r="B591"/>
  <c r="B593"/>
  <c r="B589"/>
  <c r="B213"/>
  <c r="B215"/>
  <c r="B216"/>
  <c r="B502"/>
  <c r="B503"/>
  <c r="B507"/>
  <c r="B648"/>
  <c r="B654"/>
  <c r="B653"/>
  <c r="B516"/>
  <c r="B519"/>
  <c r="B517"/>
  <c r="B1158"/>
  <c r="B1161"/>
  <c r="B1167"/>
  <c r="B531"/>
  <c r="B538"/>
  <c r="B534"/>
  <c r="B430"/>
  <c r="B426"/>
  <c r="B433"/>
  <c r="B969"/>
  <c r="B965"/>
  <c r="B963"/>
  <c r="B252"/>
  <c r="B758"/>
  <c r="B757"/>
  <c r="B1034"/>
  <c r="B1033"/>
  <c r="B1028"/>
  <c r="B1271"/>
  <c r="B1265"/>
  <c r="B745"/>
  <c r="B744"/>
  <c r="B614"/>
  <c r="B603"/>
  <c r="B607"/>
  <c r="B608"/>
  <c r="B861"/>
  <c r="B364"/>
  <c r="B869"/>
  <c r="B865"/>
  <c r="B266"/>
  <c r="B258"/>
  <c r="B259"/>
  <c r="B178"/>
  <c r="B170"/>
  <c r="B171"/>
  <c r="B172"/>
  <c r="B238"/>
  <c r="B233"/>
  <c r="B378"/>
  <c r="B382"/>
  <c r="B389"/>
  <c r="B388"/>
  <c r="B978"/>
  <c r="B988"/>
  <c r="B987"/>
  <c r="B906"/>
  <c r="B908"/>
  <c r="B913"/>
  <c r="B28"/>
  <c r="B875"/>
  <c r="B877"/>
  <c r="B878"/>
  <c r="B1218"/>
  <c r="B1219"/>
  <c r="B1226"/>
  <c r="B815"/>
  <c r="B803"/>
  <c r="B805"/>
  <c r="B147"/>
  <c r="B140"/>
  <c r="B148"/>
  <c r="B830"/>
  <c r="B836"/>
  <c r="B828"/>
  <c r="B1194"/>
  <c r="B1190"/>
  <c r="B337"/>
  <c r="B334"/>
  <c r="B343"/>
  <c r="B1063"/>
  <c r="B1059"/>
  <c r="B1058"/>
  <c r="B1064"/>
  <c r="B112"/>
  <c r="B119"/>
  <c r="B116"/>
  <c r="B311"/>
  <c r="B305"/>
  <c r="B1091"/>
  <c r="B1087"/>
  <c r="B1088"/>
  <c r="B13"/>
  <c r="B488"/>
  <c r="B206"/>
  <c r="B200"/>
  <c r="B457"/>
  <c r="B674"/>
  <c r="B671"/>
  <c r="B787"/>
  <c r="B685"/>
  <c r="B709"/>
  <c r="B714"/>
  <c r="B80"/>
  <c r="B78"/>
  <c r="B84"/>
  <c r="B580"/>
  <c r="B577"/>
  <c r="B578"/>
  <c r="B596"/>
  <c r="B595"/>
  <c r="B219"/>
  <c r="B224"/>
  <c r="B222"/>
  <c r="B499"/>
  <c r="B504"/>
  <c r="B658"/>
  <c r="B652"/>
  <c r="B515"/>
  <c r="B1166"/>
  <c r="B1162"/>
  <c r="B530"/>
  <c r="B533"/>
  <c r="B425"/>
  <c r="B431"/>
  <c r="B432"/>
  <c r="B967"/>
  <c r="B972"/>
  <c r="B970"/>
  <c r="B621"/>
  <c r="B1030"/>
  <c r="B1025"/>
  <c r="B1266"/>
  <c r="B1267"/>
  <c r="B1272"/>
  <c r="B1264"/>
  <c r="B742"/>
  <c r="B747"/>
  <c r="B741"/>
  <c r="B1117"/>
  <c r="B610"/>
  <c r="B611"/>
  <c r="B605"/>
  <c r="B862"/>
  <c r="B864"/>
  <c r="B370"/>
  <c r="B363"/>
  <c r="B369"/>
  <c r="B365"/>
  <c r="B262"/>
  <c r="B263"/>
  <c r="B268"/>
  <c r="B260"/>
  <c r="B179"/>
  <c r="B177"/>
  <c r="B169"/>
  <c r="B232"/>
  <c r="B234"/>
  <c r="B230"/>
  <c r="B995"/>
  <c r="B383"/>
  <c r="B387"/>
  <c r="B385"/>
  <c r="B982"/>
  <c r="B985"/>
  <c r="B986"/>
  <c r="B905"/>
  <c r="B910"/>
  <c r="B911"/>
  <c r="B27"/>
  <c r="B873"/>
  <c r="B884"/>
  <c r="B882"/>
  <c r="B1229"/>
  <c r="B1228"/>
  <c r="B1223"/>
  <c r="B813"/>
  <c r="B823"/>
  <c r="B806"/>
  <c r="B807"/>
  <c r="B800"/>
  <c r="B804"/>
  <c r="B143"/>
  <c r="B139"/>
  <c r="B145"/>
  <c r="B834"/>
  <c r="B833"/>
  <c r="B831"/>
  <c r="B1188"/>
  <c r="B1191"/>
  <c r="B1197"/>
  <c r="B338"/>
  <c r="B342"/>
  <c r="B336"/>
  <c r="B344"/>
  <c r="B1057"/>
  <c r="B1056"/>
  <c r="B1061"/>
  <c r="B110"/>
  <c r="B111"/>
  <c r="B108"/>
  <c r="B310"/>
  <c r="B303"/>
  <c r="B313"/>
  <c r="B307"/>
  <c r="B309"/>
  <c r="B1083"/>
  <c r="B1093"/>
  <c r="B1085"/>
  <c r="B493"/>
  <c r="B703"/>
  <c r="B704"/>
  <c r="B469"/>
  <c r="B491"/>
  <c r="B485"/>
  <c r="B483"/>
  <c r="B564"/>
  <c r="B723"/>
  <c r="C729" s="1"/>
  <c r="B208"/>
  <c r="B207"/>
  <c r="B458"/>
  <c r="B455"/>
  <c r="B464"/>
  <c r="B456"/>
  <c r="B791"/>
  <c r="B789"/>
  <c r="B790"/>
  <c r="B686"/>
  <c r="B678"/>
  <c r="B680"/>
  <c r="B711"/>
  <c r="B718"/>
  <c r="B710"/>
  <c r="B86"/>
  <c r="B87"/>
  <c r="B79"/>
  <c r="B582"/>
  <c r="B583"/>
  <c r="B579"/>
  <c r="B584"/>
  <c r="B599"/>
  <c r="B590"/>
  <c r="B588"/>
  <c r="B214"/>
  <c r="B221"/>
  <c r="B220"/>
  <c r="B509"/>
  <c r="B506"/>
  <c r="B501"/>
  <c r="B650"/>
  <c r="B657"/>
  <c r="B649"/>
  <c r="B514"/>
  <c r="B513"/>
  <c r="B524"/>
  <c r="B1165"/>
  <c r="B1168"/>
  <c r="B1160"/>
  <c r="B1169"/>
  <c r="B539"/>
  <c r="B535"/>
  <c r="B536"/>
  <c r="B428"/>
  <c r="B423"/>
  <c r="B429"/>
  <c r="B971"/>
  <c r="B974"/>
  <c r="B964"/>
  <c r="B251"/>
  <c r="B250"/>
  <c r="B243"/>
  <c r="B763"/>
  <c r="B755"/>
  <c r="B1023"/>
  <c r="B1027"/>
  <c r="B1032"/>
  <c r="B1024"/>
  <c r="B1270"/>
  <c r="B1269"/>
  <c r="B1274"/>
  <c r="B738"/>
  <c r="B746"/>
  <c r="B739"/>
  <c r="B1119"/>
  <c r="B613"/>
  <c r="B612"/>
  <c r="B858"/>
  <c r="B373"/>
  <c r="B371"/>
  <c r="B863"/>
  <c r="B867"/>
  <c r="B859"/>
  <c r="B868"/>
  <c r="B265"/>
  <c r="B264"/>
  <c r="B175"/>
  <c r="B174"/>
  <c r="B176"/>
  <c r="B239"/>
  <c r="B229"/>
  <c r="B231"/>
  <c r="B380"/>
  <c r="B379"/>
  <c r="B989"/>
  <c r="B983"/>
  <c r="B984"/>
  <c r="B914"/>
  <c r="B907"/>
  <c r="B903"/>
  <c r="B912"/>
  <c r="B29"/>
  <c r="B881"/>
  <c r="B874"/>
  <c r="B876"/>
  <c r="B1227"/>
  <c r="B1225"/>
  <c r="B1224"/>
  <c r="B817"/>
  <c r="B809"/>
  <c r="B799"/>
  <c r="B801"/>
  <c r="B144"/>
  <c r="B146"/>
  <c r="B142"/>
  <c r="B839"/>
  <c r="B837"/>
  <c r="B832"/>
  <c r="B1199"/>
  <c r="B1192"/>
  <c r="B1189"/>
  <c r="B1196"/>
  <c r="B333"/>
  <c r="B341"/>
  <c r="B1055"/>
  <c r="B1060"/>
  <c r="B1053"/>
  <c r="B114"/>
  <c r="B113"/>
  <c r="B109"/>
  <c r="B306"/>
  <c r="B308"/>
  <c r="B304"/>
  <c r="B1086"/>
  <c r="B1094"/>
  <c r="B1092"/>
  <c r="B454"/>
  <c r="B786"/>
  <c r="B715"/>
  <c r="B708"/>
  <c r="B716"/>
  <c r="B81"/>
  <c r="B85"/>
  <c r="B83"/>
  <c r="B574"/>
  <c r="B576"/>
  <c r="B498"/>
  <c r="B505"/>
  <c r="B508"/>
  <c r="B500"/>
  <c r="B656"/>
  <c r="B523"/>
  <c r="B520"/>
  <c r="B1159"/>
  <c r="B1164"/>
  <c r="B434"/>
  <c r="B424"/>
  <c r="B427"/>
  <c r="B966"/>
  <c r="B968"/>
  <c r="B973"/>
  <c r="B1263"/>
  <c r="B1273"/>
  <c r="B1268"/>
  <c r="B743"/>
  <c r="B749"/>
  <c r="B748"/>
  <c r="B740"/>
  <c r="B604"/>
  <c r="B606"/>
  <c r="B609"/>
  <c r="B367"/>
  <c r="B366"/>
  <c r="B374"/>
  <c r="B866"/>
  <c r="B860"/>
  <c r="B372"/>
  <c r="B368"/>
  <c r="B269"/>
  <c r="B261"/>
  <c r="B168"/>
  <c r="B173"/>
  <c r="B228"/>
  <c r="B235"/>
  <c r="B237"/>
  <c r="B236"/>
  <c r="B381"/>
  <c r="B979"/>
  <c r="B981"/>
  <c r="B980"/>
  <c r="B904"/>
  <c r="B909"/>
  <c r="B879"/>
  <c r="B1222"/>
  <c r="B1221"/>
  <c r="B1220"/>
  <c r="B802"/>
  <c r="B798"/>
  <c r="B808"/>
  <c r="B138"/>
  <c r="B141"/>
  <c r="B149"/>
  <c r="B1198"/>
  <c r="B1195"/>
  <c r="B1193"/>
  <c r="B340"/>
  <c r="B339"/>
  <c r="B335"/>
  <c r="B1062"/>
  <c r="B1054"/>
  <c r="B117"/>
  <c r="B115"/>
  <c r="B118"/>
  <c r="B312"/>
  <c r="B314"/>
  <c r="B1090"/>
  <c r="B1084"/>
  <c r="B1089"/>
  <c r="B1463"/>
  <c r="B1478"/>
  <c r="B1458"/>
  <c r="B1473"/>
  <c r="B1459"/>
  <c r="B1474"/>
  <c r="B1466"/>
  <c r="B1481"/>
  <c r="B1462"/>
  <c r="B1477"/>
  <c r="B1465"/>
  <c r="B1480"/>
  <c r="B1468"/>
  <c r="B1483"/>
  <c r="B1461"/>
  <c r="B1476"/>
  <c r="B1464"/>
  <c r="B1479"/>
  <c r="B1467"/>
  <c r="B1482"/>
  <c r="B1460"/>
  <c r="B1475"/>
  <c r="B1452"/>
  <c r="L35" i="13"/>
  <c r="B132" i="15" s="1"/>
  <c r="B1445" i="14"/>
  <c r="E35" i="13"/>
  <c r="B125" i="15" s="1"/>
  <c r="B1443" i="14"/>
  <c r="C35" i="13"/>
  <c r="B123" i="15" s="1"/>
  <c r="B1454" i="14"/>
  <c r="N35" i="13"/>
  <c r="B134" i="15" s="1"/>
  <c r="B1446" i="14"/>
  <c r="F35" i="13"/>
  <c r="B126" i="15" s="1"/>
  <c r="B1447" i="14"/>
  <c r="G35" i="13"/>
  <c r="B127" i="15" s="1"/>
  <c r="B1444" i="14"/>
  <c r="D35" i="13"/>
  <c r="B124" i="15" s="1"/>
  <c r="B1451" i="14"/>
  <c r="K35" i="13"/>
  <c r="B131" i="15" s="1"/>
  <c r="B1449" i="14"/>
  <c r="I35" i="13"/>
  <c r="B129" i="15" s="1"/>
  <c r="B1448" i="14"/>
  <c r="H35" i="13"/>
  <c r="B128" i="15" s="1"/>
  <c r="B1450" i="14"/>
  <c r="J35" i="13"/>
  <c r="B130" i="15" s="1"/>
  <c r="B1453" i="14"/>
  <c r="M35" i="13"/>
  <c r="B133" i="15" s="1"/>
  <c r="B1432" i="14"/>
  <c r="G13" i="13"/>
  <c r="B367" i="15" s="1"/>
  <c r="B1437" i="14"/>
  <c r="L13" i="13"/>
  <c r="B372" i="15" s="1"/>
  <c r="B1433" i="14"/>
  <c r="H13" i="13"/>
  <c r="B368" i="15" s="1"/>
  <c r="B1438" i="14"/>
  <c r="M13" i="13"/>
  <c r="B373" i="15" s="1"/>
  <c r="B1430" i="14"/>
  <c r="E13" i="13"/>
  <c r="B365" i="15" s="1"/>
  <c r="B1431" i="14"/>
  <c r="F13" i="13"/>
  <c r="B366" i="15" s="1"/>
  <c r="B1435" i="14"/>
  <c r="J13" i="13"/>
  <c r="B370" i="15" s="1"/>
  <c r="B1436" i="14"/>
  <c r="K13" i="13"/>
  <c r="B371" i="15" s="1"/>
  <c r="B1434" i="14"/>
  <c r="I13" i="13"/>
  <c r="B369" i="15" s="1"/>
  <c r="B1429" i="14"/>
  <c r="D13" i="13"/>
  <c r="B364" i="15" s="1"/>
  <c r="B1439" i="14"/>
  <c r="N13" i="13"/>
  <c r="B374" i="15" s="1"/>
  <c r="B1428" i="14"/>
  <c r="C13" i="13"/>
  <c r="B363" i="15" s="1"/>
  <c r="B1415" i="14"/>
  <c r="E26" i="13"/>
  <c r="B275" i="15" s="1"/>
  <c r="B1419" i="14"/>
  <c r="I26" i="13"/>
  <c r="B279" i="15" s="1"/>
  <c r="B1424" i="14"/>
  <c r="N26" i="13"/>
  <c r="B284" i="15" s="1"/>
  <c r="B1422" i="14"/>
  <c r="L26" i="13"/>
  <c r="B282" i="15" s="1"/>
  <c r="B1417" i="14"/>
  <c r="G26" i="13"/>
  <c r="B277" i="15" s="1"/>
  <c r="B1423" i="14"/>
  <c r="M26" i="13"/>
  <c r="B283" i="15" s="1"/>
  <c r="B1413" i="14"/>
  <c r="C26" i="13"/>
  <c r="B273" i="15" s="1"/>
  <c r="B1421" i="14"/>
  <c r="K26" i="13"/>
  <c r="B281" i="15" s="1"/>
  <c r="B1414" i="14"/>
  <c r="D26" i="13"/>
  <c r="B274" i="15" s="1"/>
  <c r="B1418" i="14"/>
  <c r="H26" i="13"/>
  <c r="B278" i="15" s="1"/>
  <c r="B1420" i="14"/>
  <c r="J26" i="13"/>
  <c r="B280" i="15" s="1"/>
  <c r="B1416" i="14"/>
  <c r="F26" i="13"/>
  <c r="B276" i="15" s="1"/>
  <c r="B1407" i="14"/>
  <c r="L38" i="13"/>
  <c r="B162" i="15" s="1"/>
  <c r="B1399" i="14"/>
  <c r="D38" i="13"/>
  <c r="B154" i="15" s="1"/>
  <c r="B1400" i="14"/>
  <c r="E38" i="13"/>
  <c r="B155" i="15" s="1"/>
  <c r="B1406" i="14"/>
  <c r="K38" i="13"/>
  <c r="B161" i="15" s="1"/>
  <c r="B1403" i="14"/>
  <c r="H38" i="13"/>
  <c r="B158" i="15" s="1"/>
  <c r="B1408" i="14"/>
  <c r="M38" i="13"/>
  <c r="B163" i="15" s="1"/>
  <c r="B1404" i="14"/>
  <c r="I38" i="13"/>
  <c r="B159" i="15" s="1"/>
  <c r="B1409" i="14"/>
  <c r="N38" i="13"/>
  <c r="B164" i="15" s="1"/>
  <c r="B1398" i="14"/>
  <c r="C38" i="13"/>
  <c r="B153" i="15" s="1"/>
  <c r="B1405" i="14"/>
  <c r="J38" i="13"/>
  <c r="B160" i="15" s="1"/>
  <c r="B1401" i="14"/>
  <c r="F38" i="13"/>
  <c r="B156" i="15" s="1"/>
  <c r="B1402" i="14"/>
  <c r="G38" i="13"/>
  <c r="B157" i="15" s="1"/>
  <c r="B1386" i="14"/>
  <c r="F37" i="13"/>
  <c r="B171" i="15" s="1"/>
  <c r="B1383" i="14"/>
  <c r="C37" i="13"/>
  <c r="B168" i="15" s="1"/>
  <c r="B1388" i="14"/>
  <c r="H37" i="13"/>
  <c r="B173" i="15" s="1"/>
  <c r="B1390" i="14"/>
  <c r="J37" i="13"/>
  <c r="B175" i="15" s="1"/>
  <c r="B1387" i="14"/>
  <c r="G37" i="13"/>
  <c r="B172" i="15" s="1"/>
  <c r="B1384" i="14"/>
  <c r="D37" i="13"/>
  <c r="B169" i="15" s="1"/>
  <c r="B1391" i="14"/>
  <c r="K37" i="13"/>
  <c r="B176" i="15" s="1"/>
  <c r="B1393" i="14"/>
  <c r="M37" i="13"/>
  <c r="B178" i="15" s="1"/>
  <c r="B1389" i="14"/>
  <c r="I37" i="13"/>
  <c r="B174" i="15" s="1"/>
  <c r="B1385" i="14"/>
  <c r="E37" i="13"/>
  <c r="B170" i="15" s="1"/>
  <c r="B1394" i="14"/>
  <c r="N37" i="13"/>
  <c r="B179" i="15" s="1"/>
  <c r="B1392" i="14"/>
  <c r="L37" i="13"/>
  <c r="B177" i="15" s="1"/>
  <c r="B1375" i="14"/>
  <c r="J45" i="13"/>
  <c r="B115" i="15" s="1"/>
  <c r="B1374" i="14"/>
  <c r="I45" i="13"/>
  <c r="B114" i="15" s="1"/>
  <c r="B1378" i="14"/>
  <c r="M45" i="13"/>
  <c r="B118" i="15" s="1"/>
  <c r="B1368" i="14"/>
  <c r="C45" i="13"/>
  <c r="B108" i="15" s="1"/>
  <c r="B1371" i="14"/>
  <c r="F45" i="13"/>
  <c r="B111" i="15" s="1"/>
  <c r="B1370" i="14"/>
  <c r="E45" i="13"/>
  <c r="B110" i="15" s="1"/>
  <c r="B1377" i="14"/>
  <c r="L45" i="13"/>
  <c r="B117" i="15" s="1"/>
  <c r="B1373" i="14"/>
  <c r="H45" i="13"/>
  <c r="B113" i="15" s="1"/>
  <c r="B1376" i="14"/>
  <c r="K45" i="13"/>
  <c r="B116" i="15" s="1"/>
  <c r="B1379" i="14"/>
  <c r="N45" i="13"/>
  <c r="B119" i="15" s="1"/>
  <c r="B1369" i="14"/>
  <c r="D45" i="13"/>
  <c r="B109" i="15" s="1"/>
  <c r="B1372" i="14"/>
  <c r="G45" i="13"/>
  <c r="B112" i="15" s="1"/>
  <c r="B1364" i="14"/>
  <c r="N12" i="13"/>
  <c r="B314" i="15" s="1"/>
  <c r="B1353" i="14"/>
  <c r="C12" i="13"/>
  <c r="B303" i="15" s="1"/>
  <c r="B1357" i="14"/>
  <c r="G12" i="13"/>
  <c r="B307" i="15" s="1"/>
  <c r="B1363" i="14"/>
  <c r="M12" i="13"/>
  <c r="B313" i="15" s="1"/>
  <c r="B1362" i="14"/>
  <c r="L12" i="13"/>
  <c r="B312" i="15" s="1"/>
  <c r="B1356" i="14"/>
  <c r="F12" i="13"/>
  <c r="B306" i="15" s="1"/>
  <c r="B1358" i="14"/>
  <c r="H12" i="13"/>
  <c r="B308" i="15" s="1"/>
  <c r="B1359" i="14"/>
  <c r="I12" i="13"/>
  <c r="B309" i="15" s="1"/>
  <c r="B1360" i="14"/>
  <c r="J12" i="13"/>
  <c r="B310" i="15" s="1"/>
  <c r="B1355" i="14"/>
  <c r="E12" i="13"/>
  <c r="B305" i="15" s="1"/>
  <c r="B1354" i="14"/>
  <c r="D12" i="13"/>
  <c r="B304" i="15" s="1"/>
  <c r="B1361" i="14"/>
  <c r="K12" i="13"/>
  <c r="B311" i="15" s="1"/>
  <c r="I7" i="12"/>
  <c r="B1341" i="14"/>
  <c r="F24" i="13"/>
  <c r="B246" i="15" s="1"/>
  <c r="B1338" i="14"/>
  <c r="C24" i="13"/>
  <c r="B243" i="15" s="1"/>
  <c r="B1344" i="14"/>
  <c r="I24" i="13"/>
  <c r="B249" i="15" s="1"/>
  <c r="B1342" i="14"/>
  <c r="G24" i="13"/>
  <c r="B247" i="15" s="1"/>
  <c r="B1348" i="14"/>
  <c r="M24" i="13"/>
  <c r="B253" i="15" s="1"/>
  <c r="B1346" i="14"/>
  <c r="K24" i="13"/>
  <c r="B251" i="15" s="1"/>
  <c r="B1347" i="14"/>
  <c r="L24" i="13"/>
  <c r="B252" i="15" s="1"/>
  <c r="B1339" i="14"/>
  <c r="D24" i="13"/>
  <c r="B244" i="15" s="1"/>
  <c r="B1343" i="14"/>
  <c r="H24" i="13"/>
  <c r="B248" i="15" s="1"/>
  <c r="B1340" i="14"/>
  <c r="E24" i="13"/>
  <c r="B245" i="15" s="1"/>
  <c r="B1349" i="14"/>
  <c r="N24" i="13"/>
  <c r="B254" i="15" s="1"/>
  <c r="B1345" i="14"/>
  <c r="J24" i="13"/>
  <c r="B250" i="15" s="1"/>
  <c r="H7" i="12"/>
  <c r="G7"/>
  <c r="J7"/>
  <c r="B520" i="15" s="1"/>
  <c r="K7" i="12"/>
  <c r="B521" i="15" s="1"/>
  <c r="B1323" i="14"/>
  <c r="C42" i="13"/>
  <c r="B1329" i="14"/>
  <c r="I42" i="13"/>
  <c r="B1325" i="14"/>
  <c r="E42" i="13"/>
  <c r="B1327" i="14"/>
  <c r="G42" i="13"/>
  <c r="B1324" i="14"/>
  <c r="D42" i="13"/>
  <c r="B1333" i="14"/>
  <c r="M42" i="13"/>
  <c r="B1330" i="14"/>
  <c r="J42" i="13"/>
  <c r="B1332" i="14"/>
  <c r="L42" i="13"/>
  <c r="B1328" i="14"/>
  <c r="H42" i="13"/>
  <c r="B1326" i="14"/>
  <c r="F42" i="13"/>
  <c r="B1331" i="14"/>
  <c r="K42" i="13"/>
  <c r="B1334" i="14"/>
  <c r="N42" i="13"/>
  <c r="B1469" i="14"/>
  <c r="A182"/>
  <c r="A107"/>
  <c r="A92"/>
  <c r="A272"/>
  <c r="A152"/>
  <c r="A242"/>
  <c r="A137"/>
  <c r="A122"/>
  <c r="A167"/>
  <c r="A197"/>
  <c r="A287"/>
  <c r="A302"/>
  <c r="A332"/>
  <c r="A317"/>
  <c r="A257"/>
  <c r="A212"/>
  <c r="A227"/>
  <c r="A377"/>
  <c r="A347"/>
  <c r="A392"/>
  <c r="A362"/>
  <c r="A407"/>
  <c r="A422"/>
  <c r="A437"/>
  <c r="A452"/>
  <c r="A467"/>
  <c r="A497"/>
  <c r="A482"/>
  <c r="A512"/>
  <c r="A557"/>
  <c r="A572"/>
  <c r="A542"/>
  <c r="A527"/>
  <c r="A587"/>
  <c r="A602"/>
  <c r="A647"/>
  <c r="A617"/>
  <c r="A632"/>
  <c r="A692"/>
  <c r="A662"/>
  <c r="A677"/>
  <c r="A707"/>
  <c r="A722"/>
  <c r="A737"/>
  <c r="A752"/>
  <c r="A767"/>
  <c r="A782"/>
  <c r="A797"/>
  <c r="A812"/>
  <c r="A842"/>
  <c r="A827"/>
  <c r="A872"/>
  <c r="A857"/>
  <c r="A917"/>
  <c r="A887"/>
  <c r="A902"/>
  <c r="A932"/>
  <c r="A947"/>
  <c r="A962"/>
  <c r="A992"/>
  <c r="A1007"/>
  <c r="A977"/>
  <c r="A1052"/>
  <c r="A1022"/>
  <c r="A1037"/>
  <c r="A1097"/>
  <c r="A1082"/>
  <c r="A1067"/>
  <c r="A1112"/>
  <c r="A1127"/>
  <c r="A1142"/>
  <c r="A1157"/>
  <c r="A1172"/>
  <c r="A1202"/>
  <c r="A1187"/>
  <c r="A1232"/>
  <c r="A1217"/>
  <c r="A1247"/>
  <c r="A1262"/>
  <c r="A1277"/>
  <c r="A1292"/>
  <c r="A1322"/>
  <c r="A1307"/>
  <c r="A1337"/>
  <c r="A1352"/>
  <c r="A1367"/>
  <c r="A1382"/>
  <c r="A1397"/>
  <c r="A1412"/>
  <c r="A1427"/>
  <c r="A1442"/>
  <c r="A1457"/>
  <c r="B1317"/>
  <c r="L23" i="12"/>
  <c r="B1311" i="14"/>
  <c r="F23" i="12"/>
  <c r="B1312" i="14"/>
  <c r="G23" i="12"/>
  <c r="B1308" i="14"/>
  <c r="C23" i="12"/>
  <c r="B1316" i="14"/>
  <c r="K23" i="12"/>
  <c r="B1319" i="14"/>
  <c r="N23" i="12"/>
  <c r="B1315" i="14"/>
  <c r="J23" i="12"/>
  <c r="B1309" i="14"/>
  <c r="D23" i="12"/>
  <c r="B1318" i="14"/>
  <c r="M23" i="12"/>
  <c r="B1310" i="14"/>
  <c r="E23" i="12"/>
  <c r="B1314" i="14"/>
  <c r="I23" i="12"/>
  <c r="B1313" i="14"/>
  <c r="H23" i="12"/>
  <c r="B1297" i="14"/>
  <c r="G14" i="12"/>
  <c r="B1303" i="14"/>
  <c r="M14" i="12"/>
  <c r="B1295" i="14"/>
  <c r="E14" i="12"/>
  <c r="B1304" i="14"/>
  <c r="N14" i="12"/>
  <c r="B1294" i="14"/>
  <c r="D14" i="12"/>
  <c r="B1299" i="14"/>
  <c r="I14" i="12"/>
  <c r="B1298" i="14"/>
  <c r="H14" i="12"/>
  <c r="B1302" i="14"/>
  <c r="L14" i="12"/>
  <c r="B1296" i="14"/>
  <c r="F14" i="12"/>
  <c r="B1301" i="14"/>
  <c r="K14" i="12"/>
  <c r="B1293" i="14"/>
  <c r="C14" i="12"/>
  <c r="B1300" i="14"/>
  <c r="J14" i="12"/>
  <c r="B1278" i="14"/>
  <c r="C13" i="12"/>
  <c r="B1282" i="14"/>
  <c r="G13" i="12"/>
  <c r="B1283" i="14"/>
  <c r="H13" i="12"/>
  <c r="B1289" i="14"/>
  <c r="N13" i="12"/>
  <c r="B1279" i="14"/>
  <c r="D13" i="12"/>
  <c r="B1288" i="14"/>
  <c r="M13" i="12"/>
  <c r="B1284" i="14"/>
  <c r="I13" i="12"/>
  <c r="B1280" i="14"/>
  <c r="E13" i="12"/>
  <c r="B1286" i="14"/>
  <c r="K13" i="12"/>
  <c r="B1287" i="14"/>
  <c r="L13" i="12"/>
  <c r="B1285" i="14"/>
  <c r="J13" i="12"/>
  <c r="B1281" i="14"/>
  <c r="F13" i="12"/>
  <c r="B408" i="14"/>
  <c r="C16" i="12"/>
  <c r="B414" i="14"/>
  <c r="I16" i="12"/>
  <c r="B639" i="15" s="1"/>
  <c r="B417" i="14"/>
  <c r="L16" i="12"/>
  <c r="B642" i="15" s="1"/>
  <c r="B419" i="14"/>
  <c r="N16" i="12"/>
  <c r="B644" i="15" s="1"/>
  <c r="B413" i="14"/>
  <c r="H16" i="12"/>
  <c r="B638" i="15" s="1"/>
  <c r="B415" i="14"/>
  <c r="J16" i="12"/>
  <c r="B640" i="15" s="1"/>
  <c r="B418" i="14"/>
  <c r="M16" i="12"/>
  <c r="B643" i="15" s="1"/>
  <c r="B410" i="14"/>
  <c r="E16" i="12"/>
  <c r="B635" i="15" s="1"/>
  <c r="B411" i="14"/>
  <c r="F16" i="12"/>
  <c r="B636" i="15" s="1"/>
  <c r="B416" i="14"/>
  <c r="K16" i="12"/>
  <c r="B641" i="15" s="1"/>
  <c r="B412" i="14"/>
  <c r="G16" i="12"/>
  <c r="B637" i="15" s="1"/>
  <c r="B409" i="14"/>
  <c r="D16" i="12"/>
  <c r="B634" i="15" s="1"/>
  <c r="B393" i="14"/>
  <c r="C15" i="12"/>
  <c r="B394" i="14"/>
  <c r="D15" i="12"/>
  <c r="B619" i="15" s="1"/>
  <c r="B397" i="14"/>
  <c r="G15" i="12"/>
  <c r="B622" i="15" s="1"/>
  <c r="B395" i="14"/>
  <c r="E15" i="12"/>
  <c r="B620" i="15" s="1"/>
  <c r="B404" i="14"/>
  <c r="N15" i="12"/>
  <c r="B629" i="15" s="1"/>
  <c r="B399" i="14"/>
  <c r="I15" i="12"/>
  <c r="B624" i="15" s="1"/>
  <c r="B402" i="14"/>
  <c r="L15" i="12"/>
  <c r="B627" i="15" s="1"/>
  <c r="B398" i="14"/>
  <c r="H15" i="12"/>
  <c r="B623" i="15" s="1"/>
  <c r="B403" i="14"/>
  <c r="M15" i="12"/>
  <c r="B628" i="15" s="1"/>
  <c r="B396" i="14"/>
  <c r="F15" i="12"/>
  <c r="B621" i="15" s="1"/>
  <c r="B401" i="14"/>
  <c r="K15" i="12"/>
  <c r="B626" i="15" s="1"/>
  <c r="B400" i="14"/>
  <c r="J15" i="12"/>
  <c r="B625" i="15" s="1"/>
  <c r="B951" i="14"/>
  <c r="F11" i="13"/>
  <c r="B953" i="14"/>
  <c r="H11" i="13"/>
  <c r="B948" i="14"/>
  <c r="C11" i="13"/>
  <c r="B949" i="14"/>
  <c r="D11" i="13"/>
  <c r="B959" i="14"/>
  <c r="N11" i="13"/>
  <c r="B958" i="14"/>
  <c r="M11" i="13"/>
  <c r="B952" i="14"/>
  <c r="G11" i="13"/>
  <c r="B950" i="14"/>
  <c r="E11" i="13"/>
  <c r="B957" i="14"/>
  <c r="L11" i="13"/>
  <c r="B954" i="14"/>
  <c r="I11" i="13"/>
  <c r="B955" i="14"/>
  <c r="J11" i="13"/>
  <c r="B956" i="14"/>
  <c r="K11" i="13"/>
  <c r="B1145" i="14"/>
  <c r="E20" i="13"/>
  <c r="B1148" i="14"/>
  <c r="H20" i="13"/>
  <c r="B1146" i="14"/>
  <c r="F20" i="13"/>
  <c r="B1147" i="14"/>
  <c r="G20" i="13"/>
  <c r="B1151" i="14"/>
  <c r="K20" i="13"/>
  <c r="B1153" i="14"/>
  <c r="M20" i="13"/>
  <c r="B1154" i="14"/>
  <c r="N20" i="13"/>
  <c r="B1150" i="14"/>
  <c r="J20" i="13"/>
  <c r="B1143" i="14"/>
  <c r="C20" i="13"/>
  <c r="B1152" i="14"/>
  <c r="L20" i="13"/>
  <c r="B1144" i="14"/>
  <c r="D20" i="13"/>
  <c r="B1149" i="14"/>
  <c r="I20" i="13"/>
  <c r="B1017" i="14"/>
  <c r="L8" i="12"/>
  <c r="B1015" i="14"/>
  <c r="J8" i="12"/>
  <c r="B1018" i="14"/>
  <c r="M8" i="12"/>
  <c r="B1011" i="14"/>
  <c r="F8" i="12"/>
  <c r="B1014" i="14"/>
  <c r="I8" i="12"/>
  <c r="B1016" i="14"/>
  <c r="K8" i="12"/>
  <c r="B1012" i="14"/>
  <c r="G8" i="12"/>
  <c r="B1013" i="14"/>
  <c r="H8" i="12"/>
  <c r="B1019" i="14"/>
  <c r="N8" i="12"/>
  <c r="B1010" i="14"/>
  <c r="E8" i="12"/>
  <c r="B1008" i="14"/>
  <c r="C8" i="12"/>
  <c r="B1009" i="14"/>
  <c r="D8" i="12"/>
  <c r="I9" i="13"/>
  <c r="B354" i="15" s="1"/>
  <c r="K9" i="13"/>
  <c r="B356" i="15" s="1"/>
  <c r="G9" i="13"/>
  <c r="B352" i="15" s="1"/>
  <c r="J10" i="13"/>
  <c r="B340" i="15" s="1"/>
  <c r="I36" i="13"/>
  <c r="B144" i="15" s="1"/>
  <c r="K10" i="13"/>
  <c r="B341" i="15" s="1"/>
  <c r="G10" i="13"/>
  <c r="B337" i="15" s="1"/>
  <c r="H10" i="13"/>
  <c r="B338" i="15" s="1"/>
  <c r="I10" i="13"/>
  <c r="B339" i="15" s="1"/>
  <c r="B186" i="14"/>
  <c r="F14" i="13"/>
  <c r="B381" i="15" s="1"/>
  <c r="B194" i="14"/>
  <c r="N14" i="13"/>
  <c r="B389" i="15" s="1"/>
  <c r="B183" i="14"/>
  <c r="C14" i="13"/>
  <c r="B378" i="15" s="1"/>
  <c r="B189" i="14"/>
  <c r="I14" i="13"/>
  <c r="B384" i="15" s="1"/>
  <c r="H36" i="13"/>
  <c r="J36"/>
  <c r="B145" i="15" s="1"/>
  <c r="H12" i="12"/>
  <c r="B563" i="15" s="1"/>
  <c r="G12" i="12"/>
  <c r="B562" i="15" s="1"/>
  <c r="B184" i="14"/>
  <c r="D14" i="13"/>
  <c r="B379" i="15" s="1"/>
  <c r="B187" i="14"/>
  <c r="G14" i="13"/>
  <c r="B382" i="15" s="1"/>
  <c r="B190" i="14"/>
  <c r="J14" i="13"/>
  <c r="B385" i="15" s="1"/>
  <c r="B188" i="14"/>
  <c r="H14" i="13"/>
  <c r="B383" i="15" s="1"/>
  <c r="B191" i="14"/>
  <c r="K14" i="13"/>
  <c r="B386" i="15" s="1"/>
  <c r="B185" i="14"/>
  <c r="E14" i="13"/>
  <c r="B380" i="15" s="1"/>
  <c r="B193" i="14"/>
  <c r="M14" i="13"/>
  <c r="B388" i="15" s="1"/>
  <c r="B192" i="14"/>
  <c r="L14" i="13"/>
  <c r="B387" i="15" s="1"/>
  <c r="K36" i="13"/>
  <c r="G36"/>
  <c r="K12" i="12"/>
  <c r="B566" i="15" s="1"/>
  <c r="I12" i="12"/>
  <c r="B564" i="15" s="1"/>
  <c r="J12" i="12"/>
  <c r="B565" i="15" s="1"/>
  <c r="C326" i="14"/>
  <c r="C854"/>
  <c r="C124"/>
  <c r="C1135"/>
  <c r="B8"/>
  <c r="B3"/>
  <c r="C1131"/>
  <c r="C1132"/>
  <c r="B66"/>
  <c r="B71"/>
  <c r="B6"/>
  <c r="B9"/>
  <c r="C1204"/>
  <c r="C1181"/>
  <c r="C1130"/>
  <c r="B67"/>
  <c r="B63"/>
  <c r="B69"/>
  <c r="B64"/>
  <c r="B11"/>
  <c r="C1203"/>
  <c r="C1209"/>
  <c r="C1213"/>
  <c r="C1250"/>
  <c r="C1183"/>
  <c r="B70"/>
  <c r="B65"/>
  <c r="B68"/>
  <c r="B5"/>
  <c r="B10"/>
  <c r="B4"/>
  <c r="B7"/>
  <c r="C1214"/>
  <c r="C1205"/>
  <c r="C1258"/>
  <c r="C1178"/>
  <c r="B52"/>
  <c r="B51"/>
  <c r="B35"/>
  <c r="B23"/>
  <c r="B18"/>
  <c r="C1045"/>
  <c r="C352"/>
  <c r="C853"/>
  <c r="C1241"/>
  <c r="C129"/>
  <c r="B49"/>
  <c r="B53"/>
  <c r="B36"/>
  <c r="B33"/>
  <c r="B24"/>
  <c r="B19"/>
  <c r="B22"/>
  <c r="C1041"/>
  <c r="C350"/>
  <c r="C843"/>
  <c r="C126"/>
  <c r="C127"/>
  <c r="C1079"/>
  <c r="C1107"/>
  <c r="B54"/>
  <c r="B48"/>
  <c r="B55"/>
  <c r="B34"/>
  <c r="B37"/>
  <c r="B39"/>
  <c r="B38"/>
  <c r="B20"/>
  <c r="C1138"/>
  <c r="C935"/>
  <c r="C357"/>
  <c r="C851"/>
  <c r="C852"/>
  <c r="C637"/>
  <c r="C133"/>
  <c r="C1122"/>
  <c r="C1098"/>
  <c r="B50"/>
  <c r="B56"/>
  <c r="B41"/>
  <c r="B40"/>
  <c r="B21"/>
  <c r="B26"/>
  <c r="B25"/>
  <c r="C1133"/>
  <c r="C322"/>
  <c r="C319"/>
  <c r="C846"/>
  <c r="C123"/>
  <c r="C132"/>
  <c r="F12" i="12"/>
  <c r="B561" i="15" s="1"/>
  <c r="D12" i="12"/>
  <c r="B559" i="15" s="1"/>
  <c r="M12" i="12"/>
  <c r="B568" i="15" s="1"/>
  <c r="F7" i="12"/>
  <c r="N10" i="13"/>
  <c r="B344" i="15" s="1"/>
  <c r="E10" i="13"/>
  <c r="B335" i="15" s="1"/>
  <c r="F9" i="13"/>
  <c r="B351" i="15" s="1"/>
  <c r="N9" i="13"/>
  <c r="B359" i="15" s="1"/>
  <c r="E9" i="13"/>
  <c r="B350" i="15" s="1"/>
  <c r="L7" i="12"/>
  <c r="C7"/>
  <c r="F36" i="13"/>
  <c r="N36"/>
  <c r="E36"/>
  <c r="L10"/>
  <c r="B342" i="15" s="1"/>
  <c r="C10" i="13"/>
  <c r="B333" i="15" s="1"/>
  <c r="M9" i="13"/>
  <c r="B358" i="15" s="1"/>
  <c r="D9" i="13"/>
  <c r="B349" i="15" s="1"/>
  <c r="L36" i="13"/>
  <c r="C36"/>
  <c r="D7" i="12"/>
  <c r="M7"/>
  <c r="C12"/>
  <c r="B558" i="15" s="1"/>
  <c r="L12" i="12"/>
  <c r="B567" i="15" s="1"/>
  <c r="E12" i="12"/>
  <c r="B560" i="15" s="1"/>
  <c r="N12" i="12"/>
  <c r="B569" i="15" s="1"/>
  <c r="M36" i="13"/>
  <c r="D36"/>
  <c r="E7" i="12"/>
  <c r="N7"/>
  <c r="F10" i="13"/>
  <c r="B336" i="15" s="1"/>
  <c r="M10" i="13"/>
  <c r="B343" i="15" s="1"/>
  <c r="D10" i="13"/>
  <c r="B334" i="15" s="1"/>
  <c r="C9" i="13"/>
  <c r="B348" i="15" s="1"/>
  <c r="L9" i="13"/>
  <c r="B357" i="15" s="1"/>
  <c r="H91" i="3"/>
  <c r="D21"/>
  <c r="E5"/>
  <c r="I35"/>
  <c r="C21"/>
  <c r="C5"/>
  <c r="I22"/>
  <c r="F5"/>
  <c r="B21"/>
  <c r="A5"/>
  <c r="J30"/>
  <c r="D11"/>
  <c r="D2"/>
  <c r="I31"/>
  <c r="J11"/>
  <c r="B2"/>
  <c r="B30"/>
  <c r="B11"/>
  <c r="A2"/>
  <c r="A30"/>
  <c r="C11"/>
  <c r="I3"/>
  <c r="E30"/>
  <c r="I12"/>
  <c r="C2"/>
  <c r="D30"/>
  <c r="F11"/>
  <c r="F30"/>
  <c r="A11"/>
  <c r="J2"/>
  <c r="C30"/>
  <c r="E2"/>
  <c r="F2"/>
  <c r="E11"/>
  <c r="F21"/>
  <c r="J5"/>
  <c r="E21"/>
  <c r="B5"/>
  <c r="A21"/>
  <c r="D5"/>
  <c r="J21"/>
  <c r="I6"/>
  <c r="C708" i="14" l="1"/>
  <c r="C929"/>
  <c r="C1134"/>
  <c r="C934"/>
  <c r="C288"/>
  <c r="C1184"/>
  <c r="C1249"/>
  <c r="C158"/>
  <c r="C1139"/>
  <c r="C328"/>
  <c r="C1129"/>
  <c r="C862"/>
  <c r="C1044"/>
  <c r="C292"/>
  <c r="C321"/>
  <c r="C156"/>
  <c r="C153"/>
  <c r="C1136"/>
  <c r="C297"/>
  <c r="C1137"/>
  <c r="C920"/>
  <c r="C1128"/>
  <c r="C938"/>
  <c r="C733"/>
  <c r="C157"/>
  <c r="C443"/>
  <c r="C1000"/>
  <c r="C923"/>
  <c r="C163"/>
  <c r="C1235"/>
  <c r="C1180"/>
  <c r="C548"/>
  <c r="C273"/>
  <c r="C130"/>
  <c r="C1109"/>
  <c r="C131"/>
  <c r="C849"/>
  <c r="C545"/>
  <c r="C298"/>
  <c r="C134"/>
  <c r="C847"/>
  <c r="C128"/>
  <c r="C845"/>
  <c r="C1103"/>
  <c r="C844"/>
  <c r="C1173"/>
  <c r="C1212"/>
  <c r="C1206"/>
  <c r="C1211"/>
  <c r="C1106"/>
  <c r="C996"/>
  <c r="C161"/>
  <c r="C1104"/>
  <c r="C1244"/>
  <c r="C440"/>
  <c r="C125"/>
  <c r="C850"/>
  <c r="C1207"/>
  <c r="C1177"/>
  <c r="C1208"/>
  <c r="C1268"/>
  <c r="C1159"/>
  <c r="C567"/>
  <c r="C818"/>
  <c r="C754"/>
  <c r="C899"/>
  <c r="C280"/>
  <c r="C1038"/>
  <c r="C640"/>
  <c r="C1254"/>
  <c r="C922"/>
  <c r="C723"/>
  <c r="C1236"/>
  <c r="C1042"/>
  <c r="C354"/>
  <c r="C1048"/>
  <c r="C449"/>
  <c r="C639"/>
  <c r="C325"/>
  <c r="C1071"/>
  <c r="C546"/>
  <c r="C274"/>
  <c r="C1078"/>
  <c r="C642"/>
  <c r="C552"/>
  <c r="C444"/>
  <c r="C760"/>
  <c r="C351"/>
  <c r="C940"/>
  <c r="C359"/>
  <c r="C276"/>
  <c r="C324"/>
  <c r="C543"/>
  <c r="C438"/>
  <c r="C445"/>
  <c r="C1077"/>
  <c r="C1070"/>
  <c r="C356"/>
  <c r="C162"/>
  <c r="C355"/>
  <c r="C353"/>
  <c r="C1255"/>
  <c r="C550"/>
  <c r="C164"/>
  <c r="C939"/>
  <c r="C532"/>
  <c r="C303"/>
  <c r="C1120"/>
  <c r="C743"/>
  <c r="C561"/>
  <c r="C824"/>
  <c r="C927"/>
  <c r="C755"/>
  <c r="C282"/>
  <c r="C1068"/>
  <c r="C644"/>
  <c r="C1047"/>
  <c r="C1256"/>
  <c r="C926"/>
  <c r="C635"/>
  <c r="C1253"/>
  <c r="C619"/>
  <c r="C779"/>
  <c r="C1233"/>
  <c r="C892"/>
  <c r="C348"/>
  <c r="C448"/>
  <c r="C327"/>
  <c r="C696"/>
  <c r="C641"/>
  <c r="C628"/>
  <c r="C1073"/>
  <c r="C1242"/>
  <c r="C358"/>
  <c r="C1049"/>
  <c r="C160"/>
  <c r="C634"/>
  <c r="C349"/>
  <c r="C944"/>
  <c r="C622"/>
  <c r="C1075"/>
  <c r="C636"/>
  <c r="C937"/>
  <c r="C1259"/>
  <c r="C1248"/>
  <c r="C558"/>
  <c r="C895"/>
  <c r="C284"/>
  <c r="C1072"/>
  <c r="C1040"/>
  <c r="C442"/>
  <c r="C925"/>
  <c r="C155"/>
  <c r="C768"/>
  <c r="C441"/>
  <c r="C889"/>
  <c r="C1076"/>
  <c r="C769"/>
  <c r="C447"/>
  <c r="C565"/>
  <c r="C323"/>
  <c r="C1251"/>
  <c r="C1257"/>
  <c r="G9" i="12"/>
  <c r="B742" i="15" s="1"/>
  <c r="C154" i="14"/>
  <c r="C643"/>
  <c r="C329"/>
  <c r="C771"/>
  <c r="C1046"/>
  <c r="C439"/>
  <c r="C159"/>
  <c r="C1074"/>
  <c r="C633"/>
  <c r="C320"/>
  <c r="C777"/>
  <c r="C1039"/>
  <c r="C446"/>
  <c r="C318"/>
  <c r="C774"/>
  <c r="C1043"/>
  <c r="C1252"/>
  <c r="C731"/>
  <c r="C623"/>
  <c r="C898"/>
  <c r="C1420"/>
  <c r="C1193"/>
  <c r="C981"/>
  <c r="C423"/>
  <c r="C498"/>
  <c r="C1414"/>
  <c r="C1447"/>
  <c r="C312"/>
  <c r="C1196"/>
  <c r="C884"/>
  <c r="C903"/>
  <c r="C265"/>
  <c r="C1160"/>
  <c r="C228"/>
  <c r="C374"/>
  <c r="C509"/>
  <c r="C759"/>
  <c r="C1003"/>
  <c r="C1114"/>
  <c r="C281"/>
  <c r="C1099"/>
  <c r="C279"/>
  <c r="C1239"/>
  <c r="C776"/>
  <c r="C943"/>
  <c r="C289"/>
  <c r="C470"/>
  <c r="C1182"/>
  <c r="C995"/>
  <c r="C624"/>
  <c r="C672"/>
  <c r="C921"/>
  <c r="C725"/>
  <c r="C1197"/>
  <c r="C621"/>
  <c r="C728"/>
  <c r="C894"/>
  <c r="C479"/>
  <c r="C1101"/>
  <c r="C1124"/>
  <c r="C1238"/>
  <c r="C544"/>
  <c r="C942"/>
  <c r="C293"/>
  <c r="C1100"/>
  <c r="C888"/>
  <c r="C667"/>
  <c r="C773"/>
  <c r="C941"/>
  <c r="C290"/>
  <c r="C103"/>
  <c r="C890"/>
  <c r="C275"/>
  <c r="C730"/>
  <c r="C618"/>
  <c r="C1234"/>
  <c r="C294"/>
  <c r="C1445"/>
  <c r="C1108"/>
  <c r="C918"/>
  <c r="C891"/>
  <c r="C277"/>
  <c r="C1237"/>
  <c r="C772"/>
  <c r="C547"/>
  <c r="C936"/>
  <c r="C732"/>
  <c r="C924"/>
  <c r="C757"/>
  <c r="C1240"/>
  <c r="C551"/>
  <c r="C1175"/>
  <c r="C469"/>
  <c r="C477"/>
  <c r="C299"/>
  <c r="C1176"/>
  <c r="C1174"/>
  <c r="C295"/>
  <c r="C758"/>
  <c r="C554"/>
  <c r="C1102"/>
  <c r="C919"/>
  <c r="C897"/>
  <c r="C278"/>
  <c r="C1243"/>
  <c r="C775"/>
  <c r="C933"/>
  <c r="C296"/>
  <c r="C1105"/>
  <c r="C993"/>
  <c r="C928"/>
  <c r="C893"/>
  <c r="C620"/>
  <c r="C283"/>
  <c r="C778"/>
  <c r="C553"/>
  <c r="C291"/>
  <c r="C896"/>
  <c r="C626"/>
  <c r="C727"/>
  <c r="C770"/>
  <c r="C474"/>
  <c r="C475"/>
  <c r="C1179"/>
  <c r="C1119"/>
  <c r="C999"/>
  <c r="C734"/>
  <c r="C629"/>
  <c r="C1089"/>
  <c r="C1057"/>
  <c r="C340"/>
  <c r="C145"/>
  <c r="C807"/>
  <c r="C1223"/>
  <c r="C982"/>
  <c r="C236"/>
  <c r="C179"/>
  <c r="C365"/>
  <c r="C606"/>
  <c r="C1267"/>
  <c r="C432"/>
  <c r="C573"/>
  <c r="C78"/>
  <c r="C786"/>
  <c r="C836"/>
  <c r="C1028"/>
  <c r="C252"/>
  <c r="C589"/>
  <c r="C206"/>
  <c r="C489"/>
  <c r="C673"/>
  <c r="C1086"/>
  <c r="C109"/>
  <c r="C1060"/>
  <c r="C914"/>
  <c r="C387"/>
  <c r="C239"/>
  <c r="C264"/>
  <c r="C867"/>
  <c r="C863"/>
  <c r="C738"/>
  <c r="C974"/>
  <c r="C524"/>
  <c r="C657"/>
  <c r="C713"/>
  <c r="C790"/>
  <c r="C464"/>
  <c r="C1092"/>
  <c r="C833"/>
  <c r="C873"/>
  <c r="C371"/>
  <c r="C1272"/>
  <c r="C971"/>
  <c r="C530"/>
  <c r="C515"/>
  <c r="C595"/>
  <c r="C207"/>
  <c r="C334"/>
  <c r="C835"/>
  <c r="C144"/>
  <c r="C822"/>
  <c r="C262"/>
  <c r="C745"/>
  <c r="C655"/>
  <c r="C224"/>
  <c r="C581"/>
  <c r="C687"/>
  <c r="C460"/>
  <c r="C704"/>
  <c r="C1451"/>
  <c r="C231"/>
  <c r="C609"/>
  <c r="C1273"/>
  <c r="C306"/>
  <c r="C1056"/>
  <c r="C1225"/>
  <c r="C907"/>
  <c r="C989"/>
  <c r="C1274"/>
  <c r="C763"/>
  <c r="C973"/>
  <c r="C434"/>
  <c r="C539"/>
  <c r="C1165"/>
  <c r="C169"/>
  <c r="C1115"/>
  <c r="C1026"/>
  <c r="C219"/>
  <c r="C1192"/>
  <c r="C1220"/>
  <c r="C389"/>
  <c r="C793"/>
  <c r="C566"/>
  <c r="G2" i="3"/>
  <c r="C140" i="14"/>
  <c r="C809"/>
  <c r="C579"/>
  <c r="C344"/>
  <c r="C806"/>
  <c r="C368"/>
  <c r="C876"/>
  <c r="C584"/>
  <c r="C718"/>
  <c r="C458"/>
  <c r="C338"/>
  <c r="C864"/>
  <c r="C747"/>
  <c r="C685"/>
  <c r="C314"/>
  <c r="C1221"/>
  <c r="C658"/>
  <c r="C79"/>
  <c r="C139"/>
  <c r="C910"/>
  <c r="C200"/>
  <c r="C534"/>
  <c r="C1090"/>
  <c r="C1054"/>
  <c r="C883"/>
  <c r="C994"/>
  <c r="C267"/>
  <c r="C1118"/>
  <c r="C254"/>
  <c r="C528"/>
  <c r="C659"/>
  <c r="C83"/>
  <c r="C198"/>
  <c r="C98"/>
  <c r="C1053"/>
  <c r="C146"/>
  <c r="C1270"/>
  <c r="C243"/>
  <c r="C649"/>
  <c r="C590"/>
  <c r="C710"/>
  <c r="C455"/>
  <c r="C563"/>
  <c r="C1083"/>
  <c r="C800"/>
  <c r="C985"/>
  <c r="C1001"/>
  <c r="C1121"/>
  <c r="C246"/>
  <c r="C967"/>
  <c r="C682"/>
  <c r="C998"/>
  <c r="C101"/>
  <c r="C1002"/>
  <c r="C110"/>
  <c r="C143"/>
  <c r="C385"/>
  <c r="C741"/>
  <c r="C1030"/>
  <c r="C174"/>
  <c r="C1062"/>
  <c r="C808"/>
  <c r="C879"/>
  <c r="C576"/>
  <c r="C717"/>
  <c r="C102"/>
  <c r="C379"/>
  <c r="C1023"/>
  <c r="C250"/>
  <c r="C429"/>
  <c r="C664"/>
  <c r="C97"/>
  <c r="C819"/>
  <c r="C245"/>
  <c r="C216"/>
  <c r="C904"/>
  <c r="C966"/>
  <c r="C85"/>
  <c r="C341"/>
  <c r="C214"/>
  <c r="C111"/>
  <c r="C369"/>
  <c r="C1113"/>
  <c r="C756"/>
  <c r="C1084"/>
  <c r="C1195"/>
  <c r="C386"/>
  <c r="C997"/>
  <c r="C173"/>
  <c r="C1116"/>
  <c r="C244"/>
  <c r="C537"/>
  <c r="C520"/>
  <c r="C223"/>
  <c r="C688"/>
  <c r="C204"/>
  <c r="C569"/>
  <c r="C141"/>
  <c r="C816"/>
  <c r="C753"/>
  <c r="C220"/>
  <c r="C678"/>
  <c r="C564"/>
  <c r="C108"/>
  <c r="C911"/>
  <c r="C1117"/>
  <c r="C762"/>
  <c r="C533"/>
  <c r="C671"/>
  <c r="C562"/>
  <c r="C1004"/>
  <c r="C1123"/>
  <c r="C253"/>
  <c r="C560"/>
  <c r="C1423"/>
  <c r="C1413"/>
  <c r="C118"/>
  <c r="C168"/>
  <c r="C508"/>
  <c r="C574"/>
  <c r="C304"/>
  <c r="C1188"/>
  <c r="C817"/>
  <c r="C176"/>
  <c r="C612"/>
  <c r="C1024"/>
  <c r="C536"/>
  <c r="C521"/>
  <c r="C650"/>
  <c r="C689"/>
  <c r="C789"/>
  <c r="C1229"/>
  <c r="C234"/>
  <c r="C611"/>
  <c r="C596"/>
  <c r="C674"/>
  <c r="C384"/>
  <c r="C260"/>
  <c r="C575"/>
  <c r="C792"/>
  <c r="C1064"/>
  <c r="C1227"/>
  <c r="C859"/>
  <c r="C744"/>
  <c r="C1264"/>
  <c r="C428"/>
  <c r="C1167"/>
  <c r="C88"/>
  <c r="C1087"/>
  <c r="C305"/>
  <c r="C1228"/>
  <c r="C908"/>
  <c r="C230"/>
  <c r="C177"/>
  <c r="C263"/>
  <c r="C363"/>
  <c r="C605"/>
  <c r="C963"/>
  <c r="C517"/>
  <c r="C501"/>
  <c r="C580"/>
  <c r="C203"/>
  <c r="C1059"/>
  <c r="C336"/>
  <c r="C834"/>
  <c r="C148"/>
  <c r="C988"/>
  <c r="C266"/>
  <c r="C1162"/>
  <c r="C648"/>
  <c r="C582"/>
  <c r="C783"/>
  <c r="C459"/>
  <c r="C697"/>
  <c r="C115"/>
  <c r="C829"/>
  <c r="C802"/>
  <c r="C880"/>
  <c r="C980"/>
  <c r="C381"/>
  <c r="C237"/>
  <c r="C269"/>
  <c r="C866"/>
  <c r="C604"/>
  <c r="C748"/>
  <c r="C1029"/>
  <c r="C424"/>
  <c r="C1163"/>
  <c r="C656"/>
  <c r="C505"/>
  <c r="C592"/>
  <c r="C716"/>
  <c r="C684"/>
  <c r="C666"/>
  <c r="C454"/>
  <c r="C209"/>
  <c r="C95"/>
  <c r="C138"/>
  <c r="C113"/>
  <c r="C333"/>
  <c r="C837"/>
  <c r="C1224"/>
  <c r="C881"/>
  <c r="C983"/>
  <c r="C613"/>
  <c r="C746"/>
  <c r="C1032"/>
  <c r="C535"/>
  <c r="C1169"/>
  <c r="C513"/>
  <c r="C506"/>
  <c r="C588"/>
  <c r="C583"/>
  <c r="C86"/>
  <c r="C680"/>
  <c r="C791"/>
  <c r="C99"/>
  <c r="C1085"/>
  <c r="C313"/>
  <c r="C342"/>
  <c r="C831"/>
  <c r="C813"/>
  <c r="C882"/>
  <c r="C905"/>
  <c r="C383"/>
  <c r="C232"/>
  <c r="C268"/>
  <c r="C370"/>
  <c r="C610"/>
  <c r="C247"/>
  <c r="C222"/>
  <c r="C597"/>
  <c r="C679"/>
  <c r="C787"/>
  <c r="C199"/>
  <c r="C100"/>
  <c r="C119"/>
  <c r="C1219"/>
  <c r="C653"/>
  <c r="C484"/>
  <c r="C1063"/>
  <c r="C335"/>
  <c r="C838"/>
  <c r="C798"/>
  <c r="C860"/>
  <c r="C740"/>
  <c r="C1263"/>
  <c r="C764"/>
  <c r="C625"/>
  <c r="C427"/>
  <c r="C218"/>
  <c r="C724"/>
  <c r="C559"/>
  <c r="C832"/>
  <c r="C801"/>
  <c r="C874"/>
  <c r="C868"/>
  <c r="C739"/>
  <c r="C251"/>
  <c r="C627"/>
  <c r="C205"/>
  <c r="C307"/>
  <c r="C1266"/>
  <c r="C726"/>
  <c r="C104"/>
  <c r="C815"/>
  <c r="C785"/>
  <c r="C485"/>
  <c r="C1484"/>
  <c r="C761"/>
  <c r="C568"/>
  <c r="C865"/>
  <c r="C700"/>
  <c r="C486"/>
  <c r="C114"/>
  <c r="C699"/>
  <c r="C1422"/>
  <c r="C1449"/>
  <c r="C1194"/>
  <c r="C805"/>
  <c r="C877"/>
  <c r="C978"/>
  <c r="C233"/>
  <c r="C178"/>
  <c r="C372"/>
  <c r="C364"/>
  <c r="C608"/>
  <c r="C970"/>
  <c r="C431"/>
  <c r="C522"/>
  <c r="C507"/>
  <c r="C578"/>
  <c r="C714"/>
  <c r="C457"/>
  <c r="C1416"/>
  <c r="C117"/>
  <c r="C339"/>
  <c r="C1198"/>
  <c r="C149"/>
  <c r="C821"/>
  <c r="C1222"/>
  <c r="C909"/>
  <c r="C979"/>
  <c r="C235"/>
  <c r="C261"/>
  <c r="C366"/>
  <c r="C749"/>
  <c r="C1031"/>
  <c r="C968"/>
  <c r="C529"/>
  <c r="C1164"/>
  <c r="C523"/>
  <c r="C500"/>
  <c r="C217"/>
  <c r="C598"/>
  <c r="C81"/>
  <c r="C715"/>
  <c r="C788"/>
  <c r="C670"/>
  <c r="C463"/>
  <c r="C94"/>
  <c r="C1094"/>
  <c r="C308"/>
  <c r="C1055"/>
  <c r="C1189"/>
  <c r="C142"/>
  <c r="C799"/>
  <c r="C814"/>
  <c r="C912"/>
  <c r="C984"/>
  <c r="C380"/>
  <c r="C229"/>
  <c r="C175"/>
  <c r="C373"/>
  <c r="C1269"/>
  <c r="C1027"/>
  <c r="C964"/>
  <c r="C1168"/>
  <c r="C514"/>
  <c r="C221"/>
  <c r="C599"/>
  <c r="C87"/>
  <c r="C711"/>
  <c r="C686"/>
  <c r="C669"/>
  <c r="C456"/>
  <c r="C208"/>
  <c r="C93"/>
  <c r="C1093"/>
  <c r="C309"/>
  <c r="C1061"/>
  <c r="C1191"/>
  <c r="C804"/>
  <c r="C823"/>
  <c r="C986"/>
  <c r="C742"/>
  <c r="C1025"/>
  <c r="C972"/>
  <c r="C651"/>
  <c r="C594"/>
  <c r="C794"/>
  <c r="C663"/>
  <c r="C820"/>
  <c r="C259"/>
  <c r="C603"/>
  <c r="C494"/>
  <c r="C483"/>
  <c r="C702"/>
  <c r="C488"/>
  <c r="C694"/>
  <c r="C492"/>
  <c r="C668"/>
  <c r="C249"/>
  <c r="C425"/>
  <c r="C518"/>
  <c r="C577"/>
  <c r="C461"/>
  <c r="C1058"/>
  <c r="C171"/>
  <c r="C433"/>
  <c r="C665"/>
  <c r="C487"/>
  <c r="C693"/>
  <c r="C493"/>
  <c r="C695"/>
  <c r="C202"/>
  <c r="C698"/>
  <c r="C201"/>
  <c r="C1398"/>
  <c r="C1432"/>
  <c r="C1437"/>
  <c r="C1452"/>
  <c r="C311"/>
  <c r="C337"/>
  <c r="C1226"/>
  <c r="C382"/>
  <c r="C238"/>
  <c r="C258"/>
  <c r="C869"/>
  <c r="C607"/>
  <c r="C1265"/>
  <c r="C965"/>
  <c r="C1161"/>
  <c r="C654"/>
  <c r="C502"/>
  <c r="C80"/>
  <c r="C709"/>
  <c r="C1088"/>
  <c r="C116"/>
  <c r="C1190"/>
  <c r="C830"/>
  <c r="C878"/>
  <c r="C913"/>
  <c r="C987"/>
  <c r="C170"/>
  <c r="C367"/>
  <c r="C1034"/>
  <c r="C248"/>
  <c r="C430"/>
  <c r="C531"/>
  <c r="C516"/>
  <c r="C215"/>
  <c r="C591"/>
  <c r="C712"/>
  <c r="C681"/>
  <c r="C784"/>
  <c r="C462"/>
  <c r="C1091"/>
  <c r="C1199"/>
  <c r="C147"/>
  <c r="C803"/>
  <c r="C858"/>
  <c r="C1158"/>
  <c r="C89"/>
  <c r="C453"/>
  <c r="C310"/>
  <c r="C1218"/>
  <c r="C906"/>
  <c r="C614"/>
  <c r="C1271"/>
  <c r="C969"/>
  <c r="C504"/>
  <c r="C490"/>
  <c r="C701"/>
  <c r="C491"/>
  <c r="C703"/>
  <c r="C96"/>
  <c r="C839"/>
  <c r="C719"/>
  <c r="C875"/>
  <c r="C213"/>
  <c r="C1465"/>
  <c r="C1401"/>
  <c r="C1399"/>
  <c r="C1419"/>
  <c r="C1417"/>
  <c r="C1424"/>
  <c r="C1415"/>
  <c r="C1439"/>
  <c r="C1434"/>
  <c r="C1435"/>
  <c r="C1429"/>
  <c r="C1433"/>
  <c r="C1450"/>
  <c r="C1444"/>
  <c r="C1446"/>
  <c r="C1443"/>
  <c r="C1166"/>
  <c r="C652"/>
  <c r="C499"/>
  <c r="C84"/>
  <c r="C112"/>
  <c r="C343"/>
  <c r="C828"/>
  <c r="C388"/>
  <c r="C172"/>
  <c r="C861"/>
  <c r="C1033"/>
  <c r="C426"/>
  <c r="C538"/>
  <c r="C519"/>
  <c r="C503"/>
  <c r="C593"/>
  <c r="C82"/>
  <c r="C478"/>
  <c r="C472"/>
  <c r="C468"/>
  <c r="C471"/>
  <c r="C378"/>
  <c r="C1482"/>
  <c r="C1476"/>
  <c r="C1480"/>
  <c r="C1481"/>
  <c r="C1473"/>
  <c r="C683"/>
  <c r="C473"/>
  <c r="C476"/>
  <c r="C1479"/>
  <c r="C1483"/>
  <c r="C1475"/>
  <c r="C1474"/>
  <c r="C1477"/>
  <c r="C1478"/>
  <c r="C1421"/>
  <c r="C1409"/>
  <c r="C1431"/>
  <c r="C1438"/>
  <c r="C1418"/>
  <c r="C1436"/>
  <c r="C1454"/>
  <c r="C1430"/>
  <c r="C1453"/>
  <c r="C1448"/>
  <c r="C1428"/>
  <c r="C130" i="15"/>
  <c r="C124"/>
  <c r="C126"/>
  <c r="C123"/>
  <c r="C132"/>
  <c r="K39" i="13"/>
  <c r="B446" i="15" s="1"/>
  <c r="H39" i="13"/>
  <c r="B443" i="15" s="1"/>
  <c r="C129"/>
  <c r="C134"/>
  <c r="G39" i="13"/>
  <c r="B442" i="15" s="1"/>
  <c r="C363"/>
  <c r="C133"/>
  <c r="C128"/>
  <c r="C131"/>
  <c r="C127"/>
  <c r="C125"/>
  <c r="C374"/>
  <c r="C369"/>
  <c r="C370"/>
  <c r="C365"/>
  <c r="C368"/>
  <c r="C367"/>
  <c r="C364"/>
  <c r="C371"/>
  <c r="C366"/>
  <c r="C373"/>
  <c r="C372"/>
  <c r="J9" i="12"/>
  <c r="B745" i="15" s="1"/>
  <c r="C276"/>
  <c r="C283"/>
  <c r="C284"/>
  <c r="C156"/>
  <c r="C280"/>
  <c r="C274"/>
  <c r="C273"/>
  <c r="C277"/>
  <c r="C275"/>
  <c r="C278"/>
  <c r="C281"/>
  <c r="C282"/>
  <c r="C279"/>
  <c r="C1373" i="14"/>
  <c r="C1389"/>
  <c r="C1387"/>
  <c r="C1392"/>
  <c r="C1406"/>
  <c r="C1404"/>
  <c r="C1403"/>
  <c r="C1400"/>
  <c r="C1407"/>
  <c r="C1385"/>
  <c r="C1405"/>
  <c r="C1408"/>
  <c r="C1402"/>
  <c r="C1372"/>
  <c r="C157" i="15"/>
  <c r="C153"/>
  <c r="C159"/>
  <c r="C158"/>
  <c r="C155"/>
  <c r="C162"/>
  <c r="C161"/>
  <c r="C164"/>
  <c r="C160"/>
  <c r="C163"/>
  <c r="C154"/>
  <c r="C1355" i="14"/>
  <c r="C1379"/>
  <c r="C1370"/>
  <c r="C1375"/>
  <c r="C1374"/>
  <c r="C1393"/>
  <c r="C1384"/>
  <c r="C1390"/>
  <c r="C1388"/>
  <c r="C1376"/>
  <c r="C1391"/>
  <c r="C1368"/>
  <c r="C1383"/>
  <c r="C1394"/>
  <c r="C1386"/>
  <c r="C1369"/>
  <c r="C1371"/>
  <c r="C1378"/>
  <c r="C1377"/>
  <c r="C112" i="15"/>
  <c r="C177"/>
  <c r="C1354" i="14"/>
  <c r="C178" i="15"/>
  <c r="C179"/>
  <c r="C109"/>
  <c r="C116"/>
  <c r="C111"/>
  <c r="C118"/>
  <c r="C115"/>
  <c r="C174"/>
  <c r="C176"/>
  <c r="C172"/>
  <c r="C173"/>
  <c r="C171"/>
  <c r="C113"/>
  <c r="C110"/>
  <c r="C108"/>
  <c r="C114"/>
  <c r="C170"/>
  <c r="C169"/>
  <c r="C175"/>
  <c r="C168"/>
  <c r="C117"/>
  <c r="C119"/>
  <c r="C1339" i="14"/>
  <c r="C1349"/>
  <c r="C1346"/>
  <c r="B519" i="15"/>
  <c r="C1360" i="14"/>
  <c r="C1358"/>
  <c r="C1362"/>
  <c r="C1357"/>
  <c r="C1364"/>
  <c r="C1469"/>
  <c r="C1458"/>
  <c r="C1363"/>
  <c r="C1462"/>
  <c r="C1461"/>
  <c r="C1356"/>
  <c r="C1359"/>
  <c r="C1466"/>
  <c r="C1353"/>
  <c r="C311" i="15"/>
  <c r="C308"/>
  <c r="C314"/>
  <c r="C1460" i="14"/>
  <c r="C1361"/>
  <c r="C304" i="15"/>
  <c r="C310"/>
  <c r="C312"/>
  <c r="C307"/>
  <c r="C1464" i="14"/>
  <c r="C1467"/>
  <c r="C1463"/>
  <c r="C1468"/>
  <c r="C1459"/>
  <c r="C305" i="15"/>
  <c r="C309"/>
  <c r="C306"/>
  <c r="C313"/>
  <c r="C303"/>
  <c r="B517"/>
  <c r="C1343" i="14"/>
  <c r="C1347"/>
  <c r="C1348"/>
  <c r="C1344"/>
  <c r="C1338"/>
  <c r="B518" i="15"/>
  <c r="C1342" i="14"/>
  <c r="C1341"/>
  <c r="C1345"/>
  <c r="C1340"/>
  <c r="C245" i="15"/>
  <c r="C254"/>
  <c r="C248"/>
  <c r="C252"/>
  <c r="C253"/>
  <c r="C249"/>
  <c r="C246"/>
  <c r="C250"/>
  <c r="C244"/>
  <c r="C251"/>
  <c r="C247"/>
  <c r="C243"/>
  <c r="C1331" i="14"/>
  <c r="C1325"/>
  <c r="C1330"/>
  <c r="C1327"/>
  <c r="C1333"/>
  <c r="C1328"/>
  <c r="C1324"/>
  <c r="C1329"/>
  <c r="C1323"/>
  <c r="C1326"/>
  <c r="C1332"/>
  <c r="C1334"/>
  <c r="K46" i="13"/>
  <c r="B71" i="15"/>
  <c r="H46" i="13"/>
  <c r="B68" i="15"/>
  <c r="J46" i="13"/>
  <c r="B70" i="15"/>
  <c r="D46" i="13"/>
  <c r="B64" i="15"/>
  <c r="E46" i="13"/>
  <c r="B65" i="15"/>
  <c r="C46" i="13"/>
  <c r="B63" i="15"/>
  <c r="N46" i="13"/>
  <c r="B74" i="15"/>
  <c r="F46" i="13"/>
  <c r="B66" i="15"/>
  <c r="L46" i="13"/>
  <c r="B72" i="15"/>
  <c r="M46" i="13"/>
  <c r="B73" i="15"/>
  <c r="G46" i="13"/>
  <c r="B67" i="15"/>
  <c r="I46" i="13"/>
  <c r="B69" i="15"/>
  <c r="K9" i="12"/>
  <c r="B746" i="15" s="1"/>
  <c r="H9" i="12"/>
  <c r="B743" i="15" s="1"/>
  <c r="H17" i="12"/>
  <c r="K17"/>
  <c r="B761" i="15" s="1"/>
  <c r="C400" i="14"/>
  <c r="C418"/>
  <c r="C1300"/>
  <c r="C1309"/>
  <c r="C403"/>
  <c r="C1301"/>
  <c r="C1295"/>
  <c r="C1304"/>
  <c r="C1310"/>
  <c r="C1319"/>
  <c r="C1317"/>
  <c r="C1296"/>
  <c r="C1313"/>
  <c r="C413"/>
  <c r="C1314"/>
  <c r="B142" i="15"/>
  <c r="C1316" i="14"/>
  <c r="C1298"/>
  <c r="C1308"/>
  <c r="C1299"/>
  <c r="C402"/>
  <c r="C1293"/>
  <c r="C1294"/>
  <c r="C1297"/>
  <c r="C1318"/>
  <c r="C1315"/>
  <c r="C1312"/>
  <c r="C416"/>
  <c r="C414"/>
  <c r="C1302"/>
  <c r="C1303"/>
  <c r="C1311"/>
  <c r="C1008"/>
  <c r="C957"/>
  <c r="C954"/>
  <c r="C951"/>
  <c r="C401"/>
  <c r="C404"/>
  <c r="C397"/>
  <c r="C399"/>
  <c r="C412"/>
  <c r="C411"/>
  <c r="C417"/>
  <c r="C408"/>
  <c r="C1285"/>
  <c r="C1286"/>
  <c r="C1279"/>
  <c r="C1283"/>
  <c r="C1282"/>
  <c r="I26" i="12"/>
  <c r="B789" i="15" s="1"/>
  <c r="B609"/>
  <c r="M26" i="12"/>
  <c r="B793" i="15" s="1"/>
  <c r="B613"/>
  <c r="J26" i="12"/>
  <c r="B790" i="15" s="1"/>
  <c r="B610"/>
  <c r="K26" i="12"/>
  <c r="B791" i="15" s="1"/>
  <c r="B611"/>
  <c r="G26" i="12"/>
  <c r="B787" i="15" s="1"/>
  <c r="B607"/>
  <c r="L26" i="12"/>
  <c r="B792" i="15" s="1"/>
  <c r="B612"/>
  <c r="C1284" i="14"/>
  <c r="C1289"/>
  <c r="C1280"/>
  <c r="C396"/>
  <c r="C395"/>
  <c r="C393"/>
  <c r="C409"/>
  <c r="C949"/>
  <c r="C394"/>
  <c r="C1278"/>
  <c r="G16" i="13"/>
  <c r="B397" i="15" s="1"/>
  <c r="C1281" i="14"/>
  <c r="C1287"/>
  <c r="C419"/>
  <c r="C410"/>
  <c r="H26" i="12"/>
  <c r="B788" i="15" s="1"/>
  <c r="B608"/>
  <c r="E26" i="12"/>
  <c r="B785" i="15" s="1"/>
  <c r="B605"/>
  <c r="D26" i="12"/>
  <c r="B784" i="15" s="1"/>
  <c r="B604"/>
  <c r="N26" i="12"/>
  <c r="B794" i="15" s="1"/>
  <c r="B614"/>
  <c r="C26" i="12"/>
  <c r="H57"/>
  <c r="C57"/>
  <c r="F57"/>
  <c r="E57"/>
  <c r="M57"/>
  <c r="L57"/>
  <c r="K57"/>
  <c r="N57"/>
  <c r="D57"/>
  <c r="I57"/>
  <c r="G57"/>
  <c r="J57"/>
  <c r="B603" i="15"/>
  <c r="F26" i="12"/>
  <c r="B786" i="15" s="1"/>
  <c r="B606"/>
  <c r="G17" i="12"/>
  <c r="C398" i="14"/>
  <c r="C1288"/>
  <c r="C415"/>
  <c r="E48" i="12"/>
  <c r="G48"/>
  <c r="F48"/>
  <c r="H48"/>
  <c r="N48"/>
  <c r="L48"/>
  <c r="I48"/>
  <c r="D48"/>
  <c r="K48"/>
  <c r="M48"/>
  <c r="C48"/>
  <c r="J48"/>
  <c r="B588" i="15"/>
  <c r="B591"/>
  <c r="B593"/>
  <c r="B589"/>
  <c r="B590"/>
  <c r="B592"/>
  <c r="B595"/>
  <c r="B596"/>
  <c r="B597"/>
  <c r="B594"/>
  <c r="B599"/>
  <c r="B598"/>
  <c r="C1015" i="14"/>
  <c r="C1144"/>
  <c r="C955"/>
  <c r="B580" i="15"/>
  <c r="B581"/>
  <c r="B579"/>
  <c r="B574"/>
  <c r="B578"/>
  <c r="I47" i="12"/>
  <c r="D47"/>
  <c r="G47"/>
  <c r="F47"/>
  <c r="L47"/>
  <c r="H47"/>
  <c r="K47"/>
  <c r="N47"/>
  <c r="E47"/>
  <c r="C47"/>
  <c r="M47"/>
  <c r="J47"/>
  <c r="B573" i="15"/>
  <c r="B576"/>
  <c r="B582"/>
  <c r="B575"/>
  <c r="B583"/>
  <c r="B584"/>
  <c r="B577"/>
  <c r="C193" i="14"/>
  <c r="I50" i="12"/>
  <c r="E50"/>
  <c r="G50"/>
  <c r="F50"/>
  <c r="N50"/>
  <c r="M50"/>
  <c r="H50"/>
  <c r="D50"/>
  <c r="L50"/>
  <c r="C50"/>
  <c r="K50"/>
  <c r="J50"/>
  <c r="B633" i="15"/>
  <c r="C633" s="1"/>
  <c r="M49" i="12"/>
  <c r="C49"/>
  <c r="F49"/>
  <c r="N49"/>
  <c r="I49"/>
  <c r="D49"/>
  <c r="H49"/>
  <c r="J49"/>
  <c r="L49"/>
  <c r="E49"/>
  <c r="K49"/>
  <c r="G49"/>
  <c r="B618" i="15"/>
  <c r="C618" s="1"/>
  <c r="I9" i="12"/>
  <c r="B744" i="15" s="1"/>
  <c r="C1012" i="14"/>
  <c r="C1152"/>
  <c r="C952"/>
  <c r="C959"/>
  <c r="C948"/>
  <c r="B325" i="15"/>
  <c r="B327"/>
  <c r="B322"/>
  <c r="B329"/>
  <c r="B318"/>
  <c r="B321"/>
  <c r="C1147" i="14"/>
  <c r="C1148"/>
  <c r="C956"/>
  <c r="C953"/>
  <c r="C958"/>
  <c r="B326" i="15"/>
  <c r="B324"/>
  <c r="B320"/>
  <c r="B328"/>
  <c r="B319"/>
  <c r="B323"/>
  <c r="C950" i="14"/>
  <c r="C1019"/>
  <c r="C1014"/>
  <c r="C1018"/>
  <c r="C1017"/>
  <c r="C1143"/>
  <c r="C1154"/>
  <c r="C1151"/>
  <c r="C1146"/>
  <c r="C1145"/>
  <c r="I17" i="12"/>
  <c r="C1009" i="14"/>
  <c r="C1149"/>
  <c r="C1016"/>
  <c r="C1150"/>
  <c r="C1011"/>
  <c r="C1013"/>
  <c r="C1153"/>
  <c r="B143" i="15"/>
  <c r="C1010" i="14"/>
  <c r="C191"/>
  <c r="C192"/>
  <c r="J17" i="12"/>
  <c r="B146" i="15"/>
  <c r="C185" i="14"/>
  <c r="D28" i="13"/>
  <c r="B409" i="15" s="1"/>
  <c r="B184"/>
  <c r="C28" i="13"/>
  <c r="B408" i="15" s="1"/>
  <c r="B183"/>
  <c r="N28" i="13"/>
  <c r="B419" i="15" s="1"/>
  <c r="B194"/>
  <c r="K28" i="13"/>
  <c r="B416" i="15" s="1"/>
  <c r="B191"/>
  <c r="F28" i="13"/>
  <c r="B411" i="15" s="1"/>
  <c r="B186"/>
  <c r="E28" i="13"/>
  <c r="B410" i="15" s="1"/>
  <c r="B185"/>
  <c r="I28" i="13"/>
  <c r="B414" i="15" s="1"/>
  <c r="B189"/>
  <c r="L28" i="13"/>
  <c r="B417" i="15" s="1"/>
  <c r="B192"/>
  <c r="J28" i="13"/>
  <c r="B415" i="15" s="1"/>
  <c r="B190"/>
  <c r="M28" i="13"/>
  <c r="B418" i="15" s="1"/>
  <c r="B193"/>
  <c r="G28" i="13"/>
  <c r="B412" i="15" s="1"/>
  <c r="B187"/>
  <c r="H28" i="13"/>
  <c r="B413" i="15" s="1"/>
  <c r="B188"/>
  <c r="H42" i="12"/>
  <c r="G42"/>
  <c r="L42"/>
  <c r="I42"/>
  <c r="N42"/>
  <c r="E42"/>
  <c r="M42"/>
  <c r="C42"/>
  <c r="J42"/>
  <c r="D42"/>
  <c r="K42"/>
  <c r="F42"/>
  <c r="B543" i="15"/>
  <c r="B554"/>
  <c r="B547"/>
  <c r="B549"/>
  <c r="B553"/>
  <c r="B552"/>
  <c r="C190" i="14"/>
  <c r="C184"/>
  <c r="C183"/>
  <c r="C186"/>
  <c r="B544" i="15"/>
  <c r="B545"/>
  <c r="B548"/>
  <c r="B551"/>
  <c r="B546"/>
  <c r="B550"/>
  <c r="C188" i="14"/>
  <c r="C187"/>
  <c r="C189"/>
  <c r="C194"/>
  <c r="I16" i="13"/>
  <c r="B399" i="15" s="1"/>
  <c r="H16" i="13"/>
  <c r="B398" i="15" s="1"/>
  <c r="I39" i="13"/>
  <c r="B444" i="15" s="1"/>
  <c r="C388"/>
  <c r="K16" i="13"/>
  <c r="B401" i="15" s="1"/>
  <c r="C386"/>
  <c r="C385"/>
  <c r="C379"/>
  <c r="C378"/>
  <c r="C381"/>
  <c r="J16" i="13"/>
  <c r="B400" i="15" s="1"/>
  <c r="J39" i="13"/>
  <c r="C387" i="15"/>
  <c r="C380"/>
  <c r="C383"/>
  <c r="C382"/>
  <c r="C384"/>
  <c r="C389"/>
  <c r="C56" i="14"/>
  <c r="C40"/>
  <c r="C25"/>
  <c r="C28"/>
  <c r="C43"/>
  <c r="C7"/>
  <c r="C68"/>
  <c r="C21"/>
  <c r="C20"/>
  <c r="C48"/>
  <c r="C24"/>
  <c r="C44"/>
  <c r="C23"/>
  <c r="C51"/>
  <c r="C4"/>
  <c r="C64"/>
  <c r="C63"/>
  <c r="C9"/>
  <c r="C8"/>
  <c r="C41"/>
  <c r="C50"/>
  <c r="C37"/>
  <c r="C55"/>
  <c r="C53"/>
  <c r="C5"/>
  <c r="C65"/>
  <c r="C14"/>
  <c r="C13"/>
  <c r="C71"/>
  <c r="C12"/>
  <c r="C38"/>
  <c r="C54"/>
  <c r="C27"/>
  <c r="C19"/>
  <c r="C33"/>
  <c r="C59"/>
  <c r="C18"/>
  <c r="C73"/>
  <c r="C72"/>
  <c r="C10"/>
  <c r="C70"/>
  <c r="C69"/>
  <c r="C67"/>
  <c r="C74"/>
  <c r="C6"/>
  <c r="C66"/>
  <c r="C3"/>
  <c r="C42"/>
  <c r="C36"/>
  <c r="C26"/>
  <c r="C29"/>
  <c r="C39"/>
  <c r="C34"/>
  <c r="C57"/>
  <c r="C22"/>
  <c r="C49"/>
  <c r="C58"/>
  <c r="C35"/>
  <c r="C52"/>
  <c r="C11"/>
  <c r="C336" i="15"/>
  <c r="C563"/>
  <c r="C348"/>
  <c r="C569"/>
  <c r="M39" i="13"/>
  <c r="B448" i="15" s="1"/>
  <c r="B148"/>
  <c r="B523"/>
  <c r="F39" i="13"/>
  <c r="B441" i="15" s="1"/>
  <c r="B141"/>
  <c r="C349"/>
  <c r="C333"/>
  <c r="C335"/>
  <c r="C559"/>
  <c r="C561"/>
  <c r="C564"/>
  <c r="C341"/>
  <c r="C354"/>
  <c r="C353"/>
  <c r="D39" i="13"/>
  <c r="B439" i="15" s="1"/>
  <c r="B139"/>
  <c r="L39" i="13"/>
  <c r="B447" i="15" s="1"/>
  <c r="B147"/>
  <c r="N39" i="13"/>
  <c r="B449" i="15" s="1"/>
  <c r="B149"/>
  <c r="B522"/>
  <c r="B516"/>
  <c r="C357"/>
  <c r="C558"/>
  <c r="C351"/>
  <c r="C568"/>
  <c r="C337"/>
  <c r="C356"/>
  <c r="C566"/>
  <c r="C565"/>
  <c r="B515"/>
  <c r="C39" i="13"/>
  <c r="B438" i="15" s="1"/>
  <c r="B138"/>
  <c r="E39" i="13"/>
  <c r="B440" i="15" s="1"/>
  <c r="B140"/>
  <c r="B513"/>
  <c r="C343"/>
  <c r="C567"/>
  <c r="C359"/>
  <c r="C352"/>
  <c r="C339"/>
  <c r="C338"/>
  <c r="B524"/>
  <c r="B514"/>
  <c r="C334"/>
  <c r="C560"/>
  <c r="C358"/>
  <c r="C342"/>
  <c r="C350"/>
  <c r="C344"/>
  <c r="C562"/>
  <c r="C340"/>
  <c r="C355"/>
  <c r="E9" i="12"/>
  <c r="B740" i="15" s="1"/>
  <c r="E17" i="12"/>
  <c r="D9"/>
  <c r="B739" i="15" s="1"/>
  <c r="M16" i="13"/>
  <c r="B403" i="15" s="1"/>
  <c r="F16" i="13"/>
  <c r="B396" i="15" s="1"/>
  <c r="F17" i="12"/>
  <c r="C16" i="13"/>
  <c r="B393" i="15" s="1"/>
  <c r="N9" i="12"/>
  <c r="B749" i="15" s="1"/>
  <c r="N17" i="12"/>
  <c r="M9"/>
  <c r="B748" i="15" s="1"/>
  <c r="D16" i="13"/>
  <c r="B394" i="15" s="1"/>
  <c r="F9" i="12"/>
  <c r="B741" i="15" s="1"/>
  <c r="E46" i="12"/>
  <c r="C46"/>
  <c r="D46"/>
  <c r="C17"/>
  <c r="G46"/>
  <c r="M46"/>
  <c r="L46"/>
  <c r="H46"/>
  <c r="J46"/>
  <c r="I46"/>
  <c r="F46"/>
  <c r="K46"/>
  <c r="N46"/>
  <c r="L9"/>
  <c r="B747" i="15" s="1"/>
  <c r="N16" i="13"/>
  <c r="B404" i="15" s="1"/>
  <c r="D17" i="12"/>
  <c r="L16" i="13"/>
  <c r="B402" i="15" s="1"/>
  <c r="L17" i="12"/>
  <c r="C9"/>
  <c r="B738" i="15" s="1"/>
  <c r="E41" i="12"/>
  <c r="C41"/>
  <c r="D41"/>
  <c r="K41"/>
  <c r="G41"/>
  <c r="H41"/>
  <c r="N41"/>
  <c r="M41"/>
  <c r="L41"/>
  <c r="F41"/>
  <c r="J41"/>
  <c r="I41"/>
  <c r="E16" i="13"/>
  <c r="B395" i="15" s="1"/>
  <c r="M17" i="12"/>
  <c r="H92" i="3"/>
  <c r="J3"/>
  <c r="E22"/>
  <c r="I36"/>
  <c r="F3"/>
  <c r="D22"/>
  <c r="D35"/>
  <c r="B3"/>
  <c r="F22"/>
  <c r="F35"/>
  <c r="I4"/>
  <c r="I23"/>
  <c r="A35"/>
  <c r="E6"/>
  <c r="D6"/>
  <c r="F12"/>
  <c r="I32"/>
  <c r="A6"/>
  <c r="E31"/>
  <c r="J12"/>
  <c r="B6"/>
  <c r="J31"/>
  <c r="I13"/>
  <c r="I7"/>
  <c r="I8" s="1"/>
  <c r="C31"/>
  <c r="B12"/>
  <c r="F6"/>
  <c r="A31"/>
  <c r="E12"/>
  <c r="A3"/>
  <c r="C35"/>
  <c r="A22"/>
  <c r="C6"/>
  <c r="D31"/>
  <c r="A12"/>
  <c r="F31"/>
  <c r="D12"/>
  <c r="B31"/>
  <c r="J6"/>
  <c r="C12"/>
  <c r="C3"/>
  <c r="J22"/>
  <c r="J35"/>
  <c r="E3"/>
  <c r="B22"/>
  <c r="B35"/>
  <c r="C22"/>
  <c r="D3"/>
  <c r="E35"/>
  <c r="B8"/>
  <c r="D8"/>
  <c r="C8"/>
  <c r="E8"/>
  <c r="A8"/>
  <c r="J8"/>
  <c r="F8"/>
  <c r="G3" l="1"/>
  <c r="G48" i="13"/>
  <c r="B472" i="15" s="1"/>
  <c r="H48" i="13"/>
  <c r="B473" i="15" s="1"/>
  <c r="K48" i="13"/>
  <c r="B476" i="15" s="1"/>
  <c r="C67"/>
  <c r="B457"/>
  <c r="B462"/>
  <c r="B464"/>
  <c r="B455"/>
  <c r="B460"/>
  <c r="B461"/>
  <c r="C72"/>
  <c r="C74"/>
  <c r="C65"/>
  <c r="C70"/>
  <c r="C71"/>
  <c r="B459"/>
  <c r="B463"/>
  <c r="B456"/>
  <c r="B453"/>
  <c r="B454"/>
  <c r="B458"/>
  <c r="C69"/>
  <c r="C73"/>
  <c r="C66"/>
  <c r="C63"/>
  <c r="C64"/>
  <c r="C68"/>
  <c r="B757"/>
  <c r="H19" i="12"/>
  <c r="B773" i="15" s="1"/>
  <c r="B758"/>
  <c r="K19" i="12"/>
  <c r="B776" i="15" s="1"/>
  <c r="B759"/>
  <c r="G19" i="12"/>
  <c r="B772" i="15" s="1"/>
  <c r="C606"/>
  <c r="C599"/>
  <c r="C603"/>
  <c r="C604"/>
  <c r="C608"/>
  <c r="C607"/>
  <c r="C610"/>
  <c r="C609"/>
  <c r="C614"/>
  <c r="C605"/>
  <c r="M60" i="12"/>
  <c r="F60"/>
  <c r="I60"/>
  <c r="C60"/>
  <c r="J60"/>
  <c r="D60"/>
  <c r="G60"/>
  <c r="N60"/>
  <c r="H60"/>
  <c r="K60"/>
  <c r="E60"/>
  <c r="L60"/>
  <c r="B783" i="15"/>
  <c r="C783" s="1"/>
  <c r="C612"/>
  <c r="C611"/>
  <c r="C613"/>
  <c r="I19" i="12"/>
  <c r="B774" i="15" s="1"/>
  <c r="C597"/>
  <c r="C595"/>
  <c r="C590"/>
  <c r="C593"/>
  <c r="C588"/>
  <c r="C577"/>
  <c r="C598"/>
  <c r="C594"/>
  <c r="C596"/>
  <c r="C592"/>
  <c r="C589"/>
  <c r="C591"/>
  <c r="C584"/>
  <c r="C575"/>
  <c r="C576"/>
  <c r="C578"/>
  <c r="C579"/>
  <c r="C580"/>
  <c r="C583"/>
  <c r="C582"/>
  <c r="C573"/>
  <c r="C574"/>
  <c r="C581"/>
  <c r="B760"/>
  <c r="C623"/>
  <c r="C638"/>
  <c r="C635"/>
  <c r="C624"/>
  <c r="C626"/>
  <c r="C640"/>
  <c r="C642"/>
  <c r="C637"/>
  <c r="C629"/>
  <c r="C644"/>
  <c r="C634"/>
  <c r="C636"/>
  <c r="C622"/>
  <c r="C639"/>
  <c r="C641"/>
  <c r="C643"/>
  <c r="C620"/>
  <c r="C625"/>
  <c r="C628"/>
  <c r="C323"/>
  <c r="C619"/>
  <c r="C621"/>
  <c r="C627"/>
  <c r="C328"/>
  <c r="C324"/>
  <c r="C318"/>
  <c r="C322"/>
  <c r="C325"/>
  <c r="C319"/>
  <c r="C320"/>
  <c r="C326"/>
  <c r="C321"/>
  <c r="C329"/>
  <c r="C327"/>
  <c r="F48" i="13"/>
  <c r="B471" i="15" s="1"/>
  <c r="H30" i="13"/>
  <c r="B428" i="15" s="1"/>
  <c r="G30" i="13"/>
  <c r="B427" i="15" s="1"/>
  <c r="I30" i="13"/>
  <c r="B429" i="15" s="1"/>
  <c r="J19" i="12"/>
  <c r="B775" i="15" s="1"/>
  <c r="C546"/>
  <c r="C187"/>
  <c r="C413"/>
  <c r="M48" i="13"/>
  <c r="B478" i="15" s="1"/>
  <c r="C48" i="13"/>
  <c r="B468" i="15" s="1"/>
  <c r="L48" i="13"/>
  <c r="B477" i="15" s="1"/>
  <c r="K30" i="13"/>
  <c r="B431" i="15" s="1"/>
  <c r="C412"/>
  <c r="C415"/>
  <c r="C414"/>
  <c r="C411"/>
  <c r="C419"/>
  <c r="C409"/>
  <c r="C190"/>
  <c r="C189"/>
  <c r="C186"/>
  <c r="C194"/>
  <c r="C184"/>
  <c r="C418"/>
  <c r="C417"/>
  <c r="C410"/>
  <c r="C416"/>
  <c r="C408"/>
  <c r="C188"/>
  <c r="C193"/>
  <c r="C192"/>
  <c r="C185"/>
  <c r="C191"/>
  <c r="C183"/>
  <c r="I48" i="13"/>
  <c r="B474" i="15" s="1"/>
  <c r="D48" i="13"/>
  <c r="B469" i="15" s="1"/>
  <c r="C548"/>
  <c r="C544"/>
  <c r="C553"/>
  <c r="C547"/>
  <c r="C543"/>
  <c r="C550"/>
  <c r="C551"/>
  <c r="C545"/>
  <c r="C552"/>
  <c r="C549"/>
  <c r="C554"/>
  <c r="J30" i="13"/>
  <c r="B430" i="15" s="1"/>
  <c r="C395"/>
  <c r="B445"/>
  <c r="C445" s="1"/>
  <c r="J48" i="13"/>
  <c r="B475" i="15" s="1"/>
  <c r="C145"/>
  <c r="C517"/>
  <c r="C146"/>
  <c r="E48" i="13"/>
  <c r="B470" i="15" s="1"/>
  <c r="N48" i="13"/>
  <c r="B479" i="15" s="1"/>
  <c r="C142"/>
  <c r="C140"/>
  <c r="C738"/>
  <c r="C524"/>
  <c r="C398"/>
  <c r="B764"/>
  <c r="C741"/>
  <c r="C394"/>
  <c r="C396"/>
  <c r="C739"/>
  <c r="C740"/>
  <c r="C746"/>
  <c r="C401"/>
  <c r="C745"/>
  <c r="C742"/>
  <c r="B755"/>
  <c r="C402"/>
  <c r="C393"/>
  <c r="C403"/>
  <c r="C513"/>
  <c r="C515"/>
  <c r="C143"/>
  <c r="C522"/>
  <c r="C149"/>
  <c r="C139"/>
  <c r="C520"/>
  <c r="C148"/>
  <c r="B763"/>
  <c r="B753"/>
  <c r="C404"/>
  <c r="C744"/>
  <c r="B762"/>
  <c r="B756"/>
  <c r="B754"/>
  <c r="C747"/>
  <c r="C748"/>
  <c r="C749"/>
  <c r="C519"/>
  <c r="C514"/>
  <c r="C518"/>
  <c r="C743"/>
  <c r="C399"/>
  <c r="C138"/>
  <c r="C144"/>
  <c r="C400"/>
  <c r="C516"/>
  <c r="C147"/>
  <c r="C521"/>
  <c r="C397"/>
  <c r="C141"/>
  <c r="C523"/>
  <c r="E30" i="13"/>
  <c r="B425" i="15" s="1"/>
  <c r="M30" i="13"/>
  <c r="B433" i="15" s="1"/>
  <c r="D19" i="12"/>
  <c r="B769" i="15" s="1"/>
  <c r="E19" i="12"/>
  <c r="B770" i="15" s="1"/>
  <c r="N30" i="13"/>
  <c r="B434" i="15" s="1"/>
  <c r="E51" i="12"/>
  <c r="D51"/>
  <c r="C51"/>
  <c r="K51"/>
  <c r="I51"/>
  <c r="M51"/>
  <c r="N51"/>
  <c r="L51"/>
  <c r="F51"/>
  <c r="J51"/>
  <c r="H51"/>
  <c r="G51"/>
  <c r="F19"/>
  <c r="B771" i="15" s="1"/>
  <c r="N19" i="12"/>
  <c r="B779" i="15" s="1"/>
  <c r="F30" i="13"/>
  <c r="B426" i="15" s="1"/>
  <c r="M19" i="12"/>
  <c r="B778" i="15" s="1"/>
  <c r="L30" i="13"/>
  <c r="B432" i="15" s="1"/>
  <c r="D30" i="13"/>
  <c r="B424" i="15" s="1"/>
  <c r="C30" i="13"/>
  <c r="B423" i="15" s="1"/>
  <c r="E43" i="12"/>
  <c r="C43"/>
  <c r="D43"/>
  <c r="C19"/>
  <c r="B768" i="15" s="1"/>
  <c r="H43" i="12"/>
  <c r="I43"/>
  <c r="J43"/>
  <c r="N43"/>
  <c r="F43"/>
  <c r="K43"/>
  <c r="G43"/>
  <c r="M43"/>
  <c r="L43"/>
  <c r="L19"/>
  <c r="B777" i="15" s="1"/>
  <c r="H93" i="3"/>
  <c r="C23"/>
  <c r="A7"/>
  <c r="F36"/>
  <c r="D23"/>
  <c r="B7"/>
  <c r="D36"/>
  <c r="B32"/>
  <c r="F4"/>
  <c r="C13"/>
  <c r="I24"/>
  <c r="I25" s="1"/>
  <c r="E7"/>
  <c r="A36"/>
  <c r="B36"/>
  <c r="B13"/>
  <c r="J23"/>
  <c r="C4"/>
  <c r="A13"/>
  <c r="E23"/>
  <c r="C32"/>
  <c r="E4"/>
  <c r="I37"/>
  <c r="A23"/>
  <c r="J7"/>
  <c r="E36"/>
  <c r="E32"/>
  <c r="A4"/>
  <c r="J13"/>
  <c r="D32"/>
  <c r="C7"/>
  <c r="J36"/>
  <c r="I41"/>
  <c r="A32"/>
  <c r="E13"/>
  <c r="F7"/>
  <c r="B4"/>
  <c r="I14"/>
  <c r="I15" s="1"/>
  <c r="C36"/>
  <c r="B23"/>
  <c r="J32"/>
  <c r="D4"/>
  <c r="F13"/>
  <c r="J4"/>
  <c r="F23"/>
  <c r="F32"/>
  <c r="I33"/>
  <c r="I34" s="1"/>
  <c r="D7"/>
  <c r="D13"/>
  <c r="B25"/>
  <c r="E25"/>
  <c r="A25"/>
  <c r="F25"/>
  <c r="C25"/>
  <c r="J25"/>
  <c r="D25"/>
  <c r="B15"/>
  <c r="E15"/>
  <c r="J15"/>
  <c r="A15"/>
  <c r="F15"/>
  <c r="D15"/>
  <c r="C15"/>
  <c r="D34"/>
  <c r="F34"/>
  <c r="E34"/>
  <c r="J34"/>
  <c r="C34"/>
  <c r="B34"/>
  <c r="A34"/>
  <c r="G13" l="1"/>
  <c r="G7"/>
  <c r="G4"/>
  <c r="G9"/>
  <c r="G10"/>
  <c r="G11"/>
  <c r="G8"/>
  <c r="G5"/>
  <c r="G6"/>
  <c r="G12"/>
  <c r="C458" i="15"/>
  <c r="C453"/>
  <c r="C463"/>
  <c r="C460"/>
  <c r="C464"/>
  <c r="C457"/>
  <c r="C454"/>
  <c r="C456"/>
  <c r="C459"/>
  <c r="C461"/>
  <c r="C455"/>
  <c r="C462"/>
  <c r="H28" i="12"/>
  <c r="B803" i="15" s="1"/>
  <c r="K28" i="12"/>
  <c r="B806" i="15" s="1"/>
  <c r="G28" i="12"/>
  <c r="B802" i="15" s="1"/>
  <c r="I28" i="12"/>
  <c r="B804" i="15" s="1"/>
  <c r="C788"/>
  <c r="C791"/>
  <c r="C794"/>
  <c r="C787"/>
  <c r="C793"/>
  <c r="C785"/>
  <c r="C790"/>
  <c r="C789"/>
  <c r="C784"/>
  <c r="C792"/>
  <c r="C786"/>
  <c r="C471"/>
  <c r="C473"/>
  <c r="J28" i="12"/>
  <c r="B805" i="15" s="1"/>
  <c r="C470"/>
  <c r="C474"/>
  <c r="C444"/>
  <c r="C442"/>
  <c r="C469"/>
  <c r="C478"/>
  <c r="C447"/>
  <c r="C443"/>
  <c r="C441"/>
  <c r="C472"/>
  <c r="C439"/>
  <c r="C440"/>
  <c r="C446"/>
  <c r="C448"/>
  <c r="C438"/>
  <c r="C449"/>
  <c r="C777"/>
  <c r="C757"/>
  <c r="C475"/>
  <c r="C476"/>
  <c r="C468"/>
  <c r="C479"/>
  <c r="C759"/>
  <c r="C477"/>
  <c r="C758"/>
  <c r="C423"/>
  <c r="C754"/>
  <c r="C772"/>
  <c r="C432"/>
  <c r="C426"/>
  <c r="C771"/>
  <c r="C770"/>
  <c r="C430"/>
  <c r="C774"/>
  <c r="C753"/>
  <c r="C773"/>
  <c r="C778"/>
  <c r="C779"/>
  <c r="C425"/>
  <c r="C776"/>
  <c r="C762"/>
  <c r="C427"/>
  <c r="C755"/>
  <c r="C775"/>
  <c r="C764"/>
  <c r="C433"/>
  <c r="C431"/>
  <c r="C763"/>
  <c r="C429"/>
  <c r="C768"/>
  <c r="C424"/>
  <c r="C434"/>
  <c r="C769"/>
  <c r="C756"/>
  <c r="C428"/>
  <c r="C760"/>
  <c r="C761"/>
  <c r="K35" i="12"/>
  <c r="B836" i="15" s="1"/>
  <c r="D28" i="12"/>
  <c r="B799" i="15" s="1"/>
  <c r="H35" i="12"/>
  <c r="B833" i="15" s="1"/>
  <c r="E28" i="12"/>
  <c r="B800" i="15" s="1"/>
  <c r="F28" i="12"/>
  <c r="B801" i="15" s="1"/>
  <c r="L28" i="12"/>
  <c r="B807" i="15" s="1"/>
  <c r="C53" i="12"/>
  <c r="E53"/>
  <c r="C28"/>
  <c r="B798" i="15" s="1"/>
  <c r="D53" i="12"/>
  <c r="F53"/>
  <c r="H53"/>
  <c r="G53"/>
  <c r="N53"/>
  <c r="M53"/>
  <c r="J53"/>
  <c r="L53"/>
  <c r="K53"/>
  <c r="I53"/>
  <c r="M28"/>
  <c r="B808" i="15" s="1"/>
  <c r="N28" i="12"/>
  <c r="B809" i="15" s="1"/>
  <c r="H94" i="3"/>
  <c r="C24"/>
  <c r="E37"/>
  <c r="I42"/>
  <c r="C41"/>
  <c r="F33"/>
  <c r="E24"/>
  <c r="B37"/>
  <c r="A24"/>
  <c r="D37"/>
  <c r="F41"/>
  <c r="D33"/>
  <c r="F14"/>
  <c r="B14"/>
  <c r="D24"/>
  <c r="J24"/>
  <c r="A37"/>
  <c r="E41"/>
  <c r="F37"/>
  <c r="J41"/>
  <c r="A14"/>
  <c r="E14"/>
  <c r="B41"/>
  <c r="B24"/>
  <c r="J37"/>
  <c r="A41"/>
  <c r="D41"/>
  <c r="I38"/>
  <c r="J33"/>
  <c r="J14"/>
  <c r="A33"/>
  <c r="D14"/>
  <c r="C33"/>
  <c r="C37"/>
  <c r="F24"/>
  <c r="E33"/>
  <c r="B33"/>
  <c r="C14"/>
  <c r="G14" l="1"/>
  <c r="G31"/>
  <c r="G17"/>
  <c r="G27"/>
  <c r="G16"/>
  <c r="G15"/>
  <c r="G34"/>
  <c r="G35"/>
  <c r="G20"/>
  <c r="G26"/>
  <c r="G28"/>
  <c r="G32"/>
  <c r="G25"/>
  <c r="G19"/>
  <c r="G36"/>
  <c r="G29"/>
  <c r="G22"/>
  <c r="G21"/>
  <c r="G18"/>
  <c r="G30"/>
  <c r="G23"/>
  <c r="G33"/>
  <c r="G24"/>
  <c r="G37"/>
  <c r="I35" i="12"/>
  <c r="B834" i="15" s="1"/>
  <c r="G35" i="12"/>
  <c r="B832" i="15" s="1"/>
  <c r="J35" i="12"/>
  <c r="B835" i="15" s="1"/>
  <c r="C805"/>
  <c r="C808"/>
  <c r="C807"/>
  <c r="C798"/>
  <c r="C806"/>
  <c r="C804"/>
  <c r="C809"/>
  <c r="C802"/>
  <c r="C801"/>
  <c r="C800"/>
  <c r="C799"/>
  <c r="C803"/>
  <c r="D62" i="12"/>
  <c r="E62"/>
  <c r="C62"/>
  <c r="C35"/>
  <c r="B828" i="15" s="1"/>
  <c r="N62" i="12"/>
  <c r="M62"/>
  <c r="H62"/>
  <c r="G62"/>
  <c r="L62"/>
  <c r="F62"/>
  <c r="J62"/>
  <c r="K62"/>
  <c r="I62"/>
  <c r="N35"/>
  <c r="B839" i="15" s="1"/>
  <c r="F35" i="12"/>
  <c r="B831" i="15" s="1"/>
  <c r="M35" i="12"/>
  <c r="B838" i="15" s="1"/>
  <c r="L35" i="12"/>
  <c r="B837" i="15" s="1"/>
  <c r="E35" i="12"/>
  <c r="B830" i="15" s="1"/>
  <c r="D35" i="12"/>
  <c r="B829" i="15" s="1"/>
  <c r="H95" i="3"/>
  <c r="I43"/>
  <c r="J42"/>
  <c r="C38"/>
  <c r="F38"/>
  <c r="B38"/>
  <c r="B42"/>
  <c r="D42"/>
  <c r="E38"/>
  <c r="I39"/>
  <c r="I40" s="1"/>
  <c r="J38"/>
  <c r="F42"/>
  <c r="A42"/>
  <c r="D38"/>
  <c r="C42"/>
  <c r="E42"/>
  <c r="A38"/>
  <c r="C40"/>
  <c r="F40"/>
  <c r="J40"/>
  <c r="A40"/>
  <c r="E40"/>
  <c r="D40"/>
  <c r="B40"/>
  <c r="G38" l="1"/>
  <c r="C830" i="15"/>
  <c r="C836"/>
  <c r="C839"/>
  <c r="C833"/>
  <c r="C831"/>
  <c r="C829"/>
  <c r="C828"/>
  <c r="C834"/>
  <c r="C835"/>
  <c r="C838"/>
  <c r="C837"/>
  <c r="C832"/>
  <c r="C53" i="13"/>
  <c r="E53"/>
  <c r="D69" i="12"/>
  <c r="E69"/>
  <c r="D53" i="13"/>
  <c r="C69" i="12"/>
  <c r="I53" i="13"/>
  <c r="G53"/>
  <c r="K53"/>
  <c r="J53"/>
  <c r="F69" i="12"/>
  <c r="J69"/>
  <c r="H53" i="13"/>
  <c r="F53"/>
  <c r="I69" i="12"/>
  <c r="H69"/>
  <c r="N69"/>
  <c r="L69"/>
  <c r="N53" i="13"/>
  <c r="L53"/>
  <c r="G69" i="12"/>
  <c r="K69"/>
  <c r="M69"/>
  <c r="M53" i="13"/>
  <c r="H96" i="3"/>
  <c r="F39"/>
  <c r="D39"/>
  <c r="B39"/>
  <c r="J43"/>
  <c r="E39"/>
  <c r="I44"/>
  <c r="D43"/>
  <c r="F43"/>
  <c r="E43"/>
  <c r="B43"/>
  <c r="A43"/>
  <c r="C39"/>
  <c r="J39"/>
  <c r="A39"/>
  <c r="C43"/>
  <c r="G39" l="1"/>
  <c r="G41"/>
  <c r="G42"/>
  <c r="G40"/>
  <c r="H55" i="13"/>
  <c r="B488" i="15" s="1"/>
  <c r="B23"/>
  <c r="F55" i="13"/>
  <c r="B486" i="15" s="1"/>
  <c r="B21"/>
  <c r="N55" i="13"/>
  <c r="B494" i="15" s="1"/>
  <c r="B29"/>
  <c r="I55" i="13"/>
  <c r="B489" i="15" s="1"/>
  <c r="B24"/>
  <c r="D55" i="13"/>
  <c r="B484" i="15" s="1"/>
  <c r="B19"/>
  <c r="C55" i="13"/>
  <c r="B483" i="15" s="1"/>
  <c r="B18"/>
  <c r="K55" i="13"/>
  <c r="B491" i="15" s="1"/>
  <c r="B26"/>
  <c r="J55" i="13"/>
  <c r="B490" i="15" s="1"/>
  <c r="B25"/>
  <c r="M55" i="13"/>
  <c r="B493" i="15" s="1"/>
  <c r="B28"/>
  <c r="L55" i="13"/>
  <c r="B492" i="15" s="1"/>
  <c r="B27"/>
  <c r="G55" i="13"/>
  <c r="B487" i="15" s="1"/>
  <c r="B22"/>
  <c r="E55" i="13"/>
  <c r="B485" i="15" s="1"/>
  <c r="B20"/>
  <c r="G43" i="3"/>
  <c r="H97"/>
  <c r="C44"/>
  <c r="J44"/>
  <c r="A44"/>
  <c r="B44"/>
  <c r="E44"/>
  <c r="I45"/>
  <c r="D44"/>
  <c r="F44"/>
  <c r="I57" i="13" l="1"/>
  <c r="I60" s="1"/>
  <c r="J57"/>
  <c r="J60" s="1"/>
  <c r="L57"/>
  <c r="B507" i="15" s="1"/>
  <c r="H57" i="13"/>
  <c r="H60" s="1"/>
  <c r="C487" i="15"/>
  <c r="E57" i="13"/>
  <c r="E60" s="1"/>
  <c r="C57"/>
  <c r="C60" s="1"/>
  <c r="N57"/>
  <c r="N60" s="1"/>
  <c r="D57"/>
  <c r="B499" i="15" s="1"/>
  <c r="F57" i="13"/>
  <c r="B501" i="15" s="1"/>
  <c r="C22"/>
  <c r="G57" i="13"/>
  <c r="B502" i="15" s="1"/>
  <c r="M57" i="13"/>
  <c r="B508" i="15" s="1"/>
  <c r="K57" i="13"/>
  <c r="B506" i="15" s="1"/>
  <c r="C493"/>
  <c r="C491"/>
  <c r="C484"/>
  <c r="C494"/>
  <c r="C488"/>
  <c r="C28"/>
  <c r="C19"/>
  <c r="C23"/>
  <c r="C485"/>
  <c r="C492"/>
  <c r="C490"/>
  <c r="C483"/>
  <c r="C489"/>
  <c r="C486"/>
  <c r="C18"/>
  <c r="C24"/>
  <c r="C26"/>
  <c r="C29"/>
  <c r="C20"/>
  <c r="C27"/>
  <c r="C25"/>
  <c r="C21"/>
  <c r="G44" i="3"/>
  <c r="H98"/>
  <c r="F45"/>
  <c r="A45"/>
  <c r="B45"/>
  <c r="E45"/>
  <c r="I46"/>
  <c r="C45"/>
  <c r="D45"/>
  <c r="J45"/>
  <c r="B504" i="15" l="1"/>
  <c r="L60" i="13"/>
  <c r="B505" i="15"/>
  <c r="M60" i="13"/>
  <c r="F60"/>
  <c r="B500" i="15"/>
  <c r="B503"/>
  <c r="B509"/>
  <c r="B498"/>
  <c r="G60" i="13"/>
  <c r="D60"/>
  <c r="K60"/>
  <c r="G45" i="3"/>
  <c r="H99"/>
  <c r="A46"/>
  <c r="J46"/>
  <c r="C46"/>
  <c r="E46"/>
  <c r="B46"/>
  <c r="I47"/>
  <c r="D46"/>
  <c r="F46"/>
  <c r="C498" i="15" l="1"/>
  <c r="C500"/>
  <c r="C506"/>
  <c r="C505"/>
  <c r="C503"/>
  <c r="C502"/>
  <c r="C504"/>
  <c r="C501"/>
  <c r="C499"/>
  <c r="C508"/>
  <c r="C507"/>
  <c r="C509"/>
  <c r="G46" i="3"/>
  <c r="H100"/>
  <c r="A47"/>
  <c r="B47"/>
  <c r="F47"/>
  <c r="E47"/>
  <c r="J47"/>
  <c r="D47"/>
  <c r="C47"/>
  <c r="I48"/>
  <c r="G47" l="1"/>
  <c r="H101"/>
  <c r="J48"/>
  <c r="F48"/>
  <c r="B48"/>
  <c r="A48"/>
  <c r="E48"/>
  <c r="C48"/>
  <c r="D48"/>
  <c r="I49"/>
  <c r="G48" l="1"/>
  <c r="H102"/>
  <c r="D49"/>
  <c r="B49"/>
  <c r="C49"/>
  <c r="J49"/>
  <c r="E49"/>
  <c r="F49"/>
  <c r="A49"/>
  <c r="I50"/>
  <c r="G49" l="1"/>
  <c r="H103"/>
  <c r="A50"/>
  <c r="B50"/>
  <c r="J50"/>
  <c r="C50"/>
  <c r="D50"/>
  <c r="E50"/>
  <c r="F50"/>
  <c r="I51"/>
  <c r="G50" l="1"/>
  <c r="H104"/>
  <c r="F51"/>
  <c r="D51"/>
  <c r="C51"/>
  <c r="B51"/>
  <c r="A51"/>
  <c r="E51"/>
  <c r="J51"/>
  <c r="I52"/>
  <c r="G51" l="1"/>
  <c r="H105"/>
  <c r="C52"/>
  <c r="I53"/>
  <c r="F52"/>
  <c r="E52"/>
  <c r="D52"/>
  <c r="A52"/>
  <c r="B52"/>
  <c r="J52"/>
  <c r="G52" l="1"/>
  <c r="H106"/>
  <c r="F53"/>
  <c r="I54"/>
  <c r="E53"/>
  <c r="D53"/>
  <c r="A53"/>
  <c r="B53"/>
  <c r="C53"/>
  <c r="J53"/>
  <c r="G53" l="1"/>
  <c r="H107"/>
  <c r="A54"/>
  <c r="D54"/>
  <c r="F54"/>
  <c r="J54"/>
  <c r="E54"/>
  <c r="B54"/>
  <c r="C54"/>
  <c r="I55"/>
  <c r="G54" l="1"/>
  <c r="H108"/>
  <c r="I56"/>
  <c r="F55"/>
  <c r="A55"/>
  <c r="B55"/>
  <c r="J55"/>
  <c r="D55"/>
  <c r="C55"/>
  <c r="E55"/>
  <c r="G55" l="1"/>
  <c r="H109"/>
  <c r="A56"/>
  <c r="E56"/>
  <c r="J56"/>
  <c r="F56"/>
  <c r="B56"/>
  <c r="C56"/>
  <c r="I57"/>
  <c r="D56"/>
  <c r="G56" l="1"/>
  <c r="H110"/>
  <c r="B57"/>
  <c r="I58"/>
  <c r="J57"/>
  <c r="C57"/>
  <c r="E57"/>
  <c r="F57"/>
  <c r="D57"/>
  <c r="A57"/>
  <c r="G57" l="1"/>
  <c r="H111"/>
  <c r="E58"/>
  <c r="D58"/>
  <c r="A58"/>
  <c r="J58"/>
  <c r="B58"/>
  <c r="C58"/>
  <c r="F58"/>
  <c r="I59"/>
  <c r="G58" l="1"/>
  <c r="H112"/>
  <c r="A59"/>
  <c r="I60"/>
  <c r="E59"/>
  <c r="J59"/>
  <c r="F59"/>
  <c r="D59"/>
  <c r="C59"/>
  <c r="B59"/>
  <c r="G59" l="1"/>
  <c r="H113"/>
  <c r="J60"/>
  <c r="E60"/>
  <c r="C60"/>
  <c r="I61"/>
  <c r="F60"/>
  <c r="A60"/>
  <c r="B60"/>
  <c r="D60"/>
  <c r="G60" l="1"/>
  <c r="H114"/>
  <c r="E61"/>
  <c r="D61"/>
  <c r="J61"/>
  <c r="A61"/>
  <c r="B61"/>
  <c r="F61"/>
  <c r="I62"/>
  <c r="C61"/>
  <c r="G61" l="1"/>
  <c r="H115"/>
  <c r="C62"/>
  <c r="A62"/>
  <c r="D62"/>
  <c r="F62"/>
  <c r="E62"/>
  <c r="I63"/>
  <c r="J62"/>
  <c r="B62"/>
  <c r="G62" l="1"/>
  <c r="H116"/>
  <c r="D63"/>
  <c r="C63"/>
  <c r="F63"/>
  <c r="I64"/>
  <c r="A63"/>
  <c r="J63"/>
  <c r="B63"/>
  <c r="E63"/>
  <c r="G63" l="1"/>
  <c r="H117"/>
  <c r="B64"/>
  <c r="A64"/>
  <c r="D64"/>
  <c r="E64"/>
  <c r="C64"/>
  <c r="I65"/>
  <c r="J64"/>
  <c r="F64"/>
  <c r="G64" l="1"/>
  <c r="H118"/>
  <c r="B65"/>
  <c r="E65"/>
  <c r="I66"/>
  <c r="I117"/>
  <c r="C65"/>
  <c r="D65"/>
  <c r="J65"/>
  <c r="A65"/>
  <c r="F65"/>
  <c r="G65" l="1"/>
  <c r="H119"/>
  <c r="F66"/>
  <c r="E117"/>
  <c r="B66"/>
  <c r="I67"/>
  <c r="C66"/>
  <c r="F117"/>
  <c r="D66"/>
  <c r="E66"/>
  <c r="D117"/>
  <c r="A66"/>
  <c r="J117"/>
  <c r="I118"/>
  <c r="C117"/>
  <c r="A117"/>
  <c r="B117"/>
  <c r="J66"/>
  <c r="G66" l="1"/>
  <c r="H120"/>
  <c r="A67"/>
  <c r="D118"/>
  <c r="D67"/>
  <c r="I119"/>
  <c r="B67"/>
  <c r="B118"/>
  <c r="E67"/>
  <c r="J118"/>
  <c r="J67"/>
  <c r="E118"/>
  <c r="F67"/>
  <c r="F118"/>
  <c r="C118"/>
  <c r="I68"/>
  <c r="A118"/>
  <c r="C67"/>
  <c r="G67" l="1"/>
  <c r="H121"/>
  <c r="C68"/>
  <c r="J119"/>
  <c r="I69"/>
  <c r="C119"/>
  <c r="B119"/>
  <c r="I120"/>
  <c r="A119"/>
  <c r="J68"/>
  <c r="E119"/>
  <c r="F68"/>
  <c r="F119"/>
  <c r="D68"/>
  <c r="E68"/>
  <c r="B68"/>
  <c r="D119"/>
  <c r="A68"/>
  <c r="G68" l="1"/>
  <c r="H122"/>
  <c r="J69"/>
  <c r="F120"/>
  <c r="I121"/>
  <c r="F69"/>
  <c r="C120"/>
  <c r="A120"/>
  <c r="D120"/>
  <c r="I70"/>
  <c r="D69"/>
  <c r="A69"/>
  <c r="B69"/>
  <c r="B120"/>
  <c r="E69"/>
  <c r="J120"/>
  <c r="C69"/>
  <c r="E120"/>
  <c r="I99"/>
  <c r="G69" l="1"/>
  <c r="H123"/>
  <c r="J70"/>
  <c r="B99"/>
  <c r="D70"/>
  <c r="F121"/>
  <c r="D121"/>
  <c r="B121"/>
  <c r="J99"/>
  <c r="I71"/>
  <c r="C99"/>
  <c r="I100"/>
  <c r="E70"/>
  <c r="F99"/>
  <c r="E121"/>
  <c r="B70"/>
  <c r="D99"/>
  <c r="E99"/>
  <c r="A70"/>
  <c r="A121"/>
  <c r="C70"/>
  <c r="C121"/>
  <c r="A99"/>
  <c r="J121"/>
  <c r="F70"/>
  <c r="I122"/>
  <c r="G70" l="1"/>
  <c r="H124"/>
  <c r="F71"/>
  <c r="F122"/>
  <c r="J100"/>
  <c r="J71"/>
  <c r="A100"/>
  <c r="D122"/>
  <c r="I76"/>
  <c r="I101"/>
  <c r="E122"/>
  <c r="A71"/>
  <c r="C100"/>
  <c r="D71"/>
  <c r="B71"/>
  <c r="C71"/>
  <c r="C122"/>
  <c r="E100"/>
  <c r="E71"/>
  <c r="B122"/>
  <c r="D100"/>
  <c r="I123"/>
  <c r="I72"/>
  <c r="J122"/>
  <c r="F100"/>
  <c r="B100"/>
  <c r="A122"/>
  <c r="G71" l="1"/>
  <c r="H125"/>
  <c r="D72"/>
  <c r="C76"/>
  <c r="D123"/>
  <c r="A76"/>
  <c r="E101"/>
  <c r="B76"/>
  <c r="I73"/>
  <c r="F76"/>
  <c r="C123"/>
  <c r="D76"/>
  <c r="B123"/>
  <c r="F101"/>
  <c r="E123"/>
  <c r="I102"/>
  <c r="E72"/>
  <c r="J72"/>
  <c r="E76"/>
  <c r="I77"/>
  <c r="J76"/>
  <c r="F123"/>
  <c r="C72"/>
  <c r="A72"/>
  <c r="B72"/>
  <c r="I124"/>
  <c r="J123"/>
  <c r="D101"/>
  <c r="F72"/>
  <c r="A123"/>
  <c r="J101"/>
  <c r="C101"/>
  <c r="A101"/>
  <c r="B101"/>
  <c r="G72" l="1"/>
  <c r="H126"/>
  <c r="E73"/>
  <c r="I103"/>
  <c r="B124"/>
  <c r="C102"/>
  <c r="F102"/>
  <c r="I125"/>
  <c r="J102"/>
  <c r="A124"/>
  <c r="B102"/>
  <c r="B77"/>
  <c r="J124"/>
  <c r="A73"/>
  <c r="B73"/>
  <c r="D102"/>
  <c r="A77"/>
  <c r="C73"/>
  <c r="F73"/>
  <c r="F124"/>
  <c r="E102"/>
  <c r="E124"/>
  <c r="I74"/>
  <c r="I75" s="1"/>
  <c r="E77"/>
  <c r="A102"/>
  <c r="F77"/>
  <c r="D73"/>
  <c r="J77"/>
  <c r="J73"/>
  <c r="I78"/>
  <c r="D124"/>
  <c r="C77"/>
  <c r="D77"/>
  <c r="C124"/>
  <c r="B75"/>
  <c r="E75"/>
  <c r="A75"/>
  <c r="C75"/>
  <c r="J75"/>
  <c r="D75"/>
  <c r="F75"/>
  <c r="G73" l="1"/>
  <c r="H127"/>
  <c r="A74"/>
  <c r="F103"/>
  <c r="B78"/>
  <c r="D78"/>
  <c r="C103"/>
  <c r="A125"/>
  <c r="F74"/>
  <c r="D125"/>
  <c r="E103"/>
  <c r="E74"/>
  <c r="C78"/>
  <c r="F78"/>
  <c r="J125"/>
  <c r="D74"/>
  <c r="C74"/>
  <c r="B125"/>
  <c r="E125"/>
  <c r="B103"/>
  <c r="B74"/>
  <c r="E78"/>
  <c r="I126"/>
  <c r="J78"/>
  <c r="A78"/>
  <c r="J103"/>
  <c r="J74"/>
  <c r="F125"/>
  <c r="I104"/>
  <c r="I79"/>
  <c r="C125"/>
  <c r="A103"/>
  <c r="D103"/>
  <c r="G74" l="1"/>
  <c r="G77"/>
  <c r="G75"/>
  <c r="G76"/>
  <c r="G78"/>
  <c r="H128"/>
  <c r="F79"/>
  <c r="D104"/>
  <c r="F126"/>
  <c r="A126"/>
  <c r="E104"/>
  <c r="C79"/>
  <c r="B104"/>
  <c r="J104"/>
  <c r="E126"/>
  <c r="A104"/>
  <c r="B79"/>
  <c r="C104"/>
  <c r="I127"/>
  <c r="J126"/>
  <c r="F104"/>
  <c r="I105"/>
  <c r="A79"/>
  <c r="J79"/>
  <c r="E79"/>
  <c r="B126"/>
  <c r="I80"/>
  <c r="D126"/>
  <c r="D79"/>
  <c r="C126"/>
  <c r="G79" l="1"/>
  <c r="H129"/>
  <c r="B105"/>
  <c r="D105"/>
  <c r="D80"/>
  <c r="F127"/>
  <c r="J105"/>
  <c r="I81"/>
  <c r="C127"/>
  <c r="A80"/>
  <c r="B80"/>
  <c r="J80"/>
  <c r="E105"/>
  <c r="E80"/>
  <c r="I128"/>
  <c r="J127"/>
  <c r="E127"/>
  <c r="F105"/>
  <c r="A127"/>
  <c r="F80"/>
  <c r="I106"/>
  <c r="A105"/>
  <c r="B127"/>
  <c r="D127"/>
  <c r="C80"/>
  <c r="C105"/>
  <c r="G80" l="1"/>
  <c r="H130"/>
  <c r="D106"/>
  <c r="F106"/>
  <c r="J81"/>
  <c r="A106"/>
  <c r="D81"/>
  <c r="A81"/>
  <c r="F81"/>
  <c r="E106"/>
  <c r="J128"/>
  <c r="B128"/>
  <c r="I107"/>
  <c r="B81"/>
  <c r="F128"/>
  <c r="E81"/>
  <c r="B106"/>
  <c r="C106"/>
  <c r="I82"/>
  <c r="C81"/>
  <c r="D128"/>
  <c r="I129"/>
  <c r="E128"/>
  <c r="A128"/>
  <c r="C128"/>
  <c r="J106"/>
  <c r="G81" l="1"/>
  <c r="H131"/>
  <c r="F129"/>
  <c r="B107"/>
  <c r="C82"/>
  <c r="D107"/>
  <c r="D129"/>
  <c r="A107"/>
  <c r="E82"/>
  <c r="F107"/>
  <c r="C107"/>
  <c r="B82"/>
  <c r="I108"/>
  <c r="A82"/>
  <c r="I83"/>
  <c r="D82"/>
  <c r="E129"/>
  <c r="C129"/>
  <c r="J82"/>
  <c r="E107"/>
  <c r="J129"/>
  <c r="F82"/>
  <c r="B129"/>
  <c r="A129"/>
  <c r="J107"/>
  <c r="I130"/>
  <c r="G82" l="1"/>
  <c r="H132"/>
  <c r="F130"/>
  <c r="F108"/>
  <c r="E108"/>
  <c r="I84"/>
  <c r="D83"/>
  <c r="D108"/>
  <c r="F83"/>
  <c r="J108"/>
  <c r="B83"/>
  <c r="J130"/>
  <c r="B108"/>
  <c r="A108"/>
  <c r="E130"/>
  <c r="J83"/>
  <c r="A83"/>
  <c r="I109"/>
  <c r="E83"/>
  <c r="A130"/>
  <c r="C130"/>
  <c r="C83"/>
  <c r="D130"/>
  <c r="I131"/>
  <c r="B130"/>
  <c r="C108"/>
  <c r="G83" l="1"/>
  <c r="H133"/>
  <c r="E84"/>
  <c r="F84"/>
  <c r="J131"/>
  <c r="A84"/>
  <c r="C131"/>
  <c r="F131"/>
  <c r="D109"/>
  <c r="B84"/>
  <c r="F109"/>
  <c r="C109"/>
  <c r="J84"/>
  <c r="J109"/>
  <c r="I110"/>
  <c r="C84"/>
  <c r="D84"/>
  <c r="B131"/>
  <c r="I85"/>
  <c r="A109"/>
  <c r="A131"/>
  <c r="B109"/>
  <c r="I132"/>
  <c r="D131"/>
  <c r="E131"/>
  <c r="E109"/>
  <c r="G84" l="1"/>
  <c r="H134"/>
  <c r="A110"/>
  <c r="F110"/>
  <c r="D132"/>
  <c r="F85"/>
  <c r="B132"/>
  <c r="C110"/>
  <c r="E85"/>
  <c r="J85"/>
  <c r="J110"/>
  <c r="J132"/>
  <c r="B85"/>
  <c r="D110"/>
  <c r="A132"/>
  <c r="E110"/>
  <c r="B110"/>
  <c r="I133"/>
  <c r="C85"/>
  <c r="F132"/>
  <c r="I111"/>
  <c r="E132"/>
  <c r="A85"/>
  <c r="D85"/>
  <c r="C132"/>
  <c r="I86"/>
  <c r="G85" l="1"/>
  <c r="H135"/>
  <c r="D86"/>
  <c r="E86"/>
  <c r="C133"/>
  <c r="A86"/>
  <c r="J86"/>
  <c r="B133"/>
  <c r="I134"/>
  <c r="A133"/>
  <c r="C111"/>
  <c r="A111"/>
  <c r="D133"/>
  <c r="I112"/>
  <c r="C86"/>
  <c r="I87"/>
  <c r="J133"/>
  <c r="B86"/>
  <c r="F86"/>
  <c r="F111"/>
  <c r="E111"/>
  <c r="B111"/>
  <c r="F133"/>
  <c r="J111"/>
  <c r="D111"/>
  <c r="E133"/>
  <c r="G86" l="1"/>
  <c r="H136"/>
  <c r="C112"/>
  <c r="D134"/>
  <c r="C134"/>
  <c r="E134"/>
  <c r="A112"/>
  <c r="C87"/>
  <c r="B87"/>
  <c r="B112"/>
  <c r="I135"/>
  <c r="D87"/>
  <c r="E87"/>
  <c r="A134"/>
  <c r="J112"/>
  <c r="D112"/>
  <c r="B134"/>
  <c r="F134"/>
  <c r="E112"/>
  <c r="F112"/>
  <c r="J87"/>
  <c r="I88"/>
  <c r="J134"/>
  <c r="I113"/>
  <c r="F87"/>
  <c r="A87"/>
  <c r="G87" l="1"/>
  <c r="H137"/>
  <c r="J113"/>
  <c r="C113"/>
  <c r="C135"/>
  <c r="B113"/>
  <c r="A135"/>
  <c r="E135"/>
  <c r="J135"/>
  <c r="F88"/>
  <c r="D113"/>
  <c r="I136"/>
  <c r="A113"/>
  <c r="D135"/>
  <c r="E113"/>
  <c r="F113"/>
  <c r="I89"/>
  <c r="I114"/>
  <c r="B135"/>
  <c r="E88"/>
  <c r="A88"/>
  <c r="F135"/>
  <c r="B88"/>
  <c r="D88"/>
  <c r="C88"/>
  <c r="J88"/>
  <c r="G88" l="1"/>
  <c r="H138"/>
  <c r="D114"/>
  <c r="D136"/>
  <c r="J136"/>
  <c r="A89"/>
  <c r="C89"/>
  <c r="J114"/>
  <c r="A136"/>
  <c r="F89"/>
  <c r="B114"/>
  <c r="C136"/>
  <c r="F114"/>
  <c r="F136"/>
  <c r="A114"/>
  <c r="E114"/>
  <c r="I115"/>
  <c r="I116" s="1"/>
  <c r="E136"/>
  <c r="J89"/>
  <c r="B89"/>
  <c r="I137"/>
  <c r="C114"/>
  <c r="D89"/>
  <c r="E89"/>
  <c r="I90"/>
  <c r="B136"/>
  <c r="A116"/>
  <c r="D116"/>
  <c r="B116"/>
  <c r="F116"/>
  <c r="J116"/>
  <c r="E116"/>
  <c r="C116"/>
  <c r="G89" l="1"/>
  <c r="H139"/>
  <c r="D90"/>
  <c r="I91"/>
  <c r="I138"/>
  <c r="A90"/>
  <c r="J137"/>
  <c r="D137"/>
  <c r="B115"/>
  <c r="F90"/>
  <c r="A137"/>
  <c r="B90"/>
  <c r="J90"/>
  <c r="B137"/>
  <c r="E115"/>
  <c r="A115"/>
  <c r="E137"/>
  <c r="D115"/>
  <c r="F115"/>
  <c r="E90"/>
  <c r="C115"/>
  <c r="F137"/>
  <c r="J115"/>
  <c r="C90"/>
  <c r="C137"/>
  <c r="G90" l="1"/>
  <c r="H140"/>
  <c r="B91"/>
  <c r="E138"/>
  <c r="D138"/>
  <c r="I92"/>
  <c r="C91"/>
  <c r="J138"/>
  <c r="D91"/>
  <c r="E91"/>
  <c r="C138"/>
  <c r="A138"/>
  <c r="F91"/>
  <c r="F138"/>
  <c r="B138"/>
  <c r="A91"/>
  <c r="I139"/>
  <c r="J91"/>
  <c r="G91" l="1"/>
  <c r="H141"/>
  <c r="A92"/>
  <c r="D92"/>
  <c r="C92"/>
  <c r="J92"/>
  <c r="A139"/>
  <c r="C139"/>
  <c r="I93"/>
  <c r="B92"/>
  <c r="E92"/>
  <c r="D139"/>
  <c r="E139"/>
  <c r="B139"/>
  <c r="F139"/>
  <c r="J139"/>
  <c r="I140"/>
  <c r="F92"/>
  <c r="G92" l="1"/>
  <c r="H142"/>
  <c r="I94"/>
  <c r="D140"/>
  <c r="J93"/>
  <c r="E140"/>
  <c r="F140"/>
  <c r="I141"/>
  <c r="E93"/>
  <c r="A93"/>
  <c r="A140"/>
  <c r="F93"/>
  <c r="B93"/>
  <c r="C140"/>
  <c r="C93"/>
  <c r="J140"/>
  <c r="B140"/>
  <c r="D93"/>
  <c r="G93" l="1"/>
  <c r="H143"/>
  <c r="C94"/>
  <c r="F141"/>
  <c r="E94"/>
  <c r="C141"/>
  <c r="J94"/>
  <c r="F94"/>
  <c r="A141"/>
  <c r="D94"/>
  <c r="A94"/>
  <c r="B94"/>
  <c r="E141"/>
  <c r="D141"/>
  <c r="B141"/>
  <c r="J141"/>
  <c r="I142"/>
  <c r="I95"/>
  <c r="G94" l="1"/>
  <c r="H144"/>
  <c r="F95"/>
  <c r="A95"/>
  <c r="F142"/>
  <c r="B142"/>
  <c r="E142"/>
  <c r="D95"/>
  <c r="C142"/>
  <c r="C95"/>
  <c r="I96"/>
  <c r="J95"/>
  <c r="E95"/>
  <c r="D142"/>
  <c r="J142"/>
  <c r="A142"/>
  <c r="B95"/>
  <c r="I143"/>
  <c r="G95" l="1"/>
  <c r="H145"/>
  <c r="H146" s="1"/>
  <c r="C96"/>
  <c r="B96"/>
  <c r="E96"/>
  <c r="A96"/>
  <c r="I97"/>
  <c r="I98" s="1"/>
  <c r="A143"/>
  <c r="C143"/>
  <c r="D143"/>
  <c r="E143"/>
  <c r="J96"/>
  <c r="F96"/>
  <c r="D96"/>
  <c r="B143"/>
  <c r="F143"/>
  <c r="J143"/>
  <c r="I144"/>
  <c r="A98"/>
  <c r="J98"/>
  <c r="D98"/>
  <c r="F98"/>
  <c r="C98"/>
  <c r="E98"/>
  <c r="B98"/>
  <c r="G96" l="1"/>
  <c r="H147"/>
  <c r="B97"/>
  <c r="A144"/>
  <c r="C144"/>
  <c r="J144"/>
  <c r="C97"/>
  <c r="J97"/>
  <c r="I145"/>
  <c r="A97"/>
  <c r="B144"/>
  <c r="E144"/>
  <c r="F97"/>
  <c r="E97"/>
  <c r="D144"/>
  <c r="D97"/>
  <c r="F144"/>
  <c r="G97" l="1"/>
  <c r="G107"/>
  <c r="G105"/>
  <c r="G98"/>
  <c r="G102"/>
  <c r="G101"/>
  <c r="G106"/>
  <c r="G99"/>
  <c r="G108"/>
  <c r="G100"/>
  <c r="G104"/>
  <c r="G103"/>
  <c r="G109"/>
  <c r="G110"/>
  <c r="G132"/>
  <c r="G111"/>
  <c r="G133"/>
  <c r="G112"/>
  <c r="G134"/>
  <c r="G113"/>
  <c r="G114"/>
  <c r="G135"/>
  <c r="G115"/>
  <c r="G128"/>
  <c r="G131"/>
  <c r="G122"/>
  <c r="G126"/>
  <c r="G119"/>
  <c r="G123"/>
  <c r="G124"/>
  <c r="G130"/>
  <c r="G129"/>
  <c r="G136"/>
  <c r="G118"/>
  <c r="G121"/>
  <c r="G116"/>
  <c r="G117"/>
  <c r="G125"/>
  <c r="G127"/>
  <c r="G120"/>
  <c r="G137"/>
  <c r="G142"/>
  <c r="G143"/>
  <c r="G140"/>
  <c r="G139"/>
  <c r="G138"/>
  <c r="G141"/>
  <c r="G144"/>
  <c r="H148"/>
  <c r="C145"/>
  <c r="F145"/>
  <c r="J145"/>
  <c r="E145"/>
  <c r="I146"/>
  <c r="D145"/>
  <c r="B145"/>
  <c r="A145"/>
  <c r="G145" l="1"/>
  <c r="H149"/>
  <c r="J146"/>
  <c r="B146"/>
  <c r="I147"/>
  <c r="E146"/>
  <c r="D146"/>
  <c r="A146"/>
  <c r="C146"/>
  <c r="F146"/>
  <c r="G146" l="1"/>
  <c r="H150"/>
  <c r="C147"/>
  <c r="B147"/>
  <c r="E147"/>
  <c r="F147"/>
  <c r="A147"/>
  <c r="D147"/>
  <c r="J147"/>
  <c r="I148"/>
  <c r="G147" l="1"/>
  <c r="H151"/>
  <c r="A148"/>
  <c r="B148"/>
  <c r="J148"/>
  <c r="F148"/>
  <c r="E148"/>
  <c r="I149"/>
  <c r="C148"/>
  <c r="D148"/>
  <c r="G148" l="1"/>
  <c r="H152"/>
  <c r="B149"/>
  <c r="E149"/>
  <c r="D149"/>
  <c r="F149"/>
  <c r="J149"/>
  <c r="A149"/>
  <c r="C149"/>
  <c r="I150"/>
  <c r="G149" l="1"/>
  <c r="H153"/>
  <c r="E150"/>
  <c r="D150"/>
  <c r="J150"/>
  <c r="C150"/>
  <c r="A150"/>
  <c r="F150"/>
  <c r="I151"/>
  <c r="B150"/>
  <c r="G150" l="1"/>
  <c r="H154"/>
  <c r="E151"/>
  <c r="J151"/>
  <c r="F151"/>
  <c r="D151"/>
  <c r="C151"/>
  <c r="A151"/>
  <c r="B151"/>
  <c r="I152"/>
  <c r="G151" l="1"/>
  <c r="H155"/>
  <c r="E152"/>
  <c r="I153"/>
  <c r="B152"/>
  <c r="C152"/>
  <c r="F152"/>
  <c r="A152"/>
  <c r="J152"/>
  <c r="D152"/>
  <c r="G152" l="1"/>
  <c r="H156"/>
  <c r="D153"/>
  <c r="I154"/>
  <c r="C153"/>
  <c r="E153"/>
  <c r="J153"/>
  <c r="F153"/>
  <c r="B153"/>
  <c r="A153"/>
  <c r="G153" l="1"/>
  <c r="H157"/>
  <c r="A154"/>
  <c r="D154"/>
  <c r="J154"/>
  <c r="F154"/>
  <c r="B154"/>
  <c r="C154"/>
  <c r="E154"/>
  <c r="I155"/>
  <c r="G154" l="1"/>
  <c r="H158"/>
  <c r="J155"/>
  <c r="B155"/>
  <c r="E155"/>
  <c r="I156"/>
  <c r="F155"/>
  <c r="C155"/>
  <c r="A155"/>
  <c r="D155"/>
  <c r="G155" l="1"/>
  <c r="H159"/>
  <c r="I157"/>
  <c r="F156"/>
  <c r="A156"/>
  <c r="J156"/>
  <c r="C156"/>
  <c r="D156"/>
  <c r="E156"/>
  <c r="B156"/>
  <c r="G156" l="1"/>
  <c r="H160"/>
  <c r="J157"/>
  <c r="E157"/>
  <c r="B157"/>
  <c r="I158"/>
  <c r="D157"/>
  <c r="F157"/>
  <c r="C157"/>
  <c r="A157"/>
  <c r="G157" l="1"/>
  <c r="H161"/>
  <c r="B158"/>
  <c r="E158"/>
  <c r="A158"/>
  <c r="C158"/>
  <c r="F158"/>
  <c r="J158"/>
  <c r="D158"/>
  <c r="I159"/>
  <c r="G158" l="1"/>
  <c r="H162"/>
  <c r="B159"/>
  <c r="D159"/>
  <c r="I160"/>
  <c r="E159"/>
  <c r="A159"/>
  <c r="F159"/>
  <c r="C159"/>
  <c r="J159"/>
  <c r="G159" l="1"/>
  <c r="H163"/>
  <c r="J160"/>
  <c r="B160"/>
  <c r="A160"/>
  <c r="F160"/>
  <c r="E160"/>
  <c r="C160"/>
  <c r="D160"/>
  <c r="I161"/>
  <c r="G160" l="1"/>
  <c r="H164"/>
  <c r="E161"/>
  <c r="J161"/>
  <c r="F161"/>
  <c r="B161"/>
  <c r="D161"/>
  <c r="C161"/>
  <c r="A161"/>
  <c r="I162"/>
  <c r="G161" l="1"/>
  <c r="H165"/>
  <c r="I163"/>
  <c r="D162"/>
  <c r="C162"/>
  <c r="F162"/>
  <c r="E162"/>
  <c r="J162"/>
  <c r="B162"/>
  <c r="A162"/>
  <c r="G162" l="1"/>
  <c r="H166"/>
  <c r="I164"/>
  <c r="B163"/>
  <c r="A163"/>
  <c r="J163"/>
  <c r="C163"/>
  <c r="E163"/>
  <c r="D163"/>
  <c r="F163"/>
  <c r="G163" l="1"/>
  <c r="H167"/>
  <c r="I165"/>
  <c r="C164"/>
  <c r="A164"/>
  <c r="D164"/>
  <c r="F164"/>
  <c r="J164"/>
  <c r="E164"/>
  <c r="B164"/>
  <c r="G164" l="1"/>
  <c r="H168"/>
  <c r="F165"/>
  <c r="J165"/>
  <c r="I166"/>
  <c r="C165"/>
  <c r="A165"/>
  <c r="D165"/>
  <c r="E165"/>
  <c r="B165"/>
  <c r="G165" l="1"/>
  <c r="H169"/>
  <c r="J166"/>
  <c r="E166"/>
  <c r="C166"/>
  <c r="D166"/>
  <c r="F166"/>
  <c r="A166"/>
  <c r="B166"/>
  <c r="I167"/>
  <c r="G166" l="1"/>
  <c r="H170"/>
  <c r="F167"/>
  <c r="J167"/>
  <c r="A167"/>
  <c r="B167"/>
  <c r="C167"/>
  <c r="E167"/>
  <c r="D167"/>
  <c r="I168"/>
  <c r="G167" l="1"/>
  <c r="H171"/>
  <c r="J168"/>
  <c r="A168"/>
  <c r="I169"/>
  <c r="C168"/>
  <c r="E168"/>
  <c r="B168"/>
  <c r="F168"/>
  <c r="D168"/>
  <c r="G168" l="1"/>
  <c r="H172"/>
  <c r="F169"/>
  <c r="A169"/>
  <c r="C169"/>
  <c r="I170"/>
  <c r="D169"/>
  <c r="E169"/>
  <c r="J169"/>
  <c r="B169"/>
  <c r="G169" l="1"/>
  <c r="H173"/>
  <c r="J170"/>
  <c r="A170"/>
  <c r="I171"/>
  <c r="C170"/>
  <c r="E170"/>
  <c r="B170"/>
  <c r="F170"/>
  <c r="D170"/>
  <c r="G170" l="1"/>
  <c r="H174"/>
  <c r="D171"/>
  <c r="J171"/>
  <c r="E171"/>
  <c r="F171"/>
  <c r="A171"/>
  <c r="B171"/>
  <c r="C171"/>
  <c r="I172"/>
  <c r="G171" l="1"/>
  <c r="H175"/>
  <c r="J172"/>
  <c r="D172"/>
  <c r="I173"/>
  <c r="F172"/>
  <c r="C172"/>
  <c r="E172"/>
  <c r="B172"/>
  <c r="A172"/>
  <c r="G172" l="1"/>
  <c r="H176"/>
  <c r="E173"/>
  <c r="A173"/>
  <c r="C173"/>
  <c r="B173"/>
  <c r="F173"/>
  <c r="D173"/>
  <c r="J173"/>
  <c r="I174"/>
  <c r="G173" l="1"/>
  <c r="H177"/>
  <c r="B174"/>
  <c r="D174"/>
  <c r="A174"/>
  <c r="I175"/>
  <c r="J174"/>
  <c r="C174"/>
  <c r="F174"/>
  <c r="E174"/>
  <c r="G174" l="1"/>
  <c r="H178"/>
  <c r="F175"/>
  <c r="I176"/>
  <c r="B175"/>
  <c r="A175"/>
  <c r="E175"/>
  <c r="D175"/>
  <c r="J175"/>
  <c r="C175"/>
  <c r="G175" l="1"/>
  <c r="H179"/>
  <c r="C176"/>
  <c r="F176"/>
  <c r="B176"/>
  <c r="E176"/>
  <c r="A176"/>
  <c r="I177"/>
  <c r="D176"/>
  <c r="J176"/>
  <c r="G176" l="1"/>
  <c r="H180"/>
  <c r="D177"/>
  <c r="F177"/>
  <c r="E177"/>
  <c r="C177"/>
  <c r="A177"/>
  <c r="B177"/>
  <c r="I178"/>
  <c r="J177"/>
  <c r="G177" l="1"/>
  <c r="H181"/>
  <c r="B178"/>
  <c r="C178"/>
  <c r="A178"/>
  <c r="J178"/>
  <c r="E178"/>
  <c r="I179"/>
  <c r="D178"/>
  <c r="F178"/>
  <c r="G178" l="1"/>
  <c r="H182"/>
  <c r="I180"/>
  <c r="B179"/>
  <c r="E179"/>
  <c r="A179"/>
  <c r="D179"/>
  <c r="C179"/>
  <c r="F179"/>
  <c r="J179"/>
  <c r="G179" l="1"/>
  <c r="H183"/>
  <c r="B180"/>
  <c r="A180"/>
  <c r="F180"/>
  <c r="C180"/>
  <c r="J180"/>
  <c r="E180"/>
  <c r="D180"/>
  <c r="I181"/>
  <c r="G180" l="1"/>
  <c r="H184"/>
  <c r="B181"/>
  <c r="J181"/>
  <c r="D181"/>
  <c r="I182"/>
  <c r="C181"/>
  <c r="F181"/>
  <c r="A181"/>
  <c r="E181"/>
  <c r="G181" l="1"/>
  <c r="H185"/>
  <c r="F182"/>
  <c r="A182"/>
  <c r="E182"/>
  <c r="B182"/>
  <c r="C182"/>
  <c r="I183"/>
  <c r="D182"/>
  <c r="J182"/>
  <c r="G182" l="1"/>
  <c r="H186"/>
  <c r="F183"/>
  <c r="A183"/>
  <c r="E183"/>
  <c r="J183"/>
  <c r="B183"/>
  <c r="D183"/>
  <c r="C183"/>
  <c r="I184"/>
  <c r="G183" l="1"/>
  <c r="H187"/>
  <c r="J184"/>
  <c r="F184"/>
  <c r="B184"/>
  <c r="C184"/>
  <c r="I185"/>
  <c r="A184"/>
  <c r="D184"/>
  <c r="E184"/>
  <c r="G184" l="1"/>
  <c r="H188"/>
  <c r="F185"/>
  <c r="A185"/>
  <c r="C185"/>
  <c r="I186"/>
  <c r="D185"/>
  <c r="E185"/>
  <c r="J185"/>
  <c r="B185"/>
  <c r="G185" l="1"/>
  <c r="H189"/>
  <c r="J186"/>
  <c r="B186"/>
  <c r="I187"/>
  <c r="F186"/>
  <c r="C186"/>
  <c r="D186"/>
  <c r="E186"/>
  <c r="A186"/>
  <c r="G186" l="1"/>
  <c r="H190"/>
  <c r="F187"/>
  <c r="B187"/>
  <c r="I188"/>
  <c r="D187"/>
  <c r="C187"/>
  <c r="E187"/>
  <c r="J187"/>
  <c r="A187"/>
  <c r="G187" l="1"/>
  <c r="H191"/>
  <c r="J188"/>
  <c r="F188"/>
  <c r="A188"/>
  <c r="D188"/>
  <c r="E188"/>
  <c r="I189"/>
  <c r="B188"/>
  <c r="C188"/>
  <c r="G188" l="1"/>
  <c r="H192"/>
  <c r="B189"/>
  <c r="J189"/>
  <c r="I190"/>
  <c r="F189"/>
  <c r="A189"/>
  <c r="E189"/>
  <c r="D189"/>
  <c r="C189"/>
  <c r="G189" l="1"/>
  <c r="H193"/>
  <c r="J190"/>
  <c r="E190"/>
  <c r="A190"/>
  <c r="B190"/>
  <c r="I191"/>
  <c r="F190"/>
  <c r="C190"/>
  <c r="D190"/>
  <c r="G190" l="1"/>
  <c r="H194"/>
  <c r="B191"/>
  <c r="J191"/>
  <c r="I192"/>
  <c r="F191"/>
  <c r="A191"/>
  <c r="E191"/>
  <c r="D191"/>
  <c r="C191"/>
  <c r="G191" l="1"/>
  <c r="H195"/>
  <c r="J192"/>
  <c r="D192"/>
  <c r="A192"/>
  <c r="C192"/>
  <c r="I193"/>
  <c r="B192"/>
  <c r="F192"/>
  <c r="E192"/>
  <c r="G192" l="1"/>
  <c r="H196"/>
  <c r="B193"/>
  <c r="J193"/>
  <c r="I194"/>
  <c r="F193"/>
  <c r="A193"/>
  <c r="E193"/>
  <c r="D193"/>
  <c r="C193"/>
  <c r="G193" l="1"/>
  <c r="H197"/>
  <c r="B194"/>
  <c r="J194"/>
  <c r="I195"/>
  <c r="E194"/>
  <c r="D194"/>
  <c r="F194"/>
  <c r="C194"/>
  <c r="A194"/>
  <c r="G194" l="1"/>
  <c r="H198"/>
  <c r="F195"/>
  <c r="A195"/>
  <c r="J195"/>
  <c r="E195"/>
  <c r="B195"/>
  <c r="D195"/>
  <c r="C195"/>
  <c r="I196"/>
  <c r="G195" l="1"/>
  <c r="H199"/>
  <c r="J196"/>
  <c r="D196"/>
  <c r="B196"/>
  <c r="C196"/>
  <c r="F196"/>
  <c r="I197"/>
  <c r="A196"/>
  <c r="E196"/>
  <c r="G196" l="1"/>
  <c r="H200"/>
  <c r="F197"/>
  <c r="C197"/>
  <c r="I198"/>
  <c r="D197"/>
  <c r="E197"/>
  <c r="J197"/>
  <c r="A197"/>
  <c r="B197"/>
  <c r="G197" l="1"/>
  <c r="H201"/>
  <c r="E198"/>
  <c r="B198"/>
  <c r="C198"/>
  <c r="D198"/>
  <c r="F198"/>
  <c r="J198"/>
  <c r="A198"/>
  <c r="I199"/>
  <c r="G198" l="1"/>
  <c r="H202"/>
  <c r="H203" s="1"/>
  <c r="F199"/>
  <c r="C199"/>
  <c r="D199"/>
  <c r="A199"/>
  <c r="J199"/>
  <c r="E199"/>
  <c r="B199"/>
  <c r="I200"/>
  <c r="G199" l="1"/>
  <c r="H204"/>
  <c r="F200"/>
  <c r="B200"/>
  <c r="I201"/>
  <c r="J200"/>
  <c r="E200"/>
  <c r="D200"/>
  <c r="C200"/>
  <c r="A200"/>
  <c r="G200" l="1"/>
  <c r="H205"/>
  <c r="B201"/>
  <c r="C201"/>
  <c r="E201"/>
  <c r="J201"/>
  <c r="F201"/>
  <c r="A201"/>
  <c r="D201"/>
  <c r="I202"/>
  <c r="G201" l="1"/>
  <c r="H206"/>
  <c r="C202"/>
  <c r="E202"/>
  <c r="I203"/>
  <c r="B202"/>
  <c r="J202"/>
  <c r="D202"/>
  <c r="F202"/>
  <c r="A202"/>
  <c r="G202" l="1"/>
  <c r="H207"/>
  <c r="J203"/>
  <c r="D203"/>
  <c r="I204"/>
  <c r="F203"/>
  <c r="C203"/>
  <c r="B203"/>
  <c r="E203"/>
  <c r="A203"/>
  <c r="G203" l="1"/>
  <c r="H208"/>
  <c r="J204"/>
  <c r="I205"/>
  <c r="A204"/>
  <c r="D204"/>
  <c r="E204"/>
  <c r="F204"/>
  <c r="C204"/>
  <c r="B204"/>
  <c r="G204" l="1"/>
  <c r="H209"/>
  <c r="E205"/>
  <c r="I206"/>
  <c r="C205"/>
  <c r="F205"/>
  <c r="A205"/>
  <c r="D205"/>
  <c r="B205"/>
  <c r="J205"/>
  <c r="G205" l="1"/>
  <c r="H210"/>
  <c r="E206"/>
  <c r="D206"/>
  <c r="J206"/>
  <c r="F206"/>
  <c r="I207"/>
  <c r="A206"/>
  <c r="C206"/>
  <c r="B206"/>
  <c r="G206" l="1"/>
  <c r="H211"/>
  <c r="D207"/>
  <c r="J207"/>
  <c r="F207"/>
  <c r="B207"/>
  <c r="E207"/>
  <c r="I208"/>
  <c r="C207"/>
  <c r="A207"/>
  <c r="G207" l="1"/>
  <c r="H212"/>
  <c r="F208"/>
  <c r="D208"/>
  <c r="J208"/>
  <c r="I209"/>
  <c r="I210" s="1"/>
  <c r="B208"/>
  <c r="C208"/>
  <c r="A208"/>
  <c r="E208"/>
  <c r="G208" l="1"/>
  <c r="H213"/>
  <c r="J209"/>
  <c r="E209"/>
  <c r="C209"/>
  <c r="A209"/>
  <c r="I211"/>
  <c r="F210"/>
  <c r="B209"/>
  <c r="A210"/>
  <c r="F209"/>
  <c r="J210"/>
  <c r="E210"/>
  <c r="D210"/>
  <c r="B210"/>
  <c r="C210"/>
  <c r="D209"/>
  <c r="G209" l="1"/>
  <c r="G210"/>
  <c r="H214"/>
  <c r="B211"/>
  <c r="I212"/>
  <c r="F211"/>
  <c r="J211"/>
  <c r="A211"/>
  <c r="C211"/>
  <c r="E211"/>
  <c r="D211"/>
  <c r="G211" l="1"/>
  <c r="H215"/>
  <c r="D212"/>
  <c r="B212"/>
  <c r="C212"/>
  <c r="F212"/>
  <c r="E212"/>
  <c r="J212"/>
  <c r="A212"/>
  <c r="I213"/>
  <c r="G212" l="1"/>
  <c r="H216"/>
  <c r="A213"/>
  <c r="D213"/>
  <c r="E213"/>
  <c r="C213"/>
  <c r="J213"/>
  <c r="F213"/>
  <c r="B213"/>
  <c r="I214"/>
  <c r="G213" l="1"/>
  <c r="H217"/>
  <c r="J214"/>
  <c r="E214"/>
  <c r="I215"/>
  <c r="A214"/>
  <c r="C214"/>
  <c r="F214"/>
  <c r="B214"/>
  <c r="D214"/>
  <c r="G214" l="1"/>
  <c r="H218"/>
  <c r="A215"/>
  <c r="D215"/>
  <c r="C215"/>
  <c r="J215"/>
  <c r="F215"/>
  <c r="E215"/>
  <c r="I216"/>
  <c r="B215"/>
  <c r="G215" l="1"/>
  <c r="H219"/>
  <c r="E216"/>
  <c r="B216"/>
  <c r="J216"/>
  <c r="F216"/>
  <c r="C216"/>
  <c r="D216"/>
  <c r="A216"/>
  <c r="I217"/>
  <c r="G216" l="1"/>
  <c r="H220"/>
  <c r="I218"/>
  <c r="E217"/>
  <c r="J217"/>
  <c r="A217"/>
  <c r="C217"/>
  <c r="B217"/>
  <c r="D217"/>
  <c r="F217"/>
  <c r="G217" l="1"/>
  <c r="H221"/>
  <c r="I219"/>
  <c r="E218"/>
  <c r="D218"/>
  <c r="J218"/>
  <c r="B218"/>
  <c r="A218"/>
  <c r="F218"/>
  <c r="C218"/>
  <c r="G218" l="1"/>
  <c r="H222"/>
  <c r="D219"/>
  <c r="B219"/>
  <c r="I220"/>
  <c r="F219"/>
  <c r="A219"/>
  <c r="C219"/>
  <c r="E219"/>
  <c r="J219"/>
  <c r="G219" l="1"/>
  <c r="H223"/>
  <c r="F220"/>
  <c r="E220"/>
  <c r="C220"/>
  <c r="J220"/>
  <c r="A220"/>
  <c r="B220"/>
  <c r="D220"/>
  <c r="I221"/>
  <c r="G220" l="1"/>
  <c r="H224"/>
  <c r="D221"/>
  <c r="A221"/>
  <c r="C221"/>
  <c r="F221"/>
  <c r="E221"/>
  <c r="B221"/>
  <c r="J221"/>
  <c r="I222"/>
  <c r="G221" l="1"/>
  <c r="H225"/>
  <c r="A222"/>
  <c r="C222"/>
  <c r="F222"/>
  <c r="D222"/>
  <c r="J222"/>
  <c r="E222"/>
  <c r="B222"/>
  <c r="I223"/>
  <c r="G222" l="1"/>
  <c r="H226"/>
  <c r="A223"/>
  <c r="J223"/>
  <c r="I224"/>
  <c r="C223"/>
  <c r="D223"/>
  <c r="B223"/>
  <c r="F223"/>
  <c r="E223"/>
  <c r="G223" l="1"/>
  <c r="H227"/>
  <c r="F224"/>
  <c r="J224"/>
  <c r="D224"/>
  <c r="E224"/>
  <c r="A224"/>
  <c r="B224"/>
  <c r="C224"/>
  <c r="I225"/>
  <c r="G224" l="1"/>
  <c r="H228"/>
  <c r="F225"/>
  <c r="E225"/>
  <c r="C225"/>
  <c r="A225"/>
  <c r="J225"/>
  <c r="D225"/>
  <c r="I226"/>
  <c r="B225"/>
  <c r="G225" l="1"/>
  <c r="H229"/>
  <c r="I227"/>
  <c r="A226"/>
  <c r="D226"/>
  <c r="E226"/>
  <c r="F226"/>
  <c r="J226"/>
  <c r="C226"/>
  <c r="B226"/>
  <c r="G226" l="1"/>
  <c r="H230"/>
  <c r="F227"/>
  <c r="E227"/>
  <c r="I228"/>
  <c r="C227"/>
  <c r="D227"/>
  <c r="J227"/>
  <c r="A227"/>
  <c r="B227"/>
  <c r="G227" l="1"/>
  <c r="H231"/>
  <c r="E228"/>
  <c r="J228"/>
  <c r="A228"/>
  <c r="D228"/>
  <c r="B228"/>
  <c r="C228"/>
  <c r="F228"/>
  <c r="I229"/>
  <c r="G228" l="1"/>
  <c r="H232"/>
  <c r="C229"/>
  <c r="F229"/>
  <c r="E229"/>
  <c r="A229"/>
  <c r="D229"/>
  <c r="B229"/>
  <c r="I230"/>
  <c r="J229"/>
  <c r="G229" l="1"/>
  <c r="H233"/>
  <c r="A230"/>
  <c r="C230"/>
  <c r="I231"/>
  <c r="B230"/>
  <c r="D230"/>
  <c r="J230"/>
  <c r="E230"/>
  <c r="F230"/>
  <c r="G230" l="1"/>
  <c r="H234"/>
  <c r="C231"/>
  <c r="J231"/>
  <c r="B231"/>
  <c r="I232"/>
  <c r="D231"/>
  <c r="E231"/>
  <c r="A231"/>
  <c r="F231"/>
  <c r="G231" l="1"/>
  <c r="H235"/>
  <c r="A232"/>
  <c r="F232"/>
  <c r="J232"/>
  <c r="C232"/>
  <c r="E232"/>
  <c r="D232"/>
  <c r="I233"/>
  <c r="B232"/>
  <c r="G232" l="1"/>
  <c r="H236"/>
  <c r="I234"/>
  <c r="J233"/>
  <c r="B233"/>
  <c r="E233"/>
  <c r="D233"/>
  <c r="A233"/>
  <c r="F233"/>
  <c r="C233"/>
  <c r="G233" l="1"/>
  <c r="H237"/>
  <c r="A234"/>
  <c r="D234"/>
  <c r="C234"/>
  <c r="B234"/>
  <c r="E234"/>
  <c r="I235"/>
  <c r="F234"/>
  <c r="J234"/>
  <c r="G234" l="1"/>
  <c r="H238"/>
  <c r="I236"/>
  <c r="A235"/>
  <c r="C235"/>
  <c r="B235"/>
  <c r="E235"/>
  <c r="J235"/>
  <c r="F235"/>
  <c r="D235"/>
  <c r="G235" l="1"/>
  <c r="H239"/>
  <c r="J236"/>
  <c r="A236"/>
  <c r="I237"/>
  <c r="B236"/>
  <c r="E236"/>
  <c r="C236"/>
  <c r="F236"/>
  <c r="D236"/>
  <c r="G236" l="1"/>
  <c r="H240"/>
  <c r="F237"/>
  <c r="I238"/>
  <c r="A237"/>
  <c r="E237"/>
  <c r="B237"/>
  <c r="D237"/>
  <c r="C237"/>
  <c r="J237"/>
  <c r="G237" l="1"/>
  <c r="H241"/>
  <c r="J238"/>
  <c r="D238"/>
  <c r="B238"/>
  <c r="A238"/>
  <c r="C238"/>
  <c r="I239"/>
  <c r="E238"/>
  <c r="F238"/>
  <c r="G238" l="1"/>
  <c r="H242"/>
  <c r="A239"/>
  <c r="B239"/>
  <c r="D239"/>
  <c r="I240"/>
  <c r="F239"/>
  <c r="E239"/>
  <c r="C239"/>
  <c r="J239"/>
  <c r="G239" l="1"/>
  <c r="H243"/>
  <c r="E240"/>
  <c r="C240"/>
  <c r="B240"/>
  <c r="J240"/>
  <c r="D240"/>
  <c r="I241"/>
  <c r="F240"/>
  <c r="A240"/>
  <c r="G240" l="1"/>
  <c r="H244"/>
  <c r="F241"/>
  <c r="J241"/>
  <c r="E241"/>
  <c r="I242"/>
  <c r="A241"/>
  <c r="C241"/>
  <c r="B241"/>
  <c r="D241"/>
  <c r="G241" l="1"/>
  <c r="H245"/>
  <c r="I243"/>
  <c r="F242"/>
  <c r="C242"/>
  <c r="J242"/>
  <c r="D242"/>
  <c r="A242"/>
  <c r="E242"/>
  <c r="B242"/>
  <c r="G242" l="1"/>
  <c r="H246"/>
  <c r="I244"/>
  <c r="A243"/>
  <c r="B243"/>
  <c r="E243"/>
  <c r="D243"/>
  <c r="J243"/>
  <c r="C243"/>
  <c r="F243"/>
  <c r="G243" l="1"/>
  <c r="H247"/>
  <c r="I245"/>
  <c r="J244"/>
  <c r="C244"/>
  <c r="E244"/>
  <c r="D244"/>
  <c r="A244"/>
  <c r="F244"/>
  <c r="B244"/>
  <c r="G244" l="1"/>
  <c r="H248"/>
  <c r="C245"/>
  <c r="F245"/>
  <c r="I246"/>
  <c r="E245"/>
  <c r="D245"/>
  <c r="A245"/>
  <c r="B245"/>
  <c r="J245"/>
  <c r="G245" l="1"/>
  <c r="H249"/>
  <c r="B246"/>
  <c r="J246"/>
  <c r="C246"/>
  <c r="E246"/>
  <c r="D246"/>
  <c r="A246"/>
  <c r="F246"/>
  <c r="I247"/>
  <c r="G246" l="1"/>
  <c r="H250"/>
  <c r="I248"/>
  <c r="A247"/>
  <c r="E247"/>
  <c r="B247"/>
  <c r="J247"/>
  <c r="D247"/>
  <c r="C247"/>
  <c r="F247"/>
  <c r="G247" l="1"/>
  <c r="H251"/>
  <c r="B248"/>
  <c r="A248"/>
  <c r="F248"/>
  <c r="E248"/>
  <c r="J248"/>
  <c r="I249"/>
  <c r="D248"/>
  <c r="C248"/>
  <c r="G248" l="1"/>
  <c r="H252"/>
  <c r="A249"/>
  <c r="D249"/>
  <c r="I250"/>
  <c r="B249"/>
  <c r="F249"/>
  <c r="J249"/>
  <c r="E249"/>
  <c r="C249"/>
  <c r="G249" l="1"/>
  <c r="H253"/>
  <c r="J250"/>
  <c r="D250"/>
  <c r="I251"/>
  <c r="F250"/>
  <c r="B250"/>
  <c r="C250"/>
  <c r="A250"/>
  <c r="E250"/>
  <c r="G250" l="1"/>
  <c r="H254"/>
  <c r="E251"/>
  <c r="C251"/>
  <c r="I252"/>
  <c r="A251"/>
  <c r="D251"/>
  <c r="B251"/>
  <c r="J251"/>
  <c r="F251"/>
  <c r="G251" l="1"/>
  <c r="H255"/>
  <c r="A252"/>
  <c r="B252"/>
  <c r="J252"/>
  <c r="E252"/>
  <c r="F252"/>
  <c r="D252"/>
  <c r="C252"/>
  <c r="I253"/>
  <c r="G252" l="1"/>
  <c r="H256"/>
  <c r="E253"/>
  <c r="F253"/>
  <c r="I254"/>
  <c r="A253"/>
  <c r="J253"/>
  <c r="B253"/>
  <c r="C253"/>
  <c r="D253"/>
  <c r="G253" l="1"/>
  <c r="H257"/>
  <c r="C254"/>
  <c r="B254"/>
  <c r="I255"/>
  <c r="D254"/>
  <c r="F254"/>
  <c r="A254"/>
  <c r="E254"/>
  <c r="J254"/>
  <c r="G254" l="1"/>
  <c r="H258"/>
  <c r="I256"/>
  <c r="D255"/>
  <c r="F255"/>
  <c r="E255"/>
  <c r="C255"/>
  <c r="B255"/>
  <c r="J255"/>
  <c r="A255"/>
  <c r="G255" l="1"/>
  <c r="H259"/>
  <c r="D256"/>
  <c r="I257"/>
  <c r="F256"/>
  <c r="C256"/>
  <c r="J256"/>
  <c r="E256"/>
  <c r="A256"/>
  <c r="B256"/>
  <c r="G256" l="1"/>
  <c r="H260"/>
  <c r="A257"/>
  <c r="I258"/>
  <c r="B257"/>
  <c r="F257"/>
  <c r="E257"/>
  <c r="D257"/>
  <c r="C257"/>
  <c r="J257"/>
  <c r="G257" l="1"/>
  <c r="H261"/>
  <c r="E258"/>
  <c r="B258"/>
  <c r="D258"/>
  <c r="J258"/>
  <c r="F258"/>
  <c r="C258"/>
  <c r="I259"/>
  <c r="A258"/>
  <c r="G258" l="1"/>
  <c r="H262"/>
  <c r="I260"/>
  <c r="A259"/>
  <c r="F259"/>
  <c r="E259"/>
  <c r="C259"/>
  <c r="D259"/>
  <c r="J259"/>
  <c r="B259"/>
  <c r="G259" l="1"/>
  <c r="H263"/>
  <c r="F260"/>
  <c r="I261"/>
  <c r="E260"/>
  <c r="C260"/>
  <c r="J260"/>
  <c r="D260"/>
  <c r="A260"/>
  <c r="B260"/>
  <c r="G260" l="1"/>
  <c r="H264"/>
  <c r="F261"/>
  <c r="J261"/>
  <c r="A261"/>
  <c r="E261"/>
  <c r="I262"/>
  <c r="B261"/>
  <c r="C261"/>
  <c r="D261"/>
  <c r="G261" l="1"/>
  <c r="H265"/>
  <c r="I263"/>
  <c r="B262"/>
  <c r="E262"/>
  <c r="D262"/>
  <c r="C262"/>
  <c r="A262"/>
  <c r="J262"/>
  <c r="F262"/>
  <c r="G262" l="1"/>
  <c r="H266"/>
  <c r="A263"/>
  <c r="F263"/>
  <c r="D263"/>
  <c r="B263"/>
  <c r="J263"/>
  <c r="E263"/>
  <c r="C263"/>
  <c r="I264"/>
  <c r="G263" l="1"/>
  <c r="H267"/>
  <c r="J264"/>
  <c r="B264"/>
  <c r="F264"/>
  <c r="C264"/>
  <c r="A264"/>
  <c r="E264"/>
  <c r="D264"/>
  <c r="I265"/>
  <c r="G264" l="1"/>
  <c r="H268"/>
  <c r="F265"/>
  <c r="D265"/>
  <c r="B265"/>
  <c r="A265"/>
  <c r="E265"/>
  <c r="I266"/>
  <c r="J265"/>
  <c r="C265"/>
  <c r="G265" l="1"/>
  <c r="H269"/>
  <c r="F266"/>
  <c r="D266"/>
  <c r="B266"/>
  <c r="C266"/>
  <c r="J266"/>
  <c r="E266"/>
  <c r="A266"/>
  <c r="I267"/>
  <c r="G266" l="1"/>
  <c r="H270"/>
  <c r="B267"/>
  <c r="E267"/>
  <c r="I268"/>
  <c r="A267"/>
  <c r="D267"/>
  <c r="F267"/>
  <c r="J267"/>
  <c r="C267"/>
  <c r="G267" l="1"/>
  <c r="H271"/>
  <c r="E268"/>
  <c r="D268"/>
  <c r="I269"/>
  <c r="J268"/>
  <c r="A268"/>
  <c r="F268"/>
  <c r="C268"/>
  <c r="B268"/>
  <c r="G268" l="1"/>
  <c r="H272"/>
  <c r="E269"/>
  <c r="C269"/>
  <c r="I270"/>
  <c r="J269"/>
  <c r="D269"/>
  <c r="B269"/>
  <c r="F269"/>
  <c r="A269"/>
  <c r="G269" l="1"/>
  <c r="H273"/>
  <c r="C270"/>
  <c r="J270"/>
  <c r="I271"/>
  <c r="E270"/>
  <c r="F270"/>
  <c r="D270"/>
  <c r="A270"/>
  <c r="B270"/>
  <c r="G270" l="1"/>
  <c r="H274"/>
  <c r="E271"/>
  <c r="F271"/>
  <c r="I272"/>
  <c r="C271"/>
  <c r="J271"/>
  <c r="A271"/>
  <c r="B271"/>
  <c r="D271"/>
  <c r="G271" l="1"/>
  <c r="H275"/>
  <c r="A272"/>
  <c r="B272"/>
  <c r="I273"/>
  <c r="J272"/>
  <c r="F272"/>
  <c r="E272"/>
  <c r="C272"/>
  <c r="D272"/>
  <c r="G272" l="1"/>
  <c r="H276"/>
  <c r="I274"/>
  <c r="E273"/>
  <c r="F273"/>
  <c r="B273"/>
  <c r="C273"/>
  <c r="D273"/>
  <c r="J273"/>
  <c r="A273"/>
  <c r="G273" l="1"/>
  <c r="H277"/>
  <c r="B274"/>
  <c r="A274"/>
  <c r="D274"/>
  <c r="I275"/>
  <c r="J274"/>
  <c r="E274"/>
  <c r="F274"/>
  <c r="C274"/>
  <c r="G274" l="1"/>
  <c r="H278"/>
  <c r="D275"/>
  <c r="B275"/>
  <c r="I276"/>
  <c r="C275"/>
  <c r="A275"/>
  <c r="E275"/>
  <c r="F275"/>
  <c r="J275"/>
  <c r="G275" l="1"/>
  <c r="H279"/>
  <c r="F276"/>
  <c r="A276"/>
  <c r="I277"/>
  <c r="J276"/>
  <c r="D276"/>
  <c r="B276"/>
  <c r="E276"/>
  <c r="C276"/>
  <c r="G276" l="1"/>
  <c r="H280"/>
  <c r="F277"/>
  <c r="J277"/>
  <c r="I278"/>
  <c r="C277"/>
  <c r="E277"/>
  <c r="B277"/>
  <c r="D277"/>
  <c r="A277"/>
  <c r="G277" l="1"/>
  <c r="H281"/>
  <c r="A278"/>
  <c r="B278"/>
  <c r="I279"/>
  <c r="E278"/>
  <c r="D278"/>
  <c r="J278"/>
  <c r="F278"/>
  <c r="C278"/>
  <c r="G278" l="1"/>
  <c r="H282"/>
  <c r="A279"/>
  <c r="D279"/>
  <c r="I280"/>
  <c r="B279"/>
  <c r="F279"/>
  <c r="J279"/>
  <c r="E279"/>
  <c r="C279"/>
  <c r="G279" l="1"/>
  <c r="H283"/>
  <c r="A280"/>
  <c r="E280"/>
  <c r="I281"/>
  <c r="J280"/>
  <c r="F280"/>
  <c r="B280"/>
  <c r="C280"/>
  <c r="D280"/>
  <c r="G280" l="1"/>
  <c r="H284"/>
  <c r="B281"/>
  <c r="C281"/>
  <c r="F281"/>
  <c r="J281"/>
  <c r="A281"/>
  <c r="E281"/>
  <c r="D281"/>
  <c r="I282"/>
  <c r="G281" l="1"/>
  <c r="H285"/>
  <c r="E282"/>
  <c r="D282"/>
  <c r="F282"/>
  <c r="A282"/>
  <c r="C282"/>
  <c r="J282"/>
  <c r="B282"/>
  <c r="I283"/>
  <c r="G282" l="1"/>
  <c r="H286"/>
  <c r="E283"/>
  <c r="D283"/>
  <c r="I284"/>
  <c r="J283"/>
  <c r="A283"/>
  <c r="B283"/>
  <c r="F283"/>
  <c r="C283"/>
  <c r="G283" l="1"/>
  <c r="H287"/>
  <c r="D284"/>
  <c r="E284"/>
  <c r="I285"/>
  <c r="C284"/>
  <c r="J284"/>
  <c r="F284"/>
  <c r="A284"/>
  <c r="B284"/>
  <c r="G284" l="1"/>
  <c r="H288"/>
  <c r="A285"/>
  <c r="E285"/>
  <c r="I286"/>
  <c r="D285"/>
  <c r="B285"/>
  <c r="F285"/>
  <c r="C285"/>
  <c r="J285"/>
  <c r="G285" l="1"/>
  <c r="H289"/>
  <c r="F286"/>
  <c r="C286"/>
  <c r="J286"/>
  <c r="B286"/>
  <c r="E286"/>
  <c r="D286"/>
  <c r="A286"/>
  <c r="I287"/>
  <c r="G286" l="1"/>
  <c r="H290"/>
  <c r="F287"/>
  <c r="J287"/>
  <c r="C287"/>
  <c r="A287"/>
  <c r="D287"/>
  <c r="E287"/>
  <c r="B287"/>
  <c r="I288"/>
  <c r="G287" l="1"/>
  <c r="H291"/>
  <c r="F288"/>
  <c r="D288"/>
  <c r="I289"/>
  <c r="B288"/>
  <c r="J288"/>
  <c r="E288"/>
  <c r="A288"/>
  <c r="C288"/>
  <c r="G288" l="1"/>
  <c r="H292"/>
  <c r="C289"/>
  <c r="E289"/>
  <c r="I290"/>
  <c r="D289"/>
  <c r="B289"/>
  <c r="J289"/>
  <c r="A289"/>
  <c r="F289"/>
  <c r="G289" l="1"/>
  <c r="H293"/>
  <c r="E290"/>
  <c r="A290"/>
  <c r="I291"/>
  <c r="J290"/>
  <c r="F290"/>
  <c r="B290"/>
  <c r="C290"/>
  <c r="D290"/>
  <c r="G290" l="1"/>
  <c r="H294"/>
  <c r="J291"/>
  <c r="B291"/>
  <c r="I292"/>
  <c r="A291"/>
  <c r="C291"/>
  <c r="F291"/>
  <c r="D291"/>
  <c r="E291"/>
  <c r="G291" l="1"/>
  <c r="H295"/>
  <c r="E292"/>
  <c r="D292"/>
  <c r="I293"/>
  <c r="J292"/>
  <c r="A292"/>
  <c r="C292"/>
  <c r="F292"/>
  <c r="B292"/>
  <c r="G292" l="1"/>
  <c r="H296"/>
  <c r="E293"/>
  <c r="A293"/>
  <c r="I294"/>
  <c r="J293"/>
  <c r="F293"/>
  <c r="D293"/>
  <c r="C293"/>
  <c r="B293"/>
  <c r="G293" l="1"/>
  <c r="H297"/>
  <c r="E294"/>
  <c r="C294"/>
  <c r="I295"/>
  <c r="B294"/>
  <c r="F294"/>
  <c r="J294"/>
  <c r="A294"/>
  <c r="D294"/>
  <c r="G294" l="1"/>
  <c r="H298"/>
  <c r="B295"/>
  <c r="A295"/>
  <c r="I296"/>
  <c r="E295"/>
  <c r="J295"/>
  <c r="C295"/>
  <c r="D295"/>
  <c r="F295"/>
  <c r="G295" l="1"/>
  <c r="H299"/>
  <c r="J296"/>
  <c r="B296"/>
  <c r="E296"/>
  <c r="D296"/>
  <c r="F296"/>
  <c r="A296"/>
  <c r="C296"/>
  <c r="I297"/>
  <c r="G296" l="1"/>
  <c r="H300"/>
  <c r="C297"/>
  <c r="F297"/>
  <c r="I298"/>
  <c r="A297"/>
  <c r="J297"/>
  <c r="E297"/>
  <c r="D297"/>
  <c r="B297"/>
  <c r="G297" l="1"/>
  <c r="H301"/>
  <c r="B298"/>
  <c r="A298"/>
  <c r="C298"/>
  <c r="J298"/>
  <c r="E298"/>
  <c r="D298"/>
  <c r="F298"/>
  <c r="I299"/>
  <c r="G298" l="1"/>
  <c r="H302"/>
  <c r="C299"/>
  <c r="I300"/>
  <c r="J299"/>
  <c r="E299"/>
  <c r="F299"/>
  <c r="B299"/>
  <c r="D299"/>
  <c r="A299"/>
  <c r="G299" l="1"/>
  <c r="H303"/>
  <c r="E300"/>
  <c r="C300"/>
  <c r="D300"/>
  <c r="A300"/>
  <c r="F300"/>
  <c r="J300"/>
  <c r="B300"/>
  <c r="I301"/>
  <c r="G300" l="1"/>
  <c r="H304"/>
  <c r="F301"/>
  <c r="B301"/>
  <c r="J301"/>
  <c r="A301"/>
  <c r="D301"/>
  <c r="I302"/>
  <c r="E301"/>
  <c r="C301"/>
  <c r="G301" l="1"/>
  <c r="H305"/>
  <c r="B302"/>
  <c r="A302"/>
  <c r="C302"/>
  <c r="F302"/>
  <c r="D302"/>
  <c r="J302"/>
  <c r="E302"/>
  <c r="I303"/>
  <c r="G302" l="1"/>
  <c r="H306"/>
  <c r="D303"/>
  <c r="A303"/>
  <c r="I304"/>
  <c r="C303"/>
  <c r="J303"/>
  <c r="B303"/>
  <c r="E303"/>
  <c r="F303"/>
  <c r="G303" l="1"/>
  <c r="H307"/>
  <c r="J304"/>
  <c r="D304"/>
  <c r="E304"/>
  <c r="I305"/>
  <c r="C304"/>
  <c r="A304"/>
  <c r="B304"/>
  <c r="F304"/>
  <c r="G304" l="1"/>
  <c r="H308"/>
  <c r="B305"/>
  <c r="C305"/>
  <c r="F305"/>
  <c r="I306"/>
  <c r="E305"/>
  <c r="A305"/>
  <c r="J305"/>
  <c r="D305"/>
  <c r="G305" l="1"/>
  <c r="H309"/>
  <c r="I307"/>
  <c r="C306"/>
  <c r="F306"/>
  <c r="E306"/>
  <c r="D306"/>
  <c r="A306"/>
  <c r="B306"/>
  <c r="J306"/>
  <c r="G306" l="1"/>
  <c r="H310"/>
  <c r="I308"/>
  <c r="B307"/>
  <c r="J307"/>
  <c r="F307"/>
  <c r="C307"/>
  <c r="A307"/>
  <c r="E307"/>
  <c r="D307"/>
  <c r="G307" l="1"/>
  <c r="H311"/>
  <c r="I309"/>
  <c r="F308"/>
  <c r="D308"/>
  <c r="C308"/>
  <c r="B308"/>
  <c r="J308"/>
  <c r="A308"/>
  <c r="E308"/>
  <c r="G308" l="1"/>
  <c r="H312"/>
  <c r="B309"/>
  <c r="D309"/>
  <c r="A309"/>
  <c r="F309"/>
  <c r="E309"/>
  <c r="C309"/>
  <c r="J309"/>
  <c r="I310"/>
  <c r="G309" l="1"/>
  <c r="H313"/>
  <c r="I311"/>
  <c r="J310"/>
  <c r="F310"/>
  <c r="A310"/>
  <c r="C310"/>
  <c r="E310"/>
  <c r="D310"/>
  <c r="B310"/>
  <c r="G310" l="1"/>
  <c r="H314"/>
  <c r="B311"/>
  <c r="J311"/>
  <c r="I312"/>
  <c r="E311"/>
  <c r="A311"/>
  <c r="D311"/>
  <c r="F311"/>
  <c r="C311"/>
  <c r="G311" l="1"/>
  <c r="H315"/>
  <c r="B312"/>
  <c r="J312"/>
  <c r="I313"/>
  <c r="C312"/>
  <c r="A312"/>
  <c r="F312"/>
  <c r="E312"/>
  <c r="D312"/>
  <c r="G312" l="1"/>
  <c r="H316"/>
  <c r="E313"/>
  <c r="F313"/>
  <c r="I314"/>
  <c r="J313"/>
  <c r="C313"/>
  <c r="D313"/>
  <c r="A313"/>
  <c r="B313"/>
  <c r="G313" l="1"/>
  <c r="H317"/>
  <c r="E314"/>
  <c r="A314"/>
  <c r="I315"/>
  <c r="F314"/>
  <c r="D314"/>
  <c r="J314"/>
  <c r="B314"/>
  <c r="C314"/>
  <c r="G314" l="1"/>
  <c r="H318"/>
  <c r="J315"/>
  <c r="C315"/>
  <c r="I316"/>
  <c r="E315"/>
  <c r="F315"/>
  <c r="B315"/>
  <c r="D315"/>
  <c r="A315"/>
  <c r="G315" l="1"/>
  <c r="H319"/>
  <c r="I317"/>
  <c r="F316"/>
  <c r="D316"/>
  <c r="C316"/>
  <c r="B316"/>
  <c r="J316"/>
  <c r="A316"/>
  <c r="E316"/>
  <c r="G316" l="1"/>
  <c r="H320"/>
  <c r="I318"/>
  <c r="E317"/>
  <c r="J317"/>
  <c r="D317"/>
  <c r="F317"/>
  <c r="B317"/>
  <c r="A317"/>
  <c r="C317"/>
  <c r="G317" l="1"/>
  <c r="H321"/>
  <c r="I319"/>
  <c r="A318"/>
  <c r="C318"/>
  <c r="B318"/>
  <c r="E318"/>
  <c r="D318"/>
  <c r="J318"/>
  <c r="F318"/>
  <c r="G318" l="1"/>
  <c r="H322"/>
  <c r="F319"/>
  <c r="B319"/>
  <c r="I320"/>
  <c r="A319"/>
  <c r="E319"/>
  <c r="J319"/>
  <c r="D319"/>
  <c r="C319"/>
  <c r="G319" l="1"/>
  <c r="H323"/>
  <c r="I321"/>
  <c r="F320"/>
  <c r="D320"/>
  <c r="C320"/>
  <c r="B320"/>
  <c r="J320"/>
  <c r="A320"/>
  <c r="E320"/>
  <c r="G320" l="1"/>
  <c r="H324"/>
  <c r="B321"/>
  <c r="J321"/>
  <c r="F321"/>
  <c r="C321"/>
  <c r="E321"/>
  <c r="D321"/>
  <c r="A321"/>
  <c r="I322"/>
  <c r="G321" l="1"/>
  <c r="H325"/>
  <c r="B322"/>
  <c r="J322"/>
  <c r="I323"/>
  <c r="C322"/>
  <c r="D322"/>
  <c r="E322"/>
  <c r="A322"/>
  <c r="F322"/>
  <c r="G322" l="1"/>
  <c r="H326"/>
  <c r="A323"/>
  <c r="I324"/>
  <c r="F323"/>
  <c r="E323"/>
  <c r="J323"/>
  <c r="D323"/>
  <c r="C323"/>
  <c r="B323"/>
  <c r="G323" l="1"/>
  <c r="H327"/>
  <c r="A324"/>
  <c r="D324"/>
  <c r="I325"/>
  <c r="F324"/>
  <c r="E324"/>
  <c r="J324"/>
  <c r="C324"/>
  <c r="B324"/>
  <c r="G324" l="1"/>
  <c r="H328"/>
  <c r="F325"/>
  <c r="I326"/>
  <c r="E325"/>
  <c r="J325"/>
  <c r="D325"/>
  <c r="C325"/>
  <c r="B325"/>
  <c r="A325"/>
  <c r="G325" l="1"/>
  <c r="H329"/>
  <c r="A326"/>
  <c r="F326"/>
  <c r="I327"/>
  <c r="J326"/>
  <c r="C326"/>
  <c r="E326"/>
  <c r="D326"/>
  <c r="B326"/>
  <c r="G326" l="1"/>
  <c r="H330"/>
  <c r="E327"/>
  <c r="F327"/>
  <c r="D327"/>
  <c r="I328"/>
  <c r="B327"/>
  <c r="C327"/>
  <c r="J327"/>
  <c r="A327"/>
  <c r="G327" l="1"/>
  <c r="H331"/>
  <c r="B328"/>
  <c r="J328"/>
  <c r="E328"/>
  <c r="A328"/>
  <c r="F328"/>
  <c r="C328"/>
  <c r="I329"/>
  <c r="D328"/>
  <c r="G328" l="1"/>
  <c r="H332"/>
  <c r="F329"/>
  <c r="E329"/>
  <c r="A329"/>
  <c r="J329"/>
  <c r="C329"/>
  <c r="B329"/>
  <c r="D329"/>
  <c r="I330"/>
  <c r="G329" l="1"/>
  <c r="H333"/>
  <c r="B330"/>
  <c r="I331"/>
  <c r="D330"/>
  <c r="J330"/>
  <c r="C330"/>
  <c r="A330"/>
  <c r="E330"/>
  <c r="F330"/>
  <c r="G330" l="1"/>
  <c r="H334"/>
  <c r="E331"/>
  <c r="J331"/>
  <c r="F331"/>
  <c r="C331"/>
  <c r="D331"/>
  <c r="B331"/>
  <c r="I332"/>
  <c r="A331"/>
  <c r="G331" l="1"/>
  <c r="H335"/>
  <c r="C332"/>
  <c r="J332"/>
  <c r="I333"/>
  <c r="B332"/>
  <c r="D332"/>
  <c r="F332"/>
  <c r="A332"/>
  <c r="E332"/>
  <c r="G332" l="1"/>
  <c r="H336"/>
  <c r="D333"/>
  <c r="E333"/>
  <c r="I334"/>
  <c r="C333"/>
  <c r="J333"/>
  <c r="B333"/>
  <c r="A333"/>
  <c r="F333"/>
  <c r="G333" l="1"/>
  <c r="H337"/>
  <c r="C334"/>
  <c r="J334"/>
  <c r="I335"/>
  <c r="B334"/>
  <c r="D334"/>
  <c r="F334"/>
  <c r="A334"/>
  <c r="E334"/>
  <c r="G334" l="1"/>
  <c r="H338"/>
  <c r="F335"/>
  <c r="B335"/>
  <c r="J335"/>
  <c r="D335"/>
  <c r="C335"/>
  <c r="A335"/>
  <c r="E335"/>
  <c r="I336"/>
  <c r="G335" l="1"/>
  <c r="H339"/>
  <c r="I337"/>
  <c r="J336"/>
  <c r="D336"/>
  <c r="B336"/>
  <c r="C336"/>
  <c r="A336"/>
  <c r="E336"/>
  <c r="F336"/>
  <c r="G336" l="1"/>
  <c r="H340"/>
  <c r="B337"/>
  <c r="E337"/>
  <c r="I338"/>
  <c r="F337"/>
  <c r="A337"/>
  <c r="C337"/>
  <c r="J337"/>
  <c r="D337"/>
  <c r="G337" l="1"/>
  <c r="H341"/>
  <c r="A338"/>
  <c r="E338"/>
  <c r="F338"/>
  <c r="D338"/>
  <c r="C338"/>
  <c r="I339"/>
  <c r="B338"/>
  <c r="J338"/>
  <c r="G338" l="1"/>
  <c r="H342"/>
  <c r="E339"/>
  <c r="B339"/>
  <c r="A339"/>
  <c r="F339"/>
  <c r="I340"/>
  <c r="J339"/>
  <c r="C339"/>
  <c r="D339"/>
  <c r="G339" l="1"/>
  <c r="H343"/>
  <c r="I341"/>
  <c r="F340"/>
  <c r="A340"/>
  <c r="D340"/>
  <c r="E340"/>
  <c r="J340"/>
  <c r="C340"/>
  <c r="B340"/>
  <c r="G340" l="1"/>
  <c r="H344"/>
  <c r="C341"/>
  <c r="A341"/>
  <c r="I342"/>
  <c r="E341"/>
  <c r="F341"/>
  <c r="J341"/>
  <c r="B341"/>
  <c r="D341"/>
  <c r="G341" l="1"/>
  <c r="H345"/>
  <c r="A342"/>
  <c r="D342"/>
  <c r="I343"/>
  <c r="F342"/>
  <c r="E342"/>
  <c r="C342"/>
  <c r="J342"/>
  <c r="B342"/>
  <c r="G342" l="1"/>
  <c r="H346"/>
  <c r="J343"/>
  <c r="B343"/>
  <c r="F343"/>
  <c r="C343"/>
  <c r="A343"/>
  <c r="E343"/>
  <c r="D343"/>
  <c r="I344"/>
  <c r="G343" l="1"/>
  <c r="H347"/>
  <c r="I345"/>
  <c r="J344"/>
  <c r="F344"/>
  <c r="A344"/>
  <c r="C344"/>
  <c r="E344"/>
  <c r="D344"/>
  <c r="B344"/>
  <c r="G344" l="1"/>
  <c r="H348"/>
  <c r="F345"/>
  <c r="C345"/>
  <c r="I346"/>
  <c r="A345"/>
  <c r="B345"/>
  <c r="D345"/>
  <c r="E345"/>
  <c r="J345"/>
  <c r="G345" l="1"/>
  <c r="H349"/>
  <c r="J346"/>
  <c r="C346"/>
  <c r="B346"/>
  <c r="D346"/>
  <c r="I347"/>
  <c r="A346"/>
  <c r="E346"/>
  <c r="F346"/>
  <c r="G346" l="1"/>
  <c r="H350"/>
  <c r="A347"/>
  <c r="E347"/>
  <c r="D347"/>
  <c r="F347"/>
  <c r="I348"/>
  <c r="B347"/>
  <c r="C347"/>
  <c r="J347"/>
  <c r="G347" l="1"/>
  <c r="H351"/>
  <c r="A348"/>
  <c r="C348"/>
  <c r="J348"/>
  <c r="E348"/>
  <c r="B348"/>
  <c r="I349"/>
  <c r="F348"/>
  <c r="D348"/>
  <c r="G348" l="1"/>
  <c r="H352"/>
  <c r="I350"/>
  <c r="D349"/>
  <c r="F349"/>
  <c r="B349"/>
  <c r="J349"/>
  <c r="C349"/>
  <c r="E349"/>
  <c r="A349"/>
  <c r="G349" l="1"/>
  <c r="H353"/>
  <c r="B350"/>
  <c r="J350"/>
  <c r="I351"/>
  <c r="F350"/>
  <c r="E350"/>
  <c r="D350"/>
  <c r="A350"/>
  <c r="C350"/>
  <c r="G350" l="1"/>
  <c r="H354"/>
  <c r="E351"/>
  <c r="B351"/>
  <c r="I352"/>
  <c r="A351"/>
  <c r="D351"/>
  <c r="F351"/>
  <c r="J351"/>
  <c r="C351"/>
  <c r="G351" l="1"/>
  <c r="H355"/>
  <c r="E352"/>
  <c r="D352"/>
  <c r="C352"/>
  <c r="F352"/>
  <c r="B352"/>
  <c r="J352"/>
  <c r="A352"/>
  <c r="I353"/>
  <c r="G352" l="1"/>
  <c r="H356"/>
  <c r="E353"/>
  <c r="C353"/>
  <c r="I354"/>
  <c r="J353"/>
  <c r="B353"/>
  <c r="A353"/>
  <c r="D353"/>
  <c r="F353"/>
  <c r="G353" l="1"/>
  <c r="H357"/>
  <c r="B354"/>
  <c r="A354"/>
  <c r="C354"/>
  <c r="J354"/>
  <c r="D354"/>
  <c r="E354"/>
  <c r="I355"/>
  <c r="F354"/>
  <c r="G354" l="1"/>
  <c r="H358"/>
  <c r="I356"/>
  <c r="C355"/>
  <c r="A355"/>
  <c r="J355"/>
  <c r="D355"/>
  <c r="F355"/>
  <c r="E355"/>
  <c r="B355"/>
  <c r="G355" l="1"/>
  <c r="H359"/>
  <c r="D356"/>
  <c r="J356"/>
  <c r="C356"/>
  <c r="I357"/>
  <c r="E356"/>
  <c r="A356"/>
  <c r="B356"/>
  <c r="F356"/>
  <c r="G356" l="1"/>
  <c r="H360"/>
  <c r="B357"/>
  <c r="F357"/>
  <c r="I358"/>
  <c r="A357"/>
  <c r="J357"/>
  <c r="C357"/>
  <c r="E357"/>
  <c r="D357"/>
  <c r="G357" l="1"/>
  <c r="H361"/>
  <c r="A358"/>
  <c r="E358"/>
  <c r="C358"/>
  <c r="D358"/>
  <c r="J358"/>
  <c r="F358"/>
  <c r="B358"/>
  <c r="I359"/>
  <c r="G358" l="1"/>
  <c r="H362"/>
  <c r="J359"/>
  <c r="F359"/>
  <c r="I360"/>
  <c r="B359"/>
  <c r="E359"/>
  <c r="C359"/>
  <c r="D359"/>
  <c r="A359"/>
  <c r="G359" l="1"/>
  <c r="H363"/>
  <c r="J360"/>
  <c r="B360"/>
  <c r="E360"/>
  <c r="F360"/>
  <c r="D360"/>
  <c r="A360"/>
  <c r="C360"/>
  <c r="I361"/>
  <c r="G360" l="1"/>
  <c r="H364"/>
  <c r="C361"/>
  <c r="A361"/>
  <c r="I362"/>
  <c r="B361"/>
  <c r="D361"/>
  <c r="F361"/>
  <c r="E361"/>
  <c r="J361"/>
  <c r="G361" l="1"/>
  <c r="H365"/>
  <c r="F362"/>
  <c r="A362"/>
  <c r="I363"/>
  <c r="E362"/>
  <c r="J362"/>
  <c r="B362"/>
  <c r="C362"/>
  <c r="D362"/>
  <c r="G362" l="1"/>
  <c r="H366"/>
  <c r="E363"/>
  <c r="J363"/>
  <c r="D363"/>
  <c r="I364"/>
  <c r="A363"/>
  <c r="C363"/>
  <c r="B363"/>
  <c r="F363"/>
  <c r="G363" l="1"/>
  <c r="H367"/>
  <c r="E364"/>
  <c r="D364"/>
  <c r="F364"/>
  <c r="I365"/>
  <c r="J364"/>
  <c r="A364"/>
  <c r="B364"/>
  <c r="C364"/>
  <c r="G364" l="1"/>
  <c r="H368"/>
  <c r="J365"/>
  <c r="D365"/>
  <c r="I366"/>
  <c r="F365"/>
  <c r="A365"/>
  <c r="E365"/>
  <c r="C365"/>
  <c r="B365"/>
  <c r="G365" l="1"/>
  <c r="H369"/>
  <c r="A366"/>
  <c r="D366"/>
  <c r="I367"/>
  <c r="F366"/>
  <c r="E366"/>
  <c r="C366"/>
  <c r="J366"/>
  <c r="B366"/>
  <c r="G366" l="1"/>
  <c r="H370"/>
  <c r="C367"/>
  <c r="F367"/>
  <c r="E367"/>
  <c r="I368"/>
  <c r="D367"/>
  <c r="B367"/>
  <c r="A367"/>
  <c r="J367"/>
  <c r="G367" l="1"/>
  <c r="H371"/>
  <c r="B368"/>
  <c r="J368"/>
  <c r="I369"/>
  <c r="F368"/>
  <c r="E368"/>
  <c r="D368"/>
  <c r="A368"/>
  <c r="C368"/>
  <c r="G368" l="1"/>
  <c r="H372"/>
  <c r="E369"/>
  <c r="B369"/>
  <c r="I370"/>
  <c r="A369"/>
  <c r="D369"/>
  <c r="F369"/>
  <c r="J369"/>
  <c r="C369"/>
  <c r="G369" l="1"/>
  <c r="H373"/>
  <c r="E370"/>
  <c r="A370"/>
  <c r="I371"/>
  <c r="J370"/>
  <c r="C370"/>
  <c r="B370"/>
  <c r="F370"/>
  <c r="D370"/>
  <c r="G370" l="1"/>
  <c r="H374"/>
  <c r="J371"/>
  <c r="D371"/>
  <c r="I372"/>
  <c r="F371"/>
  <c r="A371"/>
  <c r="E371"/>
  <c r="C371"/>
  <c r="B371"/>
  <c r="G371" l="1"/>
  <c r="H375"/>
  <c r="D372"/>
  <c r="F372"/>
  <c r="I373"/>
  <c r="E372"/>
  <c r="A372"/>
  <c r="C372"/>
  <c r="J372"/>
  <c r="B372"/>
  <c r="G372" l="1"/>
  <c r="H376"/>
  <c r="B373"/>
  <c r="F373"/>
  <c r="I374"/>
  <c r="A373"/>
  <c r="J373"/>
  <c r="C373"/>
  <c r="E373"/>
  <c r="D373"/>
  <c r="G373" l="1"/>
  <c r="H377"/>
  <c r="F374"/>
  <c r="A374"/>
  <c r="B374"/>
  <c r="C374"/>
  <c r="D374"/>
  <c r="E374"/>
  <c r="J374"/>
  <c r="I375"/>
  <c r="G374" l="1"/>
  <c r="H378"/>
  <c r="A375"/>
  <c r="D375"/>
  <c r="I376"/>
  <c r="F375"/>
  <c r="E375"/>
  <c r="C375"/>
  <c r="J375"/>
  <c r="B375"/>
  <c r="G375" l="1"/>
  <c r="H379"/>
  <c r="E376"/>
  <c r="F376"/>
  <c r="I377"/>
  <c r="J376"/>
  <c r="C376"/>
  <c r="B376"/>
  <c r="A376"/>
  <c r="D376"/>
  <c r="G376" l="1"/>
  <c r="H380"/>
  <c r="E377"/>
  <c r="B377"/>
  <c r="A377"/>
  <c r="F377"/>
  <c r="D377"/>
  <c r="C377"/>
  <c r="J377"/>
  <c r="I378"/>
  <c r="G377" l="1"/>
  <c r="H381"/>
  <c r="J378"/>
  <c r="I379"/>
  <c r="E378"/>
  <c r="F378"/>
  <c r="A378"/>
  <c r="D378"/>
  <c r="C378"/>
  <c r="B378"/>
  <c r="G378" l="1"/>
  <c r="H382"/>
  <c r="C379"/>
  <c r="A379"/>
  <c r="I380"/>
  <c r="D379"/>
  <c r="E379"/>
  <c r="J379"/>
  <c r="F379"/>
  <c r="B379"/>
  <c r="G379" l="1"/>
  <c r="H383"/>
  <c r="A380"/>
  <c r="B380"/>
  <c r="I381"/>
  <c r="J380"/>
  <c r="F380"/>
  <c r="E380"/>
  <c r="C380"/>
  <c r="D380"/>
  <c r="G380" l="1"/>
  <c r="H384"/>
  <c r="E381"/>
  <c r="D381"/>
  <c r="I382"/>
  <c r="F381"/>
  <c r="B381"/>
  <c r="A381"/>
  <c r="C381"/>
  <c r="J381"/>
  <c r="G381" l="1"/>
  <c r="H385"/>
  <c r="A382"/>
  <c r="B382"/>
  <c r="I383"/>
  <c r="D382"/>
  <c r="F382"/>
  <c r="C382"/>
  <c r="J382"/>
  <c r="E382"/>
  <c r="G382" l="1"/>
  <c r="H386"/>
  <c r="J383"/>
  <c r="D383"/>
  <c r="I384"/>
  <c r="F383"/>
  <c r="A383"/>
  <c r="E383"/>
  <c r="C383"/>
  <c r="B383"/>
  <c r="G383" l="1"/>
  <c r="H387"/>
  <c r="J384"/>
  <c r="B384"/>
  <c r="E384"/>
  <c r="F384"/>
  <c r="D384"/>
  <c r="A384"/>
  <c r="C384"/>
  <c r="I385"/>
  <c r="G384" l="1"/>
  <c r="H388"/>
  <c r="A385"/>
  <c r="J385"/>
  <c r="F385"/>
  <c r="C385"/>
  <c r="B385"/>
  <c r="E385"/>
  <c r="D385"/>
  <c r="I386"/>
  <c r="G385" l="1"/>
  <c r="H389"/>
  <c r="D386"/>
  <c r="J386"/>
  <c r="I387"/>
  <c r="F386"/>
  <c r="E386"/>
  <c r="B386"/>
  <c r="A386"/>
  <c r="C386"/>
  <c r="G386" l="1"/>
  <c r="H390"/>
  <c r="A387"/>
  <c r="B387"/>
  <c r="F387"/>
  <c r="C387"/>
  <c r="J387"/>
  <c r="E387"/>
  <c r="D387"/>
  <c r="I388"/>
  <c r="G387" l="1"/>
  <c r="H391"/>
  <c r="A388"/>
  <c r="J388"/>
  <c r="I389"/>
  <c r="D388"/>
  <c r="E388"/>
  <c r="B388"/>
  <c r="F388"/>
  <c r="C388"/>
  <c r="G388" l="1"/>
  <c r="H392"/>
  <c r="B389"/>
  <c r="F389"/>
  <c r="I390"/>
  <c r="A389"/>
  <c r="J389"/>
  <c r="C389"/>
  <c r="E389"/>
  <c r="D389"/>
  <c r="G389" l="1"/>
  <c r="H393"/>
  <c r="J390"/>
  <c r="D390"/>
  <c r="I391"/>
  <c r="F390"/>
  <c r="E390"/>
  <c r="C390"/>
  <c r="B390"/>
  <c r="A390"/>
  <c r="G390" l="1"/>
  <c r="H394"/>
  <c r="E391"/>
  <c r="D391"/>
  <c r="A391"/>
  <c r="C391"/>
  <c r="B391"/>
  <c r="J391"/>
  <c r="F391"/>
  <c r="I392"/>
  <c r="G391" l="1"/>
  <c r="H395"/>
  <c r="J392"/>
  <c r="D392"/>
  <c r="E392"/>
  <c r="A392"/>
  <c r="F392"/>
  <c r="B392"/>
  <c r="C392"/>
  <c r="I393"/>
  <c r="G392" l="1"/>
  <c r="H396"/>
  <c r="A393"/>
  <c r="B393"/>
  <c r="C393"/>
  <c r="F393"/>
  <c r="J393"/>
  <c r="E393"/>
  <c r="D393"/>
  <c r="I394"/>
  <c r="G393" l="1"/>
  <c r="H397"/>
  <c r="F394"/>
  <c r="I395"/>
  <c r="E394"/>
  <c r="C394"/>
  <c r="A394"/>
  <c r="B394"/>
  <c r="D394"/>
  <c r="J394"/>
  <c r="G394" l="1"/>
  <c r="H398"/>
  <c r="C395"/>
  <c r="E395"/>
  <c r="I396"/>
  <c r="A395"/>
  <c r="F395"/>
  <c r="B395"/>
  <c r="D395"/>
  <c r="J395"/>
  <c r="G395" l="1"/>
  <c r="H399"/>
  <c r="C396"/>
  <c r="B396"/>
  <c r="I397"/>
  <c r="A396"/>
  <c r="E396"/>
  <c r="F396"/>
  <c r="J396"/>
  <c r="D396"/>
  <c r="G396" l="1"/>
  <c r="H400"/>
  <c r="B397"/>
  <c r="A397"/>
  <c r="I398"/>
  <c r="C397"/>
  <c r="F397"/>
  <c r="J397"/>
  <c r="D397"/>
  <c r="E397"/>
  <c r="G397" l="1"/>
  <c r="H401"/>
  <c r="B398"/>
  <c r="E398"/>
  <c r="J398"/>
  <c r="C398"/>
  <c r="D398"/>
  <c r="F398"/>
  <c r="A398"/>
  <c r="I399"/>
  <c r="G398" l="1"/>
  <c r="H402"/>
  <c r="J399"/>
  <c r="F399"/>
  <c r="I400"/>
  <c r="C399"/>
  <c r="E399"/>
  <c r="D399"/>
  <c r="B399"/>
  <c r="A399"/>
  <c r="G399" l="1"/>
  <c r="H403"/>
  <c r="J400"/>
  <c r="C400"/>
  <c r="B400"/>
  <c r="E400"/>
  <c r="F400"/>
  <c r="A400"/>
  <c r="D400"/>
  <c r="I401"/>
  <c r="G400" l="1"/>
  <c r="H404"/>
  <c r="E401"/>
  <c r="A401"/>
  <c r="I402"/>
  <c r="J401"/>
  <c r="F401"/>
  <c r="B401"/>
  <c r="C401"/>
  <c r="D401"/>
  <c r="G401" l="1"/>
  <c r="H405"/>
  <c r="J402"/>
  <c r="B402"/>
  <c r="I403"/>
  <c r="A402"/>
  <c r="D402"/>
  <c r="C402"/>
  <c r="E402"/>
  <c r="F402"/>
  <c r="G402" l="1"/>
  <c r="H406"/>
  <c r="A403"/>
  <c r="F403"/>
  <c r="B403"/>
  <c r="I404"/>
  <c r="D403"/>
  <c r="J403"/>
  <c r="C403"/>
  <c r="E403"/>
  <c r="G403" l="1"/>
  <c r="H407"/>
  <c r="D404"/>
  <c r="J404"/>
  <c r="I405"/>
  <c r="A404"/>
  <c r="E404"/>
  <c r="F404"/>
  <c r="C404"/>
  <c r="B404"/>
  <c r="G404" l="1"/>
  <c r="H408"/>
  <c r="F405"/>
  <c r="A405"/>
  <c r="I406"/>
  <c r="E405"/>
  <c r="J405"/>
  <c r="B405"/>
  <c r="C405"/>
  <c r="D405"/>
  <c r="G405" l="1"/>
  <c r="H409"/>
  <c r="B406"/>
  <c r="E406"/>
  <c r="J406"/>
  <c r="C406"/>
  <c r="D406"/>
  <c r="F406"/>
  <c r="A406"/>
  <c r="I407"/>
  <c r="G406" l="1"/>
  <c r="H410"/>
  <c r="A407"/>
  <c r="B407"/>
  <c r="I408"/>
  <c r="J407"/>
  <c r="F407"/>
  <c r="E407"/>
  <c r="C407"/>
  <c r="D407"/>
  <c r="G407" l="1"/>
  <c r="H411"/>
  <c r="F408"/>
  <c r="B408"/>
  <c r="C408"/>
  <c r="J408"/>
  <c r="D408"/>
  <c r="A408"/>
  <c r="E408"/>
  <c r="I409"/>
  <c r="G408" l="1"/>
  <c r="H412"/>
  <c r="B409"/>
  <c r="I410"/>
  <c r="E409"/>
  <c r="C409"/>
  <c r="F409"/>
  <c r="D409"/>
  <c r="J409"/>
  <c r="A409"/>
  <c r="G409" l="1"/>
  <c r="H413"/>
  <c r="B410"/>
  <c r="F410"/>
  <c r="E410"/>
  <c r="C410"/>
  <c r="A410"/>
  <c r="D410"/>
  <c r="J410"/>
  <c r="I411"/>
  <c r="G410" l="1"/>
  <c r="H414"/>
  <c r="F411"/>
  <c r="A411"/>
  <c r="J411"/>
  <c r="B411"/>
  <c r="E411"/>
  <c r="C411"/>
  <c r="I412"/>
  <c r="D411"/>
  <c r="G411" l="1"/>
  <c r="H415"/>
  <c r="B412"/>
  <c r="J412"/>
  <c r="F412"/>
  <c r="A412"/>
  <c r="D412"/>
  <c r="C412"/>
  <c r="E412"/>
  <c r="I413"/>
  <c r="G412" l="1"/>
  <c r="H416"/>
  <c r="J413"/>
  <c r="B413"/>
  <c r="A413"/>
  <c r="E413"/>
  <c r="D413"/>
  <c r="C413"/>
  <c r="I414"/>
  <c r="F413"/>
  <c r="G413" l="1"/>
  <c r="H417"/>
  <c r="C414"/>
  <c r="E414"/>
  <c r="A414"/>
  <c r="B414"/>
  <c r="I415"/>
  <c r="F414"/>
  <c r="D414"/>
  <c r="J414"/>
  <c r="G414" l="1"/>
  <c r="H418"/>
  <c r="E415"/>
  <c r="C415"/>
  <c r="I416"/>
  <c r="J415"/>
  <c r="A415"/>
  <c r="B415"/>
  <c r="D415"/>
  <c r="F415"/>
  <c r="G415" l="1"/>
  <c r="H419"/>
  <c r="I417"/>
  <c r="D416"/>
  <c r="F416"/>
  <c r="E416"/>
  <c r="J416"/>
  <c r="B416"/>
  <c r="C416"/>
  <c r="A416"/>
  <c r="G416" l="1"/>
  <c r="H420"/>
  <c r="I418"/>
  <c r="A417"/>
  <c r="J417"/>
  <c r="C417"/>
  <c r="F417"/>
  <c r="E417"/>
  <c r="B417"/>
  <c r="D417"/>
  <c r="G417" l="1"/>
  <c r="H421"/>
  <c r="C418"/>
  <c r="A418"/>
  <c r="D418"/>
  <c r="E418"/>
  <c r="F418"/>
  <c r="I419"/>
  <c r="B418"/>
  <c r="J418"/>
  <c r="G418" l="1"/>
  <c r="H422"/>
  <c r="C419"/>
  <c r="E419"/>
  <c r="D419"/>
  <c r="J419"/>
  <c r="B419"/>
  <c r="F419"/>
  <c r="I420"/>
  <c r="A419"/>
  <c r="G419" l="1"/>
  <c r="H423"/>
  <c r="J420"/>
  <c r="B420"/>
  <c r="I421"/>
  <c r="A420"/>
  <c r="D420"/>
  <c r="C420"/>
  <c r="E420"/>
  <c r="F420"/>
  <c r="G420" l="1"/>
  <c r="H424"/>
  <c r="J421"/>
  <c r="B421"/>
  <c r="F421"/>
  <c r="C421"/>
  <c r="A421"/>
  <c r="E421"/>
  <c r="D421"/>
  <c r="I422"/>
  <c r="G421" l="1"/>
  <c r="H425"/>
  <c r="B422"/>
  <c r="D422"/>
  <c r="J422"/>
  <c r="F422"/>
  <c r="A422"/>
  <c r="I423"/>
  <c r="C422"/>
  <c r="E422"/>
  <c r="G422" l="1"/>
  <c r="H426"/>
  <c r="A423"/>
  <c r="C423"/>
  <c r="I424"/>
  <c r="F423"/>
  <c r="D423"/>
  <c r="B423"/>
  <c r="E423"/>
  <c r="J423"/>
  <c r="G423" l="1"/>
  <c r="H427"/>
  <c r="C424"/>
  <c r="F424"/>
  <c r="J424"/>
  <c r="E424"/>
  <c r="A424"/>
  <c r="I425"/>
  <c r="B424"/>
  <c r="D424"/>
  <c r="G424" l="1"/>
  <c r="H428"/>
  <c r="C425"/>
  <c r="J425"/>
  <c r="F425"/>
  <c r="I426"/>
  <c r="A425"/>
  <c r="E425"/>
  <c r="B425"/>
  <c r="D425"/>
  <c r="G425" l="1"/>
  <c r="H429"/>
  <c r="I427"/>
  <c r="J426"/>
  <c r="E426"/>
  <c r="F426"/>
  <c r="C426"/>
  <c r="D426"/>
  <c r="B426"/>
  <c r="A426"/>
  <c r="G426" l="1"/>
  <c r="H430"/>
  <c r="I428"/>
  <c r="E427"/>
  <c r="F427"/>
  <c r="C427"/>
  <c r="J427"/>
  <c r="B427"/>
  <c r="A427"/>
  <c r="D427"/>
  <c r="G427" l="1"/>
  <c r="H431"/>
  <c r="C428"/>
  <c r="A428"/>
  <c r="E428"/>
  <c r="J428"/>
  <c r="F428"/>
  <c r="I429"/>
  <c r="D428"/>
  <c r="B428"/>
  <c r="G428" l="1"/>
  <c r="H432"/>
  <c r="C429"/>
  <c r="D429"/>
  <c r="A429"/>
  <c r="I430"/>
  <c r="J429"/>
  <c r="E429"/>
  <c r="B429"/>
  <c r="F429"/>
  <c r="G429" l="1"/>
  <c r="H433"/>
  <c r="J430"/>
  <c r="D430"/>
  <c r="B430"/>
  <c r="F430"/>
  <c r="A430"/>
  <c r="I431"/>
  <c r="C430"/>
  <c r="E430"/>
  <c r="G430" l="1"/>
  <c r="H434"/>
  <c r="E431"/>
  <c r="A431"/>
  <c r="C431"/>
  <c r="F431"/>
  <c r="J431"/>
  <c r="B431"/>
  <c r="D431"/>
  <c r="I432"/>
  <c r="G431" l="1"/>
  <c r="H435"/>
  <c r="E432"/>
  <c r="J432"/>
  <c r="I433"/>
  <c r="A432"/>
  <c r="D432"/>
  <c r="B432"/>
  <c r="C432"/>
  <c r="F432"/>
  <c r="G432" l="1"/>
  <c r="H436"/>
  <c r="A433"/>
  <c r="F433"/>
  <c r="I434"/>
  <c r="E433"/>
  <c r="B433"/>
  <c r="D433"/>
  <c r="J433"/>
  <c r="C433"/>
  <c r="G433" l="1"/>
  <c r="H437"/>
  <c r="D434"/>
  <c r="B434"/>
  <c r="E434"/>
  <c r="C434"/>
  <c r="A434"/>
  <c r="J434"/>
  <c r="F434"/>
  <c r="I435"/>
  <c r="G434" l="1"/>
  <c r="H438"/>
  <c r="F435"/>
  <c r="A435"/>
  <c r="I436"/>
  <c r="E435"/>
  <c r="J435"/>
  <c r="B435"/>
  <c r="C435"/>
  <c r="D435"/>
  <c r="G435" l="1"/>
  <c r="H439"/>
  <c r="B436"/>
  <c r="D436"/>
  <c r="C436"/>
  <c r="F436"/>
  <c r="A436"/>
  <c r="I437"/>
  <c r="J436"/>
  <c r="E436"/>
  <c r="G436" l="1"/>
  <c r="H440"/>
  <c r="A437"/>
  <c r="B437"/>
  <c r="C437"/>
  <c r="D437"/>
  <c r="J437"/>
  <c r="F437"/>
  <c r="E437"/>
  <c r="I438"/>
  <c r="G437" l="1"/>
  <c r="H441"/>
  <c r="C438"/>
  <c r="B438"/>
  <c r="F438"/>
  <c r="E438"/>
  <c r="J438"/>
  <c r="A438"/>
  <c r="D438"/>
  <c r="I439"/>
  <c r="G438" l="1"/>
  <c r="H442"/>
  <c r="B439"/>
  <c r="J439"/>
  <c r="I440"/>
  <c r="E439"/>
  <c r="C439"/>
  <c r="F439"/>
  <c r="D439"/>
  <c r="A439"/>
  <c r="G439" l="1"/>
  <c r="H443"/>
  <c r="A440"/>
  <c r="B440"/>
  <c r="I441"/>
  <c r="E440"/>
  <c r="J440"/>
  <c r="C440"/>
  <c r="F440"/>
  <c r="D440"/>
  <c r="G440" l="1"/>
  <c r="H444"/>
  <c r="D441"/>
  <c r="F441"/>
  <c r="B441"/>
  <c r="A441"/>
  <c r="J441"/>
  <c r="C441"/>
  <c r="E441"/>
  <c r="I442"/>
  <c r="G441" l="1"/>
  <c r="H445"/>
  <c r="A442"/>
  <c r="B442"/>
  <c r="I443"/>
  <c r="E442"/>
  <c r="J442"/>
  <c r="C442"/>
  <c r="F442"/>
  <c r="D442"/>
  <c r="G442" l="1"/>
  <c r="H446"/>
  <c r="D443"/>
  <c r="F443"/>
  <c r="B443"/>
  <c r="A443"/>
  <c r="J443"/>
  <c r="C443"/>
  <c r="E443"/>
  <c r="I444"/>
  <c r="G443" l="1"/>
  <c r="H447"/>
  <c r="A444"/>
  <c r="B444"/>
  <c r="F444"/>
  <c r="C444"/>
  <c r="D444"/>
  <c r="E444"/>
  <c r="J444"/>
  <c r="I445"/>
  <c r="G444" l="1"/>
  <c r="H448"/>
  <c r="A445"/>
  <c r="B445"/>
  <c r="E445"/>
  <c r="C445"/>
  <c r="J445"/>
  <c r="D445"/>
  <c r="I446"/>
  <c r="F445"/>
  <c r="G445" l="1"/>
  <c r="H449"/>
  <c r="A446"/>
  <c r="J446"/>
  <c r="I447"/>
  <c r="E446"/>
  <c r="C446"/>
  <c r="D446"/>
  <c r="F446"/>
  <c r="B446"/>
  <c r="G446" l="1"/>
  <c r="H450"/>
  <c r="J447"/>
  <c r="D447"/>
  <c r="C447"/>
  <c r="E447"/>
  <c r="F447"/>
  <c r="B447"/>
  <c r="I448"/>
  <c r="A447"/>
  <c r="G447" l="1"/>
  <c r="H451"/>
  <c r="F448"/>
  <c r="C448"/>
  <c r="I449"/>
  <c r="J448"/>
  <c r="E448"/>
  <c r="D448"/>
  <c r="B448"/>
  <c r="A448"/>
  <c r="G448" l="1"/>
  <c r="H452"/>
  <c r="J449"/>
  <c r="D449"/>
  <c r="B449"/>
  <c r="A449"/>
  <c r="F449"/>
  <c r="E449"/>
  <c r="C449"/>
  <c r="I450"/>
  <c r="G449" l="1"/>
  <c r="H453"/>
  <c r="A450"/>
  <c r="J450"/>
  <c r="I451"/>
  <c r="E450"/>
  <c r="F450"/>
  <c r="D450"/>
  <c r="C450"/>
  <c r="B450"/>
  <c r="G450" l="1"/>
  <c r="H454"/>
  <c r="D451"/>
  <c r="A451"/>
  <c r="C451"/>
  <c r="E451"/>
  <c r="I452"/>
  <c r="F451"/>
  <c r="B451"/>
  <c r="J451"/>
  <c r="G451" l="1"/>
  <c r="H455"/>
  <c r="A452"/>
  <c r="B452"/>
  <c r="I453"/>
  <c r="E452"/>
  <c r="J452"/>
  <c r="C452"/>
  <c r="F452"/>
  <c r="D452"/>
  <c r="G452" l="1"/>
  <c r="H456"/>
  <c r="E453"/>
  <c r="D453"/>
  <c r="C453"/>
  <c r="B453"/>
  <c r="J453"/>
  <c r="A453"/>
  <c r="I454"/>
  <c r="F453"/>
  <c r="G453" l="1"/>
  <c r="H457"/>
  <c r="D454"/>
  <c r="E454"/>
  <c r="I455"/>
  <c r="F454"/>
  <c r="J454"/>
  <c r="B454"/>
  <c r="A454"/>
  <c r="C454"/>
  <c r="G454" l="1"/>
  <c r="H458"/>
  <c r="E455"/>
  <c r="D455"/>
  <c r="C455"/>
  <c r="B455"/>
  <c r="J455"/>
  <c r="A455"/>
  <c r="I456"/>
  <c r="F455"/>
  <c r="G455" l="1"/>
  <c r="H459"/>
  <c r="D456"/>
  <c r="E456"/>
  <c r="I457"/>
  <c r="C456"/>
  <c r="J456"/>
  <c r="A456"/>
  <c r="F456"/>
  <c r="B456"/>
  <c r="G456" l="1"/>
  <c r="H460"/>
  <c r="J457"/>
  <c r="B457"/>
  <c r="F457"/>
  <c r="E457"/>
  <c r="C457"/>
  <c r="D457"/>
  <c r="A457"/>
  <c r="I458"/>
  <c r="G457" l="1"/>
  <c r="H461"/>
  <c r="F458"/>
  <c r="A458"/>
  <c r="B458"/>
  <c r="I459"/>
  <c r="D458"/>
  <c r="J458"/>
  <c r="E458"/>
  <c r="C458"/>
  <c r="G458" l="1"/>
  <c r="H462"/>
  <c r="D459"/>
  <c r="C459"/>
  <c r="B459"/>
  <c r="E459"/>
  <c r="I460"/>
  <c r="A459"/>
  <c r="J459"/>
  <c r="F459"/>
  <c r="G459" l="1"/>
  <c r="H463"/>
  <c r="D460"/>
  <c r="C460"/>
  <c r="I461"/>
  <c r="F460"/>
  <c r="B460"/>
  <c r="A460"/>
  <c r="J460"/>
  <c r="E460"/>
  <c r="G460" l="1"/>
  <c r="H464"/>
  <c r="B461"/>
  <c r="A461"/>
  <c r="C461"/>
  <c r="D461"/>
  <c r="I462"/>
  <c r="J461"/>
  <c r="F461"/>
  <c r="E461"/>
  <c r="G461" l="1"/>
  <c r="H465"/>
  <c r="C462"/>
  <c r="E462"/>
  <c r="I463"/>
  <c r="F462"/>
  <c r="B462"/>
  <c r="D462"/>
  <c r="J462"/>
  <c r="A462"/>
  <c r="G462" l="1"/>
  <c r="H466"/>
  <c r="F463"/>
  <c r="C463"/>
  <c r="A463"/>
  <c r="D463"/>
  <c r="E463"/>
  <c r="J463"/>
  <c r="I464"/>
  <c r="B463"/>
  <c r="G463" l="1"/>
  <c r="H467"/>
  <c r="A464"/>
  <c r="I465"/>
  <c r="C464"/>
  <c r="B464"/>
  <c r="D464"/>
  <c r="E464"/>
  <c r="F464"/>
  <c r="J464"/>
  <c r="G464" l="1"/>
  <c r="H468"/>
  <c r="F465"/>
  <c r="C465"/>
  <c r="A465"/>
  <c r="D465"/>
  <c r="E465"/>
  <c r="J465"/>
  <c r="I466"/>
  <c r="B465"/>
  <c r="G465" l="1"/>
  <c r="H469"/>
  <c r="C466"/>
  <c r="B466"/>
  <c r="E466"/>
  <c r="F466"/>
  <c r="D466"/>
  <c r="A466"/>
  <c r="J466"/>
  <c r="I467"/>
  <c r="G466" l="1"/>
  <c r="H470"/>
  <c r="E467"/>
  <c r="D467"/>
  <c r="B467"/>
  <c r="F467"/>
  <c r="J467"/>
  <c r="A467"/>
  <c r="C467"/>
  <c r="I468"/>
  <c r="G467" l="1"/>
  <c r="H471"/>
  <c r="D468"/>
  <c r="B468"/>
  <c r="I469"/>
  <c r="F468"/>
  <c r="A468"/>
  <c r="E468"/>
  <c r="J468"/>
  <c r="C468"/>
  <c r="G468" l="1"/>
  <c r="H472"/>
  <c r="F469"/>
  <c r="C469"/>
  <c r="A469"/>
  <c r="D469"/>
  <c r="E469"/>
  <c r="J469"/>
  <c r="I470"/>
  <c r="B469"/>
  <c r="G469" l="1"/>
  <c r="H473"/>
  <c r="J470"/>
  <c r="B470"/>
  <c r="I471"/>
  <c r="E470"/>
  <c r="A470"/>
  <c r="C470"/>
  <c r="D470"/>
  <c r="F470"/>
  <c r="G470" l="1"/>
  <c r="H474"/>
  <c r="A471"/>
  <c r="I472"/>
  <c r="J471"/>
  <c r="E471"/>
  <c r="C471"/>
  <c r="B471"/>
  <c r="D471"/>
  <c r="F471"/>
  <c r="G471" l="1"/>
  <c r="H475"/>
  <c r="J472"/>
  <c r="C472"/>
  <c r="A472"/>
  <c r="F472"/>
  <c r="E472"/>
  <c r="D472"/>
  <c r="B472"/>
  <c r="I473"/>
  <c r="G472" l="1"/>
  <c r="H476"/>
  <c r="D473"/>
  <c r="B473"/>
  <c r="E473"/>
  <c r="C473"/>
  <c r="I474"/>
  <c r="J473"/>
  <c r="F473"/>
  <c r="A473"/>
  <c r="G473" l="1"/>
  <c r="H477"/>
  <c r="I475"/>
  <c r="J474"/>
  <c r="C474"/>
  <c r="F474"/>
  <c r="A474"/>
  <c r="E474"/>
  <c r="B474"/>
  <c r="D474"/>
  <c r="G474" l="1"/>
  <c r="H478"/>
  <c r="D475"/>
  <c r="C475"/>
  <c r="E475"/>
  <c r="A475"/>
  <c r="B475"/>
  <c r="F475"/>
  <c r="J475"/>
  <c r="I476"/>
  <c r="G475" l="1"/>
  <c r="H479"/>
  <c r="B476"/>
  <c r="F476"/>
  <c r="I477"/>
  <c r="A476"/>
  <c r="J476"/>
  <c r="C476"/>
  <c r="E476"/>
  <c r="D476"/>
  <c r="G476" l="1"/>
  <c r="H480"/>
  <c r="D477"/>
  <c r="J477"/>
  <c r="F477"/>
  <c r="C477"/>
  <c r="B477"/>
  <c r="A477"/>
  <c r="E477"/>
  <c r="I478"/>
  <c r="G477" l="1"/>
  <c r="H481"/>
  <c r="C478"/>
  <c r="F478"/>
  <c r="B478"/>
  <c r="E478"/>
  <c r="A478"/>
  <c r="D478"/>
  <c r="I479"/>
  <c r="J478"/>
  <c r="G478" l="1"/>
  <c r="H482"/>
  <c r="C479"/>
  <c r="A479"/>
  <c r="I480"/>
  <c r="J479"/>
  <c r="E479"/>
  <c r="F479"/>
  <c r="D479"/>
  <c r="B479"/>
  <c r="G479" l="1"/>
  <c r="H483"/>
  <c r="C480"/>
  <c r="F480"/>
  <c r="B480"/>
  <c r="E480"/>
  <c r="J480"/>
  <c r="D480"/>
  <c r="I481"/>
  <c r="A480"/>
  <c r="G480" l="1"/>
  <c r="H484"/>
  <c r="F481"/>
  <c r="A481"/>
  <c r="D481"/>
  <c r="B481"/>
  <c r="E481"/>
  <c r="I482"/>
  <c r="C481"/>
  <c r="J481"/>
  <c r="G481" l="1"/>
  <c r="H485"/>
  <c r="B482"/>
  <c r="I483"/>
  <c r="E482"/>
  <c r="A482"/>
  <c r="D482"/>
  <c r="J482"/>
  <c r="F482"/>
  <c r="C482"/>
  <c r="G482" l="1"/>
  <c r="H486"/>
  <c r="D483"/>
  <c r="C483"/>
  <c r="B483"/>
  <c r="F483"/>
  <c r="A483"/>
  <c r="I484"/>
  <c r="E483"/>
  <c r="J483"/>
  <c r="G483" l="1"/>
  <c r="H487"/>
  <c r="B484"/>
  <c r="E484"/>
  <c r="C484"/>
  <c r="D484"/>
  <c r="A484"/>
  <c r="J484"/>
  <c r="F484"/>
  <c r="I485"/>
  <c r="G484" l="1"/>
  <c r="H488"/>
  <c r="C485"/>
  <c r="I486"/>
  <c r="J485"/>
  <c r="F485"/>
  <c r="D485"/>
  <c r="A485"/>
  <c r="B485"/>
  <c r="E485"/>
  <c r="G485" l="1"/>
  <c r="H489"/>
  <c r="F486"/>
  <c r="C486"/>
  <c r="A486"/>
  <c r="E486"/>
  <c r="I487"/>
  <c r="B486"/>
  <c r="D486"/>
  <c r="J486"/>
  <c r="G486" l="1"/>
  <c r="H490"/>
  <c r="A487"/>
  <c r="B487"/>
  <c r="J487"/>
  <c r="F487"/>
  <c r="I488"/>
  <c r="C487"/>
  <c r="E487"/>
  <c r="D487"/>
  <c r="G487" l="1"/>
  <c r="H491"/>
  <c r="C488"/>
  <c r="F488"/>
  <c r="E488"/>
  <c r="I489"/>
  <c r="A488"/>
  <c r="D488"/>
  <c r="B488"/>
  <c r="J488"/>
  <c r="G488" l="1"/>
  <c r="H492"/>
  <c r="F489"/>
  <c r="A489"/>
  <c r="D489"/>
  <c r="I490"/>
  <c r="J489"/>
  <c r="B489"/>
  <c r="E489"/>
  <c r="C489"/>
  <c r="G489" l="1"/>
  <c r="H493"/>
  <c r="E490"/>
  <c r="A490"/>
  <c r="I491"/>
  <c r="B490"/>
  <c r="J490"/>
  <c r="F490"/>
  <c r="C490"/>
  <c r="D490"/>
  <c r="G490" l="1"/>
  <c r="H494"/>
  <c r="A491"/>
  <c r="D491"/>
  <c r="C491"/>
  <c r="E491"/>
  <c r="F491"/>
  <c r="I492"/>
  <c r="J491"/>
  <c r="B491"/>
  <c r="G491" l="1"/>
  <c r="H495"/>
  <c r="A492"/>
  <c r="F492"/>
  <c r="B492"/>
  <c r="C492"/>
  <c r="D492"/>
  <c r="E492"/>
  <c r="I493"/>
  <c r="J492"/>
  <c r="G492" l="1"/>
  <c r="H496"/>
  <c r="D493"/>
  <c r="C493"/>
  <c r="B493"/>
  <c r="E493"/>
  <c r="J493"/>
  <c r="A493"/>
  <c r="I494"/>
  <c r="F493"/>
  <c r="G493" l="1"/>
  <c r="H497"/>
  <c r="A494"/>
  <c r="E494"/>
  <c r="B494"/>
  <c r="I495"/>
  <c r="F494"/>
  <c r="C494"/>
  <c r="J494"/>
  <c r="D494"/>
  <c r="G494" l="1"/>
  <c r="H498"/>
  <c r="C495"/>
  <c r="A495"/>
  <c r="E495"/>
  <c r="B495"/>
  <c r="I496"/>
  <c r="J495"/>
  <c r="F495"/>
  <c r="D495"/>
  <c r="G495" l="1"/>
  <c r="H499"/>
  <c r="F496"/>
  <c r="A496"/>
  <c r="B496"/>
  <c r="I497"/>
  <c r="J496"/>
  <c r="E496"/>
  <c r="C496"/>
  <c r="D496"/>
  <c r="G496" l="1"/>
  <c r="H500"/>
  <c r="C497"/>
  <c r="J497"/>
  <c r="E497"/>
  <c r="F497"/>
  <c r="A497"/>
  <c r="I498"/>
  <c r="D497"/>
  <c r="B497"/>
  <c r="G497" l="1"/>
  <c r="H501"/>
  <c r="J498"/>
  <c r="A498"/>
  <c r="B498"/>
  <c r="I499"/>
  <c r="F498"/>
  <c r="E498"/>
  <c r="C498"/>
  <c r="D498"/>
  <c r="G498" l="1"/>
  <c r="H502"/>
  <c r="F499"/>
  <c r="D499"/>
  <c r="J499"/>
  <c r="E499"/>
  <c r="A499"/>
  <c r="I500"/>
  <c r="C499"/>
  <c r="B499"/>
  <c r="G499" l="1"/>
  <c r="H503"/>
  <c r="F500"/>
  <c r="A500"/>
  <c r="I501"/>
  <c r="E500"/>
  <c r="J500"/>
  <c r="B500"/>
  <c r="C500"/>
  <c r="D500"/>
  <c r="G500" l="1"/>
  <c r="H504"/>
  <c r="C501"/>
  <c r="B501"/>
  <c r="I502"/>
  <c r="A501"/>
  <c r="J501"/>
  <c r="F501"/>
  <c r="D501"/>
  <c r="E501"/>
  <c r="G501" l="1"/>
  <c r="H505"/>
  <c r="C502"/>
  <c r="B502"/>
  <c r="F502"/>
  <c r="E502"/>
  <c r="J502"/>
  <c r="A502"/>
  <c r="D502"/>
  <c r="I503"/>
  <c r="G502" l="1"/>
  <c r="H506"/>
  <c r="E503"/>
  <c r="B503"/>
  <c r="I504"/>
  <c r="A503"/>
  <c r="C503"/>
  <c r="J503"/>
  <c r="F503"/>
  <c r="D503"/>
  <c r="G503" l="1"/>
  <c r="H507"/>
  <c r="J504"/>
  <c r="D504"/>
  <c r="I505"/>
  <c r="F504"/>
  <c r="A504"/>
  <c r="E504"/>
  <c r="C504"/>
  <c r="B504"/>
  <c r="G504" l="1"/>
  <c r="H508"/>
  <c r="E505"/>
  <c r="J505"/>
  <c r="I506"/>
  <c r="C505"/>
  <c r="A505"/>
  <c r="D505"/>
  <c r="F505"/>
  <c r="B505"/>
  <c r="G505" l="1"/>
  <c r="H509"/>
  <c r="F506"/>
  <c r="B506"/>
  <c r="I507"/>
  <c r="A506"/>
  <c r="D506"/>
  <c r="C506"/>
  <c r="E506"/>
  <c r="J506"/>
  <c r="G506" l="1"/>
  <c r="H510"/>
  <c r="F507"/>
  <c r="E507"/>
  <c r="A507"/>
  <c r="B507"/>
  <c r="D507"/>
  <c r="I508"/>
  <c r="J507"/>
  <c r="C507"/>
  <c r="G507" l="1"/>
  <c r="H511"/>
  <c r="F508"/>
  <c r="B508"/>
  <c r="I509"/>
  <c r="E508"/>
  <c r="J508"/>
  <c r="A508"/>
  <c r="D508"/>
  <c r="C508"/>
  <c r="G508" l="1"/>
  <c r="H512"/>
  <c r="I510"/>
  <c r="A509"/>
  <c r="J509"/>
  <c r="D509"/>
  <c r="F509"/>
  <c r="E509"/>
  <c r="C509"/>
  <c r="B509"/>
  <c r="G509" l="1"/>
  <c r="H513"/>
  <c r="A510"/>
  <c r="J510"/>
  <c r="F510"/>
  <c r="C510"/>
  <c r="B510"/>
  <c r="E510"/>
  <c r="D510"/>
  <c r="I511"/>
  <c r="G510" l="1"/>
  <c r="H514"/>
  <c r="A511"/>
  <c r="J511"/>
  <c r="I512"/>
  <c r="F511"/>
  <c r="B511"/>
  <c r="E511"/>
  <c r="C511"/>
  <c r="D511"/>
  <c r="G511" l="1"/>
  <c r="H515"/>
  <c r="E512"/>
  <c r="D512"/>
  <c r="I513"/>
  <c r="B512"/>
  <c r="F512"/>
  <c r="J512"/>
  <c r="A512"/>
  <c r="C512"/>
  <c r="G512" l="1"/>
  <c r="H516"/>
  <c r="C513"/>
  <c r="J513"/>
  <c r="I514"/>
  <c r="E513"/>
  <c r="D513"/>
  <c r="F513"/>
  <c r="B513"/>
  <c r="A513"/>
  <c r="G513" l="1"/>
  <c r="H517"/>
  <c r="F514"/>
  <c r="C514"/>
  <c r="A514"/>
  <c r="E514"/>
  <c r="J514"/>
  <c r="I515"/>
  <c r="B514"/>
  <c r="D514"/>
  <c r="G514" l="1"/>
  <c r="H518"/>
  <c r="A515"/>
  <c r="D515"/>
  <c r="I516"/>
  <c r="J515"/>
  <c r="B515"/>
  <c r="F515"/>
  <c r="E515"/>
  <c r="C515"/>
  <c r="G515" l="1"/>
  <c r="H519"/>
  <c r="A516"/>
  <c r="J516"/>
  <c r="D516"/>
  <c r="F516"/>
  <c r="E516"/>
  <c r="I517"/>
  <c r="B516"/>
  <c r="C516"/>
  <c r="G516" l="1"/>
  <c r="H520"/>
  <c r="D517"/>
  <c r="E517"/>
  <c r="I518"/>
  <c r="A517"/>
  <c r="C517"/>
  <c r="F517"/>
  <c r="J517"/>
  <c r="B517"/>
  <c r="G517" l="1"/>
  <c r="H521"/>
  <c r="J518"/>
  <c r="D518"/>
  <c r="I519"/>
  <c r="B518"/>
  <c r="A518"/>
  <c r="F518"/>
  <c r="E518"/>
  <c r="C518"/>
  <c r="G518" l="1"/>
  <c r="H522"/>
  <c r="D519"/>
  <c r="I520"/>
  <c r="E519"/>
  <c r="A519"/>
  <c r="F519"/>
  <c r="J519"/>
  <c r="B519"/>
  <c r="C519"/>
  <c r="G519" l="1"/>
  <c r="H523"/>
  <c r="F520"/>
  <c r="B520"/>
  <c r="I521"/>
  <c r="C520"/>
  <c r="A520"/>
  <c r="E520"/>
  <c r="D520"/>
  <c r="J520"/>
  <c r="G520" l="1"/>
  <c r="H524"/>
  <c r="D521"/>
  <c r="C521"/>
  <c r="I522"/>
  <c r="A521"/>
  <c r="B521"/>
  <c r="F521"/>
  <c r="E521"/>
  <c r="J521"/>
  <c r="G521" l="1"/>
  <c r="H525"/>
  <c r="B522"/>
  <c r="A522"/>
  <c r="C522"/>
  <c r="I523"/>
  <c r="F522"/>
  <c r="E522"/>
  <c r="J522"/>
  <c r="D522"/>
  <c r="G522" l="1"/>
  <c r="H526"/>
  <c r="A523"/>
  <c r="J523"/>
  <c r="I524"/>
  <c r="F523"/>
  <c r="B523"/>
  <c r="E523"/>
  <c r="C523"/>
  <c r="D523"/>
  <c r="G523" l="1"/>
  <c r="H527"/>
  <c r="B524"/>
  <c r="A524"/>
  <c r="C524"/>
  <c r="I525"/>
  <c r="F524"/>
  <c r="E524"/>
  <c r="J524"/>
  <c r="D524"/>
  <c r="G524" l="1"/>
  <c r="H528"/>
  <c r="B525"/>
  <c r="C525"/>
  <c r="I526"/>
  <c r="J525"/>
  <c r="A525"/>
  <c r="E525"/>
  <c r="D525"/>
  <c r="F525"/>
  <c r="G525" l="1"/>
  <c r="H529"/>
  <c r="E526"/>
  <c r="D526"/>
  <c r="I527"/>
  <c r="B526"/>
  <c r="F526"/>
  <c r="J526"/>
  <c r="A526"/>
  <c r="C526"/>
  <c r="G526" l="1"/>
  <c r="H530"/>
  <c r="D527"/>
  <c r="E527"/>
  <c r="I528"/>
  <c r="J527"/>
  <c r="C527"/>
  <c r="F527"/>
  <c r="A527"/>
  <c r="B527"/>
  <c r="G527" l="1"/>
  <c r="H531"/>
  <c r="D528"/>
  <c r="B528"/>
  <c r="A528"/>
  <c r="J528"/>
  <c r="C528"/>
  <c r="I529"/>
  <c r="E528"/>
  <c r="F528"/>
  <c r="G528" l="1"/>
  <c r="H532"/>
  <c r="A529"/>
  <c r="J529"/>
  <c r="I530"/>
  <c r="F529"/>
  <c r="B529"/>
  <c r="E529"/>
  <c r="C529"/>
  <c r="D529"/>
  <c r="G529" l="1"/>
  <c r="H533"/>
  <c r="D530"/>
  <c r="J530"/>
  <c r="I531"/>
  <c r="F530"/>
  <c r="A530"/>
  <c r="E530"/>
  <c r="C530"/>
  <c r="B530"/>
  <c r="G530" l="1"/>
  <c r="H534"/>
  <c r="C531"/>
  <c r="A531"/>
  <c r="I532"/>
  <c r="D531"/>
  <c r="F531"/>
  <c r="J531"/>
  <c r="B531"/>
  <c r="E531"/>
  <c r="G531" l="1"/>
  <c r="H535"/>
  <c r="E532"/>
  <c r="D532"/>
  <c r="I533"/>
  <c r="B532"/>
  <c r="F532"/>
  <c r="J532"/>
  <c r="A532"/>
  <c r="C532"/>
  <c r="G532" l="1"/>
  <c r="H536"/>
  <c r="D533"/>
  <c r="E533"/>
  <c r="I534"/>
  <c r="A533"/>
  <c r="C533"/>
  <c r="F533"/>
  <c r="J533"/>
  <c r="B533"/>
  <c r="G533" l="1"/>
  <c r="H537"/>
  <c r="F534"/>
  <c r="C534"/>
  <c r="I535"/>
  <c r="D534"/>
  <c r="B534"/>
  <c r="E534"/>
  <c r="J534"/>
  <c r="A534"/>
  <c r="G534" l="1"/>
  <c r="H538"/>
  <c r="D535"/>
  <c r="C535"/>
  <c r="I536"/>
  <c r="J535"/>
  <c r="B535"/>
  <c r="F535"/>
  <c r="E535"/>
  <c r="A535"/>
  <c r="G535" l="1"/>
  <c r="H539"/>
  <c r="F536"/>
  <c r="C536"/>
  <c r="A536"/>
  <c r="E536"/>
  <c r="J536"/>
  <c r="I537"/>
  <c r="D536"/>
  <c r="B536"/>
  <c r="G536" l="1"/>
  <c r="H540"/>
  <c r="D537"/>
  <c r="E537"/>
  <c r="I538"/>
  <c r="J537"/>
  <c r="C537"/>
  <c r="F537"/>
  <c r="A537"/>
  <c r="B537"/>
  <c r="G537" l="1"/>
  <c r="H541"/>
  <c r="J538"/>
  <c r="D538"/>
  <c r="C538"/>
  <c r="F538"/>
  <c r="B538"/>
  <c r="I539"/>
  <c r="E538"/>
  <c r="A538"/>
  <c r="G538" l="1"/>
  <c r="H542"/>
  <c r="J539"/>
  <c r="D539"/>
  <c r="I540"/>
  <c r="C539"/>
  <c r="B539"/>
  <c r="F539"/>
  <c r="A539"/>
  <c r="E539"/>
  <c r="G539" l="1"/>
  <c r="H543"/>
  <c r="B540"/>
  <c r="A540"/>
  <c r="I541"/>
  <c r="F540"/>
  <c r="D540"/>
  <c r="E540"/>
  <c r="J540"/>
  <c r="C540"/>
  <c r="G540" l="1"/>
  <c r="H544"/>
  <c r="C541"/>
  <c r="B541"/>
  <c r="F541"/>
  <c r="A541"/>
  <c r="D541"/>
  <c r="I542"/>
  <c r="E541"/>
  <c r="J541"/>
  <c r="G541" l="1"/>
  <c r="H545"/>
  <c r="D542"/>
  <c r="B542"/>
  <c r="I543"/>
  <c r="A542"/>
  <c r="E542"/>
  <c r="J542"/>
  <c r="F542"/>
  <c r="C542"/>
  <c r="G542" l="1"/>
  <c r="H546"/>
  <c r="J543"/>
  <c r="D543"/>
  <c r="I544"/>
  <c r="C543"/>
  <c r="B543"/>
  <c r="F543"/>
  <c r="A543"/>
  <c r="E543"/>
  <c r="G543" l="1"/>
  <c r="H547"/>
  <c r="F544"/>
  <c r="B544"/>
  <c r="J544"/>
  <c r="E544"/>
  <c r="D544"/>
  <c r="I545"/>
  <c r="C544"/>
  <c r="A544"/>
  <c r="G544" l="1"/>
  <c r="H548"/>
  <c r="J545"/>
  <c r="C545"/>
  <c r="A545"/>
  <c r="B545"/>
  <c r="F545"/>
  <c r="D545"/>
  <c r="I546"/>
  <c r="E545"/>
  <c r="G545" l="1"/>
  <c r="H549"/>
  <c r="I547"/>
  <c r="E546"/>
  <c r="C546"/>
  <c r="J546"/>
  <c r="F546"/>
  <c r="D546"/>
  <c r="B546"/>
  <c r="A546"/>
  <c r="G546" l="1"/>
  <c r="H550"/>
  <c r="I548"/>
  <c r="D547"/>
  <c r="E547"/>
  <c r="C547"/>
  <c r="B547"/>
  <c r="A547"/>
  <c r="J547"/>
  <c r="F547"/>
  <c r="G547" l="1"/>
  <c r="H551"/>
  <c r="E548"/>
  <c r="D548"/>
  <c r="I549"/>
  <c r="B548"/>
  <c r="F548"/>
  <c r="J548"/>
  <c r="A548"/>
  <c r="C548"/>
  <c r="G548" l="1"/>
  <c r="H552"/>
  <c r="D549"/>
  <c r="A549"/>
  <c r="J549"/>
  <c r="E549"/>
  <c r="I550"/>
  <c r="F549"/>
  <c r="B549"/>
  <c r="C549"/>
  <c r="G549" l="1"/>
  <c r="H553"/>
  <c r="F550"/>
  <c r="C550"/>
  <c r="I551"/>
  <c r="D550"/>
  <c r="B550"/>
  <c r="E550"/>
  <c r="J550"/>
  <c r="A550"/>
  <c r="G550" l="1"/>
  <c r="H554"/>
  <c r="F551"/>
  <c r="B551"/>
  <c r="C551"/>
  <c r="A551"/>
  <c r="J551"/>
  <c r="I552"/>
  <c r="E551"/>
  <c r="D551"/>
  <c r="G551" l="1"/>
  <c r="H555"/>
  <c r="E552"/>
  <c r="D552"/>
  <c r="I553"/>
  <c r="B552"/>
  <c r="F552"/>
  <c r="J552"/>
  <c r="A552"/>
  <c r="C552"/>
  <c r="G552" l="1"/>
  <c r="H556"/>
  <c r="J553"/>
  <c r="I554"/>
  <c r="C553"/>
  <c r="B553"/>
  <c r="E553"/>
  <c r="D553"/>
  <c r="A553"/>
  <c r="F553"/>
  <c r="G553" l="1"/>
  <c r="H557"/>
  <c r="A554"/>
  <c r="C554"/>
  <c r="I555"/>
  <c r="E554"/>
  <c r="F554"/>
  <c r="J554"/>
  <c r="B554"/>
  <c r="D554"/>
  <c r="G554" l="1"/>
  <c r="H558"/>
  <c r="I556"/>
  <c r="B555"/>
  <c r="C555"/>
  <c r="A555"/>
  <c r="J555"/>
  <c r="F555"/>
  <c r="D555"/>
  <c r="E555"/>
  <c r="G555" l="1"/>
  <c r="H559"/>
  <c r="I557"/>
  <c r="D556"/>
  <c r="E556"/>
  <c r="F556"/>
  <c r="J556"/>
  <c r="C556"/>
  <c r="A556"/>
  <c r="B556"/>
  <c r="G556" l="1"/>
  <c r="H560"/>
  <c r="A557"/>
  <c r="C557"/>
  <c r="F557"/>
  <c r="E557"/>
  <c r="J557"/>
  <c r="I558"/>
  <c r="D557"/>
  <c r="B557"/>
  <c r="G557" l="1"/>
  <c r="H561"/>
  <c r="J558"/>
  <c r="B558"/>
  <c r="E558"/>
  <c r="A558"/>
  <c r="C558"/>
  <c r="I559"/>
  <c r="F558"/>
  <c r="D558"/>
  <c r="G558" l="1"/>
  <c r="H562"/>
  <c r="A559"/>
  <c r="I560"/>
  <c r="F559"/>
  <c r="B559"/>
  <c r="D559"/>
  <c r="E559"/>
  <c r="J559"/>
  <c r="C559"/>
  <c r="G559" l="1"/>
  <c r="H563"/>
  <c r="A560"/>
  <c r="E560"/>
  <c r="F560"/>
  <c r="I561"/>
  <c r="B560"/>
  <c r="J560"/>
  <c r="C560"/>
  <c r="D560"/>
  <c r="G560" l="1"/>
  <c r="H564"/>
  <c r="C561"/>
  <c r="D561"/>
  <c r="F561"/>
  <c r="I562"/>
  <c r="J561"/>
  <c r="A561"/>
  <c r="E561"/>
  <c r="B561"/>
  <c r="G561" l="1"/>
  <c r="H565"/>
  <c r="A562"/>
  <c r="C562"/>
  <c r="D562"/>
  <c r="J562"/>
  <c r="E562"/>
  <c r="B562"/>
  <c r="I563"/>
  <c r="F562"/>
  <c r="G562" l="1"/>
  <c r="H566"/>
  <c r="B563"/>
  <c r="D563"/>
  <c r="E563"/>
  <c r="F563"/>
  <c r="A563"/>
  <c r="J563"/>
  <c r="C563"/>
  <c r="I564"/>
  <c r="G563" l="1"/>
  <c r="H567"/>
  <c r="A564"/>
  <c r="E564"/>
  <c r="D564"/>
  <c r="I565"/>
  <c r="B564"/>
  <c r="J564"/>
  <c r="F564"/>
  <c r="C564"/>
  <c r="G564" l="1"/>
  <c r="H568"/>
  <c r="C565"/>
  <c r="I566"/>
  <c r="F565"/>
  <c r="D565"/>
  <c r="J565"/>
  <c r="B565"/>
  <c r="E565"/>
  <c r="A565"/>
  <c r="G565" l="1"/>
  <c r="H569"/>
  <c r="A566"/>
  <c r="B566"/>
  <c r="I567"/>
  <c r="C566"/>
  <c r="E566"/>
  <c r="J566"/>
  <c r="D566"/>
  <c r="F566"/>
  <c r="G566" l="1"/>
  <c r="H570"/>
  <c r="D567"/>
  <c r="F567"/>
  <c r="B567"/>
  <c r="A567"/>
  <c r="E567"/>
  <c r="I568"/>
  <c r="C567"/>
  <c r="J567"/>
  <c r="G567" l="1"/>
  <c r="H571"/>
  <c r="D568"/>
  <c r="C568"/>
  <c r="A568"/>
  <c r="I569"/>
  <c r="B568"/>
  <c r="F568"/>
  <c r="J568"/>
  <c r="E568"/>
  <c r="G568" l="1"/>
  <c r="H572"/>
  <c r="C569"/>
  <c r="F569"/>
  <c r="I570"/>
  <c r="E569"/>
  <c r="B569"/>
  <c r="J569"/>
  <c r="A569"/>
  <c r="D569"/>
  <c r="G569" l="1"/>
  <c r="H573"/>
  <c r="C570"/>
  <c r="E570"/>
  <c r="I571"/>
  <c r="F570"/>
  <c r="A570"/>
  <c r="D570"/>
  <c r="B570"/>
  <c r="J570"/>
  <c r="G570" l="1"/>
  <c r="H574"/>
  <c r="E571"/>
  <c r="D571"/>
  <c r="I572"/>
  <c r="B571"/>
  <c r="A571"/>
  <c r="F571"/>
  <c r="C571"/>
  <c r="J571"/>
  <c r="G571" l="1"/>
  <c r="H575"/>
  <c r="D572"/>
  <c r="F572"/>
  <c r="B572"/>
  <c r="C572"/>
  <c r="J572"/>
  <c r="E572"/>
  <c r="I573"/>
  <c r="A572"/>
  <c r="G572" l="1"/>
  <c r="H576"/>
  <c r="D573"/>
  <c r="F573"/>
  <c r="J573"/>
  <c r="A573"/>
  <c r="C573"/>
  <c r="I574"/>
  <c r="B573"/>
  <c r="E573"/>
  <c r="G573" l="1"/>
  <c r="H577"/>
  <c r="B574"/>
  <c r="E574"/>
  <c r="F574"/>
  <c r="J574"/>
  <c r="D574"/>
  <c r="I575"/>
  <c r="A574"/>
  <c r="C574"/>
  <c r="G574" l="1"/>
  <c r="H578"/>
  <c r="C575"/>
  <c r="F575"/>
  <c r="I576"/>
  <c r="B575"/>
  <c r="E575"/>
  <c r="J575"/>
  <c r="A575"/>
  <c r="D575"/>
  <c r="G575" l="1"/>
  <c r="H579"/>
  <c r="J576"/>
  <c r="A576"/>
  <c r="I577"/>
  <c r="D576"/>
  <c r="F576"/>
  <c r="E576"/>
  <c r="B576"/>
  <c r="C576"/>
  <c r="G576" l="1"/>
  <c r="H580"/>
  <c r="J577"/>
  <c r="E577"/>
  <c r="I578"/>
  <c r="F577"/>
  <c r="A577"/>
  <c r="D577"/>
  <c r="B577"/>
  <c r="C577"/>
  <c r="G577" l="1"/>
  <c r="H581"/>
  <c r="C578"/>
  <c r="E578"/>
  <c r="I579"/>
  <c r="F578"/>
  <c r="J578"/>
  <c r="B578"/>
  <c r="D578"/>
  <c r="A578"/>
  <c r="G578" l="1"/>
  <c r="H582"/>
  <c r="A579"/>
  <c r="I580"/>
  <c r="J579"/>
  <c r="F579"/>
  <c r="D579"/>
  <c r="B579"/>
  <c r="E579"/>
  <c r="C579"/>
  <c r="G579" l="1"/>
  <c r="H583"/>
  <c r="E580"/>
  <c r="J580"/>
  <c r="I581"/>
  <c r="F580"/>
  <c r="B580"/>
  <c r="C580"/>
  <c r="A580"/>
  <c r="D580"/>
  <c r="G580" l="1"/>
  <c r="H584"/>
  <c r="C581"/>
  <c r="E581"/>
  <c r="J581"/>
  <c r="I582"/>
  <c r="A581"/>
  <c r="D581"/>
  <c r="F581"/>
  <c r="B581"/>
  <c r="G581" l="1"/>
  <c r="H585"/>
  <c r="B582"/>
  <c r="F582"/>
  <c r="D582"/>
  <c r="C582"/>
  <c r="A582"/>
  <c r="I583"/>
  <c r="J582"/>
  <c r="E582"/>
  <c r="G582" l="1"/>
  <c r="H586"/>
  <c r="F583"/>
  <c r="E583"/>
  <c r="I584"/>
  <c r="J583"/>
  <c r="D583"/>
  <c r="A583"/>
  <c r="B583"/>
  <c r="C583"/>
  <c r="G583" l="1"/>
  <c r="H587"/>
  <c r="F584"/>
  <c r="E584"/>
  <c r="D584"/>
  <c r="I585"/>
  <c r="B584"/>
  <c r="A584"/>
  <c r="C584"/>
  <c r="J584"/>
  <c r="G584" l="1"/>
  <c r="H588"/>
  <c r="J585"/>
  <c r="D585"/>
  <c r="C585"/>
  <c r="A585"/>
  <c r="B585"/>
  <c r="F585"/>
  <c r="E585"/>
  <c r="I586"/>
  <c r="G585" l="1"/>
  <c r="H589"/>
  <c r="J586"/>
  <c r="F586"/>
  <c r="A586"/>
  <c r="C586"/>
  <c r="E586"/>
  <c r="I587"/>
  <c r="D586"/>
  <c r="B586"/>
  <c r="G586" l="1"/>
  <c r="H590"/>
  <c r="B587"/>
  <c r="E587"/>
  <c r="F587"/>
  <c r="C587"/>
  <c r="D587"/>
  <c r="J587"/>
  <c r="I588"/>
  <c r="A587"/>
  <c r="G587" l="1"/>
  <c r="H591"/>
  <c r="C588"/>
  <c r="E588"/>
  <c r="D588"/>
  <c r="I589"/>
  <c r="B588"/>
  <c r="J588"/>
  <c r="F588"/>
  <c r="A588"/>
  <c r="G588" l="1"/>
  <c r="H592"/>
  <c r="A589"/>
  <c r="B589"/>
  <c r="I590"/>
  <c r="E589"/>
  <c r="F589"/>
  <c r="C589"/>
  <c r="D589"/>
  <c r="J589"/>
  <c r="G589" l="1"/>
  <c r="H593"/>
  <c r="A590"/>
  <c r="E590"/>
  <c r="I591"/>
  <c r="C590"/>
  <c r="D590"/>
  <c r="J590"/>
  <c r="B590"/>
  <c r="F590"/>
  <c r="G590" l="1"/>
  <c r="H594"/>
  <c r="B591"/>
  <c r="E591"/>
  <c r="A591"/>
  <c r="I592"/>
  <c r="F591"/>
  <c r="C591"/>
  <c r="D591"/>
  <c r="J591"/>
  <c r="G591" l="1"/>
  <c r="H595"/>
  <c r="D592"/>
  <c r="F592"/>
  <c r="A592"/>
  <c r="E592"/>
  <c r="C592"/>
  <c r="J592"/>
  <c r="I593"/>
  <c r="B592"/>
  <c r="G592" l="1"/>
  <c r="H596"/>
  <c r="A593"/>
  <c r="D593"/>
  <c r="I594"/>
  <c r="F593"/>
  <c r="C593"/>
  <c r="J593"/>
  <c r="E593"/>
  <c r="B593"/>
  <c r="G593" l="1"/>
  <c r="H597"/>
  <c r="C594"/>
  <c r="D594"/>
  <c r="J594"/>
  <c r="I595"/>
  <c r="E594"/>
  <c r="A594"/>
  <c r="F594"/>
  <c r="B594"/>
  <c r="G594" l="1"/>
  <c r="H598"/>
  <c r="C595"/>
  <c r="F595"/>
  <c r="A595"/>
  <c r="D595"/>
  <c r="B595"/>
  <c r="J595"/>
  <c r="I596"/>
  <c r="E595"/>
  <c r="G595" l="1"/>
  <c r="H599"/>
  <c r="D596"/>
  <c r="F596"/>
  <c r="I597"/>
  <c r="J596"/>
  <c r="B596"/>
  <c r="E596"/>
  <c r="C596"/>
  <c r="A596"/>
  <c r="G596" l="1"/>
  <c r="H600"/>
  <c r="B597"/>
  <c r="E597"/>
  <c r="A597"/>
  <c r="I598"/>
  <c r="F597"/>
  <c r="C597"/>
  <c r="D597"/>
  <c r="J597"/>
  <c r="G597" l="1"/>
  <c r="H601"/>
  <c r="I599"/>
  <c r="E598"/>
  <c r="A598"/>
  <c r="D598"/>
  <c r="C598"/>
  <c r="B598"/>
  <c r="J598"/>
  <c r="F598"/>
  <c r="G598" l="1"/>
  <c r="H602"/>
  <c r="C599"/>
  <c r="I600"/>
  <c r="F599"/>
  <c r="B599"/>
  <c r="J599"/>
  <c r="D599"/>
  <c r="A599"/>
  <c r="E599"/>
  <c r="G599" l="1"/>
  <c r="H603"/>
  <c r="A600"/>
  <c r="E600"/>
  <c r="I601"/>
  <c r="C600"/>
  <c r="D600"/>
  <c r="J600"/>
  <c r="B600"/>
  <c r="F600"/>
  <c r="G600" l="1"/>
  <c r="H604"/>
  <c r="I602"/>
  <c r="J601"/>
  <c r="A601"/>
  <c r="F601"/>
  <c r="D601"/>
  <c r="E601"/>
  <c r="C601"/>
  <c r="B601"/>
  <c r="G601" l="1"/>
  <c r="H605"/>
  <c r="E602"/>
  <c r="C602"/>
  <c r="B602"/>
  <c r="F602"/>
  <c r="D602"/>
  <c r="I603"/>
  <c r="J602"/>
  <c r="A602"/>
  <c r="G602" l="1"/>
  <c r="H606"/>
  <c r="J603"/>
  <c r="D603"/>
  <c r="C603"/>
  <c r="F603"/>
  <c r="A603"/>
  <c r="B603"/>
  <c r="I604"/>
  <c r="E603"/>
  <c r="G603" l="1"/>
  <c r="H607"/>
  <c r="F604"/>
  <c r="B604"/>
  <c r="A604"/>
  <c r="I605"/>
  <c r="J604"/>
  <c r="C604"/>
  <c r="D604"/>
  <c r="E604"/>
  <c r="G604" l="1"/>
  <c r="H608"/>
  <c r="F605"/>
  <c r="C605"/>
  <c r="J605"/>
  <c r="B605"/>
  <c r="A605"/>
  <c r="I606"/>
  <c r="E605"/>
  <c r="D605"/>
  <c r="G605" l="1"/>
  <c r="H609"/>
  <c r="D606"/>
  <c r="F606"/>
  <c r="A606"/>
  <c r="C606"/>
  <c r="J606"/>
  <c r="E606"/>
  <c r="I607"/>
  <c r="B606"/>
  <c r="G606" l="1"/>
  <c r="H610"/>
  <c r="A607"/>
  <c r="D607"/>
  <c r="I608"/>
  <c r="C607"/>
  <c r="F607"/>
  <c r="J607"/>
  <c r="E607"/>
  <c r="B607"/>
  <c r="G607" l="1"/>
  <c r="H611"/>
  <c r="F608"/>
  <c r="A608"/>
  <c r="D608"/>
  <c r="I609"/>
  <c r="E608"/>
  <c r="J608"/>
  <c r="B608"/>
  <c r="C608"/>
  <c r="G608" l="1"/>
  <c r="H612"/>
  <c r="D609"/>
  <c r="F609"/>
  <c r="A609"/>
  <c r="E609"/>
  <c r="C609"/>
  <c r="I610"/>
  <c r="J609"/>
  <c r="B609"/>
  <c r="G609" l="1"/>
  <c r="H613"/>
  <c r="J610"/>
  <c r="D610"/>
  <c r="A610"/>
  <c r="F610"/>
  <c r="C610"/>
  <c r="B610"/>
  <c r="I611"/>
  <c r="E610"/>
  <c r="G610" l="1"/>
  <c r="H614"/>
  <c r="D611"/>
  <c r="C611"/>
  <c r="B611"/>
  <c r="E611"/>
  <c r="A611"/>
  <c r="F611"/>
  <c r="I612"/>
  <c r="J611"/>
  <c r="G611" l="1"/>
  <c r="H615"/>
  <c r="J612"/>
  <c r="F612"/>
  <c r="C612"/>
  <c r="E612"/>
  <c r="I613"/>
  <c r="B612"/>
  <c r="A612"/>
  <c r="D612"/>
  <c r="G612" l="1"/>
  <c r="H616"/>
  <c r="D613"/>
  <c r="F613"/>
  <c r="E613"/>
  <c r="C613"/>
  <c r="I614"/>
  <c r="A613"/>
  <c r="J613"/>
  <c r="B613"/>
  <c r="G613" l="1"/>
  <c r="H617"/>
  <c r="E614"/>
  <c r="D614"/>
  <c r="I615"/>
  <c r="F614"/>
  <c r="A614"/>
  <c r="J614"/>
  <c r="B614"/>
  <c r="C614"/>
  <c r="G614" l="1"/>
  <c r="H618"/>
  <c r="A615"/>
  <c r="E615"/>
  <c r="J615"/>
  <c r="B615"/>
  <c r="F615"/>
  <c r="I616"/>
  <c r="D615"/>
  <c r="C615"/>
  <c r="G615" l="1"/>
  <c r="H619"/>
  <c r="F616"/>
  <c r="B616"/>
  <c r="E616"/>
  <c r="J616"/>
  <c r="C616"/>
  <c r="D616"/>
  <c r="A616"/>
  <c r="I617"/>
  <c r="G616" l="1"/>
  <c r="H620"/>
  <c r="D617"/>
  <c r="A617"/>
  <c r="F617"/>
  <c r="C617"/>
  <c r="I618"/>
  <c r="E617"/>
  <c r="J617"/>
  <c r="B617"/>
  <c r="G617" l="1"/>
  <c r="H621"/>
  <c r="A618"/>
  <c r="E618"/>
  <c r="I619"/>
  <c r="D618"/>
  <c r="C618"/>
  <c r="J618"/>
  <c r="B618"/>
  <c r="F618"/>
  <c r="G618" l="1"/>
  <c r="H622"/>
  <c r="F619"/>
  <c r="E619"/>
  <c r="J619"/>
  <c r="I620"/>
  <c r="B619"/>
  <c r="C619"/>
  <c r="D619"/>
  <c r="A619"/>
  <c r="G619" l="1"/>
  <c r="H623"/>
  <c r="A620"/>
  <c r="E620"/>
  <c r="F620"/>
  <c r="J620"/>
  <c r="B620"/>
  <c r="I621"/>
  <c r="C620"/>
  <c r="D620"/>
  <c r="G620" l="1"/>
  <c r="H624"/>
  <c r="J621"/>
  <c r="C621"/>
  <c r="F621"/>
  <c r="B621"/>
  <c r="E621"/>
  <c r="D621"/>
  <c r="A621"/>
  <c r="I622"/>
  <c r="G621" l="1"/>
  <c r="H625"/>
  <c r="J622"/>
  <c r="B622"/>
  <c r="F622"/>
  <c r="I623"/>
  <c r="C622"/>
  <c r="D622"/>
  <c r="A622"/>
  <c r="E622"/>
  <c r="G622" l="1"/>
  <c r="H626"/>
  <c r="B623"/>
  <c r="E623"/>
  <c r="F623"/>
  <c r="C623"/>
  <c r="D623"/>
  <c r="J623"/>
  <c r="I624"/>
  <c r="A623"/>
  <c r="G623" l="1"/>
  <c r="H627"/>
  <c r="B624"/>
  <c r="F624"/>
  <c r="J624"/>
  <c r="I625"/>
  <c r="D624"/>
  <c r="E624"/>
  <c r="A624"/>
  <c r="C624"/>
  <c r="G624" l="1"/>
  <c r="H628"/>
  <c r="B625"/>
  <c r="C625"/>
  <c r="F625"/>
  <c r="I626"/>
  <c r="A625"/>
  <c r="E625"/>
  <c r="D625"/>
  <c r="J625"/>
  <c r="G625" l="1"/>
  <c r="H629"/>
  <c r="J626"/>
  <c r="A626"/>
  <c r="I627"/>
  <c r="F626"/>
  <c r="D626"/>
  <c r="B626"/>
  <c r="E626"/>
  <c r="C626"/>
  <c r="G626" l="1"/>
  <c r="H630"/>
  <c r="C627"/>
  <c r="A627"/>
  <c r="I628"/>
  <c r="B627"/>
  <c r="F627"/>
  <c r="J627"/>
  <c r="D627"/>
  <c r="E627"/>
  <c r="G627" l="1"/>
  <c r="H631"/>
  <c r="J628"/>
  <c r="D628"/>
  <c r="C628"/>
  <c r="B628"/>
  <c r="A628"/>
  <c r="I629"/>
  <c r="E628"/>
  <c r="F628"/>
  <c r="G628" l="1"/>
  <c r="H632"/>
  <c r="C629"/>
  <c r="F629"/>
  <c r="A629"/>
  <c r="D629"/>
  <c r="I630"/>
  <c r="E629"/>
  <c r="B629"/>
  <c r="J629"/>
  <c r="G629" l="1"/>
  <c r="H633"/>
  <c r="F630"/>
  <c r="B630"/>
  <c r="D630"/>
  <c r="C630"/>
  <c r="J630"/>
  <c r="E630"/>
  <c r="I631"/>
  <c r="A630"/>
  <c r="G630" l="1"/>
  <c r="H634"/>
  <c r="A631"/>
  <c r="E631"/>
  <c r="F631"/>
  <c r="J631"/>
  <c r="B631"/>
  <c r="I632"/>
  <c r="C631"/>
  <c r="D631"/>
  <c r="G631" l="1"/>
  <c r="H635"/>
  <c r="B632"/>
  <c r="F632"/>
  <c r="A632"/>
  <c r="C632"/>
  <c r="J632"/>
  <c r="E632"/>
  <c r="I633"/>
  <c r="D632"/>
  <c r="G632" l="1"/>
  <c r="H636"/>
  <c r="J633"/>
  <c r="E633"/>
  <c r="B633"/>
  <c r="C633"/>
  <c r="D633"/>
  <c r="A633"/>
  <c r="F633"/>
  <c r="I634"/>
  <c r="G633" l="1"/>
  <c r="H637"/>
  <c r="B634"/>
  <c r="A634"/>
  <c r="C634"/>
  <c r="I635"/>
  <c r="D634"/>
  <c r="J634"/>
  <c r="E634"/>
  <c r="F634"/>
  <c r="G634" l="1"/>
  <c r="H638"/>
  <c r="A635"/>
  <c r="D635"/>
  <c r="I636"/>
  <c r="C635"/>
  <c r="F635"/>
  <c r="J635"/>
  <c r="E635"/>
  <c r="B635"/>
  <c r="G635" l="1"/>
  <c r="H639"/>
  <c r="C636"/>
  <c r="D636"/>
  <c r="J636"/>
  <c r="I637"/>
  <c r="E636"/>
  <c r="A636"/>
  <c r="F636"/>
  <c r="B636"/>
  <c r="G636" l="1"/>
  <c r="H640"/>
  <c r="I638"/>
  <c r="E637"/>
  <c r="A637"/>
  <c r="F637"/>
  <c r="D637"/>
  <c r="J637"/>
  <c r="C637"/>
  <c r="B637"/>
  <c r="G637" l="1"/>
  <c r="H641"/>
  <c r="J638"/>
  <c r="A638"/>
  <c r="D638"/>
  <c r="F638"/>
  <c r="E638"/>
  <c r="I639"/>
  <c r="B638"/>
  <c r="C638"/>
  <c r="G638" l="1"/>
  <c r="H642"/>
  <c r="B639"/>
  <c r="J639"/>
  <c r="D639"/>
  <c r="E639"/>
  <c r="I640"/>
  <c r="F639"/>
  <c r="A639"/>
  <c r="C639"/>
  <c r="G639" l="1"/>
  <c r="H643"/>
  <c r="D640"/>
  <c r="F640"/>
  <c r="I641"/>
  <c r="J640"/>
  <c r="B640"/>
  <c r="E640"/>
  <c r="C640"/>
  <c r="A640"/>
  <c r="G640" l="1"/>
  <c r="H644"/>
  <c r="B641"/>
  <c r="J641"/>
  <c r="A641"/>
  <c r="I642"/>
  <c r="E641"/>
  <c r="C641"/>
  <c r="D641"/>
  <c r="F641"/>
  <c r="G641" l="1"/>
  <c r="H645"/>
  <c r="F642"/>
  <c r="B642"/>
  <c r="I643"/>
  <c r="D642"/>
  <c r="E642"/>
  <c r="A642"/>
  <c r="J642"/>
  <c r="C642"/>
  <c r="G642" l="1"/>
  <c r="H646"/>
  <c r="C643"/>
  <c r="B643"/>
  <c r="J643"/>
  <c r="A643"/>
  <c r="E643"/>
  <c r="F643"/>
  <c r="D643"/>
  <c r="I644"/>
  <c r="G643" l="1"/>
  <c r="H647"/>
  <c r="A644"/>
  <c r="F644"/>
  <c r="B644"/>
  <c r="I645"/>
  <c r="E644"/>
  <c r="C644"/>
  <c r="J644"/>
  <c r="D644"/>
  <c r="G644" l="1"/>
  <c r="H648"/>
  <c r="C645"/>
  <c r="F645"/>
  <c r="B645"/>
  <c r="I646"/>
  <c r="A645"/>
  <c r="D645"/>
  <c r="E645"/>
  <c r="J645"/>
  <c r="G645" l="1"/>
  <c r="H649"/>
  <c r="B646"/>
  <c r="C646"/>
  <c r="J646"/>
  <c r="E646"/>
  <c r="A646"/>
  <c r="I647"/>
  <c r="F646"/>
  <c r="D646"/>
  <c r="G646" l="1"/>
  <c r="H650"/>
  <c r="C647"/>
  <c r="D647"/>
  <c r="J647"/>
  <c r="E647"/>
  <c r="A647"/>
  <c r="B647"/>
  <c r="I648"/>
  <c r="F647"/>
  <c r="G647" l="1"/>
  <c r="H651"/>
  <c r="F648"/>
  <c r="B648"/>
  <c r="A648"/>
  <c r="J648"/>
  <c r="E648"/>
  <c r="C648"/>
  <c r="D648"/>
  <c r="I649"/>
  <c r="G648" l="1"/>
  <c r="H652"/>
  <c r="A649"/>
  <c r="C649"/>
  <c r="I650"/>
  <c r="B649"/>
  <c r="F649"/>
  <c r="J649"/>
  <c r="D649"/>
  <c r="E649"/>
  <c r="G649" l="1"/>
  <c r="H653"/>
  <c r="C650"/>
  <c r="J650"/>
  <c r="B650"/>
  <c r="A650"/>
  <c r="I651"/>
  <c r="F650"/>
  <c r="E650"/>
  <c r="D650"/>
  <c r="G650" l="1"/>
  <c r="H654"/>
  <c r="C651"/>
  <c r="A651"/>
  <c r="B651"/>
  <c r="I652"/>
  <c r="E651"/>
  <c r="D651"/>
  <c r="J651"/>
  <c r="F651"/>
  <c r="G651" l="1"/>
  <c r="H655"/>
  <c r="D652"/>
  <c r="J652"/>
  <c r="E652"/>
  <c r="F652"/>
  <c r="C652"/>
  <c r="I653"/>
  <c r="B652"/>
  <c r="A652"/>
  <c r="G652" l="1"/>
  <c r="H656"/>
  <c r="A653"/>
  <c r="D653"/>
  <c r="I654"/>
  <c r="B653"/>
  <c r="J653"/>
  <c r="C653"/>
  <c r="E653"/>
  <c r="F653"/>
  <c r="G653" l="1"/>
  <c r="H657"/>
  <c r="I655"/>
  <c r="F654"/>
  <c r="A654"/>
  <c r="B654"/>
  <c r="E654"/>
  <c r="C654"/>
  <c r="D654"/>
  <c r="J654"/>
  <c r="G654" l="1"/>
  <c r="H658"/>
  <c r="J655"/>
  <c r="A655"/>
  <c r="I656"/>
  <c r="F655"/>
  <c r="C655"/>
  <c r="B655"/>
  <c r="E655"/>
  <c r="D655"/>
  <c r="G655" l="1"/>
  <c r="H659"/>
  <c r="A656"/>
  <c r="E656"/>
  <c r="D656"/>
  <c r="F656"/>
  <c r="B656"/>
  <c r="I657"/>
  <c r="C656"/>
  <c r="J656"/>
  <c r="G656" l="1"/>
  <c r="H660"/>
  <c r="E657"/>
  <c r="A657"/>
  <c r="F657"/>
  <c r="B657"/>
  <c r="C657"/>
  <c r="I658"/>
  <c r="D657"/>
  <c r="J657"/>
  <c r="G657" l="1"/>
  <c r="H661"/>
  <c r="J658"/>
  <c r="C658"/>
  <c r="A658"/>
  <c r="E658"/>
  <c r="I659"/>
  <c r="B658"/>
  <c r="F658"/>
  <c r="D658"/>
  <c r="G658" l="1"/>
  <c r="H662"/>
  <c r="E659"/>
  <c r="F659"/>
  <c r="I660"/>
  <c r="J659"/>
  <c r="D659"/>
  <c r="B659"/>
  <c r="C659"/>
  <c r="A659"/>
  <c r="G659" l="1"/>
  <c r="H663"/>
  <c r="B660"/>
  <c r="E660"/>
  <c r="I661"/>
  <c r="J660"/>
  <c r="C660"/>
  <c r="F660"/>
  <c r="D660"/>
  <c r="A660"/>
  <c r="G660" l="1"/>
  <c r="H664"/>
  <c r="E661"/>
  <c r="A661"/>
  <c r="D661"/>
  <c r="J661"/>
  <c r="C661"/>
  <c r="F661"/>
  <c r="B661"/>
  <c r="I662"/>
  <c r="G661" l="1"/>
  <c r="H665"/>
  <c r="D662"/>
  <c r="E662"/>
  <c r="C662"/>
  <c r="I663"/>
  <c r="F662"/>
  <c r="B662"/>
  <c r="J662"/>
  <c r="A662"/>
  <c r="G662" l="1"/>
  <c r="H666"/>
  <c r="I664"/>
  <c r="B663"/>
  <c r="C663"/>
  <c r="E663"/>
  <c r="F663"/>
  <c r="J663"/>
  <c r="D663"/>
  <c r="A663"/>
  <c r="G663" l="1"/>
  <c r="H667"/>
  <c r="F664"/>
  <c r="E664"/>
  <c r="J664"/>
  <c r="B664"/>
  <c r="C664"/>
  <c r="D664"/>
  <c r="A664"/>
  <c r="I665"/>
  <c r="G664" l="1"/>
  <c r="H668"/>
  <c r="A665"/>
  <c r="E665"/>
  <c r="I666"/>
  <c r="C665"/>
  <c r="D665"/>
  <c r="B665"/>
  <c r="F665"/>
  <c r="J665"/>
  <c r="G665" l="1"/>
  <c r="H669"/>
  <c r="B666"/>
  <c r="F666"/>
  <c r="E666"/>
  <c r="I667"/>
  <c r="J666"/>
  <c r="A666"/>
  <c r="C666"/>
  <c r="D666"/>
  <c r="G666" l="1"/>
  <c r="H670"/>
  <c r="C667"/>
  <c r="E667"/>
  <c r="D667"/>
  <c r="B667"/>
  <c r="A667"/>
  <c r="J667"/>
  <c r="I668"/>
  <c r="F667"/>
  <c r="G667" l="1"/>
  <c r="H671"/>
  <c r="I669"/>
  <c r="C668"/>
  <c r="D668"/>
  <c r="A668"/>
  <c r="F668"/>
  <c r="J668"/>
  <c r="B668"/>
  <c r="E668"/>
  <c r="G668" l="1"/>
  <c r="H672"/>
  <c r="D669"/>
  <c r="A669"/>
  <c r="B669"/>
  <c r="C669"/>
  <c r="F669"/>
  <c r="E669"/>
  <c r="I670"/>
  <c r="J669"/>
  <c r="G669" l="1"/>
  <c r="H673"/>
  <c r="B670"/>
  <c r="J670"/>
  <c r="I671"/>
  <c r="E670"/>
  <c r="C670"/>
  <c r="D670"/>
  <c r="F670"/>
  <c r="A670"/>
  <c r="G670" l="1"/>
  <c r="H674"/>
  <c r="E671"/>
  <c r="D671"/>
  <c r="A671"/>
  <c r="C671"/>
  <c r="B671"/>
  <c r="J671"/>
  <c r="I672"/>
  <c r="F671"/>
  <c r="G671" l="1"/>
  <c r="H675"/>
  <c r="D672"/>
  <c r="B672"/>
  <c r="I673"/>
  <c r="F672"/>
  <c r="E672"/>
  <c r="A672"/>
  <c r="J672"/>
  <c r="C672"/>
  <c r="G672" l="1"/>
  <c r="H676"/>
  <c r="J673"/>
  <c r="I674"/>
  <c r="B673"/>
  <c r="C673"/>
  <c r="A673"/>
  <c r="F673"/>
  <c r="D673"/>
  <c r="E673"/>
  <c r="G673" l="1"/>
  <c r="H677"/>
  <c r="A674"/>
  <c r="D674"/>
  <c r="I675"/>
  <c r="J674"/>
  <c r="B674"/>
  <c r="C674"/>
  <c r="E674"/>
  <c r="F674"/>
  <c r="G674" l="1"/>
  <c r="H678"/>
  <c r="F675"/>
  <c r="E675"/>
  <c r="B675"/>
  <c r="I676"/>
  <c r="D675"/>
  <c r="J675"/>
  <c r="A675"/>
  <c r="C675"/>
  <c r="G675" l="1"/>
  <c r="H679"/>
  <c r="A676"/>
  <c r="D676"/>
  <c r="I677"/>
  <c r="F676"/>
  <c r="E676"/>
  <c r="B676"/>
  <c r="C676"/>
  <c r="J676"/>
  <c r="G676" l="1"/>
  <c r="H680"/>
  <c r="I678"/>
  <c r="J677"/>
  <c r="E677"/>
  <c r="C677"/>
  <c r="F677"/>
  <c r="B677"/>
  <c r="D677"/>
  <c r="A677"/>
  <c r="G677" l="1"/>
  <c r="H681"/>
  <c r="E678"/>
  <c r="C678"/>
  <c r="D678"/>
  <c r="A678"/>
  <c r="I679"/>
  <c r="B678"/>
  <c r="J678"/>
  <c r="F678"/>
  <c r="G678" l="1"/>
  <c r="H682"/>
  <c r="D679"/>
  <c r="I680"/>
  <c r="E679"/>
  <c r="C679"/>
  <c r="A679"/>
  <c r="B679"/>
  <c r="F679"/>
  <c r="J679"/>
  <c r="G679" l="1"/>
  <c r="H683"/>
  <c r="C680"/>
  <c r="B680"/>
  <c r="J680"/>
  <c r="E680"/>
  <c r="D680"/>
  <c r="F680"/>
  <c r="I681"/>
  <c r="A680"/>
  <c r="G680" l="1"/>
  <c r="H684"/>
  <c r="A681"/>
  <c r="D681"/>
  <c r="C681"/>
  <c r="I682"/>
  <c r="E681"/>
  <c r="J681"/>
  <c r="F681"/>
  <c r="B681"/>
  <c r="G681" l="1"/>
  <c r="H685"/>
  <c r="A682"/>
  <c r="F682"/>
  <c r="D682"/>
  <c r="I683"/>
  <c r="B682"/>
  <c r="J682"/>
  <c r="C682"/>
  <c r="E682"/>
  <c r="G682" l="1"/>
  <c r="H686"/>
  <c r="C683"/>
  <c r="F683"/>
  <c r="I684"/>
  <c r="D683"/>
  <c r="A683"/>
  <c r="J683"/>
  <c r="E683"/>
  <c r="B683"/>
  <c r="G683" l="1"/>
  <c r="H687"/>
  <c r="J684"/>
  <c r="F684"/>
  <c r="D684"/>
  <c r="I685"/>
  <c r="E684"/>
  <c r="C684"/>
  <c r="B684"/>
  <c r="A684"/>
  <c r="G684" l="1"/>
  <c r="H688"/>
  <c r="J685"/>
  <c r="E685"/>
  <c r="A685"/>
  <c r="B685"/>
  <c r="D685"/>
  <c r="I686"/>
  <c r="C685"/>
  <c r="F685"/>
  <c r="G685" l="1"/>
  <c r="H689"/>
  <c r="A686"/>
  <c r="C686"/>
  <c r="F686"/>
  <c r="I687"/>
  <c r="B686"/>
  <c r="D686"/>
  <c r="E686"/>
  <c r="J686"/>
  <c r="G686" l="1"/>
  <c r="H690"/>
  <c r="E687"/>
  <c r="A687"/>
  <c r="I688"/>
  <c r="C687"/>
  <c r="D687"/>
  <c r="J687"/>
  <c r="B687"/>
  <c r="F687"/>
  <c r="G687" l="1"/>
  <c r="H691"/>
  <c r="J688"/>
  <c r="E688"/>
  <c r="C688"/>
  <c r="I689"/>
  <c r="D688"/>
  <c r="B688"/>
  <c r="A688"/>
  <c r="F688"/>
  <c r="G688" l="1"/>
  <c r="H692"/>
  <c r="E689"/>
  <c r="I690"/>
  <c r="C689"/>
  <c r="F689"/>
  <c r="D689"/>
  <c r="A689"/>
  <c r="B689"/>
  <c r="J689"/>
  <c r="G689" l="1"/>
  <c r="H693"/>
  <c r="C690"/>
  <c r="F690"/>
  <c r="I691"/>
  <c r="D690"/>
  <c r="E690"/>
  <c r="B690"/>
  <c r="J690"/>
  <c r="A690"/>
  <c r="G690" l="1"/>
  <c r="H694"/>
  <c r="I692"/>
  <c r="D691"/>
  <c r="C691"/>
  <c r="E691"/>
  <c r="B691"/>
  <c r="J691"/>
  <c r="A691"/>
  <c r="F691"/>
  <c r="G691" l="1"/>
  <c r="H695"/>
  <c r="D692"/>
  <c r="F692"/>
  <c r="I693"/>
  <c r="C692"/>
  <c r="E692"/>
  <c r="A692"/>
  <c r="B692"/>
  <c r="J692"/>
  <c r="G692" l="1"/>
  <c r="H696"/>
  <c r="B693"/>
  <c r="E693"/>
  <c r="F693"/>
  <c r="I694"/>
  <c r="C693"/>
  <c r="A693"/>
  <c r="D693"/>
  <c r="J693"/>
  <c r="G693" l="1"/>
  <c r="H697"/>
  <c r="B694"/>
  <c r="J694"/>
  <c r="D694"/>
  <c r="C694"/>
  <c r="E694"/>
  <c r="A694"/>
  <c r="I695"/>
  <c r="F694"/>
  <c r="G694" l="1"/>
  <c r="H698"/>
  <c r="E695"/>
  <c r="J695"/>
  <c r="C695"/>
  <c r="I696"/>
  <c r="B695"/>
  <c r="A695"/>
  <c r="D695"/>
  <c r="F695"/>
  <c r="G695" l="1"/>
  <c r="H699"/>
  <c r="B696"/>
  <c r="I697"/>
  <c r="D696"/>
  <c r="C696"/>
  <c r="F696"/>
  <c r="A696"/>
  <c r="J696"/>
  <c r="E696"/>
  <c r="G696" l="1"/>
  <c r="H700"/>
  <c r="B697"/>
  <c r="D697"/>
  <c r="E697"/>
  <c r="F697"/>
  <c r="J697"/>
  <c r="I698"/>
  <c r="A697"/>
  <c r="C697"/>
  <c r="G697" l="1"/>
  <c r="H701"/>
  <c r="D698"/>
  <c r="F698"/>
  <c r="B698"/>
  <c r="E698"/>
  <c r="C698"/>
  <c r="A698"/>
  <c r="I699"/>
  <c r="J698"/>
  <c r="G698" l="1"/>
  <c r="H702"/>
  <c r="B699"/>
  <c r="J699"/>
  <c r="I700"/>
  <c r="D699"/>
  <c r="E699"/>
  <c r="C699"/>
  <c r="A699"/>
  <c r="F699"/>
  <c r="G699" l="1"/>
  <c r="H703"/>
  <c r="J700"/>
  <c r="E700"/>
  <c r="F700"/>
  <c r="B700"/>
  <c r="D700"/>
  <c r="I701"/>
  <c r="A700"/>
  <c r="C700"/>
  <c r="G700" l="1"/>
  <c r="H704"/>
  <c r="C701"/>
  <c r="B701"/>
  <c r="A701"/>
  <c r="E701"/>
  <c r="D701"/>
  <c r="I702"/>
  <c r="F701"/>
  <c r="J701"/>
  <c r="G701" l="1"/>
  <c r="H705"/>
  <c r="I703"/>
  <c r="B702"/>
  <c r="F702"/>
  <c r="C702"/>
  <c r="E702"/>
  <c r="D702"/>
  <c r="J702"/>
  <c r="A702"/>
  <c r="G702" l="1"/>
  <c r="H706"/>
  <c r="C703"/>
  <c r="D703"/>
  <c r="J703"/>
  <c r="B703"/>
  <c r="E703"/>
  <c r="I704"/>
  <c r="A703"/>
  <c r="F703"/>
  <c r="G703" l="1"/>
  <c r="H707"/>
  <c r="C704"/>
  <c r="A704"/>
  <c r="F704"/>
  <c r="E704"/>
  <c r="D704"/>
  <c r="I705"/>
  <c r="J704"/>
  <c r="B704"/>
  <c r="G704" l="1"/>
  <c r="H708"/>
  <c r="E705"/>
  <c r="J705"/>
  <c r="F705"/>
  <c r="A705"/>
  <c r="C705"/>
  <c r="D705"/>
  <c r="I706"/>
  <c r="B705"/>
  <c r="G705" l="1"/>
  <c r="H709"/>
  <c r="E706"/>
  <c r="B706"/>
  <c r="F706"/>
  <c r="A706"/>
  <c r="D706"/>
  <c r="J706"/>
  <c r="I707"/>
  <c r="C706"/>
  <c r="G706" l="1"/>
  <c r="H710"/>
  <c r="I708"/>
  <c r="J707"/>
  <c r="B707"/>
  <c r="F707"/>
  <c r="A707"/>
  <c r="D707"/>
  <c r="E707"/>
  <c r="C707"/>
  <c r="G707" l="1"/>
  <c r="H711"/>
  <c r="C708"/>
  <c r="D708"/>
  <c r="A708"/>
  <c r="J708"/>
  <c r="B708"/>
  <c r="F708"/>
  <c r="I709"/>
  <c r="E708"/>
  <c r="G708" l="1"/>
  <c r="H712"/>
  <c r="J709"/>
  <c r="C709"/>
  <c r="B709"/>
  <c r="D709"/>
  <c r="F709"/>
  <c r="A709"/>
  <c r="E709"/>
  <c r="I710"/>
  <c r="G709" l="1"/>
  <c r="H713"/>
  <c r="E710"/>
  <c r="D710"/>
  <c r="C710"/>
  <c r="I711"/>
  <c r="B710"/>
  <c r="A710"/>
  <c r="F710"/>
  <c r="J710"/>
  <c r="G710" l="1"/>
  <c r="H714"/>
  <c r="E711"/>
  <c r="C711"/>
  <c r="B711"/>
  <c r="D711"/>
  <c r="F711"/>
  <c r="I712"/>
  <c r="J711"/>
  <c r="A711"/>
  <c r="G711" l="1"/>
  <c r="H715"/>
  <c r="F712"/>
  <c r="A712"/>
  <c r="E712"/>
  <c r="J712"/>
  <c r="I713"/>
  <c r="B712"/>
  <c r="D712"/>
  <c r="C712"/>
  <c r="G712" l="1"/>
  <c r="H716"/>
  <c r="B713"/>
  <c r="A713"/>
  <c r="F713"/>
  <c r="E713"/>
  <c r="D713"/>
  <c r="C713"/>
  <c r="J713"/>
  <c r="I714"/>
  <c r="G713" l="1"/>
  <c r="H717"/>
  <c r="F714"/>
  <c r="D714"/>
  <c r="E714"/>
  <c r="J714"/>
  <c r="C714"/>
  <c r="B714"/>
  <c r="A714"/>
  <c r="I715"/>
  <c r="G714" l="1"/>
  <c r="H718"/>
  <c r="I716"/>
  <c r="C715"/>
  <c r="B715"/>
  <c r="D715"/>
  <c r="J715"/>
  <c r="A715"/>
  <c r="F715"/>
  <c r="E715"/>
  <c r="G715" l="1"/>
  <c r="H719"/>
  <c r="E716"/>
  <c r="D716"/>
  <c r="F716"/>
  <c r="B716"/>
  <c r="I717"/>
  <c r="A716"/>
  <c r="J716"/>
  <c r="C716"/>
  <c r="G716" l="1"/>
  <c r="H720"/>
  <c r="C717"/>
  <c r="B717"/>
  <c r="E717"/>
  <c r="F717"/>
  <c r="J717"/>
  <c r="D717"/>
  <c r="A717"/>
  <c r="I718"/>
  <c r="G717" l="1"/>
  <c r="H721"/>
  <c r="D718"/>
  <c r="I719"/>
  <c r="A718"/>
  <c r="B718"/>
  <c r="J718"/>
  <c r="C718"/>
  <c r="E718"/>
  <c r="F718"/>
  <c r="G718" l="1"/>
  <c r="H722"/>
  <c r="I720"/>
  <c r="C719"/>
  <c r="B719"/>
  <c r="D719"/>
  <c r="F719"/>
  <c r="E719"/>
  <c r="J719"/>
  <c r="A719"/>
  <c r="G719" l="1"/>
  <c r="H723"/>
  <c r="D720"/>
  <c r="E720"/>
  <c r="C720"/>
  <c r="J720"/>
  <c r="I721"/>
  <c r="F720"/>
  <c r="B720"/>
  <c r="A720"/>
  <c r="G720" l="1"/>
  <c r="H724"/>
  <c r="D721"/>
  <c r="C721"/>
  <c r="J721"/>
  <c r="I722"/>
  <c r="E721"/>
  <c r="F721"/>
  <c r="A721"/>
  <c r="B721"/>
  <c r="G721" l="1"/>
  <c r="H725"/>
  <c r="F722"/>
  <c r="C722"/>
  <c r="E722"/>
  <c r="D722"/>
  <c r="B722"/>
  <c r="J722"/>
  <c r="A722"/>
  <c r="I723"/>
  <c r="G722" l="1"/>
  <c r="H726"/>
  <c r="A723"/>
  <c r="B723"/>
  <c r="I724"/>
  <c r="E723"/>
  <c r="D723"/>
  <c r="J723"/>
  <c r="C723"/>
  <c r="F723"/>
  <c r="G723" l="1"/>
  <c r="H727"/>
  <c r="B724"/>
  <c r="D724"/>
  <c r="J724"/>
  <c r="I725"/>
  <c r="A724"/>
  <c r="C724"/>
  <c r="F724"/>
  <c r="E724"/>
  <c r="G724" l="1"/>
  <c r="H728"/>
  <c r="B725"/>
  <c r="A725"/>
  <c r="F725"/>
  <c r="J725"/>
  <c r="D725"/>
  <c r="E725"/>
  <c r="C725"/>
  <c r="I726"/>
  <c r="G725" l="1"/>
  <c r="H729"/>
  <c r="D726"/>
  <c r="C726"/>
  <c r="F726"/>
  <c r="B726"/>
  <c r="J726"/>
  <c r="I727"/>
  <c r="E726"/>
  <c r="A726"/>
  <c r="G726" l="1"/>
  <c r="H730"/>
  <c r="B727"/>
  <c r="F727"/>
  <c r="I728"/>
  <c r="E727"/>
  <c r="J727"/>
  <c r="A727"/>
  <c r="D727"/>
  <c r="C727"/>
  <c r="G727" l="1"/>
  <c r="H731"/>
  <c r="B728"/>
  <c r="J728"/>
  <c r="D728"/>
  <c r="A728"/>
  <c r="F728"/>
  <c r="C728"/>
  <c r="E728"/>
  <c r="I729"/>
  <c r="G728" l="1"/>
  <c r="H732"/>
  <c r="F729"/>
  <c r="B729"/>
  <c r="I730"/>
  <c r="A729"/>
  <c r="J729"/>
  <c r="C729"/>
  <c r="E729"/>
  <c r="D729"/>
  <c r="G729" l="1"/>
  <c r="H733"/>
  <c r="A730"/>
  <c r="C730"/>
  <c r="B730"/>
  <c r="J730"/>
  <c r="E730"/>
  <c r="I731"/>
  <c r="D730"/>
  <c r="F730"/>
  <c r="G730" l="1"/>
  <c r="H734"/>
  <c r="J731"/>
  <c r="B731"/>
  <c r="C731"/>
  <c r="D731"/>
  <c r="I732"/>
  <c r="F731"/>
  <c r="E731"/>
  <c r="A731"/>
  <c r="G731" l="1"/>
  <c r="H735"/>
  <c r="B732"/>
  <c r="I733"/>
  <c r="E732"/>
  <c r="F732"/>
  <c r="J732"/>
  <c r="D732"/>
  <c r="C732"/>
  <c r="A732"/>
  <c r="G732" l="1"/>
  <c r="H736"/>
  <c r="A733"/>
  <c r="D733"/>
  <c r="F733"/>
  <c r="I734"/>
  <c r="E733"/>
  <c r="B733"/>
  <c r="J733"/>
  <c r="C733"/>
  <c r="G733" l="1"/>
  <c r="H737"/>
  <c r="I735"/>
  <c r="E734"/>
  <c r="D734"/>
  <c r="A734"/>
  <c r="B734"/>
  <c r="C734"/>
  <c r="J734"/>
  <c r="F734"/>
  <c r="G734" l="1"/>
  <c r="H738"/>
  <c r="B735"/>
  <c r="E735"/>
  <c r="D735"/>
  <c r="A735"/>
  <c r="I736"/>
  <c r="C735"/>
  <c r="J735"/>
  <c r="F735"/>
  <c r="G735" l="1"/>
  <c r="H739"/>
  <c r="B736"/>
  <c r="C736"/>
  <c r="I737"/>
  <c r="E736"/>
  <c r="A736"/>
  <c r="F736"/>
  <c r="J736"/>
  <c r="D736"/>
  <c r="G736" l="1"/>
  <c r="H740"/>
  <c r="J737"/>
  <c r="B737"/>
  <c r="E737"/>
  <c r="A737"/>
  <c r="I738"/>
  <c r="D737"/>
  <c r="C737"/>
  <c r="F737"/>
  <c r="G737" l="1"/>
  <c r="H741"/>
  <c r="B738"/>
  <c r="C738"/>
  <c r="A738"/>
  <c r="F738"/>
  <c r="E738"/>
  <c r="I739"/>
  <c r="D738"/>
  <c r="J738"/>
  <c r="G738" l="1"/>
  <c r="H742"/>
  <c r="I740"/>
  <c r="E739"/>
  <c r="B739"/>
  <c r="A739"/>
  <c r="D739"/>
  <c r="F739"/>
  <c r="J739"/>
  <c r="C739"/>
  <c r="G739" l="1"/>
  <c r="H743"/>
  <c r="B740"/>
  <c r="E740"/>
  <c r="C740"/>
  <c r="J740"/>
  <c r="A740"/>
  <c r="F740"/>
  <c r="D740"/>
  <c r="I741"/>
  <c r="G740" l="1"/>
  <c r="H744"/>
  <c r="J741"/>
  <c r="D741"/>
  <c r="A741"/>
  <c r="B741"/>
  <c r="C741"/>
  <c r="E741"/>
  <c r="I742"/>
  <c r="F741"/>
  <c r="G741" l="1"/>
  <c r="H745"/>
  <c r="B742"/>
  <c r="I743"/>
  <c r="E742"/>
  <c r="F742"/>
  <c r="D742"/>
  <c r="A742"/>
  <c r="J742"/>
  <c r="C742"/>
  <c r="G742" l="1"/>
  <c r="H746"/>
  <c r="C743"/>
  <c r="D743"/>
  <c r="J743"/>
  <c r="F743"/>
  <c r="E743"/>
  <c r="B743"/>
  <c r="A743"/>
  <c r="I744"/>
  <c r="G743" l="1"/>
  <c r="H747"/>
  <c r="D744"/>
  <c r="A744"/>
  <c r="I745"/>
  <c r="F744"/>
  <c r="B744"/>
  <c r="J744"/>
  <c r="C744"/>
  <c r="E744"/>
  <c r="G744" l="1"/>
  <c r="H748"/>
  <c r="C745"/>
  <c r="J745"/>
  <c r="E745"/>
  <c r="D745"/>
  <c r="F745"/>
  <c r="A745"/>
  <c r="B745"/>
  <c r="I746"/>
  <c r="G745" l="1"/>
  <c r="H749"/>
  <c r="J746"/>
  <c r="D746"/>
  <c r="B746"/>
  <c r="C746"/>
  <c r="F746"/>
  <c r="I747"/>
  <c r="A746"/>
  <c r="E746"/>
  <c r="G746" l="1"/>
  <c r="H750"/>
  <c r="B747"/>
  <c r="I748"/>
  <c r="J747"/>
  <c r="C747"/>
  <c r="A747"/>
  <c r="E747"/>
  <c r="F747"/>
  <c r="D747"/>
  <c r="G747" l="1"/>
  <c r="H751"/>
  <c r="B748"/>
  <c r="J748"/>
  <c r="F748"/>
  <c r="E748"/>
  <c r="C748"/>
  <c r="A748"/>
  <c r="I749"/>
  <c r="D748"/>
  <c r="G748" l="1"/>
  <c r="H752"/>
  <c r="B749"/>
  <c r="A749"/>
  <c r="J749"/>
  <c r="I750"/>
  <c r="F749"/>
  <c r="C749"/>
  <c r="D749"/>
  <c r="E749"/>
  <c r="G749" l="1"/>
  <c r="H753"/>
  <c r="A750"/>
  <c r="J750"/>
  <c r="C750"/>
  <c r="B750"/>
  <c r="F750"/>
  <c r="E750"/>
  <c r="I751"/>
  <c r="D750"/>
  <c r="G750" l="1"/>
  <c r="H754"/>
  <c r="C751"/>
  <c r="F751"/>
  <c r="D751"/>
  <c r="I752"/>
  <c r="E751"/>
  <c r="A751"/>
  <c r="B751"/>
  <c r="J751"/>
  <c r="G751" l="1"/>
  <c r="H755"/>
  <c r="I753"/>
  <c r="D752"/>
  <c r="C752"/>
  <c r="E752"/>
  <c r="F752"/>
  <c r="A752"/>
  <c r="B752"/>
  <c r="J752"/>
  <c r="G752" l="1"/>
  <c r="H756"/>
  <c r="D753"/>
  <c r="B753"/>
  <c r="C753"/>
  <c r="J753"/>
  <c r="E753"/>
  <c r="A753"/>
  <c r="F753"/>
  <c r="I754"/>
  <c r="G753" l="1"/>
  <c r="H757"/>
  <c r="B754"/>
  <c r="A754"/>
  <c r="C754"/>
  <c r="J754"/>
  <c r="F754"/>
  <c r="I755"/>
  <c r="E754"/>
  <c r="D754"/>
  <c r="G754" l="1"/>
  <c r="H758"/>
  <c r="B755"/>
  <c r="C755"/>
  <c r="F755"/>
  <c r="I756"/>
  <c r="E755"/>
  <c r="D755"/>
  <c r="J755"/>
  <c r="A755"/>
  <c r="G755" l="1"/>
  <c r="H759"/>
  <c r="I757"/>
  <c r="B756"/>
  <c r="C756"/>
  <c r="E756"/>
  <c r="D756"/>
  <c r="J756"/>
  <c r="A756"/>
  <c r="F756"/>
  <c r="G756" l="1"/>
  <c r="H760"/>
  <c r="B757"/>
  <c r="I758"/>
  <c r="J757"/>
  <c r="E757"/>
  <c r="A757"/>
  <c r="C757"/>
  <c r="F757"/>
  <c r="D757"/>
  <c r="G757" l="1"/>
  <c r="H761"/>
  <c r="I759"/>
  <c r="F758"/>
  <c r="C758"/>
  <c r="B758"/>
  <c r="E758"/>
  <c r="A758"/>
  <c r="D758"/>
  <c r="J758"/>
  <c r="G758" l="1"/>
  <c r="H762"/>
  <c r="A759"/>
  <c r="C759"/>
  <c r="B759"/>
  <c r="E759"/>
  <c r="F759"/>
  <c r="I760"/>
  <c r="D759"/>
  <c r="J759"/>
  <c r="G759" l="1"/>
  <c r="H763"/>
  <c r="I761"/>
  <c r="B760"/>
  <c r="D760"/>
  <c r="E760"/>
  <c r="F760"/>
  <c r="A760"/>
  <c r="C760"/>
  <c r="J760"/>
  <c r="G760" l="1"/>
  <c r="H764"/>
  <c r="I762"/>
  <c r="D761"/>
  <c r="B761"/>
  <c r="J761"/>
  <c r="C761"/>
  <c r="E761"/>
  <c r="F761"/>
  <c r="A761"/>
  <c r="G761" l="1"/>
  <c r="H765"/>
  <c r="C762"/>
  <c r="I763"/>
  <c r="D762"/>
  <c r="E762"/>
  <c r="B762"/>
  <c r="J762"/>
  <c r="A762"/>
  <c r="F762"/>
  <c r="G762" l="1"/>
  <c r="H766"/>
  <c r="I764"/>
  <c r="D763"/>
  <c r="A763"/>
  <c r="E763"/>
  <c r="C763"/>
  <c r="B763"/>
  <c r="J763"/>
  <c r="F763"/>
  <c r="G763" l="1"/>
  <c r="H767"/>
  <c r="C764"/>
  <c r="E764"/>
  <c r="F764"/>
  <c r="A764"/>
  <c r="I765"/>
  <c r="B764"/>
  <c r="D764"/>
  <c r="J764"/>
  <c r="G764" l="1"/>
  <c r="H768"/>
  <c r="A765"/>
  <c r="F765"/>
  <c r="B765"/>
  <c r="J765"/>
  <c r="E765"/>
  <c r="D765"/>
  <c r="C765"/>
  <c r="I766"/>
  <c r="G765" l="1"/>
  <c r="H769"/>
  <c r="C766"/>
  <c r="I767"/>
  <c r="D766"/>
  <c r="E766"/>
  <c r="B766"/>
  <c r="J766"/>
  <c r="A766"/>
  <c r="F766"/>
  <c r="G766" l="1"/>
  <c r="H770"/>
  <c r="I768"/>
  <c r="E767"/>
  <c r="D767"/>
  <c r="J767"/>
  <c r="C767"/>
  <c r="A767"/>
  <c r="F767"/>
  <c r="B767"/>
  <c r="G767" l="1"/>
  <c r="H771"/>
  <c r="I769"/>
  <c r="F768"/>
  <c r="D768"/>
  <c r="E768"/>
  <c r="C768"/>
  <c r="A768"/>
  <c r="J768"/>
  <c r="B768"/>
  <c r="G768" l="1"/>
  <c r="H772"/>
  <c r="I770"/>
  <c r="B769"/>
  <c r="A769"/>
  <c r="E769"/>
  <c r="C769"/>
  <c r="J769"/>
  <c r="F769"/>
  <c r="D769"/>
  <c r="G769" l="1"/>
  <c r="H773"/>
  <c r="I771"/>
  <c r="J770"/>
  <c r="C770"/>
  <c r="E770"/>
  <c r="B770"/>
  <c r="F770"/>
  <c r="D770"/>
  <c r="A770"/>
  <c r="G770" l="1"/>
  <c r="H774"/>
  <c r="B771"/>
  <c r="C771"/>
  <c r="A771"/>
  <c r="D771"/>
  <c r="J771"/>
  <c r="E771"/>
  <c r="F771"/>
  <c r="I772"/>
  <c r="G771" l="1"/>
  <c r="H775"/>
  <c r="J772"/>
  <c r="B772"/>
  <c r="E772"/>
  <c r="D772"/>
  <c r="A772"/>
  <c r="C772"/>
  <c r="I773"/>
  <c r="F772"/>
  <c r="G772" l="1"/>
  <c r="H776"/>
  <c r="B773"/>
  <c r="I774"/>
  <c r="C773"/>
  <c r="E773"/>
  <c r="A773"/>
  <c r="D773"/>
  <c r="J773"/>
  <c r="F773"/>
  <c r="G773" l="1"/>
  <c r="H777"/>
  <c r="A774"/>
  <c r="J774"/>
  <c r="F774"/>
  <c r="D774"/>
  <c r="E774"/>
  <c r="I775"/>
  <c r="B774"/>
  <c r="C774"/>
  <c r="G774" l="1"/>
  <c r="H778"/>
  <c r="B775"/>
  <c r="J775"/>
  <c r="D775"/>
  <c r="C775"/>
  <c r="A775"/>
  <c r="I776"/>
  <c r="F775"/>
  <c r="E775"/>
  <c r="G775" l="1"/>
  <c r="H779"/>
  <c r="F776"/>
  <c r="E776"/>
  <c r="B776"/>
  <c r="C776"/>
  <c r="J776"/>
  <c r="D776"/>
  <c r="A776"/>
  <c r="I777"/>
  <c r="G776" l="1"/>
  <c r="H780"/>
  <c r="B777"/>
  <c r="I778"/>
  <c r="C777"/>
  <c r="E777"/>
  <c r="A777"/>
  <c r="D777"/>
  <c r="J777"/>
  <c r="F777"/>
  <c r="G777" l="1"/>
  <c r="H781"/>
  <c r="I779"/>
  <c r="F778"/>
  <c r="E778"/>
  <c r="D778"/>
  <c r="B778"/>
  <c r="A778"/>
  <c r="J778"/>
  <c r="C778"/>
  <c r="G778" l="1"/>
  <c r="H782"/>
  <c r="B779"/>
  <c r="I780"/>
  <c r="A779"/>
  <c r="C779"/>
  <c r="J779"/>
  <c r="D779"/>
  <c r="F779"/>
  <c r="E779"/>
  <c r="G779" l="1"/>
  <c r="H783"/>
  <c r="C780"/>
  <c r="J780"/>
  <c r="F780"/>
  <c r="D780"/>
  <c r="E780"/>
  <c r="B780"/>
  <c r="A780"/>
  <c r="I781"/>
  <c r="G780" l="1"/>
  <c r="H784"/>
  <c r="C781"/>
  <c r="D781"/>
  <c r="B781"/>
  <c r="I782"/>
  <c r="J781"/>
  <c r="A781"/>
  <c r="E781"/>
  <c r="F781"/>
  <c r="G781" l="1"/>
  <c r="H785"/>
  <c r="I783"/>
  <c r="F782"/>
  <c r="C782"/>
  <c r="B782"/>
  <c r="A782"/>
  <c r="E782"/>
  <c r="J782"/>
  <c r="D782"/>
  <c r="G782" l="1"/>
  <c r="H786"/>
  <c r="B783"/>
  <c r="D783"/>
  <c r="F783"/>
  <c r="E783"/>
  <c r="A783"/>
  <c r="C783"/>
  <c r="J783"/>
  <c r="I784"/>
  <c r="G783" l="1"/>
  <c r="H787"/>
  <c r="I785"/>
  <c r="J784"/>
  <c r="B784"/>
  <c r="F784"/>
  <c r="C784"/>
  <c r="E784"/>
  <c r="A784"/>
  <c r="D784"/>
  <c r="G784" l="1"/>
  <c r="H788"/>
  <c r="B785"/>
  <c r="I786"/>
  <c r="D785"/>
  <c r="C785"/>
  <c r="E785"/>
  <c r="A785"/>
  <c r="F785"/>
  <c r="J785"/>
  <c r="G785" l="1"/>
  <c r="H789"/>
  <c r="F786"/>
  <c r="C786"/>
  <c r="B786"/>
  <c r="I787"/>
  <c r="J786"/>
  <c r="A786"/>
  <c r="D786"/>
  <c r="E786"/>
  <c r="G786" l="1"/>
  <c r="H790"/>
  <c r="B787"/>
  <c r="I788"/>
  <c r="F787"/>
  <c r="D787"/>
  <c r="A787"/>
  <c r="E787"/>
  <c r="J787"/>
  <c r="C787"/>
  <c r="G787" l="1"/>
  <c r="H791"/>
  <c r="I789"/>
  <c r="J788"/>
  <c r="C788"/>
  <c r="E788"/>
  <c r="B788"/>
  <c r="F788"/>
  <c r="A788"/>
  <c r="D788"/>
  <c r="G788" l="1"/>
  <c r="H792"/>
  <c r="B789"/>
  <c r="I790"/>
  <c r="C789"/>
  <c r="E789"/>
  <c r="A789"/>
  <c r="D789"/>
  <c r="J789"/>
  <c r="F789"/>
  <c r="G789" l="1"/>
  <c r="H793"/>
  <c r="I791"/>
  <c r="J790"/>
  <c r="C790"/>
  <c r="E790"/>
  <c r="B790"/>
  <c r="F790"/>
  <c r="A790"/>
  <c r="D790"/>
  <c r="G790" l="1"/>
  <c r="H794"/>
  <c r="I792"/>
  <c r="F791"/>
  <c r="D791"/>
  <c r="A791"/>
  <c r="C791"/>
  <c r="E791"/>
  <c r="J791"/>
  <c r="B791"/>
  <c r="G791" l="1"/>
  <c r="H795"/>
  <c r="F792"/>
  <c r="B792"/>
  <c r="J792"/>
  <c r="C792"/>
  <c r="I793"/>
  <c r="A792"/>
  <c r="E792"/>
  <c r="D792"/>
  <c r="G792" l="1"/>
  <c r="H796"/>
  <c r="C793"/>
  <c r="J793"/>
  <c r="B793"/>
  <c r="D793"/>
  <c r="E793"/>
  <c r="A793"/>
  <c r="I794"/>
  <c r="F793"/>
  <c r="G793" l="1"/>
  <c r="H797"/>
  <c r="D794"/>
  <c r="C794"/>
  <c r="A794"/>
  <c r="J794"/>
  <c r="I795"/>
  <c r="E794"/>
  <c r="B794"/>
  <c r="F794"/>
  <c r="G794" l="1"/>
  <c r="H798"/>
  <c r="J795"/>
  <c r="B795"/>
  <c r="E795"/>
  <c r="A795"/>
  <c r="I796"/>
  <c r="D795"/>
  <c r="C795"/>
  <c r="F795"/>
  <c r="G795" l="1"/>
  <c r="H799"/>
  <c r="C796"/>
  <c r="B796"/>
  <c r="J796"/>
  <c r="F796"/>
  <c r="I797"/>
  <c r="A796"/>
  <c r="E796"/>
  <c r="D796"/>
  <c r="G796" l="1"/>
  <c r="H800"/>
  <c r="B797"/>
  <c r="I798"/>
  <c r="C797"/>
  <c r="A797"/>
  <c r="E797"/>
  <c r="J797"/>
  <c r="D797"/>
  <c r="F797"/>
  <c r="G797" l="1"/>
  <c r="H801"/>
  <c r="C798"/>
  <c r="F798"/>
  <c r="J798"/>
  <c r="I799"/>
  <c r="E798"/>
  <c r="A798"/>
  <c r="D798"/>
  <c r="B798"/>
  <c r="G798" l="1"/>
  <c r="H802"/>
  <c r="I800"/>
  <c r="J799"/>
  <c r="C799"/>
  <c r="E799"/>
  <c r="B799"/>
  <c r="F799"/>
  <c r="A799"/>
  <c r="D799"/>
  <c r="G799" l="1"/>
  <c r="H803"/>
  <c r="J800"/>
  <c r="B800"/>
  <c r="E800"/>
  <c r="C800"/>
  <c r="A800"/>
  <c r="D800"/>
  <c r="I801"/>
  <c r="F800"/>
  <c r="G800" l="1"/>
  <c r="H804"/>
  <c r="B801"/>
  <c r="I802"/>
  <c r="F801"/>
  <c r="D801"/>
  <c r="A801"/>
  <c r="E801"/>
  <c r="J801"/>
  <c r="C801"/>
  <c r="G801" l="1"/>
  <c r="H805"/>
  <c r="D802"/>
  <c r="F802"/>
  <c r="I803"/>
  <c r="B802"/>
  <c r="J802"/>
  <c r="A802"/>
  <c r="E802"/>
  <c r="C802"/>
  <c r="G802" l="1"/>
  <c r="H806"/>
  <c r="B803"/>
  <c r="D803"/>
  <c r="F803"/>
  <c r="E803"/>
  <c r="A803"/>
  <c r="C803"/>
  <c r="J803"/>
  <c r="I804"/>
  <c r="G803" l="1"/>
  <c r="H807"/>
  <c r="I805"/>
  <c r="J804"/>
  <c r="C804"/>
  <c r="A804"/>
  <c r="B804"/>
  <c r="F804"/>
  <c r="E804"/>
  <c r="D804"/>
  <c r="G804" l="1"/>
  <c r="H808"/>
  <c r="J805"/>
  <c r="D805"/>
  <c r="C805"/>
  <c r="I806"/>
  <c r="A805"/>
  <c r="B805"/>
  <c r="E805"/>
  <c r="F805"/>
  <c r="G805" l="1"/>
  <c r="H809"/>
  <c r="I807"/>
  <c r="A806"/>
  <c r="D806"/>
  <c r="E806"/>
  <c r="C806"/>
  <c r="B806"/>
  <c r="F806"/>
  <c r="J806"/>
  <c r="G806" l="1"/>
  <c r="H810"/>
  <c r="B807"/>
  <c r="D807"/>
  <c r="A807"/>
  <c r="C807"/>
  <c r="F807"/>
  <c r="E807"/>
  <c r="J807"/>
  <c r="I808"/>
  <c r="G807" l="1"/>
  <c r="H811"/>
  <c r="I809"/>
  <c r="D808"/>
  <c r="F808"/>
  <c r="E808"/>
  <c r="B808"/>
  <c r="J808"/>
  <c r="C808"/>
  <c r="A808"/>
  <c r="G808" l="1"/>
  <c r="H812"/>
  <c r="B809"/>
  <c r="I810"/>
  <c r="F809"/>
  <c r="D809"/>
  <c r="A809"/>
  <c r="E809"/>
  <c r="J809"/>
  <c r="C809"/>
  <c r="G809" l="1"/>
  <c r="H813"/>
  <c r="B810"/>
  <c r="C810"/>
  <c r="J810"/>
  <c r="D810"/>
  <c r="A810"/>
  <c r="E810"/>
  <c r="F810"/>
  <c r="I811"/>
  <c r="G810" l="1"/>
  <c r="H814"/>
  <c r="F811"/>
  <c r="E811"/>
  <c r="C811"/>
  <c r="D811"/>
  <c r="A811"/>
  <c r="J811"/>
  <c r="I812"/>
  <c r="B811"/>
  <c r="G811" l="1"/>
  <c r="H815"/>
  <c r="E812"/>
  <c r="A812"/>
  <c r="D812"/>
  <c r="J812"/>
  <c r="I813"/>
  <c r="C812"/>
  <c r="B812"/>
  <c r="F812"/>
  <c r="G812" l="1"/>
  <c r="H816"/>
  <c r="F813"/>
  <c r="D813"/>
  <c r="I814"/>
  <c r="A813"/>
  <c r="E813"/>
  <c r="B813"/>
  <c r="J813"/>
  <c r="C813"/>
  <c r="G813" l="1"/>
  <c r="H817"/>
  <c r="J814"/>
  <c r="C814"/>
  <c r="A814"/>
  <c r="B814"/>
  <c r="I815"/>
  <c r="D814"/>
  <c r="F814"/>
  <c r="E814"/>
  <c r="G814" l="1"/>
  <c r="H818"/>
  <c r="F815"/>
  <c r="B815"/>
  <c r="C815"/>
  <c r="E815"/>
  <c r="J815"/>
  <c r="A815"/>
  <c r="D815"/>
  <c r="I816"/>
  <c r="G815" l="1"/>
  <c r="H819"/>
  <c r="I817"/>
  <c r="J816"/>
  <c r="C816"/>
  <c r="A816"/>
  <c r="B816"/>
  <c r="F816"/>
  <c r="E816"/>
  <c r="D816"/>
  <c r="G816" l="1"/>
  <c r="H820"/>
  <c r="C817"/>
  <c r="I818"/>
  <c r="A817"/>
  <c r="D817"/>
  <c r="J817"/>
  <c r="F817"/>
  <c r="E817"/>
  <c r="B817"/>
  <c r="G817" l="1"/>
  <c r="H821"/>
  <c r="C818"/>
  <c r="D818"/>
  <c r="A818"/>
  <c r="F818"/>
  <c r="E818"/>
  <c r="J818"/>
  <c r="B818"/>
  <c r="I819"/>
  <c r="G818" l="1"/>
  <c r="H822"/>
  <c r="D819"/>
  <c r="B819"/>
  <c r="I820"/>
  <c r="F819"/>
  <c r="A819"/>
  <c r="J819"/>
  <c r="E819"/>
  <c r="C819"/>
  <c r="G819" l="1"/>
  <c r="H823"/>
  <c r="B820"/>
  <c r="I821"/>
  <c r="D820"/>
  <c r="A820"/>
  <c r="F820"/>
  <c r="E820"/>
  <c r="J820"/>
  <c r="C820"/>
  <c r="G820" l="1"/>
  <c r="H824"/>
  <c r="D821"/>
  <c r="F821"/>
  <c r="B821"/>
  <c r="I822"/>
  <c r="J821"/>
  <c r="A821"/>
  <c r="C821"/>
  <c r="E821"/>
  <c r="G821" l="1"/>
  <c r="H825"/>
  <c r="B822"/>
  <c r="I823"/>
  <c r="F822"/>
  <c r="D822"/>
  <c r="A822"/>
  <c r="E822"/>
  <c r="J822"/>
  <c r="C822"/>
  <c r="G822" l="1"/>
  <c r="H826"/>
  <c r="D823"/>
  <c r="A823"/>
  <c r="C823"/>
  <c r="I824"/>
  <c r="J823"/>
  <c r="B823"/>
  <c r="F823"/>
  <c r="E823"/>
  <c r="G823" l="1"/>
  <c r="H827"/>
  <c r="I825"/>
  <c r="F824"/>
  <c r="D824"/>
  <c r="J824"/>
  <c r="B824"/>
  <c r="E824"/>
  <c r="A824"/>
  <c r="C824"/>
  <c r="G824" l="1"/>
  <c r="H828"/>
  <c r="B825"/>
  <c r="E825"/>
  <c r="D825"/>
  <c r="A825"/>
  <c r="F825"/>
  <c r="C825"/>
  <c r="J825"/>
  <c r="I826"/>
  <c r="G825" l="1"/>
  <c r="H829"/>
  <c r="I827"/>
  <c r="D826"/>
  <c r="E826"/>
  <c r="F826"/>
  <c r="B826"/>
  <c r="C826"/>
  <c r="A826"/>
  <c r="J826"/>
  <c r="G826" l="1"/>
  <c r="H830"/>
  <c r="J827"/>
  <c r="E827"/>
  <c r="C827"/>
  <c r="D827"/>
  <c r="B827"/>
  <c r="A827"/>
  <c r="I828"/>
  <c r="F827"/>
  <c r="G827" l="1"/>
  <c r="H831"/>
  <c r="A828"/>
  <c r="D828"/>
  <c r="J828"/>
  <c r="B828"/>
  <c r="F828"/>
  <c r="C828"/>
  <c r="E828"/>
  <c r="I829"/>
  <c r="G828" l="1"/>
  <c r="H832"/>
  <c r="I830"/>
  <c r="E829"/>
  <c r="A829"/>
  <c r="J829"/>
  <c r="C829"/>
  <c r="D829"/>
  <c r="B829"/>
  <c r="F829"/>
  <c r="G829" l="1"/>
  <c r="H833"/>
  <c r="B830"/>
  <c r="I831"/>
  <c r="D830"/>
  <c r="F830"/>
  <c r="C830"/>
  <c r="E830"/>
  <c r="J830"/>
  <c r="A830"/>
  <c r="G830" l="1"/>
  <c r="H834"/>
  <c r="A831"/>
  <c r="E831"/>
  <c r="C831"/>
  <c r="I832"/>
  <c r="J831"/>
  <c r="F831"/>
  <c r="B831"/>
  <c r="D831"/>
  <c r="G831" l="1"/>
  <c r="H835"/>
  <c r="C832"/>
  <c r="I833"/>
  <c r="J832"/>
  <c r="E832"/>
  <c r="A832"/>
  <c r="D832"/>
  <c r="B832"/>
  <c r="F832"/>
  <c r="G832" l="1"/>
  <c r="H836"/>
  <c r="C833"/>
  <c r="I834"/>
  <c r="E833"/>
  <c r="D833"/>
  <c r="F833"/>
  <c r="J833"/>
  <c r="A833"/>
  <c r="B833"/>
  <c r="G833" l="1"/>
  <c r="H837"/>
  <c r="C834"/>
  <c r="I835"/>
  <c r="F834"/>
  <c r="D834"/>
  <c r="E834"/>
  <c r="J834"/>
  <c r="A834"/>
  <c r="B834"/>
  <c r="G834" l="1"/>
  <c r="H838"/>
  <c r="B835"/>
  <c r="I836"/>
  <c r="D835"/>
  <c r="F835"/>
  <c r="C835"/>
  <c r="E835"/>
  <c r="J835"/>
  <c r="A835"/>
  <c r="G835" l="1"/>
  <c r="H839"/>
  <c r="B836"/>
  <c r="I837"/>
  <c r="A836"/>
  <c r="E836"/>
  <c r="C836"/>
  <c r="F836"/>
  <c r="J836"/>
  <c r="D836"/>
  <c r="G836" l="1"/>
  <c r="H840"/>
  <c r="J837"/>
  <c r="B837"/>
  <c r="A837"/>
  <c r="E837"/>
  <c r="I838"/>
  <c r="D837"/>
  <c r="C837"/>
  <c r="F837"/>
  <c r="G837" l="1"/>
  <c r="H841"/>
  <c r="F838"/>
  <c r="I839"/>
  <c r="B838"/>
  <c r="E838"/>
  <c r="A838"/>
  <c r="C838"/>
  <c r="J838"/>
  <c r="D838"/>
  <c r="G838" l="1"/>
  <c r="H842"/>
  <c r="B839"/>
  <c r="E839"/>
  <c r="D839"/>
  <c r="I840"/>
  <c r="C839"/>
  <c r="A839"/>
  <c r="J839"/>
  <c r="F839"/>
  <c r="G839" l="1"/>
  <c r="H843"/>
  <c r="B840"/>
  <c r="I841"/>
  <c r="E840"/>
  <c r="J840"/>
  <c r="D840"/>
  <c r="C840"/>
  <c r="A840"/>
  <c r="F840"/>
  <c r="G840" l="1"/>
  <c r="H844"/>
  <c r="J841"/>
  <c r="I842"/>
  <c r="F841"/>
  <c r="A841"/>
  <c r="C841"/>
  <c r="E841"/>
  <c r="B841"/>
  <c r="D841"/>
  <c r="G841" l="1"/>
  <c r="H845"/>
  <c r="A842"/>
  <c r="I843"/>
  <c r="E842"/>
  <c r="J842"/>
  <c r="F842"/>
  <c r="D842"/>
  <c r="B842"/>
  <c r="C842"/>
  <c r="G842" l="1"/>
  <c r="H846"/>
  <c r="B843"/>
  <c r="J843"/>
  <c r="E843"/>
  <c r="C843"/>
  <c r="D843"/>
  <c r="F843"/>
  <c r="A843"/>
  <c r="I844"/>
  <c r="G843" l="1"/>
  <c r="H847"/>
  <c r="B844"/>
  <c r="I845"/>
  <c r="E844"/>
  <c r="J844"/>
  <c r="D844"/>
  <c r="C844"/>
  <c r="A844"/>
  <c r="F844"/>
  <c r="G844" l="1"/>
  <c r="H848"/>
  <c r="E845"/>
  <c r="C845"/>
  <c r="J845"/>
  <c r="I846"/>
  <c r="B845"/>
  <c r="A845"/>
  <c r="F845"/>
  <c r="D845"/>
  <c r="G845" l="1"/>
  <c r="H849"/>
  <c r="C846"/>
  <c r="D846"/>
  <c r="J846"/>
  <c r="F846"/>
  <c r="E846"/>
  <c r="B846"/>
  <c r="A846"/>
  <c r="I847"/>
  <c r="G846" l="1"/>
  <c r="H850"/>
  <c r="B847"/>
  <c r="I848"/>
  <c r="D847"/>
  <c r="J847"/>
  <c r="F847"/>
  <c r="C847"/>
  <c r="A847"/>
  <c r="E847"/>
  <c r="G847" l="1"/>
  <c r="H851"/>
  <c r="D848"/>
  <c r="I849"/>
  <c r="J848"/>
  <c r="B848"/>
  <c r="F848"/>
  <c r="E848"/>
  <c r="C848"/>
  <c r="A848"/>
  <c r="G848" l="1"/>
  <c r="H852"/>
  <c r="B849"/>
  <c r="I850"/>
  <c r="E849"/>
  <c r="J849"/>
  <c r="D849"/>
  <c r="C849"/>
  <c r="A849"/>
  <c r="F849"/>
  <c r="G849" l="1"/>
  <c r="H853"/>
  <c r="I851"/>
  <c r="A850"/>
  <c r="B850"/>
  <c r="C850"/>
  <c r="J850"/>
  <c r="E850"/>
  <c r="F850"/>
  <c r="D850"/>
  <c r="G850" l="1"/>
  <c r="H854"/>
  <c r="B851"/>
  <c r="C851"/>
  <c r="A851"/>
  <c r="I852"/>
  <c r="J851"/>
  <c r="E851"/>
  <c r="F851"/>
  <c r="D851"/>
  <c r="G851" l="1"/>
  <c r="H855"/>
  <c r="B852"/>
  <c r="J852"/>
  <c r="D852"/>
  <c r="F852"/>
  <c r="E852"/>
  <c r="C852"/>
  <c r="A852"/>
  <c r="I853"/>
  <c r="G852" l="1"/>
  <c r="H856"/>
  <c r="B853"/>
  <c r="A853"/>
  <c r="F853"/>
  <c r="I854"/>
  <c r="E853"/>
  <c r="J853"/>
  <c r="C853"/>
  <c r="D853"/>
  <c r="G853" l="1"/>
  <c r="H857"/>
  <c r="B854"/>
  <c r="I855"/>
  <c r="D854"/>
  <c r="C854"/>
  <c r="E854"/>
  <c r="J854"/>
  <c r="A854"/>
  <c r="F854"/>
  <c r="G854" l="1"/>
  <c r="H858"/>
  <c r="B855"/>
  <c r="I856"/>
  <c r="E855"/>
  <c r="J855"/>
  <c r="D855"/>
  <c r="C855"/>
  <c r="A855"/>
  <c r="F855"/>
  <c r="G855" l="1"/>
  <c r="H859"/>
  <c r="B856"/>
  <c r="F856"/>
  <c r="E856"/>
  <c r="I857"/>
  <c r="C856"/>
  <c r="D856"/>
  <c r="A856"/>
  <c r="J856"/>
  <c r="G856" l="1"/>
  <c r="H860"/>
  <c r="D857"/>
  <c r="A857"/>
  <c r="F857"/>
  <c r="J857"/>
  <c r="C857"/>
  <c r="B857"/>
  <c r="I858"/>
  <c r="E857"/>
  <c r="G857" l="1"/>
  <c r="H861"/>
  <c r="F858"/>
  <c r="J858"/>
  <c r="D858"/>
  <c r="C858"/>
  <c r="A858"/>
  <c r="E858"/>
  <c r="I859"/>
  <c r="B858"/>
  <c r="G858" l="1"/>
  <c r="H862"/>
  <c r="B859"/>
  <c r="C859"/>
  <c r="D859"/>
  <c r="F859"/>
  <c r="E859"/>
  <c r="J859"/>
  <c r="A859"/>
  <c r="I860"/>
  <c r="G859" l="1"/>
  <c r="H863"/>
  <c r="A860"/>
  <c r="D860"/>
  <c r="C860"/>
  <c r="B860"/>
  <c r="J860"/>
  <c r="F860"/>
  <c r="I861"/>
  <c r="E860"/>
  <c r="G860" l="1"/>
  <c r="H864"/>
  <c r="E861"/>
  <c r="D861"/>
  <c r="F861"/>
  <c r="J861"/>
  <c r="C861"/>
  <c r="B861"/>
  <c r="A861"/>
  <c r="I862"/>
  <c r="G861" l="1"/>
  <c r="H865"/>
  <c r="B862"/>
  <c r="I863"/>
  <c r="A862"/>
  <c r="F862"/>
  <c r="D862"/>
  <c r="J862"/>
  <c r="E862"/>
  <c r="C862"/>
  <c r="G862" l="1"/>
  <c r="H866"/>
  <c r="B863"/>
  <c r="I864"/>
  <c r="J863"/>
  <c r="F863"/>
  <c r="A863"/>
  <c r="E863"/>
  <c r="C863"/>
  <c r="D863"/>
  <c r="G863" l="1"/>
  <c r="H867"/>
  <c r="B864"/>
  <c r="I865"/>
  <c r="J864"/>
  <c r="D864"/>
  <c r="E864"/>
  <c r="A864"/>
  <c r="F864"/>
  <c r="C864"/>
  <c r="G864" l="1"/>
  <c r="H868"/>
  <c r="B865"/>
  <c r="I866"/>
  <c r="E865"/>
  <c r="J865"/>
  <c r="D865"/>
  <c r="C865"/>
  <c r="A865"/>
  <c r="F865"/>
  <c r="G865" l="1"/>
  <c r="H869"/>
  <c r="B866"/>
  <c r="J866"/>
  <c r="F866"/>
  <c r="A866"/>
  <c r="I867"/>
  <c r="D866"/>
  <c r="E866"/>
  <c r="C866"/>
  <c r="G866" l="1"/>
  <c r="H870"/>
  <c r="B867"/>
  <c r="I868"/>
  <c r="D867"/>
  <c r="C867"/>
  <c r="E867"/>
  <c r="J867"/>
  <c r="A867"/>
  <c r="F867"/>
  <c r="G867" l="1"/>
  <c r="H871"/>
  <c r="E868"/>
  <c r="D868"/>
  <c r="F868"/>
  <c r="I869"/>
  <c r="B868"/>
  <c r="A868"/>
  <c r="C868"/>
  <c r="J868"/>
  <c r="G868" l="1"/>
  <c r="H872"/>
  <c r="I870"/>
  <c r="J869"/>
  <c r="D869"/>
  <c r="F869"/>
  <c r="C869"/>
  <c r="E869"/>
  <c r="A869"/>
  <c r="B869"/>
  <c r="G869" l="1"/>
  <c r="H873"/>
  <c r="D870"/>
  <c r="B870"/>
  <c r="F870"/>
  <c r="J870"/>
  <c r="E870"/>
  <c r="A870"/>
  <c r="C870"/>
  <c r="I871"/>
  <c r="G870" l="1"/>
  <c r="H874"/>
  <c r="A871"/>
  <c r="C871"/>
  <c r="F871"/>
  <c r="E871"/>
  <c r="I872"/>
  <c r="B871"/>
  <c r="D871"/>
  <c r="J871"/>
  <c r="G871" l="1"/>
  <c r="H875"/>
  <c r="B872"/>
  <c r="I873"/>
  <c r="D872"/>
  <c r="C872"/>
  <c r="E872"/>
  <c r="J872"/>
  <c r="A872"/>
  <c r="F872"/>
  <c r="G872" l="1"/>
  <c r="H876"/>
  <c r="B873"/>
  <c r="I874"/>
  <c r="A873"/>
  <c r="F873"/>
  <c r="D873"/>
  <c r="C873"/>
  <c r="E873"/>
  <c r="J873"/>
  <c r="G873" l="1"/>
  <c r="H877"/>
  <c r="F874"/>
  <c r="E874"/>
  <c r="D874"/>
  <c r="B874"/>
  <c r="J874"/>
  <c r="C874"/>
  <c r="I875"/>
  <c r="A874"/>
  <c r="G874" l="1"/>
  <c r="H878"/>
  <c r="J875"/>
  <c r="D875"/>
  <c r="F875"/>
  <c r="I876"/>
  <c r="A875"/>
  <c r="C875"/>
  <c r="B875"/>
  <c r="E875"/>
  <c r="G875" l="1"/>
  <c r="H879"/>
  <c r="B876"/>
  <c r="E876"/>
  <c r="A876"/>
  <c r="C876"/>
  <c r="D876"/>
  <c r="I877"/>
  <c r="F876"/>
  <c r="J876"/>
  <c r="G876" l="1"/>
  <c r="H880"/>
  <c r="B877"/>
  <c r="C877"/>
  <c r="A877"/>
  <c r="I878"/>
  <c r="D877"/>
  <c r="F877"/>
  <c r="E877"/>
  <c r="J877"/>
  <c r="G877" l="1"/>
  <c r="H881"/>
  <c r="B878"/>
  <c r="I879"/>
  <c r="D878"/>
  <c r="C878"/>
  <c r="E878"/>
  <c r="J878"/>
  <c r="A878"/>
  <c r="F878"/>
  <c r="G878" l="1"/>
  <c r="H882"/>
  <c r="B879"/>
  <c r="I880"/>
  <c r="D879"/>
  <c r="F879"/>
  <c r="C879"/>
  <c r="E879"/>
  <c r="J879"/>
  <c r="A879"/>
  <c r="G879" l="1"/>
  <c r="H883"/>
  <c r="B880"/>
  <c r="C880"/>
  <c r="F880"/>
  <c r="A880"/>
  <c r="I881"/>
  <c r="D880"/>
  <c r="E880"/>
  <c r="J880"/>
  <c r="G880" l="1"/>
  <c r="H884"/>
  <c r="B881"/>
  <c r="J881"/>
  <c r="D881"/>
  <c r="F881"/>
  <c r="E881"/>
  <c r="C881"/>
  <c r="A881"/>
  <c r="I882"/>
  <c r="G881" l="1"/>
  <c r="H885"/>
  <c r="B882"/>
  <c r="C882"/>
  <c r="F882"/>
  <c r="A882"/>
  <c r="I883"/>
  <c r="D882"/>
  <c r="E882"/>
  <c r="J882"/>
  <c r="G882" l="1"/>
  <c r="H886"/>
  <c r="B883"/>
  <c r="I884"/>
  <c r="D883"/>
  <c r="C883"/>
  <c r="E883"/>
  <c r="J883"/>
  <c r="A883"/>
  <c r="F883"/>
  <c r="G883" l="1"/>
  <c r="H887"/>
  <c r="B884"/>
  <c r="C884"/>
  <c r="F884"/>
  <c r="A884"/>
  <c r="I885"/>
  <c r="D884"/>
  <c r="E884"/>
  <c r="J884"/>
  <c r="G884" l="1"/>
  <c r="H888"/>
  <c r="B885"/>
  <c r="I886"/>
  <c r="E885"/>
  <c r="J885"/>
  <c r="D885"/>
  <c r="C885"/>
  <c r="A885"/>
  <c r="F885"/>
  <c r="G885" l="1"/>
  <c r="H889"/>
  <c r="B886"/>
  <c r="I887"/>
  <c r="J886"/>
  <c r="A886"/>
  <c r="E886"/>
  <c r="D886"/>
  <c r="F886"/>
  <c r="C886"/>
  <c r="G886" l="1"/>
  <c r="H890"/>
  <c r="J887"/>
  <c r="I888"/>
  <c r="D887"/>
  <c r="A887"/>
  <c r="B887"/>
  <c r="C887"/>
  <c r="F887"/>
  <c r="E887"/>
  <c r="G887" l="1"/>
  <c r="H891"/>
  <c r="C888"/>
  <c r="B888"/>
  <c r="E888"/>
  <c r="I889"/>
  <c r="A888"/>
  <c r="J888"/>
  <c r="F888"/>
  <c r="D888"/>
  <c r="G888" l="1"/>
  <c r="H892"/>
  <c r="B889"/>
  <c r="D889"/>
  <c r="A889"/>
  <c r="C889"/>
  <c r="J889"/>
  <c r="I890"/>
  <c r="E889"/>
  <c r="F889"/>
  <c r="G889" l="1"/>
  <c r="H893"/>
  <c r="B890"/>
  <c r="F890"/>
  <c r="A890"/>
  <c r="E890"/>
  <c r="C890"/>
  <c r="D890"/>
  <c r="I891"/>
  <c r="J890"/>
  <c r="G890" l="1"/>
  <c r="H894"/>
  <c r="J891"/>
  <c r="A891"/>
  <c r="C891"/>
  <c r="D891"/>
  <c r="F891"/>
  <c r="I892"/>
  <c r="B891"/>
  <c r="E891"/>
  <c r="G891" l="1"/>
  <c r="H895"/>
  <c r="D892"/>
  <c r="I893"/>
  <c r="C892"/>
  <c r="E892"/>
  <c r="F892"/>
  <c r="A892"/>
  <c r="J892"/>
  <c r="B892"/>
  <c r="G892" l="1"/>
  <c r="H896"/>
  <c r="A893"/>
  <c r="F893"/>
  <c r="I894"/>
  <c r="J893"/>
  <c r="D893"/>
  <c r="C893"/>
  <c r="E893"/>
  <c r="B893"/>
  <c r="G893" l="1"/>
  <c r="H897"/>
  <c r="B894"/>
  <c r="C894"/>
  <c r="F894"/>
  <c r="A894"/>
  <c r="I895"/>
  <c r="D894"/>
  <c r="E894"/>
  <c r="J894"/>
  <c r="G894" l="1"/>
  <c r="H898"/>
  <c r="J895"/>
  <c r="E895"/>
  <c r="C895"/>
  <c r="D895"/>
  <c r="F895"/>
  <c r="A895"/>
  <c r="B895"/>
  <c r="I896"/>
  <c r="G895" l="1"/>
  <c r="H899"/>
  <c r="E896"/>
  <c r="I897"/>
  <c r="B896"/>
  <c r="J896"/>
  <c r="F896"/>
  <c r="D896"/>
  <c r="A896"/>
  <c r="C896"/>
  <c r="G896" l="1"/>
  <c r="H900"/>
  <c r="D897"/>
  <c r="C897"/>
  <c r="I898"/>
  <c r="E897"/>
  <c r="J897"/>
  <c r="A897"/>
  <c r="F897"/>
  <c r="B897"/>
  <c r="G897" l="1"/>
  <c r="H901"/>
  <c r="B898"/>
  <c r="I899"/>
  <c r="J898"/>
  <c r="A898"/>
  <c r="C898"/>
  <c r="E898"/>
  <c r="D898"/>
  <c r="F898"/>
  <c r="G898" l="1"/>
  <c r="H902"/>
  <c r="B899"/>
  <c r="I900"/>
  <c r="D899"/>
  <c r="C899"/>
  <c r="E899"/>
  <c r="J899"/>
  <c r="A899"/>
  <c r="F899"/>
  <c r="G899" l="1"/>
  <c r="H903"/>
  <c r="B900"/>
  <c r="I901"/>
  <c r="A900"/>
  <c r="F900"/>
  <c r="D900"/>
  <c r="C900"/>
  <c r="E900"/>
  <c r="J900"/>
  <c r="G900" l="1"/>
  <c r="H904"/>
  <c r="B901"/>
  <c r="I902"/>
  <c r="D901"/>
  <c r="C901"/>
  <c r="E901"/>
  <c r="J901"/>
  <c r="A901"/>
  <c r="F901"/>
  <c r="G901" l="1"/>
  <c r="H905"/>
  <c r="B902"/>
  <c r="I903"/>
  <c r="A902"/>
  <c r="F902"/>
  <c r="D902"/>
  <c r="C902"/>
  <c r="E902"/>
  <c r="J902"/>
  <c r="G902" l="1"/>
  <c r="H906"/>
  <c r="B903"/>
  <c r="I904"/>
  <c r="C903"/>
  <c r="D903"/>
  <c r="A903"/>
  <c r="E903"/>
  <c r="J903"/>
  <c r="F903"/>
  <c r="G903" l="1"/>
  <c r="H907"/>
  <c r="D904"/>
  <c r="I905"/>
  <c r="E904"/>
  <c r="J904"/>
  <c r="B904"/>
  <c r="F904"/>
  <c r="C904"/>
  <c r="A904"/>
  <c r="G904" l="1"/>
  <c r="H908"/>
  <c r="E905"/>
  <c r="J905"/>
  <c r="A905"/>
  <c r="D905"/>
  <c r="B905"/>
  <c r="F905"/>
  <c r="C905"/>
  <c r="I906"/>
  <c r="G905" l="1"/>
  <c r="H909"/>
  <c r="B906"/>
  <c r="I907"/>
  <c r="C906"/>
  <c r="E906"/>
  <c r="D906"/>
  <c r="F906"/>
  <c r="J906"/>
  <c r="A906"/>
  <c r="G906" l="1"/>
  <c r="H910"/>
  <c r="F907"/>
  <c r="B907"/>
  <c r="C907"/>
  <c r="E907"/>
  <c r="I908"/>
  <c r="A907"/>
  <c r="D907"/>
  <c r="J907"/>
  <c r="G907" l="1"/>
  <c r="H911"/>
  <c r="B908"/>
  <c r="C908"/>
  <c r="A908"/>
  <c r="I909"/>
  <c r="J908"/>
  <c r="D908"/>
  <c r="E908"/>
  <c r="F908"/>
  <c r="G908" l="1"/>
  <c r="H912"/>
  <c r="B909"/>
  <c r="A909"/>
  <c r="C909"/>
  <c r="E909"/>
  <c r="J909"/>
  <c r="I910"/>
  <c r="D909"/>
  <c r="F909"/>
  <c r="G909" l="1"/>
  <c r="H913"/>
  <c r="B910"/>
  <c r="J910"/>
  <c r="D910"/>
  <c r="F910"/>
  <c r="E910"/>
  <c r="C910"/>
  <c r="A910"/>
  <c r="I911"/>
  <c r="G910" l="1"/>
  <c r="H914"/>
  <c r="F911"/>
  <c r="B911"/>
  <c r="D911"/>
  <c r="E911"/>
  <c r="J911"/>
  <c r="I912"/>
  <c r="C911"/>
  <c r="A911"/>
  <c r="G911" l="1"/>
  <c r="H915"/>
  <c r="C912"/>
  <c r="I913"/>
  <c r="E912"/>
  <c r="J912"/>
  <c r="B912"/>
  <c r="A912"/>
  <c r="D912"/>
  <c r="F912"/>
  <c r="G912" l="1"/>
  <c r="H916"/>
  <c r="B913"/>
  <c r="D913"/>
  <c r="J913"/>
  <c r="A913"/>
  <c r="E913"/>
  <c r="C913"/>
  <c r="I914"/>
  <c r="F913"/>
  <c r="G913" l="1"/>
  <c r="H917"/>
  <c r="B914"/>
  <c r="E914"/>
  <c r="D914"/>
  <c r="A914"/>
  <c r="I915"/>
  <c r="J914"/>
  <c r="C914"/>
  <c r="F914"/>
  <c r="G914" l="1"/>
  <c r="H918"/>
  <c r="B915"/>
  <c r="J915"/>
  <c r="C915"/>
  <c r="E915"/>
  <c r="I916"/>
  <c r="D915"/>
  <c r="F915"/>
  <c r="A915"/>
  <c r="G915" l="1"/>
  <c r="H919"/>
  <c r="B916"/>
  <c r="A916"/>
  <c r="D916"/>
  <c r="I917"/>
  <c r="J916"/>
  <c r="C916"/>
  <c r="F916"/>
  <c r="E916"/>
  <c r="G916" l="1"/>
  <c r="H920"/>
  <c r="H921" s="1"/>
  <c r="B917"/>
  <c r="A917"/>
  <c r="I918"/>
  <c r="C917"/>
  <c r="J917"/>
  <c r="D917"/>
  <c r="F917"/>
  <c r="E917"/>
  <c r="H922" l="1"/>
  <c r="G917"/>
  <c r="B918"/>
  <c r="F918"/>
  <c r="I919"/>
  <c r="C918"/>
  <c r="D918"/>
  <c r="E918"/>
  <c r="A918"/>
  <c r="J918"/>
  <c r="H923" l="1"/>
  <c r="G918"/>
  <c r="E919"/>
  <c r="A919"/>
  <c r="F919"/>
  <c r="C919"/>
  <c r="B919"/>
  <c r="J919"/>
  <c r="I920"/>
  <c r="D919"/>
  <c r="H924" l="1"/>
  <c r="G919"/>
  <c r="D920"/>
  <c r="F920"/>
  <c r="A920"/>
  <c r="E920"/>
  <c r="B920"/>
  <c r="I921"/>
  <c r="C920"/>
  <c r="J920"/>
  <c r="I924"/>
  <c r="H925" l="1"/>
  <c r="G920"/>
  <c r="A921"/>
  <c r="B921"/>
  <c r="J921"/>
  <c r="D921"/>
  <c r="C924"/>
  <c r="E921"/>
  <c r="F921"/>
  <c r="D924"/>
  <c r="C921"/>
  <c r="A924"/>
  <c r="J924"/>
  <c r="I922"/>
  <c r="I923" s="1"/>
  <c r="E924"/>
  <c r="B924"/>
  <c r="F924"/>
  <c r="I925"/>
  <c r="E923"/>
  <c r="J923"/>
  <c r="C923"/>
  <c r="B923"/>
  <c r="A923"/>
  <c r="F923"/>
  <c r="D923"/>
  <c r="G921" l="1"/>
  <c r="H926"/>
  <c r="E922"/>
  <c r="D922"/>
  <c r="J922"/>
  <c r="B922"/>
  <c r="C925"/>
  <c r="E925"/>
  <c r="C922"/>
  <c r="A922"/>
  <c r="J925"/>
  <c r="A925"/>
  <c r="D925"/>
  <c r="F922"/>
  <c r="B925"/>
  <c r="F925"/>
  <c r="I926"/>
  <c r="G924" l="1"/>
  <c r="G922"/>
  <c r="G923"/>
  <c r="G925"/>
  <c r="H927"/>
  <c r="B926"/>
  <c r="A926"/>
  <c r="D926"/>
  <c r="J926"/>
  <c r="E926"/>
  <c r="F926"/>
  <c r="C926"/>
  <c r="I927"/>
  <c r="G926" l="1"/>
  <c r="H928"/>
  <c r="C927"/>
  <c r="D927"/>
  <c r="A927"/>
  <c r="F927"/>
  <c r="B927"/>
  <c r="E927"/>
  <c r="J927"/>
  <c r="I928"/>
  <c r="G927" l="1"/>
  <c r="H929"/>
  <c r="J928"/>
  <c r="F928"/>
  <c r="C928"/>
  <c r="E928"/>
  <c r="B928"/>
  <c r="I929"/>
  <c r="A928"/>
  <c r="D928"/>
  <c r="G928" l="1"/>
  <c r="H930"/>
  <c r="B929"/>
  <c r="F929"/>
  <c r="C929"/>
  <c r="A929"/>
  <c r="E929"/>
  <c r="J929"/>
  <c r="D929"/>
  <c r="I930"/>
  <c r="G929" l="1"/>
  <c r="H931"/>
  <c r="A930"/>
  <c r="D930"/>
  <c r="F930"/>
  <c r="J930"/>
  <c r="E930"/>
  <c r="I931"/>
  <c r="C930"/>
  <c r="B930"/>
  <c r="G930" l="1"/>
  <c r="H932"/>
  <c r="A931"/>
  <c r="D931"/>
  <c r="J931"/>
  <c r="C931"/>
  <c r="B931"/>
  <c r="F931"/>
  <c r="E931"/>
  <c r="I932"/>
  <c r="G931" l="1"/>
  <c r="H933"/>
  <c r="A932"/>
  <c r="D932"/>
  <c r="F932"/>
  <c r="J932"/>
  <c r="E932"/>
  <c r="I933"/>
  <c r="C932"/>
  <c r="B932"/>
  <c r="G932" l="1"/>
  <c r="H934"/>
  <c r="A933"/>
  <c r="D933"/>
  <c r="J933"/>
  <c r="C933"/>
  <c r="B933"/>
  <c r="F933"/>
  <c r="E933"/>
  <c r="I934"/>
  <c r="G933" l="1"/>
  <c r="H935"/>
  <c r="A934"/>
  <c r="D934"/>
  <c r="F934"/>
  <c r="J934"/>
  <c r="E934"/>
  <c r="I935"/>
  <c r="C934"/>
  <c r="B934"/>
  <c r="G934" l="1"/>
  <c r="H936"/>
  <c r="A935"/>
  <c r="D935"/>
  <c r="E935"/>
  <c r="B935"/>
  <c r="C935"/>
  <c r="J935"/>
  <c r="F935"/>
  <c r="I936"/>
  <c r="G935" l="1"/>
  <c r="H937"/>
  <c r="A936"/>
  <c r="D936"/>
  <c r="B936"/>
  <c r="F936"/>
  <c r="E936"/>
  <c r="I937"/>
  <c r="J936"/>
  <c r="C936"/>
  <c r="G936" l="1"/>
  <c r="H938"/>
  <c r="A937"/>
  <c r="D937"/>
  <c r="E937"/>
  <c r="B937"/>
  <c r="J937"/>
  <c r="C937"/>
  <c r="F937"/>
  <c r="I938"/>
  <c r="G937" l="1"/>
  <c r="H939"/>
  <c r="A938"/>
  <c r="D938"/>
  <c r="B938"/>
  <c r="F938"/>
  <c r="E938"/>
  <c r="I939"/>
  <c r="J938"/>
  <c r="C938"/>
  <c r="G938" l="1"/>
  <c r="H940"/>
  <c r="A939"/>
  <c r="D939"/>
  <c r="E939"/>
  <c r="F939"/>
  <c r="J939"/>
  <c r="B939"/>
  <c r="C939"/>
  <c r="I940"/>
  <c r="G939" l="1"/>
  <c r="H941"/>
  <c r="A940"/>
  <c r="D940"/>
  <c r="B940"/>
  <c r="F940"/>
  <c r="E940"/>
  <c r="I941"/>
  <c r="C940"/>
  <c r="J940"/>
  <c r="G940" l="1"/>
  <c r="H942"/>
  <c r="A941"/>
  <c r="D941"/>
  <c r="B941"/>
  <c r="C941"/>
  <c r="F941"/>
  <c r="J941"/>
  <c r="E941"/>
  <c r="I942"/>
  <c r="G941" l="1"/>
  <c r="H943"/>
  <c r="A942"/>
  <c r="D942"/>
  <c r="C942"/>
  <c r="B942"/>
  <c r="E942"/>
  <c r="I943"/>
  <c r="J942"/>
  <c r="F942"/>
  <c r="G942" l="1"/>
  <c r="H944"/>
  <c r="D943"/>
  <c r="E943"/>
  <c r="C943"/>
  <c r="F943"/>
  <c r="B943"/>
  <c r="J943"/>
  <c r="A943"/>
  <c r="I944"/>
  <c r="G943" l="1"/>
  <c r="H945"/>
  <c r="J944"/>
  <c r="D944"/>
  <c r="C944"/>
  <c r="F944"/>
  <c r="B944"/>
  <c r="I945"/>
  <c r="A944"/>
  <c r="E944"/>
  <c r="G944" l="1"/>
  <c r="H946"/>
  <c r="B945"/>
  <c r="D945"/>
  <c r="F945"/>
  <c r="E945"/>
  <c r="J945"/>
  <c r="A945"/>
  <c r="C945"/>
  <c r="I946"/>
  <c r="G945" l="1"/>
  <c r="H947"/>
  <c r="A946"/>
  <c r="D946"/>
  <c r="F946"/>
  <c r="E946"/>
  <c r="J946"/>
  <c r="I947"/>
  <c r="C946"/>
  <c r="B946"/>
  <c r="G946" l="1"/>
  <c r="H948"/>
  <c r="A947"/>
  <c r="D947"/>
  <c r="E947"/>
  <c r="B947"/>
  <c r="C947"/>
  <c r="J947"/>
  <c r="F947"/>
  <c r="I948"/>
  <c r="G947" l="1"/>
  <c r="H949"/>
  <c r="A948"/>
  <c r="D948"/>
  <c r="F948"/>
  <c r="E948"/>
  <c r="J948"/>
  <c r="I949"/>
  <c r="C948"/>
  <c r="B948"/>
  <c r="G948" l="1"/>
  <c r="H950"/>
  <c r="A949"/>
  <c r="D949"/>
  <c r="B949"/>
  <c r="J949"/>
  <c r="F949"/>
  <c r="C949"/>
  <c r="E949"/>
  <c r="I950"/>
  <c r="G949" l="1"/>
  <c r="H951"/>
  <c r="A950"/>
  <c r="D950"/>
  <c r="C950"/>
  <c r="E950"/>
  <c r="B950"/>
  <c r="I951"/>
  <c r="J950"/>
  <c r="F950"/>
  <c r="G950" l="1"/>
  <c r="H952"/>
  <c r="A951"/>
  <c r="D951"/>
  <c r="E951"/>
  <c r="B951"/>
  <c r="J951"/>
  <c r="C951"/>
  <c r="F951"/>
  <c r="I952"/>
  <c r="G951" l="1"/>
  <c r="H953"/>
  <c r="A952"/>
  <c r="D952"/>
  <c r="F952"/>
  <c r="E952"/>
  <c r="J952"/>
  <c r="I953"/>
  <c r="C952"/>
  <c r="B952"/>
  <c r="G952" l="1"/>
  <c r="H954"/>
  <c r="A953"/>
  <c r="D953"/>
  <c r="C953"/>
  <c r="B953"/>
  <c r="F953"/>
  <c r="E953"/>
  <c r="J953"/>
  <c r="I954"/>
  <c r="G953" l="1"/>
  <c r="H955"/>
  <c r="A954"/>
  <c r="D954"/>
  <c r="F954"/>
  <c r="E954"/>
  <c r="J954"/>
  <c r="I955"/>
  <c r="C954"/>
  <c r="B954"/>
  <c r="G954" l="1"/>
  <c r="H956"/>
  <c r="A955"/>
  <c r="D955"/>
  <c r="E955"/>
  <c r="B955"/>
  <c r="C955"/>
  <c r="J955"/>
  <c r="F955"/>
  <c r="I956"/>
  <c r="G955" l="1"/>
  <c r="H957"/>
  <c r="A956"/>
  <c r="D956"/>
  <c r="F956"/>
  <c r="E956"/>
  <c r="J956"/>
  <c r="I957"/>
  <c r="C956"/>
  <c r="B956"/>
  <c r="G956" l="1"/>
  <c r="H958"/>
  <c r="A957"/>
  <c r="D957"/>
  <c r="J957"/>
  <c r="F957"/>
  <c r="C957"/>
  <c r="B957"/>
  <c r="E957"/>
  <c r="I958"/>
  <c r="G957" l="1"/>
  <c r="H959"/>
  <c r="B958"/>
  <c r="C958"/>
  <c r="J958"/>
  <c r="D958"/>
  <c r="E958"/>
  <c r="I959"/>
  <c r="A958"/>
  <c r="F958"/>
  <c r="G958" l="1"/>
  <c r="H960"/>
  <c r="J959"/>
  <c r="D959"/>
  <c r="F959"/>
  <c r="A959"/>
  <c r="E959"/>
  <c r="C959"/>
  <c r="B959"/>
  <c r="I960"/>
  <c r="G959" l="1"/>
  <c r="H961"/>
  <c r="B960"/>
  <c r="D960"/>
  <c r="J960"/>
  <c r="E960"/>
  <c r="F960"/>
  <c r="I961"/>
  <c r="A960"/>
  <c r="C960"/>
  <c r="G960" l="1"/>
  <c r="H962"/>
  <c r="A961"/>
  <c r="D961"/>
  <c r="E961"/>
  <c r="J961"/>
  <c r="F961"/>
  <c r="C961"/>
  <c r="B961"/>
  <c r="I962"/>
  <c r="G961" l="1"/>
  <c r="H963"/>
  <c r="A962"/>
  <c r="D962"/>
  <c r="F962"/>
  <c r="E962"/>
  <c r="J962"/>
  <c r="I963"/>
  <c r="C962"/>
  <c r="B962"/>
  <c r="G962" l="1"/>
  <c r="H964"/>
  <c r="A963"/>
  <c r="D963"/>
  <c r="E963"/>
  <c r="B963"/>
  <c r="C963"/>
  <c r="J963"/>
  <c r="F963"/>
  <c r="I964"/>
  <c r="G963" l="1"/>
  <c r="H965"/>
  <c r="A964"/>
  <c r="D964"/>
  <c r="C964"/>
  <c r="E964"/>
  <c r="B964"/>
  <c r="I965"/>
  <c r="J964"/>
  <c r="F964"/>
  <c r="G964" l="1"/>
  <c r="H966"/>
  <c r="A965"/>
  <c r="D965"/>
  <c r="E965"/>
  <c r="B965"/>
  <c r="J965"/>
  <c r="C965"/>
  <c r="F965"/>
  <c r="I966"/>
  <c r="G965" l="1"/>
  <c r="H967"/>
  <c r="A966"/>
  <c r="D966"/>
  <c r="C966"/>
  <c r="B966"/>
  <c r="E966"/>
  <c r="I967"/>
  <c r="J966"/>
  <c r="F966"/>
  <c r="G966" l="1"/>
  <c r="H968"/>
  <c r="A967"/>
  <c r="D967"/>
  <c r="B967"/>
  <c r="J967"/>
  <c r="F967"/>
  <c r="C967"/>
  <c r="E967"/>
  <c r="I968"/>
  <c r="G967" l="1"/>
  <c r="H969"/>
  <c r="A968"/>
  <c r="D968"/>
  <c r="F968"/>
  <c r="E968"/>
  <c r="J968"/>
  <c r="I969"/>
  <c r="C968"/>
  <c r="B968"/>
  <c r="G968" l="1"/>
  <c r="H970"/>
  <c r="A969"/>
  <c r="D969"/>
  <c r="C969"/>
  <c r="B969"/>
  <c r="F969"/>
  <c r="E969"/>
  <c r="J969"/>
  <c r="I970"/>
  <c r="G969" l="1"/>
  <c r="H971"/>
  <c r="A970"/>
  <c r="D970"/>
  <c r="J970"/>
  <c r="E970"/>
  <c r="B970"/>
  <c r="I971"/>
  <c r="C970"/>
  <c r="F970"/>
  <c r="G970" l="1"/>
  <c r="H972"/>
  <c r="A971"/>
  <c r="D971"/>
  <c r="J971"/>
  <c r="F971"/>
  <c r="C971"/>
  <c r="E971"/>
  <c r="B971"/>
  <c r="I972"/>
  <c r="G971" l="1"/>
  <c r="H973"/>
  <c r="A972"/>
  <c r="D972"/>
  <c r="J972"/>
  <c r="B972"/>
  <c r="E972"/>
  <c r="I973"/>
  <c r="C972"/>
  <c r="F972"/>
  <c r="G972" l="1"/>
  <c r="H974"/>
  <c r="A973"/>
  <c r="D973"/>
  <c r="J973"/>
  <c r="F973"/>
  <c r="E973"/>
  <c r="C973"/>
  <c r="B973"/>
  <c r="I974"/>
  <c r="G973" l="1"/>
  <c r="H975"/>
  <c r="A974"/>
  <c r="D974"/>
  <c r="F974"/>
  <c r="E974"/>
  <c r="J974"/>
  <c r="I975"/>
  <c r="C974"/>
  <c r="B974"/>
  <c r="G974" l="1"/>
  <c r="H976"/>
  <c r="A975"/>
  <c r="D975"/>
  <c r="E975"/>
  <c r="J975"/>
  <c r="F975"/>
  <c r="C975"/>
  <c r="B975"/>
  <c r="I976"/>
  <c r="G975" l="1"/>
  <c r="H977"/>
  <c r="A976"/>
  <c r="D976"/>
  <c r="F976"/>
  <c r="E976"/>
  <c r="J976"/>
  <c r="I977"/>
  <c r="C976"/>
  <c r="B976"/>
  <c r="G976" l="1"/>
  <c r="H978"/>
  <c r="A977"/>
  <c r="D977"/>
  <c r="C977"/>
  <c r="B977"/>
  <c r="F977"/>
  <c r="E977"/>
  <c r="J977"/>
  <c r="I978"/>
  <c r="G977" l="1"/>
  <c r="H979"/>
  <c r="A978"/>
  <c r="D978"/>
  <c r="F978"/>
  <c r="E978"/>
  <c r="J978"/>
  <c r="I979"/>
  <c r="C978"/>
  <c r="B978"/>
  <c r="G978" l="1"/>
  <c r="H980"/>
  <c r="A979"/>
  <c r="D979"/>
  <c r="C979"/>
  <c r="B979"/>
  <c r="F979"/>
  <c r="E979"/>
  <c r="J979"/>
  <c r="I980"/>
  <c r="G979" l="1"/>
  <c r="H981"/>
  <c r="A980"/>
  <c r="D980"/>
  <c r="F980"/>
  <c r="E980"/>
  <c r="J980"/>
  <c r="I981"/>
  <c r="C980"/>
  <c r="B980"/>
  <c r="G980" l="1"/>
  <c r="H982"/>
  <c r="A981"/>
  <c r="B981"/>
  <c r="C981"/>
  <c r="E981"/>
  <c r="F981"/>
  <c r="D981"/>
  <c r="J981"/>
  <c r="I982"/>
  <c r="G981" l="1"/>
  <c r="H983"/>
  <c r="A982"/>
  <c r="D982"/>
  <c r="F982"/>
  <c r="E982"/>
  <c r="J982"/>
  <c r="I983"/>
  <c r="C982"/>
  <c r="B982"/>
  <c r="G982" l="1"/>
  <c r="H984"/>
  <c r="E983"/>
  <c r="A983"/>
  <c r="J983"/>
  <c r="C983"/>
  <c r="F983"/>
  <c r="B983"/>
  <c r="D983"/>
  <c r="I984"/>
  <c r="G983" l="1"/>
  <c r="H985"/>
  <c r="A984"/>
  <c r="F984"/>
  <c r="B984"/>
  <c r="J984"/>
  <c r="E984"/>
  <c r="I985"/>
  <c r="C984"/>
  <c r="D984"/>
  <c r="G984" l="1"/>
  <c r="H986"/>
  <c r="F985"/>
  <c r="E985"/>
  <c r="C985"/>
  <c r="A985"/>
  <c r="B985"/>
  <c r="D985"/>
  <c r="J985"/>
  <c r="I986"/>
  <c r="G985" l="1"/>
  <c r="H987"/>
  <c r="E986"/>
  <c r="J986"/>
  <c r="A986"/>
  <c r="F986"/>
  <c r="C986"/>
  <c r="I987"/>
  <c r="B986"/>
  <c r="D986"/>
  <c r="G986" l="1"/>
  <c r="H988"/>
  <c r="E987"/>
  <c r="J987"/>
  <c r="C987"/>
  <c r="F987"/>
  <c r="A987"/>
  <c r="B987"/>
  <c r="D987"/>
  <c r="I988"/>
  <c r="G987" l="1"/>
  <c r="H989"/>
  <c r="A988"/>
  <c r="D988"/>
  <c r="F988"/>
  <c r="E988"/>
  <c r="J988"/>
  <c r="I989"/>
  <c r="C988"/>
  <c r="B988"/>
  <c r="G988" l="1"/>
  <c r="H990"/>
  <c r="A989"/>
  <c r="D989"/>
  <c r="C989"/>
  <c r="B989"/>
  <c r="F989"/>
  <c r="E989"/>
  <c r="J989"/>
  <c r="I990"/>
  <c r="G989" l="1"/>
  <c r="H991"/>
  <c r="A990"/>
  <c r="D990"/>
  <c r="F990"/>
  <c r="E990"/>
  <c r="J990"/>
  <c r="I991"/>
  <c r="C990"/>
  <c r="B990"/>
  <c r="G990" l="1"/>
  <c r="H992"/>
  <c r="A991"/>
  <c r="D991"/>
  <c r="E991"/>
  <c r="J991"/>
  <c r="F991"/>
  <c r="C991"/>
  <c r="B991"/>
  <c r="I992"/>
  <c r="G991" l="1"/>
  <c r="H993"/>
  <c r="A992"/>
  <c r="D992"/>
  <c r="F992"/>
  <c r="J992"/>
  <c r="E992"/>
  <c r="I993"/>
  <c r="C992"/>
  <c r="B992"/>
  <c r="G992" l="1"/>
  <c r="H994"/>
  <c r="E993"/>
  <c r="J993"/>
  <c r="C993"/>
  <c r="F993"/>
  <c r="A993"/>
  <c r="B993"/>
  <c r="D993"/>
  <c r="I994"/>
  <c r="G993" l="1"/>
  <c r="H995"/>
  <c r="A994"/>
  <c r="D994"/>
  <c r="F994"/>
  <c r="E994"/>
  <c r="C994"/>
  <c r="B994"/>
  <c r="J994"/>
  <c r="I995"/>
  <c r="G994" l="1"/>
  <c r="H996"/>
  <c r="A995"/>
  <c r="D995"/>
  <c r="E995"/>
  <c r="J995"/>
  <c r="F995"/>
  <c r="C995"/>
  <c r="B995"/>
  <c r="I996"/>
  <c r="G995" l="1"/>
  <c r="H997"/>
  <c r="A996"/>
  <c r="D996"/>
  <c r="F996"/>
  <c r="E996"/>
  <c r="J996"/>
  <c r="I997"/>
  <c r="C996"/>
  <c r="B996"/>
  <c r="G996" l="1"/>
  <c r="H998"/>
  <c r="A997"/>
  <c r="D997"/>
  <c r="E997"/>
  <c r="J997"/>
  <c r="F997"/>
  <c r="C997"/>
  <c r="B997"/>
  <c r="I998"/>
  <c r="G997" l="1"/>
  <c r="H999"/>
  <c r="A998"/>
  <c r="D998"/>
  <c r="F998"/>
  <c r="E998"/>
  <c r="J998"/>
  <c r="I999"/>
  <c r="C998"/>
  <c r="B998"/>
  <c r="G998" l="1"/>
  <c r="H1000"/>
  <c r="A999"/>
  <c r="D999"/>
  <c r="E999"/>
  <c r="J999"/>
  <c r="F999"/>
  <c r="C999"/>
  <c r="B999"/>
  <c r="I1000"/>
  <c r="G999" l="1"/>
  <c r="H1001"/>
  <c r="A1000"/>
  <c r="D1000"/>
  <c r="F1000"/>
  <c r="E1000"/>
  <c r="J1000"/>
  <c r="I1001"/>
  <c r="C1000"/>
  <c r="B1000"/>
  <c r="G1000" l="1"/>
  <c r="H1002"/>
  <c r="A1001"/>
  <c r="D1001"/>
  <c r="C1001"/>
  <c r="B1001"/>
  <c r="F1001"/>
  <c r="J1001"/>
  <c r="E1001"/>
  <c r="I1002"/>
  <c r="G1001" l="1"/>
  <c r="H1003"/>
  <c r="A1002"/>
  <c r="D1002"/>
  <c r="F1002"/>
  <c r="J1002"/>
  <c r="E1002"/>
  <c r="I1003"/>
  <c r="C1002"/>
  <c r="B1002"/>
  <c r="G1002" l="1"/>
  <c r="H1004"/>
  <c r="E1003"/>
  <c r="J1003"/>
  <c r="B1003"/>
  <c r="D1003"/>
  <c r="A1003"/>
  <c r="C1003"/>
  <c r="F1003"/>
  <c r="I1004"/>
  <c r="G1003" l="1"/>
  <c r="H1005"/>
  <c r="A1004"/>
  <c r="D1004"/>
  <c r="F1004"/>
  <c r="E1004"/>
  <c r="J1004"/>
  <c r="I1005"/>
  <c r="C1004"/>
  <c r="B1004"/>
  <c r="G1004" l="1"/>
  <c r="H1006"/>
  <c r="A1005"/>
  <c r="D1005"/>
  <c r="C1005"/>
  <c r="B1005"/>
  <c r="F1005"/>
  <c r="E1005"/>
  <c r="J1005"/>
  <c r="I1006"/>
  <c r="G1005" l="1"/>
  <c r="H1007"/>
  <c r="A1006"/>
  <c r="D1006"/>
  <c r="F1006"/>
  <c r="E1006"/>
  <c r="J1006"/>
  <c r="I1007"/>
  <c r="C1006"/>
  <c r="B1006"/>
  <c r="G1006" l="1"/>
  <c r="H1008"/>
  <c r="A1007"/>
  <c r="D1007"/>
  <c r="C1007"/>
  <c r="B1007"/>
  <c r="F1007"/>
  <c r="E1007"/>
  <c r="J1007"/>
  <c r="I1008"/>
  <c r="G1007" l="1"/>
  <c r="H1009"/>
  <c r="A1008"/>
  <c r="D1008"/>
  <c r="F1008"/>
  <c r="E1008"/>
  <c r="J1008"/>
  <c r="I1009"/>
  <c r="C1008"/>
  <c r="B1008"/>
  <c r="G1008" l="1"/>
  <c r="H1010"/>
  <c r="A1009"/>
  <c r="D1009"/>
  <c r="E1009"/>
  <c r="J1009"/>
  <c r="F1009"/>
  <c r="C1009"/>
  <c r="B1009"/>
  <c r="I1010"/>
  <c r="G1009" l="1"/>
  <c r="H1011"/>
  <c r="A1010"/>
  <c r="D1010"/>
  <c r="F1010"/>
  <c r="E1010"/>
  <c r="J1010"/>
  <c r="I1011"/>
  <c r="C1010"/>
  <c r="B1010"/>
  <c r="G1010" l="1"/>
  <c r="H1012"/>
  <c r="A1011"/>
  <c r="D1011"/>
  <c r="E1011"/>
  <c r="C1011"/>
  <c r="B1011"/>
  <c r="F1011"/>
  <c r="J1011"/>
  <c r="I1012"/>
  <c r="G1011" l="1"/>
  <c r="H1013"/>
  <c r="A1012"/>
  <c r="D1012"/>
  <c r="F1012"/>
  <c r="E1012"/>
  <c r="J1012"/>
  <c r="I1013"/>
  <c r="C1012"/>
  <c r="B1012"/>
  <c r="G1012" l="1"/>
  <c r="H1014"/>
  <c r="A1013"/>
  <c r="D1013"/>
  <c r="J1013"/>
  <c r="C1013"/>
  <c r="B1013"/>
  <c r="F1013"/>
  <c r="E1013"/>
  <c r="I1014"/>
  <c r="G1013" l="1"/>
  <c r="H1015"/>
  <c r="E1014"/>
  <c r="A1014"/>
  <c r="F1014"/>
  <c r="B1014"/>
  <c r="D1014"/>
  <c r="I1015"/>
  <c r="J1014"/>
  <c r="C1014"/>
  <c r="G1014" l="1"/>
  <c r="H1016"/>
  <c r="F1015"/>
  <c r="E1015"/>
  <c r="C1015"/>
  <c r="A1015"/>
  <c r="B1015"/>
  <c r="D1015"/>
  <c r="J1015"/>
  <c r="I1016"/>
  <c r="G1015" l="1"/>
  <c r="H1017"/>
  <c r="E1016"/>
  <c r="J1016"/>
  <c r="A1016"/>
  <c r="F1016"/>
  <c r="C1016"/>
  <c r="I1017"/>
  <c r="B1016"/>
  <c r="D1016"/>
  <c r="G1016" l="1"/>
  <c r="H1018"/>
  <c r="E1017"/>
  <c r="J1017"/>
  <c r="B1017"/>
  <c r="D1017"/>
  <c r="A1017"/>
  <c r="C1017"/>
  <c r="F1017"/>
  <c r="I1018"/>
  <c r="G1017" l="1"/>
  <c r="H1019"/>
  <c r="A1018"/>
  <c r="D1018"/>
  <c r="F1018"/>
  <c r="E1018"/>
  <c r="J1018"/>
  <c r="I1019"/>
  <c r="C1018"/>
  <c r="B1018"/>
  <c r="G1018" l="1"/>
  <c r="H1020"/>
  <c r="A1019"/>
  <c r="D1019"/>
  <c r="C1019"/>
  <c r="B1019"/>
  <c r="F1019"/>
  <c r="E1019"/>
  <c r="J1019"/>
  <c r="I1020"/>
  <c r="G1019" l="1"/>
  <c r="H1021"/>
  <c r="A1020"/>
  <c r="D1020"/>
  <c r="F1020"/>
  <c r="E1020"/>
  <c r="J1020"/>
  <c r="I1021"/>
  <c r="C1020"/>
  <c r="B1020"/>
  <c r="G1020" l="1"/>
  <c r="H1022"/>
  <c r="A1021"/>
  <c r="D1021"/>
  <c r="E1021"/>
  <c r="J1021"/>
  <c r="F1021"/>
  <c r="C1021"/>
  <c r="B1021"/>
  <c r="I1022"/>
  <c r="G1021" l="1"/>
  <c r="H1023"/>
  <c r="A1022"/>
  <c r="D1022"/>
  <c r="F1022"/>
  <c r="E1022"/>
  <c r="J1022"/>
  <c r="I1023"/>
  <c r="C1022"/>
  <c r="B1022"/>
  <c r="G1022" l="1"/>
  <c r="H1024"/>
  <c r="A1023"/>
  <c r="D1023"/>
  <c r="E1023"/>
  <c r="C1023"/>
  <c r="B1023"/>
  <c r="F1023"/>
  <c r="J1023"/>
  <c r="I1024"/>
  <c r="G1023" l="1"/>
  <c r="H1025"/>
  <c r="A1024"/>
  <c r="D1024"/>
  <c r="F1024"/>
  <c r="E1024"/>
  <c r="J1024"/>
  <c r="I1025"/>
  <c r="C1024"/>
  <c r="B1024"/>
  <c r="G1024" l="1"/>
  <c r="H1026"/>
  <c r="A1025"/>
  <c r="D1025"/>
  <c r="E1025"/>
  <c r="C1025"/>
  <c r="B1025"/>
  <c r="F1025"/>
  <c r="J1025"/>
  <c r="I1026"/>
  <c r="G1025" l="1"/>
  <c r="H1027"/>
  <c r="A1026"/>
  <c r="E1026"/>
  <c r="F1026"/>
  <c r="B1026"/>
  <c r="D1026"/>
  <c r="I1027"/>
  <c r="C1026"/>
  <c r="J1026"/>
  <c r="G1026" l="1"/>
  <c r="H1028"/>
  <c r="A1027"/>
  <c r="E1027"/>
  <c r="B1027"/>
  <c r="D1027"/>
  <c r="F1027"/>
  <c r="C1027"/>
  <c r="J1027"/>
  <c r="I1028"/>
  <c r="G1027" l="1"/>
  <c r="H1029"/>
  <c r="A1028"/>
  <c r="D1028"/>
  <c r="F1028"/>
  <c r="J1028"/>
  <c r="E1028"/>
  <c r="I1029"/>
  <c r="C1028"/>
  <c r="B1028"/>
  <c r="G1028" l="1"/>
  <c r="H1030"/>
  <c r="A1029"/>
  <c r="B1029"/>
  <c r="C1029"/>
  <c r="E1029"/>
  <c r="F1029"/>
  <c r="D1029"/>
  <c r="J1029"/>
  <c r="I1030"/>
  <c r="G1029" l="1"/>
  <c r="H1031"/>
  <c r="A1030"/>
  <c r="B1030"/>
  <c r="F1030"/>
  <c r="D1030"/>
  <c r="J1030"/>
  <c r="I1031"/>
  <c r="C1030"/>
  <c r="E1030"/>
  <c r="G1030" l="1"/>
  <c r="H1032"/>
  <c r="A1031"/>
  <c r="D1031"/>
  <c r="C1031"/>
  <c r="B1031"/>
  <c r="F1031"/>
  <c r="E1031"/>
  <c r="J1031"/>
  <c r="I1032"/>
  <c r="G1031" l="1"/>
  <c r="H1033"/>
  <c r="A1032"/>
  <c r="D1032"/>
  <c r="F1032"/>
  <c r="E1032"/>
  <c r="J1032"/>
  <c r="I1033"/>
  <c r="C1032"/>
  <c r="B1032"/>
  <c r="G1032" l="1"/>
  <c r="H1034"/>
  <c r="A1033"/>
  <c r="D1033"/>
  <c r="E1033"/>
  <c r="J1033"/>
  <c r="F1033"/>
  <c r="C1033"/>
  <c r="B1033"/>
  <c r="I1034"/>
  <c r="G1033" l="1"/>
  <c r="H1035"/>
  <c r="A1034"/>
  <c r="D1034"/>
  <c r="F1034"/>
  <c r="E1034"/>
  <c r="J1034"/>
  <c r="I1035"/>
  <c r="C1034"/>
  <c r="B1034"/>
  <c r="G1034" l="1"/>
  <c r="H1036"/>
  <c r="A1035"/>
  <c r="D1035"/>
  <c r="C1035"/>
  <c r="B1035"/>
  <c r="F1035"/>
  <c r="E1035"/>
  <c r="J1035"/>
  <c r="I1036"/>
  <c r="G1035" l="1"/>
  <c r="H1037"/>
  <c r="A1036"/>
  <c r="D1036"/>
  <c r="F1036"/>
  <c r="E1036"/>
  <c r="J1036"/>
  <c r="I1037"/>
  <c r="C1036"/>
  <c r="B1036"/>
  <c r="G1036" l="1"/>
  <c r="H1038"/>
  <c r="A1037"/>
  <c r="D1037"/>
  <c r="E1037"/>
  <c r="J1037"/>
  <c r="F1037"/>
  <c r="C1037"/>
  <c r="B1037"/>
  <c r="I1038"/>
  <c r="G1037" l="1"/>
  <c r="H1039"/>
  <c r="A1038"/>
  <c r="D1038"/>
  <c r="F1038"/>
  <c r="E1038"/>
  <c r="J1038"/>
  <c r="I1039"/>
  <c r="C1038"/>
  <c r="B1038"/>
  <c r="G1038" l="1"/>
  <c r="H1040"/>
  <c r="A1039"/>
  <c r="B1039"/>
  <c r="D1039"/>
  <c r="J1039"/>
  <c r="F1039"/>
  <c r="C1039"/>
  <c r="E1039"/>
  <c r="I1040"/>
  <c r="G1039" l="1"/>
  <c r="H1041"/>
  <c r="A1040"/>
  <c r="B1040"/>
  <c r="F1040"/>
  <c r="D1040"/>
  <c r="J1040"/>
  <c r="I1041"/>
  <c r="C1040"/>
  <c r="E1040"/>
  <c r="G1040" l="1"/>
  <c r="H1042"/>
  <c r="A1041"/>
  <c r="D1041"/>
  <c r="C1041"/>
  <c r="B1041"/>
  <c r="F1041"/>
  <c r="E1041"/>
  <c r="J1041"/>
  <c r="I1042"/>
  <c r="G1041" l="1"/>
  <c r="H1043"/>
  <c r="A1042"/>
  <c r="D1042"/>
  <c r="J1042"/>
  <c r="F1042"/>
  <c r="E1042"/>
  <c r="C1042"/>
  <c r="B1042"/>
  <c r="I1043"/>
  <c r="G1042" l="1"/>
  <c r="H1044"/>
  <c r="A1043"/>
  <c r="D1043"/>
  <c r="F1043"/>
  <c r="E1043"/>
  <c r="J1043"/>
  <c r="I1044"/>
  <c r="C1043"/>
  <c r="B1043"/>
  <c r="G1043" l="1"/>
  <c r="H1045"/>
  <c r="A1044"/>
  <c r="D1044"/>
  <c r="E1044"/>
  <c r="J1044"/>
  <c r="F1044"/>
  <c r="C1044"/>
  <c r="B1044"/>
  <c r="I1045"/>
  <c r="G1044" l="1"/>
  <c r="H1046"/>
  <c r="A1045"/>
  <c r="D1045"/>
  <c r="F1045"/>
  <c r="E1045"/>
  <c r="J1045"/>
  <c r="I1046"/>
  <c r="C1045"/>
  <c r="B1045"/>
  <c r="G1045" l="1"/>
  <c r="H1047"/>
  <c r="A1046"/>
  <c r="D1046"/>
  <c r="E1046"/>
  <c r="C1046"/>
  <c r="B1046"/>
  <c r="F1046"/>
  <c r="J1046"/>
  <c r="I1047"/>
  <c r="G1046" l="1"/>
  <c r="H1048"/>
  <c r="A1047"/>
  <c r="D1047"/>
  <c r="F1047"/>
  <c r="E1047"/>
  <c r="J1047"/>
  <c r="I1048"/>
  <c r="C1047"/>
  <c r="B1047"/>
  <c r="G1047" l="1"/>
  <c r="H1049"/>
  <c r="A1048"/>
  <c r="D1048"/>
  <c r="E1048"/>
  <c r="J1048"/>
  <c r="F1048"/>
  <c r="C1048"/>
  <c r="B1048"/>
  <c r="I1049"/>
  <c r="G1048" l="1"/>
  <c r="H1050"/>
  <c r="A1049"/>
  <c r="D1049"/>
  <c r="F1049"/>
  <c r="E1049"/>
  <c r="J1049"/>
  <c r="I1050"/>
  <c r="C1049"/>
  <c r="B1049"/>
  <c r="G1049" l="1"/>
  <c r="H1051"/>
  <c r="A1050"/>
  <c r="D1050"/>
  <c r="E1050"/>
  <c r="J1050"/>
  <c r="F1050"/>
  <c r="C1050"/>
  <c r="B1050"/>
  <c r="I1051"/>
  <c r="G1050" l="1"/>
  <c r="H1052"/>
  <c r="E1051"/>
  <c r="A1051"/>
  <c r="F1051"/>
  <c r="B1051"/>
  <c r="D1051"/>
  <c r="I1052"/>
  <c r="J1051"/>
  <c r="C1051"/>
  <c r="G1051" l="1"/>
  <c r="H1053"/>
  <c r="F1052"/>
  <c r="E1052"/>
  <c r="D1052"/>
  <c r="J1052"/>
  <c r="B1052"/>
  <c r="C1052"/>
  <c r="A1052"/>
  <c r="I1053"/>
  <c r="G1052" l="1"/>
  <c r="H1054"/>
  <c r="A1053"/>
  <c r="B1053"/>
  <c r="F1053"/>
  <c r="D1053"/>
  <c r="J1053"/>
  <c r="I1054"/>
  <c r="C1053"/>
  <c r="E1053"/>
  <c r="G1053" l="1"/>
  <c r="H1055"/>
  <c r="A1054"/>
  <c r="D1054"/>
  <c r="C1054"/>
  <c r="B1054"/>
  <c r="F1054"/>
  <c r="E1054"/>
  <c r="J1054"/>
  <c r="I1055"/>
  <c r="G1054" l="1"/>
  <c r="H1056"/>
  <c r="A1055"/>
  <c r="D1055"/>
  <c r="F1055"/>
  <c r="E1055"/>
  <c r="J1055"/>
  <c r="I1056"/>
  <c r="C1055"/>
  <c r="B1055"/>
  <c r="G1055" l="1"/>
  <c r="H1057"/>
  <c r="A1056"/>
  <c r="D1056"/>
  <c r="E1056"/>
  <c r="J1056"/>
  <c r="F1056"/>
  <c r="C1056"/>
  <c r="B1056"/>
  <c r="I1057"/>
  <c r="G1056" l="1"/>
  <c r="H1058"/>
  <c r="A1057"/>
  <c r="D1057"/>
  <c r="E1057"/>
  <c r="C1057"/>
  <c r="B1057"/>
  <c r="F1057"/>
  <c r="J1057"/>
  <c r="I1058"/>
  <c r="G1057" l="1"/>
  <c r="H1059"/>
  <c r="A1058"/>
  <c r="D1058"/>
  <c r="C1058"/>
  <c r="B1058"/>
  <c r="F1058"/>
  <c r="E1058"/>
  <c r="J1058"/>
  <c r="I1059"/>
  <c r="G1058" l="1"/>
  <c r="H1060"/>
  <c r="A1059"/>
  <c r="D1059"/>
  <c r="C1059"/>
  <c r="B1059"/>
  <c r="F1059"/>
  <c r="E1059"/>
  <c r="J1059"/>
  <c r="I1060"/>
  <c r="G1059" l="1"/>
  <c r="H1061"/>
  <c r="A1060"/>
  <c r="D1060"/>
  <c r="J1060"/>
  <c r="F1060"/>
  <c r="E1060"/>
  <c r="C1060"/>
  <c r="B1060"/>
  <c r="I1061"/>
  <c r="G1060" l="1"/>
  <c r="H1062"/>
  <c r="A1061"/>
  <c r="D1061"/>
  <c r="E1061"/>
  <c r="C1061"/>
  <c r="B1061"/>
  <c r="F1061"/>
  <c r="J1061"/>
  <c r="I1062"/>
  <c r="G1061" l="1"/>
  <c r="H1063"/>
  <c r="A1062"/>
  <c r="D1062"/>
  <c r="C1062"/>
  <c r="B1062"/>
  <c r="F1062"/>
  <c r="E1062"/>
  <c r="J1062"/>
  <c r="I1063"/>
  <c r="G1062" l="1"/>
  <c r="H1064"/>
  <c r="A1063"/>
  <c r="D1063"/>
  <c r="E1063"/>
  <c r="F1063"/>
  <c r="J1063"/>
  <c r="C1063"/>
  <c r="B1063"/>
  <c r="I1064"/>
  <c r="G1063" l="1"/>
  <c r="H1065"/>
  <c r="E1064"/>
  <c r="A1064"/>
  <c r="B1064"/>
  <c r="J1064"/>
  <c r="C1064"/>
  <c r="F1064"/>
  <c r="D1064"/>
  <c r="I1065"/>
  <c r="G1064" l="1"/>
  <c r="H1066"/>
  <c r="J1065"/>
  <c r="F1065"/>
  <c r="C1065"/>
  <c r="E1065"/>
  <c r="B1065"/>
  <c r="I1066"/>
  <c r="A1065"/>
  <c r="D1065"/>
  <c r="G1065" l="1"/>
  <c r="H1067"/>
  <c r="A1066"/>
  <c r="E1066"/>
  <c r="B1066"/>
  <c r="C1066"/>
  <c r="J1066"/>
  <c r="F1066"/>
  <c r="D1066"/>
  <c r="I1067"/>
  <c r="G1066" l="1"/>
  <c r="H1068"/>
  <c r="D1067"/>
  <c r="J1067"/>
  <c r="E1067"/>
  <c r="C1067"/>
  <c r="F1067"/>
  <c r="I1068"/>
  <c r="B1067"/>
  <c r="A1067"/>
  <c r="G1067" l="1"/>
  <c r="H1069"/>
  <c r="A1068"/>
  <c r="D1068"/>
  <c r="E1068"/>
  <c r="C1068"/>
  <c r="B1068"/>
  <c r="F1068"/>
  <c r="J1068"/>
  <c r="I1069"/>
  <c r="G1068" l="1"/>
  <c r="H1070"/>
  <c r="A1069"/>
  <c r="D1069"/>
  <c r="F1069"/>
  <c r="E1069"/>
  <c r="J1069"/>
  <c r="I1070"/>
  <c r="C1069"/>
  <c r="B1069"/>
  <c r="G1069" l="1"/>
  <c r="H1071"/>
  <c r="A1070"/>
  <c r="D1070"/>
  <c r="E1070"/>
  <c r="C1070"/>
  <c r="B1070"/>
  <c r="F1070"/>
  <c r="J1070"/>
  <c r="I1071"/>
  <c r="G1070" l="1"/>
  <c r="H1072"/>
  <c r="A1071"/>
  <c r="D1071"/>
  <c r="F1071"/>
  <c r="E1071"/>
  <c r="J1071"/>
  <c r="I1072"/>
  <c r="C1071"/>
  <c r="B1071"/>
  <c r="G1071" l="1"/>
  <c r="H1073"/>
  <c r="A1072"/>
  <c r="D1072"/>
  <c r="J1072"/>
  <c r="F1072"/>
  <c r="E1072"/>
  <c r="C1072"/>
  <c r="B1072"/>
  <c r="I1073"/>
  <c r="G1072" l="1"/>
  <c r="H1074"/>
  <c r="A1073"/>
  <c r="D1073"/>
  <c r="F1073"/>
  <c r="E1073"/>
  <c r="J1073"/>
  <c r="I1074"/>
  <c r="C1073"/>
  <c r="B1073"/>
  <c r="G1073" l="1"/>
  <c r="H1075"/>
  <c r="A1074"/>
  <c r="D1074"/>
  <c r="J1074"/>
  <c r="F1074"/>
  <c r="E1074"/>
  <c r="C1074"/>
  <c r="B1074"/>
  <c r="I1075"/>
  <c r="G1074" l="1"/>
  <c r="H1076"/>
  <c r="A1075"/>
  <c r="D1075"/>
  <c r="F1075"/>
  <c r="J1075"/>
  <c r="E1075"/>
  <c r="I1076"/>
  <c r="C1075"/>
  <c r="B1075"/>
  <c r="G1075" l="1"/>
  <c r="H1077"/>
  <c r="A1076"/>
  <c r="D1076"/>
  <c r="E1076"/>
  <c r="F1076"/>
  <c r="J1076"/>
  <c r="C1076"/>
  <c r="B1076"/>
  <c r="I1077"/>
  <c r="G1076" l="1"/>
  <c r="H1078"/>
  <c r="A1077"/>
  <c r="E1077"/>
  <c r="F1077"/>
  <c r="B1077"/>
  <c r="D1077"/>
  <c r="I1078"/>
  <c r="C1077"/>
  <c r="J1077"/>
  <c r="G1077" l="1"/>
  <c r="H1079"/>
  <c r="A1078"/>
  <c r="D1078"/>
  <c r="J1078"/>
  <c r="F1078"/>
  <c r="E1078"/>
  <c r="C1078"/>
  <c r="B1078"/>
  <c r="I1079"/>
  <c r="G1078" l="1"/>
  <c r="H1080"/>
  <c r="A1079"/>
  <c r="D1079"/>
  <c r="J1079"/>
  <c r="F1079"/>
  <c r="E1079"/>
  <c r="C1079"/>
  <c r="B1079"/>
  <c r="I1080"/>
  <c r="G1079" l="1"/>
  <c r="H1081"/>
  <c r="A1080"/>
  <c r="D1080"/>
  <c r="F1080"/>
  <c r="E1080"/>
  <c r="J1080"/>
  <c r="I1081"/>
  <c r="C1080"/>
  <c r="B1080"/>
  <c r="G1080" l="1"/>
  <c r="H1082"/>
  <c r="A1081"/>
  <c r="D1081"/>
  <c r="C1081"/>
  <c r="B1081"/>
  <c r="F1081"/>
  <c r="E1081"/>
  <c r="J1081"/>
  <c r="I1082"/>
  <c r="G1081" l="1"/>
  <c r="H1083"/>
  <c r="A1082"/>
  <c r="D1082"/>
  <c r="J1082"/>
  <c r="F1082"/>
  <c r="E1082"/>
  <c r="C1082"/>
  <c r="B1082"/>
  <c r="I1083"/>
  <c r="G1082" l="1"/>
  <c r="H1084"/>
  <c r="A1083"/>
  <c r="D1083"/>
  <c r="J1083"/>
  <c r="F1083"/>
  <c r="E1083"/>
  <c r="C1083"/>
  <c r="B1083"/>
  <c r="I1084"/>
  <c r="G1083" l="1"/>
  <c r="H1085"/>
  <c r="A1084"/>
  <c r="D1084"/>
  <c r="J1084"/>
  <c r="F1084"/>
  <c r="E1084"/>
  <c r="C1084"/>
  <c r="B1084"/>
  <c r="I1085"/>
  <c r="G1084" l="1"/>
  <c r="H1086"/>
  <c r="A1085"/>
  <c r="D1085"/>
  <c r="F1085"/>
  <c r="E1085"/>
  <c r="J1085"/>
  <c r="I1086"/>
  <c r="C1085"/>
  <c r="B1085"/>
  <c r="G1085" l="1"/>
  <c r="H1087"/>
  <c r="A1086"/>
  <c r="D1086"/>
  <c r="J1086"/>
  <c r="F1086"/>
  <c r="E1086"/>
  <c r="C1086"/>
  <c r="B1086"/>
  <c r="I1087"/>
  <c r="G1086" l="1"/>
  <c r="H1088"/>
  <c r="A1087"/>
  <c r="D1087"/>
  <c r="F1087"/>
  <c r="E1087"/>
  <c r="J1087"/>
  <c r="I1088"/>
  <c r="C1087"/>
  <c r="B1087"/>
  <c r="G1087" l="1"/>
  <c r="H1089"/>
  <c r="E1088"/>
  <c r="A1088"/>
  <c r="D1088"/>
  <c r="F1088"/>
  <c r="B1088"/>
  <c r="J1088"/>
  <c r="C1088"/>
  <c r="I1089"/>
  <c r="G1088" l="1"/>
  <c r="H1090"/>
  <c r="F1089"/>
  <c r="E1089"/>
  <c r="A1089"/>
  <c r="B1089"/>
  <c r="C1089"/>
  <c r="D1089"/>
  <c r="J1089"/>
  <c r="I1090"/>
  <c r="G1089" l="1"/>
  <c r="H1091"/>
  <c r="E1090"/>
  <c r="J1090"/>
  <c r="A1090"/>
  <c r="C1090"/>
  <c r="F1090"/>
  <c r="I1091"/>
  <c r="B1090"/>
  <c r="D1090"/>
  <c r="G1090" l="1"/>
  <c r="H1092"/>
  <c r="A1091"/>
  <c r="D1091"/>
  <c r="J1091"/>
  <c r="F1091"/>
  <c r="E1091"/>
  <c r="C1091"/>
  <c r="B1091"/>
  <c r="I1092"/>
  <c r="G1091" l="1"/>
  <c r="H1093"/>
  <c r="A1092"/>
  <c r="D1092"/>
  <c r="F1092"/>
  <c r="E1092"/>
  <c r="J1092"/>
  <c r="I1093"/>
  <c r="C1092"/>
  <c r="B1092"/>
  <c r="G1092" l="1"/>
  <c r="H1094"/>
  <c r="A1093"/>
  <c r="D1093"/>
  <c r="J1093"/>
  <c r="F1093"/>
  <c r="E1093"/>
  <c r="C1093"/>
  <c r="B1093"/>
  <c r="I1094"/>
  <c r="G1093" l="1"/>
  <c r="H1095"/>
  <c r="A1094"/>
  <c r="D1094"/>
  <c r="J1094"/>
  <c r="F1094"/>
  <c r="E1094"/>
  <c r="C1094"/>
  <c r="B1094"/>
  <c r="I1095"/>
  <c r="G1094" l="1"/>
  <c r="H1096"/>
  <c r="A1095"/>
  <c r="D1095"/>
  <c r="J1095"/>
  <c r="F1095"/>
  <c r="E1095"/>
  <c r="C1095"/>
  <c r="B1095"/>
  <c r="I1096"/>
  <c r="G1095" l="1"/>
  <c r="H1097"/>
  <c r="A1096"/>
  <c r="D1096"/>
  <c r="F1096"/>
  <c r="E1096"/>
  <c r="J1096"/>
  <c r="I1097"/>
  <c r="C1096"/>
  <c r="B1096"/>
  <c r="G1096" l="1"/>
  <c r="H1098"/>
  <c r="A1097"/>
  <c r="D1097"/>
  <c r="J1097"/>
  <c r="F1097"/>
  <c r="E1097"/>
  <c r="C1097"/>
  <c r="B1097"/>
  <c r="I1098"/>
  <c r="G1097" l="1"/>
  <c r="H1099"/>
  <c r="A1098"/>
  <c r="D1098"/>
  <c r="F1098"/>
  <c r="E1098"/>
  <c r="J1098"/>
  <c r="I1099"/>
  <c r="C1098"/>
  <c r="B1098"/>
  <c r="G1098" l="1"/>
  <c r="H1100"/>
  <c r="E1099"/>
  <c r="A1099"/>
  <c r="D1099"/>
  <c r="F1099"/>
  <c r="B1099"/>
  <c r="J1099"/>
  <c r="C1099"/>
  <c r="I1100"/>
  <c r="G1099" l="1"/>
  <c r="H1101"/>
  <c r="J1100"/>
  <c r="A1100"/>
  <c r="E1100"/>
  <c r="D1100"/>
  <c r="B1100"/>
  <c r="C1100"/>
  <c r="F1100"/>
  <c r="I1101"/>
  <c r="G1100" l="1"/>
  <c r="H1102"/>
  <c r="J1101"/>
  <c r="F1101"/>
  <c r="C1101"/>
  <c r="E1101"/>
  <c r="B1101"/>
  <c r="I1102"/>
  <c r="A1101"/>
  <c r="D1101"/>
  <c r="G1101" l="1"/>
  <c r="H1103"/>
  <c r="C1102"/>
  <c r="E1102"/>
  <c r="F1102"/>
  <c r="B1102"/>
  <c r="A1102"/>
  <c r="D1102"/>
  <c r="J1102"/>
  <c r="I1103"/>
  <c r="G1102" l="1"/>
  <c r="H1104"/>
  <c r="F1103"/>
  <c r="E1103"/>
  <c r="B1103"/>
  <c r="D1103"/>
  <c r="J1103"/>
  <c r="C1103"/>
  <c r="A1103"/>
  <c r="I1104"/>
  <c r="G1103" l="1"/>
  <c r="H1105"/>
  <c r="D1104"/>
  <c r="J1104"/>
  <c r="E1104"/>
  <c r="C1104"/>
  <c r="F1104"/>
  <c r="I1105"/>
  <c r="B1104"/>
  <c r="A1104"/>
  <c r="G1104" l="1"/>
  <c r="H1106"/>
  <c r="A1105"/>
  <c r="D1105"/>
  <c r="C1105"/>
  <c r="B1105"/>
  <c r="F1105"/>
  <c r="E1105"/>
  <c r="J1105"/>
  <c r="I1106"/>
  <c r="G1105" l="1"/>
  <c r="H1107"/>
  <c r="A1106"/>
  <c r="D1106"/>
  <c r="F1106"/>
  <c r="E1106"/>
  <c r="J1106"/>
  <c r="I1107"/>
  <c r="C1106"/>
  <c r="B1106"/>
  <c r="G1106" l="1"/>
  <c r="H1108"/>
  <c r="A1107"/>
  <c r="D1107"/>
  <c r="C1107"/>
  <c r="B1107"/>
  <c r="F1107"/>
  <c r="E1107"/>
  <c r="J1107"/>
  <c r="I1108"/>
  <c r="G1107" l="1"/>
  <c r="H1109"/>
  <c r="A1108"/>
  <c r="D1108"/>
  <c r="F1108"/>
  <c r="E1108"/>
  <c r="J1108"/>
  <c r="I1109"/>
  <c r="C1108"/>
  <c r="B1108"/>
  <c r="G1108" l="1"/>
  <c r="H1110"/>
  <c r="A1109"/>
  <c r="B1109"/>
  <c r="F1109"/>
  <c r="D1109"/>
  <c r="J1109"/>
  <c r="I1110"/>
  <c r="C1109"/>
  <c r="E1109"/>
  <c r="G1109" l="1"/>
  <c r="H1111"/>
  <c r="A1110"/>
  <c r="D1110"/>
  <c r="E1110"/>
  <c r="C1110"/>
  <c r="B1110"/>
  <c r="F1110"/>
  <c r="J1110"/>
  <c r="I1111"/>
  <c r="G1110" l="1"/>
  <c r="H1112"/>
  <c r="A1111"/>
  <c r="D1111"/>
  <c r="F1111"/>
  <c r="J1111"/>
  <c r="E1111"/>
  <c r="I1112"/>
  <c r="C1111"/>
  <c r="B1111"/>
  <c r="G1111" l="1"/>
  <c r="H1113"/>
  <c r="A1112"/>
  <c r="D1112"/>
  <c r="J1112"/>
  <c r="C1112"/>
  <c r="B1112"/>
  <c r="F1112"/>
  <c r="E1112"/>
  <c r="I1113"/>
  <c r="G1112" l="1"/>
  <c r="H1114"/>
  <c r="E1113"/>
  <c r="A1113"/>
  <c r="F1113"/>
  <c r="B1113"/>
  <c r="D1113"/>
  <c r="I1114"/>
  <c r="J1113"/>
  <c r="C1113"/>
  <c r="G1113" l="1"/>
  <c r="H1115"/>
  <c r="A1114"/>
  <c r="F1114"/>
  <c r="J1114"/>
  <c r="E1114"/>
  <c r="B1114"/>
  <c r="C1114"/>
  <c r="D1114"/>
  <c r="I1115"/>
  <c r="G1114" l="1"/>
  <c r="H1116"/>
  <c r="A1115"/>
  <c r="F1115"/>
  <c r="J1115"/>
  <c r="C1115"/>
  <c r="D1115"/>
  <c r="B1115"/>
  <c r="E1115"/>
  <c r="I1116"/>
  <c r="G1115" l="1"/>
  <c r="H1117"/>
  <c r="J1116"/>
  <c r="F1116"/>
  <c r="C1116"/>
  <c r="B1116"/>
  <c r="E1116"/>
  <c r="I1117"/>
  <c r="A1116"/>
  <c r="D1116"/>
  <c r="G1116" l="1"/>
  <c r="H1118"/>
  <c r="A1117"/>
  <c r="D1117"/>
  <c r="E1117"/>
  <c r="C1117"/>
  <c r="B1117"/>
  <c r="F1117"/>
  <c r="J1117"/>
  <c r="I1118"/>
  <c r="G1117" l="1"/>
  <c r="H1119"/>
  <c r="A1118"/>
  <c r="D1118"/>
  <c r="F1118"/>
  <c r="E1118"/>
  <c r="J1118"/>
  <c r="I1119"/>
  <c r="C1118"/>
  <c r="B1118"/>
  <c r="G1118" l="1"/>
  <c r="H1120"/>
  <c r="A1119"/>
  <c r="D1119"/>
  <c r="E1119"/>
  <c r="C1119"/>
  <c r="B1119"/>
  <c r="F1119"/>
  <c r="J1119"/>
  <c r="I1120"/>
  <c r="G1119" l="1"/>
  <c r="H1121"/>
  <c r="A1120"/>
  <c r="D1120"/>
  <c r="F1120"/>
  <c r="E1120"/>
  <c r="J1120"/>
  <c r="I1121"/>
  <c r="C1120"/>
  <c r="B1120"/>
  <c r="G1120" l="1"/>
  <c r="H1122"/>
  <c r="A1121"/>
  <c r="D1121"/>
  <c r="E1121"/>
  <c r="C1121"/>
  <c r="B1121"/>
  <c r="F1121"/>
  <c r="J1121"/>
  <c r="I1122"/>
  <c r="G1121" l="1"/>
  <c r="H1123"/>
  <c r="A1122"/>
  <c r="D1122"/>
  <c r="F1122"/>
  <c r="E1122"/>
  <c r="J1122"/>
  <c r="I1123"/>
  <c r="C1122"/>
  <c r="B1122"/>
  <c r="G1122" l="1"/>
  <c r="H1124"/>
  <c r="A1123"/>
  <c r="D1123"/>
  <c r="F1123"/>
  <c r="E1123"/>
  <c r="J1123"/>
  <c r="I1124"/>
  <c r="C1123"/>
  <c r="B1123"/>
  <c r="G1123" l="1"/>
  <c r="H1125"/>
  <c r="A1124"/>
  <c r="B1124"/>
  <c r="D1124"/>
  <c r="C1124"/>
  <c r="E1124"/>
  <c r="F1124"/>
  <c r="J1124"/>
  <c r="I1125"/>
  <c r="G1124" l="1"/>
  <c r="H1126"/>
  <c r="D1125"/>
  <c r="C1125"/>
  <c r="A1125"/>
  <c r="I1126"/>
  <c r="F1125"/>
  <c r="J1125"/>
  <c r="B1125"/>
  <c r="E1125"/>
  <c r="G1125" l="1"/>
  <c r="H1127"/>
  <c r="J1126"/>
  <c r="F1126"/>
  <c r="E1126"/>
  <c r="I1127"/>
  <c r="B1126"/>
  <c r="C1126"/>
  <c r="A1126"/>
  <c r="D1126"/>
  <c r="G1126" l="1"/>
  <c r="H1128"/>
  <c r="E1127"/>
  <c r="F1127"/>
  <c r="C1127"/>
  <c r="I1128"/>
  <c r="B1127"/>
  <c r="A1127"/>
  <c r="D1127"/>
  <c r="J1127"/>
  <c r="G1127" l="1"/>
  <c r="H1129"/>
  <c r="E1128"/>
  <c r="A1128"/>
  <c r="J1128"/>
  <c r="I1129"/>
  <c r="F1128"/>
  <c r="B1128"/>
  <c r="C1128"/>
  <c r="D1128"/>
  <c r="G1128" l="1"/>
  <c r="H1130"/>
  <c r="E1129"/>
  <c r="D1129"/>
  <c r="F1129"/>
  <c r="I1130"/>
  <c r="B1129"/>
  <c r="C1129"/>
  <c r="J1129"/>
  <c r="A1129"/>
  <c r="G1129" l="1"/>
  <c r="H1131"/>
  <c r="B1130"/>
  <c r="J1130"/>
  <c r="F1130"/>
  <c r="C1130"/>
  <c r="D1130"/>
  <c r="E1130"/>
  <c r="A1130"/>
  <c r="I1131"/>
  <c r="G1130" l="1"/>
  <c r="H1132"/>
  <c r="F1131"/>
  <c r="A1131"/>
  <c r="B1131"/>
  <c r="D1131"/>
  <c r="C1131"/>
  <c r="J1131"/>
  <c r="E1131"/>
  <c r="I1132"/>
  <c r="G1131" l="1"/>
  <c r="H1133"/>
  <c r="D1132"/>
  <c r="J1132"/>
  <c r="E1132"/>
  <c r="C1132"/>
  <c r="F1132"/>
  <c r="I1133"/>
  <c r="B1132"/>
  <c r="A1132"/>
  <c r="G1132" l="1"/>
  <c r="H1134"/>
  <c r="A1133"/>
  <c r="D1133"/>
  <c r="F1133"/>
  <c r="E1133"/>
  <c r="J1133"/>
  <c r="I1134"/>
  <c r="C1133"/>
  <c r="B1133"/>
  <c r="G1133" l="1"/>
  <c r="H1135"/>
  <c r="A1134"/>
  <c r="D1134"/>
  <c r="E1134"/>
  <c r="C1134"/>
  <c r="B1134"/>
  <c r="F1134"/>
  <c r="J1134"/>
  <c r="I1135"/>
  <c r="G1134" l="1"/>
  <c r="H1136"/>
  <c r="A1135"/>
  <c r="D1135"/>
  <c r="F1135"/>
  <c r="E1135"/>
  <c r="J1135"/>
  <c r="I1136"/>
  <c r="C1135"/>
  <c r="B1135"/>
  <c r="G1135" l="1"/>
  <c r="H1137"/>
  <c r="A1136"/>
  <c r="B1136"/>
  <c r="D1136"/>
  <c r="C1136"/>
  <c r="E1136"/>
  <c r="F1136"/>
  <c r="J1136"/>
  <c r="I1137"/>
  <c r="G1136" l="1"/>
  <c r="H1138"/>
  <c r="A1137"/>
  <c r="D1137"/>
  <c r="F1137"/>
  <c r="E1137"/>
  <c r="J1137"/>
  <c r="I1138"/>
  <c r="C1137"/>
  <c r="B1137"/>
  <c r="G1137" l="1"/>
  <c r="H1139"/>
  <c r="F1138"/>
  <c r="E1138"/>
  <c r="J1138"/>
  <c r="I1139"/>
  <c r="C1138"/>
  <c r="B1138"/>
  <c r="A1138"/>
  <c r="D1138"/>
  <c r="G1138" l="1"/>
  <c r="H1140"/>
  <c r="A1139"/>
  <c r="B1139"/>
  <c r="D1139"/>
  <c r="C1139"/>
  <c r="E1139"/>
  <c r="F1139"/>
  <c r="J1139"/>
  <c r="I1140"/>
  <c r="G1139" l="1"/>
  <c r="H1141"/>
  <c r="A1140"/>
  <c r="B1140"/>
  <c r="F1140"/>
  <c r="D1140"/>
  <c r="J1140"/>
  <c r="I1141"/>
  <c r="C1140"/>
  <c r="E1140"/>
  <c r="G1140" l="1"/>
  <c r="H1142"/>
  <c r="A1141"/>
  <c r="D1141"/>
  <c r="E1141"/>
  <c r="C1141"/>
  <c r="B1141"/>
  <c r="F1141"/>
  <c r="J1141"/>
  <c r="I1142"/>
  <c r="G1141" l="1"/>
  <c r="H1143"/>
  <c r="A1142"/>
  <c r="D1142"/>
  <c r="F1142"/>
  <c r="E1142"/>
  <c r="J1142"/>
  <c r="I1143"/>
  <c r="C1142"/>
  <c r="B1142"/>
  <c r="G1142" l="1"/>
  <c r="H1144"/>
  <c r="A1143"/>
  <c r="D1143"/>
  <c r="C1143"/>
  <c r="B1143"/>
  <c r="F1143"/>
  <c r="E1143"/>
  <c r="J1143"/>
  <c r="I1144"/>
  <c r="G1143" l="1"/>
  <c r="H1145"/>
  <c r="A1144"/>
  <c r="D1144"/>
  <c r="F1144"/>
  <c r="E1144"/>
  <c r="J1144"/>
  <c r="I1145"/>
  <c r="C1144"/>
  <c r="B1144"/>
  <c r="G1144" l="1"/>
  <c r="H1146"/>
  <c r="A1145"/>
  <c r="D1145"/>
  <c r="E1145"/>
  <c r="C1145"/>
  <c r="B1145"/>
  <c r="F1145"/>
  <c r="J1145"/>
  <c r="I1146"/>
  <c r="G1145" l="1"/>
  <c r="H1147"/>
  <c r="A1146"/>
  <c r="D1146"/>
  <c r="F1146"/>
  <c r="E1146"/>
  <c r="J1146"/>
  <c r="I1147"/>
  <c r="C1146"/>
  <c r="B1146"/>
  <c r="G1146" l="1"/>
  <c r="H1148"/>
  <c r="A1147"/>
  <c r="D1147"/>
  <c r="E1147"/>
  <c r="C1147"/>
  <c r="B1147"/>
  <c r="F1147"/>
  <c r="J1147"/>
  <c r="I1148"/>
  <c r="G1147" l="1"/>
  <c r="H1149"/>
  <c r="A1148"/>
  <c r="D1148"/>
  <c r="F1148"/>
  <c r="E1148"/>
  <c r="J1148"/>
  <c r="I1149"/>
  <c r="C1148"/>
  <c r="B1148"/>
  <c r="G1148" l="1"/>
  <c r="H1150"/>
  <c r="A1149"/>
  <c r="D1149"/>
  <c r="E1149"/>
  <c r="C1149"/>
  <c r="B1149"/>
  <c r="F1149"/>
  <c r="J1149"/>
  <c r="I1150"/>
  <c r="G1149" l="1"/>
  <c r="H1151"/>
  <c r="A1150"/>
  <c r="D1150"/>
  <c r="F1150"/>
  <c r="E1150"/>
  <c r="J1150"/>
  <c r="I1151"/>
  <c r="C1150"/>
  <c r="B1150"/>
  <c r="G1150" l="1"/>
  <c r="H1152"/>
  <c r="A1151"/>
  <c r="D1151"/>
  <c r="J1151"/>
  <c r="C1151"/>
  <c r="B1151"/>
  <c r="F1151"/>
  <c r="E1151"/>
  <c r="I1152"/>
  <c r="G1151" l="1"/>
  <c r="H1153"/>
  <c r="A1152"/>
  <c r="D1152"/>
  <c r="F1152"/>
  <c r="J1152"/>
  <c r="E1152"/>
  <c r="I1153"/>
  <c r="C1152"/>
  <c r="B1152"/>
  <c r="G1152" l="1"/>
  <c r="H1154"/>
  <c r="A1153"/>
  <c r="D1153"/>
  <c r="J1153"/>
  <c r="C1153"/>
  <c r="B1153"/>
  <c r="F1153"/>
  <c r="E1153"/>
  <c r="I1154"/>
  <c r="G1153" l="1"/>
  <c r="H1155"/>
  <c r="A1154"/>
  <c r="D1154"/>
  <c r="F1154"/>
  <c r="J1154"/>
  <c r="E1154"/>
  <c r="I1155"/>
  <c r="C1154"/>
  <c r="B1154"/>
  <c r="G1154" l="1"/>
  <c r="H1156"/>
  <c r="A1155"/>
  <c r="D1155"/>
  <c r="E1155"/>
  <c r="C1155"/>
  <c r="B1155"/>
  <c r="F1155"/>
  <c r="J1155"/>
  <c r="I1156"/>
  <c r="G1155" l="1"/>
  <c r="H1157"/>
  <c r="A1156"/>
  <c r="D1156"/>
  <c r="F1156"/>
  <c r="E1156"/>
  <c r="J1156"/>
  <c r="I1157"/>
  <c r="C1156"/>
  <c r="B1156"/>
  <c r="G1156" l="1"/>
  <c r="H1158"/>
  <c r="A1157"/>
  <c r="D1157"/>
  <c r="J1157"/>
  <c r="F1157"/>
  <c r="E1157"/>
  <c r="C1157"/>
  <c r="B1157"/>
  <c r="I1158"/>
  <c r="G1157" l="1"/>
  <c r="H1159"/>
  <c r="A1158"/>
  <c r="D1158"/>
  <c r="E1158"/>
  <c r="C1158"/>
  <c r="B1158"/>
  <c r="F1158"/>
  <c r="J1158"/>
  <c r="I1159"/>
  <c r="G1158" l="1"/>
  <c r="H1160"/>
  <c r="A1159"/>
  <c r="D1159"/>
  <c r="F1159"/>
  <c r="E1159"/>
  <c r="J1159"/>
  <c r="I1160"/>
  <c r="C1159"/>
  <c r="B1159"/>
  <c r="G1159" l="1"/>
  <c r="H1161"/>
  <c r="A1160"/>
  <c r="D1160"/>
  <c r="J1160"/>
  <c r="F1160"/>
  <c r="E1160"/>
  <c r="C1160"/>
  <c r="B1160"/>
  <c r="I1161"/>
  <c r="G1160" l="1"/>
  <c r="H1162"/>
  <c r="A1161"/>
  <c r="D1161"/>
  <c r="F1161"/>
  <c r="C1161"/>
  <c r="B1161"/>
  <c r="E1161"/>
  <c r="J1161"/>
  <c r="I1162"/>
  <c r="G1161" l="1"/>
  <c r="H1163"/>
  <c r="A1162"/>
  <c r="D1162"/>
  <c r="F1162"/>
  <c r="E1162"/>
  <c r="J1162"/>
  <c r="I1163"/>
  <c r="C1162"/>
  <c r="B1162"/>
  <c r="G1162" l="1"/>
  <c r="H1164"/>
  <c r="A1163"/>
  <c r="D1163"/>
  <c r="E1163"/>
  <c r="C1163"/>
  <c r="B1163"/>
  <c r="F1163"/>
  <c r="J1163"/>
  <c r="I1164"/>
  <c r="G1163" l="1"/>
  <c r="H1165"/>
  <c r="A1164"/>
  <c r="D1164"/>
  <c r="F1164"/>
  <c r="E1164"/>
  <c r="J1164"/>
  <c r="I1165"/>
  <c r="C1164"/>
  <c r="B1164"/>
  <c r="G1164" l="1"/>
  <c r="H1166"/>
  <c r="A1165"/>
  <c r="D1165"/>
  <c r="J1165"/>
  <c r="C1165"/>
  <c r="B1165"/>
  <c r="F1165"/>
  <c r="E1165"/>
  <c r="I1166"/>
  <c r="G1165" l="1"/>
  <c r="H1167"/>
  <c r="A1166"/>
  <c r="D1166"/>
  <c r="F1166"/>
  <c r="J1166"/>
  <c r="E1166"/>
  <c r="I1167"/>
  <c r="C1166"/>
  <c r="B1166"/>
  <c r="G1166" l="1"/>
  <c r="H1168"/>
  <c r="E1167"/>
  <c r="A1167"/>
  <c r="B1167"/>
  <c r="J1167"/>
  <c r="C1167"/>
  <c r="F1167"/>
  <c r="D1167"/>
  <c r="I1168"/>
  <c r="G1167" l="1"/>
  <c r="H1169"/>
  <c r="B1168"/>
  <c r="J1168"/>
  <c r="C1168"/>
  <c r="D1168"/>
  <c r="F1168"/>
  <c r="I1169"/>
  <c r="E1168"/>
  <c r="A1168"/>
  <c r="G1168" l="1"/>
  <c r="H1170"/>
  <c r="J1169"/>
  <c r="B1169"/>
  <c r="D1169"/>
  <c r="A1169"/>
  <c r="E1169"/>
  <c r="C1169"/>
  <c r="F1169"/>
  <c r="I1170"/>
  <c r="G1169" l="1"/>
  <c r="H1171"/>
  <c r="A1170"/>
  <c r="D1170"/>
  <c r="F1170"/>
  <c r="E1170"/>
  <c r="J1170"/>
  <c r="I1171"/>
  <c r="C1170"/>
  <c r="B1170"/>
  <c r="G1170" l="1"/>
  <c r="H1172"/>
  <c r="A1171"/>
  <c r="D1171"/>
  <c r="E1171"/>
  <c r="C1171"/>
  <c r="B1171"/>
  <c r="F1171"/>
  <c r="J1171"/>
  <c r="I1172"/>
  <c r="G1171" l="1"/>
  <c r="H1173"/>
  <c r="A1172"/>
  <c r="D1172"/>
  <c r="F1172"/>
  <c r="E1172"/>
  <c r="J1172"/>
  <c r="I1173"/>
  <c r="C1172"/>
  <c r="B1172"/>
  <c r="G1172" l="1"/>
  <c r="H1174"/>
  <c r="A1173"/>
  <c r="D1173"/>
  <c r="E1173"/>
  <c r="C1173"/>
  <c r="B1173"/>
  <c r="F1173"/>
  <c r="J1173"/>
  <c r="I1174"/>
  <c r="G1173" l="1"/>
  <c r="H1175"/>
  <c r="A1174"/>
  <c r="D1174"/>
  <c r="F1174"/>
  <c r="E1174"/>
  <c r="J1174"/>
  <c r="I1175"/>
  <c r="C1174"/>
  <c r="B1174"/>
  <c r="G1174" l="1"/>
  <c r="H1176"/>
  <c r="A1175"/>
  <c r="D1175"/>
  <c r="E1175"/>
  <c r="C1175"/>
  <c r="B1175"/>
  <c r="F1175"/>
  <c r="J1175"/>
  <c r="I1176"/>
  <c r="G1175" l="1"/>
  <c r="H1177"/>
  <c r="A1176"/>
  <c r="D1176"/>
  <c r="F1176"/>
  <c r="E1176"/>
  <c r="J1176"/>
  <c r="I1177"/>
  <c r="C1176"/>
  <c r="B1176"/>
  <c r="G1176" l="1"/>
  <c r="H1178"/>
  <c r="A1177"/>
  <c r="D1177"/>
  <c r="E1177"/>
  <c r="C1177"/>
  <c r="B1177"/>
  <c r="F1177"/>
  <c r="J1177"/>
  <c r="I1178"/>
  <c r="G1177" l="1"/>
  <c r="H1179"/>
  <c r="A1178"/>
  <c r="D1178"/>
  <c r="F1178"/>
  <c r="E1178"/>
  <c r="J1178"/>
  <c r="I1179"/>
  <c r="C1178"/>
  <c r="B1178"/>
  <c r="G1178" l="1"/>
  <c r="H1180"/>
  <c r="A1179"/>
  <c r="D1179"/>
  <c r="E1179"/>
  <c r="C1179"/>
  <c r="B1179"/>
  <c r="F1179"/>
  <c r="J1179"/>
  <c r="I1180"/>
  <c r="G1179" l="1"/>
  <c r="H1181"/>
  <c r="A1180"/>
  <c r="D1180"/>
  <c r="F1180"/>
  <c r="E1180"/>
  <c r="J1180"/>
  <c r="I1181"/>
  <c r="C1180"/>
  <c r="B1180"/>
  <c r="G1180" l="1"/>
  <c r="H1182"/>
  <c r="A1181"/>
  <c r="D1181"/>
  <c r="E1181"/>
  <c r="C1181"/>
  <c r="B1181"/>
  <c r="F1181"/>
  <c r="J1181"/>
  <c r="I1182"/>
  <c r="G1181" l="1"/>
  <c r="H1183"/>
  <c r="A1182"/>
  <c r="D1182"/>
  <c r="F1182"/>
  <c r="E1182"/>
  <c r="J1182"/>
  <c r="I1183"/>
  <c r="C1182"/>
  <c r="B1182"/>
  <c r="G1182" l="1"/>
  <c r="H1184"/>
  <c r="A1183"/>
  <c r="D1183"/>
  <c r="E1183"/>
  <c r="C1183"/>
  <c r="B1183"/>
  <c r="F1183"/>
  <c r="J1183"/>
  <c r="I1184"/>
  <c r="G1183" l="1"/>
  <c r="H1185"/>
  <c r="A1184"/>
  <c r="D1184"/>
  <c r="F1184"/>
  <c r="E1184"/>
  <c r="J1184"/>
  <c r="I1185"/>
  <c r="C1184"/>
  <c r="B1184"/>
  <c r="G1184" l="1"/>
  <c r="H1186"/>
  <c r="A1185"/>
  <c r="D1185"/>
  <c r="E1185"/>
  <c r="C1185"/>
  <c r="B1185"/>
  <c r="F1185"/>
  <c r="J1185"/>
  <c r="I1186"/>
  <c r="G1185" l="1"/>
  <c r="H1187"/>
  <c r="A1186"/>
  <c r="D1186"/>
  <c r="F1186"/>
  <c r="J1186"/>
  <c r="E1186"/>
  <c r="I1187"/>
  <c r="C1186"/>
  <c r="B1186"/>
  <c r="G1186" l="1"/>
  <c r="H1188"/>
  <c r="A1187"/>
  <c r="D1187"/>
  <c r="J1187"/>
  <c r="C1187"/>
  <c r="B1187"/>
  <c r="F1187"/>
  <c r="E1187"/>
  <c r="I1188"/>
  <c r="G1187" l="1"/>
  <c r="H1189"/>
  <c r="A1188"/>
  <c r="E1188"/>
  <c r="F1188"/>
  <c r="B1188"/>
  <c r="D1188"/>
  <c r="I1189"/>
  <c r="C1188"/>
  <c r="J1188"/>
  <c r="G1188" l="1"/>
  <c r="H1190"/>
  <c r="A1189"/>
  <c r="D1189"/>
  <c r="E1189"/>
  <c r="C1189"/>
  <c r="B1189"/>
  <c r="F1189"/>
  <c r="J1189"/>
  <c r="I1190"/>
  <c r="G1189" l="1"/>
  <c r="H1191"/>
  <c r="A1190"/>
  <c r="D1190"/>
  <c r="E1190"/>
  <c r="C1190"/>
  <c r="B1190"/>
  <c r="F1190"/>
  <c r="J1190"/>
  <c r="I1191"/>
  <c r="G1190" l="1"/>
  <c r="H1192"/>
  <c r="A1191"/>
  <c r="D1191"/>
  <c r="F1191"/>
  <c r="E1191"/>
  <c r="J1191"/>
  <c r="I1192"/>
  <c r="C1191"/>
  <c r="B1191"/>
  <c r="G1191" l="1"/>
  <c r="H1193"/>
  <c r="A1192"/>
  <c r="D1192"/>
  <c r="E1192"/>
  <c r="C1192"/>
  <c r="B1192"/>
  <c r="F1192"/>
  <c r="J1192"/>
  <c r="I1193"/>
  <c r="G1192" l="1"/>
  <c r="H1194"/>
  <c r="A1193"/>
  <c r="D1193"/>
  <c r="F1193"/>
  <c r="E1193"/>
  <c r="J1193"/>
  <c r="I1194"/>
  <c r="C1193"/>
  <c r="B1193"/>
  <c r="G1193" l="1"/>
  <c r="H1195"/>
  <c r="A1194"/>
  <c r="D1194"/>
  <c r="E1194"/>
  <c r="C1194"/>
  <c r="B1194"/>
  <c r="F1194"/>
  <c r="J1194"/>
  <c r="I1195"/>
  <c r="G1194" l="1"/>
  <c r="H1196"/>
  <c r="A1195"/>
  <c r="D1195"/>
  <c r="F1195"/>
  <c r="E1195"/>
  <c r="J1195"/>
  <c r="I1196"/>
  <c r="C1195"/>
  <c r="B1195"/>
  <c r="G1195" l="1"/>
  <c r="H1197"/>
  <c r="A1196"/>
  <c r="D1196"/>
  <c r="E1196"/>
  <c r="C1196"/>
  <c r="B1196"/>
  <c r="F1196"/>
  <c r="J1196"/>
  <c r="I1197"/>
  <c r="G1196" l="1"/>
  <c r="H1198"/>
  <c r="A1197"/>
  <c r="D1197"/>
  <c r="F1197"/>
  <c r="E1197"/>
  <c r="J1197"/>
  <c r="I1198"/>
  <c r="C1197"/>
  <c r="B1197"/>
  <c r="G1197" l="1"/>
  <c r="H1199"/>
  <c r="A1198"/>
  <c r="D1198"/>
  <c r="E1198"/>
  <c r="J1198"/>
  <c r="F1198"/>
  <c r="C1198"/>
  <c r="B1198"/>
  <c r="I1199"/>
  <c r="G1198" l="1"/>
  <c r="H1200"/>
  <c r="A1199"/>
  <c r="D1199"/>
  <c r="F1199"/>
  <c r="E1199"/>
  <c r="J1199"/>
  <c r="I1200"/>
  <c r="C1199"/>
  <c r="B1199"/>
  <c r="G1199" l="1"/>
  <c r="H1201"/>
  <c r="A1200"/>
  <c r="D1200"/>
  <c r="F1200"/>
  <c r="E1200"/>
  <c r="J1200"/>
  <c r="I1201"/>
  <c r="C1200"/>
  <c r="B1200"/>
  <c r="G1200" l="1"/>
  <c r="H1202"/>
  <c r="A1201"/>
  <c r="D1201"/>
  <c r="E1201"/>
  <c r="C1201"/>
  <c r="B1201"/>
  <c r="F1201"/>
  <c r="J1201"/>
  <c r="I1202"/>
  <c r="G1201" l="1"/>
  <c r="H1203"/>
  <c r="A1202"/>
  <c r="D1202"/>
  <c r="F1202"/>
  <c r="E1202"/>
  <c r="J1202"/>
  <c r="I1203"/>
  <c r="C1202"/>
  <c r="B1202"/>
  <c r="G1202" l="1"/>
  <c r="H1204"/>
  <c r="A1203"/>
  <c r="D1203"/>
  <c r="E1203"/>
  <c r="J1203"/>
  <c r="F1203"/>
  <c r="C1203"/>
  <c r="B1203"/>
  <c r="I1204"/>
  <c r="G1203" l="1"/>
  <c r="H1205"/>
  <c r="A1204"/>
  <c r="D1204"/>
  <c r="F1204"/>
  <c r="E1204"/>
  <c r="J1204"/>
  <c r="I1205"/>
  <c r="C1204"/>
  <c r="B1204"/>
  <c r="G1204" l="1"/>
  <c r="H1206"/>
  <c r="C1205"/>
  <c r="B1205"/>
  <c r="E1205"/>
  <c r="F1205"/>
  <c r="A1205"/>
  <c r="D1205"/>
  <c r="J1205"/>
  <c r="I1206"/>
  <c r="G1205" l="1"/>
  <c r="H1207"/>
  <c r="E1206"/>
  <c r="C1206"/>
  <c r="B1206"/>
  <c r="F1206"/>
  <c r="A1206"/>
  <c r="D1206"/>
  <c r="J1206"/>
  <c r="I1207"/>
  <c r="G1206" l="1"/>
  <c r="H1208"/>
  <c r="A1207"/>
  <c r="D1207"/>
  <c r="E1207"/>
  <c r="C1207"/>
  <c r="B1207"/>
  <c r="F1207"/>
  <c r="J1207"/>
  <c r="I1208"/>
  <c r="G1207" l="1"/>
  <c r="H1209"/>
  <c r="A1208"/>
  <c r="D1208"/>
  <c r="F1208"/>
  <c r="J1208"/>
  <c r="E1208"/>
  <c r="I1209"/>
  <c r="C1208"/>
  <c r="B1208"/>
  <c r="G1208" l="1"/>
  <c r="H1210"/>
  <c r="A1209"/>
  <c r="E1209"/>
  <c r="B1209"/>
  <c r="C1209"/>
  <c r="J1209"/>
  <c r="F1209"/>
  <c r="D1209"/>
  <c r="I1210"/>
  <c r="G1209" l="1"/>
  <c r="H1211"/>
  <c r="E1210"/>
  <c r="A1210"/>
  <c r="F1210"/>
  <c r="B1210"/>
  <c r="D1210"/>
  <c r="I1211"/>
  <c r="J1210"/>
  <c r="C1210"/>
  <c r="G1210" l="1"/>
  <c r="H1212"/>
  <c r="J1211"/>
  <c r="F1211"/>
  <c r="B1211"/>
  <c r="E1211"/>
  <c r="C1211"/>
  <c r="A1211"/>
  <c r="D1211"/>
  <c r="I1212"/>
  <c r="G1211" l="1"/>
  <c r="H1213"/>
  <c r="A1212"/>
  <c r="D1212"/>
  <c r="F1212"/>
  <c r="E1212"/>
  <c r="J1212"/>
  <c r="I1213"/>
  <c r="C1212"/>
  <c r="B1212"/>
  <c r="G1212" l="1"/>
  <c r="H1214"/>
  <c r="A1213"/>
  <c r="D1213"/>
  <c r="C1213"/>
  <c r="B1213"/>
  <c r="F1213"/>
  <c r="E1213"/>
  <c r="J1213"/>
  <c r="I1214"/>
  <c r="G1213" l="1"/>
  <c r="H1215"/>
  <c r="A1214"/>
  <c r="D1214"/>
  <c r="F1214"/>
  <c r="E1214"/>
  <c r="J1214"/>
  <c r="I1215"/>
  <c r="C1214"/>
  <c r="B1214"/>
  <c r="G1214" l="1"/>
  <c r="H1216"/>
  <c r="A1215"/>
  <c r="D1215"/>
  <c r="C1215"/>
  <c r="B1215"/>
  <c r="F1215"/>
  <c r="J1215"/>
  <c r="E1215"/>
  <c r="I1216"/>
  <c r="G1215" l="1"/>
  <c r="H1217"/>
  <c r="E1216"/>
  <c r="J1216"/>
  <c r="A1216"/>
  <c r="C1216"/>
  <c r="F1216"/>
  <c r="I1217"/>
  <c r="B1216"/>
  <c r="D1216"/>
  <c r="G1216" l="1"/>
  <c r="H1218"/>
  <c r="A1217"/>
  <c r="D1217"/>
  <c r="C1217"/>
  <c r="B1217"/>
  <c r="F1217"/>
  <c r="E1217"/>
  <c r="J1217"/>
  <c r="I1218"/>
  <c r="G1217" l="1"/>
  <c r="H1219"/>
  <c r="A1218"/>
  <c r="D1218"/>
  <c r="F1218"/>
  <c r="E1218"/>
  <c r="J1218"/>
  <c r="I1219"/>
  <c r="C1218"/>
  <c r="B1218"/>
  <c r="G1218" l="1"/>
  <c r="H1220"/>
  <c r="A1219"/>
  <c r="D1219"/>
  <c r="E1219"/>
  <c r="J1219"/>
  <c r="F1219"/>
  <c r="C1219"/>
  <c r="B1219"/>
  <c r="I1220"/>
  <c r="G1219" l="1"/>
  <c r="H1221"/>
  <c r="A1220"/>
  <c r="D1220"/>
  <c r="F1220"/>
  <c r="E1220"/>
  <c r="J1220"/>
  <c r="I1221"/>
  <c r="C1220"/>
  <c r="B1220"/>
  <c r="G1220" l="1"/>
  <c r="H1222"/>
  <c r="A1221"/>
  <c r="D1221"/>
  <c r="E1221"/>
  <c r="C1221"/>
  <c r="B1221"/>
  <c r="F1221"/>
  <c r="J1221"/>
  <c r="I1222"/>
  <c r="G1221" l="1"/>
  <c r="H1223"/>
  <c r="A1222"/>
  <c r="D1222"/>
  <c r="F1222"/>
  <c r="E1222"/>
  <c r="J1222"/>
  <c r="I1223"/>
  <c r="C1222"/>
  <c r="B1222"/>
  <c r="G1222" l="1"/>
  <c r="H1224"/>
  <c r="A1223"/>
  <c r="D1223"/>
  <c r="E1223"/>
  <c r="J1223"/>
  <c r="F1223"/>
  <c r="C1223"/>
  <c r="B1223"/>
  <c r="I1224"/>
  <c r="G1223" l="1"/>
  <c r="H1225"/>
  <c r="A1224"/>
  <c r="D1224"/>
  <c r="F1224"/>
  <c r="E1224"/>
  <c r="J1224"/>
  <c r="I1225"/>
  <c r="C1224"/>
  <c r="B1224"/>
  <c r="G1224" l="1"/>
  <c r="H1226"/>
  <c r="A1225"/>
  <c r="D1225"/>
  <c r="E1225"/>
  <c r="C1225"/>
  <c r="B1225"/>
  <c r="F1225"/>
  <c r="J1225"/>
  <c r="I1226"/>
  <c r="G1225" l="1"/>
  <c r="H1227"/>
  <c r="A1226"/>
  <c r="D1226"/>
  <c r="F1226"/>
  <c r="E1226"/>
  <c r="J1226"/>
  <c r="I1227"/>
  <c r="C1226"/>
  <c r="B1226"/>
  <c r="G1226" l="1"/>
  <c r="H1228"/>
  <c r="A1227"/>
  <c r="D1227"/>
  <c r="E1227"/>
  <c r="C1227"/>
  <c r="B1227"/>
  <c r="F1227"/>
  <c r="J1227"/>
  <c r="I1228"/>
  <c r="G1227" l="1"/>
  <c r="H1229"/>
  <c r="A1228"/>
  <c r="E1228"/>
  <c r="F1228"/>
  <c r="B1228"/>
  <c r="D1228"/>
  <c r="I1229"/>
  <c r="C1228"/>
  <c r="J1228"/>
  <c r="G1228" l="1"/>
  <c r="H1230"/>
  <c r="E1229"/>
  <c r="A1229"/>
  <c r="J1229"/>
  <c r="C1229"/>
  <c r="F1229"/>
  <c r="B1229"/>
  <c r="D1229"/>
  <c r="I1230"/>
  <c r="G1229" l="1"/>
  <c r="H1231"/>
  <c r="F1230"/>
  <c r="A1230"/>
  <c r="B1230"/>
  <c r="J1230"/>
  <c r="E1230"/>
  <c r="I1231"/>
  <c r="D1230"/>
  <c r="C1230"/>
  <c r="G1230" l="1"/>
  <c r="H1232"/>
  <c r="A1231"/>
  <c r="D1231"/>
  <c r="E1231"/>
  <c r="C1231"/>
  <c r="B1231"/>
  <c r="F1231"/>
  <c r="J1231"/>
  <c r="I1232"/>
  <c r="G1231" l="1"/>
  <c r="H1233"/>
  <c r="A1232"/>
  <c r="E1232"/>
  <c r="C1232"/>
  <c r="J1232"/>
  <c r="F1232"/>
  <c r="B1232"/>
  <c r="D1232"/>
  <c r="I1233"/>
  <c r="G1232" l="1"/>
  <c r="H1234"/>
  <c r="A1233"/>
  <c r="D1233"/>
  <c r="F1233"/>
  <c r="J1233"/>
  <c r="E1233"/>
  <c r="I1234"/>
  <c r="C1233"/>
  <c r="B1233"/>
  <c r="G1233" l="1"/>
  <c r="H1235"/>
  <c r="J1234"/>
  <c r="F1234"/>
  <c r="D1234"/>
  <c r="E1234"/>
  <c r="C1234"/>
  <c r="A1234"/>
  <c r="B1234"/>
  <c r="I1235"/>
  <c r="G1234" l="1"/>
  <c r="H1236"/>
  <c r="B1235"/>
  <c r="D1235"/>
  <c r="J1235"/>
  <c r="E1235"/>
  <c r="F1235"/>
  <c r="I1236"/>
  <c r="A1235"/>
  <c r="C1235"/>
  <c r="G1235" l="1"/>
  <c r="H1237"/>
  <c r="E1236"/>
  <c r="J1236"/>
  <c r="F1236"/>
  <c r="B1236"/>
  <c r="D1236"/>
  <c r="A1236"/>
  <c r="C1236"/>
  <c r="I1237"/>
  <c r="G1236" l="1"/>
  <c r="H1238"/>
  <c r="E1237"/>
  <c r="J1237"/>
  <c r="A1237"/>
  <c r="F1237"/>
  <c r="C1237"/>
  <c r="I1238"/>
  <c r="B1237"/>
  <c r="D1237"/>
  <c r="G1237" l="1"/>
  <c r="H1239"/>
  <c r="E1238"/>
  <c r="C1238"/>
  <c r="D1238"/>
  <c r="B1238"/>
  <c r="F1238"/>
  <c r="A1238"/>
  <c r="J1238"/>
  <c r="I1239"/>
  <c r="G1238" l="1"/>
  <c r="H1240"/>
  <c r="A1239"/>
  <c r="B1239"/>
  <c r="F1239"/>
  <c r="D1239"/>
  <c r="C1239"/>
  <c r="E1239"/>
  <c r="J1239"/>
  <c r="I1240"/>
  <c r="G1239" l="1"/>
  <c r="H1241"/>
  <c r="A1240"/>
  <c r="E1240"/>
  <c r="F1240"/>
  <c r="C1240"/>
  <c r="J1240"/>
  <c r="B1240"/>
  <c r="D1240"/>
  <c r="I1241"/>
  <c r="G1240" l="1"/>
  <c r="H1242"/>
  <c r="A1241"/>
  <c r="E1241"/>
  <c r="F1241"/>
  <c r="C1241"/>
  <c r="J1241"/>
  <c r="B1241"/>
  <c r="D1241"/>
  <c r="I1242"/>
  <c r="G1241" l="1"/>
  <c r="H1243"/>
  <c r="A1242"/>
  <c r="E1242"/>
  <c r="F1242"/>
  <c r="B1242"/>
  <c r="D1242"/>
  <c r="C1242"/>
  <c r="J1242"/>
  <c r="I1243"/>
  <c r="G1242" l="1"/>
  <c r="H1244"/>
  <c r="A1243"/>
  <c r="D1243"/>
  <c r="F1243"/>
  <c r="C1243"/>
  <c r="B1243"/>
  <c r="J1243"/>
  <c r="E1243"/>
  <c r="I1244"/>
  <c r="G1243" l="1"/>
  <c r="H1245"/>
  <c r="A1244"/>
  <c r="E1244"/>
  <c r="F1244"/>
  <c r="B1244"/>
  <c r="C1244"/>
  <c r="J1244"/>
  <c r="D1244"/>
  <c r="I1245"/>
  <c r="G1244" l="1"/>
  <c r="H1246"/>
  <c r="A1245"/>
  <c r="D1245"/>
  <c r="F1245"/>
  <c r="J1245"/>
  <c r="C1245"/>
  <c r="B1245"/>
  <c r="E1245"/>
  <c r="I1246"/>
  <c r="G1245" l="1"/>
  <c r="H1247"/>
  <c r="E1246"/>
  <c r="C1246"/>
  <c r="A1246"/>
  <c r="D1246"/>
  <c r="B1246"/>
  <c r="F1246"/>
  <c r="J1246"/>
  <c r="I1247"/>
  <c r="G1246" l="1"/>
  <c r="H1248"/>
  <c r="A1247"/>
  <c r="D1247"/>
  <c r="F1247"/>
  <c r="E1247"/>
  <c r="J1247"/>
  <c r="C1247"/>
  <c r="B1247"/>
  <c r="I1248"/>
  <c r="G1247" l="1"/>
  <c r="H1249"/>
  <c r="A1248"/>
  <c r="E1248"/>
  <c r="F1248"/>
  <c r="C1248"/>
  <c r="J1248"/>
  <c r="B1248"/>
  <c r="D1248"/>
  <c r="I1249"/>
  <c r="G1248" l="1"/>
  <c r="H1250"/>
  <c r="A1249"/>
  <c r="B1249"/>
  <c r="F1249"/>
  <c r="C1249"/>
  <c r="E1249"/>
  <c r="D1249"/>
  <c r="J1249"/>
  <c r="I1250"/>
  <c r="G1249" l="1"/>
  <c r="H1251"/>
  <c r="A1250"/>
  <c r="D1250"/>
  <c r="F1250"/>
  <c r="E1250"/>
  <c r="C1250"/>
  <c r="B1250"/>
  <c r="J1250"/>
  <c r="I1251"/>
  <c r="G1250" l="1"/>
  <c r="H1252"/>
  <c r="A1251"/>
  <c r="D1251"/>
  <c r="F1251"/>
  <c r="C1251"/>
  <c r="B1251"/>
  <c r="J1251"/>
  <c r="E1251"/>
  <c r="I1252"/>
  <c r="G1251" l="1"/>
  <c r="H1253"/>
  <c r="A1252"/>
  <c r="D1252"/>
  <c r="F1252"/>
  <c r="J1252"/>
  <c r="E1252"/>
  <c r="C1252"/>
  <c r="B1252"/>
  <c r="I1253"/>
  <c r="G1252" l="1"/>
  <c r="H1254"/>
  <c r="D1253"/>
  <c r="C1253"/>
  <c r="E1253"/>
  <c r="B1253"/>
  <c r="F1253"/>
  <c r="A1253"/>
  <c r="J1253"/>
  <c r="I1254"/>
  <c r="G1253" l="1"/>
  <c r="H1255"/>
  <c r="A1254"/>
  <c r="E1254"/>
  <c r="F1254"/>
  <c r="C1254"/>
  <c r="J1254"/>
  <c r="B1254"/>
  <c r="D1254"/>
  <c r="I1255"/>
  <c r="G1254" l="1"/>
  <c r="H1256"/>
  <c r="A1255"/>
  <c r="E1255"/>
  <c r="F1255"/>
  <c r="B1255"/>
  <c r="D1255"/>
  <c r="C1255"/>
  <c r="J1255"/>
  <c r="I1256"/>
  <c r="G1255" l="1"/>
  <c r="H1257"/>
  <c r="A1256"/>
  <c r="E1256"/>
  <c r="F1256"/>
  <c r="C1256"/>
  <c r="J1256"/>
  <c r="B1256"/>
  <c r="D1256"/>
  <c r="I1257"/>
  <c r="G1256" l="1"/>
  <c r="H1258"/>
  <c r="A1257"/>
  <c r="E1257"/>
  <c r="F1257"/>
  <c r="B1257"/>
  <c r="D1257"/>
  <c r="I1258"/>
  <c r="C1257"/>
  <c r="J1257"/>
  <c r="G1257" l="1"/>
  <c r="H1259"/>
  <c r="A1258"/>
  <c r="E1258"/>
  <c r="B1258"/>
  <c r="C1258"/>
  <c r="J1258"/>
  <c r="F1258"/>
  <c r="D1258"/>
  <c r="I1259"/>
  <c r="G1258" l="1"/>
  <c r="H1260"/>
  <c r="A1259"/>
  <c r="E1259"/>
  <c r="F1259"/>
  <c r="C1259"/>
  <c r="J1259"/>
  <c r="B1259"/>
  <c r="D1259"/>
  <c r="I1260"/>
  <c r="G1259" l="1"/>
  <c r="H1261"/>
  <c r="A1260"/>
  <c r="E1260"/>
  <c r="F1260"/>
  <c r="B1260"/>
  <c r="C1260"/>
  <c r="J1260"/>
  <c r="D1260"/>
  <c r="I1261"/>
  <c r="G1260" l="1"/>
  <c r="H1262"/>
  <c r="A1261"/>
  <c r="B1261"/>
  <c r="F1261"/>
  <c r="D1261"/>
  <c r="C1261"/>
  <c r="E1261"/>
  <c r="J1261"/>
  <c r="I1262"/>
  <c r="G1261" l="1"/>
  <c r="H1263"/>
  <c r="A1262"/>
  <c r="E1262"/>
  <c r="F1262"/>
  <c r="B1262"/>
  <c r="C1262"/>
  <c r="J1262"/>
  <c r="D1262"/>
  <c r="I1263"/>
  <c r="G1262" l="1"/>
  <c r="H1264"/>
  <c r="A1263"/>
  <c r="E1263"/>
  <c r="F1263"/>
  <c r="B1263"/>
  <c r="C1263"/>
  <c r="J1263"/>
  <c r="D1263"/>
  <c r="I1264"/>
  <c r="G1263" l="1"/>
  <c r="H1265"/>
  <c r="A1264"/>
  <c r="E1264"/>
  <c r="F1264"/>
  <c r="B1264"/>
  <c r="D1264"/>
  <c r="I1265"/>
  <c r="C1264"/>
  <c r="J1264"/>
  <c r="G1264" l="1"/>
  <c r="H1266"/>
  <c r="A1265"/>
  <c r="E1265"/>
  <c r="B1265"/>
  <c r="C1265"/>
  <c r="J1265"/>
  <c r="F1265"/>
  <c r="D1265"/>
  <c r="I1266"/>
  <c r="G1265" l="1"/>
  <c r="H1267"/>
  <c r="A1266"/>
  <c r="E1266"/>
  <c r="F1266"/>
  <c r="B1266"/>
  <c r="D1266"/>
  <c r="C1266"/>
  <c r="J1266"/>
  <c r="I1267"/>
  <c r="G1266" l="1"/>
  <c r="H1268"/>
  <c r="A1267"/>
  <c r="E1267"/>
  <c r="B1267"/>
  <c r="C1267"/>
  <c r="J1267"/>
  <c r="F1267"/>
  <c r="D1267"/>
  <c r="I1268"/>
  <c r="G1267" l="1"/>
  <c r="H1269"/>
  <c r="A1268"/>
  <c r="E1268"/>
  <c r="F1268"/>
  <c r="C1268"/>
  <c r="J1268"/>
  <c r="B1268"/>
  <c r="D1268"/>
  <c r="I1269"/>
  <c r="G1268" l="1"/>
  <c r="H1270"/>
  <c r="A1269"/>
  <c r="E1269"/>
  <c r="F1269"/>
  <c r="B1269"/>
  <c r="C1269"/>
  <c r="J1269"/>
  <c r="D1269"/>
  <c r="I1270"/>
  <c r="G1269" l="1"/>
  <c r="H1271"/>
  <c r="A1270"/>
  <c r="E1270"/>
  <c r="F1270"/>
  <c r="C1270"/>
  <c r="J1270"/>
  <c r="B1270"/>
  <c r="D1270"/>
  <c r="I1271"/>
  <c r="G1270" l="1"/>
  <c r="H1272"/>
  <c r="A1271"/>
  <c r="E1271"/>
  <c r="F1271"/>
  <c r="B1271"/>
  <c r="C1271"/>
  <c r="J1271"/>
  <c r="D1271"/>
  <c r="I1272"/>
  <c r="G1271" l="1"/>
  <c r="H1273"/>
  <c r="A1272"/>
  <c r="E1272"/>
  <c r="F1272"/>
  <c r="B1272"/>
  <c r="C1272"/>
  <c r="J1272"/>
  <c r="D1272"/>
  <c r="I1273"/>
  <c r="G1272" l="1"/>
  <c r="H1274"/>
  <c r="E1273"/>
  <c r="A1273"/>
  <c r="F1273"/>
  <c r="B1273"/>
  <c r="D1273"/>
  <c r="J1273"/>
  <c r="C1273"/>
  <c r="I1274"/>
  <c r="G1273" l="1"/>
  <c r="H1275"/>
  <c r="B1274"/>
  <c r="J1274"/>
  <c r="C1274"/>
  <c r="D1274"/>
  <c r="F1274"/>
  <c r="E1274"/>
  <c r="A1274"/>
  <c r="I1275"/>
  <c r="G1274" l="1"/>
  <c r="H1276"/>
  <c r="B1275"/>
  <c r="J1275"/>
  <c r="C1275"/>
  <c r="D1275"/>
  <c r="F1275"/>
  <c r="E1275"/>
  <c r="A1275"/>
  <c r="I1276"/>
  <c r="G1275" l="1"/>
  <c r="H1277"/>
  <c r="J1276"/>
  <c r="F1276"/>
  <c r="B1276"/>
  <c r="A1276"/>
  <c r="D1276"/>
  <c r="C1276"/>
  <c r="E1276"/>
  <c r="I1277"/>
  <c r="G1276" l="1"/>
  <c r="H1278"/>
  <c r="A1277"/>
  <c r="D1277"/>
  <c r="F1277"/>
  <c r="E1277"/>
  <c r="J1277"/>
  <c r="I1278"/>
  <c r="C1277"/>
  <c r="B1277"/>
  <c r="G1277" l="1"/>
  <c r="H1279"/>
  <c r="A1278"/>
  <c r="D1278"/>
  <c r="J1278"/>
  <c r="F1278"/>
  <c r="E1278"/>
  <c r="C1278"/>
  <c r="B1278"/>
  <c r="I1279"/>
  <c r="G1278" l="1"/>
  <c r="H1280"/>
  <c r="A1279"/>
  <c r="D1279"/>
  <c r="E1279"/>
  <c r="J1279"/>
  <c r="F1279"/>
  <c r="C1279"/>
  <c r="B1279"/>
  <c r="I1280"/>
  <c r="G1279" l="1"/>
  <c r="H1281"/>
  <c r="A1280"/>
  <c r="B1280"/>
  <c r="D1280"/>
  <c r="C1280"/>
  <c r="E1280"/>
  <c r="F1280"/>
  <c r="J1280"/>
  <c r="I1281"/>
  <c r="G1280" l="1"/>
  <c r="H1282"/>
  <c r="A1281"/>
  <c r="B1281"/>
  <c r="F1281"/>
  <c r="D1281"/>
  <c r="J1281"/>
  <c r="I1282"/>
  <c r="C1281"/>
  <c r="E1281"/>
  <c r="G1281" l="1"/>
  <c r="H1283"/>
  <c r="A1282"/>
  <c r="D1282"/>
  <c r="J1282"/>
  <c r="F1282"/>
  <c r="E1282"/>
  <c r="C1282"/>
  <c r="B1282"/>
  <c r="I1283"/>
  <c r="G1282" l="1"/>
  <c r="H1284"/>
  <c r="A1283"/>
  <c r="B1283"/>
  <c r="C1283"/>
  <c r="E1283"/>
  <c r="F1283"/>
  <c r="D1283"/>
  <c r="J1283"/>
  <c r="I1284"/>
  <c r="G1283" l="1"/>
  <c r="H1285"/>
  <c r="A1284"/>
  <c r="E1284"/>
  <c r="F1284"/>
  <c r="B1284"/>
  <c r="D1284"/>
  <c r="I1285"/>
  <c r="C1284"/>
  <c r="J1284"/>
  <c r="G1284" l="1"/>
  <c r="H1286"/>
  <c r="A1285"/>
  <c r="B1285"/>
  <c r="J1285"/>
  <c r="F1285"/>
  <c r="D1285"/>
  <c r="C1285"/>
  <c r="E1285"/>
  <c r="I1286"/>
  <c r="G1285" l="1"/>
  <c r="H1287"/>
  <c r="A1286"/>
  <c r="B1286"/>
  <c r="D1286"/>
  <c r="C1286"/>
  <c r="E1286"/>
  <c r="F1286"/>
  <c r="J1286"/>
  <c r="I1287"/>
  <c r="G1286" l="1"/>
  <c r="H1288"/>
  <c r="A1287"/>
  <c r="B1287"/>
  <c r="J1287"/>
  <c r="F1287"/>
  <c r="D1287"/>
  <c r="C1287"/>
  <c r="E1287"/>
  <c r="I1288"/>
  <c r="G1287" l="1"/>
  <c r="H1289"/>
  <c r="A1288"/>
  <c r="D1288"/>
  <c r="E1288"/>
  <c r="C1288"/>
  <c r="B1288"/>
  <c r="F1288"/>
  <c r="J1288"/>
  <c r="I1289"/>
  <c r="G1288" l="1"/>
  <c r="H1290"/>
  <c r="D1289"/>
  <c r="E1289"/>
  <c r="F1289"/>
  <c r="C1289"/>
  <c r="A1289"/>
  <c r="I1290"/>
  <c r="B1289"/>
  <c r="J1289"/>
  <c r="G1289" l="1"/>
  <c r="H1291"/>
  <c r="A1290"/>
  <c r="F1290"/>
  <c r="E1290"/>
  <c r="B1290"/>
  <c r="J1290"/>
  <c r="C1290"/>
  <c r="D1290"/>
  <c r="I1291"/>
  <c r="G1290" l="1"/>
  <c r="H1292"/>
  <c r="J1291"/>
  <c r="B1291"/>
  <c r="D1291"/>
  <c r="A1291"/>
  <c r="E1291"/>
  <c r="C1291"/>
  <c r="F1291"/>
  <c r="I1292"/>
  <c r="G1291" l="1"/>
  <c r="H1293"/>
  <c r="A1292"/>
  <c r="E1292"/>
  <c r="F1292"/>
  <c r="B1292"/>
  <c r="D1292"/>
  <c r="I1293"/>
  <c r="C1292"/>
  <c r="J1292"/>
  <c r="G1292" l="1"/>
  <c r="H1294"/>
  <c r="A1293"/>
  <c r="E1293"/>
  <c r="D1293"/>
  <c r="F1293"/>
  <c r="B1293"/>
  <c r="C1293"/>
  <c r="J1293"/>
  <c r="I1294"/>
  <c r="G1293" l="1"/>
  <c r="H1295"/>
  <c r="A1294"/>
  <c r="E1294"/>
  <c r="B1294"/>
  <c r="C1294"/>
  <c r="J1294"/>
  <c r="F1294"/>
  <c r="D1294"/>
  <c r="I1295"/>
  <c r="G1294" l="1"/>
  <c r="H1296"/>
  <c r="A1295"/>
  <c r="E1295"/>
  <c r="F1295"/>
  <c r="B1295"/>
  <c r="D1295"/>
  <c r="I1296"/>
  <c r="C1295"/>
  <c r="J1295"/>
  <c r="G1295" l="1"/>
  <c r="H1297"/>
  <c r="A1296"/>
  <c r="E1296"/>
  <c r="D1296"/>
  <c r="F1296"/>
  <c r="B1296"/>
  <c r="C1296"/>
  <c r="J1296"/>
  <c r="I1297"/>
  <c r="G1296" l="1"/>
  <c r="H1298"/>
  <c r="A1297"/>
  <c r="E1297"/>
  <c r="B1297"/>
  <c r="D1297"/>
  <c r="F1297"/>
  <c r="C1297"/>
  <c r="J1297"/>
  <c r="I1298"/>
  <c r="G1297" l="1"/>
  <c r="H1299"/>
  <c r="A1298"/>
  <c r="E1298"/>
  <c r="B1298"/>
  <c r="C1298"/>
  <c r="J1298"/>
  <c r="F1298"/>
  <c r="D1298"/>
  <c r="I1299"/>
  <c r="G1298" l="1"/>
  <c r="H1300"/>
  <c r="A1299"/>
  <c r="E1299"/>
  <c r="F1299"/>
  <c r="B1299"/>
  <c r="D1299"/>
  <c r="I1300"/>
  <c r="C1299"/>
  <c r="J1299"/>
  <c r="G1299" l="1"/>
  <c r="H1301"/>
  <c r="A1300"/>
  <c r="E1300"/>
  <c r="D1300"/>
  <c r="F1300"/>
  <c r="B1300"/>
  <c r="C1300"/>
  <c r="J1300"/>
  <c r="I1301"/>
  <c r="G1300" l="1"/>
  <c r="H1302"/>
  <c r="A1301"/>
  <c r="E1301"/>
  <c r="B1301"/>
  <c r="C1301"/>
  <c r="J1301"/>
  <c r="F1301"/>
  <c r="D1301"/>
  <c r="I1302"/>
  <c r="G1301" l="1"/>
  <c r="H1303"/>
  <c r="A1302"/>
  <c r="E1302"/>
  <c r="F1302"/>
  <c r="B1302"/>
  <c r="D1302"/>
  <c r="I1303"/>
  <c r="C1302"/>
  <c r="J1302"/>
  <c r="G1302" l="1"/>
  <c r="H1304"/>
  <c r="A1303"/>
  <c r="E1303"/>
  <c r="D1303"/>
  <c r="F1303"/>
  <c r="B1303"/>
  <c r="C1303"/>
  <c r="J1303"/>
  <c r="I1304"/>
  <c r="G1303" l="1"/>
  <c r="H1305"/>
  <c r="A1304"/>
  <c r="E1304"/>
  <c r="B1304"/>
  <c r="C1304"/>
  <c r="J1304"/>
  <c r="F1304"/>
  <c r="D1304"/>
  <c r="I1305"/>
  <c r="G1304" l="1"/>
  <c r="H1306"/>
  <c r="A1305"/>
  <c r="E1305"/>
  <c r="F1305"/>
  <c r="B1305"/>
  <c r="D1305"/>
  <c r="I1306"/>
  <c r="C1305"/>
  <c r="J1305"/>
  <c r="G1305" l="1"/>
  <c r="H1307"/>
  <c r="A1306"/>
  <c r="E1306"/>
  <c r="D1306"/>
  <c r="F1306"/>
  <c r="B1306"/>
  <c r="C1306"/>
  <c r="J1306"/>
  <c r="I1307"/>
  <c r="G1306" l="1"/>
  <c r="H1308"/>
  <c r="A1307"/>
  <c r="E1307"/>
  <c r="B1307"/>
  <c r="D1307"/>
  <c r="F1307"/>
  <c r="C1307"/>
  <c r="J1307"/>
  <c r="I1308"/>
  <c r="G1307" l="1"/>
  <c r="H1309"/>
  <c r="A1308"/>
  <c r="E1308"/>
  <c r="B1308"/>
  <c r="C1308"/>
  <c r="J1308"/>
  <c r="F1308"/>
  <c r="D1308"/>
  <c r="I1309"/>
  <c r="G1308" l="1"/>
  <c r="H1310"/>
  <c r="A1309"/>
  <c r="E1309"/>
  <c r="F1309"/>
  <c r="B1309"/>
  <c r="D1309"/>
  <c r="I1310"/>
  <c r="C1309"/>
  <c r="J1309"/>
  <c r="G1309" l="1"/>
  <c r="H1311"/>
  <c r="A1310"/>
  <c r="E1310"/>
  <c r="D1310"/>
  <c r="F1310"/>
  <c r="B1310"/>
  <c r="C1310"/>
  <c r="J1310"/>
  <c r="I1311"/>
  <c r="G1310" l="1"/>
  <c r="H1312"/>
  <c r="A1311"/>
  <c r="E1311"/>
  <c r="B1311"/>
  <c r="C1311"/>
  <c r="J1311"/>
  <c r="F1311"/>
  <c r="D1311"/>
  <c r="I1312"/>
  <c r="G1311" l="1"/>
  <c r="H1313"/>
  <c r="A1312"/>
  <c r="E1312"/>
  <c r="F1312"/>
  <c r="B1312"/>
  <c r="D1312"/>
  <c r="I1313"/>
  <c r="C1312"/>
  <c r="J1312"/>
  <c r="G1312" l="1"/>
  <c r="H1314"/>
  <c r="A1313"/>
  <c r="E1313"/>
  <c r="D1313"/>
  <c r="F1313"/>
  <c r="B1313"/>
  <c r="C1313"/>
  <c r="J1313"/>
  <c r="I1314"/>
  <c r="G1313" l="1"/>
  <c r="H1315"/>
  <c r="A1314"/>
  <c r="E1314"/>
  <c r="B1314"/>
  <c r="C1314"/>
  <c r="J1314"/>
  <c r="F1314"/>
  <c r="D1314"/>
  <c r="I1315"/>
  <c r="G1314" l="1"/>
  <c r="H1316"/>
  <c r="A1315"/>
  <c r="E1315"/>
  <c r="F1315"/>
  <c r="B1315"/>
  <c r="D1315"/>
  <c r="I1316"/>
  <c r="C1315"/>
  <c r="J1315"/>
  <c r="G1315" l="1"/>
  <c r="H1317"/>
  <c r="A1316"/>
  <c r="E1316"/>
  <c r="D1316"/>
  <c r="F1316"/>
  <c r="B1316"/>
  <c r="C1316"/>
  <c r="J1316"/>
  <c r="I1317"/>
  <c r="G1316" l="1"/>
  <c r="H1318"/>
  <c r="A1317"/>
  <c r="E1317"/>
  <c r="B1317"/>
  <c r="C1317"/>
  <c r="J1317"/>
  <c r="F1317"/>
  <c r="D1317"/>
  <c r="I1318"/>
  <c r="G1317" l="1"/>
  <c r="H1319"/>
  <c r="A1318"/>
  <c r="E1318"/>
  <c r="F1318"/>
  <c r="B1318"/>
  <c r="D1318"/>
  <c r="I1319"/>
  <c r="C1318"/>
  <c r="J1318"/>
  <c r="G1318" l="1"/>
  <c r="H1320"/>
  <c r="A1319"/>
  <c r="E1319"/>
  <c r="D1319"/>
  <c r="F1319"/>
  <c r="B1319"/>
  <c r="C1319"/>
  <c r="J1319"/>
  <c r="I1320"/>
  <c r="G1319" l="1"/>
  <c r="H1321"/>
  <c r="A1320"/>
  <c r="E1320"/>
  <c r="C1320"/>
  <c r="J1320"/>
  <c r="F1320"/>
  <c r="B1320"/>
  <c r="D1320"/>
  <c r="I1321"/>
  <c r="G1320" l="1"/>
  <c r="H1322"/>
  <c r="A1321"/>
  <c r="E1321"/>
  <c r="F1321"/>
  <c r="B1321"/>
  <c r="D1321"/>
  <c r="I1322"/>
  <c r="C1321"/>
  <c r="J1321"/>
  <c r="G1321" l="1"/>
  <c r="H1323"/>
  <c r="A1322"/>
  <c r="E1322"/>
  <c r="F1322"/>
  <c r="B1322"/>
  <c r="D1322"/>
  <c r="I1323"/>
  <c r="C1322"/>
  <c r="J1322"/>
  <c r="G1322" l="1"/>
  <c r="H1324"/>
  <c r="A1323"/>
  <c r="E1323"/>
  <c r="D1323"/>
  <c r="F1323"/>
  <c r="B1323"/>
  <c r="C1323"/>
  <c r="J1323"/>
  <c r="I1324"/>
  <c r="G1323" l="1"/>
  <c r="H1325"/>
  <c r="A1324"/>
  <c r="E1324"/>
  <c r="B1324"/>
  <c r="C1324"/>
  <c r="J1324"/>
  <c r="F1324"/>
  <c r="D1324"/>
  <c r="I1325"/>
  <c r="G1324" l="1"/>
  <c r="H1326"/>
  <c r="A1325"/>
  <c r="E1325"/>
  <c r="F1325"/>
  <c r="B1325"/>
  <c r="D1325"/>
  <c r="I1326"/>
  <c r="C1325"/>
  <c r="J1325"/>
  <c r="G1325" l="1"/>
  <c r="H1327"/>
  <c r="A1326"/>
  <c r="E1326"/>
  <c r="D1326"/>
  <c r="F1326"/>
  <c r="B1326"/>
  <c r="C1326"/>
  <c r="J1326"/>
  <c r="I1327"/>
  <c r="G1326" l="1"/>
  <c r="H1328"/>
  <c r="A1327"/>
  <c r="E1327"/>
  <c r="B1327"/>
  <c r="C1327"/>
  <c r="J1327"/>
  <c r="F1327"/>
  <c r="D1327"/>
  <c r="I1328"/>
  <c r="G1327" l="1"/>
  <c r="H1329"/>
  <c r="A1328"/>
  <c r="E1328"/>
  <c r="F1328"/>
  <c r="B1328"/>
  <c r="D1328"/>
  <c r="I1329"/>
  <c r="C1328"/>
  <c r="J1328"/>
  <c r="G1328" l="1"/>
  <c r="H1330"/>
  <c r="A1329"/>
  <c r="E1329"/>
  <c r="D1329"/>
  <c r="F1329"/>
  <c r="B1329"/>
  <c r="C1329"/>
  <c r="J1329"/>
  <c r="I1330"/>
  <c r="G1329" l="1"/>
  <c r="H1331"/>
  <c r="A1330"/>
  <c r="E1330"/>
  <c r="B1330"/>
  <c r="C1330"/>
  <c r="J1330"/>
  <c r="F1330"/>
  <c r="D1330"/>
  <c r="I1331"/>
  <c r="G1330" l="1"/>
  <c r="H1332"/>
  <c r="A1331"/>
  <c r="E1331"/>
  <c r="F1331"/>
  <c r="B1331"/>
  <c r="D1331"/>
  <c r="I1332"/>
  <c r="C1331"/>
  <c r="J1331"/>
  <c r="G1331" l="1"/>
  <c r="H1333"/>
  <c r="A1332"/>
  <c r="E1332"/>
  <c r="D1332"/>
  <c r="F1332"/>
  <c r="B1332"/>
  <c r="C1332"/>
  <c r="J1332"/>
  <c r="I1333"/>
  <c r="G1332" l="1"/>
  <c r="H1334"/>
  <c r="A1333"/>
  <c r="E1333"/>
  <c r="B1333"/>
  <c r="C1333"/>
  <c r="J1333"/>
  <c r="F1333"/>
  <c r="D1333"/>
  <c r="I1334"/>
  <c r="G1333" l="1"/>
  <c r="H1335"/>
  <c r="A1334"/>
  <c r="D1334"/>
  <c r="F1334"/>
  <c r="E1334"/>
  <c r="J1334"/>
  <c r="I1335"/>
  <c r="C1334"/>
  <c r="B1334"/>
  <c r="G1334" l="1"/>
  <c r="H1336"/>
  <c r="A1335"/>
  <c r="E1335"/>
  <c r="D1335"/>
  <c r="F1335"/>
  <c r="B1335"/>
  <c r="C1335"/>
  <c r="J1335"/>
  <c r="I1336"/>
  <c r="G1335" l="1"/>
  <c r="H1337"/>
  <c r="A1336"/>
  <c r="E1336"/>
  <c r="B1336"/>
  <c r="C1336"/>
  <c r="J1336"/>
  <c r="F1336"/>
  <c r="D1336"/>
  <c r="I1337"/>
  <c r="G1336" l="1"/>
  <c r="H1338"/>
  <c r="A1337"/>
  <c r="E1337"/>
  <c r="F1337"/>
  <c r="B1337"/>
  <c r="D1337"/>
  <c r="I1338"/>
  <c r="C1337"/>
  <c r="J1337"/>
  <c r="G1337" l="1"/>
  <c r="H1339"/>
  <c r="A1338"/>
  <c r="E1338"/>
  <c r="D1338"/>
  <c r="F1338"/>
  <c r="B1338"/>
  <c r="C1338"/>
  <c r="J1338"/>
  <c r="I1339"/>
  <c r="G1338" l="1"/>
  <c r="H1340"/>
  <c r="A1339"/>
  <c r="E1339"/>
  <c r="B1339"/>
  <c r="C1339"/>
  <c r="J1339"/>
  <c r="F1339"/>
  <c r="D1339"/>
  <c r="I1340"/>
  <c r="G1339" l="1"/>
  <c r="H1341"/>
  <c r="A1340"/>
  <c r="E1340"/>
  <c r="F1340"/>
  <c r="B1340"/>
  <c r="D1340"/>
  <c r="I1341"/>
  <c r="C1340"/>
  <c r="J1340"/>
  <c r="G1340" l="1"/>
  <c r="H1342"/>
  <c r="A1341"/>
  <c r="E1341"/>
  <c r="D1341"/>
  <c r="F1341"/>
  <c r="B1341"/>
  <c r="C1341"/>
  <c r="J1341"/>
  <c r="I1342"/>
  <c r="G1341" l="1"/>
  <c r="H1343"/>
  <c r="A1342"/>
  <c r="E1342"/>
  <c r="B1342"/>
  <c r="C1342"/>
  <c r="J1342"/>
  <c r="F1342"/>
  <c r="D1342"/>
  <c r="I1343"/>
  <c r="G1342" l="1"/>
  <c r="H1344"/>
  <c r="A1343"/>
  <c r="E1343"/>
  <c r="F1343"/>
  <c r="B1343"/>
  <c r="D1343"/>
  <c r="I1344"/>
  <c r="C1343"/>
  <c r="J1343"/>
  <c r="G1343" l="1"/>
  <c r="H1345"/>
  <c r="A1344"/>
  <c r="E1344"/>
  <c r="D1344"/>
  <c r="F1344"/>
  <c r="B1344"/>
  <c r="C1344"/>
  <c r="J1344"/>
  <c r="I1345"/>
  <c r="G1344" l="1"/>
  <c r="H1346"/>
  <c r="A1345"/>
  <c r="E1345"/>
  <c r="B1345"/>
  <c r="C1345"/>
  <c r="J1345"/>
  <c r="F1345"/>
  <c r="D1345"/>
  <c r="I1346"/>
  <c r="G1345" l="1"/>
  <c r="H1347"/>
  <c r="A1346"/>
  <c r="E1346"/>
  <c r="F1346"/>
  <c r="B1346"/>
  <c r="D1346"/>
  <c r="I1347"/>
  <c r="C1346"/>
  <c r="J1346"/>
  <c r="G1346" l="1"/>
  <c r="H1348"/>
  <c r="A1347"/>
  <c r="D1347"/>
  <c r="E1347"/>
  <c r="F1347"/>
  <c r="J1347"/>
  <c r="C1347"/>
  <c r="B1347"/>
  <c r="I1348"/>
  <c r="G1347" l="1"/>
  <c r="H1349"/>
  <c r="A1348"/>
  <c r="B1348"/>
  <c r="D1348"/>
  <c r="C1348"/>
  <c r="E1348"/>
  <c r="F1348"/>
  <c r="J1348"/>
  <c r="I1349"/>
  <c r="G1348" l="1"/>
  <c r="H1350"/>
  <c r="A1349"/>
  <c r="D1349"/>
  <c r="F1349"/>
  <c r="J1349"/>
  <c r="E1349"/>
  <c r="I1350"/>
  <c r="C1349"/>
  <c r="B1349"/>
  <c r="G1349" l="1"/>
  <c r="H1351"/>
  <c r="A1350"/>
  <c r="D1350"/>
  <c r="C1350"/>
  <c r="B1350"/>
  <c r="F1350"/>
  <c r="J1350"/>
  <c r="E1350"/>
  <c r="I1351"/>
  <c r="G1350" l="1"/>
  <c r="H1352"/>
  <c r="A1351"/>
  <c r="B1351"/>
  <c r="F1351"/>
  <c r="D1351"/>
  <c r="J1351"/>
  <c r="I1352"/>
  <c r="C1351"/>
  <c r="E1351"/>
  <c r="G1351" l="1"/>
  <c r="H1353"/>
  <c r="A1352"/>
  <c r="D1352"/>
  <c r="J1352"/>
  <c r="F1352"/>
  <c r="E1352"/>
  <c r="C1352"/>
  <c r="B1352"/>
  <c r="I1353"/>
  <c r="G1352" l="1"/>
  <c r="H1354"/>
  <c r="A1353"/>
  <c r="D1353"/>
  <c r="E1353"/>
  <c r="C1353"/>
  <c r="B1353"/>
  <c r="F1353"/>
  <c r="J1353"/>
  <c r="I1354"/>
  <c r="G1353" l="1"/>
  <c r="H1355"/>
  <c r="A1354"/>
  <c r="D1354"/>
  <c r="F1354"/>
  <c r="J1354"/>
  <c r="E1354"/>
  <c r="I1355"/>
  <c r="C1354"/>
  <c r="B1354"/>
  <c r="G1354" l="1"/>
  <c r="H1356"/>
  <c r="B1355"/>
  <c r="D1355"/>
  <c r="F1355"/>
  <c r="J1355"/>
  <c r="E1355"/>
  <c r="A1355"/>
  <c r="C1355"/>
  <c r="I1356"/>
  <c r="G1355" l="1"/>
  <c r="H1357"/>
  <c r="A1356"/>
  <c r="D1356"/>
  <c r="J1356"/>
  <c r="C1356"/>
  <c r="B1356"/>
  <c r="F1356"/>
  <c r="E1356"/>
  <c r="I1357"/>
  <c r="G1356" l="1"/>
  <c r="H1358"/>
  <c r="A1357"/>
  <c r="D1357"/>
  <c r="F1357"/>
  <c r="J1357"/>
  <c r="E1357"/>
  <c r="I1358"/>
  <c r="C1357"/>
  <c r="B1357"/>
  <c r="G1357" l="1"/>
  <c r="H1359"/>
  <c r="A1358"/>
  <c r="D1358"/>
  <c r="C1358"/>
  <c r="B1358"/>
  <c r="F1358"/>
  <c r="J1358"/>
  <c r="E1358"/>
  <c r="I1359"/>
  <c r="G1358" l="1"/>
  <c r="H1360"/>
  <c r="A1359"/>
  <c r="D1359"/>
  <c r="C1359"/>
  <c r="B1359"/>
  <c r="F1359"/>
  <c r="J1359"/>
  <c r="E1359"/>
  <c r="I1360"/>
  <c r="G1359" l="1"/>
  <c r="H1361"/>
  <c r="A1360"/>
  <c r="D1360"/>
  <c r="J1360"/>
  <c r="E1360"/>
  <c r="F1360"/>
  <c r="C1360"/>
  <c r="B1360"/>
  <c r="I1361"/>
  <c r="G1360" l="1"/>
  <c r="H1362"/>
  <c r="A1361"/>
  <c r="D1361"/>
  <c r="J1361"/>
  <c r="C1361"/>
  <c r="B1361"/>
  <c r="F1361"/>
  <c r="E1361"/>
  <c r="I1362"/>
  <c r="G1361" l="1"/>
  <c r="H1363"/>
  <c r="A1362"/>
  <c r="D1362"/>
  <c r="F1362"/>
  <c r="J1362"/>
  <c r="E1362"/>
  <c r="I1363"/>
  <c r="C1362"/>
  <c r="B1362"/>
  <c r="G1362" l="1"/>
  <c r="H1364"/>
  <c r="A1363"/>
  <c r="D1363"/>
  <c r="E1363"/>
  <c r="F1363"/>
  <c r="J1363"/>
  <c r="C1363"/>
  <c r="B1363"/>
  <c r="I1364"/>
  <c r="G1363" l="1"/>
  <c r="H1365"/>
  <c r="A1364"/>
  <c r="D1364"/>
  <c r="J1364"/>
  <c r="C1364"/>
  <c r="B1364"/>
  <c r="F1364"/>
  <c r="E1364"/>
  <c r="I1365"/>
  <c r="G1364" l="1"/>
  <c r="H1366"/>
  <c r="A1365"/>
  <c r="D1365"/>
  <c r="F1365"/>
  <c r="J1365"/>
  <c r="E1365"/>
  <c r="I1366"/>
  <c r="C1365"/>
  <c r="B1365"/>
  <c r="G1365" l="1"/>
  <c r="H1367"/>
  <c r="A1366"/>
  <c r="D1366"/>
  <c r="E1366"/>
  <c r="F1366"/>
  <c r="J1366"/>
  <c r="C1366"/>
  <c r="B1366"/>
  <c r="I1367"/>
  <c r="G1366" l="1"/>
  <c r="H1368"/>
  <c r="A1367"/>
  <c r="D1367"/>
  <c r="J1367"/>
  <c r="C1367"/>
  <c r="B1367"/>
  <c r="F1367"/>
  <c r="E1367"/>
  <c r="I1368"/>
  <c r="G1367" l="1"/>
  <c r="H1369"/>
  <c r="A1368"/>
  <c r="D1368"/>
  <c r="F1368"/>
  <c r="J1368"/>
  <c r="E1368"/>
  <c r="I1369"/>
  <c r="C1368"/>
  <c r="B1368"/>
  <c r="G1368" l="1"/>
  <c r="H1370"/>
  <c r="A1369"/>
  <c r="D1369"/>
  <c r="C1369"/>
  <c r="B1369"/>
  <c r="F1369"/>
  <c r="J1369"/>
  <c r="E1369"/>
  <c r="I1370"/>
  <c r="G1369" l="1"/>
  <c r="H1371"/>
  <c r="A1370"/>
  <c r="D1370"/>
  <c r="F1370"/>
  <c r="J1370"/>
  <c r="E1370"/>
  <c r="I1371"/>
  <c r="C1370"/>
  <c r="B1370"/>
  <c r="G1370" l="1"/>
  <c r="H1372"/>
  <c r="A1371"/>
  <c r="D1371"/>
  <c r="E1371"/>
  <c r="F1371"/>
  <c r="J1371"/>
  <c r="C1371"/>
  <c r="B1371"/>
  <c r="I1372"/>
  <c r="G1371" l="1"/>
  <c r="H1373"/>
  <c r="A1372"/>
  <c r="D1372"/>
  <c r="J1372"/>
  <c r="E1372"/>
  <c r="F1372"/>
  <c r="C1372"/>
  <c r="B1372"/>
  <c r="I1373"/>
  <c r="G1372" l="1"/>
  <c r="H1374"/>
  <c r="A1373"/>
  <c r="E1373"/>
  <c r="B1373"/>
  <c r="C1373"/>
  <c r="J1373"/>
  <c r="F1373"/>
  <c r="D1373"/>
  <c r="I1374"/>
  <c r="G1373" l="1"/>
  <c r="H1375"/>
  <c r="A1374"/>
  <c r="E1374"/>
  <c r="F1374"/>
  <c r="B1374"/>
  <c r="D1374"/>
  <c r="I1375"/>
  <c r="C1374"/>
  <c r="J1374"/>
  <c r="G1374" l="1"/>
  <c r="H1376"/>
  <c r="A1375"/>
  <c r="E1375"/>
  <c r="D1375"/>
  <c r="F1375"/>
  <c r="B1375"/>
  <c r="C1375"/>
  <c r="J1375"/>
  <c r="I1376"/>
  <c r="G1375" l="1"/>
  <c r="H1377"/>
  <c r="A1376"/>
  <c r="E1376"/>
  <c r="B1376"/>
  <c r="C1376"/>
  <c r="J1376"/>
  <c r="F1376"/>
  <c r="D1376"/>
  <c r="I1377"/>
  <c r="G1376" l="1"/>
  <c r="H1378"/>
  <c r="A1377"/>
  <c r="E1377"/>
  <c r="F1377"/>
  <c r="B1377"/>
  <c r="D1377"/>
  <c r="I1378"/>
  <c r="C1377"/>
  <c r="J1377"/>
  <c r="G1377" l="1"/>
  <c r="H1379"/>
  <c r="A1378"/>
  <c r="E1378"/>
  <c r="D1378"/>
  <c r="F1378"/>
  <c r="B1378"/>
  <c r="C1378"/>
  <c r="J1378"/>
  <c r="I1379"/>
  <c r="G1378" l="1"/>
  <c r="H1380"/>
  <c r="A1379"/>
  <c r="E1379"/>
  <c r="B1379"/>
  <c r="C1379"/>
  <c r="J1379"/>
  <c r="F1379"/>
  <c r="D1379"/>
  <c r="I1380"/>
  <c r="G1379" l="1"/>
  <c r="H1381"/>
  <c r="A1380"/>
  <c r="E1380"/>
  <c r="F1380"/>
  <c r="B1380"/>
  <c r="D1380"/>
  <c r="I1381"/>
  <c r="C1380"/>
  <c r="J1380"/>
  <c r="G1380" l="1"/>
  <c r="H1382"/>
  <c r="A1381"/>
  <c r="E1381"/>
  <c r="C1381"/>
  <c r="J1381"/>
  <c r="F1381"/>
  <c r="B1381"/>
  <c r="D1381"/>
  <c r="I1382"/>
  <c r="G1381" l="1"/>
  <c r="H1383"/>
  <c r="A1382"/>
  <c r="E1382"/>
  <c r="F1382"/>
  <c r="B1382"/>
  <c r="D1382"/>
  <c r="I1383"/>
  <c r="C1382"/>
  <c r="J1382"/>
  <c r="G1382" l="1"/>
  <c r="H1384"/>
  <c r="A1383"/>
  <c r="E1383"/>
  <c r="D1383"/>
  <c r="F1383"/>
  <c r="B1383"/>
  <c r="C1383"/>
  <c r="J1383"/>
  <c r="I1384"/>
  <c r="G1383" l="1"/>
  <c r="H1385"/>
  <c r="A1384"/>
  <c r="E1384"/>
  <c r="C1384"/>
  <c r="J1384"/>
  <c r="F1384"/>
  <c r="B1384"/>
  <c r="D1384"/>
  <c r="I1385"/>
  <c r="G1384" l="1"/>
  <c r="H1386"/>
  <c r="A1385"/>
  <c r="E1385"/>
  <c r="F1385"/>
  <c r="B1385"/>
  <c r="D1385"/>
  <c r="I1386"/>
  <c r="C1385"/>
  <c r="J1385"/>
  <c r="G1385" l="1"/>
  <c r="H1387"/>
  <c r="A1386"/>
  <c r="E1386"/>
  <c r="D1386"/>
  <c r="F1386"/>
  <c r="B1386"/>
  <c r="C1386"/>
  <c r="J1386"/>
  <c r="I1387"/>
  <c r="G1386" l="1"/>
  <c r="H1388"/>
  <c r="A1387"/>
  <c r="E1387"/>
  <c r="C1387"/>
  <c r="J1387"/>
  <c r="F1387"/>
  <c r="B1387"/>
  <c r="D1387"/>
  <c r="I1388"/>
  <c r="G1387" l="1"/>
  <c r="H1389"/>
  <c r="A1388"/>
  <c r="E1388"/>
  <c r="F1388"/>
  <c r="B1388"/>
  <c r="D1388"/>
  <c r="I1389"/>
  <c r="C1388"/>
  <c r="J1388"/>
  <c r="G1388" l="1"/>
  <c r="H1390"/>
  <c r="A1389"/>
  <c r="E1389"/>
  <c r="D1389"/>
  <c r="F1389"/>
  <c r="B1389"/>
  <c r="C1389"/>
  <c r="J1389"/>
  <c r="I1390"/>
  <c r="G1389" l="1"/>
  <c r="H1391"/>
  <c r="A1390"/>
  <c r="E1390"/>
  <c r="B1390"/>
  <c r="C1390"/>
  <c r="J1390"/>
  <c r="F1390"/>
  <c r="D1390"/>
  <c r="I1391"/>
  <c r="G1390" l="1"/>
  <c r="H1392"/>
  <c r="A1391"/>
  <c r="E1391"/>
  <c r="F1391"/>
  <c r="B1391"/>
  <c r="D1391"/>
  <c r="I1392"/>
  <c r="C1391"/>
  <c r="J1391"/>
  <c r="G1391" l="1"/>
  <c r="H1393"/>
  <c r="A1392"/>
  <c r="E1392"/>
  <c r="D1392"/>
  <c r="F1392"/>
  <c r="B1392"/>
  <c r="C1392"/>
  <c r="J1392"/>
  <c r="I1393"/>
  <c r="G1392" l="1"/>
  <c r="H1394"/>
  <c r="A1393"/>
  <c r="E1393"/>
  <c r="C1393"/>
  <c r="J1393"/>
  <c r="F1393"/>
  <c r="B1393"/>
  <c r="D1393"/>
  <c r="I1394"/>
  <c r="G1393" l="1"/>
  <c r="H1395"/>
  <c r="A1394"/>
  <c r="E1394"/>
  <c r="F1394"/>
  <c r="B1394"/>
  <c r="D1394"/>
  <c r="I1395"/>
  <c r="C1394"/>
  <c r="J1394"/>
  <c r="G1394" l="1"/>
  <c r="H1396"/>
  <c r="A1395"/>
  <c r="E1395"/>
  <c r="D1395"/>
  <c r="F1395"/>
  <c r="B1395"/>
  <c r="C1395"/>
  <c r="J1395"/>
  <c r="I1396"/>
  <c r="G1395" l="1"/>
  <c r="H1397"/>
  <c r="A1396"/>
  <c r="E1396"/>
  <c r="B1396"/>
  <c r="D1396"/>
  <c r="F1396"/>
  <c r="C1396"/>
  <c r="J1396"/>
  <c r="I1397"/>
  <c r="G1396" l="1"/>
  <c r="H1398"/>
  <c r="A1397"/>
  <c r="E1397"/>
  <c r="B1397"/>
  <c r="C1397"/>
  <c r="J1397"/>
  <c r="F1397"/>
  <c r="D1397"/>
  <c r="I1398"/>
  <c r="G1397" l="1"/>
  <c r="H1399"/>
  <c r="A1398"/>
  <c r="E1398"/>
  <c r="F1398"/>
  <c r="B1398"/>
  <c r="D1398"/>
  <c r="I1399"/>
  <c r="C1398"/>
  <c r="J1398"/>
  <c r="G1398" l="1"/>
  <c r="H1400"/>
  <c r="A1399"/>
  <c r="E1399"/>
  <c r="D1399"/>
  <c r="F1399"/>
  <c r="B1399"/>
  <c r="C1399"/>
  <c r="J1399"/>
  <c r="I1400"/>
  <c r="G1399" l="1"/>
  <c r="H1401"/>
  <c r="A1400"/>
  <c r="E1400"/>
  <c r="B1400"/>
  <c r="C1400"/>
  <c r="J1400"/>
  <c r="F1400"/>
  <c r="D1400"/>
  <c r="I1401"/>
  <c r="G1400" l="1"/>
  <c r="H1402"/>
  <c r="A1401"/>
  <c r="E1401"/>
  <c r="F1401"/>
  <c r="B1401"/>
  <c r="D1401"/>
  <c r="I1402"/>
  <c r="C1401"/>
  <c r="J1401"/>
  <c r="G1401" l="1"/>
  <c r="H1403"/>
  <c r="A1402"/>
  <c r="E1402"/>
  <c r="D1402"/>
  <c r="F1402"/>
  <c r="B1402"/>
  <c r="C1402"/>
  <c r="J1402"/>
  <c r="I1403"/>
  <c r="G1402" l="1"/>
  <c r="H1404"/>
  <c r="A1403"/>
  <c r="E1403"/>
  <c r="B1403"/>
  <c r="C1403"/>
  <c r="J1403"/>
  <c r="F1403"/>
  <c r="D1403"/>
  <c r="I1404"/>
  <c r="G1403" l="1"/>
  <c r="H1405"/>
  <c r="A1404"/>
  <c r="E1404"/>
  <c r="F1404"/>
  <c r="B1404"/>
  <c r="D1404"/>
  <c r="I1405"/>
  <c r="C1404"/>
  <c r="J1404"/>
  <c r="G1404" l="1"/>
  <c r="H1406"/>
  <c r="E1405"/>
  <c r="A1405"/>
  <c r="D1405"/>
  <c r="F1405"/>
  <c r="B1405"/>
  <c r="J1405"/>
  <c r="C1405"/>
  <c r="I1406"/>
  <c r="G1405" l="1"/>
  <c r="H1407"/>
  <c r="F1406"/>
  <c r="J1406"/>
  <c r="E1406"/>
  <c r="D1406"/>
  <c r="A1406"/>
  <c r="B1406"/>
  <c r="C1406"/>
  <c r="I1407"/>
  <c r="G1406" l="1"/>
  <c r="H1408"/>
  <c r="A1407"/>
  <c r="E1407"/>
  <c r="F1407"/>
  <c r="B1407"/>
  <c r="D1407"/>
  <c r="I1408"/>
  <c r="C1407"/>
  <c r="J1407"/>
  <c r="G1407" l="1"/>
  <c r="H1409"/>
  <c r="A1408"/>
  <c r="D1408"/>
  <c r="E1408"/>
  <c r="F1408"/>
  <c r="J1408"/>
  <c r="C1408"/>
  <c r="B1408"/>
  <c r="I1409"/>
  <c r="G1408" l="1"/>
  <c r="H1410"/>
  <c r="E1409"/>
  <c r="A1409"/>
  <c r="B1409"/>
  <c r="J1409"/>
  <c r="C1409"/>
  <c r="F1409"/>
  <c r="D1409"/>
  <c r="I1410"/>
  <c r="G1409" l="1"/>
  <c r="H1411"/>
  <c r="A1410"/>
  <c r="F1410"/>
  <c r="B1410"/>
  <c r="J1410"/>
  <c r="E1410"/>
  <c r="I1411"/>
  <c r="C1410"/>
  <c r="D1410"/>
  <c r="G1410" l="1"/>
  <c r="H1412"/>
  <c r="F1411"/>
  <c r="E1411"/>
  <c r="A1411"/>
  <c r="B1411"/>
  <c r="C1411"/>
  <c r="D1411"/>
  <c r="J1411"/>
  <c r="I1412"/>
  <c r="G1411" l="1"/>
  <c r="H1413"/>
  <c r="A1412"/>
  <c r="D1412"/>
  <c r="J1412"/>
  <c r="C1412"/>
  <c r="B1412"/>
  <c r="F1412"/>
  <c r="E1412"/>
  <c r="I1413"/>
  <c r="G1412" l="1"/>
  <c r="H1414"/>
  <c r="A1413"/>
  <c r="B1413"/>
  <c r="F1413"/>
  <c r="D1413"/>
  <c r="J1413"/>
  <c r="I1414"/>
  <c r="C1413"/>
  <c r="E1413"/>
  <c r="G1413" l="1"/>
  <c r="H1415"/>
  <c r="A1414"/>
  <c r="E1414"/>
  <c r="D1414"/>
  <c r="F1414"/>
  <c r="B1414"/>
  <c r="C1414"/>
  <c r="J1414"/>
  <c r="I1415"/>
  <c r="G1414" l="1"/>
  <c r="H1416"/>
  <c r="A1415"/>
  <c r="E1415"/>
  <c r="B1415"/>
  <c r="C1415"/>
  <c r="J1415"/>
  <c r="F1415"/>
  <c r="D1415"/>
  <c r="I1416"/>
  <c r="G1415" l="1"/>
  <c r="H1417"/>
  <c r="A1416"/>
  <c r="E1416"/>
  <c r="F1416"/>
  <c r="B1416"/>
  <c r="D1416"/>
  <c r="I1417"/>
  <c r="C1416"/>
  <c r="J1416"/>
  <c r="G1416" l="1"/>
  <c r="H1418"/>
  <c r="A1417"/>
  <c r="E1417"/>
  <c r="D1417"/>
  <c r="F1417"/>
  <c r="B1417"/>
  <c r="C1417"/>
  <c r="J1417"/>
  <c r="I1418"/>
  <c r="G1417" l="1"/>
  <c r="H1419"/>
  <c r="A1418"/>
  <c r="E1418"/>
  <c r="B1418"/>
  <c r="D1418"/>
  <c r="F1418"/>
  <c r="C1418"/>
  <c r="J1418"/>
  <c r="I1419"/>
  <c r="G1418" l="1"/>
  <c r="H1420"/>
  <c r="A1419"/>
  <c r="E1419"/>
  <c r="B1419"/>
  <c r="D1419"/>
  <c r="F1419"/>
  <c r="C1419"/>
  <c r="J1419"/>
  <c r="I1420"/>
  <c r="G1419" l="1"/>
  <c r="H1421"/>
  <c r="A1420"/>
  <c r="E1420"/>
  <c r="B1420"/>
  <c r="C1420"/>
  <c r="J1420"/>
  <c r="F1420"/>
  <c r="D1420"/>
  <c r="I1421"/>
  <c r="G1420" l="1"/>
  <c r="H1422"/>
  <c r="A1421"/>
  <c r="E1421"/>
  <c r="F1421"/>
  <c r="B1421"/>
  <c r="D1421"/>
  <c r="I1422"/>
  <c r="C1421"/>
  <c r="J1421"/>
  <c r="G1421" l="1"/>
  <c r="H1423"/>
  <c r="A1422"/>
  <c r="E1422"/>
  <c r="D1422"/>
  <c r="F1422"/>
  <c r="B1422"/>
  <c r="C1422"/>
  <c r="J1422"/>
  <c r="I1423"/>
  <c r="G1422" l="1"/>
  <c r="H1424"/>
  <c r="A1423"/>
  <c r="E1423"/>
  <c r="B1423"/>
  <c r="C1423"/>
  <c r="J1423"/>
  <c r="F1423"/>
  <c r="D1423"/>
  <c r="I1424"/>
  <c r="G1423" l="1"/>
  <c r="H1425"/>
  <c r="A1424"/>
  <c r="B1424"/>
  <c r="F1424"/>
  <c r="D1424"/>
  <c r="J1424"/>
  <c r="I1425"/>
  <c r="C1424"/>
  <c r="E1424"/>
  <c r="G1424" l="1"/>
  <c r="H1426"/>
  <c r="A1425"/>
  <c r="B1425"/>
  <c r="D1425"/>
  <c r="C1425"/>
  <c r="E1425"/>
  <c r="F1425"/>
  <c r="J1425"/>
  <c r="I1426"/>
  <c r="G1425" l="1"/>
  <c r="H1427"/>
  <c r="A1426"/>
  <c r="D1426"/>
  <c r="E1426"/>
  <c r="J1426"/>
  <c r="F1426"/>
  <c r="C1426"/>
  <c r="B1426"/>
  <c r="I1427"/>
  <c r="G1426" l="1"/>
  <c r="H1428"/>
  <c r="A1427"/>
  <c r="B1427"/>
  <c r="D1427"/>
  <c r="C1427"/>
  <c r="E1427"/>
  <c r="F1427"/>
  <c r="J1427"/>
  <c r="I1428"/>
  <c r="G1427" l="1"/>
  <c r="H1429"/>
  <c r="A1428"/>
  <c r="D1428"/>
  <c r="E1428"/>
  <c r="C1428"/>
  <c r="B1428"/>
  <c r="F1428"/>
  <c r="J1428"/>
  <c r="I1429"/>
  <c r="G1428" l="1"/>
  <c r="H1430"/>
  <c r="A1429"/>
  <c r="B1429"/>
  <c r="D1429"/>
  <c r="C1429"/>
  <c r="E1429"/>
  <c r="F1429"/>
  <c r="J1429"/>
  <c r="I1430"/>
  <c r="G1429" l="1"/>
  <c r="H1431"/>
  <c r="A1430"/>
  <c r="B1430"/>
  <c r="D1430"/>
  <c r="C1430"/>
  <c r="E1430"/>
  <c r="F1430"/>
  <c r="J1430"/>
  <c r="I1431"/>
  <c r="G1430" l="1"/>
  <c r="H1432"/>
  <c r="A1431"/>
  <c r="B1431"/>
  <c r="D1431"/>
  <c r="C1431"/>
  <c r="E1431"/>
  <c r="F1431"/>
  <c r="J1431"/>
  <c r="I1432"/>
  <c r="G1431" l="1"/>
  <c r="H1433"/>
  <c r="A1432"/>
  <c r="D1432"/>
  <c r="J1432"/>
  <c r="C1432"/>
  <c r="B1432"/>
  <c r="F1432"/>
  <c r="E1432"/>
  <c r="I1433"/>
  <c r="G1432" l="1"/>
  <c r="H1434"/>
  <c r="A1433"/>
  <c r="E1433"/>
  <c r="F1433"/>
  <c r="B1433"/>
  <c r="D1433"/>
  <c r="I1434"/>
  <c r="C1433"/>
  <c r="J1433"/>
  <c r="G1433" l="1"/>
  <c r="H1435"/>
  <c r="A1434"/>
  <c r="E1434"/>
  <c r="D1434"/>
  <c r="F1434"/>
  <c r="B1434"/>
  <c r="C1434"/>
  <c r="J1434"/>
  <c r="I1435"/>
  <c r="G1434" l="1"/>
  <c r="H1436"/>
  <c r="A1435"/>
  <c r="B1435"/>
  <c r="D1435"/>
  <c r="C1435"/>
  <c r="E1435"/>
  <c r="F1435"/>
  <c r="J1435"/>
  <c r="I1436"/>
  <c r="G1435" l="1"/>
  <c r="H1437"/>
  <c r="A1436"/>
  <c r="D1436"/>
  <c r="F1436"/>
  <c r="E1436"/>
  <c r="J1436"/>
  <c r="I1437"/>
  <c r="C1436"/>
  <c r="B1436"/>
  <c r="G1436" l="1"/>
  <c r="H1438"/>
  <c r="A1437"/>
  <c r="E1437"/>
  <c r="D1437"/>
  <c r="F1437"/>
  <c r="B1437"/>
  <c r="C1437"/>
  <c r="J1437"/>
  <c r="I1438"/>
  <c r="G1437" l="1"/>
  <c r="H1439"/>
  <c r="A1438"/>
  <c r="E1438"/>
  <c r="B1438"/>
  <c r="C1438"/>
  <c r="J1438"/>
  <c r="F1438"/>
  <c r="D1438"/>
  <c r="I1439"/>
  <c r="G1438" l="1"/>
  <c r="H1440"/>
  <c r="A1439"/>
  <c r="B1439"/>
  <c r="F1439"/>
  <c r="D1439"/>
  <c r="J1439"/>
  <c r="I1440"/>
  <c r="C1439"/>
  <c r="E1439"/>
  <c r="G1439" l="1"/>
  <c r="H1441"/>
  <c r="A1440"/>
  <c r="B1440"/>
  <c r="J1440"/>
  <c r="F1440"/>
  <c r="D1440"/>
  <c r="C1440"/>
  <c r="E1440"/>
  <c r="I1441"/>
  <c r="G1440" l="1"/>
  <c r="H1442"/>
  <c r="A1441"/>
  <c r="E1441"/>
  <c r="B1441"/>
  <c r="C1441"/>
  <c r="J1441"/>
  <c r="F1441"/>
  <c r="D1441"/>
  <c r="I1442"/>
  <c r="G1441" l="1"/>
  <c r="H1443"/>
  <c r="A1442"/>
  <c r="E1442"/>
  <c r="F1442"/>
  <c r="B1442"/>
  <c r="D1442"/>
  <c r="I1443"/>
  <c r="C1442"/>
  <c r="J1442"/>
  <c r="G1442" l="1"/>
  <c r="H1444"/>
  <c r="A1443"/>
  <c r="B1443"/>
  <c r="J1443"/>
  <c r="F1443"/>
  <c r="D1443"/>
  <c r="C1443"/>
  <c r="E1443"/>
  <c r="I1444"/>
  <c r="G1443" l="1"/>
  <c r="H1445"/>
  <c r="A1444"/>
  <c r="B1444"/>
  <c r="D1444"/>
  <c r="C1444"/>
  <c r="E1444"/>
  <c r="F1444"/>
  <c r="J1444"/>
  <c r="I1445"/>
  <c r="G1444" l="1"/>
  <c r="H1446"/>
  <c r="A1445"/>
  <c r="E1445"/>
  <c r="F1445"/>
  <c r="B1445"/>
  <c r="D1445"/>
  <c r="I1446"/>
  <c r="C1445"/>
  <c r="J1445"/>
  <c r="G1445" l="1"/>
  <c r="H1447"/>
  <c r="A1446"/>
  <c r="E1446"/>
  <c r="D1446"/>
  <c r="F1446"/>
  <c r="B1446"/>
  <c r="C1446"/>
  <c r="J1446"/>
  <c r="I1447"/>
  <c r="G1446" l="1"/>
  <c r="H1448"/>
  <c r="A1447"/>
  <c r="E1447"/>
  <c r="B1447"/>
  <c r="C1447"/>
  <c r="J1447"/>
  <c r="F1447"/>
  <c r="D1447"/>
  <c r="I1448"/>
  <c r="G1447" l="1"/>
  <c r="H1449"/>
  <c r="A1448"/>
  <c r="B1448"/>
  <c r="F1448"/>
  <c r="D1448"/>
  <c r="J1448"/>
  <c r="I1449"/>
  <c r="C1448"/>
  <c r="E1448"/>
  <c r="G1448" l="1"/>
  <c r="H1450"/>
  <c r="A1449"/>
  <c r="B1449"/>
  <c r="J1449"/>
  <c r="F1449"/>
  <c r="D1449"/>
  <c r="C1449"/>
  <c r="E1449"/>
  <c r="I1450"/>
  <c r="G1449" l="1"/>
  <c r="H1451"/>
  <c r="A1450"/>
  <c r="E1450"/>
  <c r="B1450"/>
  <c r="C1450"/>
  <c r="J1450"/>
  <c r="F1450"/>
  <c r="D1450"/>
  <c r="I1451"/>
  <c r="G1450" l="1"/>
  <c r="H1452"/>
  <c r="A1451"/>
  <c r="E1451"/>
  <c r="F1451"/>
  <c r="B1451"/>
  <c r="D1451"/>
  <c r="I1452"/>
  <c r="C1451"/>
  <c r="J1451"/>
  <c r="G1451" l="1"/>
  <c r="H1453"/>
  <c r="A1452"/>
  <c r="E1452"/>
  <c r="D1452"/>
  <c r="F1452"/>
  <c r="B1452"/>
  <c r="C1452"/>
  <c r="J1452"/>
  <c r="I1453"/>
  <c r="G1452" l="1"/>
  <c r="H1454"/>
  <c r="A1453"/>
  <c r="E1453"/>
  <c r="B1453"/>
  <c r="C1453"/>
  <c r="J1453"/>
  <c r="F1453"/>
  <c r="D1453"/>
  <c r="I1454"/>
  <c r="G1453" l="1"/>
  <c r="H1455"/>
  <c r="A1454"/>
  <c r="E1454"/>
  <c r="F1454"/>
  <c r="B1454"/>
  <c r="D1454"/>
  <c r="I1455"/>
  <c r="C1454"/>
  <c r="J1454"/>
  <c r="G1454" l="1"/>
  <c r="H1456"/>
  <c r="A1455"/>
  <c r="D1455"/>
  <c r="E1455"/>
  <c r="F1455"/>
  <c r="J1455"/>
  <c r="C1455"/>
  <c r="B1455"/>
  <c r="I1456"/>
  <c r="G1455" l="1"/>
  <c r="H1457"/>
  <c r="A1456"/>
  <c r="D1456"/>
  <c r="E1456"/>
  <c r="J1456"/>
  <c r="F1456"/>
  <c r="C1456"/>
  <c r="B1456"/>
  <c r="I1457"/>
  <c r="G1456" l="1"/>
  <c r="H1458"/>
  <c r="A1457"/>
  <c r="D1457"/>
  <c r="J1457"/>
  <c r="E1457"/>
  <c r="F1457"/>
  <c r="C1457"/>
  <c r="B1457"/>
  <c r="I1458"/>
  <c r="G1457" l="1"/>
  <c r="H1459"/>
  <c r="A1458"/>
  <c r="D1458"/>
  <c r="J1458"/>
  <c r="C1458"/>
  <c r="B1458"/>
  <c r="F1458"/>
  <c r="E1458"/>
  <c r="I1459"/>
  <c r="G1458" l="1"/>
  <c r="H1460"/>
  <c r="D1459"/>
  <c r="E1459"/>
  <c r="F1459"/>
  <c r="C1459"/>
  <c r="A1459"/>
  <c r="I1460"/>
  <c r="B1459"/>
  <c r="J1459"/>
  <c r="G1459" l="1"/>
  <c r="H1461"/>
  <c r="F1460"/>
  <c r="B1460"/>
  <c r="J1460"/>
  <c r="C1460"/>
  <c r="A1460"/>
  <c r="D1460"/>
  <c r="E1460"/>
  <c r="I1461"/>
  <c r="G1460" l="1"/>
  <c r="H1462"/>
  <c r="F1461"/>
  <c r="B1461"/>
  <c r="A1461"/>
  <c r="J1461"/>
  <c r="C1461"/>
  <c r="D1461"/>
  <c r="E1461"/>
  <c r="I1462"/>
  <c r="G1461" l="1"/>
  <c r="H1463"/>
  <c r="F1462"/>
  <c r="B1462"/>
  <c r="A1462"/>
  <c r="D1462"/>
  <c r="E1462"/>
  <c r="C1462"/>
  <c r="J1462"/>
  <c r="I1463"/>
  <c r="G1462" l="1"/>
  <c r="H1464"/>
  <c r="F1463"/>
  <c r="A1463"/>
  <c r="B1463"/>
  <c r="J1463"/>
  <c r="D1463"/>
  <c r="C1463"/>
  <c r="E1463"/>
  <c r="I1464"/>
  <c r="G1463" l="1"/>
  <c r="H1465"/>
  <c r="B1464"/>
  <c r="F1464"/>
  <c r="D1464"/>
  <c r="E1464"/>
  <c r="A1464"/>
  <c r="J1464"/>
  <c r="C1464"/>
  <c r="I1465"/>
  <c r="G1464" l="1"/>
  <c r="H1466"/>
  <c r="D1465"/>
  <c r="E1465"/>
  <c r="F1465"/>
  <c r="C1465"/>
  <c r="B1465"/>
  <c r="J1465"/>
  <c r="A1465"/>
  <c r="I1466"/>
  <c r="G1465" l="1"/>
  <c r="H1467"/>
  <c r="A1466"/>
  <c r="C1466"/>
  <c r="F1466"/>
  <c r="B1466"/>
  <c r="J1466"/>
  <c r="I1467"/>
  <c r="E1466"/>
  <c r="D1466"/>
  <c r="G1466" l="1"/>
  <c r="H1468"/>
  <c r="A1467"/>
  <c r="E1467"/>
  <c r="B1467"/>
  <c r="C1467"/>
  <c r="J1467"/>
  <c r="F1467"/>
  <c r="D1467"/>
  <c r="I1468"/>
  <c r="G1467" l="1"/>
  <c r="H1469"/>
  <c r="A1468"/>
  <c r="E1468"/>
  <c r="F1468"/>
  <c r="C1468"/>
  <c r="J1468"/>
  <c r="B1468"/>
  <c r="D1468"/>
  <c r="I1469"/>
  <c r="G1468" l="1"/>
  <c r="H1470"/>
  <c r="A1469"/>
  <c r="E1469"/>
  <c r="F1469"/>
  <c r="B1469"/>
  <c r="D1469"/>
  <c r="C1469"/>
  <c r="J1469"/>
  <c r="I1470"/>
  <c r="G1469" l="1"/>
  <c r="H1471"/>
  <c r="A1470"/>
  <c r="E1470"/>
  <c r="F1470"/>
  <c r="C1470"/>
  <c r="J1470"/>
  <c r="B1470"/>
  <c r="D1470"/>
  <c r="I1471"/>
  <c r="G1470" l="1"/>
  <c r="H1472"/>
  <c r="A1471"/>
  <c r="E1471"/>
  <c r="F1471"/>
  <c r="B1471"/>
  <c r="D1471"/>
  <c r="I1472"/>
  <c r="C1471"/>
  <c r="J1471"/>
  <c r="G1471" l="1"/>
  <c r="H1473"/>
  <c r="A1472"/>
  <c r="E1472"/>
  <c r="D1472"/>
  <c r="F1472"/>
  <c r="B1472"/>
  <c r="C1472"/>
  <c r="J1472"/>
  <c r="I1473"/>
  <c r="G1472" l="1"/>
  <c r="H1474"/>
  <c r="A1473"/>
  <c r="E1473"/>
  <c r="F1473"/>
  <c r="B1473"/>
  <c r="C1473"/>
  <c r="J1473"/>
  <c r="D1473"/>
  <c r="I1474"/>
  <c r="G1473" l="1"/>
  <c r="H1475"/>
  <c r="A1474"/>
  <c r="E1474"/>
  <c r="F1474"/>
  <c r="B1474"/>
  <c r="C1474"/>
  <c r="J1474"/>
  <c r="D1474"/>
  <c r="I1475"/>
  <c r="G1474" l="1"/>
  <c r="H1476"/>
  <c r="A1475"/>
  <c r="D1475"/>
  <c r="F1475"/>
  <c r="J1475"/>
  <c r="C1475"/>
  <c r="B1475"/>
  <c r="E1475"/>
  <c r="I1476"/>
  <c r="G1475" l="1"/>
  <c r="H1477"/>
  <c r="A1476"/>
  <c r="E1476"/>
  <c r="F1476"/>
  <c r="B1476"/>
  <c r="C1476"/>
  <c r="J1476"/>
  <c r="D1476"/>
  <c r="I1477"/>
  <c r="G1476" l="1"/>
  <c r="H1478"/>
  <c r="A1477"/>
  <c r="E1477"/>
  <c r="F1477"/>
  <c r="B1477"/>
  <c r="C1477"/>
  <c r="J1477"/>
  <c r="D1477"/>
  <c r="I1478"/>
  <c r="G1477" l="1"/>
  <c r="H1479"/>
  <c r="A1478"/>
  <c r="E1478"/>
  <c r="F1478"/>
  <c r="C1478"/>
  <c r="J1478"/>
  <c r="B1478"/>
  <c r="D1478"/>
  <c r="I1479"/>
  <c r="G1478" l="1"/>
  <c r="H1480"/>
  <c r="A1479"/>
  <c r="E1479"/>
  <c r="F1479"/>
  <c r="C1479"/>
  <c r="J1479"/>
  <c r="B1479"/>
  <c r="D1479"/>
  <c r="I1480"/>
  <c r="G1479" l="1"/>
  <c r="H1481"/>
  <c r="A1480"/>
  <c r="E1480"/>
  <c r="F1480"/>
  <c r="B1480"/>
  <c r="D1480"/>
  <c r="I1481"/>
  <c r="C1480"/>
  <c r="J1480"/>
  <c r="G1480" l="1"/>
  <c r="H1482"/>
  <c r="A1481"/>
  <c r="E1481"/>
  <c r="D1481"/>
  <c r="F1481"/>
  <c r="B1481"/>
  <c r="C1481"/>
  <c r="J1481"/>
  <c r="I1482"/>
  <c r="G1481" l="1"/>
  <c r="H1483"/>
  <c r="A1482"/>
  <c r="E1482"/>
  <c r="C1482"/>
  <c r="J1482"/>
  <c r="F1482"/>
  <c r="B1482"/>
  <c r="D1482"/>
  <c r="I1483"/>
  <c r="G1482" l="1"/>
  <c r="H1484"/>
  <c r="A1483"/>
  <c r="E1483"/>
  <c r="F1483"/>
  <c r="B1483"/>
  <c r="D1483"/>
  <c r="I1484"/>
  <c r="C1483"/>
  <c r="J1483"/>
  <c r="G1483" l="1"/>
  <c r="H1485"/>
  <c r="A1484"/>
  <c r="E1484"/>
  <c r="D1484"/>
  <c r="F1484"/>
  <c r="B1484"/>
  <c r="C1484"/>
  <c r="J1484"/>
  <c r="I1485"/>
  <c r="G1484" l="1"/>
  <c r="H1486"/>
  <c r="A1485"/>
  <c r="E1485"/>
  <c r="B1485"/>
  <c r="C1485"/>
  <c r="J1485"/>
  <c r="F1485"/>
  <c r="D1485"/>
  <c r="I1486"/>
  <c r="G1485" l="1"/>
  <c r="H1487"/>
  <c r="A1486"/>
  <c r="E1486"/>
  <c r="D1486"/>
  <c r="F1486"/>
  <c r="B1486"/>
  <c r="C1486"/>
  <c r="J1486"/>
  <c r="I1487"/>
  <c r="G1486" l="1"/>
  <c r="H1488"/>
  <c r="A1487"/>
  <c r="D1487"/>
  <c r="E1487"/>
  <c r="C1487"/>
  <c r="B1487"/>
  <c r="F1487"/>
  <c r="J1487"/>
  <c r="I1488"/>
  <c r="G1487" l="1"/>
  <c r="H1489"/>
  <c r="A1488"/>
  <c r="B1488"/>
  <c r="C1488"/>
  <c r="E1488"/>
  <c r="F1488"/>
  <c r="D1488"/>
  <c r="J1488"/>
  <c r="I1489"/>
  <c r="G1488" l="1"/>
  <c r="H1490"/>
  <c r="A1489"/>
  <c r="D1489"/>
  <c r="C1489"/>
  <c r="B1489"/>
  <c r="F1489"/>
  <c r="E1489"/>
  <c r="J1489"/>
  <c r="I1490"/>
  <c r="G1489" l="1"/>
  <c r="H1491"/>
  <c r="A1490"/>
  <c r="B1490"/>
  <c r="C1490"/>
  <c r="E1490"/>
  <c r="F1490"/>
  <c r="D1490"/>
  <c r="J1490"/>
  <c r="I1491"/>
  <c r="G1490" l="1"/>
  <c r="H1492"/>
  <c r="A1491"/>
  <c r="D1491"/>
  <c r="C1491"/>
  <c r="B1491"/>
  <c r="F1491"/>
  <c r="E1491"/>
  <c r="J1491"/>
  <c r="I1492"/>
  <c r="G1491" l="1"/>
  <c r="H1493"/>
  <c r="A1492"/>
  <c r="B1492"/>
  <c r="D1492"/>
  <c r="C1492"/>
  <c r="E1492"/>
  <c r="F1492"/>
  <c r="J1492"/>
  <c r="I1493"/>
  <c r="G1492" l="1"/>
  <c r="H1494"/>
  <c r="A1493"/>
  <c r="D1493"/>
  <c r="E1493"/>
  <c r="J1493"/>
  <c r="F1493"/>
  <c r="C1493"/>
  <c r="B1493"/>
  <c r="I1494"/>
  <c r="G1493" l="1"/>
  <c r="H1495"/>
  <c r="A1494"/>
  <c r="E1494"/>
  <c r="B1494"/>
  <c r="C1494"/>
  <c r="J1494"/>
  <c r="F1494"/>
  <c r="D1494"/>
  <c r="I1495"/>
  <c r="G1494" l="1"/>
  <c r="H1496"/>
  <c r="A1495"/>
  <c r="B1495"/>
  <c r="D1495"/>
  <c r="C1495"/>
  <c r="E1495"/>
  <c r="F1495"/>
  <c r="J1495"/>
  <c r="I1496"/>
  <c r="G1495" l="1"/>
  <c r="H1497"/>
  <c r="A1496"/>
  <c r="B1496"/>
  <c r="C1496"/>
  <c r="E1496"/>
  <c r="F1496"/>
  <c r="D1496"/>
  <c r="J1496"/>
  <c r="I1497"/>
  <c r="G1496" l="1"/>
  <c r="H1498"/>
  <c r="A1497"/>
  <c r="B1497"/>
  <c r="C1497"/>
  <c r="E1497"/>
  <c r="F1497"/>
  <c r="D1497"/>
  <c r="J1497"/>
  <c r="I1498"/>
  <c r="G1497" l="1"/>
  <c r="H1499"/>
  <c r="A1498"/>
  <c r="B1498"/>
  <c r="D1498"/>
  <c r="J1498"/>
  <c r="F1498"/>
  <c r="C1498"/>
  <c r="E1498"/>
  <c r="I1499"/>
  <c r="G1498" l="1"/>
  <c r="H1500"/>
  <c r="A1499"/>
  <c r="D1499"/>
  <c r="E1499"/>
  <c r="C1499"/>
  <c r="B1499"/>
  <c r="F1499"/>
  <c r="J1499"/>
  <c r="I1500"/>
  <c r="G1499" l="1"/>
  <c r="H1501"/>
  <c r="A1500"/>
  <c r="B1500"/>
  <c r="D1500"/>
  <c r="J1500"/>
  <c r="F1500"/>
  <c r="C1500"/>
  <c r="E1500"/>
  <c r="I1501"/>
  <c r="G1500" l="1"/>
  <c r="H1502"/>
  <c r="A1501"/>
  <c r="B1501"/>
  <c r="D1501"/>
  <c r="C1501"/>
  <c r="E1501"/>
  <c r="F1501"/>
  <c r="J1501"/>
  <c r="I1502"/>
  <c r="G1501" l="1"/>
  <c r="H1503"/>
  <c r="C1502"/>
  <c r="E1502"/>
  <c r="F1502"/>
  <c r="D1502"/>
  <c r="J1502"/>
  <c r="A1502"/>
  <c r="B1502"/>
  <c r="I1503"/>
  <c r="G1502" l="1"/>
  <c r="H1504"/>
  <c r="D1503"/>
  <c r="A1503"/>
  <c r="B1503"/>
  <c r="C1503"/>
  <c r="E1503"/>
  <c r="J1503"/>
  <c r="F1503"/>
  <c r="I1504"/>
  <c r="G1503" l="1"/>
  <c r="H1505"/>
  <c r="A1504"/>
  <c r="D1504"/>
  <c r="J1504"/>
  <c r="C1504"/>
  <c r="B1504"/>
  <c r="F1504"/>
  <c r="E1504"/>
  <c r="I1505"/>
  <c r="G1504" l="1"/>
  <c r="H1506"/>
  <c r="A1505"/>
  <c r="B1505"/>
  <c r="C1505"/>
  <c r="E1505"/>
  <c r="F1505"/>
  <c r="D1505"/>
  <c r="J1505"/>
  <c r="I1506"/>
  <c r="G1505" l="1"/>
  <c r="H1507"/>
  <c r="C1506"/>
  <c r="E1506"/>
  <c r="D1506"/>
  <c r="J1506"/>
  <c r="A1506"/>
  <c r="F1506"/>
  <c r="B1506"/>
  <c r="I1507"/>
  <c r="G1506" l="1"/>
  <c r="H1508"/>
  <c r="C1507"/>
  <c r="D1507"/>
  <c r="A1507"/>
  <c r="F1507"/>
  <c r="B1507"/>
  <c r="E1507"/>
  <c r="J1507"/>
  <c r="I1508"/>
  <c r="G1507" l="1"/>
  <c r="H1509"/>
  <c r="J1508"/>
  <c r="D1508"/>
  <c r="E1508"/>
  <c r="C1508"/>
  <c r="F1508"/>
  <c r="A1508"/>
  <c r="B1508"/>
  <c r="I1509"/>
  <c r="G1508" l="1"/>
  <c r="H1510"/>
  <c r="A1509"/>
  <c r="E1509"/>
  <c r="C1509"/>
  <c r="J1509"/>
  <c r="F1509"/>
  <c r="B1509"/>
  <c r="D1509"/>
  <c r="I1510"/>
  <c r="G1509" l="1"/>
  <c r="H1511"/>
  <c r="A1510"/>
  <c r="E1510"/>
  <c r="C1510"/>
  <c r="J1510"/>
  <c r="F1510"/>
  <c r="B1510"/>
  <c r="D1510"/>
  <c r="I1511"/>
  <c r="G1510" l="1"/>
  <c r="H1512"/>
  <c r="A1511"/>
  <c r="D1511"/>
  <c r="E1511"/>
  <c r="F1511"/>
  <c r="J1511"/>
  <c r="C1511"/>
  <c r="B1511"/>
  <c r="I1512"/>
  <c r="G1511" l="1"/>
  <c r="H1513"/>
  <c r="A1512"/>
  <c r="E1512"/>
  <c r="B1512"/>
  <c r="C1512"/>
  <c r="J1512"/>
  <c r="F1512"/>
  <c r="D1512"/>
  <c r="I1513"/>
  <c r="G1512" l="1"/>
  <c r="H1514"/>
  <c r="D1513"/>
  <c r="E1513"/>
  <c r="B1513"/>
  <c r="J1513"/>
  <c r="F1513"/>
  <c r="C1513"/>
  <c r="A1513"/>
  <c r="I1514"/>
  <c r="G1513" l="1"/>
  <c r="H1515"/>
  <c r="F1514"/>
  <c r="E1514"/>
  <c r="C1514"/>
  <c r="D1514"/>
  <c r="J1514"/>
  <c r="B1514"/>
  <c r="A1514"/>
  <c r="I1515"/>
  <c r="G1514" l="1"/>
  <c r="H1516"/>
  <c r="A1515"/>
  <c r="D1515"/>
  <c r="E1515"/>
  <c r="F1515"/>
  <c r="J1515"/>
  <c r="C1515"/>
  <c r="B1515"/>
  <c r="I1516"/>
  <c r="G1515" l="1"/>
  <c r="H1517"/>
  <c r="A1516"/>
  <c r="D1516"/>
  <c r="J1516"/>
  <c r="E1516"/>
  <c r="F1516"/>
  <c r="C1516"/>
  <c r="B1516"/>
  <c r="I1517"/>
  <c r="G1516" l="1"/>
  <c r="H1518"/>
  <c r="A1517"/>
  <c r="D1517"/>
  <c r="J1517"/>
  <c r="C1517"/>
  <c r="B1517"/>
  <c r="F1517"/>
  <c r="E1517"/>
  <c r="I1518"/>
  <c r="G1517" l="1"/>
  <c r="H1519"/>
  <c r="A1518"/>
  <c r="D1518"/>
  <c r="J1518"/>
  <c r="C1518"/>
  <c r="B1518"/>
  <c r="F1518"/>
  <c r="E1518"/>
  <c r="I1519"/>
  <c r="G1518" l="1"/>
  <c r="H1520"/>
  <c r="A1519"/>
  <c r="D1519"/>
  <c r="E1519"/>
  <c r="F1519"/>
  <c r="J1519"/>
  <c r="C1519"/>
  <c r="B1519"/>
  <c r="I1520"/>
  <c r="G1519" l="1"/>
  <c r="H1521"/>
  <c r="A1520"/>
  <c r="D1520"/>
  <c r="E1520"/>
  <c r="F1520"/>
  <c r="J1520"/>
  <c r="C1520"/>
  <c r="B1520"/>
  <c r="I1521"/>
  <c r="G1520" l="1"/>
  <c r="H1522"/>
  <c r="A1521"/>
  <c r="D1521"/>
  <c r="F1521"/>
  <c r="J1521"/>
  <c r="E1521"/>
  <c r="I1522"/>
  <c r="C1521"/>
  <c r="B1521"/>
  <c r="G1521" l="1"/>
  <c r="H1523"/>
  <c r="A1522"/>
  <c r="D1522"/>
  <c r="E1522"/>
  <c r="F1522"/>
  <c r="J1522"/>
  <c r="C1522"/>
  <c r="B1522"/>
  <c r="I1523"/>
  <c r="G1522" l="1"/>
  <c r="H1524"/>
  <c r="A1523"/>
  <c r="D1523"/>
  <c r="E1523"/>
  <c r="F1523"/>
  <c r="J1523"/>
  <c r="C1523"/>
  <c r="B1523"/>
  <c r="I1524"/>
  <c r="G1523" l="1"/>
  <c r="H1525"/>
  <c r="A1524"/>
  <c r="D1524"/>
  <c r="E1524"/>
  <c r="F1524"/>
  <c r="J1524"/>
  <c r="C1524"/>
  <c r="B1524"/>
  <c r="I1525"/>
  <c r="G1524" l="1"/>
  <c r="H1526"/>
  <c r="A1525"/>
  <c r="D1525"/>
  <c r="E1525"/>
  <c r="F1525"/>
  <c r="J1525"/>
  <c r="C1525"/>
  <c r="B1525"/>
  <c r="I1526"/>
  <c r="G1525" l="1"/>
  <c r="H1527"/>
  <c r="A1526"/>
  <c r="D1526"/>
  <c r="E1526"/>
  <c r="F1526"/>
  <c r="J1526"/>
  <c r="C1526"/>
  <c r="B1526"/>
  <c r="I1527"/>
  <c r="G1526" l="1"/>
  <c r="H1528"/>
  <c r="A1527"/>
  <c r="D1527"/>
  <c r="E1527"/>
  <c r="F1527"/>
  <c r="J1527"/>
  <c r="C1527"/>
  <c r="B1527"/>
  <c r="I1528"/>
  <c r="G1527" l="1"/>
  <c r="H1529"/>
  <c r="A1528"/>
  <c r="D1528"/>
  <c r="E1528"/>
  <c r="F1528"/>
  <c r="J1528"/>
  <c r="C1528"/>
  <c r="B1528"/>
  <c r="I1529"/>
  <c r="G1528" l="1"/>
  <c r="H1530"/>
  <c r="A1529"/>
  <c r="D1529"/>
  <c r="E1529"/>
  <c r="F1529"/>
  <c r="J1529"/>
  <c r="C1529"/>
  <c r="B1529"/>
  <c r="I1530"/>
  <c r="G1529" l="1"/>
  <c r="H1531"/>
  <c r="A1530"/>
  <c r="D1530"/>
  <c r="E1530"/>
  <c r="F1530"/>
  <c r="J1530"/>
  <c r="C1530"/>
  <c r="B1530"/>
  <c r="I1531"/>
  <c r="G1530" l="1"/>
  <c r="H1532"/>
  <c r="A1531"/>
  <c r="D1531"/>
  <c r="E1531"/>
  <c r="F1531"/>
  <c r="J1531"/>
  <c r="C1531"/>
  <c r="B1531"/>
  <c r="I1532"/>
  <c r="G1531" l="1"/>
  <c r="H1533"/>
  <c r="A1532"/>
  <c r="E1532"/>
  <c r="B1532"/>
  <c r="C1532"/>
  <c r="J1532"/>
  <c r="F1532"/>
  <c r="D1532"/>
  <c r="I1533"/>
  <c r="G1532" l="1"/>
  <c r="H1534"/>
  <c r="A1533"/>
  <c r="E1533"/>
  <c r="D1533"/>
  <c r="F1533"/>
  <c r="B1533"/>
  <c r="C1533"/>
  <c r="J1533"/>
  <c r="I1534"/>
  <c r="G1533" l="1"/>
  <c r="H1535"/>
  <c r="A1534"/>
  <c r="E1534"/>
  <c r="B1534"/>
  <c r="C1534"/>
  <c r="J1534"/>
  <c r="F1534"/>
  <c r="D1534"/>
  <c r="I1535"/>
  <c r="G1534" l="1"/>
  <c r="H1536"/>
  <c r="A1535"/>
  <c r="E1535"/>
  <c r="D1535"/>
  <c r="F1535"/>
  <c r="B1535"/>
  <c r="C1535"/>
  <c r="J1535"/>
  <c r="I1536"/>
  <c r="G1535" l="1"/>
  <c r="H1537"/>
  <c r="A1536"/>
  <c r="E1536"/>
  <c r="B1536"/>
  <c r="C1536"/>
  <c r="J1536"/>
  <c r="F1536"/>
  <c r="D1536"/>
  <c r="I1537"/>
  <c r="G1536" l="1"/>
  <c r="H1538"/>
  <c r="A1537"/>
  <c r="E1537"/>
  <c r="B1537"/>
  <c r="D1537"/>
  <c r="F1537"/>
  <c r="C1537"/>
  <c r="J1537"/>
  <c r="I1538"/>
  <c r="G1537" l="1"/>
  <c r="H1539"/>
  <c r="A1538"/>
  <c r="E1538"/>
  <c r="B1538"/>
  <c r="C1538"/>
  <c r="J1538"/>
  <c r="F1538"/>
  <c r="D1538"/>
  <c r="I1539"/>
  <c r="G1538" l="1"/>
  <c r="H1540"/>
  <c r="A1539"/>
  <c r="E1539"/>
  <c r="F1539"/>
  <c r="B1539"/>
  <c r="D1539"/>
  <c r="I1540"/>
  <c r="C1539"/>
  <c r="J1539"/>
  <c r="G1539" l="1"/>
  <c r="H1541"/>
  <c r="A1540"/>
  <c r="E1540"/>
  <c r="D1540"/>
  <c r="F1540"/>
  <c r="B1540"/>
  <c r="C1540"/>
  <c r="J1540"/>
  <c r="I1541"/>
  <c r="G1540" l="1"/>
  <c r="H1542"/>
  <c r="A1541"/>
  <c r="E1541"/>
  <c r="B1541"/>
  <c r="D1541"/>
  <c r="F1541"/>
  <c r="C1541"/>
  <c r="J1541"/>
  <c r="I1542"/>
  <c r="G1541" l="1"/>
  <c r="H1543"/>
  <c r="A1542"/>
  <c r="E1542"/>
  <c r="B1542"/>
  <c r="D1542"/>
  <c r="F1542"/>
  <c r="C1542"/>
  <c r="J1542"/>
  <c r="I1543"/>
  <c r="G1542" l="1"/>
  <c r="H1544"/>
  <c r="A1543"/>
  <c r="E1543"/>
  <c r="C1543"/>
  <c r="J1543"/>
  <c r="F1543"/>
  <c r="B1543"/>
  <c r="D1543"/>
  <c r="I1544"/>
  <c r="G1543" l="1"/>
  <c r="H1545"/>
  <c r="A1544"/>
  <c r="E1544"/>
  <c r="D1544"/>
  <c r="F1544"/>
  <c r="B1544"/>
  <c r="C1544"/>
  <c r="J1544"/>
  <c r="I1545"/>
  <c r="G1544" l="1"/>
  <c r="H1546"/>
  <c r="A1545"/>
  <c r="E1545"/>
  <c r="F1545"/>
  <c r="B1545"/>
  <c r="D1545"/>
  <c r="I1546"/>
  <c r="C1545"/>
  <c r="J1545"/>
  <c r="G1545" l="1"/>
  <c r="H1547"/>
  <c r="A1546"/>
  <c r="E1546"/>
  <c r="D1546"/>
  <c r="F1546"/>
  <c r="B1546"/>
  <c r="C1546"/>
  <c r="J1546"/>
  <c r="I1547"/>
  <c r="G1546" l="1"/>
  <c r="H1548"/>
  <c r="A1547"/>
  <c r="E1547"/>
  <c r="B1547"/>
  <c r="C1547"/>
  <c r="J1547"/>
  <c r="F1547"/>
  <c r="D1547"/>
  <c r="I1548"/>
  <c r="G1547" l="1"/>
  <c r="H1549"/>
  <c r="A1548"/>
  <c r="E1548"/>
  <c r="B1548"/>
  <c r="C1548"/>
  <c r="J1548"/>
  <c r="F1548"/>
  <c r="D1548"/>
  <c r="I1549"/>
  <c r="G1548" l="1"/>
  <c r="H1550"/>
  <c r="E1549"/>
  <c r="A1549"/>
  <c r="B1549"/>
  <c r="J1549"/>
  <c r="C1549"/>
  <c r="F1549"/>
  <c r="D1549"/>
  <c r="I1550"/>
  <c r="G1549" l="1"/>
  <c r="H1551"/>
  <c r="F1550"/>
  <c r="E1550"/>
  <c r="C1550"/>
  <c r="D1550"/>
  <c r="J1550"/>
  <c r="B1550"/>
  <c r="A1550"/>
  <c r="I1551"/>
  <c r="G1550" l="1"/>
  <c r="H1552"/>
  <c r="A1551"/>
  <c r="D1551"/>
  <c r="J1551"/>
  <c r="C1551"/>
  <c r="B1551"/>
  <c r="F1551"/>
  <c r="E1551"/>
  <c r="I1552"/>
  <c r="G1551" l="1"/>
  <c r="H1553"/>
  <c r="A1552"/>
  <c r="D1552"/>
  <c r="J1552"/>
  <c r="C1552"/>
  <c r="B1552"/>
  <c r="F1552"/>
  <c r="E1552"/>
  <c r="I1553"/>
  <c r="G1552" l="1"/>
  <c r="H1554"/>
  <c r="A1553"/>
  <c r="B1553"/>
  <c r="D1553"/>
  <c r="C1553"/>
  <c r="E1553"/>
  <c r="F1553"/>
  <c r="J1553"/>
  <c r="I1554"/>
  <c r="G1553" l="1"/>
  <c r="H1555"/>
  <c r="A1554"/>
  <c r="E1554"/>
  <c r="B1554"/>
  <c r="C1554"/>
  <c r="J1554"/>
  <c r="F1554"/>
  <c r="D1554"/>
  <c r="I1555"/>
  <c r="G1554" l="1"/>
  <c r="H1556"/>
  <c r="A1555"/>
  <c r="E1555"/>
  <c r="F1555"/>
  <c r="B1555"/>
  <c r="D1555"/>
  <c r="I1556"/>
  <c r="C1555"/>
  <c r="J1555"/>
  <c r="G1555" l="1"/>
  <c r="H1557"/>
  <c r="A1556"/>
  <c r="E1556"/>
  <c r="D1556"/>
  <c r="F1556"/>
  <c r="B1556"/>
  <c r="C1556"/>
  <c r="J1556"/>
  <c r="I1557"/>
  <c r="G1556" l="1"/>
  <c r="H1558"/>
  <c r="A1557"/>
  <c r="E1557"/>
  <c r="B1557"/>
  <c r="C1557"/>
  <c r="J1557"/>
  <c r="F1557"/>
  <c r="D1557"/>
  <c r="I1558"/>
  <c r="G1557" l="1"/>
  <c r="H1559"/>
  <c r="A1558"/>
  <c r="E1558"/>
  <c r="B1558"/>
  <c r="C1558"/>
  <c r="J1558"/>
  <c r="F1558"/>
  <c r="D1558"/>
  <c r="I1559"/>
  <c r="G1558" l="1"/>
  <c r="H1560"/>
  <c r="A1559"/>
  <c r="E1559"/>
  <c r="B1559"/>
  <c r="C1559"/>
  <c r="J1559"/>
  <c r="F1559"/>
  <c r="D1559"/>
  <c r="I1560"/>
  <c r="G1559" l="1"/>
  <c r="H1561"/>
  <c r="A1560"/>
  <c r="E1560"/>
  <c r="B1560"/>
  <c r="C1560"/>
  <c r="J1560"/>
  <c r="F1560"/>
  <c r="D1560"/>
  <c r="I1561"/>
  <c r="G1560" l="1"/>
  <c r="H1562"/>
  <c r="A1561"/>
  <c r="E1561"/>
  <c r="F1561"/>
  <c r="B1561"/>
  <c r="D1561"/>
  <c r="I1562"/>
  <c r="C1561"/>
  <c r="J1561"/>
  <c r="G1561" l="1"/>
  <c r="H1563"/>
  <c r="A1562"/>
  <c r="E1562"/>
  <c r="D1562"/>
  <c r="F1562"/>
  <c r="B1562"/>
  <c r="C1562"/>
  <c r="J1562"/>
  <c r="I1563"/>
  <c r="G1562" l="1"/>
  <c r="H1564"/>
  <c r="A1563"/>
  <c r="E1563"/>
  <c r="B1563"/>
  <c r="C1563"/>
  <c r="J1563"/>
  <c r="F1563"/>
  <c r="D1563"/>
  <c r="I1564"/>
  <c r="G1563" l="1"/>
  <c r="H1565"/>
  <c r="A1564"/>
  <c r="E1564"/>
  <c r="F1564"/>
  <c r="B1564"/>
  <c r="D1564"/>
  <c r="I1565"/>
  <c r="C1564"/>
  <c r="J1564"/>
  <c r="G1564" l="1"/>
  <c r="H1566"/>
  <c r="A1565"/>
  <c r="E1565"/>
  <c r="F1565"/>
  <c r="B1565"/>
  <c r="D1565"/>
  <c r="I1566"/>
  <c r="C1565"/>
  <c r="J1565"/>
  <c r="G1565" l="1"/>
  <c r="H1567"/>
  <c r="A1566"/>
  <c r="E1566"/>
  <c r="D1566"/>
  <c r="F1566"/>
  <c r="B1566"/>
  <c r="C1566"/>
  <c r="J1566"/>
  <c r="I1567"/>
  <c r="G1566" l="1"/>
  <c r="H1568"/>
  <c r="A1567"/>
  <c r="E1567"/>
  <c r="B1567"/>
  <c r="D1567"/>
  <c r="F1567"/>
  <c r="C1567"/>
  <c r="J1567"/>
  <c r="I1568"/>
  <c r="G1567" l="1"/>
  <c r="H1569"/>
  <c r="A1568"/>
  <c r="E1568"/>
  <c r="C1568"/>
  <c r="J1568"/>
  <c r="F1568"/>
  <c r="B1568"/>
  <c r="D1568"/>
  <c r="I1569"/>
  <c r="G1568" l="1"/>
  <c r="H1570"/>
  <c r="A1569"/>
  <c r="E1569"/>
  <c r="F1569"/>
  <c r="B1569"/>
  <c r="D1569"/>
  <c r="I1570"/>
  <c r="C1569"/>
  <c r="J1569"/>
  <c r="G1569" l="1"/>
  <c r="H1571"/>
  <c r="A1570"/>
  <c r="E1570"/>
  <c r="D1570"/>
  <c r="F1570"/>
  <c r="B1570"/>
  <c r="C1570"/>
  <c r="J1570"/>
  <c r="I1571"/>
  <c r="G1570" l="1"/>
  <c r="H1572"/>
  <c r="A1571"/>
  <c r="E1571"/>
  <c r="C1571"/>
  <c r="J1571"/>
  <c r="F1571"/>
  <c r="B1571"/>
  <c r="D1571"/>
  <c r="I1572"/>
  <c r="G1571" l="1"/>
  <c r="H1573"/>
  <c r="A1572"/>
  <c r="E1572"/>
  <c r="F1572"/>
  <c r="B1572"/>
  <c r="D1572"/>
  <c r="I1573"/>
  <c r="C1572"/>
  <c r="J1572"/>
  <c r="G1572" l="1"/>
  <c r="H1574"/>
  <c r="A1573"/>
  <c r="E1573"/>
  <c r="D1573"/>
  <c r="F1573"/>
  <c r="B1573"/>
  <c r="C1573"/>
  <c r="J1573"/>
  <c r="I1574"/>
  <c r="G1573" l="1"/>
  <c r="H1575"/>
  <c r="A1574"/>
  <c r="E1574"/>
  <c r="B1574"/>
  <c r="D1574"/>
  <c r="F1574"/>
  <c r="C1574"/>
  <c r="J1574"/>
  <c r="I1575"/>
  <c r="G1574" l="1"/>
  <c r="H1576"/>
  <c r="A1575"/>
  <c r="E1575"/>
  <c r="B1575"/>
  <c r="D1575"/>
  <c r="F1575"/>
  <c r="C1575"/>
  <c r="J1575"/>
  <c r="I1576"/>
  <c r="G1575" l="1"/>
  <c r="H1577"/>
  <c r="A1576"/>
  <c r="E1576"/>
  <c r="B1576"/>
  <c r="C1576"/>
  <c r="J1576"/>
  <c r="F1576"/>
  <c r="D1576"/>
  <c r="I1577"/>
  <c r="G1576" l="1"/>
  <c r="H1578"/>
  <c r="A1577"/>
  <c r="E1577"/>
  <c r="F1577"/>
  <c r="C1577"/>
  <c r="J1577"/>
  <c r="B1577"/>
  <c r="D1577"/>
  <c r="I1578"/>
  <c r="G1577" l="1"/>
  <c r="H1579"/>
  <c r="A1578"/>
  <c r="E1578"/>
  <c r="F1578"/>
  <c r="C1578"/>
  <c r="J1578"/>
  <c r="B1578"/>
  <c r="D1578"/>
  <c r="I1579"/>
  <c r="G1578" l="1"/>
  <c r="H1580"/>
  <c r="A1579"/>
  <c r="E1579"/>
  <c r="F1579"/>
  <c r="B1579"/>
  <c r="C1579"/>
  <c r="J1579"/>
  <c r="D1579"/>
  <c r="I1580"/>
  <c r="G1579" l="1"/>
  <c r="H1581"/>
  <c r="A1580"/>
  <c r="E1580"/>
  <c r="F1580"/>
  <c r="C1580"/>
  <c r="J1580"/>
  <c r="B1580"/>
  <c r="D1580"/>
  <c r="I1581"/>
  <c r="G1580" l="1"/>
  <c r="H1582"/>
  <c r="A1581"/>
  <c r="E1581"/>
  <c r="F1581"/>
  <c r="B1581"/>
  <c r="C1581"/>
  <c r="J1581"/>
  <c r="D1581"/>
  <c r="I1582"/>
  <c r="G1581" l="1"/>
  <c r="H1583"/>
  <c r="A1582"/>
  <c r="E1582"/>
  <c r="F1582"/>
  <c r="B1582"/>
  <c r="C1582"/>
  <c r="J1582"/>
  <c r="D1582"/>
  <c r="I1583"/>
  <c r="G1582" l="1"/>
  <c r="H1584"/>
  <c r="A1583"/>
  <c r="E1583"/>
  <c r="F1583"/>
  <c r="B1583"/>
  <c r="C1583"/>
  <c r="J1583"/>
  <c r="D1583"/>
  <c r="I1584"/>
  <c r="G1583" l="1"/>
  <c r="H1585"/>
  <c r="A1584"/>
  <c r="E1584"/>
  <c r="F1584"/>
  <c r="B1584"/>
  <c r="C1584"/>
  <c r="J1584"/>
  <c r="D1584"/>
  <c r="I1585"/>
  <c r="G1584" l="1"/>
  <c r="H1586"/>
  <c r="A1585"/>
  <c r="E1585"/>
  <c r="F1585"/>
  <c r="B1585"/>
  <c r="C1585"/>
  <c r="J1585"/>
  <c r="D1585"/>
  <c r="I1586"/>
  <c r="G1585" l="1"/>
  <c r="H1587"/>
  <c r="A1586"/>
  <c r="E1586"/>
  <c r="F1586"/>
  <c r="B1586"/>
  <c r="C1586"/>
  <c r="J1586"/>
  <c r="D1586"/>
  <c r="I1587"/>
  <c r="G1586" l="1"/>
  <c r="H1588"/>
  <c r="A1587"/>
  <c r="E1587"/>
  <c r="F1587"/>
  <c r="B1587"/>
  <c r="D1587"/>
  <c r="I1588"/>
  <c r="C1587"/>
  <c r="J1587"/>
  <c r="G1587" l="1"/>
  <c r="H1589"/>
  <c r="A1588"/>
  <c r="E1588"/>
  <c r="B1588"/>
  <c r="C1588"/>
  <c r="J1588"/>
  <c r="F1588"/>
  <c r="D1588"/>
  <c r="I1589"/>
  <c r="G1588" l="1"/>
  <c r="H1590"/>
  <c r="A1589"/>
  <c r="E1589"/>
  <c r="F1589"/>
  <c r="C1589"/>
  <c r="J1589"/>
  <c r="B1589"/>
  <c r="D1589"/>
  <c r="I1590"/>
  <c r="G1589" l="1"/>
  <c r="H1591"/>
  <c r="A1590"/>
  <c r="E1590"/>
  <c r="F1590"/>
  <c r="C1590"/>
  <c r="J1590"/>
  <c r="B1590"/>
  <c r="D1590"/>
  <c r="I1591"/>
  <c r="G1590" l="1"/>
  <c r="H1592"/>
  <c r="A1591"/>
  <c r="E1591"/>
  <c r="F1591"/>
  <c r="B1591"/>
  <c r="D1591"/>
  <c r="C1591"/>
  <c r="J1591"/>
  <c r="I1592"/>
  <c r="G1591" l="1"/>
  <c r="H1593"/>
  <c r="A1592"/>
  <c r="E1592"/>
  <c r="F1592"/>
  <c r="B1592"/>
  <c r="C1592"/>
  <c r="J1592"/>
  <c r="D1592"/>
  <c r="I1593"/>
  <c r="G1592" l="1"/>
  <c r="H1594"/>
  <c r="A1593"/>
  <c r="E1593"/>
  <c r="F1593"/>
  <c r="B1593"/>
  <c r="C1593"/>
  <c r="J1593"/>
  <c r="D1593"/>
  <c r="I1594"/>
  <c r="G1593" l="1"/>
  <c r="H1595"/>
  <c r="A1594"/>
  <c r="E1594"/>
  <c r="F1594"/>
  <c r="B1594"/>
  <c r="C1594"/>
  <c r="J1594"/>
  <c r="D1594"/>
  <c r="I1595"/>
  <c r="G1594" l="1"/>
  <c r="H1596"/>
  <c r="A1595"/>
  <c r="E1595"/>
  <c r="F1595"/>
  <c r="B1595"/>
  <c r="C1595"/>
  <c r="J1595"/>
  <c r="D1595"/>
  <c r="I1596"/>
  <c r="G1595" l="1"/>
  <c r="H1597"/>
  <c r="A1596"/>
  <c r="E1596"/>
  <c r="F1596"/>
  <c r="B1596"/>
  <c r="C1596"/>
  <c r="J1596"/>
  <c r="D1596"/>
  <c r="I1597"/>
  <c r="G1596" l="1"/>
  <c r="H1598"/>
  <c r="A1597"/>
  <c r="B1597"/>
  <c r="F1597"/>
  <c r="D1597"/>
  <c r="J1597"/>
  <c r="C1597"/>
  <c r="E1597"/>
  <c r="I1598"/>
  <c r="G1597" l="1"/>
  <c r="H1599"/>
  <c r="A1598"/>
  <c r="B1598"/>
  <c r="J1598"/>
  <c r="C1598"/>
  <c r="E1598"/>
  <c r="F1598"/>
  <c r="D1598"/>
  <c r="I1599"/>
  <c r="G1598" l="1"/>
  <c r="H1600"/>
  <c r="A1599"/>
  <c r="D1599"/>
  <c r="F1599"/>
  <c r="J1599"/>
  <c r="E1599"/>
  <c r="C1599"/>
  <c r="B1599"/>
  <c r="I1600"/>
  <c r="G1599" l="1"/>
  <c r="H1601"/>
  <c r="B1600"/>
  <c r="F1600"/>
  <c r="D1600"/>
  <c r="J1600"/>
  <c r="C1600"/>
  <c r="A1600"/>
  <c r="E1600"/>
  <c r="I1601"/>
  <c r="G1600" l="1"/>
  <c r="H1602"/>
  <c r="A1601"/>
  <c r="D1601"/>
  <c r="E1601"/>
  <c r="F1601"/>
  <c r="J1601"/>
  <c r="C1601"/>
  <c r="B1601"/>
  <c r="I1602"/>
  <c r="G1601" l="1"/>
  <c r="H1603"/>
  <c r="B1602"/>
  <c r="D1602"/>
  <c r="F1602"/>
  <c r="A1602"/>
  <c r="C1602"/>
  <c r="J1602"/>
  <c r="E1602"/>
  <c r="I1603"/>
  <c r="G1602" l="1"/>
  <c r="H1604"/>
  <c r="A1603"/>
  <c r="D1603"/>
  <c r="J1603"/>
  <c r="C1603"/>
  <c r="B1603"/>
  <c r="F1603"/>
  <c r="E1603"/>
  <c r="I1604"/>
  <c r="G1603" l="1"/>
  <c r="H1605"/>
  <c r="A1604"/>
  <c r="E1604"/>
  <c r="F1604"/>
  <c r="B1604"/>
  <c r="D1604"/>
  <c r="C1604"/>
  <c r="J1604"/>
  <c r="I1605"/>
  <c r="G1604" l="1"/>
  <c r="H1606"/>
  <c r="A1605"/>
  <c r="B1605"/>
  <c r="J1605"/>
  <c r="C1605"/>
  <c r="E1605"/>
  <c r="F1605"/>
  <c r="D1605"/>
  <c r="I1606"/>
  <c r="G1605" l="1"/>
  <c r="H1607"/>
  <c r="A1606"/>
  <c r="B1606"/>
  <c r="J1606"/>
  <c r="F1606"/>
  <c r="D1606"/>
  <c r="C1606"/>
  <c r="E1606"/>
  <c r="I1607"/>
  <c r="G1606" l="1"/>
  <c r="H1608"/>
  <c r="A1607"/>
  <c r="E1607"/>
  <c r="F1607"/>
  <c r="B1607"/>
  <c r="D1607"/>
  <c r="C1607"/>
  <c r="J1607"/>
  <c r="I1608"/>
  <c r="G1607" l="1"/>
  <c r="H1609"/>
  <c r="A1608"/>
  <c r="E1608"/>
  <c r="F1608"/>
  <c r="B1608"/>
  <c r="D1608"/>
  <c r="C1608"/>
  <c r="J1608"/>
  <c r="I1609"/>
  <c r="G1608" l="1"/>
  <c r="H1610"/>
  <c r="A1609"/>
  <c r="D1609"/>
  <c r="E1609"/>
  <c r="C1609"/>
  <c r="B1609"/>
  <c r="F1609"/>
  <c r="J1609"/>
  <c r="I1610"/>
  <c r="G1609" l="1"/>
  <c r="H1611"/>
  <c r="A1610"/>
  <c r="E1610"/>
  <c r="D1610"/>
  <c r="F1610"/>
  <c r="B1610"/>
  <c r="C1610"/>
  <c r="J1610"/>
  <c r="I1611"/>
  <c r="G1610" l="1"/>
  <c r="H1612"/>
  <c r="A1611"/>
  <c r="E1611"/>
  <c r="D1611"/>
  <c r="C1611"/>
  <c r="J1611"/>
  <c r="F1611"/>
  <c r="B1611"/>
  <c r="I1612"/>
  <c r="G1611" l="1"/>
  <c r="H1613"/>
  <c r="A1612"/>
  <c r="E1612"/>
  <c r="D1612"/>
  <c r="C1612"/>
  <c r="J1612"/>
  <c r="F1612"/>
  <c r="B1612"/>
  <c r="I1613"/>
  <c r="G1612" l="1"/>
  <c r="H1614"/>
  <c r="A1613"/>
  <c r="E1613"/>
  <c r="F1613"/>
  <c r="B1613"/>
  <c r="D1613"/>
  <c r="C1613"/>
  <c r="J1613"/>
  <c r="I1614"/>
  <c r="G1613" l="1"/>
  <c r="H1615"/>
  <c r="A1614"/>
  <c r="E1614"/>
  <c r="D1614"/>
  <c r="C1614"/>
  <c r="J1614"/>
  <c r="F1614"/>
  <c r="B1614"/>
  <c r="I1615"/>
  <c r="G1614" l="1"/>
  <c r="H1616"/>
  <c r="A1615"/>
  <c r="E1615"/>
  <c r="D1615"/>
  <c r="C1615"/>
  <c r="J1615"/>
  <c r="F1615"/>
  <c r="B1615"/>
  <c r="I1616"/>
  <c r="G1615" l="1"/>
  <c r="H1617"/>
  <c r="A1616"/>
  <c r="E1616"/>
  <c r="F1616"/>
  <c r="B1616"/>
  <c r="D1616"/>
  <c r="C1616"/>
  <c r="J1616"/>
  <c r="I1617"/>
  <c r="G1616" l="1"/>
  <c r="H1618"/>
  <c r="A1617"/>
  <c r="E1617"/>
  <c r="D1617"/>
  <c r="C1617"/>
  <c r="J1617"/>
  <c r="F1617"/>
  <c r="B1617"/>
  <c r="I1618"/>
  <c r="G1617" l="1"/>
  <c r="H1619"/>
  <c r="A1618"/>
  <c r="E1618"/>
  <c r="D1618"/>
  <c r="F1618"/>
  <c r="B1618"/>
  <c r="C1618"/>
  <c r="J1618"/>
  <c r="I1619"/>
  <c r="G1618" l="1"/>
  <c r="H1620"/>
  <c r="A1619"/>
  <c r="E1619"/>
  <c r="D1619"/>
  <c r="C1619"/>
  <c r="J1619"/>
  <c r="F1619"/>
  <c r="B1619"/>
  <c r="I1620"/>
  <c r="G1619" l="1"/>
  <c r="H1621"/>
  <c r="A1620"/>
  <c r="E1620"/>
  <c r="D1620"/>
  <c r="F1620"/>
  <c r="B1620"/>
  <c r="C1620"/>
  <c r="J1620"/>
  <c r="I1621"/>
  <c r="G1620" l="1"/>
  <c r="H1622"/>
  <c r="A1621"/>
  <c r="E1621"/>
  <c r="D1621"/>
  <c r="F1621"/>
  <c r="B1621"/>
  <c r="C1621"/>
  <c r="J1621"/>
  <c r="I1622"/>
  <c r="G1621" l="1"/>
  <c r="H1623"/>
  <c r="A1622"/>
  <c r="E1622"/>
  <c r="D1622"/>
  <c r="F1622"/>
  <c r="B1622"/>
  <c r="C1622"/>
  <c r="J1622"/>
  <c r="I1623"/>
  <c r="G1622" l="1"/>
  <c r="H1624"/>
  <c r="A1623"/>
  <c r="E1623"/>
  <c r="D1623"/>
  <c r="C1623"/>
  <c r="J1623"/>
  <c r="F1623"/>
  <c r="B1623"/>
  <c r="I1624"/>
  <c r="G1623" l="1"/>
  <c r="H1625"/>
  <c r="A1624"/>
  <c r="E1624"/>
  <c r="D1624"/>
  <c r="F1624"/>
  <c r="B1624"/>
  <c r="C1624"/>
  <c r="J1624"/>
  <c r="I1625"/>
  <c r="G1624" l="1"/>
  <c r="H1626"/>
  <c r="A1625"/>
  <c r="E1625"/>
  <c r="D1625"/>
  <c r="C1625"/>
  <c r="J1625"/>
  <c r="F1625"/>
  <c r="B1625"/>
  <c r="I1626"/>
  <c r="G1625" l="1"/>
  <c r="H1627"/>
  <c r="A1626"/>
  <c r="E1626"/>
  <c r="F1626"/>
  <c r="B1626"/>
  <c r="D1626"/>
  <c r="C1626"/>
  <c r="J1626"/>
  <c r="I1627"/>
  <c r="G1626" l="1"/>
  <c r="H1628"/>
  <c r="A1627"/>
  <c r="E1627"/>
  <c r="F1627"/>
  <c r="B1627"/>
  <c r="D1627"/>
  <c r="C1627"/>
  <c r="J1627"/>
  <c r="I1628"/>
  <c r="G1627" l="1"/>
  <c r="H1629"/>
  <c r="A1628"/>
  <c r="E1628"/>
  <c r="D1628"/>
  <c r="C1628"/>
  <c r="J1628"/>
  <c r="F1628"/>
  <c r="B1628"/>
  <c r="I1629"/>
  <c r="G1628" l="1"/>
  <c r="H1630"/>
  <c r="A1629"/>
  <c r="E1629"/>
  <c r="F1629"/>
  <c r="B1629"/>
  <c r="D1629"/>
  <c r="C1629"/>
  <c r="J1629"/>
  <c r="I1630"/>
  <c r="G1629" l="1"/>
  <c r="H1631"/>
  <c r="A1630"/>
  <c r="E1630"/>
  <c r="D1630"/>
  <c r="F1630"/>
  <c r="B1630"/>
  <c r="C1630"/>
  <c r="J1630"/>
  <c r="I1631"/>
  <c r="G1630" l="1"/>
  <c r="H1632"/>
  <c r="A1631"/>
  <c r="E1631"/>
  <c r="D1631"/>
  <c r="F1631"/>
  <c r="B1631"/>
  <c r="C1631"/>
  <c r="J1631"/>
  <c r="I1632"/>
  <c r="G1631" l="1"/>
  <c r="H1633"/>
  <c r="A1632"/>
  <c r="E1632"/>
  <c r="B1632"/>
  <c r="C1632"/>
  <c r="J1632"/>
  <c r="F1632"/>
  <c r="D1632"/>
  <c r="I1633"/>
  <c r="G1632" l="1"/>
  <c r="H1634"/>
  <c r="A1633"/>
  <c r="E1633"/>
  <c r="B1633"/>
  <c r="C1633"/>
  <c r="J1633"/>
  <c r="F1633"/>
  <c r="D1633"/>
  <c r="I1634"/>
  <c r="G1633" l="1"/>
  <c r="H1635"/>
  <c r="A1634"/>
  <c r="E1634"/>
  <c r="D1634"/>
  <c r="F1634"/>
  <c r="B1634"/>
  <c r="C1634"/>
  <c r="J1634"/>
  <c r="I1635"/>
  <c r="G1634" l="1"/>
  <c r="H1636"/>
  <c r="A1635"/>
  <c r="E1635"/>
  <c r="D1635"/>
  <c r="F1635"/>
  <c r="B1635"/>
  <c r="C1635"/>
  <c r="J1635"/>
  <c r="I1636"/>
  <c r="G1635" l="1"/>
  <c r="H1637"/>
  <c r="A1636"/>
  <c r="E1636"/>
  <c r="D1636"/>
  <c r="F1636"/>
  <c r="B1636"/>
  <c r="C1636"/>
  <c r="J1636"/>
  <c r="I1637"/>
  <c r="G1636" l="1"/>
  <c r="H1638"/>
  <c r="A1637"/>
  <c r="E1637"/>
  <c r="D1637"/>
  <c r="F1637"/>
  <c r="B1637"/>
  <c r="C1637"/>
  <c r="J1637"/>
  <c r="I1638"/>
  <c r="G1637" l="1"/>
  <c r="H1639"/>
  <c r="A1638"/>
  <c r="D1638"/>
  <c r="E1638"/>
  <c r="C1638"/>
  <c r="B1638"/>
  <c r="F1638"/>
  <c r="J1638"/>
  <c r="I1639"/>
  <c r="G1638" l="1"/>
  <c r="H1640"/>
  <c r="E1639"/>
  <c r="A1639"/>
  <c r="D1639"/>
  <c r="F1639"/>
  <c r="B1639"/>
  <c r="J1639"/>
  <c r="C1639"/>
  <c r="I1640"/>
  <c r="G1639" l="1"/>
  <c r="H1641"/>
  <c r="F1640"/>
  <c r="E1640"/>
  <c r="B1640"/>
  <c r="C1640"/>
  <c r="A1640"/>
  <c r="D1640"/>
  <c r="J1640"/>
  <c r="I1641"/>
  <c r="G1640" l="1"/>
  <c r="H1642"/>
  <c r="B1641"/>
  <c r="D1641"/>
  <c r="J1641"/>
  <c r="E1641"/>
  <c r="F1641"/>
  <c r="A1641"/>
  <c r="C1641"/>
  <c r="I1642"/>
  <c r="G1641" l="1"/>
  <c r="H1643"/>
  <c r="A1642"/>
  <c r="D1642"/>
  <c r="E1642"/>
  <c r="C1642"/>
  <c r="B1642"/>
  <c r="F1642"/>
  <c r="J1642"/>
  <c r="I1643"/>
  <c r="G1642" l="1"/>
  <c r="H1644"/>
  <c r="A1643"/>
  <c r="D1643"/>
  <c r="F1643"/>
  <c r="J1643"/>
  <c r="E1643"/>
  <c r="C1643"/>
  <c r="B1643"/>
  <c r="I1644"/>
  <c r="G1643" l="1"/>
  <c r="H1645"/>
  <c r="A1644"/>
  <c r="D1644"/>
  <c r="E1644"/>
  <c r="C1644"/>
  <c r="B1644"/>
  <c r="F1644"/>
  <c r="J1644"/>
  <c r="I1645"/>
  <c r="G1644" l="1"/>
  <c r="H1646"/>
  <c r="A1645"/>
  <c r="D1645"/>
  <c r="E1645"/>
  <c r="C1645"/>
  <c r="B1645"/>
  <c r="F1645"/>
  <c r="J1645"/>
  <c r="I1646"/>
  <c r="G1645" l="1"/>
  <c r="H1647"/>
  <c r="B1646"/>
  <c r="D1646"/>
  <c r="F1646"/>
  <c r="J1646"/>
  <c r="E1646"/>
  <c r="A1646"/>
  <c r="C1646"/>
  <c r="I1647"/>
  <c r="G1646" l="1"/>
  <c r="H1648"/>
  <c r="A1647"/>
  <c r="D1647"/>
  <c r="E1647"/>
  <c r="F1647"/>
  <c r="J1647"/>
  <c r="C1647"/>
  <c r="B1647"/>
  <c r="I1648"/>
  <c r="G1647" l="1"/>
  <c r="H1649"/>
  <c r="A1648"/>
  <c r="D1648"/>
  <c r="E1648"/>
  <c r="C1648"/>
  <c r="B1648"/>
  <c r="F1648"/>
  <c r="J1648"/>
  <c r="I1649"/>
  <c r="G1648" l="1"/>
  <c r="H1650"/>
  <c r="A1649"/>
  <c r="D1649"/>
  <c r="F1649"/>
  <c r="J1649"/>
  <c r="E1649"/>
  <c r="C1649"/>
  <c r="B1649"/>
  <c r="I1650"/>
  <c r="G1649" l="1"/>
  <c r="H1651"/>
  <c r="A1650"/>
  <c r="D1650"/>
  <c r="E1650"/>
  <c r="C1650"/>
  <c r="B1650"/>
  <c r="F1650"/>
  <c r="J1650"/>
  <c r="I1651"/>
  <c r="G1650" l="1"/>
  <c r="H1652"/>
  <c r="A1651"/>
  <c r="E1651"/>
  <c r="F1651"/>
  <c r="B1651"/>
  <c r="D1651"/>
  <c r="C1651"/>
  <c r="J1651"/>
  <c r="I1652"/>
  <c r="G1651" l="1"/>
  <c r="H1653"/>
  <c r="A1652"/>
  <c r="E1652"/>
  <c r="F1652"/>
  <c r="B1652"/>
  <c r="D1652"/>
  <c r="C1652"/>
  <c r="J1652"/>
  <c r="I1653"/>
  <c r="G1652" l="1"/>
  <c r="H1654"/>
  <c r="A1653"/>
  <c r="E1653"/>
  <c r="F1653"/>
  <c r="B1653"/>
  <c r="D1653"/>
  <c r="C1653"/>
  <c r="J1653"/>
  <c r="I1654"/>
  <c r="G1653" l="1"/>
  <c r="H1655"/>
  <c r="A1654"/>
  <c r="E1654"/>
  <c r="F1654"/>
  <c r="B1654"/>
  <c r="D1654"/>
  <c r="C1654"/>
  <c r="J1654"/>
  <c r="I1655"/>
  <c r="G1654" l="1"/>
  <c r="H1656"/>
  <c r="A1655"/>
  <c r="E1655"/>
  <c r="D1655"/>
  <c r="F1655"/>
  <c r="B1655"/>
  <c r="C1655"/>
  <c r="J1655"/>
  <c r="I1656"/>
  <c r="G1655" l="1"/>
  <c r="H1657"/>
  <c r="A1656"/>
  <c r="E1656"/>
  <c r="D1656"/>
  <c r="F1656"/>
  <c r="B1656"/>
  <c r="C1656"/>
  <c r="J1656"/>
  <c r="I1657"/>
  <c r="G1656" l="1"/>
  <c r="H1658"/>
  <c r="A1657"/>
  <c r="E1657"/>
  <c r="B1657"/>
  <c r="D1657"/>
  <c r="F1657"/>
  <c r="C1657"/>
  <c r="J1657"/>
  <c r="I1658"/>
  <c r="G1657" l="1"/>
  <c r="H1659"/>
  <c r="A1658"/>
  <c r="E1658"/>
  <c r="B1658"/>
  <c r="D1658"/>
  <c r="F1658"/>
  <c r="C1658"/>
  <c r="J1658"/>
  <c r="I1659"/>
  <c r="G1658" l="1"/>
  <c r="H1660"/>
  <c r="A1659"/>
  <c r="E1659"/>
  <c r="B1659"/>
  <c r="D1659"/>
  <c r="F1659"/>
  <c r="C1659"/>
  <c r="J1659"/>
  <c r="I1660"/>
  <c r="G1659" l="1"/>
  <c r="H1661"/>
  <c r="A1660"/>
  <c r="E1660"/>
  <c r="B1660"/>
  <c r="D1660"/>
  <c r="F1660"/>
  <c r="C1660"/>
  <c r="J1660"/>
  <c r="I1661"/>
  <c r="G1660" l="1"/>
  <c r="H1662"/>
  <c r="A1661"/>
  <c r="E1661"/>
  <c r="B1661"/>
  <c r="D1661"/>
  <c r="F1661"/>
  <c r="C1661"/>
  <c r="J1661"/>
  <c r="I1662"/>
  <c r="G1661" l="1"/>
  <c r="H1663"/>
  <c r="A1662"/>
  <c r="E1662"/>
  <c r="B1662"/>
  <c r="D1662"/>
  <c r="F1662"/>
  <c r="C1662"/>
  <c r="J1662"/>
  <c r="I1663"/>
  <c r="G1662" l="1"/>
  <c r="H1664"/>
  <c r="A1663"/>
  <c r="E1663"/>
  <c r="B1663"/>
  <c r="D1663"/>
  <c r="F1663"/>
  <c r="C1663"/>
  <c r="J1663"/>
  <c r="I1664"/>
  <c r="G1663" l="1"/>
  <c r="H1665"/>
  <c r="A1664"/>
  <c r="E1664"/>
  <c r="B1664"/>
  <c r="D1664"/>
  <c r="F1664"/>
  <c r="C1664"/>
  <c r="J1664"/>
  <c r="I1665"/>
  <c r="G1664" l="1"/>
  <c r="H1666"/>
  <c r="A1665"/>
  <c r="E1665"/>
  <c r="B1665"/>
  <c r="D1665"/>
  <c r="C1665"/>
  <c r="J1665"/>
  <c r="F1665"/>
  <c r="I1666"/>
  <c r="G1665" l="1"/>
  <c r="H1667"/>
  <c r="A1666"/>
  <c r="E1666"/>
  <c r="B1666"/>
  <c r="D1666"/>
  <c r="C1666"/>
  <c r="J1666"/>
  <c r="F1666"/>
  <c r="I1667"/>
  <c r="G1666" l="1"/>
  <c r="H1668"/>
  <c r="A1667"/>
  <c r="E1667"/>
  <c r="D1667"/>
  <c r="C1667"/>
  <c r="J1667"/>
  <c r="F1667"/>
  <c r="B1667"/>
  <c r="I1668"/>
  <c r="G1667" l="1"/>
  <c r="H1669"/>
  <c r="A1668"/>
  <c r="E1668"/>
  <c r="D1668"/>
  <c r="F1668"/>
  <c r="B1668"/>
  <c r="C1668"/>
  <c r="J1668"/>
  <c r="I1669"/>
  <c r="G1668" l="1"/>
  <c r="H1670"/>
  <c r="A1669"/>
  <c r="E1669"/>
  <c r="D1669"/>
  <c r="F1669"/>
  <c r="B1669"/>
  <c r="C1669"/>
  <c r="J1669"/>
  <c r="I1670"/>
  <c r="G1669" l="1"/>
  <c r="H1671"/>
  <c r="A1670"/>
  <c r="E1670"/>
  <c r="D1670"/>
  <c r="F1670"/>
  <c r="B1670"/>
  <c r="C1670"/>
  <c r="J1670"/>
  <c r="I1671"/>
  <c r="G1670" l="1"/>
  <c r="H1672"/>
  <c r="A1671"/>
  <c r="E1671"/>
  <c r="D1671"/>
  <c r="F1671"/>
  <c r="B1671"/>
  <c r="C1671"/>
  <c r="J1671"/>
  <c r="I1672"/>
  <c r="G1671" l="1"/>
  <c r="H1673"/>
  <c r="A1672"/>
  <c r="E1672"/>
  <c r="D1672"/>
  <c r="F1672"/>
  <c r="B1672"/>
  <c r="C1672"/>
  <c r="J1672"/>
  <c r="I1673"/>
  <c r="G1672" l="1"/>
  <c r="H1674"/>
  <c r="A1673"/>
  <c r="E1673"/>
  <c r="D1673"/>
  <c r="F1673"/>
  <c r="B1673"/>
  <c r="C1673"/>
  <c r="J1673"/>
  <c r="I1674"/>
  <c r="G1673" l="1"/>
  <c r="H1675"/>
  <c r="A1674"/>
  <c r="E1674"/>
  <c r="D1674"/>
  <c r="F1674"/>
  <c r="B1674"/>
  <c r="C1674"/>
  <c r="J1674"/>
  <c r="I1675"/>
  <c r="G1674" l="1"/>
  <c r="H1676"/>
  <c r="A1675"/>
  <c r="E1675"/>
  <c r="F1675"/>
  <c r="B1675"/>
  <c r="D1675"/>
  <c r="C1675"/>
  <c r="J1675"/>
  <c r="I1676"/>
  <c r="G1675" l="1"/>
  <c r="H1677"/>
  <c r="A1676"/>
  <c r="E1676"/>
  <c r="F1676"/>
  <c r="B1676"/>
  <c r="D1676"/>
  <c r="C1676"/>
  <c r="J1676"/>
  <c r="I1677"/>
  <c r="G1676" l="1"/>
  <c r="H1678"/>
  <c r="A1677"/>
  <c r="B1677"/>
  <c r="F1677"/>
  <c r="D1677"/>
  <c r="J1677"/>
  <c r="C1677"/>
  <c r="E1677"/>
  <c r="I1678"/>
  <c r="G1677" l="1"/>
  <c r="H1679"/>
  <c r="A1678"/>
  <c r="E1678"/>
  <c r="D1678"/>
  <c r="C1678"/>
  <c r="J1678"/>
  <c r="F1678"/>
  <c r="B1678"/>
  <c r="I1679"/>
  <c r="G1678" l="1"/>
  <c r="H1680"/>
  <c r="A1679"/>
  <c r="E1679"/>
  <c r="F1679"/>
  <c r="B1679"/>
  <c r="D1679"/>
  <c r="C1679"/>
  <c r="J1679"/>
  <c r="I1680"/>
  <c r="G1679" l="1"/>
  <c r="H1681"/>
  <c r="A1680"/>
  <c r="E1680"/>
  <c r="D1680"/>
  <c r="C1680"/>
  <c r="J1680"/>
  <c r="F1680"/>
  <c r="B1680"/>
  <c r="I1681"/>
  <c r="G1680" l="1"/>
  <c r="H1682"/>
  <c r="A1681"/>
  <c r="E1681"/>
  <c r="F1681"/>
  <c r="B1681"/>
  <c r="D1681"/>
  <c r="C1681"/>
  <c r="J1681"/>
  <c r="I1682"/>
  <c r="G1681" l="1"/>
  <c r="H1683"/>
  <c r="C1682"/>
  <c r="E1682"/>
  <c r="B1682"/>
  <c r="A1682"/>
  <c r="F1682"/>
  <c r="D1682"/>
  <c r="J1682"/>
  <c r="I1683"/>
  <c r="G1682" l="1"/>
  <c r="H1684"/>
  <c r="D1683"/>
  <c r="J1683"/>
  <c r="C1683"/>
  <c r="E1683"/>
  <c r="F1683"/>
  <c r="B1683"/>
  <c r="A1683"/>
  <c r="I1684"/>
  <c r="G1683" l="1"/>
  <c r="H1685"/>
  <c r="J1684"/>
  <c r="C1684"/>
  <c r="D1684"/>
  <c r="A1684"/>
  <c r="F1684"/>
  <c r="E1684"/>
  <c r="B1684"/>
  <c r="I1685"/>
  <c r="G1684" l="1"/>
  <c r="H1686"/>
  <c r="F1685"/>
  <c r="B1685"/>
  <c r="J1685"/>
  <c r="D1685"/>
  <c r="E1685"/>
  <c r="C1685"/>
  <c r="A1685"/>
  <c r="I1686"/>
  <c r="G1685" l="1"/>
  <c r="H1687"/>
  <c r="B1686"/>
  <c r="J1686"/>
  <c r="C1686"/>
  <c r="D1686"/>
  <c r="F1686"/>
  <c r="E1686"/>
  <c r="A1686"/>
  <c r="I1687"/>
  <c r="G1686" l="1"/>
  <c r="H1688"/>
  <c r="A1687"/>
  <c r="F1687"/>
  <c r="E1687"/>
  <c r="B1687"/>
  <c r="J1687"/>
  <c r="C1687"/>
  <c r="D1687"/>
  <c r="I1688"/>
  <c r="G1687" l="1"/>
  <c r="H1689"/>
  <c r="F1688"/>
  <c r="A1688"/>
  <c r="E1688"/>
  <c r="B1688"/>
  <c r="J1688"/>
  <c r="D1688"/>
  <c r="C1688"/>
  <c r="I1689"/>
  <c r="G1688" l="1"/>
  <c r="H1690"/>
  <c r="A1689"/>
  <c r="E1689"/>
  <c r="D1689"/>
  <c r="F1689"/>
  <c r="B1689"/>
  <c r="C1689"/>
  <c r="J1689"/>
  <c r="I1690"/>
  <c r="G1689" l="1"/>
  <c r="H1691"/>
  <c r="A1690"/>
  <c r="D1690"/>
  <c r="E1690"/>
  <c r="F1690"/>
  <c r="J1690"/>
  <c r="C1690"/>
  <c r="B1690"/>
  <c r="I1691"/>
  <c r="G1690" l="1"/>
  <c r="H1692"/>
  <c r="A1691"/>
  <c r="E1691"/>
  <c r="D1691"/>
  <c r="F1691"/>
  <c r="B1691"/>
  <c r="C1691"/>
  <c r="J1691"/>
  <c r="I1692"/>
  <c r="G1691" l="1"/>
  <c r="H1693"/>
  <c r="A1692"/>
  <c r="E1692"/>
  <c r="D1692"/>
  <c r="F1692"/>
  <c r="B1692"/>
  <c r="C1692"/>
  <c r="J1692"/>
  <c r="I1693"/>
  <c r="G1692" l="1"/>
  <c r="H1694"/>
  <c r="A1693"/>
  <c r="E1693"/>
  <c r="D1693"/>
  <c r="F1693"/>
  <c r="B1693"/>
  <c r="C1693"/>
  <c r="J1693"/>
  <c r="I1694"/>
  <c r="G1693" l="1"/>
  <c r="H1695"/>
  <c r="A1694"/>
  <c r="E1694"/>
  <c r="B1694"/>
  <c r="C1694"/>
  <c r="J1694"/>
  <c r="F1694"/>
  <c r="D1694"/>
  <c r="I1695"/>
  <c r="G1694" l="1"/>
  <c r="H1696"/>
  <c r="A1695"/>
  <c r="E1695"/>
  <c r="D1695"/>
  <c r="F1695"/>
  <c r="B1695"/>
  <c r="C1695"/>
  <c r="J1695"/>
  <c r="I1696"/>
  <c r="G1695" l="1"/>
  <c r="H1697"/>
  <c r="A1696"/>
  <c r="E1696"/>
  <c r="D1696"/>
  <c r="F1696"/>
  <c r="B1696"/>
  <c r="C1696"/>
  <c r="J1696"/>
  <c r="I1697"/>
  <c r="G1696" l="1"/>
  <c r="H1698"/>
  <c r="A1697"/>
  <c r="E1697"/>
  <c r="B1697"/>
  <c r="C1697"/>
  <c r="J1697"/>
  <c r="F1697"/>
  <c r="D1697"/>
  <c r="I1698"/>
  <c r="G1697" l="1"/>
  <c r="H1699"/>
  <c r="A1698"/>
  <c r="E1698"/>
  <c r="D1698"/>
  <c r="C1698"/>
  <c r="J1698"/>
  <c r="F1698"/>
  <c r="B1698"/>
  <c r="I1699"/>
  <c r="G1698" l="1"/>
  <c r="H1700"/>
  <c r="A1699"/>
  <c r="E1699"/>
  <c r="F1699"/>
  <c r="B1699"/>
  <c r="D1699"/>
  <c r="C1699"/>
  <c r="J1699"/>
  <c r="I1700"/>
  <c r="G1699" l="1"/>
  <c r="H1701"/>
  <c r="A1700"/>
  <c r="B1700"/>
  <c r="J1700"/>
  <c r="C1700"/>
  <c r="E1700"/>
  <c r="F1700"/>
  <c r="D1700"/>
  <c r="I1701"/>
  <c r="G1700" l="1"/>
  <c r="H1702"/>
  <c r="A1701"/>
  <c r="E1701"/>
  <c r="D1701"/>
  <c r="C1701"/>
  <c r="J1701"/>
  <c r="F1701"/>
  <c r="B1701"/>
  <c r="I1702"/>
  <c r="G1701" l="1"/>
  <c r="H1703"/>
  <c r="A1702"/>
  <c r="E1702"/>
  <c r="D1702"/>
  <c r="C1702"/>
  <c r="J1702"/>
  <c r="F1702"/>
  <c r="B1702"/>
  <c r="I1703"/>
  <c r="G1702" l="1"/>
  <c r="H1704"/>
  <c r="A1703"/>
  <c r="E1703"/>
  <c r="F1703"/>
  <c r="B1703"/>
  <c r="D1703"/>
  <c r="I1704"/>
  <c r="C1703"/>
  <c r="J1703"/>
  <c r="G1703" l="1"/>
  <c r="H1705"/>
  <c r="A1704"/>
  <c r="E1704"/>
  <c r="F1704"/>
  <c r="B1704"/>
  <c r="D1704"/>
  <c r="C1704"/>
  <c r="J1704"/>
  <c r="I1705"/>
  <c r="G1704" l="1"/>
  <c r="H1706"/>
  <c r="A1705"/>
  <c r="E1705"/>
  <c r="D1705"/>
  <c r="F1705"/>
  <c r="B1705"/>
  <c r="C1705"/>
  <c r="J1705"/>
  <c r="I1706"/>
  <c r="G1705" l="1"/>
  <c r="H1707"/>
  <c r="A1706"/>
  <c r="E1706"/>
  <c r="D1706"/>
  <c r="C1706"/>
  <c r="J1706"/>
  <c r="F1706"/>
  <c r="B1706"/>
  <c r="I1707"/>
  <c r="G1706" l="1"/>
  <c r="H1708"/>
  <c r="A1707"/>
  <c r="E1707"/>
  <c r="D1707"/>
  <c r="F1707"/>
  <c r="B1707"/>
  <c r="C1707"/>
  <c r="J1707"/>
  <c r="I1708"/>
  <c r="G1707" l="1"/>
  <c r="H1709"/>
  <c r="A1708"/>
  <c r="E1708"/>
  <c r="D1708"/>
  <c r="C1708"/>
  <c r="J1708"/>
  <c r="F1708"/>
  <c r="B1708"/>
  <c r="I1709"/>
  <c r="G1708" l="1"/>
  <c r="H1710"/>
  <c r="A1709"/>
  <c r="E1709"/>
  <c r="D1709"/>
  <c r="F1709"/>
  <c r="B1709"/>
  <c r="C1709"/>
  <c r="J1709"/>
  <c r="I1710"/>
  <c r="G1709" l="1"/>
  <c r="H1711"/>
  <c r="A1710"/>
  <c r="E1710"/>
  <c r="D1710"/>
  <c r="F1710"/>
  <c r="B1710"/>
  <c r="C1710"/>
  <c r="J1710"/>
  <c r="I1711"/>
  <c r="G1710" l="1"/>
  <c r="H1712"/>
  <c r="A1711"/>
  <c r="E1711"/>
  <c r="D1711"/>
  <c r="C1711"/>
  <c r="J1711"/>
  <c r="F1711"/>
  <c r="B1711"/>
  <c r="I1712"/>
  <c r="G1711" l="1"/>
  <c r="H1713"/>
  <c r="A1712"/>
  <c r="E1712"/>
  <c r="F1712"/>
  <c r="B1712"/>
  <c r="D1712"/>
  <c r="C1712"/>
  <c r="J1712"/>
  <c r="I1713"/>
  <c r="G1712" l="1"/>
  <c r="H1714"/>
  <c r="A1713"/>
  <c r="E1713"/>
  <c r="D1713"/>
  <c r="F1713"/>
  <c r="B1713"/>
  <c r="C1713"/>
  <c r="J1713"/>
  <c r="I1714"/>
  <c r="G1713" l="1"/>
  <c r="H1715"/>
  <c r="A1714"/>
  <c r="E1714"/>
  <c r="D1714"/>
  <c r="C1714"/>
  <c r="J1714"/>
  <c r="F1714"/>
  <c r="B1714"/>
  <c r="I1715"/>
  <c r="G1714" l="1"/>
  <c r="H1716"/>
  <c r="A1715"/>
  <c r="E1715"/>
  <c r="F1715"/>
  <c r="B1715"/>
  <c r="D1715"/>
  <c r="C1715"/>
  <c r="J1715"/>
  <c r="I1716"/>
  <c r="G1715" l="1"/>
  <c r="H1717"/>
  <c r="A1716"/>
  <c r="E1716"/>
  <c r="D1716"/>
  <c r="F1716"/>
  <c r="B1716"/>
  <c r="C1716"/>
  <c r="J1716"/>
  <c r="I1717"/>
  <c r="G1716" l="1"/>
  <c r="H1718"/>
  <c r="A1717"/>
  <c r="E1717"/>
  <c r="D1717"/>
  <c r="F1717"/>
  <c r="B1717"/>
  <c r="C1717"/>
  <c r="J1717"/>
  <c r="I1718"/>
  <c r="G1717" l="1"/>
  <c r="H1719"/>
  <c r="A1718"/>
  <c r="E1718"/>
  <c r="D1718"/>
  <c r="F1718"/>
  <c r="B1718"/>
  <c r="C1718"/>
  <c r="J1718"/>
  <c r="I1719"/>
  <c r="G1718" l="1"/>
  <c r="H1720"/>
  <c r="A1719"/>
  <c r="E1719"/>
  <c r="D1719"/>
  <c r="F1719"/>
  <c r="B1719"/>
  <c r="C1719"/>
  <c r="J1719"/>
  <c r="I1720"/>
  <c r="G1719" l="1"/>
  <c r="H1721"/>
  <c r="A1720"/>
  <c r="E1720"/>
  <c r="D1720"/>
  <c r="F1720"/>
  <c r="B1720"/>
  <c r="C1720"/>
  <c r="J1720"/>
  <c r="I1721"/>
  <c r="G1720" l="1"/>
  <c r="H1722"/>
  <c r="A1721"/>
  <c r="E1721"/>
  <c r="F1721"/>
  <c r="B1721"/>
  <c r="D1721"/>
  <c r="C1721"/>
  <c r="J1721"/>
  <c r="I1722"/>
  <c r="G1721" l="1"/>
  <c r="H1723"/>
  <c r="A1722"/>
  <c r="E1722"/>
  <c r="F1722"/>
  <c r="B1722"/>
  <c r="D1722"/>
  <c r="C1722"/>
  <c r="J1722"/>
  <c r="I1723"/>
  <c r="G1722" l="1"/>
  <c r="H1724"/>
  <c r="A1723"/>
  <c r="E1723"/>
  <c r="D1723"/>
  <c r="C1723"/>
  <c r="J1723"/>
  <c r="F1723"/>
  <c r="B1723"/>
  <c r="I1724"/>
  <c r="G1723" l="1"/>
  <c r="H1725"/>
  <c r="A1724"/>
  <c r="E1724"/>
  <c r="F1724"/>
  <c r="B1724"/>
  <c r="D1724"/>
  <c r="C1724"/>
  <c r="J1724"/>
  <c r="I1725"/>
  <c r="G1724" l="1"/>
  <c r="H1726"/>
  <c r="A1725"/>
  <c r="E1725"/>
  <c r="F1725"/>
  <c r="B1725"/>
  <c r="D1725"/>
  <c r="C1725"/>
  <c r="J1725"/>
  <c r="I1726"/>
  <c r="G1725" l="1"/>
  <c r="H1727"/>
  <c r="A1726"/>
  <c r="E1726"/>
  <c r="D1726"/>
  <c r="F1726"/>
  <c r="B1726"/>
  <c r="C1726"/>
  <c r="J1726"/>
  <c r="I1727"/>
  <c r="G1726" l="1"/>
  <c r="H1728"/>
  <c r="D1727"/>
  <c r="E1727"/>
  <c r="A1727"/>
  <c r="F1727"/>
  <c r="C1727"/>
  <c r="B1727"/>
  <c r="J1727"/>
  <c r="I1728"/>
  <c r="G1727" l="1"/>
  <c r="H1729"/>
  <c r="F1728"/>
  <c r="A1728"/>
  <c r="E1728"/>
  <c r="B1728"/>
  <c r="J1728"/>
  <c r="D1728"/>
  <c r="C1728"/>
  <c r="I1729"/>
  <c r="G1728" l="1"/>
  <c r="H1730"/>
  <c r="E1729"/>
  <c r="A1729"/>
  <c r="D1729"/>
  <c r="F1729"/>
  <c r="B1729"/>
  <c r="J1729"/>
  <c r="C1729"/>
  <c r="I1730"/>
  <c r="G1729" l="1"/>
  <c r="H1731"/>
  <c r="F1730"/>
  <c r="J1730"/>
  <c r="C1730"/>
  <c r="D1730"/>
  <c r="A1730"/>
  <c r="B1730"/>
  <c r="E1730"/>
  <c r="I1731"/>
  <c r="G1730" l="1"/>
  <c r="H1732"/>
  <c r="A1731"/>
  <c r="E1731"/>
  <c r="D1731"/>
  <c r="F1731"/>
  <c r="B1731"/>
  <c r="C1731"/>
  <c r="J1731"/>
  <c r="I1732"/>
  <c r="G1731" l="1"/>
  <c r="H1733"/>
  <c r="A1732"/>
  <c r="E1732"/>
  <c r="D1732"/>
  <c r="C1732"/>
  <c r="J1732"/>
  <c r="F1732"/>
  <c r="B1732"/>
  <c r="I1733"/>
  <c r="G1732" l="1"/>
  <c r="H1734"/>
  <c r="A1733"/>
  <c r="E1733"/>
  <c r="B1733"/>
  <c r="C1733"/>
  <c r="J1733"/>
  <c r="F1733"/>
  <c r="D1733"/>
  <c r="I1734"/>
  <c r="G1733" l="1"/>
  <c r="H1735"/>
  <c r="A1734"/>
  <c r="E1734"/>
  <c r="B1734"/>
  <c r="C1734"/>
  <c r="J1734"/>
  <c r="F1734"/>
  <c r="D1734"/>
  <c r="I1735"/>
  <c r="G1734" l="1"/>
  <c r="H1736"/>
  <c r="A1735"/>
  <c r="E1735"/>
  <c r="C1735"/>
  <c r="J1735"/>
  <c r="F1735"/>
  <c r="B1735"/>
  <c r="D1735"/>
  <c r="I1736"/>
  <c r="G1735" l="1"/>
  <c r="H1737"/>
  <c r="A1736"/>
  <c r="E1736"/>
  <c r="F1736"/>
  <c r="B1736"/>
  <c r="D1736"/>
  <c r="C1736"/>
  <c r="J1736"/>
  <c r="I1737"/>
  <c r="G1736" l="1"/>
  <c r="H1738"/>
  <c r="A1737"/>
  <c r="D1737"/>
  <c r="J1737"/>
  <c r="C1737"/>
  <c r="B1737"/>
  <c r="F1737"/>
  <c r="E1737"/>
  <c r="I1738"/>
  <c r="G1737" l="1"/>
  <c r="H1739"/>
  <c r="A1738"/>
  <c r="D1738"/>
  <c r="F1738"/>
  <c r="J1738"/>
  <c r="E1738"/>
  <c r="C1738"/>
  <c r="B1738"/>
  <c r="I1739"/>
  <c r="G1738" l="1"/>
  <c r="H1740"/>
  <c r="A1739"/>
  <c r="B1739"/>
  <c r="J1739"/>
  <c r="F1739"/>
  <c r="D1739"/>
  <c r="C1739"/>
  <c r="E1739"/>
  <c r="I1740"/>
  <c r="G1739" l="1"/>
  <c r="H1741"/>
  <c r="A1740"/>
  <c r="D1740"/>
  <c r="E1740"/>
  <c r="J1740"/>
  <c r="F1740"/>
  <c r="C1740"/>
  <c r="B1740"/>
  <c r="I1741"/>
  <c r="G1740" l="1"/>
  <c r="H1742"/>
  <c r="A1741"/>
  <c r="E1741"/>
  <c r="B1741"/>
  <c r="D1741"/>
  <c r="F1741"/>
  <c r="C1741"/>
  <c r="J1741"/>
  <c r="I1742"/>
  <c r="G1741" l="1"/>
  <c r="H1743"/>
  <c r="D1742"/>
  <c r="E1742"/>
  <c r="C1742"/>
  <c r="A1742"/>
  <c r="F1742"/>
  <c r="B1742"/>
  <c r="J1742"/>
  <c r="I1743"/>
  <c r="G1742" l="1"/>
  <c r="H1744"/>
  <c r="A1743"/>
  <c r="F1743"/>
  <c r="J1743"/>
  <c r="E1743"/>
  <c r="B1743"/>
  <c r="C1743"/>
  <c r="D1743"/>
  <c r="I1744"/>
  <c r="G1743" l="1"/>
  <c r="H1745"/>
  <c r="B1744"/>
  <c r="J1744"/>
  <c r="D1744"/>
  <c r="F1744"/>
  <c r="C1744"/>
  <c r="E1744"/>
  <c r="A1744"/>
  <c r="I1745"/>
  <c r="G1744" l="1"/>
  <c r="H1746"/>
  <c r="B1745"/>
  <c r="J1745"/>
  <c r="D1745"/>
  <c r="F1745"/>
  <c r="C1745"/>
  <c r="E1745"/>
  <c r="A1745"/>
  <c r="I1746"/>
  <c r="G1745" l="1"/>
  <c r="H1747"/>
  <c r="B1746"/>
  <c r="J1746"/>
  <c r="D1746"/>
  <c r="F1746"/>
  <c r="C1746"/>
  <c r="E1746"/>
  <c r="A1746"/>
  <c r="I1747"/>
  <c r="G1746" l="1"/>
  <c r="H1748"/>
  <c r="B1747"/>
  <c r="J1747"/>
  <c r="D1747"/>
  <c r="F1747"/>
  <c r="C1747"/>
  <c r="E1747"/>
  <c r="A1747"/>
  <c r="I1748"/>
  <c r="G1747" l="1"/>
  <c r="H1749"/>
  <c r="B1748"/>
  <c r="J1748"/>
  <c r="D1748"/>
  <c r="F1748"/>
  <c r="C1748"/>
  <c r="E1748"/>
  <c r="A1748"/>
  <c r="I1749"/>
  <c r="G1748" l="1"/>
  <c r="H1750"/>
  <c r="B1749"/>
  <c r="J1749"/>
  <c r="D1749"/>
  <c r="F1749"/>
  <c r="C1749"/>
  <c r="E1749"/>
  <c r="A1749"/>
  <c r="I1750"/>
  <c r="G1749" l="1"/>
  <c r="H1751"/>
  <c r="B1750"/>
  <c r="J1750"/>
  <c r="D1750"/>
  <c r="F1750"/>
  <c r="C1750"/>
  <c r="E1750"/>
  <c r="A1750"/>
  <c r="I1751"/>
  <c r="G1750" l="1"/>
  <c r="H1752"/>
  <c r="B1751"/>
  <c r="J1751"/>
  <c r="D1751"/>
  <c r="F1751"/>
  <c r="E1751"/>
  <c r="A1751"/>
  <c r="C1751"/>
  <c r="I1752"/>
  <c r="G1751" l="1"/>
  <c r="H1753"/>
  <c r="B1752"/>
  <c r="J1752"/>
  <c r="D1752"/>
  <c r="C1752"/>
  <c r="F1752"/>
  <c r="E1752"/>
  <c r="A1752"/>
  <c r="I1753"/>
  <c r="G1752" l="1"/>
  <c r="H1754"/>
  <c r="B1753"/>
  <c r="J1753"/>
  <c r="D1753"/>
  <c r="C1753"/>
  <c r="F1753"/>
  <c r="E1753"/>
  <c r="A1753"/>
  <c r="I1754"/>
  <c r="G1753" l="1"/>
  <c r="H1755"/>
  <c r="B1754"/>
  <c r="J1754"/>
  <c r="C1754"/>
  <c r="D1754"/>
  <c r="F1754"/>
  <c r="E1754"/>
  <c r="A1754"/>
  <c r="I1755"/>
  <c r="G1754" l="1"/>
  <c r="H1756"/>
  <c r="B1755"/>
  <c r="J1755"/>
  <c r="F1755"/>
  <c r="C1755"/>
  <c r="D1755"/>
  <c r="E1755"/>
  <c r="A1755"/>
  <c r="I1756"/>
  <c r="G1755" l="1"/>
  <c r="H1757"/>
  <c r="B1756"/>
  <c r="J1756"/>
  <c r="F1756"/>
  <c r="C1756"/>
  <c r="D1756"/>
  <c r="E1756"/>
  <c r="A1756"/>
  <c r="I1757"/>
  <c r="G1756" l="1"/>
  <c r="H1758"/>
  <c r="B1757"/>
  <c r="J1757"/>
  <c r="F1757"/>
  <c r="C1757"/>
  <c r="D1757"/>
  <c r="E1757"/>
  <c r="A1757"/>
  <c r="I1758"/>
  <c r="G1757" l="1"/>
  <c r="H1759"/>
  <c r="B1758"/>
  <c r="J1758"/>
  <c r="C1758"/>
  <c r="D1758"/>
  <c r="F1758"/>
  <c r="E1758"/>
  <c r="A1758"/>
  <c r="I1759"/>
  <c r="G1758" l="1"/>
  <c r="H1760"/>
  <c r="J1759"/>
  <c r="B1759"/>
  <c r="F1759"/>
  <c r="A1759"/>
  <c r="E1759"/>
  <c r="C1759"/>
  <c r="D1759"/>
  <c r="I1760"/>
  <c r="G1759" l="1"/>
  <c r="H1761"/>
  <c r="A1760"/>
  <c r="D1760"/>
  <c r="C1760"/>
  <c r="B1760"/>
  <c r="F1760"/>
  <c r="J1760"/>
  <c r="E1760"/>
  <c r="I1761"/>
  <c r="G1760" l="1"/>
  <c r="H1762"/>
  <c r="A1761"/>
  <c r="E1761"/>
  <c r="D1761"/>
  <c r="F1761"/>
  <c r="B1761"/>
  <c r="C1761"/>
  <c r="J1761"/>
  <c r="I1762"/>
  <c r="G1761" l="1"/>
  <c r="H1763"/>
  <c r="A1762"/>
  <c r="D1762"/>
  <c r="E1762"/>
  <c r="C1762"/>
  <c r="B1762"/>
  <c r="F1762"/>
  <c r="J1762"/>
  <c r="I1763"/>
  <c r="G1762" l="1"/>
  <c r="H1764"/>
  <c r="A1763"/>
  <c r="D1763"/>
  <c r="F1763"/>
  <c r="J1763"/>
  <c r="E1763"/>
  <c r="C1763"/>
  <c r="B1763"/>
  <c r="I1764"/>
  <c r="G1763" l="1"/>
  <c r="H1765"/>
  <c r="A1764"/>
  <c r="E1764"/>
  <c r="D1764"/>
  <c r="C1764"/>
  <c r="J1764"/>
  <c r="F1764"/>
  <c r="B1764"/>
  <c r="I1765"/>
  <c r="G1764" l="1"/>
  <c r="H1766"/>
  <c r="A1765"/>
  <c r="E1765"/>
  <c r="D1765"/>
  <c r="F1765"/>
  <c r="B1765"/>
  <c r="C1765"/>
  <c r="J1765"/>
  <c r="I1766"/>
  <c r="G1765" l="1"/>
  <c r="H1767"/>
  <c r="A1766"/>
  <c r="E1766"/>
  <c r="D1766"/>
  <c r="F1766"/>
  <c r="B1766"/>
  <c r="C1766"/>
  <c r="J1766"/>
  <c r="I1767"/>
  <c r="G1766" l="1"/>
  <c r="H1768"/>
  <c r="A1767"/>
  <c r="E1767"/>
  <c r="D1767"/>
  <c r="F1767"/>
  <c r="B1767"/>
  <c r="C1767"/>
  <c r="J1767"/>
  <c r="I1768"/>
  <c r="G1767" l="1"/>
  <c r="H1769"/>
  <c r="A1768"/>
  <c r="E1768"/>
  <c r="D1768"/>
  <c r="F1768"/>
  <c r="B1768"/>
  <c r="C1768"/>
  <c r="J1768"/>
  <c r="I1769"/>
  <c r="G1768" l="1"/>
  <c r="H1770"/>
  <c r="A1769"/>
  <c r="E1769"/>
  <c r="D1769"/>
  <c r="F1769"/>
  <c r="B1769"/>
  <c r="C1769"/>
  <c r="J1769"/>
  <c r="I1770"/>
  <c r="G1769" l="1"/>
  <c r="H1771"/>
  <c r="A1770"/>
  <c r="E1770"/>
  <c r="D1770"/>
  <c r="F1770"/>
  <c r="B1770"/>
  <c r="C1770"/>
  <c r="J1770"/>
  <c r="I1771"/>
  <c r="G1770" l="1"/>
  <c r="H1772"/>
  <c r="A1771"/>
  <c r="E1771"/>
  <c r="D1771"/>
  <c r="F1771"/>
  <c r="B1771"/>
  <c r="C1771"/>
  <c r="J1771"/>
  <c r="I1772"/>
  <c r="G1771" l="1"/>
  <c r="H1773"/>
  <c r="A1772"/>
  <c r="E1772"/>
  <c r="D1772"/>
  <c r="C1772"/>
  <c r="J1772"/>
  <c r="F1772"/>
  <c r="B1772"/>
  <c r="I1773"/>
  <c r="G1772" l="1"/>
  <c r="H1774"/>
  <c r="A1773"/>
  <c r="E1773"/>
  <c r="F1773"/>
  <c r="B1773"/>
  <c r="D1773"/>
  <c r="C1773"/>
  <c r="J1773"/>
  <c r="I1774"/>
  <c r="G1773" l="1"/>
  <c r="H1775"/>
  <c r="A1774"/>
  <c r="D1774"/>
  <c r="E1774"/>
  <c r="F1774"/>
  <c r="J1774"/>
  <c r="C1774"/>
  <c r="B1774"/>
  <c r="I1775"/>
  <c r="G1774" l="1"/>
  <c r="H1776"/>
  <c r="A1775"/>
  <c r="E1775"/>
  <c r="B1775"/>
  <c r="D1775"/>
  <c r="F1775"/>
  <c r="C1775"/>
  <c r="J1775"/>
  <c r="I1776"/>
  <c r="G1775" l="1"/>
  <c r="H1777"/>
  <c r="A1776"/>
  <c r="E1776"/>
  <c r="B1776"/>
  <c r="D1776"/>
  <c r="F1776"/>
  <c r="C1776"/>
  <c r="J1776"/>
  <c r="I1777"/>
  <c r="G1776" l="1"/>
  <c r="H1778"/>
  <c r="A1777"/>
  <c r="E1777"/>
  <c r="B1777"/>
  <c r="D1777"/>
  <c r="F1777"/>
  <c r="C1777"/>
  <c r="J1777"/>
  <c r="I1778"/>
  <c r="G1777" l="1"/>
  <c r="H1779"/>
  <c r="A1778"/>
  <c r="E1778"/>
  <c r="B1778"/>
  <c r="D1778"/>
  <c r="F1778"/>
  <c r="C1778"/>
  <c r="J1778"/>
  <c r="I1779"/>
  <c r="G1778" l="1"/>
  <c r="H1780"/>
  <c r="A1779"/>
  <c r="E1779"/>
  <c r="B1779"/>
  <c r="D1779"/>
  <c r="F1779"/>
  <c r="C1779"/>
  <c r="J1779"/>
  <c r="I1780"/>
  <c r="G1779" l="1"/>
  <c r="H1781"/>
  <c r="C1780"/>
  <c r="E1780"/>
  <c r="F1780"/>
  <c r="B1780"/>
  <c r="A1780"/>
  <c r="D1780"/>
  <c r="J1780"/>
  <c r="I1781"/>
  <c r="G1780" l="1"/>
  <c r="H1782"/>
  <c r="D1781"/>
  <c r="C1781"/>
  <c r="A1781"/>
  <c r="J1781"/>
  <c r="E1781"/>
  <c r="B1781"/>
  <c r="F1781"/>
  <c r="I1782"/>
  <c r="G1781" l="1"/>
  <c r="H1783"/>
  <c r="A1782"/>
  <c r="E1782"/>
  <c r="B1782"/>
  <c r="D1782"/>
  <c r="F1782"/>
  <c r="C1782"/>
  <c r="J1782"/>
  <c r="I1783"/>
  <c r="G1782" l="1"/>
  <c r="H1784"/>
  <c r="A1783"/>
  <c r="E1783"/>
  <c r="B1783"/>
  <c r="D1783"/>
  <c r="F1783"/>
  <c r="C1783"/>
  <c r="J1783"/>
  <c r="I1784"/>
  <c r="G1783" l="1"/>
  <c r="H1785"/>
  <c r="A1784"/>
  <c r="E1784"/>
  <c r="B1784"/>
  <c r="D1784"/>
  <c r="F1784"/>
  <c r="C1784"/>
  <c r="J1784"/>
  <c r="I1785"/>
  <c r="G1784" l="1"/>
  <c r="H1786"/>
  <c r="A1785"/>
  <c r="E1785"/>
  <c r="B1785"/>
  <c r="D1785"/>
  <c r="F1785"/>
  <c r="C1785"/>
  <c r="J1785"/>
  <c r="I1786"/>
  <c r="G1785" l="1"/>
  <c r="H1787"/>
  <c r="A1786"/>
  <c r="E1786"/>
  <c r="B1786"/>
  <c r="D1786"/>
  <c r="F1786"/>
  <c r="C1786"/>
  <c r="J1786"/>
  <c r="I1787"/>
  <c r="G1786" l="1"/>
  <c r="H1788"/>
  <c r="A1787"/>
  <c r="E1787"/>
  <c r="B1787"/>
  <c r="D1787"/>
  <c r="F1787"/>
  <c r="C1787"/>
  <c r="J1787"/>
  <c r="I1788"/>
  <c r="G1787" l="1"/>
  <c r="H1789"/>
  <c r="A1788"/>
  <c r="E1788"/>
  <c r="B1788"/>
  <c r="D1788"/>
  <c r="F1788"/>
  <c r="C1788"/>
  <c r="J1788"/>
  <c r="I1789"/>
  <c r="G1788" l="1"/>
  <c r="H1790"/>
  <c r="A1789"/>
  <c r="E1789"/>
  <c r="B1789"/>
  <c r="D1789"/>
  <c r="F1789"/>
  <c r="C1789"/>
  <c r="J1789"/>
  <c r="I1790"/>
  <c r="G1789" l="1"/>
  <c r="H1791"/>
  <c r="A1790"/>
  <c r="E1790"/>
  <c r="B1790"/>
  <c r="D1790"/>
  <c r="F1790"/>
  <c r="C1790"/>
  <c r="J1790"/>
  <c r="I1791"/>
  <c r="G1790" l="1"/>
  <c r="H1792"/>
  <c r="A1791"/>
  <c r="E1791"/>
  <c r="B1791"/>
  <c r="D1791"/>
  <c r="F1791"/>
  <c r="C1791"/>
  <c r="J1791"/>
  <c r="I1792"/>
  <c r="G1791" l="1"/>
  <c r="H1793"/>
  <c r="A1792"/>
  <c r="E1792"/>
  <c r="B1792"/>
  <c r="D1792"/>
  <c r="F1792"/>
  <c r="C1792"/>
  <c r="J1792"/>
  <c r="I1793"/>
  <c r="G1792" l="1"/>
  <c r="H1794"/>
  <c r="A1793"/>
  <c r="E1793"/>
  <c r="B1793"/>
  <c r="D1793"/>
  <c r="F1793"/>
  <c r="C1793"/>
  <c r="J1793"/>
  <c r="I1794"/>
  <c r="G1793" l="1"/>
  <c r="H1795"/>
  <c r="A1794"/>
  <c r="E1794"/>
  <c r="B1794"/>
  <c r="D1794"/>
  <c r="F1794"/>
  <c r="C1794"/>
  <c r="J1794"/>
  <c r="I1795"/>
  <c r="G1794" l="1"/>
  <c r="H1796"/>
  <c r="A1795"/>
  <c r="E1795"/>
  <c r="B1795"/>
  <c r="D1795"/>
  <c r="F1795"/>
  <c r="C1795"/>
  <c r="J1795"/>
  <c r="I1796"/>
  <c r="G1795" l="1"/>
  <c r="H1797"/>
  <c r="A1796"/>
  <c r="E1796"/>
  <c r="B1796"/>
  <c r="D1796"/>
  <c r="F1796"/>
  <c r="C1796"/>
  <c r="J1796"/>
  <c r="I1797"/>
  <c r="G1796" l="1"/>
  <c r="H1798"/>
  <c r="A1797"/>
  <c r="E1797"/>
  <c r="B1797"/>
  <c r="D1797"/>
  <c r="F1797"/>
  <c r="C1797"/>
  <c r="J1797"/>
  <c r="I1798"/>
  <c r="G1797" l="1"/>
  <c r="H1799"/>
  <c r="A1798"/>
  <c r="E1798"/>
  <c r="B1798"/>
  <c r="D1798"/>
  <c r="F1798"/>
  <c r="C1798"/>
  <c r="J1798"/>
  <c r="I1799"/>
  <c r="G1798" l="1"/>
  <c r="H1800"/>
  <c r="A1799"/>
  <c r="E1799"/>
  <c r="B1799"/>
  <c r="D1799"/>
  <c r="F1799"/>
  <c r="C1799"/>
  <c r="J1799"/>
  <c r="I1800"/>
  <c r="G1799" l="1"/>
  <c r="H1801"/>
  <c r="A1800"/>
  <c r="E1800"/>
  <c r="B1800"/>
  <c r="D1800"/>
  <c r="F1800"/>
  <c r="C1800"/>
  <c r="J1800"/>
  <c r="I1801"/>
  <c r="G1800" l="1"/>
  <c r="H1802"/>
  <c r="A1801"/>
  <c r="E1801"/>
  <c r="B1801"/>
  <c r="D1801"/>
  <c r="F1801"/>
  <c r="C1801"/>
  <c r="J1801"/>
  <c r="I1802"/>
  <c r="G1801" l="1"/>
  <c r="H1803"/>
  <c r="A1802"/>
  <c r="E1802"/>
  <c r="B1802"/>
  <c r="D1802"/>
  <c r="F1802"/>
  <c r="C1802"/>
  <c r="J1802"/>
  <c r="I1803"/>
  <c r="G1802" l="1"/>
  <c r="H1804"/>
  <c r="A1803"/>
  <c r="D1803"/>
  <c r="C1803"/>
  <c r="B1803"/>
  <c r="F1803"/>
  <c r="J1803"/>
  <c r="E1803"/>
  <c r="I1804"/>
  <c r="G1803" l="1"/>
  <c r="H1805"/>
  <c r="A1804"/>
  <c r="D1804"/>
  <c r="J1804"/>
  <c r="E1804"/>
  <c r="F1804"/>
  <c r="C1804"/>
  <c r="B1804"/>
  <c r="I1805"/>
  <c r="G1804" l="1"/>
  <c r="H1806"/>
  <c r="A1805"/>
  <c r="D1805"/>
  <c r="J1805"/>
  <c r="F1805"/>
  <c r="E1805"/>
  <c r="C1805"/>
  <c r="B1805"/>
  <c r="I1806"/>
  <c r="G1805" l="1"/>
  <c r="H1807"/>
  <c r="A1806"/>
  <c r="D1806"/>
  <c r="J1806"/>
  <c r="F1806"/>
  <c r="E1806"/>
  <c r="C1806"/>
  <c r="B1806"/>
  <c r="I1807"/>
  <c r="G1806" l="1"/>
  <c r="H1808"/>
  <c r="E1807"/>
  <c r="A1807"/>
  <c r="B1807"/>
  <c r="D1807"/>
  <c r="J1807"/>
  <c r="C1807"/>
  <c r="F1807"/>
  <c r="I1808"/>
  <c r="G1807" l="1"/>
  <c r="H1809"/>
  <c r="A1808"/>
  <c r="F1808"/>
  <c r="J1808"/>
  <c r="E1808"/>
  <c r="C1808"/>
  <c r="D1808"/>
  <c r="B1808"/>
  <c r="I1809"/>
  <c r="G1808" l="1"/>
  <c r="H1810"/>
  <c r="F1809"/>
  <c r="E1809"/>
  <c r="A1809"/>
  <c r="B1809"/>
  <c r="C1809"/>
  <c r="D1809"/>
  <c r="J1809"/>
  <c r="I1810"/>
  <c r="G1809" l="1"/>
  <c r="H1811"/>
  <c r="B1810"/>
  <c r="D1810"/>
  <c r="E1810"/>
  <c r="J1810"/>
  <c r="F1810"/>
  <c r="A1810"/>
  <c r="C1810"/>
  <c r="I1811"/>
  <c r="G1810" l="1"/>
  <c r="H1812"/>
  <c r="A1811"/>
  <c r="D1811"/>
  <c r="J1811"/>
  <c r="F1811"/>
  <c r="E1811"/>
  <c r="C1811"/>
  <c r="B1811"/>
  <c r="I1812"/>
  <c r="G1811" l="1"/>
  <c r="H1813"/>
  <c r="A1812"/>
  <c r="D1812"/>
  <c r="J1812"/>
  <c r="C1812"/>
  <c r="B1812"/>
  <c r="F1812"/>
  <c r="E1812"/>
  <c r="I1813"/>
  <c r="G1812" l="1"/>
  <c r="H1814"/>
  <c r="A1813"/>
  <c r="D1813"/>
  <c r="F1813"/>
  <c r="J1813"/>
  <c r="E1813"/>
  <c r="C1813"/>
  <c r="B1813"/>
  <c r="I1814"/>
  <c r="G1813" l="1"/>
  <c r="H1815"/>
  <c r="A1814"/>
  <c r="D1814"/>
  <c r="E1814"/>
  <c r="F1814"/>
  <c r="J1814"/>
  <c r="C1814"/>
  <c r="B1814"/>
  <c r="I1815"/>
  <c r="G1814" l="1"/>
  <c r="H1816"/>
  <c r="A1815"/>
  <c r="D1815"/>
  <c r="E1815"/>
  <c r="F1815"/>
  <c r="J1815"/>
  <c r="C1815"/>
  <c r="B1815"/>
  <c r="I1816"/>
  <c r="G1815" l="1"/>
  <c r="H1817"/>
  <c r="A1816"/>
  <c r="D1816"/>
  <c r="E1816"/>
  <c r="F1816"/>
  <c r="J1816"/>
  <c r="C1816"/>
  <c r="B1816"/>
  <c r="I1817"/>
  <c r="G1816" l="1"/>
  <c r="H1818"/>
  <c r="B1817"/>
  <c r="D1817"/>
  <c r="F1817"/>
  <c r="A1817"/>
  <c r="C1817"/>
  <c r="J1817"/>
  <c r="E1817"/>
  <c r="I1818"/>
  <c r="G1817" l="1"/>
  <c r="H1819"/>
  <c r="A1818"/>
  <c r="D1818"/>
  <c r="E1818"/>
  <c r="C1818"/>
  <c r="B1818"/>
  <c r="F1818"/>
  <c r="J1818"/>
  <c r="I1819"/>
  <c r="G1818" l="1"/>
  <c r="H1820"/>
  <c r="A1819"/>
  <c r="D1819"/>
  <c r="E1819"/>
  <c r="F1819"/>
  <c r="J1819"/>
  <c r="C1819"/>
  <c r="B1819"/>
  <c r="I1820"/>
  <c r="G1819" l="1"/>
  <c r="H1821"/>
  <c r="E1820"/>
  <c r="A1820"/>
  <c r="D1820"/>
  <c r="F1820"/>
  <c r="B1820"/>
  <c r="J1820"/>
  <c r="C1820"/>
  <c r="I1821"/>
  <c r="G1820" l="1"/>
  <c r="H1822"/>
  <c r="J1821"/>
  <c r="B1821"/>
  <c r="C1821"/>
  <c r="D1821"/>
  <c r="F1821"/>
  <c r="A1821"/>
  <c r="E1821"/>
  <c r="I1822"/>
  <c r="G1821" l="1"/>
  <c r="H1823"/>
  <c r="A1822"/>
  <c r="E1822"/>
  <c r="D1822"/>
  <c r="F1822"/>
  <c r="B1822"/>
  <c r="C1822"/>
  <c r="J1822"/>
  <c r="I1823"/>
  <c r="G1822" l="1"/>
  <c r="H1824"/>
  <c r="A1823"/>
  <c r="E1823"/>
  <c r="F1823"/>
  <c r="B1823"/>
  <c r="D1823"/>
  <c r="C1823"/>
  <c r="J1823"/>
  <c r="I1824"/>
  <c r="G1823" l="1"/>
  <c r="H1825"/>
  <c r="A1824"/>
  <c r="E1824"/>
  <c r="F1824"/>
  <c r="B1824"/>
  <c r="D1824"/>
  <c r="C1824"/>
  <c r="J1824"/>
  <c r="I1825"/>
  <c r="G1824" l="1"/>
  <c r="H1826"/>
  <c r="A1825"/>
  <c r="E1825"/>
  <c r="F1825"/>
  <c r="B1825"/>
  <c r="D1825"/>
  <c r="C1825"/>
  <c r="J1825"/>
  <c r="I1826"/>
  <c r="G1825" l="1"/>
  <c r="H1827"/>
  <c r="A1826"/>
  <c r="E1826"/>
  <c r="D1826"/>
  <c r="F1826"/>
  <c r="B1826"/>
  <c r="C1826"/>
  <c r="J1826"/>
  <c r="I1827"/>
  <c r="G1826" l="1"/>
  <c r="H1828"/>
  <c r="A1827"/>
  <c r="E1827"/>
  <c r="F1827"/>
  <c r="B1827"/>
  <c r="D1827"/>
  <c r="C1827"/>
  <c r="J1827"/>
  <c r="I1828"/>
  <c r="G1827" l="1"/>
  <c r="H1829"/>
  <c r="A1828"/>
  <c r="E1828"/>
  <c r="D1828"/>
  <c r="F1828"/>
  <c r="B1828"/>
  <c r="C1828"/>
  <c r="J1828"/>
  <c r="I1829"/>
  <c r="G1828" l="1"/>
  <c r="H1830"/>
  <c r="A1829"/>
  <c r="E1829"/>
  <c r="D1829"/>
  <c r="F1829"/>
  <c r="B1829"/>
  <c r="C1829"/>
  <c r="J1829"/>
  <c r="I1830"/>
  <c r="G1829" l="1"/>
  <c r="H1831"/>
  <c r="A1830"/>
  <c r="E1830"/>
  <c r="F1830"/>
  <c r="B1830"/>
  <c r="D1830"/>
  <c r="C1830"/>
  <c r="J1830"/>
  <c r="I1831"/>
  <c r="G1830" l="1"/>
  <c r="H1832"/>
  <c r="A1831"/>
  <c r="E1831"/>
  <c r="F1831"/>
  <c r="B1831"/>
  <c r="D1831"/>
  <c r="C1831"/>
  <c r="J1831"/>
  <c r="I1832"/>
  <c r="G1831" l="1"/>
  <c r="H1833"/>
  <c r="A1832"/>
  <c r="E1832"/>
  <c r="F1832"/>
  <c r="B1832"/>
  <c r="D1832"/>
  <c r="C1832"/>
  <c r="J1832"/>
  <c r="I1833"/>
  <c r="G1832" l="1"/>
  <c r="H1834"/>
  <c r="A1833"/>
  <c r="E1833"/>
  <c r="D1833"/>
  <c r="C1833"/>
  <c r="J1833"/>
  <c r="F1833"/>
  <c r="B1833"/>
  <c r="I1834"/>
  <c r="G1833" l="1"/>
  <c r="H1835"/>
  <c r="A1834"/>
  <c r="E1834"/>
  <c r="F1834"/>
  <c r="B1834"/>
  <c r="D1834"/>
  <c r="C1834"/>
  <c r="J1834"/>
  <c r="I1835"/>
  <c r="G1834" l="1"/>
  <c r="H1836"/>
  <c r="A1835"/>
  <c r="E1835"/>
  <c r="F1835"/>
  <c r="B1835"/>
  <c r="D1835"/>
  <c r="C1835"/>
  <c r="J1835"/>
  <c r="I1836"/>
  <c r="G1835" l="1"/>
  <c r="H1837"/>
  <c r="A1836"/>
  <c r="E1836"/>
  <c r="D1836"/>
  <c r="C1836"/>
  <c r="J1836"/>
  <c r="F1836"/>
  <c r="B1836"/>
  <c r="I1837"/>
  <c r="G1836" l="1"/>
  <c r="H1838"/>
  <c r="A1837"/>
  <c r="E1837"/>
  <c r="D1837"/>
  <c r="C1837"/>
  <c r="J1837"/>
  <c r="F1837"/>
  <c r="B1837"/>
  <c r="I1838"/>
  <c r="G1837" l="1"/>
  <c r="H1839"/>
  <c r="A1838"/>
  <c r="D1838"/>
  <c r="E1838"/>
  <c r="F1838"/>
  <c r="J1838"/>
  <c r="C1838"/>
  <c r="B1838"/>
  <c r="I1839"/>
  <c r="G1838" l="1"/>
  <c r="H1840"/>
  <c r="A1839"/>
  <c r="E1839"/>
  <c r="D1839"/>
  <c r="C1839"/>
  <c r="J1839"/>
  <c r="F1839"/>
  <c r="B1839"/>
  <c r="I1840"/>
  <c r="G1839" l="1"/>
  <c r="H1841"/>
  <c r="A1840"/>
  <c r="E1840"/>
  <c r="D1840"/>
  <c r="F1840"/>
  <c r="B1840"/>
  <c r="C1840"/>
  <c r="J1840"/>
  <c r="I1841"/>
  <c r="G1840" l="1"/>
  <c r="H1842"/>
  <c r="A1841"/>
  <c r="E1841"/>
  <c r="D1841"/>
  <c r="F1841"/>
  <c r="B1841"/>
  <c r="C1841"/>
  <c r="J1841"/>
  <c r="I1842"/>
  <c r="G1841" l="1"/>
  <c r="H1843"/>
  <c r="A1842"/>
  <c r="D1842"/>
  <c r="J1842"/>
  <c r="C1842"/>
  <c r="B1842"/>
  <c r="F1842"/>
  <c r="E1842"/>
  <c r="I1843"/>
  <c r="G1842" l="1"/>
  <c r="H1844"/>
  <c r="A1843"/>
  <c r="E1843"/>
  <c r="D1843"/>
  <c r="F1843"/>
  <c r="B1843"/>
  <c r="C1843"/>
  <c r="J1843"/>
  <c r="I1844"/>
  <c r="G1843" l="1"/>
  <c r="H1845"/>
  <c r="C1844"/>
  <c r="E1844"/>
  <c r="B1844"/>
  <c r="A1844"/>
  <c r="F1844"/>
  <c r="D1844"/>
  <c r="J1844"/>
  <c r="I1845"/>
  <c r="G1844" l="1"/>
  <c r="H1846"/>
  <c r="D1845"/>
  <c r="J1845"/>
  <c r="C1845"/>
  <c r="B1845"/>
  <c r="A1845"/>
  <c r="E1845"/>
  <c r="F1845"/>
  <c r="I1846"/>
  <c r="G1845" l="1"/>
  <c r="H1847"/>
  <c r="E1846"/>
  <c r="A1846"/>
  <c r="F1846"/>
  <c r="B1846"/>
  <c r="D1846"/>
  <c r="J1846"/>
  <c r="C1846"/>
  <c r="I1847"/>
  <c r="G1846" l="1"/>
  <c r="H1848"/>
  <c r="D1847"/>
  <c r="A1847"/>
  <c r="F1847"/>
  <c r="B1847"/>
  <c r="J1847"/>
  <c r="E1847"/>
  <c r="C1847"/>
  <c r="I1848"/>
  <c r="G1847" l="1"/>
  <c r="H1849"/>
  <c r="C1848"/>
  <c r="E1848"/>
  <c r="B1848"/>
  <c r="D1848"/>
  <c r="J1848"/>
  <c r="A1848"/>
  <c r="F1848"/>
  <c r="I1849"/>
  <c r="G1848" l="1"/>
  <c r="H1850"/>
  <c r="D1849"/>
  <c r="J1849"/>
  <c r="C1849"/>
  <c r="E1849"/>
  <c r="F1849"/>
  <c r="B1849"/>
  <c r="A1849"/>
  <c r="I1850"/>
  <c r="G1849" l="1"/>
  <c r="H1851"/>
  <c r="A1850"/>
  <c r="D1850"/>
  <c r="E1850"/>
  <c r="F1850"/>
  <c r="J1850"/>
  <c r="C1850"/>
  <c r="B1850"/>
  <c r="I1851"/>
  <c r="G1850" l="1"/>
  <c r="H1852"/>
  <c r="A1851"/>
  <c r="E1851"/>
  <c r="D1851"/>
  <c r="F1851"/>
  <c r="B1851"/>
  <c r="C1851"/>
  <c r="J1851"/>
  <c r="I1852"/>
  <c r="G1851" l="1"/>
  <c r="H1853"/>
  <c r="A1852"/>
  <c r="E1852"/>
  <c r="D1852"/>
  <c r="C1852"/>
  <c r="J1852"/>
  <c r="F1852"/>
  <c r="B1852"/>
  <c r="I1853"/>
  <c r="G1852" l="1"/>
  <c r="H1854"/>
  <c r="A1853"/>
  <c r="E1853"/>
  <c r="F1853"/>
  <c r="B1853"/>
  <c r="D1853"/>
  <c r="C1853"/>
  <c r="J1853"/>
  <c r="I1854"/>
  <c r="G1853" l="1"/>
  <c r="H1855"/>
  <c r="A1854"/>
  <c r="E1854"/>
  <c r="F1854"/>
  <c r="B1854"/>
  <c r="D1854"/>
  <c r="C1854"/>
  <c r="J1854"/>
  <c r="I1855"/>
  <c r="G1854" l="1"/>
  <c r="H1856"/>
  <c r="A1855"/>
  <c r="E1855"/>
  <c r="F1855"/>
  <c r="B1855"/>
  <c r="D1855"/>
  <c r="C1855"/>
  <c r="J1855"/>
  <c r="I1856"/>
  <c r="G1855" l="1"/>
  <c r="H1857"/>
  <c r="A1856"/>
  <c r="E1856"/>
  <c r="F1856"/>
  <c r="B1856"/>
  <c r="D1856"/>
  <c r="C1856"/>
  <c r="J1856"/>
  <c r="I1857"/>
  <c r="G1856" l="1"/>
  <c r="H1858"/>
  <c r="A1857"/>
  <c r="E1857"/>
  <c r="F1857"/>
  <c r="B1857"/>
  <c r="D1857"/>
  <c r="C1857"/>
  <c r="J1857"/>
  <c r="I1858"/>
  <c r="G1857" l="1"/>
  <c r="H1859"/>
  <c r="A1858"/>
  <c r="E1858"/>
  <c r="F1858"/>
  <c r="B1858"/>
  <c r="D1858"/>
  <c r="C1858"/>
  <c r="J1858"/>
  <c r="I1859"/>
  <c r="G1858" l="1"/>
  <c r="H1860"/>
  <c r="A1859"/>
  <c r="E1859"/>
  <c r="F1859"/>
  <c r="B1859"/>
  <c r="D1859"/>
  <c r="C1859"/>
  <c r="J1859"/>
  <c r="I1860"/>
  <c r="G1859" l="1"/>
  <c r="H1861"/>
  <c r="A1860"/>
  <c r="E1860"/>
  <c r="F1860"/>
  <c r="B1860"/>
  <c r="D1860"/>
  <c r="C1860"/>
  <c r="J1860"/>
  <c r="I1861"/>
  <c r="G1860" l="1"/>
  <c r="H1862"/>
  <c r="A1861"/>
  <c r="E1861"/>
  <c r="D1861"/>
  <c r="F1861"/>
  <c r="B1861"/>
  <c r="C1861"/>
  <c r="J1861"/>
  <c r="I1862"/>
  <c r="G1861" l="1"/>
  <c r="H1863"/>
  <c r="A1862"/>
  <c r="E1862"/>
  <c r="D1862"/>
  <c r="C1862"/>
  <c r="J1862"/>
  <c r="F1862"/>
  <c r="B1862"/>
  <c r="I1863"/>
  <c r="G1862" l="1"/>
  <c r="H1864"/>
  <c r="A1863"/>
  <c r="E1863"/>
  <c r="D1863"/>
  <c r="C1863"/>
  <c r="J1863"/>
  <c r="F1863"/>
  <c r="B1863"/>
  <c r="I1864"/>
  <c r="G1863" l="1"/>
  <c r="H1865"/>
  <c r="A1864"/>
  <c r="E1864"/>
  <c r="F1864"/>
  <c r="B1864"/>
  <c r="D1864"/>
  <c r="C1864"/>
  <c r="J1864"/>
  <c r="I1865"/>
  <c r="G1864" l="1"/>
  <c r="H1866"/>
  <c r="A1865"/>
  <c r="E1865"/>
  <c r="D1865"/>
  <c r="F1865"/>
  <c r="B1865"/>
  <c r="C1865"/>
  <c r="J1865"/>
  <c r="I1866"/>
  <c r="G1865" l="1"/>
  <c r="H1867"/>
  <c r="A1866"/>
  <c r="E1866"/>
  <c r="D1866"/>
  <c r="F1866"/>
  <c r="B1866"/>
  <c r="C1866"/>
  <c r="J1866"/>
  <c r="I1867"/>
  <c r="G1866" l="1"/>
  <c r="H1868"/>
  <c r="A1867"/>
  <c r="E1867"/>
  <c r="D1867"/>
  <c r="F1867"/>
  <c r="B1867"/>
  <c r="C1867"/>
  <c r="J1867"/>
  <c r="I1868"/>
  <c r="G1867" l="1"/>
  <c r="H1869"/>
  <c r="A1868"/>
  <c r="E1868"/>
  <c r="D1868"/>
  <c r="C1868"/>
  <c r="J1868"/>
  <c r="F1868"/>
  <c r="B1868"/>
  <c r="I1869"/>
  <c r="G1868" l="1"/>
  <c r="H1870"/>
  <c r="A1869"/>
  <c r="E1869"/>
  <c r="D1869"/>
  <c r="C1869"/>
  <c r="J1869"/>
  <c r="F1869"/>
  <c r="B1869"/>
  <c r="I1870"/>
  <c r="G1869" l="1"/>
  <c r="H1871"/>
  <c r="A1870"/>
  <c r="E1870"/>
  <c r="D1870"/>
  <c r="C1870"/>
  <c r="J1870"/>
  <c r="F1870"/>
  <c r="B1870"/>
  <c r="I1871"/>
  <c r="G1870" l="1"/>
  <c r="H1872"/>
  <c r="A1871"/>
  <c r="E1871"/>
  <c r="F1871"/>
  <c r="B1871"/>
  <c r="D1871"/>
  <c r="C1871"/>
  <c r="J1871"/>
  <c r="I1872"/>
  <c r="G1871" l="1"/>
  <c r="H1873"/>
  <c r="A1872"/>
  <c r="E1872"/>
  <c r="F1872"/>
  <c r="B1872"/>
  <c r="D1872"/>
  <c r="C1872"/>
  <c r="J1872"/>
  <c r="I1873"/>
  <c r="G1872" l="1"/>
  <c r="H1874"/>
  <c r="A1873"/>
  <c r="E1873"/>
  <c r="F1873"/>
  <c r="B1873"/>
  <c r="D1873"/>
  <c r="C1873"/>
  <c r="J1873"/>
  <c r="I1874"/>
  <c r="G1873" l="1"/>
  <c r="H1875"/>
  <c r="A1874"/>
  <c r="E1874"/>
  <c r="D1874"/>
  <c r="F1874"/>
  <c r="B1874"/>
  <c r="C1874"/>
  <c r="J1874"/>
  <c r="I1875"/>
  <c r="G1874" l="1"/>
  <c r="H1876"/>
  <c r="A1875"/>
  <c r="E1875"/>
  <c r="D1875"/>
  <c r="F1875"/>
  <c r="B1875"/>
  <c r="C1875"/>
  <c r="J1875"/>
  <c r="I1876"/>
  <c r="G1875" l="1"/>
  <c r="H1877"/>
  <c r="A1876"/>
  <c r="E1876"/>
  <c r="D1876"/>
  <c r="F1876"/>
  <c r="B1876"/>
  <c r="C1876"/>
  <c r="J1876"/>
  <c r="I1877"/>
  <c r="G1876" l="1"/>
  <c r="H1878"/>
  <c r="A1877"/>
  <c r="E1877"/>
  <c r="D1877"/>
  <c r="C1877"/>
  <c r="J1877"/>
  <c r="F1877"/>
  <c r="B1877"/>
  <c r="I1878"/>
  <c r="G1877" l="1"/>
  <c r="H1879"/>
  <c r="A1878"/>
  <c r="E1878"/>
  <c r="D1878"/>
  <c r="F1878"/>
  <c r="B1878"/>
  <c r="C1878"/>
  <c r="J1878"/>
  <c r="I1879"/>
  <c r="G1878" l="1"/>
  <c r="H1880"/>
  <c r="A1879"/>
  <c r="E1879"/>
  <c r="D1879"/>
  <c r="F1879"/>
  <c r="B1879"/>
  <c r="C1879"/>
  <c r="J1879"/>
  <c r="I1880"/>
  <c r="G1879" l="1"/>
  <c r="H1881"/>
  <c r="A1880"/>
  <c r="D1880"/>
  <c r="E1880"/>
  <c r="F1880"/>
  <c r="J1880"/>
  <c r="C1880"/>
  <c r="B1880"/>
  <c r="I1881"/>
  <c r="G1880" l="1"/>
  <c r="H1882"/>
  <c r="B1881"/>
  <c r="D1881"/>
  <c r="F1881"/>
  <c r="A1881"/>
  <c r="C1881"/>
  <c r="J1881"/>
  <c r="E1881"/>
  <c r="I1882"/>
  <c r="G1881" l="1"/>
  <c r="H1883"/>
  <c r="A1882"/>
  <c r="D1882"/>
  <c r="E1882"/>
  <c r="F1882"/>
  <c r="J1882"/>
  <c r="C1882"/>
  <c r="B1882"/>
  <c r="I1883"/>
  <c r="G1882" l="1"/>
  <c r="H1884"/>
  <c r="A1883"/>
  <c r="D1883"/>
  <c r="E1883"/>
  <c r="F1883"/>
  <c r="J1883"/>
  <c r="C1883"/>
  <c r="B1883"/>
  <c r="I1884"/>
  <c r="G1883" l="1"/>
  <c r="H1885"/>
  <c r="A1884"/>
  <c r="D1884"/>
  <c r="F1884"/>
  <c r="J1884"/>
  <c r="E1884"/>
  <c r="C1884"/>
  <c r="B1884"/>
  <c r="I1885"/>
  <c r="G1884" l="1"/>
  <c r="H1886"/>
  <c r="E1885"/>
  <c r="A1885"/>
  <c r="D1885"/>
  <c r="F1885"/>
  <c r="B1885"/>
  <c r="J1885"/>
  <c r="C1885"/>
  <c r="I1886"/>
  <c r="G1885" l="1"/>
  <c r="H1887"/>
  <c r="F1886"/>
  <c r="E1886"/>
  <c r="A1886"/>
  <c r="B1886"/>
  <c r="C1886"/>
  <c r="D1886"/>
  <c r="J1886"/>
  <c r="I1887"/>
  <c r="G1886" l="1"/>
  <c r="H1888"/>
  <c r="E1887"/>
  <c r="A1887"/>
  <c r="D1887"/>
  <c r="F1887"/>
  <c r="B1887"/>
  <c r="J1887"/>
  <c r="C1887"/>
  <c r="I1888"/>
  <c r="G1887" l="1"/>
  <c r="H1889"/>
  <c r="A1888"/>
  <c r="F1888"/>
  <c r="J1888"/>
  <c r="C1888"/>
  <c r="D1888"/>
  <c r="B1888"/>
  <c r="E1888"/>
  <c r="I1889"/>
  <c r="G1888" l="1"/>
  <c r="H1890"/>
  <c r="F1889"/>
  <c r="A1889"/>
  <c r="E1889"/>
  <c r="B1889"/>
  <c r="J1889"/>
  <c r="D1889"/>
  <c r="C1889"/>
  <c r="I1890"/>
  <c r="G1889" l="1"/>
  <c r="H1891"/>
  <c r="A1890"/>
  <c r="E1890"/>
  <c r="D1890"/>
  <c r="F1890"/>
  <c r="B1890"/>
  <c r="C1890"/>
  <c r="J1890"/>
  <c r="I1891"/>
  <c r="G1890" l="1"/>
  <c r="H1892"/>
  <c r="A1891"/>
  <c r="E1891"/>
  <c r="D1891"/>
  <c r="F1891"/>
  <c r="B1891"/>
  <c r="C1891"/>
  <c r="J1891"/>
  <c r="I1892"/>
  <c r="G1891" l="1"/>
  <c r="H1893"/>
  <c r="A1892"/>
  <c r="E1892"/>
  <c r="D1892"/>
  <c r="F1892"/>
  <c r="B1892"/>
  <c r="C1892"/>
  <c r="J1892"/>
  <c r="I1893"/>
  <c r="G1892" l="1"/>
  <c r="H1894"/>
  <c r="A1893"/>
  <c r="E1893"/>
  <c r="D1893"/>
  <c r="F1893"/>
  <c r="B1893"/>
  <c r="C1893"/>
  <c r="J1893"/>
  <c r="I1894"/>
  <c r="G1893" l="1"/>
  <c r="H1895"/>
  <c r="A1894"/>
  <c r="E1894"/>
  <c r="D1894"/>
  <c r="C1894"/>
  <c r="J1894"/>
  <c r="F1894"/>
  <c r="B1894"/>
  <c r="I1895"/>
  <c r="G1894" l="1"/>
  <c r="H1896"/>
  <c r="A1895"/>
  <c r="E1895"/>
  <c r="F1895"/>
  <c r="B1895"/>
  <c r="D1895"/>
  <c r="C1895"/>
  <c r="J1895"/>
  <c r="I1896"/>
  <c r="G1895" l="1"/>
  <c r="H1897"/>
  <c r="A1896"/>
  <c r="E1896"/>
  <c r="D1896"/>
  <c r="F1896"/>
  <c r="B1896"/>
  <c r="C1896"/>
  <c r="J1896"/>
  <c r="I1897"/>
  <c r="G1896" l="1"/>
  <c r="H1898"/>
  <c r="A1897"/>
  <c r="E1897"/>
  <c r="F1897"/>
  <c r="B1897"/>
  <c r="D1897"/>
  <c r="C1897"/>
  <c r="J1897"/>
  <c r="I1898"/>
  <c r="G1897" l="1"/>
  <c r="H1899"/>
  <c r="A1898"/>
  <c r="E1898"/>
  <c r="F1898"/>
  <c r="B1898"/>
  <c r="D1898"/>
  <c r="C1898"/>
  <c r="J1898"/>
  <c r="I1899"/>
  <c r="G1898" l="1"/>
  <c r="H1900"/>
  <c r="A1899"/>
  <c r="E1899"/>
  <c r="D1899"/>
  <c r="C1899"/>
  <c r="J1899"/>
  <c r="F1899"/>
  <c r="B1899"/>
  <c r="I1900"/>
  <c r="G1899" l="1"/>
  <c r="H1901"/>
  <c r="A1900"/>
  <c r="E1900"/>
  <c r="D1900"/>
  <c r="F1900"/>
  <c r="B1900"/>
  <c r="C1900"/>
  <c r="J1900"/>
  <c r="I1901"/>
  <c r="G1900" l="1"/>
  <c r="H1902"/>
  <c r="A1901"/>
  <c r="E1901"/>
  <c r="D1901"/>
  <c r="F1901"/>
  <c r="B1901"/>
  <c r="C1901"/>
  <c r="J1901"/>
  <c r="I1902"/>
  <c r="G1901" l="1"/>
  <c r="H1903"/>
  <c r="A1902"/>
  <c r="E1902"/>
  <c r="D1902"/>
  <c r="F1902"/>
  <c r="B1902"/>
  <c r="C1902"/>
  <c r="J1902"/>
  <c r="I1903"/>
  <c r="G1902" l="1"/>
  <c r="H1904"/>
  <c r="A1903"/>
  <c r="E1903"/>
  <c r="D1903"/>
  <c r="C1903"/>
  <c r="J1903"/>
  <c r="F1903"/>
  <c r="B1903"/>
  <c r="I1904"/>
  <c r="G1903" l="1"/>
  <c r="H1905"/>
  <c r="A1904"/>
  <c r="E1904"/>
  <c r="F1904"/>
  <c r="B1904"/>
  <c r="D1904"/>
  <c r="C1904"/>
  <c r="J1904"/>
  <c r="I1905"/>
  <c r="G1904" l="1"/>
  <c r="H1906"/>
  <c r="A1905"/>
  <c r="E1905"/>
  <c r="F1905"/>
  <c r="B1905"/>
  <c r="D1905"/>
  <c r="C1905"/>
  <c r="J1905"/>
  <c r="I1906"/>
  <c r="G1905" l="1"/>
  <c r="H1907"/>
  <c r="A1906"/>
  <c r="E1906"/>
  <c r="D1906"/>
  <c r="F1906"/>
  <c r="B1906"/>
  <c r="C1906"/>
  <c r="J1906"/>
  <c r="I1907"/>
  <c r="G1906" l="1"/>
  <c r="H1908"/>
  <c r="A1907"/>
  <c r="E1907"/>
  <c r="F1907"/>
  <c r="B1907"/>
  <c r="D1907"/>
  <c r="C1907"/>
  <c r="J1907"/>
  <c r="I1908"/>
  <c r="G1907" l="1"/>
  <c r="H1909"/>
  <c r="A1908"/>
  <c r="D1908"/>
  <c r="F1908"/>
  <c r="J1908"/>
  <c r="E1908"/>
  <c r="C1908"/>
  <c r="B1908"/>
  <c r="I1909"/>
  <c r="G1908" l="1"/>
  <c r="H1910"/>
  <c r="B1909"/>
  <c r="D1909"/>
  <c r="F1909"/>
  <c r="A1909"/>
  <c r="C1909"/>
  <c r="J1909"/>
  <c r="E1909"/>
  <c r="I1910"/>
  <c r="G1909" l="1"/>
  <c r="H1911"/>
  <c r="A1910"/>
  <c r="D1910"/>
  <c r="F1910"/>
  <c r="J1910"/>
  <c r="E1910"/>
  <c r="C1910"/>
  <c r="B1910"/>
  <c r="I1911"/>
  <c r="G1910" l="1"/>
  <c r="H1912"/>
  <c r="A1911"/>
  <c r="D1911"/>
  <c r="E1911"/>
  <c r="C1911"/>
  <c r="B1911"/>
  <c r="F1911"/>
  <c r="J1911"/>
  <c r="I1912"/>
  <c r="G1911" l="1"/>
  <c r="H1913"/>
  <c r="A1912"/>
  <c r="D1912"/>
  <c r="E1912"/>
  <c r="F1912"/>
  <c r="J1912"/>
  <c r="C1912"/>
  <c r="B1912"/>
  <c r="I1913"/>
  <c r="G1912" l="1"/>
  <c r="H1914"/>
  <c r="A1913"/>
  <c r="D1913"/>
  <c r="E1913"/>
  <c r="C1913"/>
  <c r="B1913"/>
  <c r="F1913"/>
  <c r="J1913"/>
  <c r="I1914"/>
  <c r="G1913" l="1"/>
  <c r="H1915"/>
  <c r="A1914"/>
  <c r="D1914"/>
  <c r="E1914"/>
  <c r="F1914"/>
  <c r="J1914"/>
  <c r="C1914"/>
  <c r="B1914"/>
  <c r="I1915"/>
  <c r="G1914" l="1"/>
  <c r="H1916"/>
  <c r="A1915"/>
  <c r="D1915"/>
  <c r="E1915"/>
  <c r="F1915"/>
  <c r="J1915"/>
  <c r="C1915"/>
  <c r="B1915"/>
  <c r="I1916"/>
  <c r="G1915" l="1"/>
  <c r="H1917"/>
  <c r="A1916"/>
  <c r="D1916"/>
  <c r="E1916"/>
  <c r="C1916"/>
  <c r="B1916"/>
  <c r="F1916"/>
  <c r="J1916"/>
  <c r="I1917"/>
  <c r="G1916" l="1"/>
  <c r="H1918"/>
  <c r="A1917"/>
  <c r="D1917"/>
  <c r="E1917"/>
  <c r="F1917"/>
  <c r="J1917"/>
  <c r="C1917"/>
  <c r="B1917"/>
  <c r="I1918"/>
  <c r="G1917" l="1"/>
  <c r="H1919"/>
  <c r="A1918"/>
  <c r="D1918"/>
  <c r="E1918"/>
  <c r="F1918"/>
  <c r="J1918"/>
  <c r="C1918"/>
  <c r="B1918"/>
  <c r="I1919"/>
  <c r="G1918" l="1"/>
  <c r="H1920"/>
  <c r="A1919"/>
  <c r="D1919"/>
  <c r="E1919"/>
  <c r="C1919"/>
  <c r="B1919"/>
  <c r="F1919"/>
  <c r="J1919"/>
  <c r="I1920"/>
  <c r="G1919" l="1"/>
  <c r="H1921"/>
  <c r="A1920"/>
  <c r="D1920"/>
  <c r="E1920"/>
  <c r="F1920"/>
  <c r="J1920"/>
  <c r="C1920"/>
  <c r="B1920"/>
  <c r="I1921"/>
  <c r="G1920" l="1"/>
  <c r="H1922"/>
  <c r="A1921"/>
  <c r="D1921"/>
  <c r="E1921"/>
  <c r="C1921"/>
  <c r="B1921"/>
  <c r="F1921"/>
  <c r="J1921"/>
  <c r="I1922"/>
  <c r="G1921" l="1"/>
  <c r="H1923"/>
  <c r="B1922"/>
  <c r="D1922"/>
  <c r="F1922"/>
  <c r="A1922"/>
  <c r="C1922"/>
  <c r="J1922"/>
  <c r="E1922"/>
  <c r="I1923"/>
  <c r="G1922" l="1"/>
  <c r="H1924"/>
  <c r="A1923"/>
  <c r="D1923"/>
  <c r="F1923"/>
  <c r="J1923"/>
  <c r="E1923"/>
  <c r="C1923"/>
  <c r="B1923"/>
  <c r="I1924"/>
  <c r="G1923" l="1"/>
  <c r="H1925"/>
  <c r="A1924"/>
  <c r="D1924"/>
  <c r="E1924"/>
  <c r="F1924"/>
  <c r="J1924"/>
  <c r="C1924"/>
  <c r="B1924"/>
  <c r="I1925"/>
  <c r="G1924" l="1"/>
  <c r="H1926"/>
  <c r="A1925"/>
  <c r="D1925"/>
  <c r="E1925"/>
  <c r="F1925"/>
  <c r="J1925"/>
  <c r="C1925"/>
  <c r="B1925"/>
  <c r="I1926"/>
  <c r="G1925" l="1"/>
  <c r="H1927"/>
  <c r="A1926"/>
  <c r="D1926"/>
  <c r="E1926"/>
  <c r="F1926"/>
  <c r="J1926"/>
  <c r="C1926"/>
  <c r="B1926"/>
  <c r="I1927"/>
  <c r="G1926" l="1"/>
  <c r="H1928"/>
  <c r="C1927"/>
  <c r="B1927"/>
  <c r="E1927"/>
  <c r="J1927"/>
  <c r="F1927"/>
  <c r="A1927"/>
  <c r="D1927"/>
  <c r="I1928"/>
  <c r="G1927" l="1"/>
  <c r="H1929"/>
  <c r="J1928"/>
  <c r="C1928"/>
  <c r="D1928"/>
  <c r="E1928"/>
  <c r="A1928"/>
  <c r="F1928"/>
  <c r="B1928"/>
  <c r="I1929"/>
  <c r="G1928" l="1"/>
  <c r="H1930"/>
  <c r="J1929"/>
  <c r="B1929"/>
  <c r="F1929"/>
  <c r="C1929"/>
  <c r="D1929"/>
  <c r="A1929"/>
  <c r="E1929"/>
  <c r="I1930"/>
  <c r="G1929" l="1"/>
  <c r="H1931"/>
  <c r="A1930"/>
  <c r="E1930"/>
  <c r="D1930"/>
  <c r="F1930"/>
  <c r="B1930"/>
  <c r="C1930"/>
  <c r="J1930"/>
  <c r="I1931"/>
  <c r="G1930" l="1"/>
  <c r="H1932"/>
  <c r="A1931"/>
  <c r="E1931"/>
  <c r="D1931"/>
  <c r="C1931"/>
  <c r="J1931"/>
  <c r="F1931"/>
  <c r="B1931"/>
  <c r="I1932"/>
  <c r="G1931" l="1"/>
  <c r="H1933"/>
  <c r="A1932"/>
  <c r="E1932"/>
  <c r="F1932"/>
  <c r="B1932"/>
  <c r="D1932"/>
  <c r="C1932"/>
  <c r="J1932"/>
  <c r="I1933"/>
  <c r="G1932" l="1"/>
  <c r="H1934"/>
  <c r="A1933"/>
  <c r="E1933"/>
  <c r="F1933"/>
  <c r="B1933"/>
  <c r="D1933"/>
  <c r="C1933"/>
  <c r="J1933"/>
  <c r="I1934"/>
  <c r="G1933" l="1"/>
  <c r="H1935"/>
  <c r="A1934"/>
  <c r="E1934"/>
  <c r="F1934"/>
  <c r="B1934"/>
  <c r="D1934"/>
  <c r="C1934"/>
  <c r="J1934"/>
  <c r="I1935"/>
  <c r="G1934" l="1"/>
  <c r="H1936"/>
  <c r="A1935"/>
  <c r="E1935"/>
  <c r="F1935"/>
  <c r="B1935"/>
  <c r="D1935"/>
  <c r="C1935"/>
  <c r="J1935"/>
  <c r="I1936"/>
  <c r="G1935" l="1"/>
  <c r="H1937"/>
  <c r="A1936"/>
  <c r="E1936"/>
  <c r="F1936"/>
  <c r="B1936"/>
  <c r="D1936"/>
  <c r="C1936"/>
  <c r="J1936"/>
  <c r="I1937"/>
  <c r="G1936" l="1"/>
  <c r="H1938"/>
  <c r="A1937"/>
  <c r="E1937"/>
  <c r="D1937"/>
  <c r="C1937"/>
  <c r="J1937"/>
  <c r="F1937"/>
  <c r="B1937"/>
  <c r="I1938"/>
  <c r="G1937" l="1"/>
  <c r="H1939"/>
  <c r="A1938"/>
  <c r="E1938"/>
  <c r="D1938"/>
  <c r="F1938"/>
  <c r="B1938"/>
  <c r="C1938"/>
  <c r="J1938"/>
  <c r="I1939"/>
  <c r="G1938" l="1"/>
  <c r="H1940"/>
  <c r="A1939"/>
  <c r="E1939"/>
  <c r="D1939"/>
  <c r="C1939"/>
  <c r="J1939"/>
  <c r="F1939"/>
  <c r="B1939"/>
  <c r="I1940"/>
  <c r="G1939" l="1"/>
  <c r="H1941"/>
  <c r="A1940"/>
  <c r="E1940"/>
  <c r="F1940"/>
  <c r="B1940"/>
  <c r="D1940"/>
  <c r="C1940"/>
  <c r="J1940"/>
  <c r="I1941"/>
  <c r="G1940" l="1"/>
  <c r="H1942"/>
  <c r="A1941"/>
  <c r="E1941"/>
  <c r="F1941"/>
  <c r="B1941"/>
  <c r="D1941"/>
  <c r="C1941"/>
  <c r="J1941"/>
  <c r="I1942"/>
  <c r="G1941" l="1"/>
  <c r="H1943"/>
  <c r="A1942"/>
  <c r="E1942"/>
  <c r="B1942"/>
  <c r="D1942"/>
  <c r="F1942"/>
  <c r="C1942"/>
  <c r="J1942"/>
  <c r="I1943"/>
  <c r="G1942" l="1"/>
  <c r="H1944"/>
  <c r="A1943"/>
  <c r="E1943"/>
  <c r="B1943"/>
  <c r="D1943"/>
  <c r="F1943"/>
  <c r="C1943"/>
  <c r="J1943"/>
  <c r="I1944"/>
  <c r="G1943" l="1"/>
  <c r="H1945"/>
  <c r="A1944"/>
  <c r="E1944"/>
  <c r="B1944"/>
  <c r="D1944"/>
  <c r="F1944"/>
  <c r="C1944"/>
  <c r="J1944"/>
  <c r="I1945"/>
  <c r="G1944" l="1"/>
  <c r="H1946"/>
  <c r="A1945"/>
  <c r="E1945"/>
  <c r="F1945"/>
  <c r="B1945"/>
  <c r="D1945"/>
  <c r="C1945"/>
  <c r="J1945"/>
  <c r="I1946"/>
  <c r="G1945" l="1"/>
  <c r="H1947"/>
  <c r="A1946"/>
  <c r="E1946"/>
  <c r="F1946"/>
  <c r="B1946"/>
  <c r="D1946"/>
  <c r="C1946"/>
  <c r="J1946"/>
  <c r="I1947"/>
  <c r="G1946" l="1"/>
  <c r="H1948"/>
  <c r="A1947"/>
  <c r="E1947"/>
  <c r="D1947"/>
  <c r="F1947"/>
  <c r="B1947"/>
  <c r="C1947"/>
  <c r="J1947"/>
  <c r="I1948"/>
  <c r="G1947" l="1"/>
  <c r="H1949"/>
  <c r="A1948"/>
  <c r="E1948"/>
  <c r="D1948"/>
  <c r="F1948"/>
  <c r="B1948"/>
  <c r="C1948"/>
  <c r="J1948"/>
  <c r="I1949"/>
  <c r="G1948" l="1"/>
  <c r="H1950"/>
  <c r="A1949"/>
  <c r="E1949"/>
  <c r="D1949"/>
  <c r="F1949"/>
  <c r="B1949"/>
  <c r="C1949"/>
  <c r="J1949"/>
  <c r="I1950"/>
  <c r="G1949" l="1"/>
  <c r="H1951"/>
  <c r="A1950"/>
  <c r="E1950"/>
  <c r="D1950"/>
  <c r="C1950"/>
  <c r="J1950"/>
  <c r="F1950"/>
  <c r="B1950"/>
  <c r="I1951"/>
  <c r="G1950" l="1"/>
  <c r="H1952"/>
  <c r="A1951"/>
  <c r="E1951"/>
  <c r="D1951"/>
  <c r="F1951"/>
  <c r="B1951"/>
  <c r="C1951"/>
  <c r="J1951"/>
  <c r="I1952"/>
  <c r="G1951" l="1"/>
  <c r="H1953"/>
  <c r="A1952"/>
  <c r="E1952"/>
  <c r="D1952"/>
  <c r="F1952"/>
  <c r="B1952"/>
  <c r="C1952"/>
  <c r="J1952"/>
  <c r="I1953"/>
  <c r="G1952" l="1"/>
  <c r="H1954"/>
  <c r="A1953"/>
  <c r="E1953"/>
  <c r="D1953"/>
  <c r="F1953"/>
  <c r="B1953"/>
  <c r="C1953"/>
  <c r="J1953"/>
  <c r="I1954"/>
  <c r="G1953" l="1"/>
  <c r="H1955"/>
  <c r="A1954"/>
  <c r="E1954"/>
  <c r="D1954"/>
  <c r="F1954"/>
  <c r="B1954"/>
  <c r="C1954"/>
  <c r="J1954"/>
  <c r="I1955"/>
  <c r="G1954" l="1"/>
  <c r="H1956"/>
  <c r="A1955"/>
  <c r="E1955"/>
  <c r="D1955"/>
  <c r="F1955"/>
  <c r="B1955"/>
  <c r="C1955"/>
  <c r="J1955"/>
  <c r="I1956"/>
  <c r="G1955" l="1"/>
  <c r="H1957"/>
  <c r="A1956"/>
  <c r="E1956"/>
  <c r="F1956"/>
  <c r="B1956"/>
  <c r="D1956"/>
  <c r="C1956"/>
  <c r="J1956"/>
  <c r="I1957"/>
  <c r="G1956" l="1"/>
  <c r="H1958"/>
  <c r="A1957"/>
  <c r="E1957"/>
  <c r="F1957"/>
  <c r="B1957"/>
  <c r="D1957"/>
  <c r="C1957"/>
  <c r="J1957"/>
  <c r="I1958"/>
  <c r="G1957" l="1"/>
  <c r="H1959"/>
  <c r="A1958"/>
  <c r="E1958"/>
  <c r="F1958"/>
  <c r="B1958"/>
  <c r="D1958"/>
  <c r="C1958"/>
  <c r="J1958"/>
  <c r="I1959"/>
  <c r="G1958" l="1"/>
  <c r="H1960"/>
  <c r="A1959"/>
  <c r="E1959"/>
  <c r="D1959"/>
  <c r="F1959"/>
  <c r="B1959"/>
  <c r="C1959"/>
  <c r="J1959"/>
  <c r="I1960"/>
  <c r="G1959" l="1"/>
  <c r="H1961"/>
  <c r="A1960"/>
  <c r="E1960"/>
  <c r="D1960"/>
  <c r="F1960"/>
  <c r="B1960"/>
  <c r="C1960"/>
  <c r="J1960"/>
  <c r="I1961"/>
  <c r="G1960" l="1"/>
  <c r="H1962"/>
  <c r="A1961"/>
  <c r="D1961"/>
  <c r="J1961"/>
  <c r="F1961"/>
  <c r="E1961"/>
  <c r="C1961"/>
  <c r="B1961"/>
  <c r="I1962"/>
  <c r="G1961" l="1"/>
  <c r="H1963"/>
  <c r="A1962"/>
  <c r="E1962"/>
  <c r="D1962"/>
  <c r="F1962"/>
  <c r="B1962"/>
  <c r="C1962"/>
  <c r="J1962"/>
  <c r="I1963"/>
  <c r="G1962" l="1"/>
  <c r="H1964"/>
  <c r="A1963"/>
  <c r="E1963"/>
  <c r="D1963"/>
  <c r="F1963"/>
  <c r="B1963"/>
  <c r="C1963"/>
  <c r="J1963"/>
  <c r="I1964"/>
  <c r="G1963" l="1"/>
  <c r="H1965"/>
  <c r="A1964"/>
  <c r="E1964"/>
  <c r="D1964"/>
  <c r="F1964"/>
  <c r="B1964"/>
  <c r="C1964"/>
  <c r="J1964"/>
  <c r="I1965"/>
  <c r="G1964" l="1"/>
  <c r="H1966"/>
  <c r="A1965"/>
  <c r="E1965"/>
  <c r="D1965"/>
  <c r="F1965"/>
  <c r="B1965"/>
  <c r="C1965"/>
  <c r="J1965"/>
  <c r="I1966"/>
  <c r="G1965" l="1"/>
  <c r="H1967"/>
  <c r="A1966"/>
  <c r="E1966"/>
  <c r="D1966"/>
  <c r="F1966"/>
  <c r="B1966"/>
  <c r="C1966"/>
  <c r="J1966"/>
  <c r="I1967"/>
  <c r="G1966" l="1"/>
  <c r="H1968"/>
  <c r="A1967"/>
  <c r="D1967"/>
  <c r="E1967"/>
  <c r="F1967"/>
  <c r="J1967"/>
  <c r="C1967"/>
  <c r="B1967"/>
  <c r="I1968"/>
  <c r="G1967" l="1"/>
  <c r="H1969"/>
  <c r="A1968"/>
  <c r="D1968"/>
  <c r="E1968"/>
  <c r="C1968"/>
  <c r="B1968"/>
  <c r="F1968"/>
  <c r="J1968"/>
  <c r="I1969"/>
  <c r="G1968" l="1"/>
  <c r="H1970"/>
  <c r="A1969"/>
  <c r="B1969"/>
  <c r="F1969"/>
  <c r="D1969"/>
  <c r="J1969"/>
  <c r="C1969"/>
  <c r="E1969"/>
  <c r="I1970"/>
  <c r="G1969" l="1"/>
  <c r="H1971"/>
  <c r="E1970"/>
  <c r="A1970"/>
  <c r="D1970"/>
  <c r="J1970"/>
  <c r="C1970"/>
  <c r="F1970"/>
  <c r="B1970"/>
  <c r="I1971"/>
  <c r="G1970" l="1"/>
  <c r="H1972"/>
  <c r="F1971"/>
  <c r="A1971"/>
  <c r="E1971"/>
  <c r="B1971"/>
  <c r="J1971"/>
  <c r="D1971"/>
  <c r="C1971"/>
  <c r="I1972"/>
  <c r="G1971" l="1"/>
  <c r="H1973"/>
  <c r="A1972"/>
  <c r="E1972"/>
  <c r="D1972"/>
  <c r="C1972"/>
  <c r="J1972"/>
  <c r="F1972"/>
  <c r="B1972"/>
  <c r="I1973"/>
  <c r="G1972" l="1"/>
  <c r="H1974"/>
  <c r="A1973"/>
  <c r="E1973"/>
  <c r="F1973"/>
  <c r="B1973"/>
  <c r="D1973"/>
  <c r="C1973"/>
  <c r="J1973"/>
  <c r="I1974"/>
  <c r="G1973" l="1"/>
  <c r="H1975"/>
  <c r="A1974"/>
  <c r="E1974"/>
  <c r="F1974"/>
  <c r="B1974"/>
  <c r="D1974"/>
  <c r="C1974"/>
  <c r="J1974"/>
  <c r="I1975"/>
  <c r="G1974" l="1"/>
  <c r="H1976"/>
  <c r="A1975"/>
  <c r="E1975"/>
  <c r="D1975"/>
  <c r="F1975"/>
  <c r="B1975"/>
  <c r="C1975"/>
  <c r="J1975"/>
  <c r="I1976"/>
  <c r="G1975" l="1"/>
  <c r="H1977"/>
  <c r="A1976"/>
  <c r="E1976"/>
  <c r="D1976"/>
  <c r="C1976"/>
  <c r="J1976"/>
  <c r="F1976"/>
  <c r="B1976"/>
  <c r="I1977"/>
  <c r="G1976" l="1"/>
  <c r="H1978"/>
  <c r="A1977"/>
  <c r="E1977"/>
  <c r="D1977"/>
  <c r="F1977"/>
  <c r="B1977"/>
  <c r="C1977"/>
  <c r="J1977"/>
  <c r="I1978"/>
  <c r="G1977" l="1"/>
  <c r="H1979"/>
  <c r="A1978"/>
  <c r="E1978"/>
  <c r="F1978"/>
  <c r="B1978"/>
  <c r="D1978"/>
  <c r="C1978"/>
  <c r="J1978"/>
  <c r="I1979"/>
  <c r="G1978" l="1"/>
  <c r="H1980"/>
  <c r="A1979"/>
  <c r="E1979"/>
  <c r="F1979"/>
  <c r="B1979"/>
  <c r="D1979"/>
  <c r="C1979"/>
  <c r="J1979"/>
  <c r="I1980"/>
  <c r="G1979" l="1"/>
  <c r="H1981"/>
  <c r="A1980"/>
  <c r="E1980"/>
  <c r="F1980"/>
  <c r="B1980"/>
  <c r="D1980"/>
  <c r="C1980"/>
  <c r="J1980"/>
  <c r="I1981"/>
  <c r="G1980" l="1"/>
  <c r="H1982"/>
  <c r="A1981"/>
  <c r="E1981"/>
  <c r="F1981"/>
  <c r="B1981"/>
  <c r="D1981"/>
  <c r="C1981"/>
  <c r="J1981"/>
  <c r="I1982"/>
  <c r="G1981" l="1"/>
  <c r="H1983"/>
  <c r="A1982"/>
  <c r="E1982"/>
  <c r="F1982"/>
  <c r="B1982"/>
  <c r="D1982"/>
  <c r="C1982"/>
  <c r="J1982"/>
  <c r="I1983"/>
  <c r="G1982" l="1"/>
  <c r="H1984"/>
  <c r="A1983"/>
  <c r="E1983"/>
  <c r="D1983"/>
  <c r="C1983"/>
  <c r="J1983"/>
  <c r="F1983"/>
  <c r="B1983"/>
  <c r="I1984"/>
  <c r="G1983" l="1"/>
  <c r="H1985"/>
  <c r="A1984"/>
  <c r="E1984"/>
  <c r="D1984"/>
  <c r="C1984"/>
  <c r="J1984"/>
  <c r="F1984"/>
  <c r="B1984"/>
  <c r="I1985"/>
  <c r="G1984" l="1"/>
  <c r="H1986"/>
  <c r="A1985"/>
  <c r="E1985"/>
  <c r="F1985"/>
  <c r="B1985"/>
  <c r="D1985"/>
  <c r="C1985"/>
  <c r="J1985"/>
  <c r="I1986"/>
  <c r="G1985" l="1"/>
  <c r="H1987"/>
  <c r="A1986"/>
  <c r="E1986"/>
  <c r="D1986"/>
  <c r="F1986"/>
  <c r="B1986"/>
  <c r="C1986"/>
  <c r="J1986"/>
  <c r="I1987"/>
  <c r="G1986" l="1"/>
  <c r="H1988"/>
  <c r="A1987"/>
  <c r="E1987"/>
  <c r="D1987"/>
  <c r="C1987"/>
  <c r="J1987"/>
  <c r="F1987"/>
  <c r="B1987"/>
  <c r="I1988"/>
  <c r="G1987" l="1"/>
  <c r="H1989"/>
  <c r="A1988"/>
  <c r="E1988"/>
  <c r="F1988"/>
  <c r="B1988"/>
  <c r="D1988"/>
  <c r="C1988"/>
  <c r="J1988"/>
  <c r="I1989"/>
  <c r="G1988" l="1"/>
  <c r="H1990"/>
  <c r="A1989"/>
  <c r="E1989"/>
  <c r="D1989"/>
  <c r="F1989"/>
  <c r="B1989"/>
  <c r="C1989"/>
  <c r="J1989"/>
  <c r="I1990"/>
  <c r="G1989" l="1"/>
  <c r="H1991"/>
  <c r="A1990"/>
  <c r="E1990"/>
  <c r="D1990"/>
  <c r="F1990"/>
  <c r="B1990"/>
  <c r="C1990"/>
  <c r="J1990"/>
  <c r="I1991"/>
  <c r="G1990" l="1"/>
  <c r="H1992"/>
  <c r="A1991"/>
  <c r="E1991"/>
  <c r="D1991"/>
  <c r="C1991"/>
  <c r="J1991"/>
  <c r="F1991"/>
  <c r="B1991"/>
  <c r="I1992"/>
  <c r="G1991" l="1"/>
  <c r="H1993"/>
  <c r="A1992"/>
  <c r="E1992"/>
  <c r="C1992"/>
  <c r="J1992"/>
  <c r="F1992"/>
  <c r="B1992"/>
  <c r="D1992"/>
  <c r="I1993"/>
  <c r="G1992" l="1"/>
  <c r="H1994"/>
  <c r="A1993"/>
  <c r="E1993"/>
  <c r="F1993"/>
  <c r="B1993"/>
  <c r="D1993"/>
  <c r="C1993"/>
  <c r="J1993"/>
  <c r="I1994"/>
  <c r="G1993" l="1"/>
  <c r="H1995"/>
  <c r="A1994"/>
  <c r="E1994"/>
  <c r="F1994"/>
  <c r="B1994"/>
  <c r="D1994"/>
  <c r="C1994"/>
  <c r="J1994"/>
  <c r="I1995"/>
  <c r="G1994" l="1"/>
  <c r="H1996"/>
  <c r="A1995"/>
  <c r="E1995"/>
  <c r="F1995"/>
  <c r="B1995"/>
  <c r="D1995"/>
  <c r="C1995"/>
  <c r="J1995"/>
  <c r="I1996"/>
  <c r="G1995" l="1"/>
  <c r="H1997"/>
  <c r="A1996"/>
  <c r="E1996"/>
  <c r="F1996"/>
  <c r="B1996"/>
  <c r="D1996"/>
  <c r="C1996"/>
  <c r="J1996"/>
  <c r="I1997"/>
  <c r="G1996" l="1"/>
  <c r="H1998"/>
  <c r="A1997"/>
  <c r="E1997"/>
  <c r="D1997"/>
  <c r="F1997"/>
  <c r="B1997"/>
  <c r="C1997"/>
  <c r="J1997"/>
  <c r="I1998"/>
  <c r="G1997" l="1"/>
  <c r="H1999"/>
  <c r="A1998"/>
  <c r="E1998"/>
  <c r="D1998"/>
  <c r="C1998"/>
  <c r="J1998"/>
  <c r="F1998"/>
  <c r="B1998"/>
  <c r="I1999"/>
  <c r="G1998" l="1"/>
  <c r="H2000"/>
  <c r="A1999"/>
  <c r="E1999"/>
  <c r="D1999"/>
  <c r="F1999"/>
  <c r="B1999"/>
  <c r="C1999"/>
  <c r="J1999"/>
  <c r="I2000"/>
  <c r="G1999" l="1"/>
  <c r="H2001"/>
  <c r="A2000"/>
  <c r="E2000"/>
  <c r="D2000"/>
  <c r="F2000"/>
  <c r="B2000"/>
  <c r="C2000"/>
  <c r="J2000"/>
  <c r="I2001"/>
  <c r="G2000" l="1"/>
  <c r="H2002"/>
  <c r="A2001"/>
  <c r="E2001"/>
  <c r="D2001"/>
  <c r="C2001"/>
  <c r="J2001"/>
  <c r="F2001"/>
  <c r="B2001"/>
  <c r="I2002"/>
  <c r="G2001" l="1"/>
  <c r="H2003"/>
  <c r="A2002"/>
  <c r="E2002"/>
  <c r="D2002"/>
  <c r="F2002"/>
  <c r="B2002"/>
  <c r="C2002"/>
  <c r="J2002"/>
  <c r="I2003"/>
  <c r="G2002" l="1"/>
  <c r="H2004"/>
  <c r="A2003"/>
  <c r="E2003"/>
  <c r="D2003"/>
  <c r="C2003"/>
  <c r="J2003"/>
  <c r="F2003"/>
  <c r="B2003"/>
  <c r="I2004"/>
  <c r="G2003" l="1"/>
  <c r="H2005"/>
  <c r="E2004"/>
  <c r="A2004"/>
  <c r="D2004"/>
  <c r="J2004"/>
  <c r="C2004"/>
  <c r="F2004"/>
  <c r="B2004"/>
  <c r="I2005"/>
  <c r="G2004" l="1"/>
  <c r="H2006"/>
  <c r="A2005"/>
  <c r="F2005"/>
  <c r="E2005"/>
  <c r="B2005"/>
  <c r="J2005"/>
  <c r="C2005"/>
  <c r="D2005"/>
  <c r="I2006"/>
  <c r="G2005" l="1"/>
  <c r="H2007"/>
  <c r="F2006"/>
  <c r="J2006"/>
  <c r="C2006"/>
  <c r="B2006"/>
  <c r="E2006"/>
  <c r="D2006"/>
  <c r="A2006"/>
  <c r="I2007"/>
  <c r="G2006" l="1"/>
  <c r="H2008"/>
  <c r="A2007"/>
  <c r="E2007"/>
  <c r="D2007"/>
  <c r="F2007"/>
  <c r="B2007"/>
  <c r="C2007"/>
  <c r="J2007"/>
  <c r="I2008"/>
  <c r="G2007" l="1"/>
  <c r="H2009"/>
  <c r="A2008"/>
  <c r="E2008"/>
  <c r="F2008"/>
  <c r="B2008"/>
  <c r="D2008"/>
  <c r="C2008"/>
  <c r="J2008"/>
  <c r="I2009"/>
  <c r="G2008" l="1"/>
  <c r="H2010"/>
  <c r="A2009"/>
  <c r="E2009"/>
  <c r="D2009"/>
  <c r="C2009"/>
  <c r="J2009"/>
  <c r="F2009"/>
  <c r="B2009"/>
  <c r="I2010"/>
  <c r="G2009" l="1"/>
  <c r="H2011"/>
  <c r="A2010"/>
  <c r="E2010"/>
  <c r="F2010"/>
  <c r="B2010"/>
  <c r="D2010"/>
  <c r="C2010"/>
  <c r="J2010"/>
  <c r="I2011"/>
  <c r="G2010" l="1"/>
  <c r="H2012"/>
  <c r="A2011"/>
  <c r="E2011"/>
  <c r="B2011"/>
  <c r="C2011"/>
  <c r="J2011"/>
  <c r="F2011"/>
  <c r="D2011"/>
  <c r="I2012"/>
  <c r="G2011" l="1"/>
  <c r="H2013"/>
  <c r="A2012"/>
  <c r="E2012"/>
  <c r="D2012"/>
  <c r="F2012"/>
  <c r="B2012"/>
  <c r="C2012"/>
  <c r="J2012"/>
  <c r="I2013"/>
  <c r="G2012" l="1"/>
  <c r="H2014"/>
  <c r="A2013"/>
  <c r="E2013"/>
  <c r="F2013"/>
  <c r="B2013"/>
  <c r="D2013"/>
  <c r="C2013"/>
  <c r="J2013"/>
  <c r="I2014"/>
  <c r="G2013" l="1"/>
  <c r="H2015"/>
  <c r="A2014"/>
  <c r="E2014"/>
  <c r="F2014"/>
  <c r="B2014"/>
  <c r="D2014"/>
  <c r="C2014"/>
  <c r="J2014"/>
  <c r="I2015"/>
  <c r="G2014" l="1"/>
  <c r="H2016"/>
  <c r="A2015"/>
  <c r="E2015"/>
  <c r="D2015"/>
  <c r="C2015"/>
  <c r="J2015"/>
  <c r="F2015"/>
  <c r="B2015"/>
  <c r="I2016"/>
  <c r="G2015" l="1"/>
  <c r="H2017"/>
  <c r="A2016"/>
  <c r="E2016"/>
  <c r="F2016"/>
  <c r="B2016"/>
  <c r="D2016"/>
  <c r="C2016"/>
  <c r="J2016"/>
  <c r="I2017"/>
  <c r="G2016" l="1"/>
  <c r="H2018"/>
  <c r="A2017"/>
  <c r="E2017"/>
  <c r="F2017"/>
  <c r="B2017"/>
  <c r="D2017"/>
  <c r="C2017"/>
  <c r="J2017"/>
  <c r="I2018"/>
  <c r="G2017" l="1"/>
  <c r="H2019"/>
  <c r="A2018"/>
  <c r="E2018"/>
  <c r="D2018"/>
  <c r="C2018"/>
  <c r="J2018"/>
  <c r="F2018"/>
  <c r="B2018"/>
  <c r="I2019"/>
  <c r="G2018" l="1"/>
  <c r="H2020"/>
  <c r="A2019"/>
  <c r="E2019"/>
  <c r="F2019"/>
  <c r="B2019"/>
  <c r="D2019"/>
  <c r="C2019"/>
  <c r="J2019"/>
  <c r="I2020"/>
  <c r="G2019" l="1"/>
  <c r="H2021"/>
  <c r="A2020"/>
  <c r="E2020"/>
  <c r="F2020"/>
  <c r="B2020"/>
  <c r="D2020"/>
  <c r="C2020"/>
  <c r="J2020"/>
  <c r="I2021"/>
  <c r="G2020" l="1"/>
  <c r="H2022"/>
  <c r="A2021"/>
  <c r="D2021"/>
  <c r="E2021"/>
  <c r="C2021"/>
  <c r="B2021"/>
  <c r="F2021"/>
  <c r="J2021"/>
  <c r="I2022"/>
  <c r="G2021" l="1"/>
  <c r="H2023"/>
  <c r="B2022"/>
  <c r="D2022"/>
  <c r="F2022"/>
  <c r="J2022"/>
  <c r="E2022"/>
  <c r="A2022"/>
  <c r="C2022"/>
  <c r="I2023"/>
  <c r="G2022" l="1"/>
  <c r="H2024"/>
  <c r="A2023"/>
  <c r="D2023"/>
  <c r="E2023"/>
  <c r="F2023"/>
  <c r="J2023"/>
  <c r="C2023"/>
  <c r="B2023"/>
  <c r="I2024"/>
  <c r="G2023" l="1"/>
  <c r="H2025"/>
  <c r="A2024"/>
  <c r="D2024"/>
  <c r="E2024"/>
  <c r="C2024"/>
  <c r="B2024"/>
  <c r="F2024"/>
  <c r="J2024"/>
  <c r="I2025"/>
  <c r="G2024" l="1"/>
  <c r="H2026"/>
  <c r="A2025"/>
  <c r="D2025"/>
  <c r="E2025"/>
  <c r="C2025"/>
  <c r="B2025"/>
  <c r="F2025"/>
  <c r="J2025"/>
  <c r="I2026"/>
  <c r="G2025" l="1"/>
  <c r="H2027"/>
  <c r="A2026"/>
  <c r="D2026"/>
  <c r="E2026"/>
  <c r="C2026"/>
  <c r="B2026"/>
  <c r="F2026"/>
  <c r="J2026"/>
  <c r="I2027"/>
  <c r="G2026" l="1"/>
  <c r="H2028"/>
  <c r="A2027"/>
  <c r="D2027"/>
  <c r="E2027"/>
  <c r="F2027"/>
  <c r="J2027"/>
  <c r="C2027"/>
  <c r="B2027"/>
  <c r="I2028"/>
  <c r="G2027" l="1"/>
  <c r="H2029"/>
  <c r="A2028"/>
  <c r="D2028"/>
  <c r="J2028"/>
  <c r="C2028"/>
  <c r="B2028"/>
  <c r="F2028"/>
  <c r="E2028"/>
  <c r="I2029"/>
  <c r="G2028" l="1"/>
  <c r="H2030"/>
  <c r="A2029"/>
  <c r="D2029"/>
  <c r="F2029"/>
  <c r="J2029"/>
  <c r="E2029"/>
  <c r="C2029"/>
  <c r="B2029"/>
  <c r="I2030"/>
  <c r="G2029" l="1"/>
  <c r="H2031"/>
  <c r="A2030"/>
  <c r="D2030"/>
  <c r="E2030"/>
  <c r="F2030"/>
  <c r="J2030"/>
  <c r="C2030"/>
  <c r="B2030"/>
  <c r="I2031"/>
  <c r="G2030" l="1"/>
  <c r="H2032"/>
  <c r="A2031"/>
  <c r="D2031"/>
  <c r="E2031"/>
  <c r="C2031"/>
  <c r="B2031"/>
  <c r="F2031"/>
  <c r="J2031"/>
  <c r="I2032"/>
  <c r="G2031" l="1"/>
  <c r="H2033"/>
  <c r="A2032"/>
  <c r="D2032"/>
  <c r="C2032"/>
  <c r="B2032"/>
  <c r="F2032"/>
  <c r="J2032"/>
  <c r="E2032"/>
  <c r="I2033"/>
  <c r="G2032" l="1"/>
  <c r="H2034"/>
  <c r="A2033"/>
  <c r="D2033"/>
  <c r="E2033"/>
  <c r="F2033"/>
  <c r="J2033"/>
  <c r="C2033"/>
  <c r="B2033"/>
  <c r="I2034"/>
  <c r="G2033" l="1"/>
  <c r="H2035"/>
  <c r="A2034"/>
  <c r="D2034"/>
  <c r="J2034"/>
  <c r="C2034"/>
  <c r="B2034"/>
  <c r="F2034"/>
  <c r="E2034"/>
  <c r="I2035"/>
  <c r="G2034" l="1"/>
  <c r="H2036"/>
  <c r="A2035"/>
  <c r="D2035"/>
  <c r="E2035"/>
  <c r="C2035"/>
  <c r="B2035"/>
  <c r="F2035"/>
  <c r="J2035"/>
  <c r="I2036"/>
  <c r="G2035" l="1"/>
  <c r="H2037"/>
  <c r="A2036"/>
  <c r="D2036"/>
  <c r="F2036"/>
  <c r="J2036"/>
  <c r="E2036"/>
  <c r="C2036"/>
  <c r="B2036"/>
  <c r="I2037"/>
  <c r="G2036" l="1"/>
  <c r="H2038"/>
  <c r="A2037"/>
  <c r="D2037"/>
  <c r="F2037"/>
  <c r="J2037"/>
  <c r="E2037"/>
  <c r="C2037"/>
  <c r="B2037"/>
  <c r="I2038"/>
  <c r="G2037" l="1"/>
  <c r="H2039"/>
  <c r="A2038"/>
  <c r="D2038"/>
  <c r="J2038"/>
  <c r="F2038"/>
  <c r="E2038"/>
  <c r="C2038"/>
  <c r="B2038"/>
  <c r="I2039"/>
  <c r="G2038" l="1"/>
  <c r="H2040"/>
  <c r="A2039"/>
  <c r="D2039"/>
  <c r="J2039"/>
  <c r="F2039"/>
  <c r="E2039"/>
  <c r="C2039"/>
  <c r="B2039"/>
  <c r="I2040"/>
  <c r="G2039" l="1"/>
  <c r="H2041"/>
  <c r="F2040"/>
  <c r="J2040"/>
  <c r="E2040"/>
  <c r="C2040"/>
  <c r="B2040"/>
  <c r="A2040"/>
  <c r="D2040"/>
  <c r="I2041"/>
  <c r="G2040" l="1"/>
  <c r="H2042"/>
  <c r="A2041"/>
  <c r="D2041"/>
  <c r="E2041"/>
  <c r="C2041"/>
  <c r="B2041"/>
  <c r="F2041"/>
  <c r="J2041"/>
  <c r="I2042"/>
  <c r="G2041" l="1"/>
  <c r="H2043"/>
  <c r="A2042"/>
  <c r="D2042"/>
  <c r="C2042"/>
  <c r="B2042"/>
  <c r="F2042"/>
  <c r="J2042"/>
  <c r="E2042"/>
  <c r="I2043"/>
  <c r="G2042" l="1"/>
  <c r="H2044"/>
  <c r="A2043"/>
  <c r="E2043"/>
  <c r="D2043"/>
  <c r="C2043"/>
  <c r="J2043"/>
  <c r="F2043"/>
  <c r="B2043"/>
  <c r="I2044"/>
  <c r="G2043" l="1"/>
  <c r="H2045"/>
  <c r="A2044"/>
  <c r="E2044"/>
  <c r="F2044"/>
  <c r="B2044"/>
  <c r="D2044"/>
  <c r="C2044"/>
  <c r="J2044"/>
  <c r="I2045"/>
  <c r="G2044" l="1"/>
  <c r="H2046"/>
  <c r="A2045"/>
  <c r="D2045"/>
  <c r="J2045"/>
  <c r="C2045"/>
  <c r="B2045"/>
  <c r="F2045"/>
  <c r="E2045"/>
  <c r="I2046"/>
  <c r="G2045" l="1"/>
  <c r="H2047"/>
  <c r="A2046"/>
  <c r="E2046"/>
  <c r="F2046"/>
  <c r="B2046"/>
  <c r="D2046"/>
  <c r="C2046"/>
  <c r="J2046"/>
  <c r="I2047"/>
  <c r="G2046" l="1"/>
  <c r="H2048"/>
  <c r="A2047"/>
  <c r="E2047"/>
  <c r="F2047"/>
  <c r="B2047"/>
  <c r="D2047"/>
  <c r="C2047"/>
  <c r="J2047"/>
  <c r="I2048"/>
  <c r="G2047" l="1"/>
  <c r="H2049"/>
  <c r="A2048"/>
  <c r="E2048"/>
  <c r="B2048"/>
  <c r="C2048"/>
  <c r="J2048"/>
  <c r="F2048"/>
  <c r="D2048"/>
  <c r="I2049"/>
  <c r="G2048" l="1"/>
  <c r="H2050"/>
  <c r="A2049"/>
  <c r="E2049"/>
  <c r="D2049"/>
  <c r="C2049"/>
  <c r="J2049"/>
  <c r="F2049"/>
  <c r="B2049"/>
  <c r="I2050"/>
  <c r="G2049" l="1"/>
  <c r="H2051"/>
  <c r="A2050"/>
  <c r="E2050"/>
  <c r="F2050"/>
  <c r="B2050"/>
  <c r="D2050"/>
  <c r="C2050"/>
  <c r="J2050"/>
  <c r="I2051"/>
  <c r="G2050" l="1"/>
  <c r="H2052"/>
  <c r="A2051"/>
  <c r="E2051"/>
  <c r="D2051"/>
  <c r="C2051"/>
  <c r="J2051"/>
  <c r="F2051"/>
  <c r="B2051"/>
  <c r="I2052"/>
  <c r="G2051" l="1"/>
  <c r="H2053"/>
  <c r="A2052"/>
  <c r="E2052"/>
  <c r="D2052"/>
  <c r="C2052"/>
  <c r="J2052"/>
  <c r="F2052"/>
  <c r="B2052"/>
  <c r="I2053"/>
  <c r="G2052" l="1"/>
  <c r="H2054"/>
  <c r="A2053"/>
  <c r="E2053"/>
  <c r="F2053"/>
  <c r="B2053"/>
  <c r="D2053"/>
  <c r="C2053"/>
  <c r="J2053"/>
  <c r="I2054"/>
  <c r="G2053" l="1"/>
  <c r="H2055"/>
  <c r="A2054"/>
  <c r="E2054"/>
  <c r="D2054"/>
  <c r="C2054"/>
  <c r="J2054"/>
  <c r="F2054"/>
  <c r="B2054"/>
  <c r="I2055"/>
  <c r="G2054" l="1"/>
  <c r="H2056"/>
  <c r="A2055"/>
  <c r="E2055"/>
  <c r="F2055"/>
  <c r="B2055"/>
  <c r="D2055"/>
  <c r="C2055"/>
  <c r="J2055"/>
  <c r="I2056"/>
  <c r="G2055" l="1"/>
  <c r="H2057"/>
  <c r="A2056"/>
  <c r="E2056"/>
  <c r="D2056"/>
  <c r="F2056"/>
  <c r="B2056"/>
  <c r="C2056"/>
  <c r="J2056"/>
  <c r="I2057"/>
  <c r="G2056" l="1"/>
  <c r="H2058"/>
  <c r="A2057"/>
  <c r="E2057"/>
  <c r="D2057"/>
  <c r="F2057"/>
  <c r="B2057"/>
  <c r="C2057"/>
  <c r="J2057"/>
  <c r="I2058"/>
  <c r="G2057" l="1"/>
  <c r="H2059"/>
  <c r="A2058"/>
  <c r="E2058"/>
  <c r="D2058"/>
  <c r="F2058"/>
  <c r="B2058"/>
  <c r="C2058"/>
  <c r="J2058"/>
  <c r="I2059"/>
  <c r="G2058" l="1"/>
  <c r="H2060"/>
  <c r="A2059"/>
  <c r="E2059"/>
  <c r="D2059"/>
  <c r="F2059"/>
  <c r="B2059"/>
  <c r="C2059"/>
  <c r="J2059"/>
  <c r="I2060"/>
  <c r="G2059" l="1"/>
  <c r="H2061"/>
  <c r="A2060"/>
  <c r="E2060"/>
  <c r="D2060"/>
  <c r="F2060"/>
  <c r="B2060"/>
  <c r="C2060"/>
  <c r="J2060"/>
  <c r="I2061"/>
  <c r="G2060" l="1"/>
  <c r="H2062"/>
  <c r="A2061"/>
  <c r="D2061"/>
  <c r="E2061"/>
  <c r="F2061"/>
  <c r="J2061"/>
  <c r="C2061"/>
  <c r="B2061"/>
  <c r="I2062"/>
  <c r="G2061" l="1"/>
  <c r="H2063"/>
  <c r="A2062"/>
  <c r="E2062"/>
  <c r="D2062"/>
  <c r="C2062"/>
  <c r="J2062"/>
  <c r="F2062"/>
  <c r="B2062"/>
  <c r="I2063"/>
  <c r="G2062" l="1"/>
  <c r="H2064"/>
  <c r="A2063"/>
  <c r="E2063"/>
  <c r="D2063"/>
  <c r="C2063"/>
  <c r="J2063"/>
  <c r="F2063"/>
  <c r="B2063"/>
  <c r="I2064"/>
  <c r="G2063" l="1"/>
  <c r="H2065"/>
  <c r="A2064"/>
  <c r="E2064"/>
  <c r="D2064"/>
  <c r="F2064"/>
  <c r="B2064"/>
  <c r="C2064"/>
  <c r="J2064"/>
  <c r="I2065"/>
  <c r="G2064" l="1"/>
  <c r="H2066"/>
  <c r="A2065"/>
  <c r="E2065"/>
  <c r="D2065"/>
  <c r="C2065"/>
  <c r="J2065"/>
  <c r="F2065"/>
  <c r="B2065"/>
  <c r="I2066"/>
  <c r="G2065" l="1"/>
  <c r="H2067"/>
  <c r="A2066"/>
  <c r="E2066"/>
  <c r="F2066"/>
  <c r="B2066"/>
  <c r="D2066"/>
  <c r="C2066"/>
  <c r="J2066"/>
  <c r="I2067"/>
  <c r="G2066" l="1"/>
  <c r="H2068"/>
  <c r="A2067"/>
  <c r="E2067"/>
  <c r="F2067"/>
  <c r="B2067"/>
  <c r="D2067"/>
  <c r="C2067"/>
  <c r="J2067"/>
  <c r="I2068"/>
  <c r="G2067" l="1"/>
  <c r="H2069"/>
  <c r="A2068"/>
  <c r="E2068"/>
  <c r="F2068"/>
  <c r="B2068"/>
  <c r="D2068"/>
  <c r="C2068"/>
  <c r="J2068"/>
  <c r="I2069"/>
  <c r="G2068" l="1"/>
  <c r="H2070"/>
  <c r="A2069"/>
  <c r="D2069"/>
  <c r="E2069"/>
  <c r="C2069"/>
  <c r="B2069"/>
  <c r="F2069"/>
  <c r="J2069"/>
  <c r="I2070"/>
  <c r="G2069" l="1"/>
  <c r="H2071"/>
  <c r="A2070"/>
  <c r="E2070"/>
  <c r="F2070"/>
  <c r="B2070"/>
  <c r="D2070"/>
  <c r="C2070"/>
  <c r="J2070"/>
  <c r="I2071"/>
  <c r="G2070" l="1"/>
  <c r="H2072"/>
  <c r="A2071"/>
  <c r="E2071"/>
  <c r="C2071"/>
  <c r="J2071"/>
  <c r="F2071"/>
  <c r="B2071"/>
  <c r="D2071"/>
  <c r="I2072"/>
  <c r="G2071" l="1"/>
  <c r="H2073"/>
  <c r="A2072"/>
  <c r="E2072"/>
  <c r="D2072"/>
  <c r="F2072"/>
  <c r="B2072"/>
  <c r="C2072"/>
  <c r="J2072"/>
  <c r="I2073"/>
  <c r="G2072" l="1"/>
  <c r="H2074"/>
  <c r="A2073"/>
  <c r="E2073"/>
  <c r="D2073"/>
  <c r="F2073"/>
  <c r="B2073"/>
  <c r="C2073"/>
  <c r="J2073"/>
  <c r="I2074"/>
  <c r="G2073" l="1"/>
  <c r="H2075"/>
  <c r="A2074"/>
  <c r="E2074"/>
  <c r="D2074"/>
  <c r="F2074"/>
  <c r="B2074"/>
  <c r="C2074"/>
  <c r="J2074"/>
  <c r="I2075"/>
  <c r="G2074" l="1"/>
  <c r="H2076"/>
  <c r="A2075"/>
  <c r="E2075"/>
  <c r="D2075"/>
  <c r="F2075"/>
  <c r="B2075"/>
  <c r="C2075"/>
  <c r="J2075"/>
  <c r="I2076"/>
  <c r="G2075" l="1"/>
  <c r="H2077"/>
  <c r="A2076"/>
  <c r="E2076"/>
  <c r="B2076"/>
  <c r="C2076"/>
  <c r="J2076"/>
  <c r="F2076"/>
  <c r="D2076"/>
  <c r="I2077"/>
  <c r="G2076" l="1"/>
  <c r="H2078"/>
  <c r="A2077"/>
  <c r="E2077"/>
  <c r="D2077"/>
  <c r="F2077"/>
  <c r="B2077"/>
  <c r="C2077"/>
  <c r="J2077"/>
  <c r="I2078"/>
  <c r="G2077" l="1"/>
  <c r="H2079"/>
  <c r="A2078"/>
  <c r="E2078"/>
  <c r="D2078"/>
  <c r="C2078"/>
  <c r="J2078"/>
  <c r="F2078"/>
  <c r="B2078"/>
  <c r="I2079"/>
  <c r="G2078" l="1"/>
  <c r="H2080"/>
  <c r="A2079"/>
  <c r="E2079"/>
  <c r="D2079"/>
  <c r="C2079"/>
  <c r="J2079"/>
  <c r="F2079"/>
  <c r="B2079"/>
  <c r="I2080"/>
  <c r="G2079" l="1"/>
  <c r="H2081"/>
  <c r="A2080"/>
  <c r="E2080"/>
  <c r="F2080"/>
  <c r="B2080"/>
  <c r="D2080"/>
  <c r="C2080"/>
  <c r="J2080"/>
  <c r="I2081"/>
  <c r="G2080" l="1"/>
  <c r="H2082"/>
  <c r="A2081"/>
  <c r="E2081"/>
  <c r="D2081"/>
  <c r="F2081"/>
  <c r="B2081"/>
  <c r="C2081"/>
  <c r="J2081"/>
  <c r="I2082"/>
  <c r="G2081" l="1"/>
  <c r="H2083"/>
  <c r="A2082"/>
  <c r="D2082"/>
  <c r="F2082"/>
  <c r="J2082"/>
  <c r="E2082"/>
  <c r="C2082"/>
  <c r="B2082"/>
  <c r="I2083"/>
  <c r="G2082" l="1"/>
  <c r="H2084"/>
  <c r="C2083"/>
  <c r="D2083"/>
  <c r="J2083"/>
  <c r="F2083"/>
  <c r="B2083"/>
  <c r="E2083"/>
  <c r="A2083"/>
  <c r="I2084"/>
  <c r="G2083" l="1"/>
  <c r="H2085"/>
  <c r="E2084"/>
  <c r="A2084"/>
  <c r="F2084"/>
  <c r="J2084"/>
  <c r="C2084"/>
  <c r="B2084"/>
  <c r="D2084"/>
  <c r="I2085"/>
  <c r="G2084" l="1"/>
  <c r="H2086"/>
  <c r="J2085"/>
  <c r="B2085"/>
  <c r="F2085"/>
  <c r="C2085"/>
  <c r="D2085"/>
  <c r="A2085"/>
  <c r="E2085"/>
  <c r="I2086"/>
  <c r="G2085" l="1"/>
  <c r="H2087"/>
  <c r="E2086"/>
  <c r="A2086"/>
  <c r="D2086"/>
  <c r="J2086"/>
  <c r="C2086"/>
  <c r="F2086"/>
  <c r="B2086"/>
  <c r="I2087"/>
  <c r="G2086" l="1"/>
  <c r="H2088"/>
  <c r="F2087"/>
  <c r="C2087"/>
  <c r="B2087"/>
  <c r="A2087"/>
  <c r="J2087"/>
  <c r="D2087"/>
  <c r="E2087"/>
  <c r="I2088"/>
  <c r="G2087" l="1"/>
  <c r="H2089"/>
  <c r="E2088"/>
  <c r="B2088"/>
  <c r="D2088"/>
  <c r="A2088"/>
  <c r="F2088"/>
  <c r="C2088"/>
  <c r="J2088"/>
  <c r="I2089"/>
  <c r="G2088" l="1"/>
  <c r="H2090"/>
  <c r="A2089"/>
  <c r="E2089"/>
  <c r="D2089"/>
  <c r="C2089"/>
  <c r="J2089"/>
  <c r="F2089"/>
  <c r="B2089"/>
  <c r="I2090"/>
  <c r="G2089" l="1"/>
  <c r="H2091"/>
  <c r="A2090"/>
  <c r="E2090"/>
  <c r="F2090"/>
  <c r="B2090"/>
  <c r="D2090"/>
  <c r="C2090"/>
  <c r="J2090"/>
  <c r="I2091"/>
  <c r="G2090" l="1"/>
  <c r="H2092"/>
  <c r="A2091"/>
  <c r="E2091"/>
  <c r="F2091"/>
  <c r="B2091"/>
  <c r="D2091"/>
  <c r="C2091"/>
  <c r="J2091"/>
  <c r="I2092"/>
  <c r="G2091" l="1"/>
  <c r="H2093"/>
  <c r="A2092"/>
  <c r="E2092"/>
  <c r="D2092"/>
  <c r="C2092"/>
  <c r="J2092"/>
  <c r="F2092"/>
  <c r="B2092"/>
  <c r="I2093"/>
  <c r="G2092" l="1"/>
  <c r="H2094"/>
  <c r="A2093"/>
  <c r="E2093"/>
  <c r="F2093"/>
  <c r="B2093"/>
  <c r="D2093"/>
  <c r="C2093"/>
  <c r="J2093"/>
  <c r="I2094"/>
  <c r="G2093" l="1"/>
  <c r="H2095"/>
  <c r="A2094"/>
  <c r="E2094"/>
  <c r="D2094"/>
  <c r="F2094"/>
  <c r="B2094"/>
  <c r="C2094"/>
  <c r="J2094"/>
  <c r="I2095"/>
  <c r="G2094" l="1"/>
  <c r="H2096"/>
  <c r="A2095"/>
  <c r="E2095"/>
  <c r="D2095"/>
  <c r="F2095"/>
  <c r="B2095"/>
  <c r="C2095"/>
  <c r="J2095"/>
  <c r="I2096"/>
  <c r="G2095" l="1"/>
  <c r="H2097"/>
  <c r="A2096"/>
  <c r="E2096"/>
  <c r="D2096"/>
  <c r="F2096"/>
  <c r="B2096"/>
  <c r="C2096"/>
  <c r="J2096"/>
  <c r="I2097"/>
  <c r="G2096" l="1"/>
  <c r="H2098"/>
  <c r="A2097"/>
  <c r="E2097"/>
  <c r="D2097"/>
  <c r="C2097"/>
  <c r="J2097"/>
  <c r="F2097"/>
  <c r="B2097"/>
  <c r="I2098"/>
  <c r="G2097" l="1"/>
  <c r="H2099"/>
  <c r="A2098"/>
  <c r="E2098"/>
  <c r="D2098"/>
  <c r="F2098"/>
  <c r="B2098"/>
  <c r="C2098"/>
  <c r="J2098"/>
  <c r="I2099"/>
  <c r="G2098" l="1"/>
  <c r="H2100"/>
  <c r="A2099"/>
  <c r="E2099"/>
  <c r="D2099"/>
  <c r="C2099"/>
  <c r="J2099"/>
  <c r="F2099"/>
  <c r="B2099"/>
  <c r="I2100"/>
  <c r="G2099" l="1"/>
  <c r="H2101"/>
  <c r="A2100"/>
  <c r="E2100"/>
  <c r="D2100"/>
  <c r="F2100"/>
  <c r="B2100"/>
  <c r="C2100"/>
  <c r="J2100"/>
  <c r="I2101"/>
  <c r="G2100" l="1"/>
  <c r="H2102"/>
  <c r="A2101"/>
  <c r="E2101"/>
  <c r="D2101"/>
  <c r="C2101"/>
  <c r="J2101"/>
  <c r="F2101"/>
  <c r="B2101"/>
  <c r="I2102"/>
  <c r="G2101" l="1"/>
  <c r="H2103"/>
  <c r="A2102"/>
  <c r="E2102"/>
  <c r="F2102"/>
  <c r="B2102"/>
  <c r="D2102"/>
  <c r="C2102"/>
  <c r="J2102"/>
  <c r="I2103"/>
  <c r="G2102" l="1"/>
  <c r="H2104"/>
  <c r="A2103"/>
  <c r="E2103"/>
  <c r="D2103"/>
  <c r="C2103"/>
  <c r="J2103"/>
  <c r="F2103"/>
  <c r="B2103"/>
  <c r="I2104"/>
  <c r="G2103" l="1"/>
  <c r="H2105"/>
  <c r="A2104"/>
  <c r="E2104"/>
  <c r="F2104"/>
  <c r="B2104"/>
  <c r="D2104"/>
  <c r="C2104"/>
  <c r="J2104"/>
  <c r="I2105"/>
  <c r="G2104" l="1"/>
  <c r="H2106"/>
  <c r="A2105"/>
  <c r="E2105"/>
  <c r="D2105"/>
  <c r="C2105"/>
  <c r="J2105"/>
  <c r="F2105"/>
  <c r="B2105"/>
  <c r="I2106"/>
  <c r="G2105" l="1"/>
  <c r="H2107"/>
  <c r="A2106"/>
  <c r="E2106"/>
  <c r="F2106"/>
  <c r="B2106"/>
  <c r="D2106"/>
  <c r="C2106"/>
  <c r="J2106"/>
  <c r="I2107"/>
  <c r="G2106" l="1"/>
  <c r="H2108"/>
  <c r="A2107"/>
  <c r="E2107"/>
  <c r="D2107"/>
  <c r="F2107"/>
  <c r="B2107"/>
  <c r="C2107"/>
  <c r="J2107"/>
  <c r="I2108"/>
  <c r="G2107" l="1"/>
  <c r="H2109"/>
  <c r="A2108"/>
  <c r="E2108"/>
  <c r="D2108"/>
  <c r="F2108"/>
  <c r="B2108"/>
  <c r="C2108"/>
  <c r="J2108"/>
  <c r="I2109"/>
  <c r="G2108" l="1"/>
  <c r="H2110"/>
  <c r="A2109"/>
  <c r="E2109"/>
  <c r="D2109"/>
  <c r="F2109"/>
  <c r="B2109"/>
  <c r="C2109"/>
  <c r="J2109"/>
  <c r="I2110"/>
  <c r="G2109" l="1"/>
  <c r="H2111"/>
  <c r="A2110"/>
  <c r="E2110"/>
  <c r="D2110"/>
  <c r="F2110"/>
  <c r="B2110"/>
  <c r="C2110"/>
  <c r="J2110"/>
  <c r="I2111"/>
  <c r="G2110" l="1"/>
  <c r="H2112"/>
  <c r="A2111"/>
  <c r="E2111"/>
  <c r="D2111"/>
  <c r="F2111"/>
  <c r="B2111"/>
  <c r="C2111"/>
  <c r="J2111"/>
  <c r="I2112"/>
  <c r="G2111" l="1"/>
  <c r="H2113"/>
  <c r="A2112"/>
  <c r="E2112"/>
  <c r="D2112"/>
  <c r="F2112"/>
  <c r="B2112"/>
  <c r="C2112"/>
  <c r="J2112"/>
  <c r="I2113"/>
  <c r="G2112" l="1"/>
  <c r="H2114"/>
  <c r="A2113"/>
  <c r="E2113"/>
  <c r="D2113"/>
  <c r="F2113"/>
  <c r="B2113"/>
  <c r="C2113"/>
  <c r="J2113"/>
  <c r="I2114"/>
  <c r="G2113" l="1"/>
  <c r="H2115"/>
  <c r="A2114"/>
  <c r="E2114"/>
  <c r="D2114"/>
  <c r="F2114"/>
  <c r="B2114"/>
  <c r="C2114"/>
  <c r="J2114"/>
  <c r="I2115"/>
  <c r="G2114" l="1"/>
  <c r="H2116"/>
  <c r="A2115"/>
  <c r="E2115"/>
  <c r="D2115"/>
  <c r="F2115"/>
  <c r="B2115"/>
  <c r="C2115"/>
  <c r="J2115"/>
  <c r="I2116"/>
  <c r="G2115" l="1"/>
  <c r="H2117"/>
  <c r="A2116"/>
  <c r="E2116"/>
  <c r="F2116"/>
  <c r="B2116"/>
  <c r="D2116"/>
  <c r="C2116"/>
  <c r="J2116"/>
  <c r="I2117"/>
  <c r="G2116" l="1"/>
  <c r="H2118"/>
  <c r="A2117"/>
  <c r="E2117"/>
  <c r="F2117"/>
  <c r="B2117"/>
  <c r="D2117"/>
  <c r="C2117"/>
  <c r="J2117"/>
  <c r="I2118"/>
  <c r="G2117" l="1"/>
  <c r="H2119"/>
  <c r="A2118"/>
  <c r="E2118"/>
  <c r="D2118"/>
  <c r="C2118"/>
  <c r="J2118"/>
  <c r="F2118"/>
  <c r="B2118"/>
  <c r="I2119"/>
  <c r="G2118" l="1"/>
  <c r="H2120"/>
  <c r="A2119"/>
  <c r="E2119"/>
  <c r="F2119"/>
  <c r="B2119"/>
  <c r="D2119"/>
  <c r="C2119"/>
  <c r="J2119"/>
  <c r="I2120"/>
  <c r="G2119" l="1"/>
  <c r="H2121"/>
  <c r="A2120"/>
  <c r="D2120"/>
  <c r="F2120"/>
  <c r="E2120"/>
  <c r="J2120"/>
  <c r="C2120"/>
  <c r="B2120"/>
  <c r="I2121"/>
  <c r="G2120" l="1"/>
  <c r="H2122"/>
  <c r="E2121"/>
  <c r="A2121"/>
  <c r="D2121"/>
  <c r="F2121"/>
  <c r="B2121"/>
  <c r="J2121"/>
  <c r="C2121"/>
  <c r="I2122"/>
  <c r="G2121" l="1"/>
  <c r="H2123"/>
  <c r="A2122"/>
  <c r="F2122"/>
  <c r="E2122"/>
  <c r="B2122"/>
  <c r="J2122"/>
  <c r="C2122"/>
  <c r="D2122"/>
  <c r="I2123"/>
  <c r="G2122" l="1"/>
  <c r="H2124"/>
  <c r="A2123"/>
  <c r="F2123"/>
  <c r="B2123"/>
  <c r="J2123"/>
  <c r="E2123"/>
  <c r="C2123"/>
  <c r="D2123"/>
  <c r="I2124"/>
  <c r="G2123" l="1"/>
  <c r="H2125"/>
  <c r="A2124"/>
  <c r="F2124"/>
  <c r="E2124"/>
  <c r="B2124"/>
  <c r="J2124"/>
  <c r="C2124"/>
  <c r="D2124"/>
  <c r="I2125"/>
  <c r="G2124" l="1"/>
  <c r="H2126"/>
  <c r="F2125"/>
  <c r="A2125"/>
  <c r="E2125"/>
  <c r="B2125"/>
  <c r="J2125"/>
  <c r="D2125"/>
  <c r="C2125"/>
  <c r="I2126"/>
  <c r="G2125" l="1"/>
  <c r="H2127"/>
  <c r="A2126"/>
  <c r="E2126"/>
  <c r="D2126"/>
  <c r="C2126"/>
  <c r="J2126"/>
  <c r="F2126"/>
  <c r="B2126"/>
  <c r="I2127"/>
  <c r="G2126" l="1"/>
  <c r="H2128"/>
  <c r="A2127"/>
  <c r="E2127"/>
  <c r="D2127"/>
  <c r="C2127"/>
  <c r="J2127"/>
  <c r="F2127"/>
  <c r="B2127"/>
  <c r="I2128"/>
  <c r="G2127" l="1"/>
  <c r="H2129"/>
  <c r="A2128"/>
  <c r="E2128"/>
  <c r="D2128"/>
  <c r="C2128"/>
  <c r="J2128"/>
  <c r="F2128"/>
  <c r="B2128"/>
  <c r="I2129"/>
  <c r="G2128" l="1"/>
  <c r="H2130"/>
  <c r="A2129"/>
  <c r="E2129"/>
  <c r="F2129"/>
  <c r="B2129"/>
  <c r="D2129"/>
  <c r="C2129"/>
  <c r="J2129"/>
  <c r="I2130"/>
  <c r="G2129" l="1"/>
  <c r="H2131"/>
  <c r="A2130"/>
  <c r="E2130"/>
  <c r="F2130"/>
  <c r="B2130"/>
  <c r="D2130"/>
  <c r="C2130"/>
  <c r="J2130"/>
  <c r="I2131"/>
  <c r="G2130" l="1"/>
  <c r="H2132"/>
  <c r="A2131"/>
  <c r="E2131"/>
  <c r="D2131"/>
  <c r="F2131"/>
  <c r="B2131"/>
  <c r="C2131"/>
  <c r="J2131"/>
  <c r="I2132"/>
  <c r="G2131" l="1"/>
  <c r="H2133"/>
  <c r="A2132"/>
  <c r="E2132"/>
  <c r="D2132"/>
  <c r="F2132"/>
  <c r="B2132"/>
  <c r="C2132"/>
  <c r="J2132"/>
  <c r="I2133"/>
  <c r="G2132" l="1"/>
  <c r="H2134"/>
  <c r="A2133"/>
  <c r="E2133"/>
  <c r="D2133"/>
  <c r="F2133"/>
  <c r="B2133"/>
  <c r="C2133"/>
  <c r="J2133"/>
  <c r="I2134"/>
  <c r="G2133" l="1"/>
  <c r="H2135"/>
  <c r="A2134"/>
  <c r="E2134"/>
  <c r="D2134"/>
  <c r="F2134"/>
  <c r="B2134"/>
  <c r="C2134"/>
  <c r="J2134"/>
  <c r="I2135"/>
  <c r="G2134" l="1"/>
  <c r="H2136"/>
  <c r="A2135"/>
  <c r="E2135"/>
  <c r="D2135"/>
  <c r="C2135"/>
  <c r="J2135"/>
  <c r="F2135"/>
  <c r="B2135"/>
  <c r="I2136"/>
  <c r="G2135" l="1"/>
  <c r="H2137"/>
  <c r="A2136"/>
  <c r="E2136"/>
  <c r="F2136"/>
  <c r="B2136"/>
  <c r="D2136"/>
  <c r="C2136"/>
  <c r="J2136"/>
  <c r="I2137"/>
  <c r="G2136" l="1"/>
  <c r="H2138"/>
  <c r="A2137"/>
  <c r="E2137"/>
  <c r="B2137"/>
  <c r="F2137"/>
  <c r="D2137"/>
  <c r="C2137"/>
  <c r="J2137"/>
  <c r="I2138"/>
  <c r="G2137" l="1"/>
  <c r="H2139"/>
  <c r="A2138"/>
  <c r="E2138"/>
  <c r="B2138"/>
  <c r="C2138"/>
  <c r="J2138"/>
  <c r="F2138"/>
  <c r="D2138"/>
  <c r="I2139"/>
  <c r="G2138" l="1"/>
  <c r="H2140"/>
  <c r="A2139"/>
  <c r="E2139"/>
  <c r="F2139"/>
  <c r="B2139"/>
  <c r="D2139"/>
  <c r="C2139"/>
  <c r="J2139"/>
  <c r="I2140"/>
  <c r="G2139" l="1"/>
  <c r="H2141"/>
  <c r="A2140"/>
  <c r="E2140"/>
  <c r="F2140"/>
  <c r="B2140"/>
  <c r="D2140"/>
  <c r="C2140"/>
  <c r="J2140"/>
  <c r="I2141"/>
  <c r="G2140" l="1"/>
  <c r="H2142"/>
  <c r="A2141"/>
  <c r="E2141"/>
  <c r="F2141"/>
  <c r="B2141"/>
  <c r="D2141"/>
  <c r="C2141"/>
  <c r="J2141"/>
  <c r="I2142"/>
  <c r="G2141" l="1"/>
  <c r="H2143"/>
  <c r="A2142"/>
  <c r="E2142"/>
  <c r="D2142"/>
  <c r="F2142"/>
  <c r="B2142"/>
  <c r="C2142"/>
  <c r="J2142"/>
  <c r="I2143"/>
  <c r="G2142" l="1"/>
  <c r="H2144"/>
  <c r="A2143"/>
  <c r="E2143"/>
  <c r="D2143"/>
  <c r="C2143"/>
  <c r="J2143"/>
  <c r="F2143"/>
  <c r="B2143"/>
  <c r="I2144"/>
  <c r="G2143" l="1"/>
  <c r="H2145"/>
  <c r="A2144"/>
  <c r="E2144"/>
  <c r="D2144"/>
  <c r="F2144"/>
  <c r="B2144"/>
  <c r="C2144"/>
  <c r="J2144"/>
  <c r="I2145"/>
  <c r="G2144" l="1"/>
  <c r="H2146"/>
  <c r="A2145"/>
  <c r="E2145"/>
  <c r="D2145"/>
  <c r="F2145"/>
  <c r="B2145"/>
  <c r="C2145"/>
  <c r="J2145"/>
  <c r="I2146"/>
  <c r="G2145" l="1"/>
  <c r="H2147"/>
  <c r="A2146"/>
  <c r="E2146"/>
  <c r="B2146"/>
  <c r="C2146"/>
  <c r="J2146"/>
  <c r="F2146"/>
  <c r="D2146"/>
  <c r="I2147"/>
  <c r="G2146" l="1"/>
  <c r="H2148"/>
  <c r="A2147"/>
  <c r="E2147"/>
  <c r="D2147"/>
  <c r="F2147"/>
  <c r="B2147"/>
  <c r="C2147"/>
  <c r="J2147"/>
  <c r="I2148"/>
  <c r="G2147" l="1"/>
  <c r="H2149"/>
  <c r="A2148"/>
  <c r="E2148"/>
  <c r="D2148"/>
  <c r="F2148"/>
  <c r="B2148"/>
  <c r="C2148"/>
  <c r="J2148"/>
  <c r="I2149"/>
  <c r="G2148" l="1"/>
  <c r="H2150"/>
  <c r="A2149"/>
  <c r="E2149"/>
  <c r="B2149"/>
  <c r="F2149"/>
  <c r="D2149"/>
  <c r="C2149"/>
  <c r="J2149"/>
  <c r="I2150"/>
  <c r="G2149" l="1"/>
  <c r="H2151"/>
  <c r="A2150"/>
  <c r="E2150"/>
  <c r="D2150"/>
  <c r="F2150"/>
  <c r="B2150"/>
  <c r="C2150"/>
  <c r="J2150"/>
  <c r="I2151"/>
  <c r="G2150" l="1"/>
  <c r="H2152"/>
  <c r="A2151"/>
  <c r="E2151"/>
  <c r="F2151"/>
  <c r="B2151"/>
  <c r="D2151"/>
  <c r="C2151"/>
  <c r="J2151"/>
  <c r="I2152"/>
  <c r="G2151" l="1"/>
  <c r="H2153"/>
  <c r="A2152"/>
  <c r="E2152"/>
  <c r="D2152"/>
  <c r="C2152"/>
  <c r="J2152"/>
  <c r="F2152"/>
  <c r="B2152"/>
  <c r="I2153"/>
  <c r="G2152" l="1"/>
  <c r="H2154"/>
  <c r="A2153"/>
  <c r="E2153"/>
  <c r="D2153"/>
  <c r="C2153"/>
  <c r="J2153"/>
  <c r="F2153"/>
  <c r="B2153"/>
  <c r="I2154"/>
  <c r="G2153" l="1"/>
  <c r="H2155"/>
  <c r="A2154"/>
  <c r="D2154"/>
  <c r="E2154"/>
  <c r="F2154"/>
  <c r="J2154"/>
  <c r="C2154"/>
  <c r="B2154"/>
  <c r="I2155"/>
  <c r="G2154" l="1"/>
  <c r="H2156"/>
  <c r="D2155"/>
  <c r="J2155"/>
  <c r="C2155"/>
  <c r="B2155"/>
  <c r="A2155"/>
  <c r="E2155"/>
  <c r="F2155"/>
  <c r="I2156"/>
  <c r="G2155" l="1"/>
  <c r="H2157"/>
  <c r="A2156"/>
  <c r="E2156"/>
  <c r="F2156"/>
  <c r="B2156"/>
  <c r="D2156"/>
  <c r="C2156"/>
  <c r="J2156"/>
  <c r="I2157"/>
  <c r="G2156" l="1"/>
  <c r="H2158"/>
  <c r="A2157"/>
  <c r="E2157"/>
  <c r="D2157"/>
  <c r="C2157"/>
  <c r="J2157"/>
  <c r="F2157"/>
  <c r="B2157"/>
  <c r="I2158"/>
  <c r="G2157" l="1"/>
  <c r="H2159"/>
  <c r="A2158"/>
  <c r="E2158"/>
  <c r="F2158"/>
  <c r="B2158"/>
  <c r="D2158"/>
  <c r="C2158"/>
  <c r="J2158"/>
  <c r="I2159"/>
  <c r="G2158" l="1"/>
  <c r="H2160"/>
  <c r="A2159"/>
  <c r="E2159"/>
  <c r="B2159"/>
  <c r="F2159"/>
  <c r="D2159"/>
  <c r="C2159"/>
  <c r="J2159"/>
  <c r="I2160"/>
  <c r="G2159" l="1"/>
  <c r="H2161"/>
  <c r="A2160"/>
  <c r="E2160"/>
  <c r="D2160"/>
  <c r="F2160"/>
  <c r="B2160"/>
  <c r="C2160"/>
  <c r="J2160"/>
  <c r="I2161"/>
  <c r="G2160" l="1"/>
  <c r="H2162"/>
  <c r="A2161"/>
  <c r="E2161"/>
  <c r="D2161"/>
  <c r="F2161"/>
  <c r="B2161"/>
  <c r="C2161"/>
  <c r="J2161"/>
  <c r="I2162"/>
  <c r="G2161" l="1"/>
  <c r="H2163"/>
  <c r="A2162"/>
  <c r="E2162"/>
  <c r="D2162"/>
  <c r="C2162"/>
  <c r="J2162"/>
  <c r="F2162"/>
  <c r="B2162"/>
  <c r="I2163"/>
  <c r="G2162" l="1"/>
  <c r="H2164"/>
  <c r="A2163"/>
  <c r="E2163"/>
  <c r="F2163"/>
  <c r="B2163"/>
  <c r="D2163"/>
  <c r="C2163"/>
  <c r="J2163"/>
  <c r="I2164"/>
  <c r="G2163" l="1"/>
  <c r="H2165"/>
  <c r="A2164"/>
  <c r="E2164"/>
  <c r="F2164"/>
  <c r="B2164"/>
  <c r="D2164"/>
  <c r="C2164"/>
  <c r="J2164"/>
  <c r="I2165"/>
  <c r="G2164" l="1"/>
  <c r="H2166"/>
  <c r="A2165"/>
  <c r="E2165"/>
  <c r="F2165"/>
  <c r="B2165"/>
  <c r="D2165"/>
  <c r="C2165"/>
  <c r="J2165"/>
  <c r="I2166"/>
  <c r="G2165" l="1"/>
  <c r="H2167"/>
  <c r="A2166"/>
  <c r="E2166"/>
  <c r="D2166"/>
  <c r="F2166"/>
  <c r="B2166"/>
  <c r="C2166"/>
  <c r="J2166"/>
  <c r="I2167"/>
  <c r="G2166" l="1"/>
  <c r="H2168"/>
  <c r="A2167"/>
  <c r="E2167"/>
  <c r="F2167"/>
  <c r="B2167"/>
  <c r="D2167"/>
  <c r="C2167"/>
  <c r="J2167"/>
  <c r="I2168"/>
  <c r="G2167" l="1"/>
  <c r="H2169"/>
  <c r="A2168"/>
  <c r="E2168"/>
  <c r="D2168"/>
  <c r="F2168"/>
  <c r="B2168"/>
  <c r="C2168"/>
  <c r="J2168"/>
  <c r="I2169"/>
  <c r="G2168" l="1"/>
  <c r="H2170"/>
  <c r="A2169"/>
  <c r="E2169"/>
  <c r="D2169"/>
  <c r="F2169"/>
  <c r="B2169"/>
  <c r="C2169"/>
  <c r="J2169"/>
  <c r="I2170"/>
  <c r="G2169" l="1"/>
  <c r="H2171"/>
  <c r="A2170"/>
  <c r="E2170"/>
  <c r="B2170"/>
  <c r="C2170"/>
  <c r="J2170"/>
  <c r="F2170"/>
  <c r="D2170"/>
  <c r="I2171"/>
  <c r="G2170" l="1"/>
  <c r="H2172"/>
  <c r="A2171"/>
  <c r="E2171"/>
  <c r="F2171"/>
  <c r="B2171"/>
  <c r="D2171"/>
  <c r="C2171"/>
  <c r="J2171"/>
  <c r="I2172"/>
  <c r="G2171" l="1"/>
  <c r="H2173"/>
  <c r="A2172"/>
  <c r="E2172"/>
  <c r="D2172"/>
  <c r="F2172"/>
  <c r="B2172"/>
  <c r="C2172"/>
  <c r="J2172"/>
  <c r="I2173"/>
  <c r="G2172" l="1"/>
  <c r="H2174"/>
  <c r="A2173"/>
  <c r="E2173"/>
  <c r="D2173"/>
  <c r="F2173"/>
  <c r="B2173"/>
  <c r="C2173"/>
  <c r="J2173"/>
  <c r="I2174"/>
  <c r="G2173" l="1"/>
  <c r="H2175"/>
  <c r="A2174"/>
  <c r="E2174"/>
  <c r="D2174"/>
  <c r="F2174"/>
  <c r="B2174"/>
  <c r="C2174"/>
  <c r="J2174"/>
  <c r="I2175"/>
  <c r="G2174" l="1"/>
  <c r="H2176"/>
  <c r="A2175"/>
  <c r="E2175"/>
  <c r="D2175"/>
  <c r="F2175"/>
  <c r="B2175"/>
  <c r="C2175"/>
  <c r="J2175"/>
  <c r="I2176"/>
  <c r="G2175" l="1"/>
  <c r="H2177"/>
  <c r="A2176"/>
  <c r="E2176"/>
  <c r="F2176"/>
  <c r="B2176"/>
  <c r="D2176"/>
  <c r="C2176"/>
  <c r="J2176"/>
  <c r="I2177"/>
  <c r="G2176" l="1"/>
  <c r="H2178"/>
  <c r="A2177"/>
  <c r="D2177"/>
  <c r="F2177"/>
  <c r="E2177"/>
  <c r="J2177"/>
  <c r="C2177"/>
  <c r="B2177"/>
  <c r="I2178"/>
  <c r="G2177" l="1"/>
  <c r="H2179"/>
  <c r="A2178"/>
  <c r="E2178"/>
  <c r="F2178"/>
  <c r="B2178"/>
  <c r="D2178"/>
  <c r="C2178"/>
  <c r="J2178"/>
  <c r="I2179"/>
  <c r="G2178" l="1"/>
  <c r="H2180"/>
  <c r="A2179"/>
  <c r="E2179"/>
  <c r="F2179"/>
  <c r="B2179"/>
  <c r="D2179"/>
  <c r="C2179"/>
  <c r="J2179"/>
  <c r="I2180"/>
  <c r="G2179" l="1"/>
  <c r="H2181"/>
  <c r="A2180"/>
  <c r="E2180"/>
  <c r="D2180"/>
  <c r="C2180"/>
  <c r="J2180"/>
  <c r="F2180"/>
  <c r="B2180"/>
  <c r="I2181"/>
  <c r="G2180" l="1"/>
  <c r="H2182"/>
  <c r="A2181"/>
  <c r="E2181"/>
  <c r="D2181"/>
  <c r="F2181"/>
  <c r="B2181"/>
  <c r="C2181"/>
  <c r="J2181"/>
  <c r="I2182"/>
  <c r="G2181" l="1"/>
  <c r="H2183"/>
  <c r="A2182"/>
  <c r="E2182"/>
  <c r="D2182"/>
  <c r="F2182"/>
  <c r="B2182"/>
  <c r="C2182"/>
  <c r="J2182"/>
  <c r="I2183"/>
  <c r="G2182" l="1"/>
  <c r="H2184"/>
  <c r="A2183"/>
  <c r="E2183"/>
  <c r="D2183"/>
  <c r="F2183"/>
  <c r="B2183"/>
  <c r="C2183"/>
  <c r="J2183"/>
  <c r="I2184"/>
  <c r="G2183" l="1"/>
  <c r="H2185"/>
  <c r="A2184"/>
  <c r="E2184"/>
  <c r="D2184"/>
  <c r="C2184"/>
  <c r="J2184"/>
  <c r="F2184"/>
  <c r="B2184"/>
  <c r="I2185"/>
  <c r="G2184" l="1"/>
  <c r="H2186"/>
  <c r="A2185"/>
  <c r="E2185"/>
  <c r="D2185"/>
  <c r="F2185"/>
  <c r="B2185"/>
  <c r="C2185"/>
  <c r="J2185"/>
  <c r="I2186"/>
  <c r="G2185" l="1"/>
  <c r="H2187"/>
  <c r="A2186"/>
  <c r="E2186"/>
  <c r="D2186"/>
  <c r="F2186"/>
  <c r="B2186"/>
  <c r="C2186"/>
  <c r="J2186"/>
  <c r="I2187"/>
  <c r="G2186" l="1"/>
  <c r="H2188"/>
  <c r="A2187"/>
  <c r="E2187"/>
  <c r="D2187"/>
  <c r="F2187"/>
  <c r="B2187"/>
  <c r="C2187"/>
  <c r="J2187"/>
  <c r="I2188"/>
  <c r="G2187" l="1"/>
  <c r="H2189"/>
  <c r="A2188"/>
  <c r="E2188"/>
  <c r="D2188"/>
  <c r="C2188"/>
  <c r="J2188"/>
  <c r="F2188"/>
  <c r="B2188"/>
  <c r="I2189"/>
  <c r="G2188" l="1"/>
  <c r="H2190"/>
  <c r="A2189"/>
  <c r="D2189"/>
  <c r="F2189"/>
  <c r="J2189"/>
  <c r="E2189"/>
  <c r="C2189"/>
  <c r="B2189"/>
  <c r="I2190"/>
  <c r="G2189" l="1"/>
  <c r="H2191"/>
  <c r="E2190"/>
  <c r="A2190"/>
  <c r="D2190"/>
  <c r="J2190"/>
  <c r="C2190"/>
  <c r="F2190"/>
  <c r="B2190"/>
  <c r="I2191"/>
  <c r="G2190" l="1"/>
  <c r="H2192"/>
  <c r="A2191"/>
  <c r="F2191"/>
  <c r="E2191"/>
  <c r="C2191"/>
  <c r="D2191"/>
  <c r="B2191"/>
  <c r="J2191"/>
  <c r="I2192"/>
  <c r="G2191" l="1"/>
  <c r="H2193"/>
  <c r="A2192"/>
  <c r="F2192"/>
  <c r="E2192"/>
  <c r="B2192"/>
  <c r="J2192"/>
  <c r="C2192"/>
  <c r="D2192"/>
  <c r="I2193"/>
  <c r="G2192" l="1"/>
  <c r="H2194"/>
  <c r="F2193"/>
  <c r="E2193"/>
  <c r="A2193"/>
  <c r="B2193"/>
  <c r="C2193"/>
  <c r="D2193"/>
  <c r="J2193"/>
  <c r="I2194"/>
  <c r="G2193" l="1"/>
  <c r="H2195"/>
  <c r="A2194"/>
  <c r="E2194"/>
  <c r="D2194"/>
  <c r="F2194"/>
  <c r="B2194"/>
  <c r="C2194"/>
  <c r="J2194"/>
  <c r="I2195"/>
  <c r="G2194" l="1"/>
  <c r="H2196"/>
  <c r="A2195"/>
  <c r="E2195"/>
  <c r="D2195"/>
  <c r="F2195"/>
  <c r="B2195"/>
  <c r="C2195"/>
  <c r="J2195"/>
  <c r="I2196"/>
  <c r="G2195" l="1"/>
  <c r="H2197"/>
  <c r="A2196"/>
  <c r="D2196"/>
  <c r="F2196"/>
  <c r="J2196"/>
  <c r="E2196"/>
  <c r="C2196"/>
  <c r="B2196"/>
  <c r="I2197"/>
  <c r="G2196" l="1"/>
  <c r="H2198"/>
  <c r="A2197"/>
  <c r="E2197"/>
  <c r="F2197"/>
  <c r="B2197"/>
  <c r="D2197"/>
  <c r="C2197"/>
  <c r="J2197"/>
  <c r="I2198"/>
  <c r="G2197" l="1"/>
  <c r="H2199"/>
  <c r="A2198"/>
  <c r="E2198"/>
  <c r="F2198"/>
  <c r="B2198"/>
  <c r="D2198"/>
  <c r="C2198"/>
  <c r="J2198"/>
  <c r="I2199"/>
  <c r="G2198" l="1"/>
  <c r="H2200"/>
  <c r="A2199"/>
  <c r="E2199"/>
  <c r="D2199"/>
  <c r="C2199"/>
  <c r="J2199"/>
  <c r="F2199"/>
  <c r="B2199"/>
  <c r="I2200"/>
  <c r="G2199" l="1"/>
  <c r="H2201"/>
  <c r="A2200"/>
  <c r="E2200"/>
  <c r="F2200"/>
  <c r="B2200"/>
  <c r="D2200"/>
  <c r="C2200"/>
  <c r="J2200"/>
  <c r="I2201"/>
  <c r="G2200" l="1"/>
  <c r="H2202"/>
  <c r="A2201"/>
  <c r="E2201"/>
  <c r="D2201"/>
  <c r="C2201"/>
  <c r="J2201"/>
  <c r="F2201"/>
  <c r="B2201"/>
  <c r="I2202"/>
  <c r="G2201" l="1"/>
  <c r="H2203"/>
  <c r="A2202"/>
  <c r="E2202"/>
  <c r="F2202"/>
  <c r="B2202"/>
  <c r="D2202"/>
  <c r="C2202"/>
  <c r="J2202"/>
  <c r="I2203"/>
  <c r="G2202" l="1"/>
  <c r="H2204"/>
  <c r="A2203"/>
  <c r="E2203"/>
  <c r="D2203"/>
  <c r="C2203"/>
  <c r="J2203"/>
  <c r="F2203"/>
  <c r="B2203"/>
  <c r="I2204"/>
  <c r="G2203" l="1"/>
  <c r="H2205"/>
  <c r="A2204"/>
  <c r="E2204"/>
  <c r="D2204"/>
  <c r="C2204"/>
  <c r="J2204"/>
  <c r="F2204"/>
  <c r="B2204"/>
  <c r="I2205"/>
  <c r="G2204" l="1"/>
  <c r="H2206"/>
  <c r="A2205"/>
  <c r="E2205"/>
  <c r="D2205"/>
  <c r="C2205"/>
  <c r="J2205"/>
  <c r="F2205"/>
  <c r="B2205"/>
  <c r="I2206"/>
  <c r="G2205" l="1"/>
  <c r="H2207"/>
  <c r="A2206"/>
  <c r="E2206"/>
  <c r="D2206"/>
  <c r="F2206"/>
  <c r="B2206"/>
  <c r="C2206"/>
  <c r="J2206"/>
  <c r="I2207"/>
  <c r="G2206" l="1"/>
  <c r="H2208"/>
  <c r="A2207"/>
  <c r="E2207"/>
  <c r="D2207"/>
  <c r="F2207"/>
  <c r="B2207"/>
  <c r="C2207"/>
  <c r="J2207"/>
  <c r="I2208"/>
  <c r="G2207" l="1"/>
  <c r="H2209"/>
  <c r="A2208"/>
  <c r="E2208"/>
  <c r="D2208"/>
  <c r="F2208"/>
  <c r="B2208"/>
  <c r="C2208"/>
  <c r="J2208"/>
  <c r="I2209"/>
  <c r="G2208" l="1"/>
  <c r="H2210"/>
  <c r="A2209"/>
  <c r="E2209"/>
  <c r="D2209"/>
  <c r="F2209"/>
  <c r="B2209"/>
  <c r="C2209"/>
  <c r="J2209"/>
  <c r="I2210"/>
  <c r="G2209" l="1"/>
  <c r="H2211"/>
  <c r="A2210"/>
  <c r="E2210"/>
  <c r="D2210"/>
  <c r="F2210"/>
  <c r="B2210"/>
  <c r="C2210"/>
  <c r="J2210"/>
  <c r="I2211"/>
  <c r="G2210" l="1"/>
  <c r="H2212"/>
  <c r="A2211"/>
  <c r="E2211"/>
  <c r="D2211"/>
  <c r="F2211"/>
  <c r="B2211"/>
  <c r="C2211"/>
  <c r="J2211"/>
  <c r="I2212"/>
  <c r="G2211" l="1"/>
  <c r="H2213"/>
  <c r="A2212"/>
  <c r="E2212"/>
  <c r="D2212"/>
  <c r="C2212"/>
  <c r="J2212"/>
  <c r="F2212"/>
  <c r="B2212"/>
  <c r="I2213"/>
  <c r="G2212" l="1"/>
  <c r="H2214"/>
  <c r="A2213"/>
  <c r="E2213"/>
  <c r="F2213"/>
  <c r="B2213"/>
  <c r="D2213"/>
  <c r="C2213"/>
  <c r="J2213"/>
  <c r="I2214"/>
  <c r="G2213" l="1"/>
  <c r="H2215"/>
  <c r="A2214"/>
  <c r="E2214"/>
  <c r="F2214"/>
  <c r="B2214"/>
  <c r="D2214"/>
  <c r="C2214"/>
  <c r="J2214"/>
  <c r="I2215"/>
  <c r="G2214" l="1"/>
  <c r="H2216"/>
  <c r="A2215"/>
  <c r="E2215"/>
  <c r="D2215"/>
  <c r="C2215"/>
  <c r="J2215"/>
  <c r="F2215"/>
  <c r="B2215"/>
  <c r="I2216"/>
  <c r="G2215" l="1"/>
  <c r="H2217"/>
  <c r="A2216"/>
  <c r="E2216"/>
  <c r="D2216"/>
  <c r="F2216"/>
  <c r="B2216"/>
  <c r="C2216"/>
  <c r="J2216"/>
  <c r="I2217"/>
  <c r="G2216" l="1"/>
  <c r="H2218"/>
  <c r="A2217"/>
  <c r="E2217"/>
  <c r="D2217"/>
  <c r="C2217"/>
  <c r="J2217"/>
  <c r="F2217"/>
  <c r="B2217"/>
  <c r="I2218"/>
  <c r="G2217" l="1"/>
  <c r="H2219"/>
  <c r="A2218"/>
  <c r="E2218"/>
  <c r="D2218"/>
  <c r="F2218"/>
  <c r="B2218"/>
  <c r="C2218"/>
  <c r="J2218"/>
  <c r="I2219"/>
  <c r="G2218" l="1"/>
  <c r="H2220"/>
  <c r="A2219"/>
  <c r="E2219"/>
  <c r="D2219"/>
  <c r="F2219"/>
  <c r="B2219"/>
  <c r="C2219"/>
  <c r="J2219"/>
  <c r="I2220"/>
  <c r="G2219" l="1"/>
  <c r="H2221"/>
  <c r="A2220"/>
  <c r="E2220"/>
  <c r="D2220"/>
  <c r="F2220"/>
  <c r="B2220"/>
  <c r="C2220"/>
  <c r="J2220"/>
  <c r="I2221"/>
  <c r="G2220" l="1"/>
  <c r="H2222"/>
  <c r="A2221"/>
  <c r="E2221"/>
  <c r="B2221"/>
  <c r="C2221"/>
  <c r="J2221"/>
  <c r="F2221"/>
  <c r="D2221"/>
  <c r="I2222"/>
  <c r="G2221" l="1"/>
  <c r="H2223"/>
  <c r="A2222"/>
  <c r="E2222"/>
  <c r="D2222"/>
  <c r="C2222"/>
  <c r="J2222"/>
  <c r="F2222"/>
  <c r="B2222"/>
  <c r="I2223"/>
  <c r="G2222" l="1"/>
  <c r="H2224"/>
  <c r="A2223"/>
  <c r="E2223"/>
  <c r="D2223"/>
  <c r="F2223"/>
  <c r="B2223"/>
  <c r="C2223"/>
  <c r="J2223"/>
  <c r="I2224"/>
  <c r="G2223" l="1"/>
  <c r="H2225"/>
  <c r="A2224"/>
  <c r="E2224"/>
  <c r="D2224"/>
  <c r="F2224"/>
  <c r="B2224"/>
  <c r="C2224"/>
  <c r="J2224"/>
  <c r="I2225"/>
  <c r="G2224" l="1"/>
  <c r="H2226"/>
  <c r="E2225"/>
  <c r="A2225"/>
  <c r="D2225"/>
  <c r="J2225"/>
  <c r="C2225"/>
  <c r="F2225"/>
  <c r="B2225"/>
  <c r="I2226"/>
  <c r="G2225" l="1"/>
  <c r="H2227"/>
  <c r="F2226"/>
  <c r="E2226"/>
  <c r="C2226"/>
  <c r="D2226"/>
  <c r="J2226"/>
  <c r="B2226"/>
  <c r="A2226"/>
  <c r="I2227"/>
  <c r="G2226" l="1"/>
  <c r="H2228"/>
  <c r="E2227"/>
  <c r="A2227"/>
  <c r="D2227"/>
  <c r="J2227"/>
  <c r="C2227"/>
  <c r="F2227"/>
  <c r="B2227"/>
  <c r="I2228"/>
  <c r="G2227" l="1"/>
  <c r="H2229"/>
  <c r="F2228"/>
  <c r="E2228"/>
  <c r="A2228"/>
  <c r="B2228"/>
  <c r="C2228"/>
  <c r="D2228"/>
  <c r="J2228"/>
  <c r="I2229"/>
  <c r="G2228" l="1"/>
  <c r="H2230"/>
  <c r="A2229"/>
  <c r="D2229"/>
  <c r="E2229"/>
  <c r="F2229"/>
  <c r="J2229"/>
  <c r="C2229"/>
  <c r="B2229"/>
  <c r="I2230"/>
  <c r="G2229" l="1"/>
  <c r="H2231"/>
  <c r="A2230"/>
  <c r="D2230"/>
  <c r="E2230"/>
  <c r="F2230"/>
  <c r="J2230"/>
  <c r="C2230"/>
  <c r="B2230"/>
  <c r="I2231"/>
  <c r="G2230" l="1"/>
  <c r="H2232"/>
  <c r="A2231"/>
  <c r="D2231"/>
  <c r="E2231"/>
  <c r="C2231"/>
  <c r="B2231"/>
  <c r="F2231"/>
  <c r="J2231"/>
  <c r="I2232"/>
  <c r="G2231" l="1"/>
  <c r="H2233"/>
  <c r="A2232"/>
  <c r="D2232"/>
  <c r="E2232"/>
  <c r="F2232"/>
  <c r="J2232"/>
  <c r="C2232"/>
  <c r="B2232"/>
  <c r="I2233"/>
  <c r="G2232" l="1"/>
  <c r="H2234"/>
  <c r="A2233"/>
  <c r="D2233"/>
  <c r="E2233"/>
  <c r="F2233"/>
  <c r="J2233"/>
  <c r="C2233"/>
  <c r="B2233"/>
  <c r="I2234"/>
  <c r="G2233" l="1"/>
  <c r="H2235"/>
  <c r="A2234"/>
  <c r="D2234"/>
  <c r="E2234"/>
  <c r="F2234"/>
  <c r="J2234"/>
  <c r="C2234"/>
  <c r="B2234"/>
  <c r="I2235"/>
  <c r="G2234" l="1"/>
  <c r="H2236"/>
  <c r="A2235"/>
  <c r="D2235"/>
  <c r="E2235"/>
  <c r="F2235"/>
  <c r="J2235"/>
  <c r="C2235"/>
  <c r="B2235"/>
  <c r="I2236"/>
  <c r="G2235" l="1"/>
  <c r="H2237"/>
  <c r="A2236"/>
  <c r="D2236"/>
  <c r="E2236"/>
  <c r="F2236"/>
  <c r="J2236"/>
  <c r="C2236"/>
  <c r="B2236"/>
  <c r="I2237"/>
  <c r="G2236" l="1"/>
  <c r="H2238"/>
  <c r="A2237"/>
  <c r="D2237"/>
  <c r="E2237"/>
  <c r="C2237"/>
  <c r="B2237"/>
  <c r="F2237"/>
  <c r="J2237"/>
  <c r="I2238"/>
  <c r="G2237" l="1"/>
  <c r="H2239"/>
  <c r="A2238"/>
  <c r="D2238"/>
  <c r="E2238"/>
  <c r="C2238"/>
  <c r="B2238"/>
  <c r="F2238"/>
  <c r="J2238"/>
  <c r="I2239"/>
  <c r="G2238" l="1"/>
  <c r="H2240"/>
  <c r="A2239"/>
  <c r="D2239"/>
  <c r="E2239"/>
  <c r="C2239"/>
  <c r="B2239"/>
  <c r="F2239"/>
  <c r="J2239"/>
  <c r="I2240"/>
  <c r="G2239" l="1"/>
  <c r="H2241"/>
  <c r="A2240"/>
  <c r="D2240"/>
  <c r="F2240"/>
  <c r="J2240"/>
  <c r="E2240"/>
  <c r="C2240"/>
  <c r="B2240"/>
  <c r="I2241"/>
  <c r="G2240" l="1"/>
  <c r="H2242"/>
  <c r="A2241"/>
  <c r="D2241"/>
  <c r="E2241"/>
  <c r="F2241"/>
  <c r="J2241"/>
  <c r="C2241"/>
  <c r="B2241"/>
  <c r="I2242"/>
  <c r="G2241" l="1"/>
  <c r="H2243"/>
  <c r="B2242"/>
  <c r="D2242"/>
  <c r="F2242"/>
  <c r="J2242"/>
  <c r="E2242"/>
  <c r="A2242"/>
  <c r="C2242"/>
  <c r="I2243"/>
  <c r="G2242" l="1"/>
  <c r="H2244"/>
  <c r="A2243"/>
  <c r="D2243"/>
  <c r="E2243"/>
  <c r="F2243"/>
  <c r="J2243"/>
  <c r="C2243"/>
  <c r="B2243"/>
  <c r="I2244"/>
  <c r="G2243" l="1"/>
  <c r="H2245"/>
  <c r="A2244"/>
  <c r="D2244"/>
  <c r="E2244"/>
  <c r="F2244"/>
  <c r="J2244"/>
  <c r="C2244"/>
  <c r="B2244"/>
  <c r="I2245"/>
  <c r="G2244" l="1"/>
  <c r="H2246"/>
  <c r="A2245"/>
  <c r="D2245"/>
  <c r="E2245"/>
  <c r="C2245"/>
  <c r="B2245"/>
  <c r="F2245"/>
  <c r="J2245"/>
  <c r="I2246"/>
  <c r="G2245" l="1"/>
  <c r="H2247"/>
  <c r="A2246"/>
  <c r="D2246"/>
  <c r="F2246"/>
  <c r="J2246"/>
  <c r="E2246"/>
  <c r="C2246"/>
  <c r="B2246"/>
  <c r="I2247"/>
  <c r="G2246" l="1"/>
  <c r="H2248"/>
  <c r="A2247"/>
  <c r="D2247"/>
  <c r="E2247"/>
  <c r="F2247"/>
  <c r="J2247"/>
  <c r="C2247"/>
  <c r="B2247"/>
  <c r="I2248"/>
  <c r="G2247" l="1"/>
  <c r="H2249"/>
  <c r="A2248"/>
  <c r="E2248"/>
  <c r="D2248"/>
  <c r="F2248"/>
  <c r="B2248"/>
  <c r="C2248"/>
  <c r="J2248"/>
  <c r="I2249"/>
  <c r="G2248" l="1"/>
  <c r="H2250"/>
  <c r="A2249"/>
  <c r="E2249"/>
  <c r="D2249"/>
  <c r="C2249"/>
  <c r="J2249"/>
  <c r="F2249"/>
  <c r="B2249"/>
  <c r="I2250"/>
  <c r="G2249" l="1"/>
  <c r="H2251"/>
  <c r="A2250"/>
  <c r="E2250"/>
  <c r="F2250"/>
  <c r="B2250"/>
  <c r="D2250"/>
  <c r="C2250"/>
  <c r="J2250"/>
  <c r="I2251"/>
  <c r="G2250" l="1"/>
  <c r="H2252"/>
  <c r="A2251"/>
  <c r="E2251"/>
  <c r="F2251"/>
  <c r="B2251"/>
  <c r="D2251"/>
  <c r="C2251"/>
  <c r="J2251"/>
  <c r="I2252"/>
  <c r="G2251" l="1"/>
  <c r="H2253"/>
  <c r="A2252"/>
  <c r="E2252"/>
  <c r="F2252"/>
  <c r="B2252"/>
  <c r="D2252"/>
  <c r="C2252"/>
  <c r="J2252"/>
  <c r="I2253"/>
  <c r="G2252" l="1"/>
  <c r="H2254"/>
  <c r="A2253"/>
  <c r="E2253"/>
  <c r="D2253"/>
  <c r="C2253"/>
  <c r="J2253"/>
  <c r="F2253"/>
  <c r="B2253"/>
  <c r="I2254"/>
  <c r="G2253" l="1"/>
  <c r="H2255"/>
  <c r="A2254"/>
  <c r="E2254"/>
  <c r="D2254"/>
  <c r="F2254"/>
  <c r="B2254"/>
  <c r="C2254"/>
  <c r="J2254"/>
  <c r="I2255"/>
  <c r="G2254" l="1"/>
  <c r="H2256"/>
  <c r="A2255"/>
  <c r="E2255"/>
  <c r="D2255"/>
  <c r="C2255"/>
  <c r="J2255"/>
  <c r="F2255"/>
  <c r="B2255"/>
  <c r="I2256"/>
  <c r="G2255" l="1"/>
  <c r="H2257"/>
  <c r="A2256"/>
  <c r="E2256"/>
  <c r="D2256"/>
  <c r="F2256"/>
  <c r="B2256"/>
  <c r="C2256"/>
  <c r="J2256"/>
  <c r="I2257"/>
  <c r="G2256" l="1"/>
  <c r="H2258"/>
  <c r="A2257"/>
  <c r="E2257"/>
  <c r="D2257"/>
  <c r="F2257"/>
  <c r="B2257"/>
  <c r="C2257"/>
  <c r="J2257"/>
  <c r="I2258"/>
  <c r="G2257" l="1"/>
  <c r="H2259"/>
  <c r="A2258"/>
  <c r="E2258"/>
  <c r="D2258"/>
  <c r="F2258"/>
  <c r="B2258"/>
  <c r="C2258"/>
  <c r="J2258"/>
  <c r="I2259"/>
  <c r="G2258" l="1"/>
  <c r="H2260"/>
  <c r="A2259"/>
  <c r="E2259"/>
  <c r="D2259"/>
  <c r="F2259"/>
  <c r="B2259"/>
  <c r="C2259"/>
  <c r="J2259"/>
  <c r="I2260"/>
  <c r="G2259" l="1"/>
  <c r="H2261"/>
  <c r="A2260"/>
  <c r="D2260"/>
  <c r="E2260"/>
  <c r="F2260"/>
  <c r="J2260"/>
  <c r="C2260"/>
  <c r="B2260"/>
  <c r="I2261"/>
  <c r="G2260" l="1"/>
  <c r="H2262"/>
  <c r="A2261"/>
  <c r="D2261"/>
  <c r="E2261"/>
  <c r="F2261"/>
  <c r="J2261"/>
  <c r="C2261"/>
  <c r="B2261"/>
  <c r="I2262"/>
  <c r="G2261" l="1"/>
  <c r="H2263"/>
  <c r="A2262"/>
  <c r="D2262"/>
  <c r="C2262"/>
  <c r="B2262"/>
  <c r="F2262"/>
  <c r="J2262"/>
  <c r="E2262"/>
  <c r="I2263"/>
  <c r="G2262" l="1"/>
  <c r="H2264"/>
  <c r="A2263"/>
  <c r="B2263"/>
  <c r="F2263"/>
  <c r="D2263"/>
  <c r="J2263"/>
  <c r="C2263"/>
  <c r="E2263"/>
  <c r="I2264"/>
  <c r="G2263" l="1"/>
  <c r="H2265"/>
  <c r="E2264"/>
  <c r="A2264"/>
  <c r="F2264"/>
  <c r="B2264"/>
  <c r="D2264"/>
  <c r="J2264"/>
  <c r="C2264"/>
  <c r="I2265"/>
  <c r="G2264" l="1"/>
  <c r="H2266"/>
  <c r="F2265"/>
  <c r="E2265"/>
  <c r="A2265"/>
  <c r="D2265"/>
  <c r="J2265"/>
  <c r="B2265"/>
  <c r="C2265"/>
  <c r="I2266"/>
  <c r="G2265" l="1"/>
  <c r="H2267"/>
  <c r="A2266"/>
  <c r="D2266"/>
  <c r="E2266"/>
  <c r="C2266"/>
  <c r="B2266"/>
  <c r="F2266"/>
  <c r="J2266"/>
  <c r="I2267"/>
  <c r="G2266" l="1"/>
  <c r="H2268"/>
  <c r="A2267"/>
  <c r="D2267"/>
  <c r="F2267"/>
  <c r="J2267"/>
  <c r="E2267"/>
  <c r="C2267"/>
  <c r="B2267"/>
  <c r="I2268"/>
  <c r="G2267" l="1"/>
  <c r="H2269"/>
  <c r="A2268"/>
  <c r="D2268"/>
  <c r="E2268"/>
  <c r="F2268"/>
  <c r="J2268"/>
  <c r="C2268"/>
  <c r="B2268"/>
  <c r="I2269"/>
  <c r="G2268" l="1"/>
  <c r="H2270"/>
  <c r="A2269"/>
  <c r="E2269"/>
  <c r="F2269"/>
  <c r="B2269"/>
  <c r="D2269"/>
  <c r="C2269"/>
  <c r="J2269"/>
  <c r="I2270"/>
  <c r="G2269" l="1"/>
  <c r="H2271"/>
  <c r="A2270"/>
  <c r="E2270"/>
  <c r="D2270"/>
  <c r="C2270"/>
  <c r="J2270"/>
  <c r="F2270"/>
  <c r="B2270"/>
  <c r="I2271"/>
  <c r="G2270" l="1"/>
  <c r="H2272"/>
  <c r="A2271"/>
  <c r="E2271"/>
  <c r="F2271"/>
  <c r="B2271"/>
  <c r="D2271"/>
  <c r="C2271"/>
  <c r="J2271"/>
  <c r="I2272"/>
  <c r="G2271" l="1"/>
  <c r="H2273"/>
  <c r="A2272"/>
  <c r="E2272"/>
  <c r="D2272"/>
  <c r="F2272"/>
  <c r="B2272"/>
  <c r="C2272"/>
  <c r="J2272"/>
  <c r="I2273"/>
  <c r="G2272" l="1"/>
  <c r="H2274"/>
  <c r="A2273"/>
  <c r="E2273"/>
  <c r="F2273"/>
  <c r="B2273"/>
  <c r="D2273"/>
  <c r="C2273"/>
  <c r="J2273"/>
  <c r="I2274"/>
  <c r="G2273" l="1"/>
  <c r="H2275"/>
  <c r="A2274"/>
  <c r="E2274"/>
  <c r="F2274"/>
  <c r="B2274"/>
  <c r="D2274"/>
  <c r="C2274"/>
  <c r="J2274"/>
  <c r="I2275"/>
  <c r="G2274" l="1"/>
  <c r="H2276"/>
  <c r="A2275"/>
  <c r="E2275"/>
  <c r="D2275"/>
  <c r="C2275"/>
  <c r="J2275"/>
  <c r="F2275"/>
  <c r="B2275"/>
  <c r="I2276"/>
  <c r="G2275" l="1"/>
  <c r="H2277"/>
  <c r="A2276"/>
  <c r="E2276"/>
  <c r="D2276"/>
  <c r="C2276"/>
  <c r="J2276"/>
  <c r="F2276"/>
  <c r="B2276"/>
  <c r="I2277"/>
  <c r="G2276" l="1"/>
  <c r="H2278"/>
  <c r="A2277"/>
  <c r="E2277"/>
  <c r="D2277"/>
  <c r="C2277"/>
  <c r="J2277"/>
  <c r="F2277"/>
  <c r="B2277"/>
  <c r="I2278"/>
  <c r="G2277" l="1"/>
  <c r="H2279"/>
  <c r="A2278"/>
  <c r="E2278"/>
  <c r="F2278"/>
  <c r="B2278"/>
  <c r="D2278"/>
  <c r="C2278"/>
  <c r="J2278"/>
  <c r="I2279"/>
  <c r="G2278" l="1"/>
  <c r="H2280"/>
  <c r="A2279"/>
  <c r="E2279"/>
  <c r="D2279"/>
  <c r="F2279"/>
  <c r="B2279"/>
  <c r="C2279"/>
  <c r="J2279"/>
  <c r="I2280"/>
  <c r="G2279" l="1"/>
  <c r="H2281"/>
  <c r="A2280"/>
  <c r="E2280"/>
  <c r="D2280"/>
  <c r="C2280"/>
  <c r="J2280"/>
  <c r="F2280"/>
  <c r="B2280"/>
  <c r="I2281"/>
  <c r="G2280" l="1"/>
  <c r="H2282"/>
  <c r="A2281"/>
  <c r="E2281"/>
  <c r="D2281"/>
  <c r="C2281"/>
  <c r="J2281"/>
  <c r="F2281"/>
  <c r="B2281"/>
  <c r="I2282"/>
  <c r="G2281" l="1"/>
  <c r="H2283"/>
  <c r="A2282"/>
  <c r="E2282"/>
  <c r="D2282"/>
  <c r="F2282"/>
  <c r="B2282"/>
  <c r="C2282"/>
  <c r="J2282"/>
  <c r="I2283"/>
  <c r="G2282" l="1"/>
  <c r="H2284"/>
  <c r="A2283"/>
  <c r="E2283"/>
  <c r="D2283"/>
  <c r="F2283"/>
  <c r="B2283"/>
  <c r="C2283"/>
  <c r="J2283"/>
  <c r="I2284"/>
  <c r="G2283" l="1"/>
  <c r="H2285"/>
  <c r="A2284"/>
  <c r="E2284"/>
  <c r="D2284"/>
  <c r="F2284"/>
  <c r="B2284"/>
  <c r="C2284"/>
  <c r="J2284"/>
  <c r="I2285"/>
  <c r="G2284" l="1"/>
  <c r="H2286"/>
  <c r="A2285"/>
  <c r="E2285"/>
  <c r="D2285"/>
  <c r="F2285"/>
  <c r="B2285"/>
  <c r="C2285"/>
  <c r="J2285"/>
  <c r="I2286"/>
  <c r="G2285" l="1"/>
  <c r="H2287"/>
  <c r="A2286"/>
  <c r="E2286"/>
  <c r="D2286"/>
  <c r="F2286"/>
  <c r="B2286"/>
  <c r="C2286"/>
  <c r="J2286"/>
  <c r="I2287"/>
  <c r="G2286" l="1"/>
  <c r="H2288"/>
  <c r="A2287"/>
  <c r="E2287"/>
  <c r="F2287"/>
  <c r="B2287"/>
  <c r="D2287"/>
  <c r="C2287"/>
  <c r="J2287"/>
  <c r="I2288"/>
  <c r="G2287" l="1"/>
  <c r="H2289"/>
  <c r="A2288"/>
  <c r="E2288"/>
  <c r="D2288"/>
  <c r="C2288"/>
  <c r="J2288"/>
  <c r="F2288"/>
  <c r="B2288"/>
  <c r="I2289"/>
  <c r="G2288" l="1"/>
  <c r="H2290"/>
  <c r="A2289"/>
  <c r="E2289"/>
  <c r="F2289"/>
  <c r="B2289"/>
  <c r="D2289"/>
  <c r="C2289"/>
  <c r="J2289"/>
  <c r="I2290"/>
  <c r="G2289" l="1"/>
  <c r="H2291"/>
  <c r="A2290"/>
  <c r="E2290"/>
  <c r="D2290"/>
  <c r="F2290"/>
  <c r="B2290"/>
  <c r="C2290"/>
  <c r="J2290"/>
  <c r="I2291"/>
  <c r="G2290" l="1"/>
  <c r="H2292"/>
  <c r="A2291"/>
  <c r="E2291"/>
  <c r="F2291"/>
  <c r="B2291"/>
  <c r="D2291"/>
  <c r="C2291"/>
  <c r="J2291"/>
  <c r="I2292"/>
  <c r="G2291" l="1"/>
  <c r="H2293"/>
  <c r="A2292"/>
  <c r="E2292"/>
  <c r="D2292"/>
  <c r="F2292"/>
  <c r="B2292"/>
  <c r="C2292"/>
  <c r="J2292"/>
  <c r="I2293"/>
  <c r="G2292" l="1"/>
  <c r="H2294"/>
  <c r="A2293"/>
  <c r="E2293"/>
  <c r="D2293"/>
  <c r="F2293"/>
  <c r="B2293"/>
  <c r="C2293"/>
  <c r="J2293"/>
  <c r="I2294"/>
  <c r="G2293" l="1"/>
  <c r="H2295"/>
  <c r="A2294"/>
  <c r="E2294"/>
  <c r="D2294"/>
  <c r="F2294"/>
  <c r="B2294"/>
  <c r="C2294"/>
  <c r="J2294"/>
  <c r="I2295"/>
  <c r="G2294" l="1"/>
  <c r="H2296"/>
  <c r="E2295"/>
  <c r="A2295"/>
  <c r="D2295"/>
  <c r="F2295"/>
  <c r="B2295"/>
  <c r="J2295"/>
  <c r="C2295"/>
  <c r="I2296"/>
  <c r="G2295" l="1"/>
  <c r="H2297"/>
  <c r="F2296"/>
  <c r="A2296"/>
  <c r="E2296"/>
  <c r="D2296"/>
  <c r="C2296"/>
  <c r="B2296"/>
  <c r="J2296"/>
  <c r="I2297"/>
  <c r="G2296" l="1"/>
  <c r="H2298"/>
  <c r="A2297"/>
  <c r="B2297"/>
  <c r="J2297"/>
  <c r="F2297"/>
  <c r="D2297"/>
  <c r="C2297"/>
  <c r="E2297"/>
  <c r="I2298"/>
  <c r="G2297" l="1"/>
  <c r="H2299"/>
  <c r="A2298"/>
  <c r="E2298"/>
  <c r="D2298"/>
  <c r="F2298"/>
  <c r="B2298"/>
  <c r="C2298"/>
  <c r="J2298"/>
  <c r="I2299"/>
  <c r="G2298" l="1"/>
  <c r="H2300"/>
  <c r="A2299"/>
  <c r="E2299"/>
  <c r="D2299"/>
  <c r="C2299"/>
  <c r="J2299"/>
  <c r="F2299"/>
  <c r="B2299"/>
  <c r="I2300"/>
  <c r="G2299" l="1"/>
  <c r="H2301"/>
  <c r="A2300"/>
  <c r="E2300"/>
  <c r="F2300"/>
  <c r="B2300"/>
  <c r="D2300"/>
  <c r="C2300"/>
  <c r="J2300"/>
  <c r="I2301"/>
  <c r="G2300" l="1"/>
  <c r="H2302"/>
  <c r="A2301"/>
  <c r="E2301"/>
  <c r="D2301"/>
  <c r="C2301"/>
  <c r="J2301"/>
  <c r="F2301"/>
  <c r="B2301"/>
  <c r="I2302"/>
  <c r="G2301" l="1"/>
  <c r="H2303"/>
  <c r="A2302"/>
  <c r="B2302"/>
  <c r="F2302"/>
  <c r="D2302"/>
  <c r="J2302"/>
  <c r="C2302"/>
  <c r="E2302"/>
  <c r="I2303"/>
  <c r="G2302" l="1"/>
  <c r="C2303"/>
  <c r="B2303"/>
  <c r="A2303"/>
  <c r="J2303"/>
  <c r="D2303"/>
  <c r="F2303"/>
  <c r="E2303"/>
  <c r="G2303" l="1"/>
</calcChain>
</file>

<file path=xl/comments1.xml><?xml version="1.0" encoding="utf-8"?>
<comments xmlns="http://schemas.openxmlformats.org/spreadsheetml/2006/main">
  <authors>
    <author>Hemin</author>
    <author>Author</author>
  </authors>
  <commentList>
    <comment ref="L1" authorId="0">
      <text>
        <r>
          <rPr>
            <sz val="9"/>
            <color indexed="81"/>
            <rFont val="Tahoma"/>
            <family val="2"/>
          </rPr>
          <t xml:space="preserve">Name of  the Company
</t>
        </r>
      </text>
    </comment>
    <comment ref="L2" authorId="0">
      <text>
        <r>
          <rPr>
            <sz val="9"/>
            <color indexed="81"/>
            <rFont val="Tahoma"/>
            <family val="2"/>
          </rPr>
          <t xml:space="preserve">Address of  the Company
</t>
        </r>
      </text>
    </comment>
    <comment ref="S5" authorId="1">
      <text>
        <r>
          <rPr>
            <sz val="10"/>
            <color indexed="81"/>
            <rFont val="Calibri"/>
            <family val="2"/>
          </rPr>
          <t>Type the date of reporting here</t>
        </r>
      </text>
    </comment>
    <comment ref="T5" authorId="1">
      <text>
        <r>
          <rPr>
            <sz val="10"/>
            <color indexed="81"/>
            <rFont val="Calibri"/>
            <family val="2"/>
          </rPr>
          <t>Type the date of reporting for last yr here</t>
        </r>
      </text>
    </comment>
    <comment ref="S6" authorId="1">
      <text>
        <r>
          <rPr>
            <sz val="11"/>
            <color indexed="81"/>
            <rFont val="Calibri"/>
            <family val="2"/>
          </rPr>
          <t>Signing date</t>
        </r>
      </text>
    </comment>
    <comment ref="S7" authorId="1">
      <text>
        <r>
          <rPr>
            <sz val="11"/>
            <color indexed="81"/>
            <rFont val="Calibri"/>
            <family val="2"/>
          </rPr>
          <t>Signing Place</t>
        </r>
      </text>
    </comment>
  </commentList>
</comments>
</file>

<file path=xl/sharedStrings.xml><?xml version="1.0" encoding="utf-8"?>
<sst xmlns="http://schemas.openxmlformats.org/spreadsheetml/2006/main" count="2062" uniqueCount="381">
  <si>
    <t>G</t>
  </si>
  <si>
    <t>H</t>
  </si>
  <si>
    <t>I</t>
  </si>
  <si>
    <t>Ledger</t>
  </si>
  <si>
    <t>Dr</t>
  </si>
  <si>
    <t>Cr</t>
  </si>
  <si>
    <t>Row</t>
  </si>
  <si>
    <t>Lno</t>
  </si>
  <si>
    <t>L NO</t>
  </si>
  <si>
    <t>L Count</t>
  </si>
  <si>
    <t>chk</t>
  </si>
  <si>
    <t>JNL No</t>
  </si>
  <si>
    <t>Balance</t>
  </si>
  <si>
    <t>Name of  the Company</t>
  </si>
  <si>
    <t>Address of  the Company</t>
  </si>
  <si>
    <t>cur yr</t>
  </si>
  <si>
    <t>prev yr</t>
  </si>
  <si>
    <t>Report Date</t>
  </si>
  <si>
    <t>PARTICULARS</t>
  </si>
  <si>
    <t>Date of financial</t>
  </si>
  <si>
    <t>Rs.</t>
  </si>
  <si>
    <t>Place of sign</t>
  </si>
  <si>
    <t>Delhi</t>
  </si>
  <si>
    <t>I.</t>
  </si>
  <si>
    <t>EQUITY AND LIABILITIES</t>
  </si>
  <si>
    <t>1.</t>
  </si>
  <si>
    <t>Shareholder's funds</t>
  </si>
  <si>
    <t>(a) Share Capital</t>
  </si>
  <si>
    <t>(b) Reserves and Surplus</t>
  </si>
  <si>
    <t>(c) Money received against share warrants</t>
  </si>
  <si>
    <t>2.</t>
  </si>
  <si>
    <t>Share application money pending allotment</t>
  </si>
  <si>
    <t>3.</t>
  </si>
  <si>
    <t>Non- current liabilities</t>
  </si>
  <si>
    <t>(a) Long-term borrowings</t>
  </si>
  <si>
    <t>(b) Deferred Tax liabilities (Net)</t>
  </si>
  <si>
    <t>(c) Other Long term liabilities</t>
  </si>
  <si>
    <t>(d) Long-term Provisions</t>
  </si>
  <si>
    <t>4.</t>
  </si>
  <si>
    <t>Current Liabilities</t>
  </si>
  <si>
    <t>(a) Short term borrowings</t>
  </si>
  <si>
    <t>(b) Trade payables</t>
  </si>
  <si>
    <t>(c) Other current liabilities</t>
  </si>
  <si>
    <t>(d) Short term provisions</t>
  </si>
  <si>
    <t>TOTAL</t>
  </si>
  <si>
    <t>II</t>
  </si>
  <si>
    <t>ASSETS</t>
  </si>
  <si>
    <t>Non-current assets</t>
  </si>
  <si>
    <t>(a) Fixed assets</t>
  </si>
  <si>
    <t>(i) Tangible assets</t>
  </si>
  <si>
    <t>(ii) Intangible assets</t>
  </si>
  <si>
    <t>(iii) Capital work-in-progress</t>
  </si>
  <si>
    <t>(iv) Intangible assets under development</t>
  </si>
  <si>
    <t>(b) Non-current investments</t>
  </si>
  <si>
    <t>(c) Deferred tax assets (net)</t>
  </si>
  <si>
    <t>(d) Long-term loans and advances</t>
  </si>
  <si>
    <t>(e) Other non-current assets</t>
  </si>
  <si>
    <t>Current assets</t>
  </si>
  <si>
    <t>(a) Current investments</t>
  </si>
  <si>
    <t>(b) Inventories</t>
  </si>
  <si>
    <t>(c) Trade receivables</t>
  </si>
  <si>
    <t>(d) Cash and Cash equivalents</t>
  </si>
  <si>
    <t>(e) Short-term loans and advances</t>
  </si>
  <si>
    <t>(f) Other current assets</t>
  </si>
  <si>
    <t>Significant accounting policies and notes to accounts</t>
  </si>
  <si>
    <t>For and on behalf of the Board</t>
  </si>
  <si>
    <t>As per our report of even date</t>
  </si>
  <si>
    <t>Chartered Accountants</t>
  </si>
  <si>
    <t xml:space="preserve">Director                                </t>
  </si>
  <si>
    <t>Director</t>
  </si>
  <si>
    <t>Partner</t>
  </si>
  <si>
    <t>Revenue from operations</t>
  </si>
  <si>
    <t>Other Income</t>
  </si>
  <si>
    <t>III</t>
  </si>
  <si>
    <t>Total Revenue (I + II)</t>
  </si>
  <si>
    <t>IV</t>
  </si>
  <si>
    <t>Expenses</t>
  </si>
  <si>
    <t>Cost of Materials Consumed</t>
  </si>
  <si>
    <t>Purchases of Stock in Trade</t>
  </si>
  <si>
    <t>Changes in inventories of finished goods, work in progress and Stock-in- trade</t>
  </si>
  <si>
    <t>Employee benefits expense</t>
  </si>
  <si>
    <t>Finance Costs</t>
  </si>
  <si>
    <t>Depreciation and amortization expense</t>
  </si>
  <si>
    <t>Other expense</t>
  </si>
  <si>
    <t>Total Expense</t>
  </si>
  <si>
    <t>V</t>
  </si>
  <si>
    <t>Profit before exceptional and extraordinary items and tax (III-IV)</t>
  </si>
  <si>
    <t>VI</t>
  </si>
  <si>
    <t>Exceptional Items</t>
  </si>
  <si>
    <t>VII.</t>
  </si>
  <si>
    <t>Profit before extraordinary items and tax (V-VI)</t>
  </si>
  <si>
    <t>VIII</t>
  </si>
  <si>
    <t>Extraordinary items</t>
  </si>
  <si>
    <t>IX</t>
  </si>
  <si>
    <t>Profit before tax (VII-VIII)</t>
  </si>
  <si>
    <t>X</t>
  </si>
  <si>
    <t>Tax expense:</t>
  </si>
  <si>
    <t>(1) Current tax</t>
  </si>
  <si>
    <t>(2) Deferred tax</t>
  </si>
  <si>
    <t>XI</t>
  </si>
  <si>
    <t>Profit/(Loss) for the period from continuing operations (IX - X)</t>
  </si>
  <si>
    <t>XII</t>
  </si>
  <si>
    <t>Profit/(Loss) for the period from discontinuing operations</t>
  </si>
  <si>
    <t>XIII</t>
  </si>
  <si>
    <t>Tax expense of discontinuing operations</t>
  </si>
  <si>
    <t>XIV</t>
  </si>
  <si>
    <t>Profit/(Loss) from discontinuing operations (after tax) (XII-XIII)</t>
  </si>
  <si>
    <t>XV</t>
  </si>
  <si>
    <t>Profit/(Loss) for the period (XI + XIV)</t>
  </si>
  <si>
    <t>XVI</t>
  </si>
  <si>
    <t>Earnings per equity share:</t>
  </si>
  <si>
    <t>(1) Basic</t>
  </si>
  <si>
    <t>(2) Diluted</t>
  </si>
  <si>
    <t>See accompanying notes to the financial statements</t>
  </si>
  <si>
    <t>Director                                                              Director</t>
  </si>
  <si>
    <t>PL BS Link</t>
  </si>
  <si>
    <t>Current Balance</t>
  </si>
  <si>
    <t>This year Balance</t>
  </si>
  <si>
    <t>LR</t>
  </si>
  <si>
    <t xml:space="preserve">Dr </t>
  </si>
  <si>
    <t xml:space="preserve">Cr </t>
  </si>
  <si>
    <t>Particulars</t>
  </si>
  <si>
    <t>Narration</t>
  </si>
  <si>
    <t>PIN NO</t>
  </si>
  <si>
    <t>1 &amp; 2</t>
  </si>
  <si>
    <t>Cash</t>
  </si>
  <si>
    <t>Purchase</t>
  </si>
  <si>
    <t>Sales</t>
  </si>
  <si>
    <t>Name of the Ledger/ List of Accounts</t>
  </si>
  <si>
    <t>Short Narration line by line</t>
  </si>
  <si>
    <t>P/L</t>
  </si>
  <si>
    <t>Row Labels</t>
  </si>
  <si>
    <t>Grand Total</t>
  </si>
  <si>
    <t>Values</t>
  </si>
  <si>
    <t>This yr Balance</t>
  </si>
  <si>
    <t>4 Total</t>
  </si>
  <si>
    <t>26 Total</t>
  </si>
  <si>
    <t>Last Year</t>
  </si>
  <si>
    <t>This Year</t>
  </si>
  <si>
    <t>Schedule No/Ledger Description</t>
  </si>
  <si>
    <t>12 Total</t>
  </si>
  <si>
    <t>25 Total</t>
  </si>
  <si>
    <t>29 Total</t>
  </si>
  <si>
    <t>32 Total</t>
  </si>
  <si>
    <t>Change</t>
  </si>
  <si>
    <t>Sch No.</t>
  </si>
  <si>
    <t>Case Sensitive</t>
  </si>
  <si>
    <t>giniexmail@gmail.com</t>
  </si>
  <si>
    <t>Name of  the Company is</t>
  </si>
  <si>
    <t>General Reasons for difference in Balance Sheet</t>
  </si>
  <si>
    <t>Ledger Not Defined in Master</t>
  </si>
  <si>
    <t>Pl/BS Link not set or wrongly set in Master</t>
  </si>
  <si>
    <t xml:space="preserve">Difference in Opening Balance, </t>
  </si>
  <si>
    <t>Full last year trial balance has to be entered</t>
  </si>
  <si>
    <t>Dr &amp; Cr total must match in entry sheet</t>
  </si>
  <si>
    <t>There should not be any blank in ledger</t>
  </si>
  <si>
    <t>Amount should be in the same line of ledger</t>
  </si>
  <si>
    <t>Most important common accounting sense</t>
  </si>
  <si>
    <t xml:space="preserve">Per Company </t>
  </si>
  <si>
    <t>Limits</t>
  </si>
  <si>
    <t>Max 100 Ledger</t>
  </si>
  <si>
    <t>Max 2000 entries</t>
  </si>
  <si>
    <t>Needs to upgrade to higher version</t>
  </si>
  <si>
    <t>No need to transfer current profit</t>
  </si>
  <si>
    <t>Displayed as XXXXXX</t>
  </si>
  <si>
    <t xml:space="preserve">Unpurchased version Balance&gt;1000 </t>
  </si>
  <si>
    <t>Transfer last year profit to designated A/C</t>
  </si>
  <si>
    <t>P/L Dr----To</t>
  </si>
  <si>
    <t>Your Designated Account</t>
  </si>
  <si>
    <t>JNL Entry for Transfer</t>
  </si>
  <si>
    <t>Its directly added to Reserve</t>
  </si>
  <si>
    <t>Last year full Trial Balance</t>
  </si>
  <si>
    <t>Sum of  Dr Transaction</t>
  </si>
  <si>
    <t>Sum of  Cr Transaction</t>
  </si>
  <si>
    <t>Features</t>
  </si>
  <si>
    <t>Direct Entry to Financials</t>
  </si>
  <si>
    <t>Easy Data Entry</t>
  </si>
  <si>
    <t>Excel Copy Paste</t>
  </si>
  <si>
    <t>Excel Drag &amp; Drop</t>
  </si>
  <si>
    <t>All Ledger at one Place</t>
  </si>
  <si>
    <t>All Schedules</t>
  </si>
  <si>
    <t>Print Friendly</t>
  </si>
  <si>
    <t>Easy Master Entry</t>
  </si>
  <si>
    <t>Easy Master Linking</t>
  </si>
  <si>
    <t>Date</t>
  </si>
  <si>
    <t>DT/Vtype</t>
  </si>
  <si>
    <t>Net Income</t>
  </si>
  <si>
    <t>Inventory</t>
  </si>
  <si>
    <t>Accounts Receivable</t>
  </si>
  <si>
    <t>Cost of goods sold</t>
  </si>
  <si>
    <t xml:space="preserve"> Gross profit</t>
  </si>
  <si>
    <t>Less expense of operations:</t>
  </si>
  <si>
    <t>Changes in Inventories</t>
  </si>
  <si>
    <t>Other Operating expense</t>
  </si>
  <si>
    <t xml:space="preserve"> Total expense</t>
  </si>
  <si>
    <t>Operating profit</t>
  </si>
  <si>
    <t>Finance/Interest Cost</t>
  </si>
  <si>
    <t xml:space="preserve"> Total other income(expense)</t>
  </si>
  <si>
    <t>Income (before income taxes)</t>
  </si>
  <si>
    <t>Income taxes</t>
  </si>
  <si>
    <t>Assets</t>
  </si>
  <si>
    <t>Current Assets:</t>
  </si>
  <si>
    <t>Cash and Cash equivalents</t>
  </si>
  <si>
    <t>Current Investments</t>
  </si>
  <si>
    <t>Short Term Loans &amp; Advances (Dr)</t>
  </si>
  <si>
    <t>Other Current assets</t>
  </si>
  <si>
    <t xml:space="preserve"> Total Current assets</t>
  </si>
  <si>
    <t>Non Current Assets</t>
  </si>
  <si>
    <t>Fixed Assets</t>
  </si>
  <si>
    <t>Non Current Investments</t>
  </si>
  <si>
    <t>Deferred Tax Assets</t>
  </si>
  <si>
    <t>Long Term Loans &amp; Advances (Dr)</t>
  </si>
  <si>
    <t>Other Non current assets</t>
  </si>
  <si>
    <t xml:space="preserve"> Total Non Current Assets</t>
  </si>
  <si>
    <t xml:space="preserve"> Total Assets</t>
  </si>
  <si>
    <t>Liabilities and Owners' Equity</t>
  </si>
  <si>
    <t>Current Liabilities:</t>
  </si>
  <si>
    <t>Short Term Borrowings</t>
  </si>
  <si>
    <t>Short Term Provisions</t>
  </si>
  <si>
    <t xml:space="preserve"> Total Current liabilities</t>
  </si>
  <si>
    <t>Non Current Liabilities:</t>
  </si>
  <si>
    <t>Long Term Borrowings</t>
  </si>
  <si>
    <t>Deferred Tax Liabilities</t>
  </si>
  <si>
    <t>Long Term Provisions</t>
  </si>
  <si>
    <t xml:space="preserve"> Total Non Current liabilities</t>
  </si>
  <si>
    <t>Total Liabilities</t>
  </si>
  <si>
    <t>Owners' Equity</t>
  </si>
  <si>
    <t>Share capital</t>
  </si>
  <si>
    <t>Reserve and Surplus</t>
  </si>
  <si>
    <t xml:space="preserve"> Total Owners' Equity</t>
  </si>
  <si>
    <t>Total liabilities and owners' equity</t>
  </si>
  <si>
    <t>Control Asset- Liabilities</t>
  </si>
  <si>
    <t>Profit/Loss from Discontinued Operation</t>
  </si>
  <si>
    <t>Current Tax</t>
  </si>
  <si>
    <t>Deferred Tax</t>
  </si>
  <si>
    <t>Tax on Income from Discontd  Operation</t>
  </si>
  <si>
    <t>Tangible Assets</t>
  </si>
  <si>
    <t>Intangible Assets</t>
  </si>
  <si>
    <t>Capital WIP</t>
  </si>
  <si>
    <t>Intangible Assets under R&amp;D</t>
  </si>
  <si>
    <t>Share Warrants</t>
  </si>
  <si>
    <t>Share Application Money</t>
  </si>
  <si>
    <t>Other Long Term liabilities</t>
  </si>
  <si>
    <t>Trade Payable</t>
  </si>
  <si>
    <t>Monthly Balance Sheets</t>
  </si>
  <si>
    <t>Monthly Profit &amp; Loss</t>
  </si>
  <si>
    <t>Monthly Cumulative Profit &amp; Loss</t>
  </si>
  <si>
    <t>Depreciation and amortization</t>
  </si>
  <si>
    <t>Profit/Loss from Discontd Operation</t>
  </si>
  <si>
    <t> Depreciation </t>
  </si>
  <si>
    <t> Electricity </t>
  </si>
  <si>
    <t> Internet </t>
  </si>
  <si>
    <t> Janitorial Supplies </t>
  </si>
  <si>
    <t> Rent or Lease </t>
  </si>
  <si>
    <t> Rubbish Removal </t>
  </si>
  <si>
    <t> Telephone </t>
  </si>
  <si>
    <t> Water &amp; Sewer </t>
  </si>
  <si>
    <t> Accounting Fees </t>
  </si>
  <si>
    <t> Bad Debt Expenses </t>
  </si>
  <si>
    <t> Bank Charges </t>
  </si>
  <si>
    <t> Books &amp; Manuals </t>
  </si>
  <si>
    <t> Credit Card Processing Fees</t>
  </si>
  <si>
    <t> Delivery Costs </t>
  </si>
  <si>
    <t> Donations </t>
  </si>
  <si>
    <t> Education </t>
  </si>
  <si>
    <t> Legal Fees </t>
  </si>
  <si>
    <t> Licenses </t>
  </si>
  <si>
    <t> Loss on NSF Checks </t>
  </si>
  <si>
    <t> Magazine Subscriptions </t>
  </si>
  <si>
    <t> Office Supplies</t>
  </si>
  <si>
    <t> Postage </t>
  </si>
  <si>
    <t> Professional Dues </t>
  </si>
  <si>
    <t> Gas </t>
  </si>
  <si>
    <t> Repairs </t>
  </si>
  <si>
    <t> Rentals </t>
  </si>
  <si>
    <t> Entertainment </t>
  </si>
  <si>
    <t> Food - Staff Meetings </t>
  </si>
  <si>
    <t> Lodging </t>
  </si>
  <si>
    <t> Meals - Business </t>
  </si>
  <si>
    <t> Parking Fees </t>
  </si>
  <si>
    <t> Travel </t>
  </si>
  <si>
    <t> Material </t>
  </si>
  <si>
    <t> Freight &amp; Transportation </t>
  </si>
  <si>
    <t> Labor Costs </t>
  </si>
  <si>
    <t> Purchase Returns </t>
  </si>
  <si>
    <t> Outside Services </t>
  </si>
  <si>
    <t> Rental Expenses </t>
  </si>
  <si>
    <t> Repairs &amp; Maintenance </t>
  </si>
  <si>
    <t> Research &amp; Development </t>
  </si>
  <si>
    <t> Small Tools </t>
  </si>
  <si>
    <t>Land </t>
  </si>
  <si>
    <t>Building </t>
  </si>
  <si>
    <t>Equipment (Computers, Printers) </t>
  </si>
  <si>
    <t>Furniture &amp; Fixtures </t>
  </si>
  <si>
    <t>Vehicles </t>
  </si>
  <si>
    <t>Building Depreciation </t>
  </si>
  <si>
    <t>Equipment Depreciation </t>
  </si>
  <si>
    <t>Furniture &amp; Fixture Depreciation </t>
  </si>
  <si>
    <t>Vehicle Depreciation </t>
  </si>
  <si>
    <t>Purchase of Product 1</t>
  </si>
  <si>
    <t>Purchase of Product 2</t>
  </si>
  <si>
    <t>Purchase of Product 3</t>
  </si>
  <si>
    <t>Purchase of Product 4</t>
  </si>
  <si>
    <t>Suppliers 1</t>
  </si>
  <si>
    <t>Suppliers 2</t>
  </si>
  <si>
    <t>Suppliers 3</t>
  </si>
  <si>
    <t>Suppliers 4</t>
  </si>
  <si>
    <t>Suppliers 5</t>
  </si>
  <si>
    <t>Suppliers 6</t>
  </si>
  <si>
    <t>Suppliers 7</t>
  </si>
  <si>
    <t>Suppliers 8</t>
  </si>
  <si>
    <t>Capital</t>
  </si>
  <si>
    <t>Sales of Product 1</t>
  </si>
  <si>
    <t>Sales of Product 2</t>
  </si>
  <si>
    <t>Sales of Product 3</t>
  </si>
  <si>
    <t>Sales of Product 4</t>
  </si>
  <si>
    <t>Customers 1</t>
  </si>
  <si>
    <t>Customers 2</t>
  </si>
  <si>
    <t>Customers 3</t>
  </si>
  <si>
    <t>Customers 4</t>
  </si>
  <si>
    <t>Customers 5</t>
  </si>
  <si>
    <t>Customers 6</t>
  </si>
  <si>
    <t>Customers 7</t>
  </si>
  <si>
    <t>Customers 8</t>
  </si>
  <si>
    <t>Bank</t>
  </si>
  <si>
    <t>Receipt</t>
  </si>
  <si>
    <t>Payment</t>
  </si>
  <si>
    <t>Cost</t>
  </si>
  <si>
    <t>Office Expenses </t>
  </si>
  <si>
    <t>Travel &amp; Entertainment </t>
  </si>
  <si>
    <t>Inventories Product 1</t>
  </si>
  <si>
    <t>Inventories Product 2</t>
  </si>
  <si>
    <t>Inventories Product 3</t>
  </si>
  <si>
    <t>Inventories Product 4</t>
  </si>
  <si>
    <t>Changes in Inventory</t>
  </si>
  <si>
    <t>Salaries &amp; Wages</t>
  </si>
  <si>
    <t>Finance Cost</t>
  </si>
  <si>
    <t>Exp</t>
  </si>
  <si>
    <t> Heat</t>
  </si>
  <si>
    <t> Insurance</t>
  </si>
  <si>
    <t>Printing</t>
  </si>
  <si>
    <t>Investment in Barclays Co.</t>
  </si>
  <si>
    <t>Investment in Reliance</t>
  </si>
  <si>
    <t>Provision for Gratuity</t>
  </si>
  <si>
    <t>Provision for Salary</t>
  </si>
  <si>
    <t>Vat Payable</t>
  </si>
  <si>
    <t>Other Current Liabilities</t>
  </si>
  <si>
    <t>Loan to ABC Co</t>
  </si>
  <si>
    <t>Loan to XYZ Co</t>
  </si>
  <si>
    <t>Borrowing from Axis Bank</t>
  </si>
  <si>
    <t>Borrowing from SBM Bank</t>
  </si>
  <si>
    <t>Reserve</t>
  </si>
  <si>
    <t>Get PIN No by mail</t>
  </si>
  <si>
    <t>Discoun on late Purchase</t>
  </si>
  <si>
    <t>Unpurchased version Prints</t>
  </si>
  <si>
    <t>are restricted by strikethrough</t>
  </si>
  <si>
    <t>Unpurchased version Company Name</t>
  </si>
  <si>
    <t xml:space="preserve">For monthly MIS, Ratio ,Cash flow </t>
  </si>
  <si>
    <t>Per FinancialYear</t>
  </si>
  <si>
    <t xml:space="preserve">Price:Rs.7,500/- </t>
  </si>
  <si>
    <t xml:space="preserve">goto Excel Menu &amp; Click Data&gt;RefreshAll </t>
  </si>
  <si>
    <t>m</t>
  </si>
  <si>
    <t>36 Total</t>
  </si>
  <si>
    <t>37 Total</t>
  </si>
  <si>
    <t>24 Total</t>
  </si>
  <si>
    <t>31 Total</t>
  </si>
  <si>
    <t>15 Total</t>
  </si>
  <si>
    <t>33 Total</t>
  </si>
  <si>
    <t>34 Total</t>
  </si>
  <si>
    <t>35 Total</t>
  </si>
  <si>
    <t>7 Total</t>
  </si>
  <si>
    <t>19 Total</t>
  </si>
  <si>
    <t>23 Total</t>
  </si>
  <si>
    <t>10 Total</t>
  </si>
  <si>
    <t>14 Total</t>
  </si>
  <si>
    <t>13 Total</t>
  </si>
  <si>
    <t>21 Total</t>
  </si>
  <si>
    <t>27 Total</t>
  </si>
  <si>
    <t>11 Total</t>
  </si>
  <si>
    <t>Last Yr Balance</t>
  </si>
  <si>
    <t>%Change</t>
  </si>
</sst>
</file>

<file path=xl/styles.xml><?xml version="1.0" encoding="utf-8"?>
<styleSheet xmlns="http://schemas.openxmlformats.org/spreadsheetml/2006/main">
  <numFmts count="19">
    <numFmt numFmtId="41" formatCode="_(* #,##0_);_(* \(#,##0\);_(* &quot;-&quot;_);_(@_)"/>
    <numFmt numFmtId="44" formatCode="_(&quot;$&quot;* #,##0.00_);_(&quot;$&quot;* \(#,##0.00\);_(&quot;$&quot;* &quot;-&quot;??_);_(@_)"/>
    <numFmt numFmtId="43" formatCode="_(* #,##0.00_);_(* \(#,##0.00\);_(* &quot;-&quot;??_);_(@_)"/>
    <numFmt numFmtId="164" formatCode="[$-F400]h:mm:ss\ AM/PM"/>
    <numFmt numFmtId="165" formatCode="[$-409]d/mmm/yy;@"/>
    <numFmt numFmtId="166" formatCode="[$-409]d\-mmm\-yy;@"/>
    <numFmt numFmtId="167" formatCode="_(* #,##0_);_(* \(#,##0\);_(* &quot;-&quot;??_);_(@_)"/>
    <numFmt numFmtId="168" formatCode="#,##0;[Red]#,##0"/>
    <numFmt numFmtId="169" formatCode="&quot;Yes&quot;;&quot;Yes&quot;;&quot;No&quot;"/>
    <numFmt numFmtId="170" formatCode="0.00_);\(0.00\)"/>
    <numFmt numFmtId="171" formatCode="#,##0&quot; Dr&quot;;#,##0&quot; Cr&quot;"/>
    <numFmt numFmtId="172" formatCode="#,##0;#,##0"/>
    <numFmt numFmtId="173" formatCode="&quot;Schedule &quot;#,##0"/>
    <numFmt numFmtId="174" formatCode="mmm"/>
    <numFmt numFmtId="175" formatCode="0;[Red]0"/>
    <numFmt numFmtId="176" formatCode="0.00;[Red]0.00"/>
    <numFmt numFmtId="177" formatCode="#,##0_);\(#,##0\)\ \ "/>
    <numFmt numFmtId="178" formatCode="_-* #,##0.00\ [$€]_-;\-* #,##0.00\ [$€]_-;_-* &quot;-&quot;??\ [$€]_-;_-@_-"/>
    <numFmt numFmtId="179" formatCode="mmm/yyyy"/>
  </numFmts>
  <fonts count="58">
    <font>
      <sz val="11"/>
      <color theme="1"/>
      <name val="Calibri"/>
      <family val="2"/>
      <scheme val="minor"/>
    </font>
    <font>
      <sz val="11"/>
      <color theme="1"/>
      <name val="Calibri"/>
      <family val="2"/>
      <scheme val="minor"/>
    </font>
    <font>
      <sz val="11"/>
      <color rgb="FF3F3F76"/>
      <name val="Calibri"/>
      <family val="2"/>
      <scheme val="minor"/>
    </font>
    <font>
      <sz val="10"/>
      <name val="Arial"/>
      <family val="2"/>
    </font>
    <font>
      <b/>
      <sz val="11"/>
      <name val="Arial"/>
      <family val="2"/>
    </font>
    <font>
      <sz val="11"/>
      <color theme="1"/>
      <name val="Arial"/>
      <family val="2"/>
    </font>
    <font>
      <sz val="11"/>
      <color rgb="FFFF0000"/>
      <name val="Arial"/>
      <family val="2"/>
    </font>
    <font>
      <sz val="11"/>
      <name val="Arial"/>
      <family val="2"/>
    </font>
    <font>
      <b/>
      <u/>
      <sz val="11"/>
      <name val="Arial"/>
      <family val="2"/>
    </font>
    <font>
      <sz val="11"/>
      <color theme="6" tint="-0.499984740745262"/>
      <name val="Arial"/>
      <family val="2"/>
    </font>
    <font>
      <b/>
      <sz val="11"/>
      <color theme="1"/>
      <name val="Arial"/>
      <family val="2"/>
    </font>
    <font>
      <b/>
      <u/>
      <sz val="11"/>
      <color theme="1"/>
      <name val="Arial"/>
      <family val="2"/>
    </font>
    <font>
      <b/>
      <sz val="11"/>
      <color rgb="FFFF0000"/>
      <name val="Arial"/>
      <family val="2"/>
    </font>
    <font>
      <sz val="11"/>
      <color indexed="8"/>
      <name val="Calibri"/>
      <family val="2"/>
    </font>
    <font>
      <sz val="9"/>
      <color indexed="81"/>
      <name val="Tahoma"/>
      <family val="2"/>
    </font>
    <font>
      <sz val="10"/>
      <color indexed="81"/>
      <name val="Calibri"/>
      <family val="2"/>
    </font>
    <font>
      <sz val="11"/>
      <color indexed="81"/>
      <name val="Calibri"/>
      <family val="2"/>
    </font>
    <font>
      <sz val="10"/>
      <color theme="0"/>
      <name val="Tahoma"/>
      <family val="2"/>
    </font>
    <font>
      <sz val="10"/>
      <color indexed="8"/>
      <name val="Arial"/>
      <family val="2"/>
    </font>
    <font>
      <sz val="10"/>
      <color indexed="8"/>
      <name val="Tahoma"/>
      <family val="2"/>
    </font>
    <font>
      <sz val="12"/>
      <name val="Trebuchet MS"/>
      <family val="2"/>
    </font>
    <font>
      <sz val="11"/>
      <name val="Calibri"/>
      <family val="2"/>
      <scheme val="minor"/>
    </font>
    <font>
      <u/>
      <sz val="10"/>
      <color theme="10"/>
      <name val="Calibri"/>
      <family val="2"/>
    </font>
    <font>
      <sz val="11"/>
      <color rgb="FF0000CC"/>
      <name val="Calibri"/>
      <family val="2"/>
      <scheme val="minor"/>
    </font>
    <font>
      <sz val="11"/>
      <color rgb="FF9C6500"/>
      <name val="Calibri"/>
      <family val="2"/>
      <scheme val="minor"/>
    </font>
    <font>
      <sz val="12"/>
      <name val="Arial Narrow"/>
      <family val="2"/>
    </font>
    <font>
      <sz val="10"/>
      <name val="MS Sans Serif"/>
      <family val="2"/>
    </font>
    <font>
      <b/>
      <sz val="12"/>
      <name val="Arial"/>
      <family val="2"/>
    </font>
    <font>
      <b/>
      <sz val="10"/>
      <name val="Arial"/>
      <family val="2"/>
    </font>
    <font>
      <sz val="10"/>
      <color rgb="FFFF0000"/>
      <name val="Arial"/>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2"/>
      <color theme="1"/>
      <name val="Arial Narrow"/>
      <family val="2"/>
    </font>
    <font>
      <sz val="11"/>
      <color theme="0"/>
      <name val="Calibri"/>
      <family val="2"/>
      <scheme val="minor"/>
    </font>
    <font>
      <sz val="8"/>
      <color theme="1"/>
      <name val="Arial Narrow"/>
      <family val="2"/>
    </font>
    <font>
      <sz val="8"/>
      <color theme="1"/>
      <name val="Calibri"/>
      <family val="2"/>
      <scheme val="minor"/>
    </font>
    <font>
      <b/>
      <strike/>
      <sz val="11"/>
      <name val="Arial"/>
      <family val="2"/>
    </font>
    <font>
      <strike/>
      <sz val="11"/>
      <name val="Arial"/>
      <family val="2"/>
    </font>
    <font>
      <strike/>
      <sz val="11"/>
      <color theme="1"/>
      <name val="Calibri"/>
      <family val="2"/>
      <scheme val="minor"/>
    </font>
    <font>
      <sz val="11"/>
      <color rgb="FF000000"/>
      <name val="Calibri"/>
      <family val="2"/>
      <scheme val="minor"/>
    </font>
    <font>
      <b/>
      <strike/>
      <sz val="11"/>
      <color theme="1"/>
      <name val="Arial"/>
      <family val="2"/>
    </font>
    <font>
      <strike/>
      <sz val="11"/>
      <color theme="1"/>
      <name val="Arial"/>
      <family val="2"/>
    </font>
    <font>
      <b/>
      <strike/>
      <u/>
      <sz val="11"/>
      <name val="Arial"/>
      <family val="2"/>
    </font>
    <font>
      <b/>
      <sz val="11"/>
      <color theme="0"/>
      <name val="Arial"/>
      <family val="2"/>
    </font>
  </fonts>
  <fills count="31">
    <fill>
      <patternFill patternType="none"/>
    </fill>
    <fill>
      <patternFill patternType="gray125"/>
    </fill>
    <fill>
      <patternFill patternType="solid">
        <fgColor rgb="FFFFFF00"/>
        <bgColor indexed="64"/>
      </patternFill>
    </fill>
    <fill>
      <patternFill patternType="solid">
        <fgColor rgb="FFFFCC99"/>
      </patternFill>
    </fill>
    <fill>
      <patternFill patternType="solid">
        <fgColor theme="8"/>
      </patternFill>
    </fill>
    <fill>
      <patternFill patternType="solid">
        <fgColor theme="0"/>
        <bgColor indexed="64"/>
      </patternFill>
    </fill>
    <fill>
      <patternFill patternType="solid">
        <fgColor rgb="FF92D050"/>
        <bgColor indexed="64"/>
      </patternFill>
    </fill>
    <fill>
      <patternFill patternType="solid">
        <fgColor theme="9" tint="0.79998168889431442"/>
        <bgColor indexed="65"/>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273">
    <xf numFmtId="0" fontId="0" fillId="0" borderId="0"/>
    <xf numFmtId="43" fontId="1" fillId="0" borderId="0" applyFont="0" applyFill="0" applyBorder="0" applyAlignment="0" applyProtection="0"/>
    <xf numFmtId="0" fontId="2" fillId="3" borderId="1" applyNumberFormat="0" applyAlignment="0" applyProtection="0"/>
    <xf numFmtId="0" fontId="3" fillId="0" borderId="0"/>
    <xf numFmtId="43" fontId="1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7" fillId="4" borderId="0" applyNumberFormat="0" applyBorder="0" applyAlignment="0" applyProtection="0"/>
    <xf numFmtId="41" fontId="3" fillId="0" borderId="0" applyFont="0" applyFill="0" applyBorder="0" applyAlignment="0" applyProtection="0"/>
    <xf numFmtId="43" fontId="3" fillId="0" borderId="0" applyFont="0" applyFill="0" applyBorder="0" applyAlignment="0" applyProtection="0"/>
    <xf numFmtId="169" fontId="13" fillId="0" borderId="0" applyFont="0" applyFill="0" applyBorder="0" applyAlignment="0" applyProtection="0"/>
    <xf numFmtId="43" fontId="18"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alignment vertical="top"/>
    </xf>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170" fontId="3" fillId="0" borderId="0" applyFont="0" applyFill="0" applyBorder="0" applyAlignment="0" applyProtection="0"/>
    <xf numFmtId="167" fontId="1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3" fillId="0" borderId="0" applyFont="0" applyFill="0" applyBorder="0" applyAlignment="0" applyProtection="0"/>
    <xf numFmtId="0" fontId="18" fillId="0" borderId="0">
      <alignment vertical="top"/>
    </xf>
    <xf numFmtId="0" fontId="18" fillId="0" borderId="0">
      <alignment vertical="top"/>
    </xf>
    <xf numFmtId="0" fontId="1" fillId="0" borderId="0"/>
    <xf numFmtId="0" fontId="3" fillId="0" borderId="0"/>
    <xf numFmtId="0" fontId="13"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3" fillId="0" borderId="0"/>
    <xf numFmtId="0" fontId="3" fillId="0" borderId="0"/>
    <xf numFmtId="0" fontId="13" fillId="0" borderId="0"/>
    <xf numFmtId="0" fontId="20" fillId="0" borderId="0"/>
    <xf numFmtId="0" fontId="20" fillId="0" borderId="0"/>
    <xf numFmtId="0" fontId="1" fillId="0" borderId="0"/>
    <xf numFmtId="0" fontId="18" fillId="0" borderId="0">
      <alignment vertical="top"/>
    </xf>
    <xf numFmtId="0" fontId="18" fillId="0" borderId="0">
      <alignment vertical="top"/>
    </xf>
    <xf numFmtId="0" fontId="3"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3" fillId="0" borderId="0"/>
    <xf numFmtId="0" fontId="1"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9" fontId="3" fillId="0" borderId="0" applyFont="0" applyFill="0" applyBorder="0" applyAlignment="0" applyProtection="0"/>
    <xf numFmtId="9" fontId="13" fillId="0" borderId="0" applyFont="0" applyFill="0" applyBorder="0" applyAlignment="0" applyProtection="0"/>
    <xf numFmtId="0" fontId="1" fillId="7" borderId="0" applyNumberFormat="0" applyBorder="0" applyAlignment="0" applyProtection="0"/>
    <xf numFmtId="9" fontId="1" fillId="0" borderId="0" applyFont="0" applyFill="0" applyBorder="0" applyAlignment="0" applyProtection="0"/>
    <xf numFmtId="0" fontId="22"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25" fillId="0" borderId="0"/>
    <xf numFmtId="0" fontId="26" fillId="0" borderId="0"/>
    <xf numFmtId="43" fontId="25" fillId="0" borderId="0" applyFont="0" applyFill="0" applyBorder="0" applyAlignment="0" applyProtection="0"/>
    <xf numFmtId="0" fontId="26" fillId="0" borderId="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30" fillId="19"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0" borderId="0" applyNumberFormat="0" applyBorder="0" applyAlignment="0" applyProtection="0"/>
    <xf numFmtId="0" fontId="30" fillId="26" borderId="0" applyNumberFormat="0" applyBorder="0" applyAlignment="0" applyProtection="0"/>
    <xf numFmtId="0" fontId="31" fillId="0" borderId="0" applyNumberFormat="0" applyFill="0" applyBorder="0" applyAlignment="0" applyProtection="0"/>
    <xf numFmtId="0" fontId="32" fillId="27" borderId="36" applyNumberFormat="0" applyAlignment="0" applyProtection="0"/>
    <xf numFmtId="0" fontId="33" fillId="0" borderId="37" applyNumberFormat="0" applyFill="0" applyAlignment="0" applyProtection="0"/>
    <xf numFmtId="0" fontId="3" fillId="28" borderId="38" applyNumberFormat="0" applyFont="0" applyAlignment="0" applyProtection="0"/>
    <xf numFmtId="0" fontId="3" fillId="28" borderId="38" applyNumberFormat="0" applyFont="0" applyAlignment="0" applyProtection="0"/>
    <xf numFmtId="0" fontId="34" fillId="14" borderId="36" applyNumberFormat="0" applyAlignment="0" applyProtection="0"/>
    <xf numFmtId="178" fontId="3" fillId="0" borderId="0" applyFont="0" applyFill="0" applyBorder="0" applyAlignment="0" applyProtection="0"/>
    <xf numFmtId="178" fontId="3" fillId="0" borderId="0" applyFont="0" applyFill="0" applyBorder="0" applyAlignment="0" applyProtection="0"/>
    <xf numFmtId="0" fontId="35" fillId="10" borderId="0" applyNumberFormat="0" applyBorder="0" applyAlignment="0" applyProtection="0"/>
    <xf numFmtId="0" fontId="24" fillId="8" borderId="0" applyNumberFormat="0" applyBorder="0" applyAlignment="0" applyProtection="0"/>
    <xf numFmtId="0" fontId="36" fillId="2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7" fillId="11" borderId="0" applyNumberFormat="0" applyBorder="0" applyAlignment="0" applyProtection="0"/>
    <xf numFmtId="0" fontId="38" fillId="27" borderId="39"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40" applyNumberFormat="0" applyFill="0" applyAlignment="0" applyProtection="0"/>
    <xf numFmtId="0" fontId="42" fillId="0" borderId="41" applyNumberFormat="0" applyFill="0" applyAlignment="0" applyProtection="0"/>
    <xf numFmtId="0" fontId="43" fillId="0" borderId="42" applyNumberFormat="0" applyFill="0" applyAlignment="0" applyProtection="0"/>
    <xf numFmtId="0" fontId="43" fillId="0" borderId="0" applyNumberFormat="0" applyFill="0" applyBorder="0" applyAlignment="0" applyProtection="0"/>
    <xf numFmtId="0" fontId="44" fillId="0" borderId="43" applyNumberFormat="0" applyFill="0" applyAlignment="0" applyProtection="0"/>
    <xf numFmtId="0" fontId="45" fillId="30" borderId="44" applyNumberFormat="0" applyAlignment="0" applyProtection="0"/>
  </cellStyleXfs>
  <cellXfs count="346">
    <xf numFmtId="0" fontId="0" fillId="0" borderId="0" xfId="0"/>
    <xf numFmtId="0" fontId="0" fillId="2" borderId="0" xfId="0" applyFill="1"/>
    <xf numFmtId="0" fontId="5" fillId="0" borderId="0" xfId="0" applyFont="1"/>
    <xf numFmtId="0" fontId="6" fillId="0" borderId="0" xfId="0" applyFont="1" applyProtection="1">
      <protection locked="0"/>
    </xf>
    <xf numFmtId="0" fontId="6" fillId="0" borderId="0" xfId="0" applyFont="1"/>
    <xf numFmtId="0" fontId="7" fillId="0" borderId="0" xfId="0" applyFont="1"/>
    <xf numFmtId="0" fontId="6" fillId="0" borderId="7" xfId="0" applyFont="1" applyBorder="1"/>
    <xf numFmtId="0" fontId="5" fillId="0" borderId="8" xfId="0" applyFont="1" applyBorder="1"/>
    <xf numFmtId="0" fontId="6" fillId="0" borderId="8" xfId="0" applyFont="1" applyBorder="1"/>
    <xf numFmtId="0" fontId="7" fillId="0" borderId="8" xfId="0" applyFont="1" applyBorder="1"/>
    <xf numFmtId="0" fontId="7" fillId="0" borderId="9" xfId="0" applyFont="1" applyBorder="1"/>
    <xf numFmtId="0" fontId="5" fillId="0" borderId="7" xfId="0" applyFont="1" applyBorder="1"/>
    <xf numFmtId="0" fontId="7" fillId="6" borderId="10" xfId="0" applyFont="1" applyFill="1" applyBorder="1"/>
    <xf numFmtId="0" fontId="5" fillId="0" borderId="0" xfId="0" applyFont="1" applyBorder="1"/>
    <xf numFmtId="0" fontId="6" fillId="0" borderId="0" xfId="0" applyFont="1" applyBorder="1"/>
    <xf numFmtId="0" fontId="7" fillId="0" borderId="0" xfId="0" applyFont="1" applyBorder="1"/>
    <xf numFmtId="165" fontId="9" fillId="6" borderId="7" xfId="0" applyNumberFormat="1" applyFont="1" applyFill="1" applyBorder="1" applyProtection="1">
      <protection locked="0"/>
    </xf>
    <xf numFmtId="166" fontId="5" fillId="0" borderId="0" xfId="0" applyNumberFormat="1" applyFont="1"/>
    <xf numFmtId="0" fontId="7" fillId="0" borderId="7" xfId="0" applyFont="1" applyBorder="1"/>
    <xf numFmtId="167" fontId="5" fillId="5" borderId="10" xfId="1" applyNumberFormat="1" applyFont="1" applyFill="1" applyBorder="1" applyProtection="1">
      <protection hidden="1"/>
    </xf>
    <xf numFmtId="167" fontId="10" fillId="5" borderId="10" xfId="1" applyNumberFormat="1" applyFont="1" applyFill="1" applyBorder="1" applyProtection="1">
      <protection hidden="1"/>
    </xf>
    <xf numFmtId="167" fontId="5" fillId="5" borderId="17" xfId="1" applyNumberFormat="1" applyFont="1" applyFill="1" applyBorder="1" applyProtection="1">
      <protection hidden="1"/>
    </xf>
    <xf numFmtId="167" fontId="5" fillId="5" borderId="6" xfId="1" applyNumberFormat="1" applyFont="1" applyFill="1" applyBorder="1" applyProtection="1">
      <protection hidden="1"/>
    </xf>
    <xf numFmtId="167" fontId="5" fillId="0" borderId="0" xfId="0" applyNumberFormat="1" applyFont="1" applyBorder="1"/>
    <xf numFmtId="167" fontId="10" fillId="5" borderId="0" xfId="1" applyNumberFormat="1" applyFont="1" applyFill="1" applyBorder="1"/>
    <xf numFmtId="167" fontId="12" fillId="5" borderId="0" xfId="1" applyNumberFormat="1" applyFont="1" applyFill="1" applyBorder="1"/>
    <xf numFmtId="167" fontId="5" fillId="5" borderId="0" xfId="1" applyNumberFormat="1" applyFont="1" applyFill="1" applyBorder="1"/>
    <xf numFmtId="167" fontId="4" fillId="5" borderId="0" xfId="1" applyNumberFormat="1" applyFont="1" applyFill="1" applyBorder="1"/>
    <xf numFmtId="167" fontId="6" fillId="0" borderId="0" xfId="0" applyNumberFormat="1" applyFont="1" applyBorder="1"/>
    <xf numFmtId="167" fontId="6" fillId="5" borderId="0" xfId="1" applyNumberFormat="1" applyFont="1" applyFill="1" applyBorder="1" applyProtection="1">
      <protection hidden="1"/>
    </xf>
    <xf numFmtId="167" fontId="12" fillId="5" borderId="10" xfId="1" applyNumberFormat="1" applyFont="1" applyFill="1" applyBorder="1" applyProtection="1">
      <protection hidden="1"/>
    </xf>
    <xf numFmtId="167" fontId="12" fillId="5" borderId="18" xfId="1" applyNumberFormat="1" applyFont="1" applyFill="1" applyBorder="1" applyProtection="1">
      <protection hidden="1"/>
    </xf>
    <xf numFmtId="0" fontId="6" fillId="5" borderId="23" xfId="0" applyFont="1" applyFill="1" applyBorder="1" applyAlignment="1" applyProtection="1">
      <alignment horizontal="center"/>
      <protection hidden="1"/>
    </xf>
    <xf numFmtId="167" fontId="12" fillId="5" borderId="15" xfId="1" applyNumberFormat="1" applyFont="1" applyFill="1" applyBorder="1" applyProtection="1">
      <protection hidden="1"/>
    </xf>
    <xf numFmtId="0" fontId="6" fillId="5" borderId="23" xfId="0" applyFont="1" applyFill="1" applyBorder="1" applyProtection="1">
      <protection hidden="1"/>
    </xf>
    <xf numFmtId="167" fontId="6" fillId="0" borderId="0" xfId="0" applyNumberFormat="1" applyFont="1"/>
    <xf numFmtId="0" fontId="5" fillId="5" borderId="0" xfId="0" applyFont="1" applyFill="1" applyBorder="1"/>
    <xf numFmtId="167" fontId="6" fillId="5" borderId="0" xfId="0" applyNumberFormat="1" applyFont="1" applyFill="1" applyBorder="1"/>
    <xf numFmtId="49" fontId="10" fillId="0" borderId="0" xfId="0" applyNumberFormat="1" applyFont="1" applyAlignment="1">
      <alignment horizontal="right"/>
    </xf>
    <xf numFmtId="0" fontId="7" fillId="0" borderId="0" xfId="3" applyFont="1" applyFill="1" applyBorder="1"/>
    <xf numFmtId="0" fontId="7" fillId="0" borderId="0" xfId="3" applyFont="1" applyFill="1" applyBorder="1" applyAlignment="1">
      <alignment horizontal="center"/>
    </xf>
    <xf numFmtId="0" fontId="7" fillId="5" borderId="10" xfId="3" applyFont="1" applyFill="1" applyBorder="1" applyAlignment="1" applyProtection="1">
      <alignment horizontal="center"/>
      <protection hidden="1"/>
    </xf>
    <xf numFmtId="0" fontId="7" fillId="5" borderId="31" xfId="3" applyFont="1" applyFill="1" applyBorder="1" applyAlignment="1" applyProtection="1">
      <alignment horizontal="center"/>
      <protection hidden="1"/>
    </xf>
    <xf numFmtId="4" fontId="7" fillId="0" borderId="0" xfId="3" applyNumberFormat="1" applyFont="1" applyFill="1" applyBorder="1"/>
    <xf numFmtId="4" fontId="7" fillId="0" borderId="0" xfId="5" applyNumberFormat="1" applyFont="1" applyFill="1" applyBorder="1"/>
    <xf numFmtId="0" fontId="0" fillId="0" borderId="0" xfId="0" applyProtection="1">
      <protection hidden="1"/>
    </xf>
    <xf numFmtId="0" fontId="1" fillId="0" borderId="34" xfId="82" applyFill="1" applyBorder="1" applyProtection="1">
      <protection hidden="1"/>
    </xf>
    <xf numFmtId="0" fontId="1" fillId="0" borderId="34" xfId="82" applyFill="1" applyBorder="1" applyAlignment="1" applyProtection="1">
      <alignment horizontal="center"/>
      <protection hidden="1"/>
    </xf>
    <xf numFmtId="0" fontId="0" fillId="0" borderId="0" xfId="0" applyAlignment="1" applyProtection="1">
      <alignment horizontal="center"/>
      <protection hidden="1"/>
    </xf>
    <xf numFmtId="0" fontId="1" fillId="0" borderId="34" xfId="82" applyFill="1" applyBorder="1" applyAlignment="1" applyProtection="1">
      <alignment horizontal="left"/>
      <protection hidden="1"/>
    </xf>
    <xf numFmtId="0" fontId="0" fillId="0" borderId="0" xfId="0" applyAlignment="1" applyProtection="1">
      <alignment horizontal="left"/>
      <protection hidden="1"/>
    </xf>
    <xf numFmtId="171" fontId="1" fillId="0" borderId="34" xfId="82" applyNumberFormat="1" applyFill="1" applyBorder="1" applyAlignment="1" applyProtection="1">
      <protection hidden="1"/>
    </xf>
    <xf numFmtId="171" fontId="0" fillId="0" borderId="34" xfId="82" applyNumberFormat="1" applyFont="1" applyFill="1" applyBorder="1" applyAlignment="1" applyProtection="1">
      <alignment horizontal="right"/>
      <protection hidden="1"/>
    </xf>
    <xf numFmtId="168" fontId="7" fillId="5" borderId="10" xfId="1" applyNumberFormat="1" applyFont="1" applyFill="1" applyBorder="1" applyProtection="1">
      <protection locked="0"/>
    </xf>
    <xf numFmtId="0" fontId="0" fillId="0" borderId="0" xfId="0"/>
    <xf numFmtId="0" fontId="0" fillId="0" borderId="34" xfId="82" applyFont="1" applyFill="1" applyBorder="1" applyAlignment="1" applyProtection="1">
      <alignment horizontal="left"/>
      <protection hidden="1"/>
    </xf>
    <xf numFmtId="0" fontId="0" fillId="0" borderId="34" xfId="82" applyFont="1" applyFill="1" applyBorder="1" applyProtection="1">
      <protection hidden="1"/>
    </xf>
    <xf numFmtId="0" fontId="0" fillId="0" borderId="34" xfId="82" applyFont="1" applyFill="1" applyBorder="1" applyAlignment="1" applyProtection="1">
      <alignment horizontal="center"/>
      <protection hidden="1"/>
    </xf>
    <xf numFmtId="0" fontId="0" fillId="0" borderId="0" xfId="0"/>
    <xf numFmtId="172" fontId="7" fillId="5" borderId="10" xfId="1" applyNumberFormat="1" applyFont="1" applyFill="1" applyBorder="1" applyProtection="1">
      <protection hidden="1"/>
    </xf>
    <xf numFmtId="172" fontId="4" fillId="5" borderId="10" xfId="1" applyNumberFormat="1" applyFont="1" applyFill="1" applyBorder="1" applyProtection="1">
      <protection hidden="1"/>
    </xf>
    <xf numFmtId="172" fontId="7" fillId="5" borderId="17" xfId="1" applyNumberFormat="1" applyFont="1" applyFill="1" applyBorder="1" applyProtection="1">
      <protection hidden="1"/>
    </xf>
    <xf numFmtId="172" fontId="7" fillId="5" borderId="6" xfId="1" applyNumberFormat="1" applyFont="1" applyFill="1" applyBorder="1" applyProtection="1">
      <protection hidden="1"/>
    </xf>
    <xf numFmtId="172" fontId="7" fillId="5" borderId="15" xfId="1" applyNumberFormat="1" applyFont="1" applyFill="1" applyBorder="1" applyProtection="1">
      <protection hidden="1"/>
    </xf>
    <xf numFmtId="172" fontId="7" fillId="5" borderId="18" xfId="1" applyNumberFormat="1" applyFont="1" applyFill="1" applyBorder="1" applyProtection="1">
      <protection hidden="1"/>
    </xf>
    <xf numFmtId="172" fontId="4" fillId="5" borderId="19" xfId="1" applyNumberFormat="1" applyFont="1" applyFill="1" applyBorder="1" applyProtection="1">
      <protection hidden="1"/>
    </xf>
    <xf numFmtId="172" fontId="7" fillId="5" borderId="20" xfId="1" applyNumberFormat="1" applyFont="1" applyFill="1" applyBorder="1" applyProtection="1">
      <protection hidden="1"/>
    </xf>
    <xf numFmtId="172" fontId="5" fillId="5" borderId="10" xfId="1" applyNumberFormat="1" applyFont="1" applyFill="1" applyBorder="1" applyAlignment="1" applyProtection="1">
      <alignment horizontal="center"/>
      <protection hidden="1"/>
    </xf>
    <xf numFmtId="172" fontId="5" fillId="5" borderId="17" xfId="1" applyNumberFormat="1" applyFont="1" applyFill="1" applyBorder="1" applyProtection="1">
      <protection hidden="1"/>
    </xf>
    <xf numFmtId="172" fontId="7" fillId="5" borderId="15" xfId="1" applyNumberFormat="1" applyFont="1" applyFill="1" applyBorder="1" applyAlignment="1" applyProtection="1">
      <alignment horizontal="center"/>
      <protection hidden="1"/>
    </xf>
    <xf numFmtId="172" fontId="7" fillId="5" borderId="0" xfId="1" applyNumberFormat="1" applyFont="1" applyFill="1" applyBorder="1" applyAlignment="1" applyProtection="1">
      <alignment horizontal="center"/>
      <protection hidden="1"/>
    </xf>
    <xf numFmtId="172" fontId="7" fillId="5" borderId="0" xfId="1" applyNumberFormat="1" applyFont="1" applyFill="1" applyBorder="1" applyProtection="1">
      <protection hidden="1"/>
    </xf>
    <xf numFmtId="172" fontId="7" fillId="5" borderId="12" xfId="1" applyNumberFormat="1" applyFont="1" applyFill="1" applyBorder="1" applyProtection="1">
      <protection hidden="1"/>
    </xf>
    <xf numFmtId="172" fontId="7" fillId="5" borderId="29" xfId="1" applyNumberFormat="1" applyFont="1" applyFill="1" applyBorder="1" applyProtection="1">
      <protection hidden="1"/>
    </xf>
    <xf numFmtId="172" fontId="7" fillId="5" borderId="25" xfId="1" applyNumberFormat="1" applyFont="1" applyFill="1" applyBorder="1" applyProtection="1">
      <protection hidden="1"/>
    </xf>
    <xf numFmtId="172" fontId="7" fillId="5" borderId="31" xfId="1" applyNumberFormat="1" applyFont="1" applyFill="1" applyBorder="1" applyProtection="1">
      <protection hidden="1"/>
    </xf>
    <xf numFmtId="172" fontId="7" fillId="5" borderId="32" xfId="1" applyNumberFormat="1" applyFont="1" applyFill="1" applyBorder="1" applyProtection="1">
      <protection hidden="1"/>
    </xf>
    <xf numFmtId="172" fontId="7" fillId="5" borderId="19" xfId="1" applyNumberFormat="1" applyFont="1" applyFill="1" applyBorder="1" applyProtection="1">
      <protection hidden="1"/>
    </xf>
    <xf numFmtId="0" fontId="1" fillId="0" borderId="34" xfId="82" applyFill="1" applyBorder="1" applyAlignment="1" applyProtection="1">
      <alignment horizontal="right"/>
      <protection hidden="1"/>
    </xf>
    <xf numFmtId="0" fontId="0" fillId="0" borderId="0" xfId="0" applyAlignment="1" applyProtection="1">
      <alignment horizontal="right"/>
      <protection hidden="1"/>
    </xf>
    <xf numFmtId="171" fontId="1" fillId="0" borderId="34" xfId="82" applyNumberFormat="1" applyFill="1" applyBorder="1" applyAlignment="1" applyProtection="1">
      <alignment horizontal="right"/>
      <protection hidden="1"/>
    </xf>
    <xf numFmtId="0" fontId="0" fillId="0" borderId="0" xfId="0"/>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2"/>
    </xf>
    <xf numFmtId="0" fontId="22" fillId="0" borderId="0" xfId="84" applyAlignment="1" applyProtection="1"/>
    <xf numFmtId="0" fontId="6" fillId="0" borderId="0" xfId="0" applyFont="1" applyFill="1" applyProtection="1">
      <protection locked="0"/>
    </xf>
    <xf numFmtId="173" fontId="0" fillId="0" borderId="34" xfId="0" applyNumberFormat="1" applyBorder="1" applyProtection="1">
      <protection hidden="1"/>
    </xf>
    <xf numFmtId="0" fontId="0" fillId="0" borderId="34" xfId="0" applyBorder="1" applyProtection="1">
      <protection hidden="1"/>
    </xf>
    <xf numFmtId="9" fontId="0" fillId="0" borderId="34" xfId="83" applyFont="1" applyBorder="1" applyProtection="1">
      <protection hidden="1"/>
    </xf>
    <xf numFmtId="0" fontId="0" fillId="0" borderId="34" xfId="0" applyNumberFormat="1" applyBorder="1" applyProtection="1">
      <protection hidden="1"/>
    </xf>
    <xf numFmtId="172" fontId="0" fillId="0" borderId="34" xfId="0" applyNumberFormat="1" applyBorder="1" applyProtection="1">
      <protection hidden="1"/>
    </xf>
    <xf numFmtId="0" fontId="7" fillId="5" borderId="5" xfId="3" applyFont="1" applyFill="1" applyBorder="1" applyAlignment="1" applyProtection="1">
      <alignment horizontal="center" vertical="center" wrapText="1"/>
      <protection hidden="1"/>
    </xf>
    <xf numFmtId="0" fontId="7" fillId="5" borderId="0" xfId="3" applyFont="1" applyFill="1" applyBorder="1" applyAlignment="1" applyProtection="1">
      <alignment horizontal="center" vertical="center" wrapText="1"/>
      <protection hidden="1"/>
    </xf>
    <xf numFmtId="0" fontId="7" fillId="5" borderId="6" xfId="3" applyFont="1" applyFill="1" applyBorder="1" applyAlignment="1" applyProtection="1">
      <alignment horizontal="center" vertical="center" wrapText="1"/>
      <protection hidden="1"/>
    </xf>
    <xf numFmtId="0" fontId="7" fillId="5" borderId="5" xfId="3" applyFont="1" applyFill="1" applyBorder="1" applyProtection="1">
      <protection hidden="1"/>
    </xf>
    <xf numFmtId="0" fontId="7" fillId="5" borderId="0" xfId="3" applyFont="1" applyFill="1" applyBorder="1" applyAlignment="1" applyProtection="1">
      <alignment horizontal="center"/>
      <protection hidden="1"/>
    </xf>
    <xf numFmtId="4" fontId="7" fillId="5" borderId="0" xfId="3" applyNumberFormat="1" applyFont="1" applyFill="1" applyBorder="1" applyAlignment="1" applyProtection="1">
      <alignment horizontal="center"/>
      <protection hidden="1"/>
    </xf>
    <xf numFmtId="4" fontId="7" fillId="5" borderId="6" xfId="3" applyNumberFormat="1" applyFont="1" applyFill="1" applyBorder="1" applyAlignment="1" applyProtection="1">
      <alignment horizontal="right"/>
      <protection hidden="1"/>
    </xf>
    <xf numFmtId="0" fontId="4" fillId="5" borderId="9" xfId="3" applyFont="1" applyFill="1" applyBorder="1" applyAlignment="1" applyProtection="1">
      <alignment horizontal="center" wrapText="1"/>
      <protection hidden="1"/>
    </xf>
    <xf numFmtId="4" fontId="4" fillId="5" borderId="7" xfId="3" applyNumberFormat="1" applyFont="1" applyFill="1" applyBorder="1" applyAlignment="1" applyProtection="1">
      <alignment horizontal="center" vertical="center" wrapText="1"/>
      <protection hidden="1"/>
    </xf>
    <xf numFmtId="4" fontId="4" fillId="5" borderId="8" xfId="3" applyNumberFormat="1" applyFont="1" applyFill="1" applyBorder="1" applyAlignment="1" applyProtection="1">
      <alignment horizontal="center" vertical="center" wrapText="1"/>
      <protection hidden="1"/>
    </xf>
    <xf numFmtId="4" fontId="4" fillId="5" borderId="16" xfId="3" applyNumberFormat="1" applyFont="1" applyFill="1" applyBorder="1" applyAlignment="1" applyProtection="1">
      <alignment horizontal="center" vertical="center" wrapText="1"/>
      <protection hidden="1"/>
    </xf>
    <xf numFmtId="0" fontId="4" fillId="5" borderId="21" xfId="3" applyFont="1" applyFill="1" applyBorder="1" applyAlignment="1" applyProtection="1">
      <alignment horizontal="right"/>
      <protection hidden="1"/>
    </xf>
    <xf numFmtId="0" fontId="4" fillId="5" borderId="0" xfId="3" applyFont="1" applyFill="1" applyBorder="1" applyAlignment="1" applyProtection="1">
      <alignment horizontal="center" vertical="center"/>
      <protection hidden="1"/>
    </xf>
    <xf numFmtId="0" fontId="4" fillId="5" borderId="10" xfId="3" applyFont="1" applyFill="1" applyBorder="1" applyAlignment="1" applyProtection="1">
      <alignment horizontal="center" wrapText="1"/>
      <protection hidden="1"/>
    </xf>
    <xf numFmtId="167" fontId="4" fillId="5" borderId="0" xfId="1" applyNumberFormat="1" applyFont="1" applyFill="1" applyBorder="1" applyAlignment="1" applyProtection="1">
      <alignment horizontal="center" wrapText="1"/>
      <protection hidden="1"/>
    </xf>
    <xf numFmtId="167" fontId="4" fillId="5" borderId="10" xfId="1" applyNumberFormat="1" applyFont="1" applyFill="1" applyBorder="1" applyAlignment="1" applyProtection="1">
      <alignment horizontal="center" vertical="center" wrapText="1"/>
      <protection hidden="1"/>
    </xf>
    <xf numFmtId="167" fontId="4" fillId="5" borderId="0" xfId="1" applyNumberFormat="1" applyFont="1" applyFill="1" applyBorder="1" applyAlignment="1" applyProtection="1">
      <alignment horizontal="center" vertical="center" wrapText="1"/>
      <protection hidden="1"/>
    </xf>
    <xf numFmtId="167" fontId="4" fillId="5" borderId="18" xfId="1" applyNumberFormat="1" applyFont="1" applyFill="1" applyBorder="1" applyAlignment="1" applyProtection="1">
      <alignment horizontal="center" vertical="center" wrapText="1"/>
      <protection hidden="1"/>
    </xf>
    <xf numFmtId="0" fontId="7" fillId="5" borderId="21" xfId="3" applyFont="1" applyFill="1" applyBorder="1" applyAlignment="1" applyProtection="1">
      <alignment horizontal="center" vertical="center"/>
      <protection hidden="1"/>
    </xf>
    <xf numFmtId="0" fontId="7" fillId="5" borderId="0" xfId="3" applyFont="1" applyFill="1" applyBorder="1" applyProtection="1">
      <protection hidden="1"/>
    </xf>
    <xf numFmtId="0" fontId="4" fillId="5" borderId="0" xfId="3" applyFont="1" applyFill="1" applyBorder="1" applyAlignment="1" applyProtection="1">
      <alignment horizontal="left"/>
      <protection hidden="1"/>
    </xf>
    <xf numFmtId="0" fontId="7" fillId="5" borderId="0" xfId="3" applyFont="1" applyFill="1" applyBorder="1" applyAlignment="1" applyProtection="1">
      <alignment wrapText="1"/>
      <protection hidden="1"/>
    </xf>
    <xf numFmtId="0" fontId="7" fillId="5" borderId="30" xfId="3" applyFont="1" applyFill="1" applyBorder="1" applyAlignment="1" applyProtection="1">
      <alignment horizontal="center" vertical="center"/>
      <protection hidden="1"/>
    </xf>
    <xf numFmtId="0" fontId="7" fillId="5" borderId="25" xfId="3" applyFont="1" applyFill="1" applyBorder="1" applyProtection="1">
      <protection hidden="1"/>
    </xf>
    <xf numFmtId="0" fontId="4" fillId="5" borderId="0" xfId="3" applyFont="1" applyFill="1" applyBorder="1" applyProtection="1">
      <protection hidden="1"/>
    </xf>
    <xf numFmtId="0" fontId="7" fillId="5" borderId="0" xfId="3" applyFont="1" applyFill="1" applyBorder="1" applyAlignment="1" applyProtection="1">
      <alignment horizontal="left" indent="2"/>
      <protection hidden="1"/>
    </xf>
    <xf numFmtId="168" fontId="7" fillId="5" borderId="0" xfId="1" applyNumberFormat="1" applyFont="1" applyFill="1" applyBorder="1" applyProtection="1">
      <protection hidden="1"/>
    </xf>
    <xf numFmtId="168" fontId="7" fillId="5" borderId="10" xfId="1" applyNumberFormat="1" applyFont="1" applyFill="1" applyBorder="1" applyProtection="1">
      <protection hidden="1"/>
    </xf>
    <xf numFmtId="168" fontId="7" fillId="5" borderId="18" xfId="1" applyNumberFormat="1" applyFont="1" applyFill="1" applyBorder="1" applyProtection="1">
      <protection hidden="1"/>
    </xf>
    <xf numFmtId="0" fontId="4" fillId="5" borderId="21" xfId="3" applyFont="1" applyFill="1" applyBorder="1" applyAlignment="1" applyProtection="1">
      <alignment horizontal="center" vertical="center"/>
      <protection hidden="1"/>
    </xf>
    <xf numFmtId="0" fontId="7" fillId="5" borderId="21" xfId="3" applyFont="1" applyFill="1" applyBorder="1" applyAlignment="1" applyProtection="1">
      <alignment vertical="center"/>
      <protection hidden="1"/>
    </xf>
    <xf numFmtId="0" fontId="7" fillId="5" borderId="14" xfId="3" applyFont="1" applyFill="1" applyBorder="1" applyProtection="1">
      <protection hidden="1"/>
    </xf>
    <xf numFmtId="0" fontId="7" fillId="5" borderId="23" xfId="3" applyFont="1" applyFill="1" applyBorder="1" applyAlignment="1" applyProtection="1">
      <alignment wrapText="1"/>
      <protection hidden="1"/>
    </xf>
    <xf numFmtId="0" fontId="7" fillId="5" borderId="15" xfId="3" applyFont="1" applyFill="1" applyBorder="1" applyAlignment="1" applyProtection="1">
      <alignment horizontal="center"/>
      <protection hidden="1"/>
    </xf>
    <xf numFmtId="168" fontId="6" fillId="5" borderId="23" xfId="3" applyNumberFormat="1" applyFont="1" applyFill="1" applyBorder="1" applyProtection="1">
      <protection hidden="1"/>
    </xf>
    <xf numFmtId="168" fontId="6" fillId="5" borderId="15" xfId="1" applyNumberFormat="1" applyFont="1" applyFill="1" applyBorder="1" applyProtection="1">
      <protection hidden="1"/>
    </xf>
    <xf numFmtId="168" fontId="6" fillId="5" borderId="33" xfId="1" applyNumberFormat="1" applyFont="1" applyFill="1" applyBorder="1" applyProtection="1">
      <protection hidden="1"/>
    </xf>
    <xf numFmtId="0" fontId="7" fillId="5" borderId="0" xfId="3" applyFont="1" applyFill="1" applyBorder="1" applyAlignment="1" applyProtection="1">
      <alignment horizontal="left"/>
      <protection hidden="1"/>
    </xf>
    <xf numFmtId="4" fontId="7" fillId="5" borderId="0" xfId="3" applyNumberFormat="1" applyFont="1" applyFill="1" applyBorder="1" applyProtection="1">
      <protection hidden="1"/>
    </xf>
    <xf numFmtId="4" fontId="7" fillId="5" borderId="6" xfId="5" applyNumberFormat="1" applyFont="1" applyFill="1" applyBorder="1" applyAlignment="1" applyProtection="1">
      <alignment horizontal="right"/>
      <protection hidden="1"/>
    </xf>
    <xf numFmtId="0" fontId="4" fillId="5" borderId="5" xfId="3" applyFont="1" applyFill="1" applyBorder="1" applyProtection="1">
      <protection hidden="1"/>
    </xf>
    <xf numFmtId="0" fontId="7" fillId="0" borderId="5" xfId="3" applyFont="1" applyFill="1" applyBorder="1" applyProtection="1">
      <protection hidden="1"/>
    </xf>
    <xf numFmtId="4" fontId="7" fillId="5" borderId="6" xfId="5" applyNumberFormat="1" applyFont="1" applyFill="1" applyBorder="1" applyProtection="1">
      <protection hidden="1"/>
    </xf>
    <xf numFmtId="0" fontId="7" fillId="5" borderId="5" xfId="3" applyFont="1" applyFill="1" applyBorder="1" applyAlignment="1" applyProtection="1">
      <alignment vertical="center"/>
      <protection hidden="1"/>
    </xf>
    <xf numFmtId="0" fontId="7" fillId="0" borderId="0" xfId="3" applyFont="1" applyFill="1" applyBorder="1" applyProtection="1">
      <protection hidden="1"/>
    </xf>
    <xf numFmtId="0" fontId="7" fillId="0" borderId="6" xfId="3" applyFont="1" applyFill="1" applyBorder="1" applyProtection="1">
      <protection hidden="1"/>
    </xf>
    <xf numFmtId="0" fontId="7" fillId="5" borderId="5" xfId="3" applyFont="1" applyFill="1" applyBorder="1" applyAlignment="1" applyProtection="1">
      <alignment horizontal="left" vertical="center"/>
      <protection hidden="1"/>
    </xf>
    <xf numFmtId="0" fontId="7" fillId="5" borderId="0" xfId="3" applyFont="1" applyFill="1" applyBorder="1" applyAlignment="1" applyProtection="1">
      <alignment horizontal="left" vertical="center"/>
      <protection hidden="1"/>
    </xf>
    <xf numFmtId="4" fontId="4" fillId="5" borderId="6" xfId="3" applyNumberFormat="1" applyFont="1" applyFill="1" applyBorder="1" applyAlignment="1" applyProtection="1">
      <alignment horizontal="right"/>
      <protection hidden="1"/>
    </xf>
    <xf numFmtId="0" fontId="7" fillId="5" borderId="5" xfId="3" applyFont="1" applyFill="1" applyBorder="1" applyAlignment="1" applyProtection="1">
      <alignment horizontal="center" vertical="center"/>
      <protection hidden="1"/>
    </xf>
    <xf numFmtId="0" fontId="7" fillId="5" borderId="0" xfId="3" applyFont="1" applyFill="1" applyBorder="1" applyAlignment="1" applyProtection="1">
      <alignment horizontal="right"/>
      <protection hidden="1"/>
    </xf>
    <xf numFmtId="0" fontId="7" fillId="5" borderId="6" xfId="3" applyFont="1" applyFill="1" applyBorder="1" applyAlignment="1" applyProtection="1">
      <alignment horizontal="right"/>
      <protection hidden="1"/>
    </xf>
    <xf numFmtId="0" fontId="7" fillId="5" borderId="24" xfId="3" applyFont="1" applyFill="1" applyBorder="1" applyAlignment="1" applyProtection="1">
      <alignment vertical="center"/>
      <protection hidden="1"/>
    </xf>
    <xf numFmtId="0" fontId="7" fillId="5" borderId="25" xfId="3" applyFont="1" applyFill="1" applyBorder="1" applyAlignment="1" applyProtection="1">
      <alignment horizontal="center"/>
      <protection hidden="1"/>
    </xf>
    <xf numFmtId="4" fontId="7" fillId="5" borderId="25" xfId="6" applyNumberFormat="1" applyFont="1" applyFill="1" applyBorder="1" applyProtection="1">
      <protection hidden="1"/>
    </xf>
    <xf numFmtId="4" fontId="7" fillId="5" borderId="26" xfId="3" applyNumberFormat="1" applyFont="1" applyFill="1" applyBorder="1" applyProtection="1">
      <protection hidden="1"/>
    </xf>
    <xf numFmtId="0" fontId="7" fillId="5" borderId="0" xfId="3" applyFont="1" applyFill="1" applyBorder="1" applyAlignment="1" applyProtection="1">
      <alignment horizontal="center" vertical="center"/>
      <protection hidden="1"/>
    </xf>
    <xf numFmtId="0" fontId="5" fillId="5" borderId="6" xfId="0" applyFont="1" applyFill="1" applyBorder="1" applyProtection="1">
      <protection hidden="1"/>
    </xf>
    <xf numFmtId="0" fontId="8" fillId="5" borderId="5" xfId="3" applyFont="1" applyFill="1" applyBorder="1" applyAlignment="1" applyProtection="1">
      <alignment horizontal="center" vertical="center"/>
      <protection hidden="1"/>
    </xf>
    <xf numFmtId="0" fontId="8" fillId="5" borderId="0" xfId="3" applyFont="1" applyFill="1" applyBorder="1" applyAlignment="1" applyProtection="1">
      <alignment horizontal="center" vertical="center"/>
      <protection hidden="1"/>
    </xf>
    <xf numFmtId="49" fontId="10" fillId="5" borderId="11" xfId="0" applyNumberFormat="1" applyFont="1" applyFill="1" applyBorder="1" applyAlignment="1" applyProtection="1">
      <protection hidden="1"/>
    </xf>
    <xf numFmtId="49" fontId="10" fillId="5" borderId="14" xfId="0" applyNumberFormat="1" applyFont="1" applyFill="1" applyBorder="1" applyAlignment="1" applyProtection="1">
      <protection hidden="1"/>
    </xf>
    <xf numFmtId="0" fontId="10" fillId="5" borderId="8" xfId="0" applyFont="1" applyFill="1" applyBorder="1" applyAlignment="1" applyProtection="1">
      <alignment horizontal="center" vertical="center" wrapText="1"/>
      <protection hidden="1"/>
    </xf>
    <xf numFmtId="0" fontId="10" fillId="5" borderId="9" xfId="0" applyFont="1" applyFill="1" applyBorder="1" applyAlignment="1" applyProtection="1">
      <alignment horizontal="center" vertical="center" wrapText="1"/>
      <protection hidden="1"/>
    </xf>
    <xf numFmtId="0" fontId="10" fillId="5" borderId="16" xfId="0" applyFont="1" applyFill="1" applyBorder="1" applyAlignment="1" applyProtection="1">
      <alignment horizontal="center" vertical="center" wrapText="1"/>
      <protection hidden="1"/>
    </xf>
    <xf numFmtId="49" fontId="10" fillId="5" borderId="5" xfId="0" applyNumberFormat="1" applyFont="1" applyFill="1" applyBorder="1" applyAlignment="1" applyProtection="1">
      <alignment horizontal="right"/>
      <protection hidden="1"/>
    </xf>
    <xf numFmtId="0" fontId="11" fillId="5" borderId="10" xfId="0" applyFont="1" applyFill="1" applyBorder="1" applyProtection="1">
      <protection hidden="1"/>
    </xf>
    <xf numFmtId="0" fontId="10" fillId="5" borderId="10" xfId="0" applyFont="1" applyFill="1" applyBorder="1" applyProtection="1">
      <protection hidden="1"/>
    </xf>
    <xf numFmtId="0" fontId="5" fillId="5" borderId="10" xfId="0" applyFont="1" applyFill="1" applyBorder="1" applyAlignment="1" applyProtection="1">
      <alignment horizontal="left" indent="1"/>
      <protection hidden="1"/>
    </xf>
    <xf numFmtId="0" fontId="5" fillId="5" borderId="10" xfId="0" applyFont="1" applyFill="1" applyBorder="1" applyProtection="1">
      <protection hidden="1"/>
    </xf>
    <xf numFmtId="0" fontId="10" fillId="5" borderId="10" xfId="0" applyFont="1" applyFill="1" applyBorder="1" applyAlignment="1" applyProtection="1">
      <alignment wrapText="1"/>
      <protection hidden="1"/>
    </xf>
    <xf numFmtId="0" fontId="10" fillId="5" borderId="10" xfId="0" applyFont="1" applyFill="1" applyBorder="1" applyAlignment="1" applyProtection="1">
      <alignment horizontal="right"/>
      <protection hidden="1"/>
    </xf>
    <xf numFmtId="0" fontId="5" fillId="5" borderId="10" xfId="0" applyFont="1" applyFill="1" applyBorder="1" applyAlignment="1" applyProtection="1">
      <alignment horizontal="left" indent="3"/>
      <protection hidden="1"/>
    </xf>
    <xf numFmtId="0" fontId="5" fillId="5" borderId="10" xfId="0" applyFont="1" applyFill="1" applyBorder="1" applyAlignment="1" applyProtection="1">
      <alignment horizontal="left" wrapText="1" indent="3"/>
      <protection hidden="1"/>
    </xf>
    <xf numFmtId="0" fontId="10" fillId="5" borderId="10" xfId="0" applyFont="1" applyFill="1" applyBorder="1" applyAlignment="1" applyProtection="1">
      <alignment horizontal="left"/>
      <protection hidden="1"/>
    </xf>
    <xf numFmtId="0" fontId="10" fillId="5" borderId="10" xfId="0" applyFont="1" applyFill="1" applyBorder="1" applyAlignment="1" applyProtection="1">
      <alignment horizontal="right" indent="1"/>
      <protection hidden="1"/>
    </xf>
    <xf numFmtId="49" fontId="10" fillId="5" borderId="21" xfId="0" applyNumberFormat="1" applyFont="1" applyFill="1" applyBorder="1" applyAlignment="1" applyProtection="1">
      <alignment horizontal="right"/>
      <protection hidden="1"/>
    </xf>
    <xf numFmtId="0" fontId="10" fillId="5" borderId="17" xfId="0" applyFont="1" applyFill="1" applyBorder="1" applyAlignment="1" applyProtection="1">
      <alignment horizontal="right" indent="1"/>
      <protection hidden="1"/>
    </xf>
    <xf numFmtId="49" fontId="10" fillId="0" borderId="14" xfId="0" applyNumberFormat="1" applyFont="1" applyBorder="1" applyAlignment="1" applyProtection="1">
      <alignment horizontal="right"/>
      <protection hidden="1"/>
    </xf>
    <xf numFmtId="0" fontId="5" fillId="5" borderId="22" xfId="0" applyFont="1" applyFill="1" applyBorder="1" applyAlignment="1" applyProtection="1">
      <alignment vertical="top" wrapText="1"/>
      <protection hidden="1"/>
    </xf>
    <xf numFmtId="37" fontId="7" fillId="5" borderId="0" xfId="4" applyNumberFormat="1" applyFont="1" applyFill="1" applyBorder="1" applyAlignment="1" applyProtection="1">
      <alignment vertical="center"/>
      <protection hidden="1"/>
    </xf>
    <xf numFmtId="0" fontId="5" fillId="5" borderId="0" xfId="0" applyFont="1" applyFill="1" applyBorder="1" applyProtection="1">
      <protection hidden="1"/>
    </xf>
    <xf numFmtId="37" fontId="7" fillId="5" borderId="6" xfId="4" applyNumberFormat="1" applyFont="1" applyFill="1" applyBorder="1" applyAlignment="1" applyProtection="1">
      <alignment horizontal="right" vertical="center"/>
      <protection hidden="1"/>
    </xf>
    <xf numFmtId="0" fontId="4" fillId="5" borderId="5" xfId="3" applyFont="1" applyFill="1" applyBorder="1" applyAlignment="1" applyProtection="1">
      <alignment vertical="center"/>
      <protection hidden="1"/>
    </xf>
    <xf numFmtId="37" fontId="7" fillId="5" borderId="6" xfId="4" applyNumberFormat="1" applyFont="1" applyFill="1" applyBorder="1" applyAlignment="1" applyProtection="1">
      <alignment vertical="center"/>
      <protection hidden="1"/>
    </xf>
    <xf numFmtId="43" fontId="7" fillId="5" borderId="0" xfId="4" applyFont="1" applyFill="1" applyBorder="1" applyAlignment="1" applyProtection="1">
      <alignment horizontal="center" vertical="center"/>
      <protection hidden="1"/>
    </xf>
    <xf numFmtId="43" fontId="7" fillId="5" borderId="6" xfId="4" applyFont="1" applyFill="1" applyBorder="1" applyAlignment="1" applyProtection="1">
      <alignment horizontal="center" vertical="center"/>
      <protection hidden="1"/>
    </xf>
    <xf numFmtId="0" fontId="5" fillId="0" borderId="0" xfId="0" applyFont="1" applyProtection="1">
      <protection hidden="1"/>
    </xf>
    <xf numFmtId="43" fontId="4" fillId="5" borderId="6" xfId="4" applyFont="1" applyFill="1" applyBorder="1" applyAlignment="1" applyProtection="1">
      <alignment horizontal="right" vertical="center"/>
      <protection hidden="1"/>
    </xf>
    <xf numFmtId="0" fontId="5" fillId="5" borderId="0" xfId="0" applyFont="1" applyFill="1" applyProtection="1">
      <protection hidden="1"/>
    </xf>
    <xf numFmtId="43" fontId="7" fillId="5" borderId="6" xfId="4" applyFont="1" applyFill="1" applyBorder="1" applyAlignment="1" applyProtection="1">
      <alignment horizontal="right" vertical="center"/>
      <protection hidden="1"/>
    </xf>
    <xf numFmtId="0" fontId="7" fillId="5" borderId="25" xfId="3" applyFont="1" applyFill="1" applyBorder="1" applyAlignment="1" applyProtection="1">
      <alignment horizontal="center" vertical="center"/>
      <protection hidden="1"/>
    </xf>
    <xf numFmtId="37" fontId="7" fillId="5" borderId="25" xfId="4" applyNumberFormat="1" applyFont="1" applyFill="1" applyBorder="1" applyAlignment="1" applyProtection="1">
      <alignment vertical="center"/>
      <protection hidden="1"/>
    </xf>
    <xf numFmtId="0" fontId="5" fillId="5" borderId="25" xfId="0" applyFont="1" applyFill="1" applyBorder="1" applyProtection="1">
      <protection hidden="1"/>
    </xf>
    <xf numFmtId="37" fontId="7" fillId="5" borderId="26" xfId="4" applyNumberFormat="1" applyFont="1" applyFill="1" applyBorder="1" applyAlignment="1" applyProtection="1">
      <alignment vertical="center"/>
      <protection hidden="1"/>
    </xf>
    <xf numFmtId="0" fontId="1" fillId="0" borderId="34" xfId="82" applyFill="1" applyBorder="1" applyProtection="1">
      <protection locked="0" hidden="1"/>
    </xf>
    <xf numFmtId="0" fontId="1" fillId="0" borderId="34" xfId="82" applyFill="1" applyBorder="1" applyAlignment="1" applyProtection="1">
      <alignment horizontal="left"/>
      <protection locked="0" hidden="1"/>
    </xf>
    <xf numFmtId="0" fontId="0" fillId="0" borderId="34" xfId="82" applyFont="1" applyFill="1" applyBorder="1" applyAlignment="1" applyProtection="1">
      <alignment horizontal="center"/>
      <protection locked="0" hidden="1"/>
    </xf>
    <xf numFmtId="43" fontId="1" fillId="0" borderId="34" xfId="1" applyFill="1" applyBorder="1" applyProtection="1">
      <protection hidden="1"/>
    </xf>
    <xf numFmtId="43" fontId="1" fillId="0" borderId="34" xfId="1" applyFill="1" applyBorder="1" applyAlignment="1" applyProtection="1">
      <alignment horizontal="left" shrinkToFit="1"/>
      <protection hidden="1"/>
    </xf>
    <xf numFmtId="43" fontId="1" fillId="0" borderId="34" xfId="1" applyFill="1" applyBorder="1" applyAlignment="1" applyProtection="1">
      <alignment horizontal="left"/>
      <protection hidden="1"/>
    </xf>
    <xf numFmtId="0" fontId="0" fillId="0" borderId="34" xfId="0" applyBorder="1"/>
    <xf numFmtId="0" fontId="0" fillId="0" borderId="34" xfId="0" applyBorder="1" applyAlignment="1">
      <alignment wrapText="1"/>
    </xf>
    <xf numFmtId="1" fontId="0" fillId="0" borderId="34" xfId="0" applyNumberFormat="1" applyBorder="1" applyProtection="1">
      <protection hidden="1"/>
    </xf>
    <xf numFmtId="0" fontId="0" fillId="0" borderId="34" xfId="0" applyBorder="1" applyProtection="1"/>
    <xf numFmtId="171" fontId="21" fillId="0" borderId="34" xfId="2" applyNumberFormat="1" applyFont="1" applyFill="1" applyBorder="1" applyProtection="1">
      <protection hidden="1"/>
    </xf>
    <xf numFmtId="1" fontId="0" fillId="0" borderId="34" xfId="0" applyNumberFormat="1" applyBorder="1" applyProtection="1">
      <protection locked="0"/>
    </xf>
    <xf numFmtId="0" fontId="0" fillId="0" borderId="34" xfId="0" applyBorder="1" applyProtection="1">
      <protection locked="0"/>
    </xf>
    <xf numFmtId="171" fontId="21" fillId="0" borderId="34" xfId="2" applyNumberFormat="1" applyFont="1" applyFill="1" applyBorder="1" applyProtection="1">
      <protection locked="0" hidden="1"/>
    </xf>
    <xf numFmtId="0" fontId="23" fillId="0" borderId="0" xfId="0" applyFont="1"/>
    <xf numFmtId="166" fontId="0" fillId="0" borderId="34" xfId="82" applyNumberFormat="1" applyFont="1" applyFill="1" applyBorder="1" applyAlignment="1" applyProtection="1">
      <alignment horizontal="center"/>
      <protection hidden="1"/>
    </xf>
    <xf numFmtId="167" fontId="1" fillId="0" borderId="34" xfId="82" applyNumberFormat="1" applyFill="1" applyBorder="1" applyAlignment="1" applyProtection="1">
      <alignment horizontal="center"/>
      <protection hidden="1"/>
    </xf>
    <xf numFmtId="167" fontId="1" fillId="0" borderId="34" xfId="1" applyNumberFormat="1" applyFill="1" applyBorder="1" applyAlignment="1" applyProtection="1">
      <alignment horizontal="center"/>
      <protection hidden="1"/>
    </xf>
    <xf numFmtId="167" fontId="0" fillId="0" borderId="0" xfId="0" applyNumberFormat="1" applyAlignment="1" applyProtection="1">
      <alignment horizontal="center"/>
      <protection hidden="1"/>
    </xf>
    <xf numFmtId="0" fontId="27" fillId="0" borderId="0" xfId="88" applyFont="1" applyFill="1" applyAlignment="1" applyProtection="1">
      <alignment horizontal="centerContinuous"/>
      <protection hidden="1"/>
    </xf>
    <xf numFmtId="0" fontId="27" fillId="0" borderId="35" xfId="88" applyFont="1" applyFill="1" applyBorder="1" applyAlignment="1" applyProtection="1">
      <alignment horizontal="centerContinuous"/>
      <protection hidden="1"/>
    </xf>
    <xf numFmtId="0" fontId="27" fillId="0" borderId="0" xfId="88" applyFont="1" applyFill="1" applyBorder="1" applyAlignment="1" applyProtection="1">
      <alignment horizontal="centerContinuous"/>
      <protection hidden="1"/>
    </xf>
    <xf numFmtId="0" fontId="1" fillId="0" borderId="0" xfId="85" applyFill="1" applyProtection="1">
      <protection hidden="1"/>
    </xf>
    <xf numFmtId="0" fontId="25" fillId="0" borderId="0" xfId="87"/>
    <xf numFmtId="0" fontId="27" fillId="0" borderId="35" xfId="88" quotePrefix="1" applyFont="1" applyFill="1" applyBorder="1" applyAlignment="1" applyProtection="1">
      <alignment horizontal="center"/>
      <protection hidden="1"/>
    </xf>
    <xf numFmtId="0" fontId="27" fillId="0" borderId="0" xfId="88" applyFont="1" applyFill="1" applyBorder="1" applyAlignment="1" applyProtection="1">
      <alignment horizontal="center"/>
      <protection hidden="1"/>
    </xf>
    <xf numFmtId="0" fontId="27" fillId="0" borderId="0" xfId="88" quotePrefix="1" applyFont="1" applyFill="1" applyBorder="1" applyAlignment="1" applyProtection="1">
      <alignment horizontal="centerContinuous"/>
      <protection hidden="1"/>
    </xf>
    <xf numFmtId="0" fontId="27" fillId="0" borderId="0" xfId="88" quotePrefix="1" applyFont="1" applyFill="1" applyBorder="1" applyAlignment="1" applyProtection="1">
      <alignment horizontal="center"/>
      <protection hidden="1"/>
    </xf>
    <xf numFmtId="0" fontId="3" fillId="0" borderId="0" xfId="88" applyFont="1" applyFill="1" applyProtection="1">
      <protection hidden="1"/>
    </xf>
    <xf numFmtId="174" fontId="28" fillId="0" borderId="35" xfId="88" applyNumberFormat="1" applyFont="1" applyFill="1" applyBorder="1" applyAlignment="1" applyProtection="1">
      <alignment horizontal="center"/>
      <protection hidden="1"/>
    </xf>
    <xf numFmtId="174" fontId="28" fillId="0" borderId="0" xfId="88" applyNumberFormat="1" applyFont="1" applyFill="1" applyBorder="1" applyAlignment="1" applyProtection="1">
      <alignment horizontal="center"/>
      <protection hidden="1"/>
    </xf>
    <xf numFmtId="175" fontId="3" fillId="0" borderId="0" xfId="88" applyNumberFormat="1" applyFont="1" applyFill="1" applyProtection="1">
      <protection hidden="1"/>
    </xf>
    <xf numFmtId="175" fontId="3" fillId="0" borderId="35" xfId="88" applyNumberFormat="1" applyFont="1" applyFill="1" applyBorder="1" applyProtection="1">
      <protection hidden="1"/>
    </xf>
    <xf numFmtId="175" fontId="3" fillId="0" borderId="0" xfId="88" applyNumberFormat="1" applyFont="1" applyFill="1" applyBorder="1" applyProtection="1">
      <protection hidden="1"/>
    </xf>
    <xf numFmtId="175" fontId="1" fillId="0" borderId="0" xfId="85" applyNumberFormat="1" applyFill="1" applyProtection="1">
      <protection hidden="1"/>
    </xf>
    <xf numFmtId="38" fontId="3" fillId="0" borderId="0" xfId="89" applyNumberFormat="1" applyFont="1" applyFill="1" applyProtection="1">
      <protection hidden="1"/>
    </xf>
    <xf numFmtId="38" fontId="3" fillId="0" borderId="35" xfId="89" applyNumberFormat="1" applyFont="1" applyFill="1" applyBorder="1" applyProtection="1">
      <protection hidden="1"/>
    </xf>
    <xf numFmtId="38" fontId="3" fillId="0" borderId="0" xfId="89" applyNumberFormat="1" applyFont="1" applyFill="1" applyBorder="1" applyProtection="1">
      <protection hidden="1"/>
    </xf>
    <xf numFmtId="40" fontId="1" fillId="0" borderId="0" xfId="89" applyNumberFormat="1" applyFont="1" applyFill="1" applyProtection="1">
      <protection hidden="1"/>
    </xf>
    <xf numFmtId="38" fontId="28" fillId="0" borderId="0" xfId="89" applyNumberFormat="1" applyFont="1" applyFill="1" applyProtection="1">
      <protection hidden="1"/>
    </xf>
    <xf numFmtId="38" fontId="27" fillId="0" borderId="0" xfId="89" applyNumberFormat="1" applyFont="1" applyFill="1" applyAlignment="1" applyProtection="1">
      <protection hidden="1"/>
    </xf>
    <xf numFmtId="38" fontId="28" fillId="0" borderId="0" xfId="89" applyNumberFormat="1" applyFont="1" applyFill="1" applyAlignment="1" applyProtection="1">
      <protection hidden="1"/>
    </xf>
    <xf numFmtId="0" fontId="3" fillId="0" borderId="35" xfId="88" applyFont="1" applyFill="1" applyBorder="1" applyProtection="1">
      <protection hidden="1"/>
    </xf>
    <xf numFmtId="0" fontId="3" fillId="0" borderId="0" xfId="88" applyFont="1" applyFill="1" applyBorder="1" applyProtection="1">
      <protection hidden="1"/>
    </xf>
    <xf numFmtId="0" fontId="27" fillId="0" borderId="0" xfId="90" applyFont="1" applyFill="1" applyAlignment="1" applyProtection="1">
      <alignment horizontal="centerContinuous"/>
      <protection hidden="1"/>
    </xf>
    <xf numFmtId="0" fontId="27" fillId="0" borderId="35" xfId="90" applyFont="1" applyFill="1" applyBorder="1" applyAlignment="1" applyProtection="1">
      <alignment horizontal="centerContinuous"/>
      <protection hidden="1"/>
    </xf>
    <xf numFmtId="0" fontId="27" fillId="0" borderId="0" xfId="90" applyFont="1" applyFill="1" applyBorder="1" applyAlignment="1" applyProtection="1">
      <alignment horizontal="centerContinuous"/>
      <protection hidden="1"/>
    </xf>
    <xf numFmtId="0" fontId="27" fillId="0" borderId="0" xfId="90" applyFont="1" applyFill="1" applyAlignment="1" applyProtection="1">
      <alignment horizontal="right"/>
      <protection hidden="1"/>
    </xf>
    <xf numFmtId="0" fontId="27" fillId="0" borderId="35" xfId="90" quotePrefix="1" applyFont="1" applyFill="1" applyBorder="1" applyAlignment="1" applyProtection="1">
      <alignment horizontal="center"/>
      <protection hidden="1"/>
    </xf>
    <xf numFmtId="0" fontId="27" fillId="0" borderId="0" xfId="90" applyFont="1" applyFill="1" applyBorder="1" applyAlignment="1" applyProtection="1">
      <alignment horizontal="center"/>
      <protection hidden="1"/>
    </xf>
    <xf numFmtId="0" fontId="27" fillId="0" borderId="0" xfId="90" quotePrefix="1" applyFont="1" applyFill="1" applyBorder="1" applyAlignment="1" applyProtection="1">
      <alignment horizontal="centerContinuous"/>
      <protection hidden="1"/>
    </xf>
    <xf numFmtId="0" fontId="27" fillId="0" borderId="0" xfId="90" quotePrefix="1" applyFont="1" applyFill="1" applyBorder="1" applyAlignment="1" applyProtection="1">
      <alignment horizontal="center"/>
      <protection hidden="1"/>
    </xf>
    <xf numFmtId="0" fontId="3" fillId="0" borderId="0" xfId="90" applyFont="1" applyFill="1" applyAlignment="1" applyProtection="1">
      <alignment horizontal="centerContinuous"/>
      <protection hidden="1"/>
    </xf>
    <xf numFmtId="0" fontId="28" fillId="0" borderId="0" xfId="90" applyFont="1" applyFill="1" applyAlignment="1" applyProtection="1">
      <alignment horizontal="centerContinuous"/>
      <protection hidden="1"/>
    </xf>
    <xf numFmtId="174" fontId="28" fillId="0" borderId="35" xfId="90" applyNumberFormat="1" applyFont="1" applyFill="1" applyBorder="1" applyAlignment="1" applyProtection="1">
      <alignment horizontal="center"/>
      <protection hidden="1"/>
    </xf>
    <xf numFmtId="174" fontId="28" fillId="0" borderId="0" xfId="90" applyNumberFormat="1" applyFont="1" applyFill="1" applyBorder="1" applyAlignment="1" applyProtection="1">
      <alignment horizontal="center"/>
      <protection hidden="1"/>
    </xf>
    <xf numFmtId="0" fontId="28" fillId="0" borderId="0" xfId="90" applyFont="1" applyFill="1" applyAlignment="1" applyProtection="1">
      <alignment horizontal="center"/>
      <protection hidden="1"/>
    </xf>
    <xf numFmtId="0" fontId="3" fillId="0" borderId="35" xfId="90" applyFont="1" applyFill="1" applyBorder="1" applyProtection="1">
      <protection hidden="1"/>
    </xf>
    <xf numFmtId="0" fontId="3" fillId="0" borderId="0" xfId="90" applyFont="1" applyFill="1" applyBorder="1" applyProtection="1">
      <protection hidden="1"/>
    </xf>
    <xf numFmtId="0" fontId="28" fillId="0" borderId="0" xfId="90" applyFont="1" applyFill="1" applyProtection="1">
      <protection hidden="1"/>
    </xf>
    <xf numFmtId="176" fontId="3" fillId="0" borderId="35" xfId="90" applyNumberFormat="1" applyFont="1" applyFill="1" applyBorder="1" applyProtection="1">
      <protection hidden="1"/>
    </xf>
    <xf numFmtId="176" fontId="3" fillId="0" borderId="0" xfId="90" applyNumberFormat="1" applyFont="1" applyFill="1" applyBorder="1" applyProtection="1">
      <protection hidden="1"/>
    </xf>
    <xf numFmtId="0" fontId="3" fillId="0" borderId="0" xfId="90" applyFont="1" applyFill="1" applyProtection="1">
      <protection hidden="1"/>
    </xf>
    <xf numFmtId="17" fontId="3" fillId="0" borderId="0" xfId="90" applyNumberFormat="1" applyFont="1" applyFill="1" applyProtection="1">
      <protection hidden="1"/>
    </xf>
    <xf numFmtId="177" fontId="3" fillId="0" borderId="0" xfId="90" applyNumberFormat="1" applyFont="1" applyFill="1" applyProtection="1">
      <protection hidden="1"/>
    </xf>
    <xf numFmtId="0" fontId="3" fillId="0" borderId="0" xfId="90" applyFont="1" applyFill="1" applyAlignment="1" applyProtection="1">
      <alignment horizontal="center"/>
      <protection hidden="1"/>
    </xf>
    <xf numFmtId="0" fontId="29" fillId="0" borderId="0" xfId="90" applyFont="1" applyFill="1" applyProtection="1">
      <protection hidden="1"/>
    </xf>
    <xf numFmtId="175" fontId="3" fillId="0" borderId="35" xfId="90" applyNumberFormat="1" applyFont="1" applyFill="1" applyBorder="1" applyProtection="1">
      <protection hidden="1"/>
    </xf>
    <xf numFmtId="175" fontId="3" fillId="0" borderId="0" xfId="90" applyNumberFormat="1" applyFont="1" applyFill="1" applyBorder="1" applyProtection="1">
      <protection hidden="1"/>
    </xf>
    <xf numFmtId="166" fontId="46" fillId="0" borderId="0" xfId="0" applyNumberFormat="1" applyFont="1" applyFill="1" applyBorder="1" applyProtection="1">
      <protection hidden="1"/>
    </xf>
    <xf numFmtId="166" fontId="0" fillId="0" borderId="0" xfId="0" applyNumberFormat="1"/>
    <xf numFmtId="38" fontId="27" fillId="0" borderId="35" xfId="89" applyNumberFormat="1" applyFont="1" applyFill="1" applyBorder="1" applyAlignment="1" applyProtection="1">
      <protection hidden="1"/>
    </xf>
    <xf numFmtId="38" fontId="28" fillId="0" borderId="35" xfId="89" applyNumberFormat="1" applyFont="1" applyFill="1" applyBorder="1" applyAlignment="1" applyProtection="1">
      <protection hidden="1"/>
    </xf>
    <xf numFmtId="174" fontId="46" fillId="0" borderId="0" xfId="0" applyNumberFormat="1" applyFont="1" applyFill="1" applyBorder="1" applyProtection="1">
      <protection hidden="1"/>
    </xf>
    <xf numFmtId="174" fontId="0" fillId="0" borderId="0" xfId="0" applyNumberFormat="1"/>
    <xf numFmtId="0" fontId="21" fillId="0" borderId="0" xfId="0" applyFont="1"/>
    <xf numFmtId="0" fontId="47" fillId="0" borderId="0" xfId="0" applyFont="1"/>
    <xf numFmtId="0" fontId="0" fillId="0" borderId="0" xfId="0" applyProtection="1">
      <protection hidden="1"/>
    </xf>
    <xf numFmtId="174" fontId="46" fillId="0" borderId="7" xfId="0" applyNumberFormat="1" applyFont="1" applyFill="1" applyBorder="1" applyProtection="1">
      <protection hidden="1"/>
    </xf>
    <xf numFmtId="174" fontId="0" fillId="0" borderId="7" xfId="0" applyNumberFormat="1" applyBorder="1"/>
    <xf numFmtId="172" fontId="3" fillId="0" borderId="35" xfId="1" applyNumberFormat="1" applyFont="1" applyFill="1" applyBorder="1" applyProtection="1">
      <protection hidden="1"/>
    </xf>
    <xf numFmtId="172" fontId="3" fillId="0" borderId="0" xfId="1" applyNumberFormat="1" applyFont="1" applyFill="1" applyBorder="1" applyProtection="1">
      <protection hidden="1"/>
    </xf>
    <xf numFmtId="172" fontId="3" fillId="0" borderId="9" xfId="1" applyNumberFormat="1" applyFont="1" applyFill="1" applyBorder="1" applyProtection="1">
      <protection hidden="1"/>
    </xf>
    <xf numFmtId="172" fontId="3" fillId="0" borderId="8" xfId="1" applyNumberFormat="1" applyFont="1" applyFill="1" applyBorder="1" applyProtection="1">
      <protection hidden="1"/>
    </xf>
    <xf numFmtId="172" fontId="3" fillId="0" borderId="22" xfId="1" applyNumberFormat="1" applyFont="1" applyFill="1" applyBorder="1" applyProtection="1">
      <protection hidden="1"/>
    </xf>
    <xf numFmtId="172" fontId="3" fillId="0" borderId="23" xfId="1" applyNumberFormat="1" applyFont="1" applyFill="1" applyBorder="1" applyProtection="1">
      <protection hidden="1"/>
    </xf>
    <xf numFmtId="172" fontId="3" fillId="0" borderId="35" xfId="89" applyNumberFormat="1" applyFont="1" applyFill="1" applyBorder="1" applyProtection="1">
      <protection hidden="1"/>
    </xf>
    <xf numFmtId="172" fontId="3" fillId="0" borderId="0" xfId="89" applyNumberFormat="1" applyFont="1" applyFill="1" applyBorder="1" applyProtection="1">
      <protection hidden="1"/>
    </xf>
    <xf numFmtId="172" fontId="3" fillId="0" borderId="9" xfId="89" applyNumberFormat="1" applyFont="1" applyFill="1" applyBorder="1" applyProtection="1">
      <protection hidden="1"/>
    </xf>
    <xf numFmtId="172" fontId="3" fillId="0" borderId="8" xfId="89" applyNumberFormat="1" applyFont="1" applyFill="1" applyBorder="1" applyProtection="1">
      <protection hidden="1"/>
    </xf>
    <xf numFmtId="172" fontId="3" fillId="0" borderId="22" xfId="89" applyNumberFormat="1" applyFont="1" applyFill="1" applyBorder="1" applyProtection="1">
      <protection hidden="1"/>
    </xf>
    <xf numFmtId="172" fontId="3" fillId="0" borderId="23" xfId="89" applyNumberFormat="1" applyFont="1" applyFill="1" applyBorder="1" applyProtection="1">
      <protection hidden="1"/>
    </xf>
    <xf numFmtId="172" fontId="3" fillId="0" borderId="35" xfId="89" applyNumberFormat="1" applyFont="1" applyFill="1" applyBorder="1" applyAlignment="1" applyProtection="1">
      <alignment horizontal="right"/>
      <protection hidden="1"/>
    </xf>
    <xf numFmtId="172" fontId="3" fillId="0" borderId="0" xfId="89" applyNumberFormat="1" applyFont="1" applyFill="1" applyBorder="1" applyAlignment="1" applyProtection="1">
      <alignment horizontal="right"/>
      <protection hidden="1"/>
    </xf>
    <xf numFmtId="172" fontId="3" fillId="0" borderId="9" xfId="89" applyNumberFormat="1" applyFont="1" applyFill="1" applyBorder="1" applyAlignment="1" applyProtection="1">
      <alignment horizontal="right"/>
      <protection hidden="1"/>
    </xf>
    <xf numFmtId="172" fontId="3" fillId="0" borderId="8" xfId="89" applyNumberFormat="1" applyFont="1" applyFill="1" applyBorder="1" applyAlignment="1" applyProtection="1">
      <alignment horizontal="right"/>
      <protection hidden="1"/>
    </xf>
    <xf numFmtId="172" fontId="3" fillId="0" borderId="35" xfId="89" applyNumberFormat="1" applyFont="1" applyFill="1" applyBorder="1" applyAlignment="1" applyProtection="1">
      <alignment horizontal="center"/>
      <protection hidden="1"/>
    </xf>
    <xf numFmtId="172" fontId="3" fillId="0" borderId="0" xfId="89" applyNumberFormat="1" applyFont="1" applyFill="1" applyBorder="1" applyAlignment="1" applyProtection="1">
      <alignment horizontal="center"/>
      <protection hidden="1"/>
    </xf>
    <xf numFmtId="174" fontId="48" fillId="0" borderId="7" xfId="0" applyNumberFormat="1" applyFont="1" applyFill="1" applyBorder="1" applyAlignment="1" applyProtection="1">
      <protection hidden="1"/>
    </xf>
    <xf numFmtId="174" fontId="49" fillId="0" borderId="7" xfId="0" applyNumberFormat="1" applyFont="1" applyBorder="1" applyAlignment="1"/>
    <xf numFmtId="0" fontId="0" fillId="0" borderId="9" xfId="0" applyBorder="1"/>
    <xf numFmtId="0" fontId="0" fillId="0" borderId="9" xfId="0" applyBorder="1" applyAlignment="1"/>
    <xf numFmtId="167" fontId="0" fillId="0" borderId="0" xfId="1" applyNumberFormat="1" applyFont="1"/>
    <xf numFmtId="179" fontId="28" fillId="0" borderId="35" xfId="90" applyNumberFormat="1" applyFont="1" applyFill="1" applyBorder="1" applyAlignment="1" applyProtection="1">
      <alignment horizontal="center"/>
      <protection hidden="1"/>
    </xf>
    <xf numFmtId="9" fontId="5" fillId="0" borderId="0" xfId="0" applyNumberFormat="1" applyFont="1" applyBorder="1"/>
    <xf numFmtId="0" fontId="53" fillId="0" borderId="0" xfId="0" applyFont="1"/>
    <xf numFmtId="0" fontId="52" fillId="0" borderId="0" xfId="0" applyFont="1"/>
    <xf numFmtId="0" fontId="52" fillId="0" borderId="35" xfId="0" applyFont="1" applyBorder="1"/>
    <xf numFmtId="0" fontId="51" fillId="5" borderId="0" xfId="3" applyFont="1" applyFill="1" applyBorder="1" applyAlignment="1" applyProtection="1">
      <alignment horizontal="center" vertical="center"/>
      <protection hidden="1"/>
    </xf>
    <xf numFmtId="0" fontId="56" fillId="5" borderId="0" xfId="3" applyFont="1" applyFill="1" applyBorder="1" applyAlignment="1" applyProtection="1">
      <alignment horizontal="center" vertical="center"/>
      <protection hidden="1"/>
    </xf>
    <xf numFmtId="0" fontId="55" fillId="5" borderId="10" xfId="0" applyFont="1" applyFill="1" applyBorder="1" applyAlignment="1" applyProtection="1">
      <alignment horizontal="center"/>
      <protection hidden="1"/>
    </xf>
    <xf numFmtId="0" fontId="55" fillId="5" borderId="15" xfId="0" applyFont="1" applyFill="1" applyBorder="1" applyAlignment="1" applyProtection="1">
      <alignment horizontal="center" vertical="top"/>
      <protection hidden="1"/>
    </xf>
    <xf numFmtId="37" fontId="51" fillId="5" borderId="0" xfId="4" applyNumberFormat="1" applyFont="1" applyFill="1" applyBorder="1" applyAlignment="1" applyProtection="1">
      <alignment horizontal="center" vertical="center"/>
      <protection hidden="1"/>
    </xf>
    <xf numFmtId="37" fontId="51" fillId="5" borderId="25" xfId="4" applyNumberFormat="1" applyFont="1" applyFill="1" applyBorder="1" applyAlignment="1" applyProtection="1">
      <alignment horizontal="center" vertical="center"/>
      <protection hidden="1"/>
    </xf>
    <xf numFmtId="0" fontId="55" fillId="0" borderId="0" xfId="0" applyFont="1"/>
    <xf numFmtId="0" fontId="52" fillId="0" borderId="34" xfId="82" applyFont="1" applyFill="1" applyBorder="1" applyAlignment="1" applyProtection="1">
      <alignment horizontal="left" shrinkToFit="1"/>
      <protection hidden="1"/>
    </xf>
    <xf numFmtId="43" fontId="52" fillId="0" borderId="34" xfId="1" applyFont="1" applyFill="1" applyBorder="1" applyAlignment="1" applyProtection="1">
      <alignment horizontal="left" shrinkToFit="1"/>
      <protection hidden="1"/>
    </xf>
    <xf numFmtId="49" fontId="57" fillId="0" borderId="0" xfId="0" applyNumberFormat="1" applyFont="1" applyAlignment="1">
      <alignment horizontal="right"/>
    </xf>
    <xf numFmtId="167" fontId="47" fillId="0" borderId="34" xfId="1" applyNumberFormat="1" applyFont="1" applyFill="1" applyBorder="1" applyAlignment="1" applyProtection="1">
      <alignment horizontal="center"/>
      <protection hidden="1"/>
    </xf>
    <xf numFmtId="0" fontId="47" fillId="0" borderId="34" xfId="82" applyFont="1" applyFill="1" applyBorder="1" applyAlignment="1" applyProtection="1">
      <alignment horizontal="center"/>
      <protection hidden="1"/>
    </xf>
    <xf numFmtId="165" fontId="9" fillId="6" borderId="7" xfId="0" applyNumberFormat="1" applyFont="1" applyFill="1" applyBorder="1" applyAlignment="1" applyProtection="1">
      <alignment horizontal="center"/>
      <protection locked="0"/>
    </xf>
    <xf numFmtId="0" fontId="4" fillId="5" borderId="2" xfId="3" applyFont="1" applyFill="1" applyBorder="1" applyAlignment="1" applyProtection="1">
      <alignment horizontal="center" vertical="center"/>
      <protection hidden="1"/>
    </xf>
    <xf numFmtId="0" fontId="4" fillId="5" borderId="3" xfId="3" applyFont="1" applyFill="1" applyBorder="1" applyAlignment="1" applyProtection="1">
      <alignment horizontal="center" vertical="center"/>
      <protection hidden="1"/>
    </xf>
    <xf numFmtId="0" fontId="50" fillId="5" borderId="3" xfId="3" applyFont="1" applyFill="1" applyBorder="1" applyAlignment="1" applyProtection="1">
      <alignment horizontal="center" vertical="center"/>
      <protection hidden="1"/>
    </xf>
    <xf numFmtId="0" fontId="4" fillId="5" borderId="4" xfId="3" applyFont="1" applyFill="1" applyBorder="1" applyAlignment="1" applyProtection="1">
      <alignment horizontal="center" vertical="center"/>
      <protection hidden="1"/>
    </xf>
    <xf numFmtId="0" fontId="7" fillId="5" borderId="5" xfId="3" applyFont="1" applyFill="1" applyBorder="1" applyAlignment="1" applyProtection="1">
      <alignment horizontal="center" vertical="center"/>
      <protection hidden="1"/>
    </xf>
    <xf numFmtId="0" fontId="7" fillId="5" borderId="0" xfId="3" applyFont="1" applyFill="1" applyBorder="1" applyAlignment="1" applyProtection="1">
      <alignment horizontal="center" vertical="center"/>
      <protection hidden="1"/>
    </xf>
    <xf numFmtId="0" fontId="51" fillId="5" borderId="0" xfId="3" applyFont="1" applyFill="1" applyBorder="1" applyAlignment="1" applyProtection="1">
      <alignment horizontal="center" vertical="center"/>
      <protection hidden="1"/>
    </xf>
    <xf numFmtId="0" fontId="7" fillId="5" borderId="6" xfId="3" applyFont="1" applyFill="1" applyBorder="1" applyAlignment="1" applyProtection="1">
      <alignment horizontal="center" vertical="center"/>
      <protection hidden="1"/>
    </xf>
    <xf numFmtId="164" fontId="8" fillId="5" borderId="5" xfId="3" applyNumberFormat="1" applyFont="1" applyFill="1" applyBorder="1" applyAlignment="1" applyProtection="1">
      <alignment horizontal="center" vertical="center"/>
      <protection hidden="1"/>
    </xf>
    <xf numFmtId="0" fontId="0" fillId="0" borderId="0" xfId="0" applyProtection="1">
      <protection hidden="1"/>
    </xf>
    <xf numFmtId="0" fontId="52" fillId="0" borderId="0" xfId="0" applyFont="1" applyProtection="1">
      <protection hidden="1"/>
    </xf>
    <xf numFmtId="0" fontId="0" fillId="0" borderId="6" xfId="0" applyBorder="1" applyProtection="1">
      <protection hidden="1"/>
    </xf>
    <xf numFmtId="0" fontId="10" fillId="5" borderId="12" xfId="0" applyFont="1" applyFill="1" applyBorder="1" applyAlignment="1" applyProtection="1">
      <alignment horizontal="center" vertical="center"/>
      <protection hidden="1"/>
    </xf>
    <xf numFmtId="0" fontId="10" fillId="5" borderId="15" xfId="0" applyFont="1" applyFill="1" applyBorder="1" applyAlignment="1" applyProtection="1">
      <alignment horizontal="center" vertical="center"/>
      <protection hidden="1"/>
    </xf>
    <xf numFmtId="0" fontId="54" fillId="5" borderId="12" xfId="0" applyFont="1" applyFill="1" applyBorder="1" applyAlignment="1" applyProtection="1">
      <alignment horizontal="center" vertical="center" wrapText="1"/>
      <protection hidden="1"/>
    </xf>
    <xf numFmtId="0" fontId="54" fillId="5" borderId="15" xfId="0" applyFont="1" applyFill="1" applyBorder="1" applyAlignment="1" applyProtection="1">
      <alignment horizontal="center" vertical="center" wrapText="1"/>
      <protection hidden="1"/>
    </xf>
    <xf numFmtId="0" fontId="10" fillId="5" borderId="8" xfId="0" applyFont="1" applyFill="1" applyBorder="1" applyAlignment="1" applyProtection="1">
      <alignment horizontal="center" vertical="center"/>
      <protection hidden="1"/>
    </xf>
    <xf numFmtId="0" fontId="10" fillId="5" borderId="9" xfId="0" applyFont="1" applyFill="1" applyBorder="1" applyAlignment="1" applyProtection="1">
      <alignment horizontal="center" vertical="center"/>
      <protection hidden="1"/>
    </xf>
    <xf numFmtId="0" fontId="10" fillId="5" borderId="13" xfId="0" applyFont="1" applyFill="1" applyBorder="1" applyAlignment="1" applyProtection="1">
      <alignment horizontal="center" vertical="center"/>
      <protection hidden="1"/>
    </xf>
    <xf numFmtId="0" fontId="7" fillId="5" borderId="0" xfId="3" applyFont="1" applyFill="1" applyBorder="1" applyAlignment="1" applyProtection="1">
      <alignment horizontal="center"/>
      <protection hidden="1"/>
    </xf>
    <xf numFmtId="0" fontId="7" fillId="5" borderId="6" xfId="3" applyFont="1" applyFill="1" applyBorder="1" applyAlignment="1" applyProtection="1">
      <alignment horizontal="center"/>
      <protection hidden="1"/>
    </xf>
    <xf numFmtId="0" fontId="7" fillId="5" borderId="5" xfId="3" applyFont="1" applyFill="1" applyBorder="1" applyAlignment="1" applyProtection="1">
      <alignment horizontal="center" vertical="center" wrapText="1"/>
      <protection hidden="1"/>
    </xf>
    <xf numFmtId="0" fontId="7" fillId="5" borderId="0" xfId="3" applyFont="1" applyFill="1" applyBorder="1" applyAlignment="1" applyProtection="1">
      <alignment horizontal="center" vertical="center" wrapText="1"/>
      <protection hidden="1"/>
    </xf>
    <xf numFmtId="0" fontId="7" fillId="5" borderId="6" xfId="3" applyFont="1" applyFill="1" applyBorder="1" applyAlignment="1" applyProtection="1">
      <alignment horizontal="center" vertical="center" wrapText="1"/>
      <protection hidden="1"/>
    </xf>
    <xf numFmtId="0" fontId="8" fillId="5" borderId="5" xfId="3" applyFont="1" applyFill="1" applyBorder="1" applyAlignment="1" applyProtection="1">
      <alignment horizontal="center"/>
      <protection hidden="1"/>
    </xf>
    <xf numFmtId="0" fontId="8" fillId="5" borderId="0" xfId="3" applyFont="1" applyFill="1" applyBorder="1" applyAlignment="1" applyProtection="1">
      <alignment horizontal="center"/>
      <protection hidden="1"/>
    </xf>
    <xf numFmtId="0" fontId="8" fillId="5" borderId="6" xfId="3" applyFont="1" applyFill="1" applyBorder="1" applyAlignment="1" applyProtection="1">
      <alignment horizontal="center"/>
      <protection hidden="1"/>
    </xf>
    <xf numFmtId="0" fontId="7" fillId="5" borderId="11" xfId="3" applyFont="1" applyFill="1" applyBorder="1" applyAlignment="1" applyProtection="1">
      <alignment horizontal="center"/>
      <protection hidden="1"/>
    </xf>
    <xf numFmtId="0" fontId="7" fillId="5" borderId="14" xfId="3" applyFont="1" applyFill="1" applyBorder="1" applyAlignment="1" applyProtection="1">
      <alignment horizontal="center"/>
      <protection hidden="1"/>
    </xf>
    <xf numFmtId="0" fontId="4" fillId="5" borderId="27" xfId="3" applyFont="1" applyFill="1" applyBorder="1" applyAlignment="1" applyProtection="1">
      <alignment horizontal="center" vertical="center"/>
      <protection hidden="1"/>
    </xf>
    <xf numFmtId="0" fontId="4" fillId="5" borderId="23" xfId="3" applyFont="1" applyFill="1" applyBorder="1" applyAlignment="1" applyProtection="1">
      <alignment horizontal="center" vertical="center"/>
      <protection hidden="1"/>
    </xf>
    <xf numFmtId="0" fontId="4" fillId="5" borderId="12" xfId="3" applyFont="1" applyFill="1" applyBorder="1" applyAlignment="1" applyProtection="1">
      <alignment horizontal="center" wrapText="1"/>
      <protection hidden="1"/>
    </xf>
    <xf numFmtId="0" fontId="4" fillId="5" borderId="15" xfId="3" applyFont="1" applyFill="1" applyBorder="1" applyAlignment="1" applyProtection="1">
      <alignment horizontal="center" wrapText="1"/>
      <protection hidden="1"/>
    </xf>
    <xf numFmtId="4" fontId="4" fillId="5" borderId="9" xfId="3" applyNumberFormat="1" applyFont="1" applyFill="1" applyBorder="1" applyAlignment="1" applyProtection="1">
      <alignment horizontal="center"/>
      <protection hidden="1"/>
    </xf>
    <xf numFmtId="4" fontId="4" fillId="5" borderId="28" xfId="3" applyNumberFormat="1" applyFont="1" applyFill="1" applyBorder="1" applyAlignment="1" applyProtection="1">
      <alignment horizontal="center"/>
      <protection hidden="1"/>
    </xf>
    <xf numFmtId="4" fontId="4" fillId="5" borderId="13" xfId="3" applyNumberFormat="1" applyFont="1" applyFill="1" applyBorder="1" applyAlignment="1" applyProtection="1">
      <alignment horizontal="center"/>
      <protection hidden="1"/>
    </xf>
    <xf numFmtId="0" fontId="0" fillId="0" borderId="34" xfId="82" applyFont="1" applyFill="1" applyBorder="1" applyAlignment="1" applyProtection="1">
      <alignment horizontal="left"/>
      <protection locked="0" hidden="1"/>
    </xf>
  </cellXfs>
  <cellStyles count="273">
    <cellStyle name="20 % - Accent1" xfId="91"/>
    <cellStyle name="20 % - Accent1 2" xfId="92"/>
    <cellStyle name="20 % - Accent1 2 2" xfId="93"/>
    <cellStyle name="20 % - Accent1 3" xfId="94"/>
    <cellStyle name="20 % - Accent1 3 2" xfId="95"/>
    <cellStyle name="20 % - Accent1 4" xfId="96"/>
    <cellStyle name="20 % - Accent1 4 2" xfId="97"/>
    <cellStyle name="20 % - Accent1 5" xfId="98"/>
    <cellStyle name="20 % - Accent1 5 2" xfId="99"/>
    <cellStyle name="20 % - Accent1 6" xfId="100"/>
    <cellStyle name="20 % - Accent1 6 2" xfId="101"/>
    <cellStyle name="20 % - Accent1 7" xfId="102"/>
    <cellStyle name="20 % - Accent2" xfId="103"/>
    <cellStyle name="20 % - Accent2 2" xfId="104"/>
    <cellStyle name="20 % - Accent2 2 2" xfId="105"/>
    <cellStyle name="20 % - Accent2 3" xfId="106"/>
    <cellStyle name="20 % - Accent2 3 2" xfId="107"/>
    <cellStyle name="20 % - Accent2 4" xfId="108"/>
    <cellStyle name="20 % - Accent2 4 2" xfId="109"/>
    <cellStyle name="20 % - Accent2 5" xfId="110"/>
    <cellStyle name="20 % - Accent2 5 2" xfId="111"/>
    <cellStyle name="20 % - Accent2 6" xfId="112"/>
    <cellStyle name="20 % - Accent2 6 2" xfId="113"/>
    <cellStyle name="20 % - Accent2 7" xfId="114"/>
    <cellStyle name="20 % - Accent3" xfId="115"/>
    <cellStyle name="20 % - Accent3 2" xfId="116"/>
    <cellStyle name="20 % - Accent3 2 2" xfId="117"/>
    <cellStyle name="20 % - Accent3 3" xfId="118"/>
    <cellStyle name="20 % - Accent3 3 2" xfId="119"/>
    <cellStyle name="20 % - Accent3 4" xfId="120"/>
    <cellStyle name="20 % - Accent3 4 2" xfId="121"/>
    <cellStyle name="20 % - Accent3 5" xfId="122"/>
    <cellStyle name="20 % - Accent3 5 2" xfId="123"/>
    <cellStyle name="20 % - Accent3 6" xfId="124"/>
    <cellStyle name="20 % - Accent3 6 2" xfId="125"/>
    <cellStyle name="20 % - Accent3 7" xfId="126"/>
    <cellStyle name="20 % - Accent4" xfId="127"/>
    <cellStyle name="20 % - Accent4 2" xfId="128"/>
    <cellStyle name="20 % - Accent4 2 2" xfId="129"/>
    <cellStyle name="20 % - Accent4 3" xfId="130"/>
    <cellStyle name="20 % - Accent4 3 2" xfId="131"/>
    <cellStyle name="20 % - Accent4 4" xfId="132"/>
    <cellStyle name="20 % - Accent4 4 2" xfId="133"/>
    <cellStyle name="20 % - Accent4 5" xfId="134"/>
    <cellStyle name="20 % - Accent4 5 2" xfId="135"/>
    <cellStyle name="20 % - Accent4 6" xfId="136"/>
    <cellStyle name="20 % - Accent4 6 2" xfId="137"/>
    <cellStyle name="20 % - Accent4 7" xfId="138"/>
    <cellStyle name="20 % - Accent5" xfId="139"/>
    <cellStyle name="20 % - Accent5 2" xfId="140"/>
    <cellStyle name="20 % - Accent5 2 2" xfId="141"/>
    <cellStyle name="20 % - Accent5 3" xfId="142"/>
    <cellStyle name="20 % - Accent5 3 2" xfId="143"/>
    <cellStyle name="20 % - Accent5 4" xfId="144"/>
    <cellStyle name="20 % - Accent5 4 2" xfId="145"/>
    <cellStyle name="20 % - Accent5 5" xfId="146"/>
    <cellStyle name="20 % - Accent5 5 2" xfId="147"/>
    <cellStyle name="20 % - Accent5 6" xfId="148"/>
    <cellStyle name="20 % - Accent5 6 2" xfId="149"/>
    <cellStyle name="20 % - Accent5 7" xfId="150"/>
    <cellStyle name="20 % - Accent6" xfId="151"/>
    <cellStyle name="20 % - Accent6 2" xfId="152"/>
    <cellStyle name="20 % - Accent6 2 2" xfId="153"/>
    <cellStyle name="20 % - Accent6 3" xfId="154"/>
    <cellStyle name="20 % - Accent6 3 2" xfId="155"/>
    <cellStyle name="20 % - Accent6 4" xfId="156"/>
    <cellStyle name="20 % - Accent6 4 2" xfId="157"/>
    <cellStyle name="20 % - Accent6 5" xfId="158"/>
    <cellStyle name="20 % - Accent6 5 2" xfId="159"/>
    <cellStyle name="20 % - Accent6 6" xfId="160"/>
    <cellStyle name="20 % - Accent6 6 2" xfId="161"/>
    <cellStyle name="20 % - Accent6 7" xfId="162"/>
    <cellStyle name="20% - Accent6" xfId="82" builtinId="50"/>
    <cellStyle name="40 % - Accent1" xfId="163"/>
    <cellStyle name="40 % - Accent1 2" xfId="164"/>
    <cellStyle name="40 % - Accent1 2 2" xfId="165"/>
    <cellStyle name="40 % - Accent1 3" xfId="166"/>
    <cellStyle name="40 % - Accent1 3 2" xfId="167"/>
    <cellStyle name="40 % - Accent1 4" xfId="168"/>
    <cellStyle name="40 % - Accent1 4 2" xfId="169"/>
    <cellStyle name="40 % - Accent1 5" xfId="170"/>
    <cellStyle name="40 % - Accent1 5 2" xfId="171"/>
    <cellStyle name="40 % - Accent1 6" xfId="172"/>
    <cellStyle name="40 % - Accent1 6 2" xfId="173"/>
    <cellStyle name="40 % - Accent1 7" xfId="174"/>
    <cellStyle name="40 % - Accent2" xfId="175"/>
    <cellStyle name="40 % - Accent2 2" xfId="176"/>
    <cellStyle name="40 % - Accent2 2 2" xfId="177"/>
    <cellStyle name="40 % - Accent2 3" xfId="178"/>
    <cellStyle name="40 % - Accent2 3 2" xfId="179"/>
    <cellStyle name="40 % - Accent2 4" xfId="180"/>
    <cellStyle name="40 % - Accent2 4 2" xfId="181"/>
    <cellStyle name="40 % - Accent2 5" xfId="182"/>
    <cellStyle name="40 % - Accent2 5 2" xfId="183"/>
    <cellStyle name="40 % - Accent2 6" xfId="184"/>
    <cellStyle name="40 % - Accent2 6 2" xfId="185"/>
    <cellStyle name="40 % - Accent2 7" xfId="186"/>
    <cellStyle name="40 % - Accent3" xfId="187"/>
    <cellStyle name="40 % - Accent3 2" xfId="188"/>
    <cellStyle name="40 % - Accent3 2 2" xfId="189"/>
    <cellStyle name="40 % - Accent3 3" xfId="190"/>
    <cellStyle name="40 % - Accent3 3 2" xfId="191"/>
    <cellStyle name="40 % - Accent3 4" xfId="192"/>
    <cellStyle name="40 % - Accent3 4 2" xfId="193"/>
    <cellStyle name="40 % - Accent3 5" xfId="194"/>
    <cellStyle name="40 % - Accent3 5 2" xfId="195"/>
    <cellStyle name="40 % - Accent3 6" xfId="196"/>
    <cellStyle name="40 % - Accent3 6 2" xfId="197"/>
    <cellStyle name="40 % - Accent3 7" xfId="198"/>
    <cellStyle name="40 % - Accent4" xfId="199"/>
    <cellStyle name="40 % - Accent4 2" xfId="200"/>
    <cellStyle name="40 % - Accent4 2 2" xfId="201"/>
    <cellStyle name="40 % - Accent4 3" xfId="202"/>
    <cellStyle name="40 % - Accent4 3 2" xfId="203"/>
    <cellStyle name="40 % - Accent4 4" xfId="204"/>
    <cellStyle name="40 % - Accent4 4 2" xfId="205"/>
    <cellStyle name="40 % - Accent4 5" xfId="206"/>
    <cellStyle name="40 % - Accent4 5 2" xfId="207"/>
    <cellStyle name="40 % - Accent4 6" xfId="208"/>
    <cellStyle name="40 % - Accent4 6 2" xfId="209"/>
    <cellStyle name="40 % - Accent4 7" xfId="210"/>
    <cellStyle name="40 % - Accent5" xfId="211"/>
    <cellStyle name="40 % - Accent5 2" xfId="212"/>
    <cellStyle name="40 % - Accent5 2 2" xfId="213"/>
    <cellStyle name="40 % - Accent5 3" xfId="214"/>
    <cellStyle name="40 % - Accent5 3 2" xfId="215"/>
    <cellStyle name="40 % - Accent5 4" xfId="216"/>
    <cellStyle name="40 % - Accent5 4 2" xfId="217"/>
    <cellStyle name="40 % - Accent5 5" xfId="218"/>
    <cellStyle name="40 % - Accent5 5 2" xfId="219"/>
    <cellStyle name="40 % - Accent5 6" xfId="220"/>
    <cellStyle name="40 % - Accent5 6 2" xfId="221"/>
    <cellStyle name="40 % - Accent5 7" xfId="222"/>
    <cellStyle name="40 % - Accent6" xfId="223"/>
    <cellStyle name="40 % - Accent6 2" xfId="224"/>
    <cellStyle name="40 % - Accent6 2 2" xfId="225"/>
    <cellStyle name="40 % - Accent6 3" xfId="226"/>
    <cellStyle name="40 % - Accent6 3 2" xfId="227"/>
    <cellStyle name="40 % - Accent6 4" xfId="228"/>
    <cellStyle name="40 % - Accent6 4 2" xfId="229"/>
    <cellStyle name="40 % - Accent6 5" xfId="230"/>
    <cellStyle name="40 % - Accent6 5 2" xfId="231"/>
    <cellStyle name="40 % - Accent6 6" xfId="232"/>
    <cellStyle name="40 % - Accent6 6 2" xfId="233"/>
    <cellStyle name="40 % - Accent6 7" xfId="234"/>
    <cellStyle name="60 % - Accent1" xfId="235"/>
    <cellStyle name="60 % - Accent2" xfId="236"/>
    <cellStyle name="60 % - Accent3" xfId="237"/>
    <cellStyle name="60 % - Accent4" xfId="238"/>
    <cellStyle name="60 % - Accent5" xfId="239"/>
    <cellStyle name="60 % - Accent6" xfId="240"/>
    <cellStyle name="Accent1 2" xfId="241"/>
    <cellStyle name="Accent2 2" xfId="242"/>
    <cellStyle name="Accent3 2" xfId="243"/>
    <cellStyle name="Accent4 2" xfId="244"/>
    <cellStyle name="Accent5 2" xfId="7"/>
    <cellStyle name="Accent6 2" xfId="245"/>
    <cellStyle name="Avertissement" xfId="246"/>
    <cellStyle name="Calcul" xfId="247"/>
    <cellStyle name="Cellule liée" xfId="248"/>
    <cellStyle name="Comma" xfId="1" builtinId="3"/>
    <cellStyle name="Comma [0] 2" xfId="6"/>
    <cellStyle name="Comma [0] 3" xfId="8"/>
    <cellStyle name="Comma 10" xfId="9"/>
    <cellStyle name="Comma 11" xfId="89"/>
    <cellStyle name="Comma 2" xfId="4"/>
    <cellStyle name="Comma 2 2" xfId="5"/>
    <cellStyle name="Comma 2_entries given-mail" xfId="10"/>
    <cellStyle name="Comma 3" xfId="11"/>
    <cellStyle name="Comma 3 2" xfId="12"/>
    <cellStyle name="Comma 3_03 Annexures to form 3CD" xfId="13"/>
    <cellStyle name="Comma 36" xfId="14"/>
    <cellStyle name="Comma 4" xfId="15"/>
    <cellStyle name="Comma 4 2" xfId="16"/>
    <cellStyle name="Comma 5" xfId="17"/>
    <cellStyle name="Comma 5 2" xfId="18"/>
    <cellStyle name="Comma 6" xfId="19"/>
    <cellStyle name="Comma 7" xfId="20"/>
    <cellStyle name="Comma 8" xfId="21"/>
    <cellStyle name="Comma 9" xfId="22"/>
    <cellStyle name="Comma 9 2" xfId="23"/>
    <cellStyle name="Commentaire" xfId="249"/>
    <cellStyle name="Commentaire 2" xfId="250"/>
    <cellStyle name="Currency 2" xfId="24"/>
    <cellStyle name="Entrée" xfId="251"/>
    <cellStyle name="Euro" xfId="252"/>
    <cellStyle name="Euro 2" xfId="253"/>
    <cellStyle name="Hyperlink" xfId="84" builtinId="8"/>
    <cellStyle name="Input" xfId="2" builtinId="20"/>
    <cellStyle name="Insatisfaisant" xfId="254"/>
    <cellStyle name="Neutral 2" xfId="255"/>
    <cellStyle name="Neutre" xfId="256"/>
    <cellStyle name="Normal" xfId="0" builtinId="0"/>
    <cellStyle name="Normal 10" xfId="25"/>
    <cellStyle name="Normal 11" xfId="26"/>
    <cellStyle name="Normal 2" xfId="3"/>
    <cellStyle name="Normal 2 2" xfId="27"/>
    <cellStyle name="Normal 2 2 2" xfId="28"/>
    <cellStyle name="Normal 2 2_entry for dec" xfId="29"/>
    <cellStyle name="Normal 2 3" xfId="30"/>
    <cellStyle name="Normal 2_entries given-mail" xfId="31"/>
    <cellStyle name="Normal 3" xfId="32"/>
    <cellStyle name="Normal 3 10" xfId="33"/>
    <cellStyle name="Normal 3 11" xfId="85"/>
    <cellStyle name="Normal 3 2" xfId="34"/>
    <cellStyle name="Normal 3 3" xfId="35"/>
    <cellStyle name="Normal 3 4" xfId="36"/>
    <cellStyle name="Normal 3 5" xfId="37"/>
    <cellStyle name="Normal 3 6" xfId="38"/>
    <cellStyle name="Normal 3 7" xfId="39"/>
    <cellStyle name="Normal 3 8" xfId="40"/>
    <cellStyle name="Normal 3 9" xfId="41"/>
    <cellStyle name="Normal 3_entries given-mail" xfId="42"/>
    <cellStyle name="Normal 4" xfId="43"/>
    <cellStyle name="Normal 4 2" xfId="44"/>
    <cellStyle name="Normal 4 2 2" xfId="257"/>
    <cellStyle name="Normal 4 3" xfId="45"/>
    <cellStyle name="Normal 4 3 2" xfId="258"/>
    <cellStyle name="Normal 4_03 Annexures to form 3CD" xfId="46"/>
    <cellStyle name="Normal 5" xfId="47"/>
    <cellStyle name="Normal 5 10" xfId="48"/>
    <cellStyle name="Normal 5 11" xfId="49"/>
    <cellStyle name="Normal 5 2" xfId="50"/>
    <cellStyle name="Normal 5 3" xfId="51"/>
    <cellStyle name="Normal 5 4" xfId="52"/>
    <cellStyle name="Normal 5 5" xfId="53"/>
    <cellStyle name="Normal 5 6" xfId="54"/>
    <cellStyle name="Normal 5 7" xfId="55"/>
    <cellStyle name="Normal 5 8" xfId="56"/>
    <cellStyle name="Normal 5 9" xfId="57"/>
    <cellStyle name="Normal 5_entry for dec" xfId="58"/>
    <cellStyle name="Normal 6" xfId="59"/>
    <cellStyle name="Normal 6 10" xfId="60"/>
    <cellStyle name="Normal 6 2" xfId="61"/>
    <cellStyle name="Normal 6 3" xfId="62"/>
    <cellStyle name="Normal 6 4" xfId="63"/>
    <cellStyle name="Normal 6 5" xfId="64"/>
    <cellStyle name="Normal 6 6" xfId="65"/>
    <cellStyle name="Normal 6 7" xfId="66"/>
    <cellStyle name="Normal 6 8" xfId="67"/>
    <cellStyle name="Normal 6 9" xfId="68"/>
    <cellStyle name="Normal 7" xfId="69"/>
    <cellStyle name="Normal 7 2" xfId="259"/>
    <cellStyle name="Normal 7 2 2" xfId="260"/>
    <cellStyle name="Normal 7 3" xfId="261"/>
    <cellStyle name="Normal 7 3 2" xfId="262"/>
    <cellStyle name="Normal 8" xfId="87"/>
    <cellStyle name="Normal 8 10" xfId="70"/>
    <cellStyle name="Normal 8 2" xfId="71"/>
    <cellStyle name="Normal 8 3" xfId="72"/>
    <cellStyle name="Normal 8 4" xfId="73"/>
    <cellStyle name="Normal 8 5" xfId="74"/>
    <cellStyle name="Normal 8 6" xfId="75"/>
    <cellStyle name="Normal 8 7" xfId="76"/>
    <cellStyle name="Normal 8 8" xfId="77"/>
    <cellStyle name="Normal 8 9" xfId="78"/>
    <cellStyle name="Normal 9" xfId="79"/>
    <cellStyle name="Normal_Balance Sheets" xfId="90"/>
    <cellStyle name="Normal_Income Statements" xfId="88"/>
    <cellStyle name="Percent" xfId="83" builtinId="5"/>
    <cellStyle name="Percent 2" xfId="80"/>
    <cellStyle name="Percent 2 2" xfId="86"/>
    <cellStyle name="Percent 3" xfId="81"/>
    <cellStyle name="Satisfaisant" xfId="263"/>
    <cellStyle name="Sortie" xfId="264"/>
    <cellStyle name="Texte explicatif" xfId="265"/>
    <cellStyle name="Titre" xfId="266"/>
    <cellStyle name="Titre 1" xfId="267"/>
    <cellStyle name="Titre 2" xfId="268"/>
    <cellStyle name="Titre 3" xfId="269"/>
    <cellStyle name="Titre 4" xfId="270"/>
    <cellStyle name="Total 2" xfId="271"/>
    <cellStyle name="Vérification" xfId="272"/>
  </cellStyles>
  <dxfs count="8">
    <dxf>
      <font>
        <strike/>
      </font>
    </dxf>
    <dxf>
      <font>
        <strike/>
      </font>
    </dxf>
    <dxf>
      <font>
        <strike/>
      </font>
    </dxf>
    <dxf>
      <font>
        <strike/>
      </font>
    </dxf>
    <dxf>
      <font>
        <strike/>
      </font>
    </dxf>
    <dxf>
      <font>
        <strike/>
      </font>
    </dxf>
    <dxf>
      <font>
        <strike/>
      </font>
    </dxf>
    <dxf>
      <font>
        <strike/>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314011</xdr:colOff>
      <xdr:row>27</xdr:row>
      <xdr:rowOff>104671</xdr:rowOff>
    </xdr:from>
    <xdr:to>
      <xdr:col>23</xdr:col>
      <xdr:colOff>544286</xdr:colOff>
      <xdr:row>35</xdr:row>
      <xdr:rowOff>181917</xdr:rowOff>
    </xdr:to>
    <xdr:grpSp>
      <xdr:nvGrpSpPr>
        <xdr:cNvPr id="7" name="Group 6"/>
        <xdr:cNvGrpSpPr/>
      </xdr:nvGrpSpPr>
      <xdr:grpSpPr>
        <a:xfrm>
          <a:off x="9891346" y="5170715"/>
          <a:ext cx="5191649" cy="1605433"/>
          <a:chOff x="9891346" y="5170715"/>
          <a:chExt cx="5191649" cy="1605433"/>
        </a:xfrm>
      </xdr:grpSpPr>
      <xdr:grpSp>
        <xdr:nvGrpSpPr>
          <xdr:cNvPr id="4" name="Group 3"/>
          <xdr:cNvGrpSpPr/>
        </xdr:nvGrpSpPr>
        <xdr:grpSpPr>
          <a:xfrm>
            <a:off x="9891346" y="5233517"/>
            <a:ext cx="3287904" cy="1542631"/>
            <a:chOff x="9891346" y="5233517"/>
            <a:chExt cx="3287904" cy="1542631"/>
          </a:xfrm>
        </xdr:grpSpPr>
        <xdr:pic>
          <xdr:nvPicPr>
            <xdr:cNvPr id="1032" name="Picture 8" descr="http://ts4.mm.bing.net/images/thumbnail.aspx?q=4963303508215111&amp;id=012ba4c5246fc045eca68eddae3babfb"/>
            <xdr:cNvPicPr>
              <a:picLocks noChangeAspect="1" noChangeArrowheads="1"/>
            </xdr:cNvPicPr>
          </xdr:nvPicPr>
          <xdr:blipFill>
            <a:blip xmlns:r="http://schemas.openxmlformats.org/officeDocument/2006/relationships" r:embed="rId1" cstate="print"/>
            <a:srcRect/>
            <a:stretch>
              <a:fillRect/>
            </a:stretch>
          </xdr:blipFill>
          <xdr:spPr bwMode="auto">
            <a:xfrm>
              <a:off x="9891346" y="5264918"/>
              <a:ext cx="1524000" cy="1511230"/>
            </a:xfrm>
            <a:prstGeom prst="rect">
              <a:avLst/>
            </a:prstGeom>
            <a:noFill/>
          </xdr:spPr>
        </xdr:pic>
        <xdr:pic>
          <xdr:nvPicPr>
            <xdr:cNvPr id="1033" name="Picture 9" descr="http://ts4.mm.bing.net/images/thumbnail.aspx?q=5051625261106939&amp;id=150f5dcc964a38926255b3365e257214"/>
            <xdr:cNvPicPr>
              <a:picLocks noChangeAspect="1" noChangeArrowheads="1"/>
            </xdr:cNvPicPr>
          </xdr:nvPicPr>
          <xdr:blipFill>
            <a:blip xmlns:r="http://schemas.openxmlformats.org/officeDocument/2006/relationships" r:embed="rId2" cstate="print"/>
            <a:srcRect/>
            <a:stretch>
              <a:fillRect/>
            </a:stretch>
          </xdr:blipFill>
          <xdr:spPr bwMode="auto">
            <a:xfrm>
              <a:off x="11660274" y="5233517"/>
              <a:ext cx="1518976" cy="1471246"/>
            </a:xfrm>
            <a:prstGeom prst="rect">
              <a:avLst/>
            </a:prstGeom>
            <a:noFill/>
          </xdr:spPr>
        </xdr:pic>
      </xdr:grpSp>
      <xdr:sp macro="" textlink="">
        <xdr:nvSpPr>
          <xdr:cNvPr id="6" name="Smiley Face 5"/>
          <xdr:cNvSpPr/>
        </xdr:nvSpPr>
        <xdr:spPr>
          <a:xfrm>
            <a:off x="13387336" y="5170715"/>
            <a:ext cx="1695659" cy="1590989"/>
          </a:xfrm>
          <a:prstGeom prst="smileyFace">
            <a:avLst>
              <a:gd name="adj" fmla="val 4653"/>
            </a:avLst>
          </a:prstGeom>
          <a:gradFill flip="none" rotWithShape="1">
            <a:gsLst>
              <a:gs pos="0">
                <a:srgbClr val="FF0000">
                  <a:tint val="66000"/>
                  <a:satMod val="160000"/>
                </a:srgbClr>
              </a:gs>
              <a:gs pos="50000">
                <a:srgbClr val="FF0000">
                  <a:tint val="44500"/>
                  <a:satMod val="160000"/>
                </a:srgbClr>
              </a:gs>
              <a:gs pos="100000">
                <a:srgbClr val="FF0000">
                  <a:tint val="23500"/>
                  <a:satMod val="160000"/>
                </a:srgbClr>
              </a:gs>
            </a:gsLst>
            <a:lin ang="135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a:p>
            <a:pPr algn="ctr"/>
            <a:endParaRPr lang="en-US" sz="1100"/>
          </a:p>
          <a:p>
            <a:pPr algn="ctr"/>
            <a:r>
              <a:rPr lang="en-US" sz="16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Upto 80% Off</a:t>
            </a:r>
            <a:r>
              <a:rPr lang="en-US" sz="1600" b="0" cap="none" spc="0" baseline="0">
                <a:ln w="18415" cmpd="sng">
                  <a:solidFill>
                    <a:srgbClr val="FFFFFF"/>
                  </a:solidFill>
                  <a:prstDash val="solid"/>
                </a:ln>
                <a:solidFill>
                  <a:srgbClr val="FFFFFF"/>
                </a:solidFill>
                <a:effectLst>
                  <a:outerShdw blurRad="63500" dir="3600000" algn="tl" rotWithShape="0">
                    <a:srgbClr val="000000">
                      <a:alpha val="70000"/>
                    </a:srgbClr>
                  </a:outerShdw>
                </a:effectLst>
              </a:rPr>
              <a:t>  </a:t>
            </a:r>
            <a:endParaRPr lang="en-US" sz="16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0</xdr:rowOff>
    </xdr:from>
    <xdr:to>
      <xdr:col>10</xdr:col>
      <xdr:colOff>333375</xdr:colOff>
      <xdr:row>4</xdr:row>
      <xdr:rowOff>104775</xdr:rowOff>
    </xdr:to>
    <xdr:sp macro="" textlink="">
      <xdr:nvSpPr>
        <xdr:cNvPr id="2" name="TextBox 1"/>
        <xdr:cNvSpPr txBox="1"/>
      </xdr:nvSpPr>
      <xdr:spPr>
        <a:xfrm>
          <a:off x="6210300" y="190500"/>
          <a:ext cx="277177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t> Information: Press</a:t>
          </a:r>
          <a:r>
            <a:rPr lang="en-US" sz="1100" baseline="0"/>
            <a:t> Ctrl+ALT+F5 or </a:t>
          </a:r>
        </a:p>
        <a:p>
          <a:r>
            <a:rPr lang="en-US" sz="1100" baseline="0"/>
            <a:t>goto Excel Menu &amp; Click Data&gt;RefreshAll</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Gini%20Accoun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ew%20Acc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emin/AppData/Roaming/Microsoft/Excel/Users/Hemin/AppData/Roaming/Microsoft/Excel/Users/Hemin/AppData/Local/Temp/XLtoEXE111101135704_tmp/XLtoEXEtmp/E2TFull%20-%20Copy.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
      <sheetName val="GL"/>
      <sheetName val="Enquiry"/>
      <sheetName val="Matser-GL"/>
      <sheetName val="Master-AP"/>
      <sheetName val="Master-AR"/>
      <sheetName val="Master-Inventory"/>
      <sheetName val="Master FA Register"/>
      <sheetName val="Master-Investment"/>
      <sheetName val="Master-BRS"/>
      <sheetName val="Master-Others"/>
      <sheetName val="Master-EMI Payable"/>
      <sheetName val="Master-EMI Receivable"/>
      <sheetName val="Chart"/>
      <sheetName val="Financial-DashBoard"/>
      <sheetName val="Financial-PL"/>
      <sheetName val="Financial-BS"/>
      <sheetName val="Financial FA Schedule"/>
      <sheetName val="Module-Accounts Payable"/>
      <sheetName val="Module-Accounts Receivable"/>
      <sheetName val="Module-Inventory"/>
      <sheetName val="Module-Investment"/>
      <sheetName val="Module-VAT"/>
      <sheetName val="Module-CENVAT"/>
      <sheetName val="Module-TDS"/>
      <sheetName val="Report-Ledger"/>
      <sheetName val="Report-AR-AP with Ageing"/>
      <sheetName val="Report-Register"/>
      <sheetName val="Report-Dimension"/>
      <sheetName val="Report-Product Performance"/>
      <sheetName val="SL"/>
    </sheetNames>
    <sheetDataSet>
      <sheetData sheetId="0">
        <row r="108">
          <cell r="A108" t="str">
            <v>xxxxxx</v>
          </cell>
        </row>
      </sheetData>
      <sheetData sheetId="1">
        <row r="1">
          <cell r="A1" t="str">
            <v>Date</v>
          </cell>
          <cell r="D1" t="str">
            <v>Dr Ledger</v>
          </cell>
        </row>
        <row r="2">
          <cell r="A2" t="str">
            <v>Dear Accountants ,</v>
          </cell>
        </row>
        <row r="4">
          <cell r="A4" t="str">
            <v>You shall agree accounting with excel is fun, compared to any Accounting/ERP package available in this world. With this idea I starterd working making a mini ERP accounting package in excel.</v>
          </cell>
        </row>
        <row r="5">
          <cell r="A5" t="str">
            <v>Today it’s a reality, this software is made for the world with indian beliefs. Try this out, you will love it. If you love it please buy it &amp; enjoy the small beauty, don’t crack it.</v>
          </cell>
        </row>
        <row r="6">
          <cell r="A6" t="str">
            <v>Still if you are already a crack &amp; able to crack it, then please don’t send me any mail asking for understanding the application of mind boggling/head spinning logic of ERP in Excel.</v>
          </cell>
        </row>
        <row r="7">
          <cell r="A7" t="str">
            <v>I am exploring more possibilities &amp; believe me "Sky is the Limit".  But for genuine potential buyers I am open to take the challenge of any wildest customisation even you may not dream.</v>
          </cell>
        </row>
        <row r="9">
          <cell r="A9" t="str">
            <v>Now lets start a quick tour of this application, software,template whatever you call.</v>
          </cell>
        </row>
        <row r="10">
          <cell r="A10" t="str">
            <v>We are standing in the single place data entry area where we need to enter accounting data in some structurred form. In your right some green colour fixed ledgers are there coming from the relevant module.</v>
          </cell>
        </row>
        <row r="11">
          <cell r="A11" t="str">
            <v>These ledger are enough to start with for example 200 vendors, 200 customers,  common VAT/CENVAT/TDS ledgers, what we need is just go to the module &amp; change the name to actual.</v>
          </cell>
        </row>
        <row r="12">
          <cell r="A12" t="str">
            <v xml:space="preserve">The good thing is that we have the freedom of copy paste, drag &amp; drop, all excel functions </v>
          </cell>
        </row>
        <row r="14">
          <cell r="A14" t="str">
            <v>How to enter Purchase entry without Item</v>
          </cell>
        </row>
        <row r="15">
          <cell r="A15">
            <v>40637</v>
          </cell>
          <cell r="D15" t="str">
            <v>Purchase A/C</v>
          </cell>
        </row>
        <row r="16">
          <cell r="A16">
            <v>40637</v>
          </cell>
          <cell r="D16" t="str">
            <v>Purchase A/C</v>
          </cell>
        </row>
        <row r="17">
          <cell r="A17">
            <v>40637</v>
          </cell>
          <cell r="D17" t="str">
            <v>Purchase A/C</v>
          </cell>
        </row>
        <row r="18">
          <cell r="A18" t="str">
            <v>How to enter Purchase entry with Item</v>
          </cell>
        </row>
        <row r="19">
          <cell r="A19">
            <v>40637</v>
          </cell>
          <cell r="D19" t="str">
            <v>Purchase A/C</v>
          </cell>
        </row>
        <row r="20">
          <cell r="A20">
            <v>40637</v>
          </cell>
          <cell r="D20" t="str">
            <v>Purchase A/C</v>
          </cell>
        </row>
        <row r="21">
          <cell r="A21">
            <v>40637</v>
          </cell>
          <cell r="D21" t="str">
            <v>Purchase A/C</v>
          </cell>
        </row>
        <row r="22">
          <cell r="A22" t="str">
            <v>How to enter Purchase entry with Item &amp; with VAT</v>
          </cell>
        </row>
        <row r="23">
          <cell r="A23">
            <v>40637</v>
          </cell>
          <cell r="D23" t="str">
            <v>Purchase A/C</v>
          </cell>
        </row>
        <row r="24">
          <cell r="A24">
            <v>40637</v>
          </cell>
          <cell r="D24" t="str">
            <v>Purchase A/C</v>
          </cell>
        </row>
        <row r="25">
          <cell r="A25">
            <v>40637</v>
          </cell>
          <cell r="D25" t="str">
            <v>Purchase A/C</v>
          </cell>
        </row>
        <row r="26">
          <cell r="A26" t="str">
            <v>How to enter Purchase entry without Item but with STAX</v>
          </cell>
        </row>
        <row r="27">
          <cell r="A27">
            <v>40637</v>
          </cell>
          <cell r="D27" t="str">
            <v>Purchase A/C</v>
          </cell>
        </row>
        <row r="28">
          <cell r="A28">
            <v>40637</v>
          </cell>
          <cell r="D28" t="str">
            <v>Purchase A/C</v>
          </cell>
        </row>
        <row r="29">
          <cell r="A29">
            <v>40637</v>
          </cell>
          <cell r="D29" t="str">
            <v>Purchase A/C</v>
          </cell>
        </row>
        <row r="30">
          <cell r="A30" t="str">
            <v>How to enter Purchase entry with Item &amp; with CENVAT/Excise credit</v>
          </cell>
        </row>
        <row r="31">
          <cell r="A31">
            <v>40637</v>
          </cell>
          <cell r="D31" t="str">
            <v>Purchase A/C</v>
          </cell>
        </row>
        <row r="32">
          <cell r="A32">
            <v>40637</v>
          </cell>
          <cell r="D32" t="str">
            <v>Purchase A/C</v>
          </cell>
        </row>
        <row r="33">
          <cell r="A33">
            <v>40637</v>
          </cell>
          <cell r="D33" t="str">
            <v>Purchase A/C</v>
          </cell>
        </row>
        <row r="34">
          <cell r="A34" t="str">
            <v>How to enter Purchase entry with Item &amp; with CST</v>
          </cell>
        </row>
        <row r="35">
          <cell r="A35">
            <v>40637</v>
          </cell>
          <cell r="D35" t="str">
            <v>Purchase A/C</v>
          </cell>
        </row>
        <row r="36">
          <cell r="A36">
            <v>40637</v>
          </cell>
          <cell r="D36" t="str">
            <v>Purchase A/C</v>
          </cell>
        </row>
        <row r="37">
          <cell r="A37">
            <v>40637</v>
          </cell>
          <cell r="D37" t="str">
            <v>Purchase A/C</v>
          </cell>
        </row>
        <row r="38">
          <cell r="A38" t="str">
            <v>How to enter Purchase entry with Item &amp; with Composite VAT &amp; Excise</v>
          </cell>
        </row>
        <row r="39">
          <cell r="A39">
            <v>40637</v>
          </cell>
          <cell r="D39" t="str">
            <v>Purchase A/C</v>
          </cell>
        </row>
        <row r="40">
          <cell r="A40">
            <v>40637</v>
          </cell>
          <cell r="D40" t="str">
            <v>Purchase A/C</v>
          </cell>
        </row>
        <row r="41">
          <cell r="A41">
            <v>40637</v>
          </cell>
          <cell r="D41" t="str">
            <v>Purchase A/C</v>
          </cell>
        </row>
        <row r="42">
          <cell r="A42">
            <v>40637</v>
          </cell>
          <cell r="D42" t="str">
            <v>Purchase A/C</v>
          </cell>
        </row>
        <row r="43">
          <cell r="A43" t="str">
            <v>How to enter Sales entry without Item</v>
          </cell>
        </row>
        <row r="44">
          <cell r="A44">
            <v>40637</v>
          </cell>
          <cell r="D44" t="str">
            <v>Debtors</v>
          </cell>
        </row>
        <row r="45">
          <cell r="A45">
            <v>40637</v>
          </cell>
          <cell r="D45" t="str">
            <v>Debtors 1</v>
          </cell>
        </row>
        <row r="46">
          <cell r="A46">
            <v>40637</v>
          </cell>
          <cell r="D46" t="str">
            <v>Debtors 2</v>
          </cell>
        </row>
        <row r="47">
          <cell r="A47" t="str">
            <v>How to enter Sales entry with Item</v>
          </cell>
        </row>
        <row r="48">
          <cell r="A48">
            <v>40637</v>
          </cell>
          <cell r="D48" t="str">
            <v>Debtors</v>
          </cell>
        </row>
        <row r="49">
          <cell r="A49">
            <v>40637</v>
          </cell>
          <cell r="D49" t="str">
            <v>Debtors 1</v>
          </cell>
        </row>
        <row r="50">
          <cell r="A50">
            <v>40637</v>
          </cell>
          <cell r="D50" t="str">
            <v>Debtors 2</v>
          </cell>
        </row>
        <row r="51">
          <cell r="A51" t="str">
            <v>How to enter Sales entry with Item &amp; with VAT</v>
          </cell>
        </row>
        <row r="52">
          <cell r="A52">
            <v>40637</v>
          </cell>
          <cell r="D52" t="str">
            <v>Debtors</v>
          </cell>
        </row>
        <row r="53">
          <cell r="A53">
            <v>40637</v>
          </cell>
          <cell r="D53" t="str">
            <v>Debtors 1</v>
          </cell>
        </row>
        <row r="54">
          <cell r="A54">
            <v>40637</v>
          </cell>
          <cell r="D54" t="str">
            <v>Debtors 2</v>
          </cell>
        </row>
        <row r="55">
          <cell r="A55" t="str">
            <v>How to enter Sales entry without Item but with STAX</v>
          </cell>
        </row>
        <row r="56">
          <cell r="A56">
            <v>40637</v>
          </cell>
          <cell r="D56" t="str">
            <v>Debtors</v>
          </cell>
        </row>
        <row r="57">
          <cell r="A57">
            <v>40637</v>
          </cell>
          <cell r="D57" t="str">
            <v>Debtors 1</v>
          </cell>
        </row>
        <row r="58">
          <cell r="A58">
            <v>40637</v>
          </cell>
          <cell r="D58" t="str">
            <v>Debtors 2</v>
          </cell>
        </row>
        <row r="59">
          <cell r="A59" t="str">
            <v>How to enter Sales entry with Item &amp; with CENVAT/Excise credit</v>
          </cell>
        </row>
        <row r="60">
          <cell r="A60">
            <v>40637</v>
          </cell>
          <cell r="D60" t="str">
            <v>Debtors</v>
          </cell>
        </row>
        <row r="61">
          <cell r="A61">
            <v>40637</v>
          </cell>
          <cell r="D61" t="str">
            <v>Debtors 1</v>
          </cell>
        </row>
        <row r="62">
          <cell r="A62">
            <v>40637</v>
          </cell>
          <cell r="D62" t="str">
            <v>Debtors 2</v>
          </cell>
        </row>
        <row r="63">
          <cell r="A63" t="str">
            <v>How to enter Sales entry with Item &amp; with CST</v>
          </cell>
        </row>
        <row r="64">
          <cell r="A64">
            <v>40637</v>
          </cell>
          <cell r="D64" t="str">
            <v>Debtors</v>
          </cell>
        </row>
        <row r="65">
          <cell r="A65">
            <v>40637</v>
          </cell>
          <cell r="D65" t="str">
            <v>Debtors 1</v>
          </cell>
        </row>
        <row r="66">
          <cell r="A66">
            <v>40637</v>
          </cell>
          <cell r="D66" t="str">
            <v>Debtors 2</v>
          </cell>
        </row>
        <row r="67">
          <cell r="A67" t="str">
            <v>How to enter Sales entry with Item &amp; with Composite VAT &amp; Excise</v>
          </cell>
        </row>
        <row r="68">
          <cell r="A68">
            <v>40637</v>
          </cell>
          <cell r="D68" t="str">
            <v>Debtors</v>
          </cell>
        </row>
        <row r="69">
          <cell r="A69">
            <v>40637</v>
          </cell>
          <cell r="D69" t="str">
            <v>Debtors 1</v>
          </cell>
        </row>
        <row r="70">
          <cell r="A70">
            <v>40637</v>
          </cell>
          <cell r="D70" t="str">
            <v>Debtors 2</v>
          </cell>
        </row>
        <row r="71">
          <cell r="A71">
            <v>40637</v>
          </cell>
          <cell r="D71" t="str">
            <v>Debtors 2</v>
          </cell>
        </row>
        <row r="72">
          <cell r="A72" t="str">
            <v>How to enter Share Purchase entry</v>
          </cell>
        </row>
        <row r="73">
          <cell r="A73">
            <v>40637</v>
          </cell>
          <cell r="D73" t="str">
            <v>Investment in Shares</v>
          </cell>
        </row>
        <row r="74">
          <cell r="A74">
            <v>40637</v>
          </cell>
          <cell r="D74" t="str">
            <v>Investment in Shares</v>
          </cell>
        </row>
        <row r="75">
          <cell r="A75">
            <v>40637</v>
          </cell>
          <cell r="D75" t="str">
            <v>Investment in Shares</v>
          </cell>
        </row>
        <row r="76">
          <cell r="A76" t="str">
            <v>How to enter Share Sale entry</v>
          </cell>
        </row>
        <row r="77">
          <cell r="A77">
            <v>40637</v>
          </cell>
          <cell r="D77" t="str">
            <v>Cash</v>
          </cell>
        </row>
        <row r="78">
          <cell r="A78">
            <v>40637</v>
          </cell>
          <cell r="D78" t="str">
            <v>Cash</v>
          </cell>
        </row>
        <row r="79">
          <cell r="A79">
            <v>40637</v>
          </cell>
          <cell r="D79" t="str">
            <v>Cash</v>
          </cell>
        </row>
        <row r="80">
          <cell r="A80" t="str">
            <v>How to enter Receipt from Customer</v>
          </cell>
        </row>
        <row r="81">
          <cell r="A81">
            <v>40637</v>
          </cell>
          <cell r="D81" t="str">
            <v>Cash</v>
          </cell>
        </row>
        <row r="82">
          <cell r="A82">
            <v>40637</v>
          </cell>
          <cell r="D82" t="str">
            <v>Cash</v>
          </cell>
        </row>
        <row r="83">
          <cell r="A83">
            <v>40637</v>
          </cell>
          <cell r="D83" t="str">
            <v>Cash</v>
          </cell>
        </row>
        <row r="84">
          <cell r="A84" t="str">
            <v>How to enter Receipt from Customer After TDS Deduction</v>
          </cell>
        </row>
        <row r="85">
          <cell r="A85">
            <v>40637</v>
          </cell>
          <cell r="D85" t="str">
            <v>Cash</v>
          </cell>
        </row>
        <row r="86">
          <cell r="A86">
            <v>40637</v>
          </cell>
          <cell r="D86" t="str">
            <v>Cash</v>
          </cell>
        </row>
        <row r="87">
          <cell r="A87">
            <v>40637</v>
          </cell>
          <cell r="D87" t="str">
            <v>Cash</v>
          </cell>
        </row>
        <row r="88">
          <cell r="A88" t="str">
            <v>How to enter Payment from Customer</v>
          </cell>
        </row>
        <row r="89">
          <cell r="A89">
            <v>40637</v>
          </cell>
          <cell r="D89" t="str">
            <v>Creditors</v>
          </cell>
        </row>
        <row r="90">
          <cell r="A90">
            <v>40637</v>
          </cell>
          <cell r="D90" t="str">
            <v>Creditors 1</v>
          </cell>
        </row>
        <row r="91">
          <cell r="A91">
            <v>40637</v>
          </cell>
          <cell r="D91" t="str">
            <v>Creditors 2</v>
          </cell>
        </row>
        <row r="92">
          <cell r="A92" t="str">
            <v>How to enter Payment from Customer After TDS Deduction</v>
          </cell>
        </row>
        <row r="93">
          <cell r="A93">
            <v>40637</v>
          </cell>
          <cell r="D93" t="str">
            <v>Creditors</v>
          </cell>
        </row>
        <row r="94">
          <cell r="A94">
            <v>40637</v>
          </cell>
          <cell r="D94" t="str">
            <v>Creditors 1</v>
          </cell>
        </row>
        <row r="95">
          <cell r="A95">
            <v>40637</v>
          </cell>
          <cell r="D95" t="str">
            <v>Creditors 2</v>
          </cell>
        </row>
        <row r="96">
          <cell r="A96" t="str">
            <v>How to enter Expense Voucher</v>
          </cell>
        </row>
        <row r="97">
          <cell r="A97">
            <v>40637</v>
          </cell>
          <cell r="D97" t="str">
            <v>Rent Rates &amp; Taxes</v>
          </cell>
        </row>
        <row r="98">
          <cell r="A98">
            <v>40637</v>
          </cell>
          <cell r="D98" t="str">
            <v>Salaries &amp; Wages</v>
          </cell>
        </row>
        <row r="99">
          <cell r="A99">
            <v>40637</v>
          </cell>
          <cell r="D99" t="str">
            <v>General Expenses</v>
          </cell>
        </row>
        <row r="100">
          <cell r="A100" t="str">
            <v>How to enter Income Voucher</v>
          </cell>
        </row>
        <row r="101">
          <cell r="A101">
            <v>40637</v>
          </cell>
          <cell r="D101" t="str">
            <v>Cash</v>
          </cell>
        </row>
        <row r="102">
          <cell r="A102">
            <v>40637</v>
          </cell>
          <cell r="D102" t="str">
            <v>Cash</v>
          </cell>
        </row>
        <row r="103">
          <cell r="A103">
            <v>40637</v>
          </cell>
          <cell r="D103" t="str">
            <v>Cash</v>
          </cell>
        </row>
        <row r="104">
          <cell r="A104" t="str">
            <v>How to enter Expense Voucher with  Dimension</v>
          </cell>
        </row>
        <row r="105">
          <cell r="A105">
            <v>40637</v>
          </cell>
          <cell r="D105" t="str">
            <v>Rent Rates &amp; Taxes</v>
          </cell>
        </row>
        <row r="106">
          <cell r="A106">
            <v>40637</v>
          </cell>
          <cell r="D106" t="str">
            <v>Salaries &amp; Wages</v>
          </cell>
        </row>
        <row r="107">
          <cell r="A107">
            <v>40637</v>
          </cell>
          <cell r="D107" t="str">
            <v>General Expenses</v>
          </cell>
        </row>
        <row r="108">
          <cell r="A108" t="str">
            <v>How to enter Income Voucher</v>
          </cell>
        </row>
        <row r="109">
          <cell r="A109">
            <v>40637</v>
          </cell>
          <cell r="D109" t="str">
            <v>Cash</v>
          </cell>
        </row>
        <row r="110">
          <cell r="A110">
            <v>40637</v>
          </cell>
          <cell r="D110" t="str">
            <v>Cash</v>
          </cell>
        </row>
        <row r="111">
          <cell r="A111">
            <v>40637</v>
          </cell>
          <cell r="D111" t="str">
            <v>Cash</v>
          </cell>
        </row>
        <row r="112">
          <cell r="A112" t="str">
            <v>How to enter FA Purchase</v>
          </cell>
        </row>
        <row r="113">
          <cell r="A113">
            <v>40637</v>
          </cell>
          <cell r="D113" t="str">
            <v>Fixed Asset Clearing</v>
          </cell>
        </row>
        <row r="114">
          <cell r="A114">
            <v>40637</v>
          </cell>
          <cell r="D114" t="str">
            <v>Fixed Asset Clearing</v>
          </cell>
        </row>
        <row r="115">
          <cell r="A115">
            <v>40637</v>
          </cell>
          <cell r="D115" t="str">
            <v>Fixed Asset Clearing</v>
          </cell>
        </row>
        <row r="116">
          <cell r="A116" t="str">
            <v>How to enter FA Disposal Proceeds</v>
          </cell>
        </row>
        <row r="117">
          <cell r="A117">
            <v>40637</v>
          </cell>
          <cell r="D117" t="str">
            <v>Cash</v>
          </cell>
        </row>
        <row r="118">
          <cell r="A118">
            <v>40637</v>
          </cell>
          <cell r="D118" t="str">
            <v>Cash</v>
          </cell>
        </row>
        <row r="119">
          <cell r="A119">
            <v>40637</v>
          </cell>
          <cell r="D119" t="str">
            <v>Cash</v>
          </cell>
        </row>
        <row r="120">
          <cell r="A120" t="str">
            <v>Note: All other FA entries, i.e. depreciation, disposal of cost acc depn, gain loss on disposal are automatic</v>
          </cell>
        </row>
        <row r="122">
          <cell r="A122" t="str">
            <v>How to enter EMI Payment</v>
          </cell>
        </row>
        <row r="123">
          <cell r="A123">
            <v>40637</v>
          </cell>
          <cell r="D123" t="str">
            <v>EMI Payable</v>
          </cell>
        </row>
        <row r="124">
          <cell r="A124">
            <v>40637</v>
          </cell>
          <cell r="D124" t="str">
            <v>EMI Payable</v>
          </cell>
        </row>
        <row r="125">
          <cell r="A125">
            <v>40637</v>
          </cell>
          <cell r="D125" t="str">
            <v>EMI Payable</v>
          </cell>
        </row>
        <row r="126">
          <cell r="A126" t="str">
            <v>How to enter EMI Receipt</v>
          </cell>
        </row>
        <row r="127">
          <cell r="A127">
            <v>40637</v>
          </cell>
          <cell r="D127" t="str">
            <v>Cash</v>
          </cell>
        </row>
        <row r="128">
          <cell r="A128">
            <v>40637</v>
          </cell>
          <cell r="D128" t="str">
            <v>Cash</v>
          </cell>
        </row>
        <row r="129">
          <cell r="A129">
            <v>40637</v>
          </cell>
          <cell r="D129" t="str">
            <v>Cash</v>
          </cell>
        </row>
        <row r="130">
          <cell r="A130" t="str">
            <v>Note: All other EMI entries, i.e. Principal / Interest component are automatic but do not support pre payments or pre mature closure</v>
          </cell>
        </row>
        <row r="132">
          <cell r="A132" t="str">
            <v>Important : After any entry press F9 to calculate the new balance, otherwise changes will not be updated</v>
          </cell>
        </row>
        <row r="7010">
          <cell r="A7010">
            <v>40663</v>
          </cell>
          <cell r="D7010" t="str">
            <v>EMI Receivable</v>
          </cell>
        </row>
        <row r="7011">
          <cell r="A7011">
            <v>40694</v>
          </cell>
          <cell r="D7011" t="str">
            <v>EMI Receivable</v>
          </cell>
        </row>
        <row r="7012">
          <cell r="A7012">
            <v>40724</v>
          </cell>
          <cell r="D7012" t="str">
            <v>EMI Receivable</v>
          </cell>
        </row>
        <row r="7013">
          <cell r="A7013">
            <v>40755</v>
          </cell>
          <cell r="D7013" t="str">
            <v>EMI Receivable</v>
          </cell>
        </row>
        <row r="7014">
          <cell r="A7014">
            <v>40786</v>
          </cell>
          <cell r="D7014" t="str">
            <v>EMI Receivable</v>
          </cell>
        </row>
        <row r="7015">
          <cell r="A7015">
            <v>40816</v>
          </cell>
          <cell r="D7015" t="str">
            <v>EMI Receivable</v>
          </cell>
        </row>
        <row r="7016">
          <cell r="A7016">
            <v>40847</v>
          </cell>
          <cell r="D7016" t="str">
            <v>EMI Receivable</v>
          </cell>
        </row>
        <row r="7017">
          <cell r="A7017">
            <v>40877</v>
          </cell>
          <cell r="D7017" t="str">
            <v>EMI Receivable</v>
          </cell>
        </row>
        <row r="7018">
          <cell r="A7018">
            <v>40908</v>
          </cell>
          <cell r="D7018" t="str">
            <v>EMI Receivable</v>
          </cell>
        </row>
        <row r="7019">
          <cell r="A7019">
            <v>40939</v>
          </cell>
          <cell r="D7019" t="str">
            <v>EMI Receivable</v>
          </cell>
        </row>
        <row r="7020">
          <cell r="A7020">
            <v>40968</v>
          </cell>
          <cell r="D7020" t="str">
            <v>EMI Receivable</v>
          </cell>
        </row>
        <row r="7021">
          <cell r="A7021">
            <v>40999</v>
          </cell>
          <cell r="D7021" t="str">
            <v>EMI Receivable</v>
          </cell>
        </row>
        <row r="7022">
          <cell r="A7022">
            <v>40663</v>
          </cell>
          <cell r="D7022" t="str">
            <v>EMI Receivable</v>
          </cell>
        </row>
        <row r="7023">
          <cell r="A7023">
            <v>40694</v>
          </cell>
          <cell r="D7023" t="str">
            <v>EMI Receivable</v>
          </cell>
        </row>
        <row r="7024">
          <cell r="A7024">
            <v>40724</v>
          </cell>
          <cell r="D7024" t="str">
            <v>EMI Receivable</v>
          </cell>
        </row>
        <row r="7025">
          <cell r="A7025">
            <v>40755</v>
          </cell>
          <cell r="D7025" t="str">
            <v>EMI Receivable</v>
          </cell>
        </row>
        <row r="7026">
          <cell r="A7026">
            <v>40786</v>
          </cell>
          <cell r="D7026" t="str">
            <v>EMI Receivable</v>
          </cell>
        </row>
        <row r="7027">
          <cell r="A7027">
            <v>40816</v>
          </cell>
          <cell r="D7027" t="str">
            <v>EMI Receivable</v>
          </cell>
        </row>
        <row r="7028">
          <cell r="A7028">
            <v>40847</v>
          </cell>
          <cell r="D7028" t="str">
            <v>EMI Receivable</v>
          </cell>
        </row>
        <row r="7029">
          <cell r="A7029">
            <v>40877</v>
          </cell>
          <cell r="D7029" t="str">
            <v>EMI Receivable</v>
          </cell>
        </row>
        <row r="7030">
          <cell r="A7030">
            <v>40908</v>
          </cell>
          <cell r="D7030" t="str">
            <v>EMI Receivable</v>
          </cell>
        </row>
        <row r="7031">
          <cell r="A7031">
            <v>40939</v>
          </cell>
          <cell r="D7031" t="str">
            <v>EMI Receivable</v>
          </cell>
        </row>
        <row r="7032">
          <cell r="A7032">
            <v>40968</v>
          </cell>
          <cell r="D7032" t="str">
            <v>EMI Receivable</v>
          </cell>
        </row>
        <row r="7033">
          <cell r="A7033">
            <v>40999</v>
          </cell>
          <cell r="D7033" t="str">
            <v>EMI Receivable</v>
          </cell>
        </row>
        <row r="7034">
          <cell r="A7034">
            <v>40663</v>
          </cell>
          <cell r="D7034" t="str">
            <v>EMI Receivable</v>
          </cell>
        </row>
        <row r="7035">
          <cell r="A7035">
            <v>40694</v>
          </cell>
          <cell r="D7035" t="str">
            <v>EMI Receivable</v>
          </cell>
        </row>
        <row r="7036">
          <cell r="A7036">
            <v>40724</v>
          </cell>
          <cell r="D7036" t="str">
            <v>EMI Receivable</v>
          </cell>
        </row>
        <row r="7037">
          <cell r="A7037">
            <v>40755</v>
          </cell>
          <cell r="D7037" t="str">
            <v>EMI Receivable</v>
          </cell>
        </row>
        <row r="7038">
          <cell r="A7038">
            <v>40786</v>
          </cell>
          <cell r="D7038" t="str">
            <v>EMI Receivable</v>
          </cell>
        </row>
        <row r="7039">
          <cell r="A7039">
            <v>40816</v>
          </cell>
          <cell r="D7039" t="str">
            <v>EMI Receivable</v>
          </cell>
        </row>
        <row r="7040">
          <cell r="A7040">
            <v>40847</v>
          </cell>
          <cell r="D7040" t="str">
            <v>EMI Receivable</v>
          </cell>
        </row>
        <row r="7041">
          <cell r="A7041">
            <v>40877</v>
          </cell>
          <cell r="D7041" t="str">
            <v>EMI Receivable</v>
          </cell>
        </row>
        <row r="7042">
          <cell r="A7042">
            <v>40908</v>
          </cell>
          <cell r="D7042" t="str">
            <v>EMI Receivable</v>
          </cell>
        </row>
        <row r="7043">
          <cell r="A7043">
            <v>40939</v>
          </cell>
          <cell r="D7043" t="str">
            <v>EMI Receivable</v>
          </cell>
        </row>
        <row r="7044">
          <cell r="A7044">
            <v>40968</v>
          </cell>
          <cell r="D7044" t="str">
            <v>EMI Receivable</v>
          </cell>
        </row>
        <row r="7045">
          <cell r="A7045">
            <v>40999</v>
          </cell>
          <cell r="D7045" t="str">
            <v>EMI Receivable</v>
          </cell>
        </row>
        <row r="7046">
          <cell r="A7046">
            <v>40663</v>
          </cell>
          <cell r="D7046" t="str">
            <v>EMI Receivable</v>
          </cell>
        </row>
        <row r="7047">
          <cell r="A7047">
            <v>40694</v>
          </cell>
          <cell r="D7047" t="str">
            <v>EMI Receivable</v>
          </cell>
        </row>
        <row r="7048">
          <cell r="A7048">
            <v>40724</v>
          </cell>
          <cell r="D7048" t="str">
            <v>EMI Receivable</v>
          </cell>
        </row>
        <row r="7049">
          <cell r="A7049">
            <v>40755</v>
          </cell>
          <cell r="D7049" t="str">
            <v>EMI Receivable</v>
          </cell>
        </row>
        <row r="7050">
          <cell r="A7050">
            <v>40786</v>
          </cell>
          <cell r="D7050" t="str">
            <v>EMI Receivable</v>
          </cell>
        </row>
        <row r="7051">
          <cell r="A7051">
            <v>40816</v>
          </cell>
          <cell r="D7051" t="str">
            <v>EMI Receivable</v>
          </cell>
        </row>
        <row r="7052">
          <cell r="A7052">
            <v>40847</v>
          </cell>
          <cell r="D7052" t="str">
            <v>EMI Receivable</v>
          </cell>
        </row>
        <row r="7053">
          <cell r="A7053">
            <v>40877</v>
          </cell>
          <cell r="D7053" t="str">
            <v>EMI Receivable</v>
          </cell>
        </row>
        <row r="7054">
          <cell r="A7054">
            <v>40908</v>
          </cell>
          <cell r="D7054" t="str">
            <v>EMI Receivable</v>
          </cell>
        </row>
        <row r="7055">
          <cell r="A7055">
            <v>40939</v>
          </cell>
          <cell r="D7055" t="str">
            <v>EMI Receivable</v>
          </cell>
        </row>
        <row r="7056">
          <cell r="A7056">
            <v>40968</v>
          </cell>
          <cell r="D7056" t="str">
            <v>EMI Receivable</v>
          </cell>
        </row>
        <row r="7057">
          <cell r="A7057">
            <v>40999</v>
          </cell>
          <cell r="D7057" t="str">
            <v>EMI Receivable</v>
          </cell>
        </row>
        <row r="7058">
          <cell r="A7058">
            <v>40663</v>
          </cell>
          <cell r="D7058" t="str">
            <v>EMI Receivable</v>
          </cell>
        </row>
        <row r="7059">
          <cell r="A7059">
            <v>40694</v>
          </cell>
          <cell r="D7059" t="str">
            <v>EMI Receivable</v>
          </cell>
        </row>
        <row r="7060">
          <cell r="A7060">
            <v>40724</v>
          </cell>
          <cell r="D7060" t="str">
            <v>EMI Receivable</v>
          </cell>
        </row>
        <row r="7061">
          <cell r="A7061">
            <v>40755</v>
          </cell>
          <cell r="D7061" t="str">
            <v>EMI Receivable</v>
          </cell>
        </row>
        <row r="7062">
          <cell r="A7062">
            <v>40786</v>
          </cell>
          <cell r="D7062" t="str">
            <v>EMI Receivable</v>
          </cell>
        </row>
        <row r="7063">
          <cell r="A7063">
            <v>40816</v>
          </cell>
          <cell r="D7063" t="str">
            <v>EMI Receivable</v>
          </cell>
        </row>
        <row r="7064">
          <cell r="A7064">
            <v>40847</v>
          </cell>
          <cell r="D7064" t="str">
            <v>EMI Receivable</v>
          </cell>
        </row>
        <row r="7065">
          <cell r="A7065">
            <v>40877</v>
          </cell>
          <cell r="D7065" t="str">
            <v>EMI Receivable</v>
          </cell>
        </row>
        <row r="7066">
          <cell r="A7066">
            <v>40908</v>
          </cell>
          <cell r="D7066" t="str">
            <v>EMI Receivable</v>
          </cell>
        </row>
        <row r="7067">
          <cell r="A7067">
            <v>40939</v>
          </cell>
          <cell r="D7067" t="str">
            <v>EMI Receivable</v>
          </cell>
        </row>
        <row r="7068">
          <cell r="A7068">
            <v>40968</v>
          </cell>
          <cell r="D7068" t="str">
            <v>EMI Receivable</v>
          </cell>
        </row>
        <row r="7069">
          <cell r="A7069">
            <v>40999</v>
          </cell>
          <cell r="D7069" t="str">
            <v>EMI Receivable</v>
          </cell>
        </row>
        <row r="7070">
          <cell r="A7070">
            <v>40663</v>
          </cell>
          <cell r="D7070" t="str">
            <v>EMI Receivable</v>
          </cell>
        </row>
        <row r="7071">
          <cell r="A7071">
            <v>40694</v>
          </cell>
          <cell r="D7071" t="str">
            <v>EMI Receivable</v>
          </cell>
        </row>
        <row r="7072">
          <cell r="A7072">
            <v>40724</v>
          </cell>
          <cell r="D7072" t="str">
            <v>EMI Receivable</v>
          </cell>
        </row>
        <row r="7073">
          <cell r="A7073">
            <v>40755</v>
          </cell>
          <cell r="D7073" t="str">
            <v>EMI Receivable</v>
          </cell>
        </row>
        <row r="7074">
          <cell r="A7074">
            <v>40786</v>
          </cell>
          <cell r="D7074" t="str">
            <v>EMI Receivable</v>
          </cell>
        </row>
        <row r="7075">
          <cell r="A7075">
            <v>40816</v>
          </cell>
          <cell r="D7075" t="str">
            <v>EMI Receivable</v>
          </cell>
        </row>
        <row r="7076">
          <cell r="A7076">
            <v>40847</v>
          </cell>
          <cell r="D7076" t="str">
            <v>EMI Receivable</v>
          </cell>
        </row>
        <row r="7077">
          <cell r="A7077">
            <v>40877</v>
          </cell>
          <cell r="D7077" t="str">
            <v>EMI Receivable</v>
          </cell>
        </row>
        <row r="7078">
          <cell r="A7078">
            <v>40908</v>
          </cell>
          <cell r="D7078" t="str">
            <v>EMI Receivable</v>
          </cell>
        </row>
        <row r="7079">
          <cell r="A7079">
            <v>40939</v>
          </cell>
          <cell r="D7079" t="str">
            <v>EMI Receivable</v>
          </cell>
        </row>
        <row r="7080">
          <cell r="A7080">
            <v>40968</v>
          </cell>
          <cell r="D7080" t="str">
            <v>EMI Receivable</v>
          </cell>
        </row>
        <row r="7081">
          <cell r="A7081">
            <v>40999</v>
          </cell>
          <cell r="D7081" t="str">
            <v>EMI Receivable</v>
          </cell>
        </row>
        <row r="7087">
          <cell r="A7087">
            <v>40663</v>
          </cell>
          <cell r="D7087" t="str">
            <v>Interest on Loan</v>
          </cell>
        </row>
        <row r="7088">
          <cell r="A7088">
            <v>40694</v>
          </cell>
          <cell r="D7088" t="str">
            <v>Interest on Loan</v>
          </cell>
        </row>
        <row r="7089">
          <cell r="A7089">
            <v>40724</v>
          </cell>
          <cell r="D7089" t="str">
            <v>Interest on Loan</v>
          </cell>
        </row>
        <row r="7090">
          <cell r="A7090">
            <v>40755</v>
          </cell>
          <cell r="D7090" t="str">
            <v>Interest on Loan</v>
          </cell>
        </row>
        <row r="7091">
          <cell r="A7091">
            <v>40786</v>
          </cell>
          <cell r="D7091" t="str">
            <v>Interest on Loan</v>
          </cell>
        </row>
        <row r="7092">
          <cell r="A7092">
            <v>40816</v>
          </cell>
          <cell r="D7092" t="str">
            <v>Interest on Loan</v>
          </cell>
        </row>
        <row r="7093">
          <cell r="A7093">
            <v>40847</v>
          </cell>
          <cell r="D7093" t="str">
            <v>Interest on Loan</v>
          </cell>
        </row>
        <row r="7094">
          <cell r="A7094">
            <v>40877</v>
          </cell>
          <cell r="D7094" t="str">
            <v>Interest on Loan</v>
          </cell>
        </row>
        <row r="7095">
          <cell r="A7095">
            <v>40908</v>
          </cell>
          <cell r="D7095" t="str">
            <v>Interest on Loan</v>
          </cell>
        </row>
        <row r="7096">
          <cell r="A7096">
            <v>40939</v>
          </cell>
          <cell r="D7096" t="str">
            <v>Interest on Loan</v>
          </cell>
        </row>
        <row r="7097">
          <cell r="A7097">
            <v>40968</v>
          </cell>
          <cell r="D7097" t="str">
            <v>Interest on Loan</v>
          </cell>
        </row>
        <row r="7098">
          <cell r="A7098">
            <v>40999</v>
          </cell>
          <cell r="D7098" t="str">
            <v>Interest on Loan</v>
          </cell>
        </row>
        <row r="7099">
          <cell r="A7099">
            <v>40663</v>
          </cell>
          <cell r="D7099" t="str">
            <v>Interest on Loan</v>
          </cell>
        </row>
        <row r="7100">
          <cell r="A7100">
            <v>40694</v>
          </cell>
          <cell r="D7100" t="str">
            <v>Interest on Loan</v>
          </cell>
        </row>
        <row r="7101">
          <cell r="A7101">
            <v>40724</v>
          </cell>
          <cell r="D7101" t="str">
            <v>Interest on Loan</v>
          </cell>
        </row>
        <row r="7102">
          <cell r="A7102">
            <v>40755</v>
          </cell>
          <cell r="D7102" t="str">
            <v>Interest on Loan</v>
          </cell>
        </row>
        <row r="7103">
          <cell r="A7103">
            <v>40786</v>
          </cell>
          <cell r="D7103" t="str">
            <v>Interest on Loan</v>
          </cell>
        </row>
        <row r="7104">
          <cell r="A7104">
            <v>40816</v>
          </cell>
          <cell r="D7104" t="str">
            <v>Interest on Loan</v>
          </cell>
        </row>
        <row r="7105">
          <cell r="A7105">
            <v>40847</v>
          </cell>
          <cell r="D7105" t="str">
            <v>Interest on Loan</v>
          </cell>
        </row>
        <row r="7106">
          <cell r="A7106">
            <v>40877</v>
          </cell>
          <cell r="D7106" t="str">
            <v>Interest on Loan</v>
          </cell>
        </row>
        <row r="7107">
          <cell r="A7107">
            <v>40908</v>
          </cell>
          <cell r="D7107" t="str">
            <v>Interest on Loan</v>
          </cell>
        </row>
        <row r="7108">
          <cell r="A7108">
            <v>40939</v>
          </cell>
          <cell r="D7108" t="str">
            <v>Interest on Loan</v>
          </cell>
        </row>
        <row r="7109">
          <cell r="A7109">
            <v>40968</v>
          </cell>
          <cell r="D7109" t="str">
            <v>Interest on Loan</v>
          </cell>
        </row>
        <row r="7110">
          <cell r="A7110">
            <v>40999</v>
          </cell>
          <cell r="D7110" t="str">
            <v>Interest on Loan</v>
          </cell>
        </row>
        <row r="7111">
          <cell r="A7111">
            <v>40663</v>
          </cell>
          <cell r="D7111" t="str">
            <v>Interest on Loan</v>
          </cell>
        </row>
        <row r="7112">
          <cell r="A7112">
            <v>40694</v>
          </cell>
          <cell r="D7112" t="str">
            <v>Interest on Loan</v>
          </cell>
        </row>
        <row r="7113">
          <cell r="A7113">
            <v>40724</v>
          </cell>
          <cell r="D7113" t="str">
            <v>Interest on Loan</v>
          </cell>
        </row>
        <row r="7114">
          <cell r="A7114">
            <v>40755</v>
          </cell>
          <cell r="D7114" t="str">
            <v>Interest on Loan</v>
          </cell>
        </row>
        <row r="7115">
          <cell r="A7115">
            <v>40786</v>
          </cell>
          <cell r="D7115" t="str">
            <v>Interest on Loan</v>
          </cell>
        </row>
        <row r="7116">
          <cell r="A7116">
            <v>40816</v>
          </cell>
          <cell r="D7116" t="str">
            <v>Interest on Loan</v>
          </cell>
        </row>
        <row r="7117">
          <cell r="A7117">
            <v>40847</v>
          </cell>
          <cell r="D7117" t="str">
            <v>Interest on Loan</v>
          </cell>
        </row>
        <row r="7118">
          <cell r="A7118">
            <v>40877</v>
          </cell>
          <cell r="D7118" t="str">
            <v>Interest on Loan</v>
          </cell>
        </row>
        <row r="7119">
          <cell r="A7119">
            <v>40908</v>
          </cell>
          <cell r="D7119" t="str">
            <v>Interest on Loan</v>
          </cell>
        </row>
        <row r="7120">
          <cell r="A7120">
            <v>40939</v>
          </cell>
          <cell r="D7120" t="str">
            <v>Interest on Loan</v>
          </cell>
        </row>
        <row r="7121">
          <cell r="A7121">
            <v>40968</v>
          </cell>
          <cell r="D7121" t="str">
            <v>Interest on Loan</v>
          </cell>
        </row>
        <row r="7122">
          <cell r="A7122">
            <v>40999</v>
          </cell>
          <cell r="D7122" t="str">
            <v>Interest on Loan</v>
          </cell>
        </row>
        <row r="7123">
          <cell r="A7123">
            <v>40663</v>
          </cell>
          <cell r="D7123" t="str">
            <v>Long Term Loans - Liability</v>
          </cell>
        </row>
        <row r="7124">
          <cell r="A7124">
            <v>40694</v>
          </cell>
          <cell r="D7124" t="str">
            <v>Long Term Loans - Liability</v>
          </cell>
        </row>
        <row r="7125">
          <cell r="A7125">
            <v>40724</v>
          </cell>
          <cell r="D7125" t="str">
            <v>Long Term Loans - Liability</v>
          </cell>
        </row>
        <row r="7126">
          <cell r="A7126">
            <v>40755</v>
          </cell>
          <cell r="D7126" t="str">
            <v>Long Term Loans - Liability</v>
          </cell>
        </row>
        <row r="7127">
          <cell r="A7127">
            <v>40786</v>
          </cell>
          <cell r="D7127" t="str">
            <v>Long Term Loans - Liability</v>
          </cell>
        </row>
        <row r="7128">
          <cell r="A7128">
            <v>40816</v>
          </cell>
          <cell r="D7128" t="str">
            <v>Long Term Loans - Liability</v>
          </cell>
        </row>
        <row r="7129">
          <cell r="A7129">
            <v>40847</v>
          </cell>
          <cell r="D7129" t="str">
            <v>Long Term Loans - Liability</v>
          </cell>
        </row>
        <row r="7130">
          <cell r="A7130">
            <v>40877</v>
          </cell>
          <cell r="D7130" t="str">
            <v>Long Term Loans - Liability</v>
          </cell>
        </row>
        <row r="7131">
          <cell r="A7131">
            <v>40908</v>
          </cell>
          <cell r="D7131" t="str">
            <v>Long Term Loans - Liability</v>
          </cell>
        </row>
        <row r="7132">
          <cell r="A7132">
            <v>40939</v>
          </cell>
          <cell r="D7132" t="str">
            <v>Long Term Loans - Liability</v>
          </cell>
        </row>
        <row r="7133">
          <cell r="A7133">
            <v>40968</v>
          </cell>
          <cell r="D7133" t="str">
            <v>Long Term Loans - Liability</v>
          </cell>
        </row>
        <row r="7134">
          <cell r="A7134">
            <v>40999</v>
          </cell>
          <cell r="D7134" t="str">
            <v>Long Term Loans - Liability</v>
          </cell>
        </row>
        <row r="7135">
          <cell r="A7135">
            <v>40663</v>
          </cell>
          <cell r="D7135" t="str">
            <v>Long Term Loans - Liability</v>
          </cell>
        </row>
        <row r="7136">
          <cell r="A7136">
            <v>40694</v>
          </cell>
          <cell r="D7136" t="str">
            <v>Long Term Loans - Liability</v>
          </cell>
        </row>
        <row r="7137">
          <cell r="A7137">
            <v>40724</v>
          </cell>
          <cell r="D7137" t="str">
            <v>Long Term Loans - Liability</v>
          </cell>
        </row>
        <row r="7138">
          <cell r="A7138">
            <v>40755</v>
          </cell>
          <cell r="D7138" t="str">
            <v>Long Term Loans - Liability</v>
          </cell>
        </row>
        <row r="7139">
          <cell r="A7139">
            <v>40786</v>
          </cell>
          <cell r="D7139" t="str">
            <v>Long Term Loans - Liability</v>
          </cell>
        </row>
        <row r="7140">
          <cell r="A7140">
            <v>40816</v>
          </cell>
          <cell r="D7140" t="str">
            <v>Long Term Loans - Liability</v>
          </cell>
        </row>
        <row r="7141">
          <cell r="A7141">
            <v>40847</v>
          </cell>
          <cell r="D7141" t="str">
            <v>Long Term Loans - Liability</v>
          </cell>
        </row>
        <row r="7142">
          <cell r="A7142">
            <v>40877</v>
          </cell>
          <cell r="D7142" t="str">
            <v>Long Term Loans - Liability</v>
          </cell>
        </row>
        <row r="7143">
          <cell r="A7143">
            <v>40908</v>
          </cell>
          <cell r="D7143" t="str">
            <v>Long Term Loans - Liability</v>
          </cell>
        </row>
        <row r="7144">
          <cell r="A7144">
            <v>40939</v>
          </cell>
          <cell r="D7144" t="str">
            <v>Long Term Loans - Liability</v>
          </cell>
        </row>
        <row r="7145">
          <cell r="A7145">
            <v>40968</v>
          </cell>
          <cell r="D7145" t="str">
            <v>Long Term Loans - Liability</v>
          </cell>
        </row>
        <row r="7146">
          <cell r="A7146">
            <v>40999</v>
          </cell>
          <cell r="D7146" t="str">
            <v>Long Term Loans - Liability</v>
          </cell>
        </row>
        <row r="7147">
          <cell r="A7147">
            <v>40663</v>
          </cell>
          <cell r="D7147" t="str">
            <v>Long Term Loans - Liability</v>
          </cell>
        </row>
        <row r="7148">
          <cell r="A7148">
            <v>40694</v>
          </cell>
          <cell r="D7148" t="str">
            <v>Long Term Loans - Liability</v>
          </cell>
        </row>
        <row r="7149">
          <cell r="A7149">
            <v>40724</v>
          </cell>
          <cell r="D7149" t="str">
            <v>Long Term Loans - Liability</v>
          </cell>
        </row>
        <row r="7150">
          <cell r="A7150">
            <v>40755</v>
          </cell>
          <cell r="D7150" t="str">
            <v>Long Term Loans - Liability</v>
          </cell>
        </row>
        <row r="7151">
          <cell r="A7151">
            <v>40786</v>
          </cell>
          <cell r="D7151" t="str">
            <v>Long Term Loans - Liability</v>
          </cell>
        </row>
        <row r="7152">
          <cell r="A7152">
            <v>40816</v>
          </cell>
          <cell r="D7152" t="str">
            <v>Long Term Loans - Liability</v>
          </cell>
        </row>
        <row r="7153">
          <cell r="A7153">
            <v>40847</v>
          </cell>
          <cell r="D7153" t="str">
            <v>Long Term Loans - Liability</v>
          </cell>
        </row>
        <row r="7154">
          <cell r="A7154">
            <v>40877</v>
          </cell>
          <cell r="D7154" t="str">
            <v>Long Term Loans - Liability</v>
          </cell>
        </row>
        <row r="7155">
          <cell r="A7155">
            <v>40908</v>
          </cell>
          <cell r="D7155" t="str">
            <v>Long Term Loans - Liability</v>
          </cell>
        </row>
        <row r="7156">
          <cell r="A7156">
            <v>40939</v>
          </cell>
          <cell r="D7156" t="str">
            <v>Long Term Loans - Liability</v>
          </cell>
        </row>
        <row r="7157">
          <cell r="A7157">
            <v>40968</v>
          </cell>
          <cell r="D7157" t="str">
            <v>Long Term Loans - Liability</v>
          </cell>
        </row>
        <row r="7158">
          <cell r="A7158">
            <v>40999</v>
          </cell>
          <cell r="D7158" t="str">
            <v>Long Term Loans - Liability</v>
          </cell>
        </row>
        <row r="7174">
          <cell r="A7174">
            <v>40663</v>
          </cell>
          <cell r="D7174" t="str">
            <v>Depreciation-Land &amp; Building</v>
          </cell>
        </row>
        <row r="7175">
          <cell r="A7175">
            <v>40663</v>
          </cell>
          <cell r="D7175" t="str">
            <v>Depreciation-Computer</v>
          </cell>
        </row>
        <row r="7176">
          <cell r="A7176">
            <v>40663</v>
          </cell>
          <cell r="D7176" t="str">
            <v>Depreciation-Plant and Machinery</v>
          </cell>
        </row>
        <row r="7177">
          <cell r="A7177">
            <v>40663</v>
          </cell>
          <cell r="D7177" t="str">
            <v>Depreciation-Equipment</v>
          </cell>
        </row>
        <row r="7178">
          <cell r="A7178">
            <v>40663</v>
          </cell>
          <cell r="D7178" t="str">
            <v>Depreciation-Vehicles</v>
          </cell>
        </row>
        <row r="7179">
          <cell r="A7179">
            <v>40663</v>
          </cell>
          <cell r="D7179" t="str">
            <v>Depreciation-Furniture</v>
          </cell>
        </row>
        <row r="7180">
          <cell r="A7180">
            <v>40663</v>
          </cell>
          <cell r="D7180" t="str">
            <v>Depreciation-Other Fixed Assets</v>
          </cell>
        </row>
        <row r="7181">
          <cell r="A7181">
            <v>40694</v>
          </cell>
          <cell r="D7181" t="str">
            <v>Depreciation-Land &amp; Building</v>
          </cell>
        </row>
        <row r="7182">
          <cell r="A7182">
            <v>40694</v>
          </cell>
          <cell r="D7182" t="str">
            <v>Depreciation-Computer</v>
          </cell>
        </row>
        <row r="7183">
          <cell r="A7183">
            <v>40694</v>
          </cell>
          <cell r="D7183" t="str">
            <v>Depreciation-Plant and Machinery</v>
          </cell>
        </row>
        <row r="7184">
          <cell r="A7184">
            <v>40694</v>
          </cell>
          <cell r="D7184" t="str">
            <v>Depreciation-Equipment</v>
          </cell>
        </row>
        <row r="7185">
          <cell r="A7185">
            <v>40694</v>
          </cell>
          <cell r="D7185" t="str">
            <v>Depreciation-Vehicles</v>
          </cell>
        </row>
        <row r="7186">
          <cell r="A7186">
            <v>40694</v>
          </cell>
          <cell r="D7186" t="str">
            <v>Depreciation-Furniture</v>
          </cell>
        </row>
        <row r="7187">
          <cell r="A7187">
            <v>40694</v>
          </cell>
          <cell r="D7187" t="str">
            <v>Depreciation-Other Fixed Assets</v>
          </cell>
        </row>
        <row r="7188">
          <cell r="A7188">
            <v>40724</v>
          </cell>
          <cell r="D7188" t="str">
            <v>Depreciation-Land &amp; Building</v>
          </cell>
        </row>
        <row r="7189">
          <cell r="A7189">
            <v>40724</v>
          </cell>
          <cell r="D7189" t="str">
            <v>Depreciation-Computer</v>
          </cell>
        </row>
        <row r="7190">
          <cell r="A7190">
            <v>40724</v>
          </cell>
          <cell r="D7190" t="str">
            <v>Depreciation-Plant and Machinery</v>
          </cell>
        </row>
        <row r="7191">
          <cell r="A7191">
            <v>40724</v>
          </cell>
          <cell r="D7191" t="str">
            <v>Depreciation-Equipment</v>
          </cell>
        </row>
        <row r="7192">
          <cell r="A7192">
            <v>40724</v>
          </cell>
          <cell r="D7192" t="str">
            <v>Depreciation-Vehicles</v>
          </cell>
        </row>
        <row r="7193">
          <cell r="A7193">
            <v>40724</v>
          </cell>
          <cell r="D7193" t="str">
            <v>Depreciation-Furniture</v>
          </cell>
        </row>
        <row r="7194">
          <cell r="A7194">
            <v>40724</v>
          </cell>
          <cell r="D7194" t="str">
            <v>Depreciation-Other Fixed Assets</v>
          </cell>
        </row>
        <row r="7195">
          <cell r="A7195">
            <v>40755</v>
          </cell>
          <cell r="D7195" t="str">
            <v>Depreciation-Land &amp; Building</v>
          </cell>
        </row>
        <row r="7196">
          <cell r="A7196">
            <v>40755</v>
          </cell>
          <cell r="D7196" t="str">
            <v>Depreciation-Computer</v>
          </cell>
        </row>
        <row r="7197">
          <cell r="A7197">
            <v>40755</v>
          </cell>
          <cell r="D7197" t="str">
            <v>Depreciation-Plant and Machinery</v>
          </cell>
        </row>
        <row r="7198">
          <cell r="A7198">
            <v>40755</v>
          </cell>
          <cell r="D7198" t="str">
            <v>Depreciation-Equipment</v>
          </cell>
        </row>
        <row r="7199">
          <cell r="A7199">
            <v>40755</v>
          </cell>
          <cell r="D7199" t="str">
            <v>Depreciation-Vehicles</v>
          </cell>
        </row>
        <row r="7200">
          <cell r="A7200">
            <v>40755</v>
          </cell>
          <cell r="D7200" t="str">
            <v>Depreciation-Furniture</v>
          </cell>
        </row>
        <row r="7201">
          <cell r="A7201">
            <v>40755</v>
          </cell>
          <cell r="D7201" t="str">
            <v>Depreciation-Other Fixed Assets</v>
          </cell>
        </row>
        <row r="7202">
          <cell r="A7202">
            <v>40786</v>
          </cell>
          <cell r="D7202" t="str">
            <v>Depreciation-Land &amp; Building</v>
          </cell>
        </row>
        <row r="7203">
          <cell r="A7203">
            <v>40786</v>
          </cell>
          <cell r="D7203" t="str">
            <v>Depreciation-Computer</v>
          </cell>
        </row>
        <row r="7204">
          <cell r="A7204">
            <v>40786</v>
          </cell>
          <cell r="D7204" t="str">
            <v>Depreciation-Plant and Machinery</v>
          </cell>
        </row>
        <row r="7205">
          <cell r="A7205">
            <v>40786</v>
          </cell>
          <cell r="D7205" t="str">
            <v>Depreciation-Equipment</v>
          </cell>
        </row>
        <row r="7206">
          <cell r="A7206">
            <v>40786</v>
          </cell>
          <cell r="D7206" t="str">
            <v>Depreciation-Vehicles</v>
          </cell>
        </row>
        <row r="7207">
          <cell r="A7207">
            <v>40786</v>
          </cell>
          <cell r="D7207" t="str">
            <v>Depreciation-Furniture</v>
          </cell>
        </row>
        <row r="7208">
          <cell r="A7208">
            <v>40786</v>
          </cell>
          <cell r="D7208" t="str">
            <v>Depreciation-Other Fixed Assets</v>
          </cell>
        </row>
        <row r="7209">
          <cell r="A7209">
            <v>40816</v>
          </cell>
          <cell r="D7209" t="str">
            <v>Depreciation-Land &amp; Building</v>
          </cell>
        </row>
        <row r="7210">
          <cell r="A7210">
            <v>40816</v>
          </cell>
          <cell r="D7210" t="str">
            <v>Depreciation-Computer</v>
          </cell>
        </row>
        <row r="7211">
          <cell r="A7211">
            <v>40816</v>
          </cell>
          <cell r="D7211" t="str">
            <v>Depreciation-Plant and Machinery</v>
          </cell>
        </row>
        <row r="7212">
          <cell r="A7212">
            <v>40816</v>
          </cell>
          <cell r="D7212" t="str">
            <v>Depreciation-Equipment</v>
          </cell>
        </row>
        <row r="7213">
          <cell r="A7213">
            <v>40816</v>
          </cell>
          <cell r="D7213" t="str">
            <v>Depreciation-Vehicles</v>
          </cell>
        </row>
        <row r="7214">
          <cell r="A7214">
            <v>40816</v>
          </cell>
          <cell r="D7214" t="str">
            <v>Depreciation-Furniture</v>
          </cell>
        </row>
        <row r="7215">
          <cell r="A7215">
            <v>40816</v>
          </cell>
          <cell r="D7215" t="str">
            <v>Depreciation-Other Fixed Assets</v>
          </cell>
        </row>
        <row r="7216">
          <cell r="A7216">
            <v>40847</v>
          </cell>
          <cell r="D7216" t="str">
            <v>Depreciation-Land &amp; Building</v>
          </cell>
        </row>
        <row r="7217">
          <cell r="A7217">
            <v>40847</v>
          </cell>
          <cell r="D7217" t="str">
            <v>Depreciation-Computer</v>
          </cell>
        </row>
        <row r="7218">
          <cell r="A7218">
            <v>40847</v>
          </cell>
          <cell r="D7218" t="str">
            <v>Depreciation-Plant and Machinery</v>
          </cell>
        </row>
        <row r="7219">
          <cell r="A7219">
            <v>40847</v>
          </cell>
          <cell r="D7219" t="str">
            <v>Depreciation-Equipment</v>
          </cell>
        </row>
        <row r="7220">
          <cell r="A7220">
            <v>40847</v>
          </cell>
          <cell r="D7220" t="str">
            <v>Depreciation-Vehicles</v>
          </cell>
        </row>
        <row r="7221">
          <cell r="A7221">
            <v>40847</v>
          </cell>
          <cell r="D7221" t="str">
            <v>Depreciation-Furniture</v>
          </cell>
        </row>
        <row r="7222">
          <cell r="A7222">
            <v>40847</v>
          </cell>
          <cell r="D7222" t="str">
            <v>Depreciation-Other Fixed Assets</v>
          </cell>
        </row>
        <row r="7223">
          <cell r="A7223">
            <v>40877</v>
          </cell>
          <cell r="D7223" t="str">
            <v>Depreciation-Land &amp; Building</v>
          </cell>
        </row>
        <row r="7224">
          <cell r="A7224">
            <v>40877</v>
          </cell>
          <cell r="D7224" t="str">
            <v>Depreciation-Computer</v>
          </cell>
        </row>
        <row r="7225">
          <cell r="A7225">
            <v>40877</v>
          </cell>
          <cell r="D7225" t="str">
            <v>Depreciation-Plant and Machinery</v>
          </cell>
        </row>
        <row r="7226">
          <cell r="A7226">
            <v>40877</v>
          </cell>
          <cell r="D7226" t="str">
            <v>Depreciation-Equipment</v>
          </cell>
        </row>
        <row r="7227">
          <cell r="A7227">
            <v>40877</v>
          </cell>
          <cell r="D7227" t="str">
            <v>Depreciation-Vehicles</v>
          </cell>
        </row>
        <row r="7228">
          <cell r="A7228">
            <v>40877</v>
          </cell>
          <cell r="D7228" t="str">
            <v>Depreciation-Furniture</v>
          </cell>
        </row>
        <row r="7229">
          <cell r="A7229">
            <v>40877</v>
          </cell>
          <cell r="D7229" t="str">
            <v>Depreciation-Other Fixed Assets</v>
          </cell>
        </row>
        <row r="7230">
          <cell r="A7230">
            <v>40908</v>
          </cell>
          <cell r="D7230" t="str">
            <v>Depreciation-Land &amp; Building</v>
          </cell>
        </row>
        <row r="7231">
          <cell r="A7231">
            <v>40908</v>
          </cell>
          <cell r="D7231" t="str">
            <v>Depreciation-Computer</v>
          </cell>
        </row>
        <row r="7232">
          <cell r="A7232">
            <v>40908</v>
          </cell>
          <cell r="D7232" t="str">
            <v>Depreciation-Plant and Machinery</v>
          </cell>
        </row>
        <row r="7233">
          <cell r="A7233">
            <v>40908</v>
          </cell>
          <cell r="D7233" t="str">
            <v>Depreciation-Equipment</v>
          </cell>
        </row>
        <row r="7234">
          <cell r="A7234">
            <v>40908</v>
          </cell>
          <cell r="D7234" t="str">
            <v>Depreciation-Vehicles</v>
          </cell>
        </row>
        <row r="7235">
          <cell r="A7235">
            <v>40908</v>
          </cell>
          <cell r="D7235" t="str">
            <v>Depreciation-Furniture</v>
          </cell>
        </row>
        <row r="7236">
          <cell r="A7236">
            <v>40908</v>
          </cell>
          <cell r="D7236" t="str">
            <v>Depreciation-Other Fixed Assets</v>
          </cell>
        </row>
        <row r="7237">
          <cell r="A7237">
            <v>40939</v>
          </cell>
          <cell r="D7237" t="str">
            <v>Depreciation-Land &amp; Building</v>
          </cell>
        </row>
        <row r="7238">
          <cell r="A7238">
            <v>40939</v>
          </cell>
          <cell r="D7238" t="str">
            <v>Depreciation-Computer</v>
          </cell>
        </row>
        <row r="7239">
          <cell r="A7239">
            <v>40939</v>
          </cell>
          <cell r="D7239" t="str">
            <v>Depreciation-Plant and Machinery</v>
          </cell>
        </row>
        <row r="7240">
          <cell r="A7240">
            <v>40939</v>
          </cell>
          <cell r="D7240" t="str">
            <v>Depreciation-Equipment</v>
          </cell>
        </row>
        <row r="7241">
          <cell r="A7241">
            <v>40939</v>
          </cell>
          <cell r="D7241" t="str">
            <v>Depreciation-Vehicles</v>
          </cell>
        </row>
        <row r="7242">
          <cell r="A7242">
            <v>40939</v>
          </cell>
          <cell r="D7242" t="str">
            <v>Depreciation-Furniture</v>
          </cell>
        </row>
        <row r="7243">
          <cell r="A7243">
            <v>40939</v>
          </cell>
          <cell r="D7243" t="str">
            <v>Depreciation-Other Fixed Assets</v>
          </cell>
        </row>
        <row r="7244">
          <cell r="A7244">
            <v>40968</v>
          </cell>
          <cell r="D7244" t="str">
            <v>Depreciation-Land &amp; Building</v>
          </cell>
        </row>
        <row r="7245">
          <cell r="A7245">
            <v>40968</v>
          </cell>
          <cell r="D7245" t="str">
            <v>Depreciation-Computer</v>
          </cell>
        </row>
        <row r="7246">
          <cell r="A7246">
            <v>40968</v>
          </cell>
          <cell r="D7246" t="str">
            <v>Depreciation-Plant and Machinery</v>
          </cell>
        </row>
        <row r="7247">
          <cell r="A7247">
            <v>40968</v>
          </cell>
          <cell r="D7247" t="str">
            <v>Depreciation-Equipment</v>
          </cell>
        </row>
        <row r="7248">
          <cell r="A7248">
            <v>40968</v>
          </cell>
          <cell r="D7248" t="str">
            <v>Depreciation-Vehicles</v>
          </cell>
        </row>
        <row r="7249">
          <cell r="A7249">
            <v>40968</v>
          </cell>
          <cell r="D7249" t="str">
            <v>Depreciation-Furniture</v>
          </cell>
        </row>
        <row r="7250">
          <cell r="A7250">
            <v>40968</v>
          </cell>
          <cell r="D7250" t="str">
            <v>Depreciation-Other Fixed Assets</v>
          </cell>
        </row>
        <row r="7251">
          <cell r="A7251">
            <v>40999</v>
          </cell>
          <cell r="D7251" t="str">
            <v>Depreciation-Land &amp; Building</v>
          </cell>
        </row>
        <row r="7252">
          <cell r="A7252">
            <v>40999</v>
          </cell>
          <cell r="D7252" t="str">
            <v>Depreciation-Computer</v>
          </cell>
        </row>
        <row r="7253">
          <cell r="A7253">
            <v>40999</v>
          </cell>
          <cell r="D7253" t="str">
            <v>Depreciation-Plant and Machinery</v>
          </cell>
        </row>
        <row r="7254">
          <cell r="A7254">
            <v>40999</v>
          </cell>
          <cell r="D7254" t="str">
            <v>Depreciation-Equipment</v>
          </cell>
        </row>
        <row r="7255">
          <cell r="A7255">
            <v>40999</v>
          </cell>
          <cell r="D7255" t="str">
            <v>Depreciation-Vehicles</v>
          </cell>
        </row>
        <row r="7256">
          <cell r="A7256">
            <v>40999</v>
          </cell>
          <cell r="D7256" t="str">
            <v>Depreciation-Furniture</v>
          </cell>
        </row>
        <row r="7257">
          <cell r="A7257">
            <v>40999</v>
          </cell>
          <cell r="D7257" t="str">
            <v>Depreciation-Other Fixed Assets</v>
          </cell>
        </row>
        <row r="7259">
          <cell r="A7259" t="str">
            <v/>
          </cell>
          <cell r="D7259" t="str">
            <v>Fixed Asset Disposal</v>
          </cell>
        </row>
        <row r="7260">
          <cell r="A7260" t="str">
            <v/>
          </cell>
          <cell r="D7260" t="str">
            <v>Fixed Asset Disposal</v>
          </cell>
        </row>
        <row r="7261">
          <cell r="A7261" t="str">
            <v/>
          </cell>
          <cell r="D7261" t="str">
            <v>Fixed Asset Disposal</v>
          </cell>
        </row>
        <row r="7262">
          <cell r="A7262" t="str">
            <v/>
          </cell>
          <cell r="D7262" t="str">
            <v>Fixed Asset Disposal</v>
          </cell>
        </row>
        <row r="7263">
          <cell r="A7263" t="str">
            <v/>
          </cell>
          <cell r="D7263" t="str">
            <v>Fixed Asset Disposal</v>
          </cell>
        </row>
        <row r="7264">
          <cell r="A7264" t="str">
            <v/>
          </cell>
          <cell r="D7264" t="str">
            <v>Fixed Asset Disposal</v>
          </cell>
        </row>
        <row r="7265">
          <cell r="A7265" t="str">
            <v/>
          </cell>
          <cell r="D7265" t="str">
            <v>Fixed Asset Disposal</v>
          </cell>
        </row>
        <row r="7266">
          <cell r="A7266" t="str">
            <v/>
          </cell>
          <cell r="D7266" t="str">
            <v>Fixed Asset Disposal</v>
          </cell>
        </row>
        <row r="7267">
          <cell r="A7267" t="str">
            <v/>
          </cell>
          <cell r="D7267" t="str">
            <v>Fixed Asset Disposal</v>
          </cell>
        </row>
        <row r="7268">
          <cell r="A7268" t="str">
            <v/>
          </cell>
          <cell r="D7268" t="str">
            <v>Fixed Asset Disposal</v>
          </cell>
        </row>
        <row r="7269">
          <cell r="A7269" t="str">
            <v/>
          </cell>
          <cell r="D7269" t="str">
            <v>Fixed Asset Disposal</v>
          </cell>
        </row>
        <row r="7270">
          <cell r="A7270" t="str">
            <v/>
          </cell>
          <cell r="D7270" t="str">
            <v>Fixed Asset Disposal</v>
          </cell>
        </row>
        <row r="7271">
          <cell r="A7271" t="str">
            <v/>
          </cell>
          <cell r="D7271" t="str">
            <v>Fixed Asset Disposal</v>
          </cell>
        </row>
        <row r="7272">
          <cell r="A7272" t="str">
            <v/>
          </cell>
          <cell r="D7272" t="str">
            <v>Fixed Asset Disposal</v>
          </cell>
        </row>
        <row r="7273">
          <cell r="A7273" t="str">
            <v/>
          </cell>
          <cell r="D7273" t="str">
            <v>Fixed Asset Disposal</v>
          </cell>
        </row>
        <row r="7274">
          <cell r="A7274" t="str">
            <v/>
          </cell>
          <cell r="D7274" t="str">
            <v>Fixed Asset Disposal</v>
          </cell>
        </row>
        <row r="7275">
          <cell r="A7275" t="str">
            <v/>
          </cell>
          <cell r="D7275" t="str">
            <v>Fixed Asset Disposal</v>
          </cell>
        </row>
        <row r="7276">
          <cell r="A7276" t="str">
            <v/>
          </cell>
          <cell r="D7276" t="str">
            <v>Fixed Asset Disposal</v>
          </cell>
        </row>
        <row r="7277">
          <cell r="A7277" t="str">
            <v/>
          </cell>
          <cell r="D7277" t="str">
            <v>Fixed Asset Disposal</v>
          </cell>
        </row>
        <row r="7278">
          <cell r="A7278" t="str">
            <v/>
          </cell>
          <cell r="D7278" t="str">
            <v>Fixed Asset Disposal</v>
          </cell>
        </row>
        <row r="7279">
          <cell r="A7279" t="str">
            <v/>
          </cell>
          <cell r="D7279" t="str">
            <v>Fixed Asset Disposal</v>
          </cell>
        </row>
        <row r="7280">
          <cell r="A7280" t="str">
            <v/>
          </cell>
          <cell r="D7280" t="str">
            <v>Fixed Asset Disposal</v>
          </cell>
        </row>
        <row r="7281">
          <cell r="A7281" t="str">
            <v/>
          </cell>
          <cell r="D7281" t="str">
            <v>Fixed Asset Disposal</v>
          </cell>
        </row>
        <row r="7282">
          <cell r="A7282" t="str">
            <v/>
          </cell>
          <cell r="D7282" t="str">
            <v>Fixed Asset Disposal</v>
          </cell>
        </row>
        <row r="7283">
          <cell r="A7283" t="str">
            <v/>
          </cell>
          <cell r="D7283" t="str">
            <v>Fixed Asset Disposal</v>
          </cell>
        </row>
        <row r="7284">
          <cell r="A7284" t="str">
            <v/>
          </cell>
          <cell r="D7284" t="str">
            <v>Fixed Asset Disposal</v>
          </cell>
        </row>
        <row r="7285">
          <cell r="A7285" t="str">
            <v/>
          </cell>
          <cell r="D7285" t="str">
            <v>Fixed Asset Disposal</v>
          </cell>
        </row>
        <row r="7286">
          <cell r="A7286" t="str">
            <v/>
          </cell>
          <cell r="D7286" t="str">
            <v>Fixed Asset Disposal</v>
          </cell>
        </row>
        <row r="7287">
          <cell r="A7287" t="str">
            <v/>
          </cell>
          <cell r="D7287" t="str">
            <v>Fixed Asset Disposal</v>
          </cell>
        </row>
        <row r="7288">
          <cell r="A7288" t="str">
            <v/>
          </cell>
          <cell r="D7288" t="str">
            <v>Fixed Asset Disposal</v>
          </cell>
        </row>
        <row r="7289">
          <cell r="A7289" t="str">
            <v/>
          </cell>
          <cell r="D7289" t="str">
            <v>Fixed Asset Disposal</v>
          </cell>
        </row>
        <row r="7290">
          <cell r="A7290" t="str">
            <v/>
          </cell>
          <cell r="D7290" t="str">
            <v>Fixed Asset Disposal</v>
          </cell>
        </row>
        <row r="7291">
          <cell r="A7291" t="str">
            <v/>
          </cell>
          <cell r="D7291" t="str">
            <v>Fixed Asset Disposal</v>
          </cell>
        </row>
        <row r="7292">
          <cell r="A7292" t="str">
            <v/>
          </cell>
          <cell r="D7292" t="str">
            <v>Fixed Asset Disposal</v>
          </cell>
        </row>
        <row r="7293">
          <cell r="A7293" t="str">
            <v/>
          </cell>
          <cell r="D7293" t="str">
            <v>Fixed Asset Disposal</v>
          </cell>
        </row>
        <row r="7294">
          <cell r="A7294" t="str">
            <v/>
          </cell>
          <cell r="D7294" t="str">
            <v>Fixed Asset Disposal</v>
          </cell>
        </row>
        <row r="7295">
          <cell r="A7295" t="str">
            <v/>
          </cell>
          <cell r="D7295" t="str">
            <v>Fixed Asset Disposal</v>
          </cell>
        </row>
        <row r="7296">
          <cell r="A7296" t="str">
            <v/>
          </cell>
          <cell r="D7296" t="str">
            <v>Fixed Asset Disposal</v>
          </cell>
        </row>
        <row r="7297">
          <cell r="A7297" t="str">
            <v/>
          </cell>
          <cell r="D7297" t="str">
            <v>Fixed Asset Disposal</v>
          </cell>
        </row>
        <row r="7298">
          <cell r="A7298" t="str">
            <v/>
          </cell>
          <cell r="D7298" t="str">
            <v>Fixed Asset Disposal</v>
          </cell>
        </row>
        <row r="7299">
          <cell r="A7299" t="str">
            <v/>
          </cell>
          <cell r="D7299" t="str">
            <v>Fixed Asset Disposal</v>
          </cell>
        </row>
        <row r="7300">
          <cell r="A7300" t="str">
            <v/>
          </cell>
          <cell r="D7300" t="str">
            <v>Fixed Asset Disposal</v>
          </cell>
        </row>
        <row r="7301">
          <cell r="A7301" t="str">
            <v/>
          </cell>
          <cell r="D7301" t="str">
            <v>Fixed Asset Disposal</v>
          </cell>
        </row>
        <row r="7302">
          <cell r="A7302" t="str">
            <v/>
          </cell>
          <cell r="D7302" t="str">
            <v>Fixed Asset Disposal</v>
          </cell>
        </row>
        <row r="7303">
          <cell r="A7303" t="str">
            <v/>
          </cell>
          <cell r="D7303" t="str">
            <v>Fixed Asset Disposal</v>
          </cell>
        </row>
        <row r="7305">
          <cell r="A7305" t="str">
            <v/>
          </cell>
          <cell r="D7305" t="str">
            <v/>
          </cell>
        </row>
        <row r="7306">
          <cell r="A7306" t="str">
            <v/>
          </cell>
          <cell r="D7306" t="str">
            <v/>
          </cell>
        </row>
        <row r="7307">
          <cell r="A7307" t="str">
            <v/>
          </cell>
          <cell r="D7307" t="str">
            <v/>
          </cell>
        </row>
        <row r="7308">
          <cell r="A7308" t="str">
            <v/>
          </cell>
          <cell r="D7308" t="str">
            <v/>
          </cell>
        </row>
        <row r="7309">
          <cell r="A7309" t="str">
            <v/>
          </cell>
          <cell r="D7309" t="str">
            <v/>
          </cell>
        </row>
        <row r="7310">
          <cell r="A7310" t="str">
            <v/>
          </cell>
          <cell r="D7310" t="str">
            <v/>
          </cell>
        </row>
        <row r="7311">
          <cell r="A7311" t="str">
            <v/>
          </cell>
          <cell r="D7311" t="str">
            <v/>
          </cell>
        </row>
        <row r="7312">
          <cell r="A7312" t="str">
            <v/>
          </cell>
          <cell r="D7312" t="str">
            <v/>
          </cell>
        </row>
        <row r="7313">
          <cell r="A7313" t="str">
            <v/>
          </cell>
          <cell r="D7313" t="str">
            <v/>
          </cell>
        </row>
        <row r="7314">
          <cell r="A7314" t="str">
            <v/>
          </cell>
          <cell r="D7314" t="str">
            <v/>
          </cell>
        </row>
        <row r="7315">
          <cell r="A7315" t="str">
            <v/>
          </cell>
          <cell r="D7315" t="str">
            <v/>
          </cell>
        </row>
        <row r="7316">
          <cell r="A7316" t="str">
            <v/>
          </cell>
          <cell r="D7316" t="str">
            <v/>
          </cell>
        </row>
        <row r="7317">
          <cell r="A7317" t="str">
            <v/>
          </cell>
          <cell r="D7317" t="str">
            <v/>
          </cell>
        </row>
        <row r="7318">
          <cell r="A7318" t="str">
            <v/>
          </cell>
          <cell r="D7318" t="str">
            <v/>
          </cell>
        </row>
        <row r="7319">
          <cell r="A7319" t="str">
            <v/>
          </cell>
          <cell r="D7319" t="str">
            <v/>
          </cell>
        </row>
        <row r="7320">
          <cell r="A7320" t="str">
            <v/>
          </cell>
          <cell r="D7320" t="str">
            <v/>
          </cell>
        </row>
        <row r="7321">
          <cell r="A7321" t="str">
            <v/>
          </cell>
          <cell r="D7321" t="str">
            <v/>
          </cell>
        </row>
        <row r="7322">
          <cell r="A7322" t="str">
            <v/>
          </cell>
          <cell r="D7322" t="str">
            <v/>
          </cell>
        </row>
        <row r="7323">
          <cell r="A7323" t="str">
            <v/>
          </cell>
          <cell r="D7323" t="str">
            <v/>
          </cell>
        </row>
        <row r="7324">
          <cell r="A7324" t="str">
            <v/>
          </cell>
          <cell r="D7324" t="str">
            <v/>
          </cell>
        </row>
        <row r="7325">
          <cell r="A7325" t="str">
            <v/>
          </cell>
          <cell r="D7325" t="str">
            <v/>
          </cell>
        </row>
        <row r="7326">
          <cell r="A7326" t="str">
            <v/>
          </cell>
          <cell r="D7326" t="str">
            <v/>
          </cell>
        </row>
        <row r="7327">
          <cell r="A7327" t="str">
            <v/>
          </cell>
          <cell r="D7327" t="str">
            <v/>
          </cell>
        </row>
        <row r="7328">
          <cell r="A7328" t="str">
            <v/>
          </cell>
          <cell r="D7328" t="str">
            <v/>
          </cell>
        </row>
        <row r="7329">
          <cell r="A7329" t="str">
            <v/>
          </cell>
          <cell r="D7329" t="str">
            <v/>
          </cell>
        </row>
        <row r="7330">
          <cell r="A7330" t="str">
            <v/>
          </cell>
          <cell r="D7330" t="str">
            <v/>
          </cell>
        </row>
        <row r="7331">
          <cell r="A7331" t="str">
            <v/>
          </cell>
          <cell r="D7331" t="str">
            <v/>
          </cell>
        </row>
        <row r="7332">
          <cell r="A7332" t="str">
            <v/>
          </cell>
          <cell r="D7332" t="str">
            <v/>
          </cell>
        </row>
        <row r="7333">
          <cell r="A7333" t="str">
            <v/>
          </cell>
          <cell r="D7333" t="str">
            <v/>
          </cell>
        </row>
        <row r="7334">
          <cell r="A7334" t="str">
            <v/>
          </cell>
          <cell r="D7334" t="str">
            <v/>
          </cell>
        </row>
        <row r="7335">
          <cell r="A7335" t="str">
            <v/>
          </cell>
          <cell r="D7335" t="str">
            <v/>
          </cell>
        </row>
        <row r="7336">
          <cell r="A7336" t="str">
            <v/>
          </cell>
          <cell r="D7336" t="str">
            <v/>
          </cell>
        </row>
        <row r="7337">
          <cell r="A7337" t="str">
            <v/>
          </cell>
          <cell r="D7337" t="str">
            <v/>
          </cell>
        </row>
        <row r="7338">
          <cell r="A7338" t="str">
            <v/>
          </cell>
          <cell r="D7338" t="str">
            <v/>
          </cell>
        </row>
        <row r="7339">
          <cell r="A7339" t="str">
            <v/>
          </cell>
          <cell r="D7339" t="str">
            <v/>
          </cell>
        </row>
        <row r="7340">
          <cell r="A7340" t="str">
            <v/>
          </cell>
          <cell r="D7340" t="str">
            <v/>
          </cell>
        </row>
        <row r="7341">
          <cell r="A7341" t="str">
            <v/>
          </cell>
          <cell r="D7341" t="str">
            <v/>
          </cell>
        </row>
        <row r="7342">
          <cell r="A7342" t="str">
            <v/>
          </cell>
          <cell r="D7342" t="str">
            <v/>
          </cell>
        </row>
        <row r="7343">
          <cell r="A7343" t="str">
            <v/>
          </cell>
          <cell r="D7343" t="str">
            <v/>
          </cell>
        </row>
        <row r="7344">
          <cell r="A7344" t="str">
            <v/>
          </cell>
          <cell r="D7344" t="str">
            <v/>
          </cell>
        </row>
        <row r="7345">
          <cell r="A7345" t="str">
            <v/>
          </cell>
          <cell r="D7345" t="str">
            <v/>
          </cell>
        </row>
        <row r="7346">
          <cell r="A7346" t="str">
            <v/>
          </cell>
          <cell r="D7346" t="str">
            <v/>
          </cell>
        </row>
        <row r="7347">
          <cell r="A7347" t="str">
            <v/>
          </cell>
          <cell r="D7347" t="str">
            <v/>
          </cell>
        </row>
        <row r="7348">
          <cell r="A7348" t="str">
            <v/>
          </cell>
          <cell r="D7348" t="str">
            <v/>
          </cell>
        </row>
        <row r="7349">
          <cell r="A7349" t="str">
            <v/>
          </cell>
          <cell r="D7349" t="str">
            <v/>
          </cell>
        </row>
        <row r="7354">
          <cell r="A7354">
            <v>40663</v>
          </cell>
          <cell r="D7354" t="str">
            <v>Trading Inventory</v>
          </cell>
        </row>
        <row r="7355">
          <cell r="A7355">
            <v>40694</v>
          </cell>
          <cell r="D7355" t="str">
            <v>Changes in Inventories</v>
          </cell>
        </row>
        <row r="7356">
          <cell r="A7356">
            <v>40724</v>
          </cell>
          <cell r="D7356" t="str">
            <v>Changes in Inventories</v>
          </cell>
        </row>
        <row r="7357">
          <cell r="A7357">
            <v>40755</v>
          </cell>
          <cell r="D7357" t="str">
            <v>Changes in Inventories</v>
          </cell>
        </row>
        <row r="7358">
          <cell r="A7358">
            <v>40786</v>
          </cell>
          <cell r="D7358" t="str">
            <v>Changes in Inventories</v>
          </cell>
        </row>
        <row r="7359">
          <cell r="A7359">
            <v>40816</v>
          </cell>
          <cell r="D7359" t="str">
            <v>Changes in Inventories</v>
          </cell>
        </row>
        <row r="7360">
          <cell r="A7360">
            <v>40847</v>
          </cell>
          <cell r="D7360" t="str">
            <v>Changes in Inventories</v>
          </cell>
        </row>
        <row r="7361">
          <cell r="A7361">
            <v>40877</v>
          </cell>
          <cell r="D7361" t="str">
            <v>Changes in Inventories</v>
          </cell>
        </row>
        <row r="7362">
          <cell r="A7362">
            <v>40908</v>
          </cell>
          <cell r="D7362" t="str">
            <v>Changes in Inventories</v>
          </cell>
        </row>
        <row r="7363">
          <cell r="A7363">
            <v>40939</v>
          </cell>
          <cell r="D7363" t="str">
            <v>Changes in Inventories</v>
          </cell>
        </row>
        <row r="7364">
          <cell r="A7364">
            <v>40968</v>
          </cell>
          <cell r="D7364" t="str">
            <v>Changes in Inventories</v>
          </cell>
        </row>
        <row r="7365">
          <cell r="A7365">
            <v>40999</v>
          </cell>
          <cell r="D7365" t="str">
            <v>Changes in Inventories</v>
          </cell>
        </row>
        <row r="7367">
          <cell r="A7367">
            <v>40663</v>
          </cell>
          <cell r="D7367" t="str">
            <v>Investment in Shares</v>
          </cell>
        </row>
        <row r="7368">
          <cell r="A7368">
            <v>40694</v>
          </cell>
          <cell r="D7368" t="str">
            <v>Gain / Loss on Sale of Investment</v>
          </cell>
        </row>
        <row r="7369">
          <cell r="A7369">
            <v>40724</v>
          </cell>
          <cell r="D7369" t="str">
            <v>Gain / Loss on Sale of Investment</v>
          </cell>
        </row>
        <row r="7370">
          <cell r="A7370">
            <v>40755</v>
          </cell>
          <cell r="D7370" t="str">
            <v>Gain / Loss on Sale of Investment</v>
          </cell>
        </row>
        <row r="7371">
          <cell r="A7371">
            <v>40786</v>
          </cell>
          <cell r="D7371" t="str">
            <v>Gain / Loss on Sale of Investment</v>
          </cell>
        </row>
        <row r="7372">
          <cell r="A7372">
            <v>40816</v>
          </cell>
          <cell r="D7372" t="str">
            <v>Gain / Loss on Sale of Investment</v>
          </cell>
        </row>
        <row r="7373">
          <cell r="A7373">
            <v>40847</v>
          </cell>
          <cell r="D7373" t="str">
            <v>Gain / Loss on Sale of Investment</v>
          </cell>
        </row>
        <row r="7374">
          <cell r="A7374">
            <v>40877</v>
          </cell>
          <cell r="D7374" t="str">
            <v>Gain / Loss on Sale of Investment</v>
          </cell>
        </row>
        <row r="7375">
          <cell r="A7375">
            <v>40908</v>
          </cell>
          <cell r="D7375" t="str">
            <v>Gain / Loss on Sale of Investment</v>
          </cell>
        </row>
        <row r="7376">
          <cell r="A7376">
            <v>40939</v>
          </cell>
          <cell r="D7376" t="str">
            <v>Gain / Loss on Sale of Investment</v>
          </cell>
        </row>
        <row r="7377">
          <cell r="A7377">
            <v>40968</v>
          </cell>
          <cell r="D7377" t="str">
            <v>Gain / Loss on Sale of Investment</v>
          </cell>
        </row>
        <row r="7378">
          <cell r="A7378">
            <v>40999</v>
          </cell>
          <cell r="D7378" t="str">
            <v>Gain / Loss on Sale of Investment</v>
          </cell>
        </row>
        <row r="7380">
          <cell r="A7380" t="str">
            <v/>
          </cell>
          <cell r="D7380" t="str">
            <v>-Acc Depn</v>
          </cell>
        </row>
        <row r="7381">
          <cell r="A7381" t="str">
            <v/>
          </cell>
          <cell r="D7381" t="str">
            <v>-Acc Depn</v>
          </cell>
        </row>
        <row r="7382">
          <cell r="A7382" t="str">
            <v/>
          </cell>
          <cell r="D7382" t="str">
            <v>-Acc Depn</v>
          </cell>
        </row>
        <row r="7383">
          <cell r="A7383" t="str">
            <v/>
          </cell>
          <cell r="D7383" t="str">
            <v>-Acc Depn</v>
          </cell>
        </row>
        <row r="7384">
          <cell r="A7384" t="str">
            <v/>
          </cell>
          <cell r="D7384" t="str">
            <v>-Acc Depn</v>
          </cell>
        </row>
        <row r="7385">
          <cell r="A7385" t="str">
            <v/>
          </cell>
          <cell r="D7385" t="str">
            <v>-Acc Depn</v>
          </cell>
        </row>
        <row r="7386">
          <cell r="A7386" t="str">
            <v/>
          </cell>
          <cell r="D7386" t="str">
            <v>-Acc Depn</v>
          </cell>
        </row>
        <row r="7387">
          <cell r="A7387" t="str">
            <v/>
          </cell>
          <cell r="D7387" t="str">
            <v>-Acc Depn</v>
          </cell>
        </row>
        <row r="7388">
          <cell r="A7388" t="str">
            <v/>
          </cell>
          <cell r="D7388" t="str">
            <v>-Acc Depn</v>
          </cell>
        </row>
        <row r="7389">
          <cell r="A7389" t="str">
            <v/>
          </cell>
          <cell r="D7389" t="str">
            <v>-Acc Depn</v>
          </cell>
        </row>
        <row r="7390">
          <cell r="A7390" t="str">
            <v/>
          </cell>
          <cell r="D7390" t="str">
            <v>-Acc Depn</v>
          </cell>
        </row>
        <row r="7391">
          <cell r="A7391" t="str">
            <v/>
          </cell>
          <cell r="D7391" t="str">
            <v>-Acc Depn</v>
          </cell>
        </row>
        <row r="7392">
          <cell r="A7392" t="str">
            <v/>
          </cell>
          <cell r="D7392" t="str">
            <v>-Acc Depn</v>
          </cell>
        </row>
        <row r="7393">
          <cell r="A7393" t="str">
            <v/>
          </cell>
          <cell r="D7393" t="str">
            <v>-Acc Depn</v>
          </cell>
        </row>
        <row r="7394">
          <cell r="A7394" t="str">
            <v/>
          </cell>
          <cell r="D7394" t="str">
            <v>-Acc Depn</v>
          </cell>
        </row>
        <row r="7395">
          <cell r="A7395" t="str">
            <v/>
          </cell>
          <cell r="D7395" t="str">
            <v>-Acc Depn</v>
          </cell>
        </row>
        <row r="7396">
          <cell r="A7396" t="str">
            <v/>
          </cell>
          <cell r="D7396" t="str">
            <v>-Acc Depn</v>
          </cell>
        </row>
        <row r="7397">
          <cell r="A7397" t="str">
            <v/>
          </cell>
          <cell r="D7397" t="str">
            <v>-Acc Depn</v>
          </cell>
        </row>
        <row r="7398">
          <cell r="A7398" t="str">
            <v/>
          </cell>
          <cell r="D7398" t="str">
            <v>-Acc Depn</v>
          </cell>
        </row>
        <row r="7399">
          <cell r="A7399" t="str">
            <v/>
          </cell>
          <cell r="D7399" t="str">
            <v>-Acc Depn</v>
          </cell>
        </row>
        <row r="7400">
          <cell r="A7400" t="str">
            <v/>
          </cell>
          <cell r="D7400" t="str">
            <v>-Acc Depn</v>
          </cell>
        </row>
        <row r="7401">
          <cell r="A7401" t="str">
            <v/>
          </cell>
          <cell r="D7401" t="str">
            <v>-Acc Depn</v>
          </cell>
        </row>
        <row r="7402">
          <cell r="A7402" t="str">
            <v/>
          </cell>
          <cell r="D7402" t="str">
            <v>-Acc Depn</v>
          </cell>
        </row>
        <row r="7403">
          <cell r="A7403" t="str">
            <v/>
          </cell>
          <cell r="D7403" t="str">
            <v>-Acc Depn</v>
          </cell>
        </row>
        <row r="7404">
          <cell r="A7404" t="str">
            <v/>
          </cell>
          <cell r="D7404" t="str">
            <v>-Acc Depn</v>
          </cell>
        </row>
        <row r="7405">
          <cell r="A7405" t="str">
            <v/>
          </cell>
          <cell r="D7405" t="str">
            <v>-Acc Depn</v>
          </cell>
        </row>
        <row r="7406">
          <cell r="A7406" t="str">
            <v/>
          </cell>
          <cell r="D7406" t="str">
            <v>-Acc Depn</v>
          </cell>
        </row>
        <row r="7407">
          <cell r="A7407" t="str">
            <v/>
          </cell>
          <cell r="D7407" t="str">
            <v>-Acc Depn</v>
          </cell>
        </row>
        <row r="7408">
          <cell r="A7408" t="str">
            <v/>
          </cell>
          <cell r="D7408" t="str">
            <v>-Acc Depn</v>
          </cell>
        </row>
        <row r="7409">
          <cell r="A7409" t="str">
            <v/>
          </cell>
          <cell r="D7409" t="str">
            <v>-Acc Depn</v>
          </cell>
        </row>
        <row r="7410">
          <cell r="A7410" t="str">
            <v/>
          </cell>
          <cell r="D7410" t="str">
            <v>-Acc Depn</v>
          </cell>
        </row>
        <row r="7411">
          <cell r="A7411" t="str">
            <v/>
          </cell>
          <cell r="D7411" t="str">
            <v>-Acc Depn</v>
          </cell>
        </row>
        <row r="7412">
          <cell r="A7412" t="str">
            <v/>
          </cell>
          <cell r="D7412" t="str">
            <v>-Acc Depn</v>
          </cell>
        </row>
        <row r="7413">
          <cell r="A7413" t="str">
            <v/>
          </cell>
          <cell r="D7413" t="str">
            <v>-Acc Depn</v>
          </cell>
        </row>
        <row r="7414">
          <cell r="A7414" t="str">
            <v/>
          </cell>
          <cell r="D7414" t="str">
            <v>-Acc Depn</v>
          </cell>
        </row>
        <row r="7415">
          <cell r="A7415" t="str">
            <v/>
          </cell>
          <cell r="D7415" t="str">
            <v>-Acc Depn</v>
          </cell>
        </row>
        <row r="7416">
          <cell r="A7416" t="str">
            <v/>
          </cell>
          <cell r="D7416" t="str">
            <v>-Acc Depn</v>
          </cell>
        </row>
        <row r="7417">
          <cell r="A7417" t="str">
            <v/>
          </cell>
          <cell r="D7417" t="str">
            <v>-Acc Depn</v>
          </cell>
        </row>
        <row r="7418">
          <cell r="A7418" t="str">
            <v/>
          </cell>
          <cell r="D7418" t="str">
            <v>-Acc Depn</v>
          </cell>
        </row>
        <row r="7419">
          <cell r="A7419" t="str">
            <v/>
          </cell>
          <cell r="D7419" t="str">
            <v>-Acc Depn</v>
          </cell>
        </row>
        <row r="7420">
          <cell r="A7420" t="str">
            <v/>
          </cell>
          <cell r="D7420" t="str">
            <v>-Acc Depn</v>
          </cell>
        </row>
        <row r="7421">
          <cell r="A7421" t="str">
            <v/>
          </cell>
          <cell r="D7421" t="str">
            <v>-Acc Depn</v>
          </cell>
        </row>
        <row r="7422">
          <cell r="A7422" t="str">
            <v/>
          </cell>
          <cell r="D7422" t="str">
            <v>-Acc Depn</v>
          </cell>
        </row>
        <row r="7423">
          <cell r="A7423" t="str">
            <v/>
          </cell>
          <cell r="D7423" t="str">
            <v>-Acc Depn</v>
          </cell>
        </row>
        <row r="7424">
          <cell r="A7424" t="str">
            <v/>
          </cell>
          <cell r="D7424" t="str">
            <v>-Acc Depn</v>
          </cell>
        </row>
        <row r="7429">
          <cell r="A7429" t="str">
            <v/>
          </cell>
          <cell r="D7429" t="str">
            <v/>
          </cell>
        </row>
        <row r="7430">
          <cell r="A7430" t="str">
            <v/>
          </cell>
          <cell r="D7430" t="str">
            <v/>
          </cell>
        </row>
        <row r="7431">
          <cell r="A7431" t="str">
            <v/>
          </cell>
          <cell r="D7431" t="str">
            <v/>
          </cell>
        </row>
        <row r="7432">
          <cell r="A7432" t="str">
            <v/>
          </cell>
          <cell r="D7432" t="str">
            <v/>
          </cell>
        </row>
        <row r="7433">
          <cell r="A7433" t="str">
            <v/>
          </cell>
          <cell r="D7433" t="str">
            <v/>
          </cell>
        </row>
        <row r="7434">
          <cell r="A7434" t="str">
            <v/>
          </cell>
          <cell r="D7434" t="str">
            <v/>
          </cell>
        </row>
        <row r="7435">
          <cell r="A7435" t="str">
            <v/>
          </cell>
          <cell r="D7435" t="str">
            <v/>
          </cell>
        </row>
        <row r="7436">
          <cell r="A7436" t="str">
            <v/>
          </cell>
          <cell r="D7436" t="str">
            <v/>
          </cell>
        </row>
        <row r="7437">
          <cell r="A7437" t="str">
            <v/>
          </cell>
          <cell r="D7437" t="str">
            <v/>
          </cell>
        </row>
        <row r="7438">
          <cell r="A7438" t="str">
            <v/>
          </cell>
          <cell r="D7438" t="str">
            <v/>
          </cell>
        </row>
        <row r="7439">
          <cell r="A7439" t="str">
            <v/>
          </cell>
          <cell r="D7439" t="str">
            <v/>
          </cell>
        </row>
        <row r="7440">
          <cell r="A7440" t="str">
            <v/>
          </cell>
          <cell r="D7440" t="str">
            <v/>
          </cell>
        </row>
        <row r="7441">
          <cell r="A7441" t="str">
            <v/>
          </cell>
          <cell r="D7441" t="str">
            <v/>
          </cell>
        </row>
        <row r="7442">
          <cell r="A7442" t="str">
            <v/>
          </cell>
          <cell r="D7442" t="str">
            <v/>
          </cell>
        </row>
        <row r="7443">
          <cell r="A7443" t="str">
            <v/>
          </cell>
          <cell r="D7443" t="str">
            <v/>
          </cell>
        </row>
        <row r="7444">
          <cell r="A7444" t="str">
            <v/>
          </cell>
          <cell r="D7444" t="str">
            <v/>
          </cell>
        </row>
        <row r="7445">
          <cell r="A7445" t="str">
            <v/>
          </cell>
          <cell r="D7445" t="str">
            <v/>
          </cell>
        </row>
        <row r="7446">
          <cell r="A7446" t="str">
            <v/>
          </cell>
          <cell r="D7446" t="str">
            <v/>
          </cell>
        </row>
        <row r="7447">
          <cell r="A7447" t="str">
            <v/>
          </cell>
          <cell r="D7447" t="str">
            <v/>
          </cell>
        </row>
        <row r="7448">
          <cell r="A7448" t="str">
            <v/>
          </cell>
          <cell r="D7448" t="str">
            <v/>
          </cell>
        </row>
        <row r="7449">
          <cell r="A7449" t="str">
            <v/>
          </cell>
          <cell r="D7449" t="str">
            <v/>
          </cell>
        </row>
        <row r="7450">
          <cell r="A7450" t="str">
            <v/>
          </cell>
          <cell r="D7450" t="str">
            <v/>
          </cell>
        </row>
        <row r="7451">
          <cell r="A7451" t="str">
            <v/>
          </cell>
          <cell r="D7451" t="str">
            <v/>
          </cell>
        </row>
        <row r="7452">
          <cell r="A7452" t="str">
            <v/>
          </cell>
          <cell r="D7452" t="str">
            <v/>
          </cell>
        </row>
        <row r="7453">
          <cell r="A7453" t="str">
            <v/>
          </cell>
          <cell r="D7453" t="str">
            <v/>
          </cell>
        </row>
        <row r="7454">
          <cell r="A7454" t="str">
            <v/>
          </cell>
          <cell r="D7454" t="str">
            <v/>
          </cell>
        </row>
        <row r="7455">
          <cell r="A7455" t="str">
            <v/>
          </cell>
          <cell r="D7455" t="str">
            <v/>
          </cell>
        </row>
        <row r="7456">
          <cell r="A7456" t="str">
            <v/>
          </cell>
          <cell r="D7456" t="str">
            <v/>
          </cell>
        </row>
        <row r="7457">
          <cell r="A7457" t="str">
            <v/>
          </cell>
          <cell r="D7457" t="str">
            <v/>
          </cell>
        </row>
        <row r="7458">
          <cell r="A7458" t="str">
            <v/>
          </cell>
          <cell r="D7458" t="str">
            <v/>
          </cell>
        </row>
        <row r="7459">
          <cell r="A7459" t="str">
            <v/>
          </cell>
          <cell r="D7459" t="str">
            <v/>
          </cell>
        </row>
        <row r="7460">
          <cell r="A7460" t="str">
            <v/>
          </cell>
          <cell r="D7460" t="str">
            <v/>
          </cell>
        </row>
        <row r="7461">
          <cell r="A7461" t="str">
            <v/>
          </cell>
          <cell r="D7461" t="str">
            <v/>
          </cell>
        </row>
        <row r="7462">
          <cell r="A7462" t="str">
            <v/>
          </cell>
          <cell r="D7462" t="str">
            <v/>
          </cell>
        </row>
        <row r="7463">
          <cell r="A7463" t="str">
            <v/>
          </cell>
          <cell r="D7463" t="str">
            <v/>
          </cell>
        </row>
        <row r="7464">
          <cell r="A7464" t="str">
            <v/>
          </cell>
          <cell r="D7464" t="str">
            <v/>
          </cell>
        </row>
        <row r="7465">
          <cell r="A7465" t="str">
            <v/>
          </cell>
          <cell r="D7465" t="str">
            <v/>
          </cell>
        </row>
        <row r="7466">
          <cell r="A7466" t="str">
            <v/>
          </cell>
          <cell r="D7466" t="str">
            <v/>
          </cell>
        </row>
        <row r="7467">
          <cell r="A7467" t="str">
            <v/>
          </cell>
          <cell r="D7467" t="str">
            <v/>
          </cell>
        </row>
        <row r="7468">
          <cell r="A7468" t="str">
            <v/>
          </cell>
          <cell r="D7468" t="str">
            <v/>
          </cell>
        </row>
        <row r="7469">
          <cell r="A7469" t="str">
            <v/>
          </cell>
          <cell r="D7469" t="str">
            <v/>
          </cell>
        </row>
        <row r="7470">
          <cell r="A7470" t="str">
            <v/>
          </cell>
          <cell r="D7470" t="str">
            <v/>
          </cell>
        </row>
        <row r="7471">
          <cell r="A7471" t="str">
            <v/>
          </cell>
          <cell r="D7471" t="str">
            <v/>
          </cell>
        </row>
        <row r="7472">
          <cell r="A7472" t="str">
            <v/>
          </cell>
          <cell r="D7472" t="str">
            <v/>
          </cell>
        </row>
        <row r="7473">
          <cell r="A7473" t="str">
            <v/>
          </cell>
          <cell r="D7473" t="str">
            <v/>
          </cell>
        </row>
        <row r="7474">
          <cell r="A7474" t="str">
            <v/>
          </cell>
          <cell r="D7474" t="str">
            <v/>
          </cell>
        </row>
        <row r="7475">
          <cell r="A7475" t="str">
            <v/>
          </cell>
          <cell r="D7475" t="str">
            <v/>
          </cell>
        </row>
        <row r="7512">
          <cell r="A7512">
            <v>40663</v>
          </cell>
          <cell r="D7512" t="str">
            <v>STAX Payable</v>
          </cell>
        </row>
        <row r="7513">
          <cell r="A7513" t="str">
            <v/>
          </cell>
          <cell r="D7513" t="str">
            <v/>
          </cell>
        </row>
        <row r="7514">
          <cell r="A7514" t="str">
            <v/>
          </cell>
          <cell r="D7514" t="str">
            <v/>
          </cell>
        </row>
        <row r="7515">
          <cell r="A7515" t="str">
            <v/>
          </cell>
          <cell r="D7515" t="str">
            <v/>
          </cell>
        </row>
        <row r="7516">
          <cell r="A7516" t="str">
            <v/>
          </cell>
          <cell r="D7516" t="str">
            <v/>
          </cell>
        </row>
        <row r="7517">
          <cell r="A7517" t="str">
            <v/>
          </cell>
          <cell r="D7517" t="str">
            <v/>
          </cell>
        </row>
        <row r="7518">
          <cell r="A7518" t="str">
            <v/>
          </cell>
          <cell r="D7518" t="str">
            <v/>
          </cell>
        </row>
        <row r="7519">
          <cell r="A7519" t="str">
            <v/>
          </cell>
          <cell r="D7519" t="str">
            <v/>
          </cell>
        </row>
        <row r="7520">
          <cell r="A7520" t="str">
            <v/>
          </cell>
          <cell r="D7520" t="str">
            <v/>
          </cell>
        </row>
        <row r="7521">
          <cell r="A7521" t="str">
            <v/>
          </cell>
          <cell r="D7521" t="str">
            <v/>
          </cell>
        </row>
        <row r="7522">
          <cell r="A7522" t="str">
            <v/>
          </cell>
          <cell r="D7522" t="str">
            <v/>
          </cell>
        </row>
        <row r="7523">
          <cell r="A7523" t="str">
            <v/>
          </cell>
          <cell r="D7523" t="str">
            <v/>
          </cell>
        </row>
        <row r="7524">
          <cell r="A7524">
            <v>40663</v>
          </cell>
          <cell r="D7524" t="str">
            <v>Output STAX 10.3%</v>
          </cell>
        </row>
        <row r="7525">
          <cell r="A7525" t="str">
            <v/>
          </cell>
          <cell r="D7525" t="str">
            <v/>
          </cell>
        </row>
        <row r="7526">
          <cell r="A7526" t="str">
            <v/>
          </cell>
          <cell r="D7526" t="str">
            <v/>
          </cell>
        </row>
        <row r="7527">
          <cell r="A7527" t="str">
            <v/>
          </cell>
          <cell r="D7527" t="str">
            <v/>
          </cell>
        </row>
        <row r="7528">
          <cell r="A7528" t="str">
            <v/>
          </cell>
          <cell r="D7528" t="str">
            <v/>
          </cell>
        </row>
        <row r="7529">
          <cell r="A7529" t="str">
            <v/>
          </cell>
          <cell r="D7529" t="str">
            <v/>
          </cell>
        </row>
        <row r="7530">
          <cell r="A7530" t="str">
            <v/>
          </cell>
          <cell r="D7530" t="str">
            <v/>
          </cell>
        </row>
        <row r="7531">
          <cell r="A7531" t="str">
            <v/>
          </cell>
          <cell r="D7531" t="str">
            <v/>
          </cell>
        </row>
        <row r="7532">
          <cell r="A7532" t="str">
            <v/>
          </cell>
          <cell r="D7532" t="str">
            <v/>
          </cell>
        </row>
        <row r="7533">
          <cell r="A7533" t="str">
            <v/>
          </cell>
          <cell r="D7533" t="str">
            <v/>
          </cell>
        </row>
        <row r="7534">
          <cell r="A7534" t="str">
            <v/>
          </cell>
          <cell r="D7534" t="str">
            <v/>
          </cell>
        </row>
        <row r="7535">
          <cell r="A7535" t="str">
            <v/>
          </cell>
          <cell r="D7535" t="str">
            <v/>
          </cell>
        </row>
        <row r="7536">
          <cell r="A7536">
            <v>40663</v>
          </cell>
          <cell r="D7536" t="str">
            <v>Cenvat Payable</v>
          </cell>
        </row>
        <row r="7537">
          <cell r="A7537" t="str">
            <v/>
          </cell>
          <cell r="D7537" t="str">
            <v/>
          </cell>
        </row>
        <row r="7538">
          <cell r="A7538" t="str">
            <v/>
          </cell>
          <cell r="D7538" t="str">
            <v/>
          </cell>
        </row>
        <row r="7539">
          <cell r="A7539" t="str">
            <v/>
          </cell>
          <cell r="D7539" t="str">
            <v/>
          </cell>
        </row>
        <row r="7540">
          <cell r="A7540" t="str">
            <v/>
          </cell>
          <cell r="D7540" t="str">
            <v/>
          </cell>
        </row>
        <row r="7541">
          <cell r="A7541" t="str">
            <v/>
          </cell>
          <cell r="D7541" t="str">
            <v/>
          </cell>
        </row>
        <row r="7542">
          <cell r="A7542" t="str">
            <v/>
          </cell>
          <cell r="D7542" t="str">
            <v/>
          </cell>
        </row>
        <row r="7543">
          <cell r="A7543" t="str">
            <v/>
          </cell>
          <cell r="D7543" t="str">
            <v/>
          </cell>
        </row>
        <row r="7544">
          <cell r="A7544" t="str">
            <v/>
          </cell>
          <cell r="D7544" t="str">
            <v/>
          </cell>
        </row>
        <row r="7545">
          <cell r="A7545" t="str">
            <v/>
          </cell>
          <cell r="D7545" t="str">
            <v/>
          </cell>
        </row>
        <row r="7546">
          <cell r="A7546" t="str">
            <v/>
          </cell>
          <cell r="D7546" t="str">
            <v/>
          </cell>
        </row>
        <row r="7547">
          <cell r="A7547" t="str">
            <v/>
          </cell>
          <cell r="D7547" t="str">
            <v/>
          </cell>
        </row>
        <row r="7548">
          <cell r="A7548">
            <v>40663</v>
          </cell>
          <cell r="D7548" t="str">
            <v>Output Cenvat 16.48%</v>
          </cell>
        </row>
        <row r="7549">
          <cell r="A7549" t="str">
            <v/>
          </cell>
          <cell r="D7549" t="str">
            <v/>
          </cell>
        </row>
        <row r="7550">
          <cell r="A7550" t="str">
            <v/>
          </cell>
          <cell r="D7550" t="str">
            <v/>
          </cell>
        </row>
        <row r="7551">
          <cell r="A7551" t="str">
            <v/>
          </cell>
          <cell r="D7551" t="str">
            <v/>
          </cell>
        </row>
        <row r="7552">
          <cell r="A7552" t="str">
            <v/>
          </cell>
          <cell r="D7552" t="str">
            <v/>
          </cell>
        </row>
        <row r="7553">
          <cell r="A7553" t="str">
            <v/>
          </cell>
          <cell r="D7553" t="str">
            <v/>
          </cell>
        </row>
        <row r="7554">
          <cell r="A7554" t="str">
            <v/>
          </cell>
          <cell r="D7554" t="str">
            <v/>
          </cell>
        </row>
        <row r="7555">
          <cell r="A7555" t="str">
            <v/>
          </cell>
          <cell r="D7555" t="str">
            <v/>
          </cell>
        </row>
        <row r="7556">
          <cell r="A7556" t="str">
            <v/>
          </cell>
          <cell r="D7556" t="str">
            <v/>
          </cell>
        </row>
        <row r="7557">
          <cell r="A7557" t="str">
            <v/>
          </cell>
          <cell r="D7557" t="str">
            <v/>
          </cell>
        </row>
        <row r="7558">
          <cell r="A7558" t="str">
            <v/>
          </cell>
          <cell r="D7558" t="str">
            <v/>
          </cell>
        </row>
        <row r="7559">
          <cell r="A7559" t="str">
            <v/>
          </cell>
          <cell r="D7559" t="str">
            <v/>
          </cell>
        </row>
        <row r="7560">
          <cell r="A7560">
            <v>40637</v>
          </cell>
          <cell r="D7560" t="str">
            <v>Input STAX 10.3%</v>
          </cell>
        </row>
        <row r="7561">
          <cell r="A7561">
            <v>40637</v>
          </cell>
          <cell r="D7561" t="str">
            <v>Input STAX 10.3%</v>
          </cell>
        </row>
        <row r="7562">
          <cell r="A7562">
            <v>40637</v>
          </cell>
          <cell r="D7562" t="str">
            <v>Input STAX 10.3%</v>
          </cell>
        </row>
        <row r="7563">
          <cell r="A7563">
            <v>40637</v>
          </cell>
          <cell r="D7563" t="str">
            <v>Input Cenvat 16.48%</v>
          </cell>
        </row>
        <row r="7564">
          <cell r="A7564">
            <v>40637</v>
          </cell>
          <cell r="D7564" t="str">
            <v>Input Cenvat 16.48%</v>
          </cell>
        </row>
        <row r="7565">
          <cell r="A7565">
            <v>40637</v>
          </cell>
          <cell r="D7565" t="str">
            <v>Input Cenvat 16.48%</v>
          </cell>
        </row>
        <row r="7566">
          <cell r="A7566">
            <v>40637</v>
          </cell>
          <cell r="D7566" t="str">
            <v>Input Cenvat 16.48%</v>
          </cell>
        </row>
        <row r="7567">
          <cell r="A7567">
            <v>40637</v>
          </cell>
          <cell r="D7567" t="str">
            <v>Input Cenvat 16.48%</v>
          </cell>
        </row>
        <row r="7568">
          <cell r="A7568">
            <v>40637</v>
          </cell>
          <cell r="D7568" t="str">
            <v>Input Cenvat 16.48%</v>
          </cell>
        </row>
        <row r="7569">
          <cell r="A7569">
            <v>40637</v>
          </cell>
          <cell r="D7569" t="str">
            <v>Input Cenvat 16.48%</v>
          </cell>
        </row>
        <row r="7570">
          <cell r="A7570">
            <v>40637</v>
          </cell>
          <cell r="D7570" t="str">
            <v>Debtors 1</v>
          </cell>
        </row>
        <row r="7571">
          <cell r="A7571">
            <v>40637</v>
          </cell>
          <cell r="D7571" t="str">
            <v>Debtors</v>
          </cell>
        </row>
        <row r="7572">
          <cell r="A7572">
            <v>40637</v>
          </cell>
          <cell r="D7572" t="str">
            <v>Debtors 1</v>
          </cell>
        </row>
        <row r="7573">
          <cell r="A7573">
            <v>40637</v>
          </cell>
          <cell r="D7573" t="str">
            <v>Debtors 2</v>
          </cell>
        </row>
        <row r="7574">
          <cell r="A7574">
            <v>40637</v>
          </cell>
          <cell r="D7574" t="str">
            <v>Debtors</v>
          </cell>
        </row>
        <row r="7575">
          <cell r="A7575">
            <v>40637</v>
          </cell>
          <cell r="D7575" t="str">
            <v>Debtors 1</v>
          </cell>
        </row>
        <row r="7576">
          <cell r="A7576">
            <v>40637</v>
          </cell>
          <cell r="D7576" t="str">
            <v>Debtors 2</v>
          </cell>
        </row>
        <row r="7577">
          <cell r="A7577">
            <v>40637</v>
          </cell>
          <cell r="D7577" t="str">
            <v>Debtors 2</v>
          </cell>
        </row>
        <row r="7578">
          <cell r="A7578" t="str">
            <v>EOF</v>
          </cell>
          <cell r="D7578" t="str">
            <v>EOF</v>
          </cell>
        </row>
        <row r="7579">
          <cell r="A7579" t="str">
            <v/>
          </cell>
          <cell r="D7579" t="str">
            <v/>
          </cell>
        </row>
        <row r="7580">
          <cell r="A7580" t="str">
            <v/>
          </cell>
          <cell r="D7580" t="str">
            <v/>
          </cell>
        </row>
        <row r="7581">
          <cell r="A7581" t="str">
            <v/>
          </cell>
          <cell r="D7581" t="str">
            <v/>
          </cell>
        </row>
        <row r="7582">
          <cell r="A7582" t="str">
            <v/>
          </cell>
          <cell r="D7582" t="str">
            <v/>
          </cell>
        </row>
        <row r="7583">
          <cell r="A7583" t="str">
            <v/>
          </cell>
          <cell r="D7583" t="str">
            <v/>
          </cell>
        </row>
        <row r="7584">
          <cell r="A7584" t="str">
            <v/>
          </cell>
          <cell r="D7584" t="str">
            <v/>
          </cell>
        </row>
        <row r="7585">
          <cell r="A7585" t="str">
            <v/>
          </cell>
          <cell r="D7585" t="str">
            <v/>
          </cell>
        </row>
        <row r="7586">
          <cell r="A7586" t="str">
            <v/>
          </cell>
          <cell r="D7586" t="str">
            <v/>
          </cell>
        </row>
        <row r="7587">
          <cell r="A7587" t="str">
            <v/>
          </cell>
          <cell r="D7587" t="str">
            <v/>
          </cell>
        </row>
        <row r="7588">
          <cell r="A7588" t="str">
            <v/>
          </cell>
          <cell r="D7588" t="str">
            <v/>
          </cell>
        </row>
        <row r="7589">
          <cell r="A7589" t="str">
            <v/>
          </cell>
          <cell r="D7589" t="str">
            <v/>
          </cell>
        </row>
        <row r="7590">
          <cell r="A7590" t="str">
            <v/>
          </cell>
          <cell r="D7590" t="str">
            <v/>
          </cell>
        </row>
        <row r="7591">
          <cell r="A7591" t="str">
            <v/>
          </cell>
          <cell r="D7591" t="str">
            <v/>
          </cell>
        </row>
        <row r="7592">
          <cell r="A7592" t="str">
            <v/>
          </cell>
          <cell r="D7592" t="str">
            <v/>
          </cell>
        </row>
        <row r="7593">
          <cell r="A7593" t="str">
            <v/>
          </cell>
          <cell r="D7593" t="str">
            <v/>
          </cell>
        </row>
        <row r="7594">
          <cell r="A7594" t="str">
            <v/>
          </cell>
          <cell r="D7594" t="str">
            <v/>
          </cell>
        </row>
        <row r="7595">
          <cell r="A7595" t="str">
            <v/>
          </cell>
          <cell r="D7595" t="str">
            <v/>
          </cell>
        </row>
        <row r="7596">
          <cell r="A7596" t="str">
            <v/>
          </cell>
          <cell r="D7596" t="str">
            <v/>
          </cell>
        </row>
        <row r="7597">
          <cell r="A7597" t="str">
            <v/>
          </cell>
          <cell r="D7597" t="str">
            <v/>
          </cell>
        </row>
        <row r="7598">
          <cell r="A7598" t="str">
            <v/>
          </cell>
          <cell r="D7598" t="str">
            <v/>
          </cell>
        </row>
        <row r="7599">
          <cell r="A7599" t="str">
            <v/>
          </cell>
          <cell r="D7599" t="str">
            <v/>
          </cell>
        </row>
        <row r="7600">
          <cell r="A7600" t="str">
            <v/>
          </cell>
          <cell r="D7600" t="str">
            <v/>
          </cell>
        </row>
        <row r="7601">
          <cell r="A7601" t="str">
            <v/>
          </cell>
          <cell r="D7601" t="str">
            <v/>
          </cell>
        </row>
        <row r="7602">
          <cell r="A7602" t="str">
            <v/>
          </cell>
          <cell r="D7602" t="str">
            <v/>
          </cell>
        </row>
        <row r="7603">
          <cell r="A7603" t="str">
            <v/>
          </cell>
          <cell r="D7603" t="str">
            <v/>
          </cell>
        </row>
        <row r="7604">
          <cell r="A7604" t="str">
            <v/>
          </cell>
          <cell r="D7604" t="str">
            <v/>
          </cell>
        </row>
        <row r="7605">
          <cell r="A7605" t="str">
            <v/>
          </cell>
          <cell r="D7605" t="str">
            <v/>
          </cell>
        </row>
        <row r="7606">
          <cell r="A7606" t="str">
            <v/>
          </cell>
          <cell r="D7606" t="str">
            <v/>
          </cell>
        </row>
        <row r="7607">
          <cell r="A7607" t="str">
            <v/>
          </cell>
          <cell r="D7607" t="str">
            <v/>
          </cell>
        </row>
        <row r="7608">
          <cell r="A7608" t="str">
            <v/>
          </cell>
          <cell r="D7608" t="str">
            <v/>
          </cell>
        </row>
        <row r="7609">
          <cell r="A7609" t="str">
            <v/>
          </cell>
          <cell r="D7609" t="str">
            <v/>
          </cell>
        </row>
        <row r="7610">
          <cell r="A7610" t="str">
            <v/>
          </cell>
          <cell r="D7610" t="str">
            <v/>
          </cell>
        </row>
        <row r="7611">
          <cell r="A7611" t="str">
            <v/>
          </cell>
          <cell r="D7611" t="str">
            <v/>
          </cell>
        </row>
        <row r="7612">
          <cell r="A7612" t="str">
            <v/>
          </cell>
          <cell r="D7612" t="str">
            <v/>
          </cell>
        </row>
        <row r="7613">
          <cell r="A7613" t="str">
            <v/>
          </cell>
          <cell r="D7613" t="str">
            <v/>
          </cell>
        </row>
        <row r="7614">
          <cell r="A7614" t="str">
            <v/>
          </cell>
          <cell r="D7614" t="str">
            <v/>
          </cell>
        </row>
        <row r="7615">
          <cell r="A7615" t="str">
            <v/>
          </cell>
          <cell r="D7615" t="str">
            <v/>
          </cell>
        </row>
        <row r="7616">
          <cell r="A7616" t="str">
            <v/>
          </cell>
          <cell r="D7616" t="str">
            <v/>
          </cell>
        </row>
        <row r="7617">
          <cell r="A7617" t="str">
            <v/>
          </cell>
          <cell r="D7617" t="str">
            <v/>
          </cell>
        </row>
        <row r="7618">
          <cell r="A7618" t="str">
            <v/>
          </cell>
          <cell r="D7618" t="str">
            <v/>
          </cell>
        </row>
        <row r="7619">
          <cell r="A7619" t="str">
            <v/>
          </cell>
          <cell r="D7619" t="str">
            <v/>
          </cell>
        </row>
        <row r="7620">
          <cell r="A7620" t="str">
            <v/>
          </cell>
          <cell r="D7620" t="str">
            <v/>
          </cell>
        </row>
        <row r="7621">
          <cell r="A7621" t="str">
            <v/>
          </cell>
          <cell r="D7621" t="str">
            <v/>
          </cell>
        </row>
        <row r="7622">
          <cell r="A7622" t="str">
            <v/>
          </cell>
          <cell r="D7622" t="str">
            <v/>
          </cell>
        </row>
        <row r="7623">
          <cell r="A7623" t="str">
            <v/>
          </cell>
          <cell r="D7623" t="str">
            <v/>
          </cell>
        </row>
        <row r="7624">
          <cell r="A7624" t="str">
            <v/>
          </cell>
          <cell r="D7624" t="str">
            <v/>
          </cell>
        </row>
        <row r="7625">
          <cell r="A7625" t="str">
            <v/>
          </cell>
          <cell r="D7625" t="str">
            <v/>
          </cell>
        </row>
        <row r="7626">
          <cell r="A7626" t="str">
            <v/>
          </cell>
          <cell r="D7626" t="str">
            <v/>
          </cell>
        </row>
        <row r="7627">
          <cell r="A7627" t="str">
            <v/>
          </cell>
          <cell r="D7627" t="str">
            <v/>
          </cell>
        </row>
        <row r="7628">
          <cell r="A7628" t="str">
            <v/>
          </cell>
          <cell r="D7628" t="str">
            <v/>
          </cell>
        </row>
        <row r="7629">
          <cell r="A7629" t="str">
            <v/>
          </cell>
          <cell r="D7629" t="str">
            <v/>
          </cell>
        </row>
        <row r="7630">
          <cell r="A7630" t="str">
            <v/>
          </cell>
          <cell r="D7630" t="str">
            <v/>
          </cell>
        </row>
        <row r="7631">
          <cell r="A7631" t="str">
            <v/>
          </cell>
          <cell r="D7631" t="str">
            <v/>
          </cell>
        </row>
        <row r="7632">
          <cell r="A7632" t="str">
            <v/>
          </cell>
          <cell r="D7632" t="str">
            <v/>
          </cell>
        </row>
        <row r="7633">
          <cell r="A7633" t="str">
            <v/>
          </cell>
          <cell r="D7633" t="str">
            <v/>
          </cell>
        </row>
        <row r="7634">
          <cell r="A7634" t="str">
            <v/>
          </cell>
          <cell r="D7634" t="str">
            <v/>
          </cell>
        </row>
        <row r="7635">
          <cell r="A7635" t="str">
            <v/>
          </cell>
          <cell r="D7635" t="str">
            <v/>
          </cell>
        </row>
        <row r="7636">
          <cell r="A7636" t="str">
            <v/>
          </cell>
          <cell r="D7636" t="str">
            <v/>
          </cell>
        </row>
        <row r="7637">
          <cell r="A7637" t="str">
            <v/>
          </cell>
          <cell r="D7637" t="str">
            <v/>
          </cell>
        </row>
        <row r="7638">
          <cell r="A7638" t="str">
            <v/>
          </cell>
          <cell r="D7638" t="str">
            <v/>
          </cell>
        </row>
        <row r="7639">
          <cell r="A7639" t="str">
            <v/>
          </cell>
          <cell r="D7639" t="str">
            <v/>
          </cell>
        </row>
        <row r="7640">
          <cell r="A7640" t="str">
            <v/>
          </cell>
          <cell r="D7640" t="str">
            <v/>
          </cell>
        </row>
        <row r="7641">
          <cell r="A7641" t="str">
            <v/>
          </cell>
          <cell r="D7641" t="str">
            <v/>
          </cell>
        </row>
        <row r="7642">
          <cell r="A7642" t="str">
            <v/>
          </cell>
          <cell r="D7642" t="str">
            <v/>
          </cell>
        </row>
        <row r="7643">
          <cell r="A7643" t="str">
            <v/>
          </cell>
          <cell r="D7643" t="str">
            <v/>
          </cell>
        </row>
        <row r="7644">
          <cell r="A7644" t="str">
            <v/>
          </cell>
          <cell r="D7644" t="str">
            <v/>
          </cell>
        </row>
        <row r="7645">
          <cell r="A7645" t="str">
            <v/>
          </cell>
          <cell r="D7645" t="str">
            <v/>
          </cell>
        </row>
        <row r="7646">
          <cell r="A7646" t="str">
            <v/>
          </cell>
          <cell r="D7646" t="str">
            <v/>
          </cell>
        </row>
        <row r="7647">
          <cell r="A7647" t="str">
            <v/>
          </cell>
          <cell r="D7647" t="str">
            <v/>
          </cell>
        </row>
        <row r="7648">
          <cell r="A7648" t="str">
            <v/>
          </cell>
          <cell r="D7648" t="str">
            <v/>
          </cell>
        </row>
        <row r="7649">
          <cell r="A7649" t="str">
            <v/>
          </cell>
          <cell r="D7649" t="str">
            <v/>
          </cell>
        </row>
        <row r="7650">
          <cell r="A7650" t="str">
            <v/>
          </cell>
          <cell r="D7650" t="str">
            <v/>
          </cell>
        </row>
        <row r="7651">
          <cell r="A7651" t="str">
            <v/>
          </cell>
          <cell r="D7651" t="str">
            <v/>
          </cell>
        </row>
        <row r="7652">
          <cell r="A7652" t="str">
            <v/>
          </cell>
          <cell r="D7652" t="str">
            <v/>
          </cell>
        </row>
        <row r="7653">
          <cell r="A7653" t="str">
            <v/>
          </cell>
          <cell r="D7653" t="str">
            <v/>
          </cell>
        </row>
        <row r="7654">
          <cell r="A7654" t="str">
            <v/>
          </cell>
          <cell r="D7654" t="str">
            <v/>
          </cell>
        </row>
        <row r="7655">
          <cell r="A7655" t="str">
            <v/>
          </cell>
          <cell r="D7655" t="str">
            <v/>
          </cell>
        </row>
        <row r="7656">
          <cell r="A7656" t="str">
            <v/>
          </cell>
          <cell r="D7656" t="str">
            <v/>
          </cell>
        </row>
        <row r="7657">
          <cell r="A7657" t="str">
            <v/>
          </cell>
          <cell r="D7657" t="str">
            <v/>
          </cell>
        </row>
        <row r="7658">
          <cell r="A7658" t="str">
            <v/>
          </cell>
          <cell r="D7658" t="str">
            <v/>
          </cell>
        </row>
        <row r="7659">
          <cell r="A7659" t="str">
            <v/>
          </cell>
          <cell r="D7659" t="str">
            <v/>
          </cell>
        </row>
        <row r="7660">
          <cell r="A7660" t="str">
            <v/>
          </cell>
          <cell r="D7660" t="str">
            <v/>
          </cell>
        </row>
        <row r="7661">
          <cell r="A7661" t="str">
            <v/>
          </cell>
          <cell r="D7661" t="str">
            <v/>
          </cell>
        </row>
        <row r="7662">
          <cell r="A7662" t="str">
            <v/>
          </cell>
          <cell r="D7662" t="str">
            <v/>
          </cell>
        </row>
        <row r="7663">
          <cell r="A7663" t="str">
            <v/>
          </cell>
          <cell r="D7663" t="str">
            <v/>
          </cell>
        </row>
        <row r="7664">
          <cell r="A7664" t="str">
            <v/>
          </cell>
          <cell r="D7664" t="str">
            <v/>
          </cell>
        </row>
        <row r="7665">
          <cell r="A7665" t="str">
            <v/>
          </cell>
          <cell r="D7665" t="str">
            <v/>
          </cell>
        </row>
        <row r="7666">
          <cell r="A7666" t="str">
            <v/>
          </cell>
          <cell r="D7666" t="str">
            <v/>
          </cell>
        </row>
        <row r="7667">
          <cell r="A7667" t="str">
            <v/>
          </cell>
          <cell r="D7667" t="str">
            <v/>
          </cell>
        </row>
        <row r="7668">
          <cell r="A7668" t="str">
            <v/>
          </cell>
          <cell r="D7668" t="str">
            <v/>
          </cell>
        </row>
        <row r="7669">
          <cell r="A7669" t="str">
            <v/>
          </cell>
          <cell r="D7669" t="str">
            <v/>
          </cell>
        </row>
        <row r="7670">
          <cell r="A7670" t="str">
            <v/>
          </cell>
          <cell r="D7670" t="str">
            <v/>
          </cell>
        </row>
        <row r="7671">
          <cell r="A7671" t="str">
            <v/>
          </cell>
          <cell r="D7671" t="str">
            <v/>
          </cell>
        </row>
        <row r="7672">
          <cell r="A7672" t="str">
            <v/>
          </cell>
          <cell r="D7672" t="str">
            <v/>
          </cell>
        </row>
        <row r="7673">
          <cell r="A7673" t="str">
            <v/>
          </cell>
          <cell r="D7673" t="str">
            <v/>
          </cell>
        </row>
        <row r="7674">
          <cell r="A7674" t="str">
            <v/>
          </cell>
          <cell r="D7674" t="str">
            <v/>
          </cell>
        </row>
        <row r="7675">
          <cell r="A7675" t="str">
            <v/>
          </cell>
          <cell r="D7675" t="str">
            <v/>
          </cell>
        </row>
        <row r="7676">
          <cell r="A7676" t="str">
            <v/>
          </cell>
          <cell r="D7676" t="str">
            <v/>
          </cell>
        </row>
        <row r="7677">
          <cell r="A7677" t="str">
            <v/>
          </cell>
          <cell r="D7677" t="str">
            <v/>
          </cell>
        </row>
        <row r="7678">
          <cell r="A7678" t="str">
            <v/>
          </cell>
          <cell r="D7678" t="str">
            <v/>
          </cell>
        </row>
        <row r="7679">
          <cell r="A7679" t="str">
            <v/>
          </cell>
          <cell r="D7679" t="str">
            <v/>
          </cell>
        </row>
        <row r="7680">
          <cell r="A7680" t="str">
            <v/>
          </cell>
          <cell r="D7680" t="str">
            <v/>
          </cell>
        </row>
        <row r="7681">
          <cell r="A7681" t="str">
            <v/>
          </cell>
          <cell r="D7681" t="str">
            <v/>
          </cell>
        </row>
        <row r="7682">
          <cell r="A7682" t="str">
            <v/>
          </cell>
          <cell r="D7682" t="str">
            <v/>
          </cell>
        </row>
        <row r="7683">
          <cell r="A7683" t="str">
            <v/>
          </cell>
          <cell r="D7683" t="str">
            <v/>
          </cell>
        </row>
        <row r="7684">
          <cell r="A7684" t="str">
            <v/>
          </cell>
          <cell r="D7684" t="str">
            <v/>
          </cell>
        </row>
        <row r="7685">
          <cell r="A7685" t="str">
            <v/>
          </cell>
          <cell r="D7685" t="str">
            <v/>
          </cell>
        </row>
        <row r="7686">
          <cell r="A7686" t="str">
            <v/>
          </cell>
          <cell r="D7686" t="str">
            <v/>
          </cell>
        </row>
        <row r="7687">
          <cell r="A7687" t="str">
            <v/>
          </cell>
          <cell r="D7687" t="str">
            <v/>
          </cell>
        </row>
        <row r="7688">
          <cell r="A7688" t="str">
            <v/>
          </cell>
          <cell r="D7688" t="str">
            <v/>
          </cell>
        </row>
        <row r="7689">
          <cell r="A7689" t="str">
            <v/>
          </cell>
          <cell r="D7689" t="str">
            <v/>
          </cell>
        </row>
        <row r="7690">
          <cell r="A7690" t="str">
            <v/>
          </cell>
          <cell r="D7690" t="str">
            <v/>
          </cell>
        </row>
        <row r="7691">
          <cell r="A7691" t="str">
            <v/>
          </cell>
          <cell r="D7691" t="str">
            <v/>
          </cell>
        </row>
        <row r="7692">
          <cell r="A7692" t="str">
            <v/>
          </cell>
          <cell r="D7692" t="str">
            <v/>
          </cell>
        </row>
        <row r="7693">
          <cell r="A7693" t="str">
            <v/>
          </cell>
          <cell r="D7693" t="str">
            <v/>
          </cell>
        </row>
        <row r="7694">
          <cell r="A7694" t="str">
            <v/>
          </cell>
          <cell r="D7694" t="str">
            <v/>
          </cell>
        </row>
        <row r="7695">
          <cell r="A7695" t="str">
            <v/>
          </cell>
          <cell r="D7695" t="str">
            <v/>
          </cell>
        </row>
        <row r="7696">
          <cell r="A7696" t="str">
            <v/>
          </cell>
          <cell r="D7696" t="str">
            <v/>
          </cell>
        </row>
        <row r="7697">
          <cell r="A7697" t="str">
            <v/>
          </cell>
          <cell r="D7697" t="str">
            <v/>
          </cell>
        </row>
        <row r="7698">
          <cell r="A7698" t="str">
            <v/>
          </cell>
          <cell r="D7698" t="str">
            <v/>
          </cell>
        </row>
        <row r="7699">
          <cell r="A7699" t="str">
            <v/>
          </cell>
          <cell r="D7699" t="str">
            <v/>
          </cell>
        </row>
        <row r="7700">
          <cell r="A7700" t="str">
            <v/>
          </cell>
          <cell r="D7700" t="str">
            <v/>
          </cell>
        </row>
        <row r="7701">
          <cell r="A7701" t="str">
            <v/>
          </cell>
          <cell r="D7701" t="str">
            <v/>
          </cell>
        </row>
        <row r="7702">
          <cell r="A7702" t="str">
            <v/>
          </cell>
          <cell r="D7702" t="str">
            <v/>
          </cell>
        </row>
        <row r="7703">
          <cell r="A7703" t="str">
            <v/>
          </cell>
          <cell r="D7703" t="str">
            <v/>
          </cell>
        </row>
        <row r="7704">
          <cell r="A7704" t="str">
            <v/>
          </cell>
          <cell r="D7704" t="str">
            <v/>
          </cell>
        </row>
        <row r="7705">
          <cell r="A7705" t="str">
            <v/>
          </cell>
          <cell r="D7705" t="str">
            <v/>
          </cell>
        </row>
        <row r="7706">
          <cell r="A7706" t="str">
            <v/>
          </cell>
          <cell r="D7706" t="str">
            <v/>
          </cell>
        </row>
        <row r="7707">
          <cell r="A7707" t="str">
            <v/>
          </cell>
          <cell r="D7707" t="str">
            <v/>
          </cell>
        </row>
        <row r="7708">
          <cell r="A7708" t="str">
            <v/>
          </cell>
          <cell r="D7708" t="str">
            <v/>
          </cell>
        </row>
        <row r="7709">
          <cell r="A7709" t="str">
            <v/>
          </cell>
          <cell r="D7709" t="str">
            <v/>
          </cell>
        </row>
        <row r="7710">
          <cell r="A7710" t="str">
            <v/>
          </cell>
          <cell r="D7710" t="str">
            <v/>
          </cell>
        </row>
        <row r="7711">
          <cell r="A7711" t="str">
            <v/>
          </cell>
          <cell r="D7711" t="str">
            <v/>
          </cell>
        </row>
        <row r="7712">
          <cell r="A7712" t="str">
            <v/>
          </cell>
          <cell r="D7712" t="str">
            <v/>
          </cell>
        </row>
        <row r="7713">
          <cell r="A7713" t="str">
            <v/>
          </cell>
          <cell r="D7713" t="str">
            <v/>
          </cell>
        </row>
        <row r="7714">
          <cell r="A7714" t="str">
            <v/>
          </cell>
          <cell r="D7714" t="str">
            <v/>
          </cell>
        </row>
        <row r="7715">
          <cell r="A7715" t="str">
            <v/>
          </cell>
          <cell r="D7715" t="str">
            <v/>
          </cell>
        </row>
        <row r="7716">
          <cell r="A7716" t="str">
            <v/>
          </cell>
          <cell r="D7716" t="str">
            <v/>
          </cell>
        </row>
        <row r="7717">
          <cell r="A7717" t="str">
            <v/>
          </cell>
          <cell r="D7717" t="str">
            <v/>
          </cell>
        </row>
        <row r="7718">
          <cell r="A7718" t="str">
            <v/>
          </cell>
          <cell r="D7718" t="str">
            <v/>
          </cell>
        </row>
        <row r="7719">
          <cell r="A7719" t="str">
            <v/>
          </cell>
          <cell r="D7719" t="str">
            <v/>
          </cell>
        </row>
        <row r="7720">
          <cell r="A7720" t="str">
            <v/>
          </cell>
          <cell r="D7720" t="str">
            <v/>
          </cell>
        </row>
        <row r="7721">
          <cell r="A7721" t="str">
            <v/>
          </cell>
          <cell r="D7721" t="str">
            <v/>
          </cell>
        </row>
        <row r="7722">
          <cell r="A7722" t="str">
            <v/>
          </cell>
          <cell r="D7722" t="str">
            <v/>
          </cell>
        </row>
        <row r="7723">
          <cell r="A7723" t="str">
            <v/>
          </cell>
          <cell r="D7723" t="str">
            <v/>
          </cell>
        </row>
        <row r="7724">
          <cell r="A7724" t="str">
            <v/>
          </cell>
          <cell r="D7724" t="str">
            <v/>
          </cell>
        </row>
        <row r="7725">
          <cell r="A7725" t="str">
            <v/>
          </cell>
          <cell r="D7725" t="str">
            <v/>
          </cell>
        </row>
        <row r="7726">
          <cell r="A7726" t="str">
            <v/>
          </cell>
          <cell r="D7726" t="str">
            <v/>
          </cell>
        </row>
        <row r="7727">
          <cell r="A7727" t="str">
            <v/>
          </cell>
          <cell r="D7727" t="str">
            <v/>
          </cell>
        </row>
        <row r="7728">
          <cell r="A7728" t="str">
            <v/>
          </cell>
          <cell r="D7728" t="str">
            <v/>
          </cell>
        </row>
        <row r="7729">
          <cell r="A7729" t="str">
            <v/>
          </cell>
          <cell r="D7729" t="str">
            <v/>
          </cell>
        </row>
        <row r="7730">
          <cell r="A7730" t="str">
            <v/>
          </cell>
          <cell r="D7730" t="str">
            <v/>
          </cell>
        </row>
        <row r="7731">
          <cell r="A7731" t="str">
            <v/>
          </cell>
          <cell r="D7731" t="str">
            <v/>
          </cell>
        </row>
        <row r="7732">
          <cell r="A7732" t="str">
            <v/>
          </cell>
          <cell r="D7732" t="str">
            <v/>
          </cell>
        </row>
        <row r="7733">
          <cell r="A7733" t="str">
            <v/>
          </cell>
          <cell r="D7733" t="str">
            <v/>
          </cell>
        </row>
        <row r="7734">
          <cell r="A7734" t="str">
            <v/>
          </cell>
          <cell r="D7734" t="str">
            <v/>
          </cell>
        </row>
        <row r="7735">
          <cell r="A7735" t="str">
            <v/>
          </cell>
          <cell r="D7735" t="str">
            <v/>
          </cell>
        </row>
        <row r="7736">
          <cell r="A7736" t="str">
            <v/>
          </cell>
          <cell r="D7736" t="str">
            <v/>
          </cell>
        </row>
        <row r="7737">
          <cell r="A7737" t="str">
            <v/>
          </cell>
          <cell r="D7737" t="str">
            <v/>
          </cell>
        </row>
        <row r="7738">
          <cell r="A7738" t="str">
            <v/>
          </cell>
          <cell r="D7738" t="str">
            <v/>
          </cell>
        </row>
        <row r="7739">
          <cell r="A7739" t="str">
            <v/>
          </cell>
          <cell r="D7739" t="str">
            <v/>
          </cell>
        </row>
        <row r="7740">
          <cell r="A7740" t="str">
            <v/>
          </cell>
          <cell r="D7740" t="str">
            <v/>
          </cell>
        </row>
        <row r="7741">
          <cell r="A7741" t="str">
            <v/>
          </cell>
          <cell r="D7741" t="str">
            <v/>
          </cell>
        </row>
        <row r="7742">
          <cell r="A7742" t="str">
            <v/>
          </cell>
          <cell r="D7742" t="str">
            <v/>
          </cell>
        </row>
        <row r="7743">
          <cell r="A7743" t="str">
            <v/>
          </cell>
          <cell r="D7743" t="str">
            <v/>
          </cell>
        </row>
        <row r="7744">
          <cell r="A7744" t="str">
            <v/>
          </cell>
          <cell r="D7744" t="str">
            <v/>
          </cell>
        </row>
        <row r="7745">
          <cell r="A7745" t="str">
            <v/>
          </cell>
          <cell r="D7745" t="str">
            <v/>
          </cell>
        </row>
        <row r="7746">
          <cell r="A7746" t="str">
            <v/>
          </cell>
          <cell r="D7746" t="str">
            <v/>
          </cell>
        </row>
        <row r="7747">
          <cell r="A7747" t="str">
            <v/>
          </cell>
          <cell r="D7747" t="str">
            <v/>
          </cell>
        </row>
        <row r="7748">
          <cell r="A7748" t="str">
            <v/>
          </cell>
          <cell r="D7748" t="str">
            <v/>
          </cell>
        </row>
        <row r="7749">
          <cell r="A7749" t="str">
            <v/>
          </cell>
          <cell r="D7749" t="str">
            <v/>
          </cell>
        </row>
        <row r="7750">
          <cell r="A7750" t="str">
            <v/>
          </cell>
          <cell r="D7750" t="str">
            <v/>
          </cell>
        </row>
        <row r="7751">
          <cell r="A7751" t="str">
            <v/>
          </cell>
          <cell r="D7751" t="str">
            <v/>
          </cell>
        </row>
        <row r="7752">
          <cell r="A7752" t="str">
            <v/>
          </cell>
          <cell r="D7752" t="str">
            <v/>
          </cell>
        </row>
        <row r="7753">
          <cell r="A7753" t="str">
            <v/>
          </cell>
          <cell r="D7753" t="str">
            <v/>
          </cell>
        </row>
        <row r="7754">
          <cell r="A7754" t="str">
            <v/>
          </cell>
          <cell r="D7754" t="str">
            <v/>
          </cell>
        </row>
        <row r="7755">
          <cell r="A7755" t="str">
            <v/>
          </cell>
          <cell r="D7755" t="str">
            <v/>
          </cell>
        </row>
        <row r="7756">
          <cell r="A7756" t="str">
            <v/>
          </cell>
          <cell r="D7756" t="str">
            <v/>
          </cell>
        </row>
        <row r="7757">
          <cell r="A7757" t="str">
            <v/>
          </cell>
          <cell r="D7757" t="str">
            <v/>
          </cell>
        </row>
        <row r="7758">
          <cell r="A7758" t="str">
            <v/>
          </cell>
          <cell r="D7758" t="str">
            <v/>
          </cell>
        </row>
        <row r="7759">
          <cell r="A7759" t="str">
            <v/>
          </cell>
          <cell r="D7759" t="str">
            <v/>
          </cell>
        </row>
        <row r="7760">
          <cell r="A7760" t="str">
            <v/>
          </cell>
          <cell r="D7760" t="str">
            <v/>
          </cell>
        </row>
        <row r="7761">
          <cell r="A7761" t="str">
            <v/>
          </cell>
          <cell r="D7761" t="str">
            <v/>
          </cell>
        </row>
        <row r="7762">
          <cell r="A7762" t="str">
            <v/>
          </cell>
          <cell r="D7762" t="str">
            <v/>
          </cell>
        </row>
        <row r="7763">
          <cell r="A7763" t="str">
            <v/>
          </cell>
          <cell r="D7763" t="str">
            <v/>
          </cell>
        </row>
        <row r="7764">
          <cell r="A7764" t="str">
            <v/>
          </cell>
          <cell r="D7764" t="str">
            <v/>
          </cell>
        </row>
        <row r="7765">
          <cell r="A7765" t="str">
            <v/>
          </cell>
          <cell r="D7765" t="str">
            <v/>
          </cell>
        </row>
        <row r="7766">
          <cell r="A7766" t="str">
            <v/>
          </cell>
          <cell r="D7766" t="str">
            <v/>
          </cell>
        </row>
        <row r="7767">
          <cell r="A7767" t="str">
            <v/>
          </cell>
          <cell r="D7767" t="str">
            <v/>
          </cell>
        </row>
        <row r="7768">
          <cell r="A7768" t="str">
            <v/>
          </cell>
          <cell r="D7768" t="str">
            <v/>
          </cell>
        </row>
        <row r="7769">
          <cell r="A7769" t="str">
            <v/>
          </cell>
          <cell r="D7769" t="str">
            <v/>
          </cell>
        </row>
        <row r="7770">
          <cell r="A7770" t="str">
            <v/>
          </cell>
          <cell r="D7770" t="str">
            <v/>
          </cell>
        </row>
        <row r="7771">
          <cell r="A7771" t="str">
            <v/>
          </cell>
          <cell r="D7771" t="str">
            <v/>
          </cell>
        </row>
        <row r="7772">
          <cell r="A7772" t="str">
            <v/>
          </cell>
          <cell r="D7772" t="str">
            <v/>
          </cell>
        </row>
        <row r="7773">
          <cell r="A7773" t="str">
            <v/>
          </cell>
          <cell r="D7773" t="str">
            <v/>
          </cell>
        </row>
        <row r="7774">
          <cell r="A7774" t="str">
            <v/>
          </cell>
          <cell r="D7774" t="str">
            <v/>
          </cell>
        </row>
        <row r="7775">
          <cell r="A7775" t="str">
            <v/>
          </cell>
          <cell r="D7775" t="str">
            <v/>
          </cell>
        </row>
        <row r="7776">
          <cell r="A7776" t="str">
            <v/>
          </cell>
          <cell r="D7776" t="str">
            <v/>
          </cell>
        </row>
        <row r="7777">
          <cell r="A7777" t="str">
            <v/>
          </cell>
          <cell r="D7777" t="str">
            <v/>
          </cell>
        </row>
        <row r="7778">
          <cell r="A7778" t="str">
            <v/>
          </cell>
          <cell r="D7778" t="str">
            <v/>
          </cell>
        </row>
        <row r="7779">
          <cell r="A7779" t="str">
            <v/>
          </cell>
          <cell r="D7779" t="str">
            <v/>
          </cell>
        </row>
        <row r="7780">
          <cell r="A7780" t="str">
            <v/>
          </cell>
          <cell r="D7780" t="str">
            <v/>
          </cell>
        </row>
        <row r="7781">
          <cell r="A7781" t="str">
            <v/>
          </cell>
          <cell r="D7781" t="str">
            <v/>
          </cell>
        </row>
        <row r="7782">
          <cell r="A7782" t="str">
            <v/>
          </cell>
          <cell r="D7782" t="str">
            <v/>
          </cell>
        </row>
        <row r="7783">
          <cell r="A7783" t="str">
            <v/>
          </cell>
          <cell r="D7783" t="str">
            <v/>
          </cell>
        </row>
        <row r="7784">
          <cell r="A7784" t="str">
            <v/>
          </cell>
          <cell r="D7784" t="str">
            <v/>
          </cell>
        </row>
        <row r="7785">
          <cell r="A7785" t="str">
            <v/>
          </cell>
          <cell r="D7785" t="str">
            <v/>
          </cell>
        </row>
        <row r="7786">
          <cell r="A7786" t="str">
            <v/>
          </cell>
          <cell r="D7786" t="str">
            <v/>
          </cell>
        </row>
        <row r="7787">
          <cell r="A7787" t="str">
            <v/>
          </cell>
          <cell r="D7787" t="str">
            <v/>
          </cell>
        </row>
        <row r="7788">
          <cell r="A7788" t="str">
            <v/>
          </cell>
          <cell r="D7788" t="str">
            <v/>
          </cell>
        </row>
        <row r="7789">
          <cell r="A7789" t="str">
            <v/>
          </cell>
          <cell r="D7789" t="str">
            <v/>
          </cell>
        </row>
        <row r="7790">
          <cell r="A7790" t="str">
            <v/>
          </cell>
          <cell r="D7790" t="str">
            <v/>
          </cell>
        </row>
        <row r="7791">
          <cell r="A7791" t="str">
            <v/>
          </cell>
          <cell r="D7791" t="str">
            <v/>
          </cell>
        </row>
        <row r="7792">
          <cell r="A7792" t="str">
            <v/>
          </cell>
          <cell r="D7792" t="str">
            <v/>
          </cell>
        </row>
        <row r="7793">
          <cell r="A7793" t="str">
            <v/>
          </cell>
          <cell r="D7793" t="str">
            <v/>
          </cell>
        </row>
        <row r="7794">
          <cell r="A7794" t="str">
            <v/>
          </cell>
          <cell r="D7794" t="str">
            <v/>
          </cell>
        </row>
        <row r="7795">
          <cell r="A7795" t="str">
            <v/>
          </cell>
          <cell r="D7795" t="str">
            <v/>
          </cell>
        </row>
        <row r="7796">
          <cell r="A7796" t="str">
            <v/>
          </cell>
          <cell r="D7796" t="str">
            <v/>
          </cell>
        </row>
        <row r="7797">
          <cell r="A7797" t="str">
            <v/>
          </cell>
          <cell r="D7797" t="str">
            <v/>
          </cell>
        </row>
        <row r="7798">
          <cell r="A7798" t="str">
            <v/>
          </cell>
          <cell r="D7798" t="str">
            <v/>
          </cell>
        </row>
        <row r="7799">
          <cell r="A7799" t="str">
            <v/>
          </cell>
          <cell r="D7799" t="str">
            <v/>
          </cell>
        </row>
        <row r="7800">
          <cell r="A7800" t="str">
            <v/>
          </cell>
          <cell r="D7800" t="str">
            <v/>
          </cell>
        </row>
        <row r="7801">
          <cell r="A7801" t="str">
            <v/>
          </cell>
          <cell r="D7801" t="str">
            <v/>
          </cell>
        </row>
        <row r="7802">
          <cell r="A7802" t="str">
            <v/>
          </cell>
          <cell r="D7802" t="str">
            <v/>
          </cell>
        </row>
        <row r="7803">
          <cell r="A7803" t="str">
            <v/>
          </cell>
          <cell r="D7803" t="str">
            <v/>
          </cell>
        </row>
        <row r="7804">
          <cell r="A7804" t="str">
            <v/>
          </cell>
          <cell r="D7804" t="str">
            <v/>
          </cell>
        </row>
        <row r="7805">
          <cell r="A7805" t="str">
            <v/>
          </cell>
          <cell r="D7805" t="str">
            <v/>
          </cell>
        </row>
        <row r="7806">
          <cell r="A7806" t="str">
            <v/>
          </cell>
          <cell r="D7806" t="str">
            <v/>
          </cell>
        </row>
        <row r="7807">
          <cell r="A7807" t="str">
            <v/>
          </cell>
          <cell r="D7807" t="str">
            <v/>
          </cell>
        </row>
        <row r="7808">
          <cell r="A7808" t="str">
            <v/>
          </cell>
          <cell r="D7808" t="str">
            <v/>
          </cell>
        </row>
        <row r="7809">
          <cell r="A7809" t="str">
            <v/>
          </cell>
          <cell r="D7809" t="str">
            <v/>
          </cell>
        </row>
        <row r="7810">
          <cell r="A7810" t="str">
            <v/>
          </cell>
          <cell r="D7810" t="str">
            <v/>
          </cell>
        </row>
        <row r="7811">
          <cell r="A7811" t="str">
            <v/>
          </cell>
          <cell r="D7811" t="str">
            <v/>
          </cell>
        </row>
        <row r="7812">
          <cell r="A7812" t="str">
            <v/>
          </cell>
          <cell r="D7812" t="str">
            <v/>
          </cell>
        </row>
        <row r="7813">
          <cell r="A7813" t="str">
            <v/>
          </cell>
          <cell r="D7813" t="str">
            <v/>
          </cell>
        </row>
        <row r="7814">
          <cell r="A7814" t="str">
            <v/>
          </cell>
          <cell r="D7814" t="str">
            <v/>
          </cell>
        </row>
        <row r="7815">
          <cell r="A7815" t="str">
            <v/>
          </cell>
          <cell r="D7815" t="str">
            <v/>
          </cell>
        </row>
        <row r="7816">
          <cell r="A7816" t="str">
            <v/>
          </cell>
          <cell r="D7816" t="str">
            <v/>
          </cell>
        </row>
        <row r="7817">
          <cell r="A7817" t="str">
            <v/>
          </cell>
          <cell r="D7817" t="str">
            <v/>
          </cell>
        </row>
        <row r="7818">
          <cell r="A7818" t="str">
            <v/>
          </cell>
          <cell r="D7818" t="str">
            <v/>
          </cell>
        </row>
        <row r="7819">
          <cell r="A7819" t="str">
            <v/>
          </cell>
          <cell r="D7819" t="str">
            <v/>
          </cell>
        </row>
        <row r="7820">
          <cell r="A7820" t="str">
            <v/>
          </cell>
          <cell r="D7820" t="str">
            <v/>
          </cell>
        </row>
        <row r="7821">
          <cell r="A7821" t="str">
            <v/>
          </cell>
          <cell r="D7821" t="str">
            <v/>
          </cell>
        </row>
        <row r="7822">
          <cell r="A7822" t="str">
            <v/>
          </cell>
          <cell r="D7822" t="str">
            <v/>
          </cell>
        </row>
        <row r="7823">
          <cell r="A7823" t="str">
            <v/>
          </cell>
          <cell r="D7823" t="str">
            <v/>
          </cell>
        </row>
        <row r="7824">
          <cell r="A7824" t="str">
            <v/>
          </cell>
          <cell r="D7824" t="str">
            <v/>
          </cell>
        </row>
        <row r="7825">
          <cell r="A7825" t="str">
            <v/>
          </cell>
          <cell r="D7825" t="str">
            <v/>
          </cell>
        </row>
        <row r="7826">
          <cell r="A7826" t="str">
            <v/>
          </cell>
          <cell r="D7826" t="str">
            <v/>
          </cell>
        </row>
        <row r="7827">
          <cell r="A7827" t="str">
            <v/>
          </cell>
          <cell r="D7827" t="str">
            <v/>
          </cell>
        </row>
        <row r="7828">
          <cell r="A7828" t="str">
            <v/>
          </cell>
          <cell r="D7828" t="str">
            <v/>
          </cell>
        </row>
        <row r="7829">
          <cell r="A7829" t="str">
            <v/>
          </cell>
          <cell r="D7829" t="str">
            <v/>
          </cell>
        </row>
        <row r="7830">
          <cell r="A7830" t="str">
            <v/>
          </cell>
          <cell r="D7830" t="str">
            <v/>
          </cell>
        </row>
        <row r="7831">
          <cell r="A7831" t="str">
            <v/>
          </cell>
          <cell r="D7831" t="str">
            <v/>
          </cell>
        </row>
        <row r="7832">
          <cell r="A7832" t="str">
            <v/>
          </cell>
          <cell r="D7832" t="str">
            <v/>
          </cell>
        </row>
        <row r="7833">
          <cell r="A7833" t="str">
            <v/>
          </cell>
          <cell r="D7833" t="str">
            <v/>
          </cell>
        </row>
        <row r="7834">
          <cell r="A7834" t="str">
            <v/>
          </cell>
          <cell r="D7834" t="str">
            <v/>
          </cell>
        </row>
        <row r="7835">
          <cell r="A7835" t="str">
            <v/>
          </cell>
          <cell r="D7835" t="str">
            <v/>
          </cell>
        </row>
        <row r="7836">
          <cell r="A7836" t="str">
            <v/>
          </cell>
          <cell r="D7836" t="str">
            <v/>
          </cell>
        </row>
        <row r="7837">
          <cell r="A7837" t="str">
            <v/>
          </cell>
          <cell r="D7837" t="str">
            <v/>
          </cell>
        </row>
        <row r="7838">
          <cell r="A7838" t="str">
            <v/>
          </cell>
          <cell r="D7838" t="str">
            <v/>
          </cell>
        </row>
        <row r="7839">
          <cell r="A7839" t="str">
            <v/>
          </cell>
          <cell r="D7839" t="str">
            <v/>
          </cell>
        </row>
        <row r="7840">
          <cell r="A7840" t="str">
            <v/>
          </cell>
          <cell r="D7840" t="str">
            <v/>
          </cell>
        </row>
        <row r="7841">
          <cell r="A7841" t="str">
            <v/>
          </cell>
          <cell r="D7841" t="str">
            <v/>
          </cell>
        </row>
        <row r="7842">
          <cell r="A7842" t="str">
            <v/>
          </cell>
          <cell r="D7842" t="str">
            <v/>
          </cell>
        </row>
        <row r="7843">
          <cell r="A7843" t="str">
            <v/>
          </cell>
          <cell r="D7843" t="str">
            <v/>
          </cell>
        </row>
        <row r="7844">
          <cell r="A7844" t="str">
            <v/>
          </cell>
          <cell r="D7844" t="str">
            <v/>
          </cell>
        </row>
        <row r="7845">
          <cell r="A7845" t="str">
            <v/>
          </cell>
          <cell r="D7845" t="str">
            <v/>
          </cell>
        </row>
        <row r="7846">
          <cell r="A7846" t="str">
            <v/>
          </cell>
          <cell r="D7846" t="str">
            <v/>
          </cell>
        </row>
        <row r="7847">
          <cell r="A7847" t="str">
            <v/>
          </cell>
          <cell r="D7847" t="str">
            <v/>
          </cell>
        </row>
        <row r="7848">
          <cell r="A7848" t="str">
            <v/>
          </cell>
          <cell r="D7848" t="str">
            <v/>
          </cell>
        </row>
        <row r="7849">
          <cell r="A7849" t="str">
            <v/>
          </cell>
          <cell r="D7849" t="str">
            <v/>
          </cell>
        </row>
        <row r="7850">
          <cell r="A7850" t="str">
            <v/>
          </cell>
          <cell r="D7850" t="str">
            <v/>
          </cell>
        </row>
        <row r="7851">
          <cell r="A7851" t="str">
            <v/>
          </cell>
          <cell r="D7851" t="str">
            <v/>
          </cell>
        </row>
        <row r="7852">
          <cell r="A7852" t="str">
            <v/>
          </cell>
          <cell r="D7852" t="str">
            <v/>
          </cell>
        </row>
        <row r="7853">
          <cell r="A7853" t="str">
            <v/>
          </cell>
          <cell r="D7853" t="str">
            <v/>
          </cell>
        </row>
        <row r="7854">
          <cell r="A7854" t="str">
            <v/>
          </cell>
          <cell r="D7854" t="str">
            <v/>
          </cell>
        </row>
        <row r="7855">
          <cell r="A7855" t="str">
            <v/>
          </cell>
          <cell r="D7855" t="str">
            <v/>
          </cell>
        </row>
        <row r="7856">
          <cell r="A7856" t="str">
            <v/>
          </cell>
          <cell r="D7856" t="str">
            <v/>
          </cell>
        </row>
        <row r="7857">
          <cell r="A7857" t="str">
            <v/>
          </cell>
          <cell r="D7857" t="str">
            <v/>
          </cell>
        </row>
        <row r="7858">
          <cell r="A7858" t="str">
            <v/>
          </cell>
          <cell r="D7858" t="str">
            <v/>
          </cell>
        </row>
        <row r="7859">
          <cell r="A7859" t="str">
            <v/>
          </cell>
          <cell r="D7859" t="str">
            <v/>
          </cell>
        </row>
        <row r="7860">
          <cell r="A7860" t="str">
            <v/>
          </cell>
          <cell r="D7860" t="str">
            <v/>
          </cell>
        </row>
        <row r="7861">
          <cell r="A7861" t="str">
            <v/>
          </cell>
          <cell r="D7861" t="str">
            <v/>
          </cell>
        </row>
        <row r="7862">
          <cell r="A7862" t="str">
            <v/>
          </cell>
          <cell r="D7862" t="str">
            <v/>
          </cell>
        </row>
        <row r="7863">
          <cell r="A7863" t="str">
            <v/>
          </cell>
          <cell r="D7863" t="str">
            <v/>
          </cell>
        </row>
        <row r="7864">
          <cell r="A7864" t="str">
            <v/>
          </cell>
          <cell r="D7864" t="str">
            <v/>
          </cell>
        </row>
        <row r="7865">
          <cell r="A7865" t="str">
            <v/>
          </cell>
          <cell r="D7865" t="str">
            <v/>
          </cell>
        </row>
        <row r="7866">
          <cell r="A7866" t="str">
            <v/>
          </cell>
          <cell r="D7866" t="str">
            <v/>
          </cell>
        </row>
        <row r="7867">
          <cell r="A7867" t="str">
            <v/>
          </cell>
          <cell r="D7867" t="str">
            <v/>
          </cell>
        </row>
        <row r="7868">
          <cell r="A7868" t="str">
            <v/>
          </cell>
          <cell r="D7868" t="str">
            <v/>
          </cell>
        </row>
        <row r="7869">
          <cell r="A7869" t="str">
            <v/>
          </cell>
          <cell r="D7869" t="str">
            <v/>
          </cell>
        </row>
        <row r="7870">
          <cell r="A7870" t="str">
            <v/>
          </cell>
          <cell r="D7870" t="str">
            <v/>
          </cell>
        </row>
        <row r="7871">
          <cell r="A7871" t="str">
            <v/>
          </cell>
          <cell r="D7871" t="str">
            <v/>
          </cell>
        </row>
        <row r="7872">
          <cell r="A7872" t="str">
            <v/>
          </cell>
          <cell r="D7872" t="str">
            <v/>
          </cell>
        </row>
        <row r="7873">
          <cell r="A7873" t="str">
            <v/>
          </cell>
          <cell r="D7873" t="str">
            <v/>
          </cell>
        </row>
        <row r="7874">
          <cell r="A7874" t="str">
            <v/>
          </cell>
          <cell r="D7874" t="str">
            <v/>
          </cell>
        </row>
        <row r="7875">
          <cell r="A7875" t="str">
            <v/>
          </cell>
          <cell r="D7875" t="str">
            <v/>
          </cell>
        </row>
        <row r="7876">
          <cell r="A7876" t="str">
            <v/>
          </cell>
          <cell r="D7876" t="str">
            <v/>
          </cell>
        </row>
        <row r="7877">
          <cell r="A7877" t="str">
            <v/>
          </cell>
          <cell r="D7877" t="str">
            <v/>
          </cell>
        </row>
        <row r="7878">
          <cell r="A7878" t="str">
            <v/>
          </cell>
          <cell r="D7878" t="str">
            <v/>
          </cell>
        </row>
        <row r="7879">
          <cell r="A7879" t="str">
            <v/>
          </cell>
          <cell r="D7879" t="str">
            <v/>
          </cell>
        </row>
        <row r="7880">
          <cell r="A7880" t="str">
            <v/>
          </cell>
          <cell r="D7880" t="str">
            <v/>
          </cell>
        </row>
        <row r="7881">
          <cell r="A7881" t="str">
            <v/>
          </cell>
          <cell r="D7881" t="str">
            <v/>
          </cell>
        </row>
        <row r="7882">
          <cell r="A7882" t="str">
            <v/>
          </cell>
          <cell r="D7882" t="str">
            <v/>
          </cell>
        </row>
        <row r="7883">
          <cell r="A7883" t="str">
            <v/>
          </cell>
          <cell r="D7883" t="str">
            <v/>
          </cell>
        </row>
        <row r="7884">
          <cell r="A7884" t="str">
            <v/>
          </cell>
          <cell r="D7884" t="str">
            <v/>
          </cell>
        </row>
        <row r="7885">
          <cell r="A7885" t="str">
            <v/>
          </cell>
          <cell r="D7885" t="str">
            <v/>
          </cell>
        </row>
        <row r="7886">
          <cell r="A7886" t="str">
            <v/>
          </cell>
          <cell r="D7886" t="str">
            <v/>
          </cell>
        </row>
        <row r="7887">
          <cell r="A7887" t="str">
            <v/>
          </cell>
          <cell r="D7887" t="str">
            <v/>
          </cell>
        </row>
        <row r="7888">
          <cell r="A7888" t="str">
            <v/>
          </cell>
          <cell r="D7888" t="str">
            <v/>
          </cell>
        </row>
        <row r="7889">
          <cell r="A7889" t="str">
            <v/>
          </cell>
          <cell r="D7889" t="str">
            <v/>
          </cell>
        </row>
        <row r="7890">
          <cell r="A7890" t="str">
            <v/>
          </cell>
          <cell r="D7890" t="str">
            <v/>
          </cell>
        </row>
        <row r="7891">
          <cell r="A7891" t="str">
            <v/>
          </cell>
          <cell r="D7891" t="str">
            <v/>
          </cell>
        </row>
        <row r="7892">
          <cell r="A7892" t="str">
            <v/>
          </cell>
          <cell r="D7892" t="str">
            <v/>
          </cell>
        </row>
        <row r="7893">
          <cell r="A7893" t="str">
            <v/>
          </cell>
          <cell r="D7893" t="str">
            <v/>
          </cell>
        </row>
        <row r="7894">
          <cell r="A7894" t="str">
            <v/>
          </cell>
          <cell r="D7894" t="str">
            <v/>
          </cell>
        </row>
        <row r="7895">
          <cell r="A7895" t="str">
            <v/>
          </cell>
          <cell r="D7895" t="str">
            <v/>
          </cell>
        </row>
        <row r="7896">
          <cell r="A7896" t="str">
            <v/>
          </cell>
          <cell r="D7896" t="str">
            <v/>
          </cell>
        </row>
        <row r="7897">
          <cell r="A7897" t="str">
            <v/>
          </cell>
          <cell r="D7897" t="str">
            <v/>
          </cell>
        </row>
        <row r="7898">
          <cell r="A7898" t="str">
            <v/>
          </cell>
          <cell r="D7898" t="str">
            <v/>
          </cell>
        </row>
        <row r="7899">
          <cell r="A7899" t="str">
            <v/>
          </cell>
          <cell r="D7899" t="str">
            <v/>
          </cell>
        </row>
        <row r="7900">
          <cell r="A7900" t="str">
            <v/>
          </cell>
          <cell r="D7900" t="str">
            <v/>
          </cell>
        </row>
        <row r="7901">
          <cell r="A7901" t="str">
            <v/>
          </cell>
          <cell r="D7901" t="str">
            <v/>
          </cell>
        </row>
        <row r="7902">
          <cell r="A7902" t="str">
            <v/>
          </cell>
          <cell r="D7902" t="str">
            <v/>
          </cell>
        </row>
        <row r="7903">
          <cell r="A7903" t="str">
            <v/>
          </cell>
          <cell r="D7903" t="str">
            <v/>
          </cell>
        </row>
        <row r="7904">
          <cell r="A7904" t="str">
            <v/>
          </cell>
          <cell r="D7904" t="str">
            <v/>
          </cell>
        </row>
        <row r="7905">
          <cell r="A7905" t="str">
            <v/>
          </cell>
          <cell r="D7905" t="str">
            <v/>
          </cell>
        </row>
        <row r="7906">
          <cell r="A7906" t="str">
            <v/>
          </cell>
          <cell r="D7906" t="str">
            <v/>
          </cell>
        </row>
        <row r="7907">
          <cell r="A7907" t="str">
            <v/>
          </cell>
          <cell r="D7907" t="str">
            <v/>
          </cell>
        </row>
        <row r="7908">
          <cell r="A7908" t="str">
            <v/>
          </cell>
          <cell r="D7908" t="str">
            <v/>
          </cell>
        </row>
        <row r="7909">
          <cell r="A7909" t="str">
            <v/>
          </cell>
          <cell r="D7909" t="str">
            <v/>
          </cell>
        </row>
        <row r="7910">
          <cell r="A7910" t="str">
            <v/>
          </cell>
          <cell r="D7910" t="str">
            <v/>
          </cell>
        </row>
        <row r="7911">
          <cell r="A7911" t="str">
            <v/>
          </cell>
          <cell r="D7911" t="str">
            <v/>
          </cell>
        </row>
        <row r="7912">
          <cell r="A7912" t="str">
            <v/>
          </cell>
          <cell r="D7912" t="str">
            <v/>
          </cell>
        </row>
        <row r="7913">
          <cell r="A7913" t="str">
            <v/>
          </cell>
          <cell r="D7913" t="str">
            <v/>
          </cell>
        </row>
        <row r="7914">
          <cell r="A7914" t="str">
            <v/>
          </cell>
          <cell r="D7914" t="str">
            <v/>
          </cell>
        </row>
        <row r="7915">
          <cell r="A7915" t="str">
            <v/>
          </cell>
          <cell r="D7915" t="str">
            <v/>
          </cell>
        </row>
        <row r="7916">
          <cell r="A7916" t="str">
            <v/>
          </cell>
          <cell r="D7916" t="str">
            <v/>
          </cell>
        </row>
        <row r="7917">
          <cell r="A7917" t="str">
            <v/>
          </cell>
          <cell r="D7917" t="str">
            <v/>
          </cell>
        </row>
        <row r="7918">
          <cell r="A7918" t="str">
            <v/>
          </cell>
          <cell r="D7918" t="str">
            <v/>
          </cell>
        </row>
        <row r="7919">
          <cell r="A7919" t="str">
            <v/>
          </cell>
          <cell r="D7919" t="str">
            <v/>
          </cell>
        </row>
        <row r="7920">
          <cell r="A7920" t="str">
            <v/>
          </cell>
          <cell r="D7920" t="str">
            <v/>
          </cell>
        </row>
        <row r="7921">
          <cell r="A7921" t="str">
            <v/>
          </cell>
          <cell r="D7921" t="str">
            <v/>
          </cell>
        </row>
        <row r="7922">
          <cell r="A7922" t="str">
            <v/>
          </cell>
          <cell r="D7922" t="str">
            <v/>
          </cell>
        </row>
        <row r="7923">
          <cell r="A7923" t="str">
            <v/>
          </cell>
          <cell r="D7923" t="str">
            <v/>
          </cell>
        </row>
        <row r="7924">
          <cell r="A7924" t="str">
            <v/>
          </cell>
          <cell r="D7924" t="str">
            <v/>
          </cell>
        </row>
        <row r="7925">
          <cell r="A7925" t="str">
            <v/>
          </cell>
          <cell r="D7925" t="str">
            <v/>
          </cell>
        </row>
        <row r="7926">
          <cell r="A7926" t="str">
            <v/>
          </cell>
          <cell r="D7926" t="str">
            <v/>
          </cell>
        </row>
        <row r="7927">
          <cell r="A7927" t="str">
            <v/>
          </cell>
          <cell r="D7927" t="str">
            <v/>
          </cell>
        </row>
        <row r="7928">
          <cell r="A7928" t="str">
            <v/>
          </cell>
          <cell r="D7928" t="str">
            <v/>
          </cell>
        </row>
        <row r="7929">
          <cell r="A7929" t="str">
            <v/>
          </cell>
          <cell r="D7929" t="str">
            <v/>
          </cell>
        </row>
        <row r="7930">
          <cell r="A7930" t="str">
            <v/>
          </cell>
          <cell r="D7930" t="str">
            <v/>
          </cell>
        </row>
        <row r="7931">
          <cell r="A7931" t="str">
            <v/>
          </cell>
          <cell r="D7931" t="str">
            <v/>
          </cell>
        </row>
        <row r="7932">
          <cell r="A7932" t="str">
            <v/>
          </cell>
          <cell r="D7932" t="str">
            <v/>
          </cell>
        </row>
        <row r="7933">
          <cell r="A7933" t="str">
            <v/>
          </cell>
          <cell r="D7933" t="str">
            <v/>
          </cell>
        </row>
        <row r="7934">
          <cell r="A7934" t="str">
            <v/>
          </cell>
          <cell r="D7934" t="str">
            <v/>
          </cell>
        </row>
        <row r="7935">
          <cell r="A7935" t="str">
            <v/>
          </cell>
          <cell r="D7935" t="str">
            <v/>
          </cell>
        </row>
        <row r="7936">
          <cell r="A7936" t="str">
            <v/>
          </cell>
          <cell r="D7936" t="str">
            <v/>
          </cell>
        </row>
        <row r="7937">
          <cell r="A7937" t="str">
            <v/>
          </cell>
          <cell r="D7937" t="str">
            <v/>
          </cell>
        </row>
        <row r="7938">
          <cell r="A7938" t="str">
            <v/>
          </cell>
          <cell r="D7938" t="str">
            <v/>
          </cell>
        </row>
        <row r="7939">
          <cell r="A7939" t="str">
            <v/>
          </cell>
          <cell r="D7939" t="str">
            <v/>
          </cell>
        </row>
        <row r="7940">
          <cell r="A7940" t="str">
            <v/>
          </cell>
          <cell r="D7940" t="str">
            <v/>
          </cell>
        </row>
        <row r="7941">
          <cell r="A7941" t="str">
            <v/>
          </cell>
          <cell r="D7941" t="str">
            <v/>
          </cell>
        </row>
        <row r="7942">
          <cell r="A7942" t="str">
            <v/>
          </cell>
          <cell r="D7942" t="str">
            <v/>
          </cell>
        </row>
        <row r="7943">
          <cell r="A7943" t="str">
            <v/>
          </cell>
          <cell r="D7943" t="str">
            <v/>
          </cell>
        </row>
        <row r="7944">
          <cell r="A7944" t="str">
            <v/>
          </cell>
          <cell r="D7944" t="str">
            <v/>
          </cell>
        </row>
        <row r="7945">
          <cell r="A7945" t="str">
            <v/>
          </cell>
          <cell r="D7945" t="str">
            <v/>
          </cell>
        </row>
        <row r="7946">
          <cell r="A7946" t="str">
            <v/>
          </cell>
          <cell r="D7946" t="str">
            <v/>
          </cell>
        </row>
        <row r="7947">
          <cell r="A7947" t="str">
            <v/>
          </cell>
          <cell r="D7947" t="str">
            <v/>
          </cell>
        </row>
        <row r="7948">
          <cell r="A7948" t="str">
            <v/>
          </cell>
          <cell r="D7948" t="str">
            <v/>
          </cell>
        </row>
        <row r="7949">
          <cell r="A7949" t="str">
            <v/>
          </cell>
          <cell r="D7949" t="str">
            <v/>
          </cell>
        </row>
        <row r="7950">
          <cell r="A7950" t="str">
            <v/>
          </cell>
          <cell r="D7950" t="str">
            <v/>
          </cell>
        </row>
        <row r="7951">
          <cell r="A7951" t="str">
            <v/>
          </cell>
          <cell r="D7951" t="str">
            <v/>
          </cell>
        </row>
        <row r="7952">
          <cell r="A7952" t="str">
            <v/>
          </cell>
          <cell r="D7952" t="str">
            <v/>
          </cell>
        </row>
        <row r="7953">
          <cell r="A7953" t="str">
            <v/>
          </cell>
          <cell r="D7953" t="str">
            <v/>
          </cell>
        </row>
        <row r="7954">
          <cell r="A7954" t="str">
            <v/>
          </cell>
          <cell r="D7954" t="str">
            <v/>
          </cell>
        </row>
        <row r="7955">
          <cell r="A7955" t="str">
            <v/>
          </cell>
          <cell r="D7955" t="str">
            <v/>
          </cell>
        </row>
        <row r="7956">
          <cell r="A7956" t="str">
            <v/>
          </cell>
          <cell r="D7956" t="str">
            <v/>
          </cell>
        </row>
        <row r="7957">
          <cell r="A7957" t="str">
            <v/>
          </cell>
          <cell r="D7957" t="str">
            <v/>
          </cell>
        </row>
        <row r="7958">
          <cell r="A7958" t="str">
            <v/>
          </cell>
          <cell r="D7958" t="str">
            <v/>
          </cell>
        </row>
        <row r="7959">
          <cell r="A7959" t="str">
            <v/>
          </cell>
          <cell r="D7959" t="str">
            <v/>
          </cell>
        </row>
        <row r="7960">
          <cell r="A7960" t="str">
            <v/>
          </cell>
          <cell r="D7960" t="str">
            <v/>
          </cell>
        </row>
        <row r="7961">
          <cell r="A7961" t="str">
            <v/>
          </cell>
          <cell r="D7961" t="str">
            <v/>
          </cell>
        </row>
        <row r="7962">
          <cell r="A7962" t="str">
            <v/>
          </cell>
          <cell r="D7962" t="str">
            <v/>
          </cell>
        </row>
        <row r="7963">
          <cell r="A7963" t="str">
            <v/>
          </cell>
          <cell r="D7963" t="str">
            <v/>
          </cell>
        </row>
        <row r="7964">
          <cell r="A7964" t="str">
            <v/>
          </cell>
          <cell r="D7964" t="str">
            <v/>
          </cell>
        </row>
        <row r="7965">
          <cell r="A7965" t="str">
            <v/>
          </cell>
          <cell r="D7965" t="str">
            <v/>
          </cell>
        </row>
        <row r="7966">
          <cell r="A7966" t="str">
            <v/>
          </cell>
          <cell r="D7966" t="str">
            <v/>
          </cell>
        </row>
        <row r="7967">
          <cell r="A7967" t="str">
            <v/>
          </cell>
          <cell r="D7967" t="str">
            <v/>
          </cell>
        </row>
        <row r="7968">
          <cell r="A7968" t="str">
            <v/>
          </cell>
          <cell r="D7968" t="str">
            <v/>
          </cell>
        </row>
        <row r="7969">
          <cell r="A7969" t="str">
            <v/>
          </cell>
          <cell r="D7969" t="str">
            <v/>
          </cell>
        </row>
        <row r="7970">
          <cell r="A7970" t="str">
            <v/>
          </cell>
          <cell r="D7970" t="str">
            <v/>
          </cell>
        </row>
        <row r="7971">
          <cell r="A7971" t="str">
            <v/>
          </cell>
          <cell r="D7971" t="str">
            <v/>
          </cell>
        </row>
        <row r="7972">
          <cell r="A7972" t="str">
            <v/>
          </cell>
          <cell r="D7972" t="str">
            <v/>
          </cell>
        </row>
        <row r="7973">
          <cell r="A7973" t="str">
            <v/>
          </cell>
          <cell r="D7973" t="str">
            <v/>
          </cell>
        </row>
        <row r="7974">
          <cell r="A7974" t="str">
            <v/>
          </cell>
          <cell r="D7974" t="str">
            <v/>
          </cell>
        </row>
        <row r="7975">
          <cell r="A7975" t="str">
            <v/>
          </cell>
          <cell r="D7975" t="str">
            <v/>
          </cell>
        </row>
        <row r="7976">
          <cell r="A7976" t="str">
            <v/>
          </cell>
          <cell r="D7976" t="str">
            <v/>
          </cell>
        </row>
        <row r="7977">
          <cell r="A7977" t="str">
            <v/>
          </cell>
          <cell r="D7977" t="str">
            <v/>
          </cell>
        </row>
        <row r="7978">
          <cell r="A7978" t="str">
            <v/>
          </cell>
          <cell r="D7978" t="str">
            <v/>
          </cell>
        </row>
        <row r="7979">
          <cell r="A7979" t="str">
            <v/>
          </cell>
          <cell r="D7979" t="str">
            <v/>
          </cell>
        </row>
        <row r="7980">
          <cell r="A7980" t="str">
            <v/>
          </cell>
          <cell r="D7980" t="str">
            <v/>
          </cell>
        </row>
        <row r="7981">
          <cell r="A7981" t="str">
            <v/>
          </cell>
          <cell r="D7981" t="str">
            <v/>
          </cell>
        </row>
        <row r="7982">
          <cell r="A7982" t="str">
            <v/>
          </cell>
          <cell r="D7982" t="str">
            <v/>
          </cell>
        </row>
        <row r="7983">
          <cell r="A7983" t="str">
            <v/>
          </cell>
          <cell r="D7983" t="str">
            <v/>
          </cell>
        </row>
        <row r="7984">
          <cell r="A7984" t="str">
            <v/>
          </cell>
          <cell r="D7984" t="str">
            <v/>
          </cell>
        </row>
        <row r="7985">
          <cell r="A7985" t="str">
            <v/>
          </cell>
          <cell r="D7985" t="str">
            <v/>
          </cell>
        </row>
        <row r="7986">
          <cell r="A7986" t="str">
            <v/>
          </cell>
          <cell r="D7986" t="str">
            <v/>
          </cell>
        </row>
        <row r="7987">
          <cell r="A7987" t="str">
            <v/>
          </cell>
          <cell r="D7987" t="str">
            <v/>
          </cell>
        </row>
        <row r="7988">
          <cell r="A7988" t="str">
            <v/>
          </cell>
          <cell r="D7988" t="str">
            <v/>
          </cell>
        </row>
        <row r="7989">
          <cell r="A7989" t="str">
            <v/>
          </cell>
          <cell r="D7989" t="str">
            <v/>
          </cell>
        </row>
        <row r="7990">
          <cell r="A7990" t="str">
            <v/>
          </cell>
          <cell r="D7990" t="str">
            <v/>
          </cell>
        </row>
        <row r="7991">
          <cell r="A7991" t="str">
            <v/>
          </cell>
          <cell r="D7991" t="str">
            <v/>
          </cell>
        </row>
        <row r="7992">
          <cell r="A7992" t="str">
            <v/>
          </cell>
          <cell r="D7992" t="str">
            <v/>
          </cell>
        </row>
        <row r="7993">
          <cell r="A7993" t="str">
            <v/>
          </cell>
          <cell r="D7993" t="str">
            <v/>
          </cell>
        </row>
        <row r="7994">
          <cell r="A7994" t="str">
            <v/>
          </cell>
          <cell r="D7994" t="str">
            <v/>
          </cell>
        </row>
        <row r="7995">
          <cell r="A7995" t="str">
            <v/>
          </cell>
          <cell r="D7995" t="str">
            <v/>
          </cell>
        </row>
        <row r="7996">
          <cell r="A7996" t="str">
            <v/>
          </cell>
          <cell r="D7996" t="str">
            <v/>
          </cell>
        </row>
        <row r="7997">
          <cell r="A7997" t="str">
            <v/>
          </cell>
          <cell r="D7997" t="str">
            <v/>
          </cell>
        </row>
        <row r="7998">
          <cell r="A7998" t="str">
            <v/>
          </cell>
          <cell r="D7998" t="str">
            <v/>
          </cell>
        </row>
        <row r="7999">
          <cell r="A7999" t="str">
            <v/>
          </cell>
          <cell r="D7999" t="str">
            <v/>
          </cell>
        </row>
        <row r="8000">
          <cell r="A8000" t="str">
            <v/>
          </cell>
          <cell r="D8000" t="str">
            <v/>
          </cell>
        </row>
        <row r="8001">
          <cell r="A8001" t="str">
            <v/>
          </cell>
          <cell r="D8001" t="str">
            <v/>
          </cell>
        </row>
        <row r="8002">
          <cell r="A8002" t="str">
            <v/>
          </cell>
          <cell r="D8002" t="str">
            <v/>
          </cell>
        </row>
        <row r="8003">
          <cell r="A8003" t="str">
            <v/>
          </cell>
          <cell r="D8003" t="str">
            <v/>
          </cell>
        </row>
        <row r="8004">
          <cell r="A8004" t="str">
            <v/>
          </cell>
          <cell r="D8004" t="str">
            <v/>
          </cell>
        </row>
        <row r="8005">
          <cell r="A8005" t="str">
            <v/>
          </cell>
          <cell r="D8005" t="str">
            <v/>
          </cell>
        </row>
        <row r="8006">
          <cell r="A8006" t="str">
            <v/>
          </cell>
          <cell r="D8006" t="str">
            <v/>
          </cell>
        </row>
        <row r="8007">
          <cell r="A8007" t="str">
            <v/>
          </cell>
          <cell r="D8007" t="str">
            <v/>
          </cell>
        </row>
        <row r="8008">
          <cell r="A8008" t="str">
            <v/>
          </cell>
          <cell r="D8008" t="str">
            <v/>
          </cell>
        </row>
        <row r="8009">
          <cell r="A8009" t="str">
            <v/>
          </cell>
          <cell r="D8009" t="str">
            <v/>
          </cell>
        </row>
        <row r="8010">
          <cell r="A8010" t="str">
            <v/>
          </cell>
          <cell r="D8010" t="str">
            <v/>
          </cell>
        </row>
        <row r="8011">
          <cell r="A8011" t="str">
            <v/>
          </cell>
          <cell r="D8011" t="str">
            <v/>
          </cell>
        </row>
        <row r="8012">
          <cell r="A8012" t="str">
            <v/>
          </cell>
          <cell r="D8012" t="str">
            <v/>
          </cell>
        </row>
        <row r="8013">
          <cell r="A8013" t="str">
            <v/>
          </cell>
          <cell r="D8013" t="str">
            <v/>
          </cell>
        </row>
        <row r="8014">
          <cell r="A8014" t="str">
            <v/>
          </cell>
          <cell r="D8014" t="str">
            <v/>
          </cell>
        </row>
        <row r="8015">
          <cell r="A8015" t="str">
            <v/>
          </cell>
          <cell r="D8015" t="str">
            <v/>
          </cell>
        </row>
        <row r="8016">
          <cell r="A8016" t="str">
            <v/>
          </cell>
          <cell r="D8016" t="str">
            <v/>
          </cell>
        </row>
        <row r="8017">
          <cell r="A8017" t="str">
            <v/>
          </cell>
          <cell r="D8017" t="str">
            <v/>
          </cell>
        </row>
        <row r="8018">
          <cell r="A8018" t="str">
            <v/>
          </cell>
          <cell r="D8018" t="str">
            <v/>
          </cell>
        </row>
        <row r="8019">
          <cell r="A8019" t="str">
            <v/>
          </cell>
          <cell r="D8019" t="str">
            <v/>
          </cell>
        </row>
        <row r="8020">
          <cell r="A8020" t="str">
            <v/>
          </cell>
          <cell r="D8020" t="str">
            <v/>
          </cell>
        </row>
        <row r="8021">
          <cell r="A8021" t="str">
            <v/>
          </cell>
          <cell r="D8021" t="str">
            <v/>
          </cell>
        </row>
        <row r="8022">
          <cell r="A8022" t="str">
            <v/>
          </cell>
          <cell r="D8022" t="str">
            <v/>
          </cell>
        </row>
        <row r="8023">
          <cell r="A8023" t="str">
            <v/>
          </cell>
          <cell r="D8023" t="str">
            <v/>
          </cell>
        </row>
        <row r="8024">
          <cell r="A8024" t="str">
            <v/>
          </cell>
          <cell r="D8024" t="str">
            <v/>
          </cell>
        </row>
        <row r="8025">
          <cell r="A8025" t="str">
            <v/>
          </cell>
          <cell r="D8025" t="str">
            <v/>
          </cell>
        </row>
        <row r="8026">
          <cell r="A8026" t="str">
            <v/>
          </cell>
          <cell r="D8026" t="str">
            <v/>
          </cell>
        </row>
        <row r="8027">
          <cell r="A8027" t="str">
            <v/>
          </cell>
          <cell r="D8027" t="str">
            <v/>
          </cell>
        </row>
        <row r="8028">
          <cell r="A8028" t="str">
            <v/>
          </cell>
          <cell r="D8028" t="str">
            <v/>
          </cell>
        </row>
        <row r="8029">
          <cell r="A8029" t="str">
            <v/>
          </cell>
          <cell r="D8029" t="str">
            <v/>
          </cell>
        </row>
        <row r="8030">
          <cell r="A8030" t="str">
            <v/>
          </cell>
          <cell r="D8030" t="str">
            <v/>
          </cell>
        </row>
        <row r="8031">
          <cell r="A8031" t="str">
            <v/>
          </cell>
          <cell r="D8031" t="str">
            <v/>
          </cell>
        </row>
        <row r="8032">
          <cell r="A8032" t="str">
            <v/>
          </cell>
          <cell r="D8032" t="str">
            <v/>
          </cell>
        </row>
        <row r="8033">
          <cell r="A8033" t="str">
            <v/>
          </cell>
          <cell r="D8033" t="str">
            <v/>
          </cell>
        </row>
        <row r="8034">
          <cell r="A8034" t="str">
            <v/>
          </cell>
          <cell r="D8034" t="str">
            <v/>
          </cell>
        </row>
        <row r="8035">
          <cell r="A8035" t="str">
            <v/>
          </cell>
          <cell r="D8035" t="str">
            <v/>
          </cell>
        </row>
        <row r="8036">
          <cell r="A8036" t="str">
            <v/>
          </cell>
          <cell r="D8036" t="str">
            <v/>
          </cell>
        </row>
        <row r="8037">
          <cell r="A8037" t="str">
            <v/>
          </cell>
          <cell r="D8037" t="str">
            <v/>
          </cell>
        </row>
        <row r="8038">
          <cell r="A8038" t="str">
            <v/>
          </cell>
          <cell r="D8038" t="str">
            <v/>
          </cell>
        </row>
        <row r="8039">
          <cell r="A8039" t="str">
            <v/>
          </cell>
          <cell r="D8039" t="str">
            <v/>
          </cell>
        </row>
        <row r="8040">
          <cell r="A8040" t="str">
            <v/>
          </cell>
          <cell r="D8040" t="str">
            <v/>
          </cell>
        </row>
        <row r="8041">
          <cell r="A8041" t="str">
            <v/>
          </cell>
          <cell r="D8041" t="str">
            <v/>
          </cell>
        </row>
        <row r="8042">
          <cell r="A8042" t="str">
            <v/>
          </cell>
          <cell r="D8042" t="str">
            <v/>
          </cell>
        </row>
        <row r="8043">
          <cell r="A8043" t="str">
            <v/>
          </cell>
          <cell r="D8043" t="str">
            <v/>
          </cell>
        </row>
        <row r="8044">
          <cell r="A8044" t="str">
            <v/>
          </cell>
          <cell r="D8044" t="str">
            <v/>
          </cell>
        </row>
        <row r="8045">
          <cell r="A8045" t="str">
            <v/>
          </cell>
          <cell r="D8045" t="str">
            <v/>
          </cell>
        </row>
        <row r="8046">
          <cell r="A8046" t="str">
            <v/>
          </cell>
          <cell r="D8046" t="str">
            <v/>
          </cell>
        </row>
        <row r="8047">
          <cell r="A8047" t="str">
            <v/>
          </cell>
          <cell r="D8047" t="str">
            <v/>
          </cell>
        </row>
        <row r="8048">
          <cell r="A8048" t="str">
            <v/>
          </cell>
          <cell r="D8048" t="str">
            <v/>
          </cell>
        </row>
        <row r="8049">
          <cell r="A8049" t="str">
            <v/>
          </cell>
          <cell r="D8049" t="str">
            <v/>
          </cell>
        </row>
        <row r="8050">
          <cell r="A8050" t="str">
            <v/>
          </cell>
          <cell r="D8050" t="str">
            <v/>
          </cell>
        </row>
        <row r="8051">
          <cell r="A8051" t="str">
            <v/>
          </cell>
          <cell r="D8051" t="str">
            <v/>
          </cell>
        </row>
        <row r="8052">
          <cell r="A8052" t="str">
            <v/>
          </cell>
          <cell r="D8052" t="str">
            <v/>
          </cell>
        </row>
        <row r="8053">
          <cell r="A8053" t="str">
            <v/>
          </cell>
          <cell r="D8053" t="str">
            <v/>
          </cell>
        </row>
        <row r="8054">
          <cell r="A8054" t="str">
            <v/>
          </cell>
          <cell r="D8054" t="str">
            <v/>
          </cell>
        </row>
        <row r="8055">
          <cell r="A8055" t="str">
            <v/>
          </cell>
          <cell r="D8055" t="str">
            <v/>
          </cell>
        </row>
        <row r="8056">
          <cell r="A8056" t="str">
            <v/>
          </cell>
          <cell r="D8056" t="str">
            <v/>
          </cell>
        </row>
        <row r="8057">
          <cell r="A8057" t="str">
            <v/>
          </cell>
          <cell r="D8057" t="str">
            <v/>
          </cell>
        </row>
        <row r="8058">
          <cell r="A8058" t="str">
            <v/>
          </cell>
          <cell r="D8058" t="str">
            <v/>
          </cell>
        </row>
        <row r="8059">
          <cell r="A8059" t="str">
            <v/>
          </cell>
          <cell r="D8059" t="str">
            <v/>
          </cell>
        </row>
        <row r="8060">
          <cell r="A8060" t="str">
            <v/>
          </cell>
          <cell r="D8060" t="str">
            <v/>
          </cell>
        </row>
        <row r="8061">
          <cell r="A8061" t="str">
            <v/>
          </cell>
          <cell r="D8061" t="str">
            <v/>
          </cell>
        </row>
        <row r="8062">
          <cell r="A8062" t="str">
            <v/>
          </cell>
          <cell r="D8062" t="str">
            <v/>
          </cell>
        </row>
        <row r="8063">
          <cell r="A8063" t="str">
            <v/>
          </cell>
          <cell r="D8063" t="str">
            <v/>
          </cell>
        </row>
        <row r="8064">
          <cell r="A8064" t="str">
            <v/>
          </cell>
          <cell r="D8064" t="str">
            <v/>
          </cell>
        </row>
        <row r="8065">
          <cell r="A8065" t="str">
            <v/>
          </cell>
          <cell r="D8065" t="str">
            <v/>
          </cell>
        </row>
        <row r="8066">
          <cell r="A8066" t="str">
            <v/>
          </cell>
          <cell r="D8066" t="str">
            <v/>
          </cell>
        </row>
        <row r="8067">
          <cell r="A8067" t="str">
            <v/>
          </cell>
          <cell r="D8067" t="str">
            <v/>
          </cell>
        </row>
        <row r="8068">
          <cell r="A8068" t="str">
            <v/>
          </cell>
          <cell r="D8068" t="str">
            <v/>
          </cell>
        </row>
        <row r="8069">
          <cell r="A8069" t="str">
            <v/>
          </cell>
          <cell r="D8069" t="str">
            <v/>
          </cell>
        </row>
        <row r="8070">
          <cell r="A8070" t="str">
            <v/>
          </cell>
          <cell r="D8070" t="str">
            <v/>
          </cell>
        </row>
        <row r="8071">
          <cell r="A8071" t="str">
            <v/>
          </cell>
          <cell r="D8071" t="str">
            <v/>
          </cell>
        </row>
        <row r="8072">
          <cell r="A8072" t="str">
            <v/>
          </cell>
          <cell r="D8072" t="str">
            <v/>
          </cell>
        </row>
        <row r="8073">
          <cell r="A8073" t="str">
            <v/>
          </cell>
          <cell r="D8073" t="str">
            <v/>
          </cell>
        </row>
        <row r="8074">
          <cell r="A8074" t="str">
            <v/>
          </cell>
          <cell r="D8074" t="str">
            <v/>
          </cell>
        </row>
        <row r="8075">
          <cell r="A8075" t="str">
            <v/>
          </cell>
          <cell r="D8075" t="str">
            <v/>
          </cell>
        </row>
        <row r="8076">
          <cell r="A8076" t="str">
            <v/>
          </cell>
          <cell r="D8076" t="str">
            <v/>
          </cell>
        </row>
        <row r="8077">
          <cell r="A8077" t="str">
            <v/>
          </cell>
          <cell r="D8077" t="str">
            <v/>
          </cell>
        </row>
        <row r="8078">
          <cell r="A8078" t="str">
            <v/>
          </cell>
          <cell r="D8078" t="str">
            <v/>
          </cell>
        </row>
        <row r="8079">
          <cell r="A8079" t="str">
            <v/>
          </cell>
          <cell r="D8079" t="str">
            <v/>
          </cell>
        </row>
        <row r="8080">
          <cell r="A8080" t="str">
            <v/>
          </cell>
          <cell r="D8080" t="str">
            <v/>
          </cell>
        </row>
        <row r="8081">
          <cell r="A8081" t="str">
            <v/>
          </cell>
          <cell r="D8081" t="str">
            <v/>
          </cell>
        </row>
        <row r="8082">
          <cell r="A8082" t="str">
            <v/>
          </cell>
          <cell r="D8082" t="str">
            <v/>
          </cell>
        </row>
        <row r="8083">
          <cell r="A8083" t="str">
            <v/>
          </cell>
          <cell r="D8083" t="str">
            <v/>
          </cell>
        </row>
        <row r="8084">
          <cell r="A8084" t="str">
            <v/>
          </cell>
          <cell r="D8084" t="str">
            <v/>
          </cell>
        </row>
        <row r="8085">
          <cell r="A8085" t="str">
            <v/>
          </cell>
          <cell r="D8085" t="str">
            <v/>
          </cell>
        </row>
        <row r="8086">
          <cell r="A8086" t="str">
            <v/>
          </cell>
          <cell r="D8086" t="str">
            <v/>
          </cell>
        </row>
        <row r="8087">
          <cell r="A8087" t="str">
            <v/>
          </cell>
          <cell r="D8087" t="str">
            <v/>
          </cell>
        </row>
        <row r="8088">
          <cell r="A8088" t="str">
            <v/>
          </cell>
          <cell r="D8088" t="str">
            <v/>
          </cell>
        </row>
        <row r="8089">
          <cell r="A8089" t="str">
            <v/>
          </cell>
          <cell r="D8089" t="str">
            <v/>
          </cell>
        </row>
        <row r="8090">
          <cell r="A8090" t="str">
            <v/>
          </cell>
          <cell r="D8090" t="str">
            <v/>
          </cell>
        </row>
        <row r="8091">
          <cell r="A8091" t="str">
            <v/>
          </cell>
          <cell r="D8091" t="str">
            <v/>
          </cell>
        </row>
        <row r="8092">
          <cell r="A8092" t="str">
            <v/>
          </cell>
          <cell r="D8092" t="str">
            <v/>
          </cell>
        </row>
        <row r="8093">
          <cell r="A8093" t="str">
            <v/>
          </cell>
          <cell r="D8093" t="str">
            <v/>
          </cell>
        </row>
        <row r="8094">
          <cell r="A8094" t="str">
            <v/>
          </cell>
          <cell r="D8094" t="str">
            <v/>
          </cell>
        </row>
        <row r="8095">
          <cell r="A8095" t="str">
            <v/>
          </cell>
          <cell r="D8095" t="str">
            <v/>
          </cell>
        </row>
        <row r="8096">
          <cell r="A8096" t="str">
            <v/>
          </cell>
          <cell r="D8096" t="str">
            <v/>
          </cell>
        </row>
        <row r="8097">
          <cell r="A8097" t="str">
            <v/>
          </cell>
          <cell r="D8097" t="str">
            <v/>
          </cell>
        </row>
        <row r="8098">
          <cell r="A8098" t="str">
            <v/>
          </cell>
          <cell r="D8098" t="str">
            <v/>
          </cell>
        </row>
        <row r="8099">
          <cell r="A8099" t="str">
            <v/>
          </cell>
          <cell r="D8099" t="str">
            <v/>
          </cell>
        </row>
        <row r="8100">
          <cell r="A8100" t="str">
            <v/>
          </cell>
          <cell r="D8100" t="str">
            <v/>
          </cell>
        </row>
        <row r="8101">
          <cell r="A8101" t="str">
            <v/>
          </cell>
          <cell r="D8101" t="str">
            <v/>
          </cell>
        </row>
        <row r="8102">
          <cell r="A8102" t="str">
            <v/>
          </cell>
          <cell r="D8102" t="str">
            <v/>
          </cell>
        </row>
        <row r="8103">
          <cell r="A8103" t="str">
            <v/>
          </cell>
          <cell r="D8103" t="str">
            <v/>
          </cell>
        </row>
        <row r="8104">
          <cell r="A8104" t="str">
            <v/>
          </cell>
          <cell r="D8104" t="str">
            <v/>
          </cell>
        </row>
        <row r="8105">
          <cell r="A8105" t="str">
            <v/>
          </cell>
          <cell r="D8105" t="str">
            <v/>
          </cell>
        </row>
        <row r="8106">
          <cell r="A8106" t="str">
            <v/>
          </cell>
          <cell r="D8106" t="str">
            <v/>
          </cell>
        </row>
        <row r="8107">
          <cell r="A8107" t="str">
            <v/>
          </cell>
          <cell r="D8107" t="str">
            <v/>
          </cell>
        </row>
        <row r="8108">
          <cell r="A8108" t="str">
            <v/>
          </cell>
          <cell r="D8108" t="str">
            <v/>
          </cell>
        </row>
        <row r="8109">
          <cell r="A8109" t="str">
            <v/>
          </cell>
          <cell r="D8109" t="str">
            <v/>
          </cell>
        </row>
        <row r="8110">
          <cell r="A8110" t="str">
            <v/>
          </cell>
          <cell r="D8110" t="str">
            <v/>
          </cell>
        </row>
        <row r="8111">
          <cell r="A8111" t="str">
            <v/>
          </cell>
          <cell r="D8111" t="str">
            <v/>
          </cell>
        </row>
        <row r="8112">
          <cell r="A8112" t="str">
            <v/>
          </cell>
          <cell r="D8112" t="str">
            <v/>
          </cell>
        </row>
        <row r="8113">
          <cell r="A8113" t="str">
            <v/>
          </cell>
          <cell r="D8113" t="str">
            <v/>
          </cell>
        </row>
        <row r="8114">
          <cell r="A8114" t="str">
            <v/>
          </cell>
          <cell r="D8114" t="str">
            <v/>
          </cell>
        </row>
        <row r="8115">
          <cell r="A8115" t="str">
            <v/>
          </cell>
          <cell r="D8115" t="str">
            <v/>
          </cell>
        </row>
        <row r="8116">
          <cell r="A8116" t="str">
            <v/>
          </cell>
          <cell r="D8116" t="str">
            <v/>
          </cell>
        </row>
        <row r="8117">
          <cell r="A8117" t="str">
            <v/>
          </cell>
          <cell r="D8117" t="str">
            <v/>
          </cell>
        </row>
        <row r="8118">
          <cell r="A8118" t="str">
            <v/>
          </cell>
          <cell r="D8118" t="str">
            <v/>
          </cell>
        </row>
        <row r="8119">
          <cell r="A8119" t="str">
            <v/>
          </cell>
          <cell r="D8119" t="str">
            <v/>
          </cell>
        </row>
        <row r="8120">
          <cell r="A8120" t="str">
            <v/>
          </cell>
          <cell r="D8120" t="str">
            <v/>
          </cell>
        </row>
        <row r="8121">
          <cell r="A8121" t="str">
            <v/>
          </cell>
          <cell r="D8121" t="str">
            <v/>
          </cell>
        </row>
        <row r="8122">
          <cell r="A8122" t="str">
            <v/>
          </cell>
          <cell r="D8122" t="str">
            <v/>
          </cell>
        </row>
        <row r="8123">
          <cell r="A8123" t="str">
            <v/>
          </cell>
          <cell r="D8123" t="str">
            <v/>
          </cell>
        </row>
        <row r="8124">
          <cell r="A8124" t="str">
            <v/>
          </cell>
          <cell r="D8124" t="str">
            <v/>
          </cell>
        </row>
        <row r="8125">
          <cell r="A8125" t="str">
            <v/>
          </cell>
          <cell r="D8125" t="str">
            <v/>
          </cell>
        </row>
        <row r="8126">
          <cell r="A8126" t="str">
            <v/>
          </cell>
          <cell r="D8126" t="str">
            <v/>
          </cell>
        </row>
        <row r="8127">
          <cell r="A8127" t="str">
            <v/>
          </cell>
          <cell r="D8127" t="str">
            <v/>
          </cell>
        </row>
        <row r="8128">
          <cell r="A8128" t="str">
            <v/>
          </cell>
          <cell r="D8128" t="str">
            <v/>
          </cell>
        </row>
        <row r="8129">
          <cell r="A8129" t="str">
            <v/>
          </cell>
          <cell r="D8129" t="str">
            <v/>
          </cell>
        </row>
        <row r="8130">
          <cell r="A8130" t="str">
            <v/>
          </cell>
          <cell r="D8130" t="str">
            <v/>
          </cell>
        </row>
        <row r="8131">
          <cell r="A8131" t="str">
            <v/>
          </cell>
          <cell r="D8131" t="str">
            <v/>
          </cell>
        </row>
        <row r="8132">
          <cell r="A8132" t="str">
            <v/>
          </cell>
          <cell r="D8132" t="str">
            <v/>
          </cell>
        </row>
        <row r="8133">
          <cell r="A8133" t="str">
            <v/>
          </cell>
          <cell r="D8133" t="str">
            <v/>
          </cell>
        </row>
        <row r="8134">
          <cell r="A8134" t="str">
            <v/>
          </cell>
          <cell r="D8134" t="str">
            <v/>
          </cell>
        </row>
        <row r="8135">
          <cell r="A8135" t="str">
            <v/>
          </cell>
          <cell r="D8135" t="str">
            <v/>
          </cell>
        </row>
        <row r="8136">
          <cell r="A8136" t="str">
            <v/>
          </cell>
          <cell r="D8136" t="str">
            <v/>
          </cell>
        </row>
        <row r="8137">
          <cell r="A8137" t="str">
            <v/>
          </cell>
          <cell r="D8137" t="str">
            <v/>
          </cell>
        </row>
        <row r="8138">
          <cell r="A8138" t="str">
            <v/>
          </cell>
          <cell r="D8138" t="str">
            <v/>
          </cell>
        </row>
        <row r="8139">
          <cell r="A8139" t="str">
            <v/>
          </cell>
          <cell r="D8139" t="str">
            <v/>
          </cell>
        </row>
        <row r="8140">
          <cell r="A8140" t="str">
            <v/>
          </cell>
          <cell r="D8140" t="str">
            <v/>
          </cell>
        </row>
        <row r="8141">
          <cell r="A8141" t="str">
            <v/>
          </cell>
          <cell r="D8141" t="str">
            <v/>
          </cell>
        </row>
        <row r="8142">
          <cell r="A8142" t="str">
            <v/>
          </cell>
          <cell r="D8142" t="str">
            <v/>
          </cell>
        </row>
        <row r="8143">
          <cell r="A8143" t="str">
            <v/>
          </cell>
          <cell r="D8143" t="str">
            <v/>
          </cell>
        </row>
        <row r="8144">
          <cell r="A8144" t="str">
            <v/>
          </cell>
          <cell r="D8144" t="str">
            <v/>
          </cell>
        </row>
        <row r="8145">
          <cell r="A8145" t="str">
            <v/>
          </cell>
          <cell r="D8145" t="str">
            <v/>
          </cell>
        </row>
        <row r="8146">
          <cell r="A8146" t="str">
            <v/>
          </cell>
          <cell r="D8146" t="str">
            <v/>
          </cell>
        </row>
        <row r="8147">
          <cell r="A8147" t="str">
            <v/>
          </cell>
          <cell r="D8147" t="str">
            <v/>
          </cell>
        </row>
        <row r="8148">
          <cell r="A8148" t="str">
            <v/>
          </cell>
          <cell r="D8148" t="str">
            <v/>
          </cell>
        </row>
        <row r="8149">
          <cell r="A8149" t="str">
            <v/>
          </cell>
          <cell r="D8149" t="str">
            <v/>
          </cell>
        </row>
        <row r="8150">
          <cell r="A8150" t="str">
            <v/>
          </cell>
          <cell r="D8150" t="str">
            <v/>
          </cell>
        </row>
        <row r="8151">
          <cell r="A8151" t="str">
            <v/>
          </cell>
          <cell r="D8151" t="str">
            <v/>
          </cell>
        </row>
        <row r="8152">
          <cell r="A8152" t="str">
            <v/>
          </cell>
          <cell r="D8152" t="str">
            <v/>
          </cell>
        </row>
        <row r="8153">
          <cell r="A8153" t="str">
            <v/>
          </cell>
          <cell r="D8153" t="str">
            <v/>
          </cell>
        </row>
        <row r="8154">
          <cell r="A8154" t="str">
            <v/>
          </cell>
          <cell r="D8154" t="str">
            <v/>
          </cell>
        </row>
        <row r="8155">
          <cell r="A8155" t="str">
            <v/>
          </cell>
          <cell r="D8155" t="str">
            <v/>
          </cell>
        </row>
        <row r="8156">
          <cell r="A8156" t="str">
            <v/>
          </cell>
          <cell r="D8156" t="str">
            <v/>
          </cell>
        </row>
        <row r="8157">
          <cell r="A8157" t="str">
            <v/>
          </cell>
          <cell r="D8157" t="str">
            <v/>
          </cell>
        </row>
        <row r="8158">
          <cell r="A8158" t="str">
            <v/>
          </cell>
          <cell r="D8158" t="str">
            <v/>
          </cell>
        </row>
        <row r="8159">
          <cell r="A8159" t="str">
            <v/>
          </cell>
          <cell r="D8159" t="str">
            <v/>
          </cell>
        </row>
        <row r="8160">
          <cell r="A8160" t="str">
            <v/>
          </cell>
          <cell r="D8160" t="str">
            <v/>
          </cell>
        </row>
        <row r="8161">
          <cell r="A8161" t="str">
            <v/>
          </cell>
          <cell r="D8161" t="str">
            <v/>
          </cell>
        </row>
        <row r="8162">
          <cell r="A8162" t="str">
            <v/>
          </cell>
          <cell r="D8162" t="str">
            <v/>
          </cell>
        </row>
        <row r="8163">
          <cell r="A8163" t="str">
            <v/>
          </cell>
          <cell r="D8163" t="str">
            <v/>
          </cell>
        </row>
        <row r="8164">
          <cell r="A8164" t="str">
            <v/>
          </cell>
          <cell r="D8164" t="str">
            <v/>
          </cell>
        </row>
        <row r="8165">
          <cell r="A8165" t="str">
            <v/>
          </cell>
          <cell r="D8165" t="str">
            <v/>
          </cell>
        </row>
        <row r="8166">
          <cell r="A8166" t="str">
            <v/>
          </cell>
          <cell r="D8166" t="str">
            <v/>
          </cell>
        </row>
        <row r="8167">
          <cell r="A8167" t="str">
            <v/>
          </cell>
          <cell r="D8167" t="str">
            <v/>
          </cell>
        </row>
        <row r="8168">
          <cell r="A8168" t="str">
            <v/>
          </cell>
          <cell r="D8168" t="str">
            <v/>
          </cell>
        </row>
        <row r="8169">
          <cell r="A8169" t="str">
            <v/>
          </cell>
          <cell r="D8169" t="str">
            <v/>
          </cell>
        </row>
        <row r="8170">
          <cell r="A8170" t="str">
            <v/>
          </cell>
          <cell r="D8170" t="str">
            <v/>
          </cell>
        </row>
        <row r="8171">
          <cell r="A8171" t="str">
            <v/>
          </cell>
          <cell r="D8171" t="str">
            <v/>
          </cell>
        </row>
        <row r="8172">
          <cell r="A8172" t="str">
            <v/>
          </cell>
          <cell r="D8172" t="str">
            <v/>
          </cell>
        </row>
        <row r="8173">
          <cell r="A8173" t="str">
            <v/>
          </cell>
          <cell r="D8173" t="str">
            <v/>
          </cell>
        </row>
        <row r="8174">
          <cell r="A8174" t="str">
            <v/>
          </cell>
          <cell r="D8174" t="str">
            <v/>
          </cell>
        </row>
        <row r="8175">
          <cell r="A8175" t="str">
            <v/>
          </cell>
          <cell r="D8175" t="str">
            <v/>
          </cell>
        </row>
        <row r="8176">
          <cell r="A8176" t="str">
            <v/>
          </cell>
          <cell r="D8176" t="str">
            <v/>
          </cell>
        </row>
        <row r="8177">
          <cell r="A8177" t="str">
            <v/>
          </cell>
          <cell r="D8177" t="str">
            <v/>
          </cell>
        </row>
        <row r="8178">
          <cell r="A8178" t="str">
            <v/>
          </cell>
          <cell r="D8178" t="str">
            <v/>
          </cell>
        </row>
        <row r="8179">
          <cell r="A8179" t="str">
            <v/>
          </cell>
          <cell r="D8179" t="str">
            <v/>
          </cell>
        </row>
        <row r="8180">
          <cell r="A8180" t="str">
            <v/>
          </cell>
          <cell r="D8180" t="str">
            <v/>
          </cell>
        </row>
        <row r="8181">
          <cell r="A8181" t="str">
            <v/>
          </cell>
          <cell r="D8181" t="str">
            <v/>
          </cell>
        </row>
        <row r="8182">
          <cell r="A8182" t="str">
            <v/>
          </cell>
          <cell r="D8182" t="str">
            <v/>
          </cell>
        </row>
        <row r="8183">
          <cell r="A8183" t="str">
            <v/>
          </cell>
          <cell r="D8183" t="str">
            <v/>
          </cell>
        </row>
        <row r="8184">
          <cell r="A8184" t="str">
            <v/>
          </cell>
          <cell r="D8184" t="str">
            <v/>
          </cell>
        </row>
        <row r="8185">
          <cell r="A8185" t="str">
            <v/>
          </cell>
          <cell r="D8185" t="str">
            <v/>
          </cell>
        </row>
        <row r="8186">
          <cell r="A8186" t="str">
            <v/>
          </cell>
          <cell r="D8186" t="str">
            <v/>
          </cell>
        </row>
        <row r="8187">
          <cell r="A8187" t="str">
            <v/>
          </cell>
          <cell r="D8187" t="str">
            <v/>
          </cell>
        </row>
        <row r="8188">
          <cell r="A8188" t="str">
            <v/>
          </cell>
          <cell r="D8188" t="str">
            <v/>
          </cell>
        </row>
        <row r="8189">
          <cell r="A8189" t="str">
            <v/>
          </cell>
          <cell r="D8189" t="str">
            <v/>
          </cell>
        </row>
        <row r="8190">
          <cell r="A8190" t="str">
            <v/>
          </cell>
          <cell r="D8190" t="str">
            <v/>
          </cell>
        </row>
        <row r="8191">
          <cell r="A8191" t="str">
            <v/>
          </cell>
          <cell r="D8191" t="str">
            <v/>
          </cell>
        </row>
        <row r="8192">
          <cell r="A8192" t="str">
            <v/>
          </cell>
          <cell r="D8192" t="str">
            <v/>
          </cell>
        </row>
        <row r="8193">
          <cell r="A8193" t="str">
            <v/>
          </cell>
          <cell r="D8193" t="str">
            <v/>
          </cell>
        </row>
        <row r="8194">
          <cell r="A8194" t="str">
            <v/>
          </cell>
          <cell r="D8194" t="str">
            <v/>
          </cell>
        </row>
        <row r="8195">
          <cell r="A8195" t="str">
            <v/>
          </cell>
          <cell r="D8195" t="str">
            <v/>
          </cell>
        </row>
        <row r="8196">
          <cell r="A8196" t="str">
            <v/>
          </cell>
          <cell r="D8196" t="str">
            <v/>
          </cell>
        </row>
        <row r="8197">
          <cell r="A8197" t="str">
            <v/>
          </cell>
          <cell r="D8197" t="str">
            <v/>
          </cell>
        </row>
        <row r="8198">
          <cell r="A8198" t="str">
            <v/>
          </cell>
          <cell r="D8198" t="str">
            <v/>
          </cell>
        </row>
        <row r="8199">
          <cell r="A8199" t="str">
            <v/>
          </cell>
          <cell r="D8199" t="str">
            <v/>
          </cell>
        </row>
        <row r="8200">
          <cell r="A8200" t="str">
            <v/>
          </cell>
          <cell r="D8200" t="str">
            <v/>
          </cell>
        </row>
        <row r="8201">
          <cell r="A8201" t="str">
            <v/>
          </cell>
          <cell r="D8201" t="str">
            <v/>
          </cell>
        </row>
        <row r="8202">
          <cell r="A8202" t="str">
            <v/>
          </cell>
          <cell r="D8202" t="str">
            <v/>
          </cell>
        </row>
        <row r="8203">
          <cell r="A8203" t="str">
            <v/>
          </cell>
          <cell r="D8203" t="str">
            <v/>
          </cell>
        </row>
        <row r="8204">
          <cell r="A8204" t="str">
            <v/>
          </cell>
          <cell r="D8204" t="str">
            <v/>
          </cell>
        </row>
        <row r="8205">
          <cell r="A8205" t="str">
            <v/>
          </cell>
          <cell r="D8205" t="str">
            <v/>
          </cell>
        </row>
        <row r="8206">
          <cell r="A8206" t="str">
            <v/>
          </cell>
          <cell r="D8206" t="str">
            <v/>
          </cell>
        </row>
        <row r="8207">
          <cell r="A8207" t="str">
            <v/>
          </cell>
          <cell r="D8207" t="str">
            <v/>
          </cell>
        </row>
        <row r="8208">
          <cell r="A8208" t="str">
            <v/>
          </cell>
          <cell r="D8208" t="str">
            <v/>
          </cell>
        </row>
        <row r="8209">
          <cell r="A8209" t="str">
            <v/>
          </cell>
          <cell r="D8209" t="str">
            <v/>
          </cell>
        </row>
        <row r="8210">
          <cell r="A8210" t="str">
            <v/>
          </cell>
          <cell r="D8210" t="str">
            <v/>
          </cell>
        </row>
        <row r="8211">
          <cell r="A8211" t="str">
            <v/>
          </cell>
          <cell r="D8211" t="str">
            <v/>
          </cell>
        </row>
        <row r="8212">
          <cell r="A8212" t="str">
            <v/>
          </cell>
          <cell r="D8212" t="str">
            <v/>
          </cell>
        </row>
        <row r="8213">
          <cell r="A8213" t="str">
            <v/>
          </cell>
          <cell r="D8213" t="str">
            <v/>
          </cell>
        </row>
        <row r="8214">
          <cell r="A8214" t="str">
            <v/>
          </cell>
          <cell r="D8214" t="str">
            <v/>
          </cell>
        </row>
        <row r="8215">
          <cell r="A8215" t="str">
            <v/>
          </cell>
          <cell r="D8215" t="str">
            <v/>
          </cell>
        </row>
        <row r="8216">
          <cell r="A8216" t="str">
            <v/>
          </cell>
          <cell r="D8216" t="str">
            <v/>
          </cell>
        </row>
        <row r="8217">
          <cell r="A8217" t="str">
            <v/>
          </cell>
          <cell r="D8217" t="str">
            <v/>
          </cell>
        </row>
        <row r="8218">
          <cell r="A8218" t="str">
            <v/>
          </cell>
          <cell r="D8218" t="str">
            <v/>
          </cell>
        </row>
        <row r="8219">
          <cell r="A8219" t="str">
            <v/>
          </cell>
          <cell r="D8219" t="str">
            <v/>
          </cell>
        </row>
        <row r="8220">
          <cell r="A8220" t="str">
            <v/>
          </cell>
          <cell r="D8220" t="str">
            <v/>
          </cell>
        </row>
        <row r="8221">
          <cell r="A8221" t="str">
            <v/>
          </cell>
          <cell r="D8221" t="str">
            <v/>
          </cell>
        </row>
        <row r="8222">
          <cell r="A8222" t="str">
            <v/>
          </cell>
          <cell r="D8222" t="str">
            <v/>
          </cell>
        </row>
        <row r="8223">
          <cell r="A8223" t="str">
            <v/>
          </cell>
          <cell r="D8223" t="str">
            <v/>
          </cell>
        </row>
        <row r="8224">
          <cell r="A8224" t="str">
            <v/>
          </cell>
          <cell r="D8224" t="str">
            <v/>
          </cell>
        </row>
        <row r="8225">
          <cell r="A8225" t="str">
            <v/>
          </cell>
          <cell r="D8225" t="str">
            <v/>
          </cell>
        </row>
        <row r="8226">
          <cell r="A8226" t="str">
            <v/>
          </cell>
          <cell r="D8226" t="str">
            <v/>
          </cell>
        </row>
        <row r="8227">
          <cell r="A8227" t="str">
            <v/>
          </cell>
          <cell r="D8227" t="str">
            <v/>
          </cell>
        </row>
        <row r="8228">
          <cell r="A8228" t="str">
            <v/>
          </cell>
          <cell r="D8228" t="str">
            <v/>
          </cell>
        </row>
        <row r="8229">
          <cell r="A8229" t="str">
            <v/>
          </cell>
          <cell r="D8229" t="str">
            <v/>
          </cell>
        </row>
        <row r="8230">
          <cell r="A8230" t="str">
            <v/>
          </cell>
          <cell r="D8230" t="str">
            <v/>
          </cell>
        </row>
        <row r="8231">
          <cell r="A8231" t="str">
            <v/>
          </cell>
          <cell r="D8231" t="str">
            <v/>
          </cell>
        </row>
        <row r="8232">
          <cell r="A8232" t="str">
            <v/>
          </cell>
          <cell r="D8232" t="str">
            <v/>
          </cell>
        </row>
        <row r="8233">
          <cell r="A8233" t="str">
            <v/>
          </cell>
          <cell r="D8233" t="str">
            <v/>
          </cell>
        </row>
        <row r="8234">
          <cell r="A8234" t="str">
            <v/>
          </cell>
          <cell r="D8234" t="str">
            <v/>
          </cell>
        </row>
        <row r="8235">
          <cell r="A8235" t="str">
            <v/>
          </cell>
          <cell r="D8235" t="str">
            <v/>
          </cell>
        </row>
        <row r="8236">
          <cell r="A8236" t="str">
            <v/>
          </cell>
          <cell r="D8236" t="str">
            <v/>
          </cell>
        </row>
        <row r="8237">
          <cell r="A8237" t="str">
            <v/>
          </cell>
          <cell r="D8237" t="str">
            <v/>
          </cell>
        </row>
        <row r="8238">
          <cell r="A8238" t="str">
            <v/>
          </cell>
          <cell r="D8238" t="str">
            <v/>
          </cell>
        </row>
        <row r="8239">
          <cell r="A8239" t="str">
            <v/>
          </cell>
          <cell r="D8239" t="str">
            <v/>
          </cell>
        </row>
        <row r="8240">
          <cell r="A8240" t="str">
            <v/>
          </cell>
          <cell r="D8240" t="str">
            <v/>
          </cell>
        </row>
        <row r="8241">
          <cell r="A8241" t="str">
            <v/>
          </cell>
          <cell r="D8241" t="str">
            <v/>
          </cell>
        </row>
        <row r="8242">
          <cell r="A8242" t="str">
            <v/>
          </cell>
          <cell r="D8242" t="str">
            <v/>
          </cell>
        </row>
        <row r="8243">
          <cell r="A8243" t="str">
            <v/>
          </cell>
          <cell r="D8243" t="str">
            <v/>
          </cell>
        </row>
        <row r="8244">
          <cell r="A8244" t="str">
            <v/>
          </cell>
          <cell r="D8244" t="str">
            <v/>
          </cell>
        </row>
        <row r="8245">
          <cell r="A8245" t="str">
            <v/>
          </cell>
          <cell r="D8245" t="str">
            <v/>
          </cell>
        </row>
        <row r="8246">
          <cell r="A8246" t="str">
            <v/>
          </cell>
          <cell r="D8246" t="str">
            <v/>
          </cell>
        </row>
        <row r="8247">
          <cell r="A8247" t="str">
            <v/>
          </cell>
          <cell r="D8247" t="str">
            <v/>
          </cell>
        </row>
        <row r="8248">
          <cell r="A8248" t="str">
            <v/>
          </cell>
          <cell r="D8248" t="str">
            <v/>
          </cell>
        </row>
        <row r="8249">
          <cell r="A8249" t="str">
            <v/>
          </cell>
          <cell r="D8249" t="str">
            <v/>
          </cell>
        </row>
        <row r="8250">
          <cell r="A8250" t="str">
            <v/>
          </cell>
          <cell r="D8250" t="str">
            <v/>
          </cell>
        </row>
        <row r="8251">
          <cell r="A8251" t="str">
            <v/>
          </cell>
          <cell r="D8251" t="str">
            <v/>
          </cell>
        </row>
        <row r="8252">
          <cell r="A8252" t="str">
            <v/>
          </cell>
          <cell r="D8252" t="str">
            <v/>
          </cell>
        </row>
        <row r="8253">
          <cell r="A8253" t="str">
            <v/>
          </cell>
          <cell r="D8253" t="str">
            <v/>
          </cell>
        </row>
        <row r="8254">
          <cell r="A8254" t="str">
            <v/>
          </cell>
          <cell r="D8254" t="str">
            <v/>
          </cell>
        </row>
        <row r="8255">
          <cell r="A8255" t="str">
            <v/>
          </cell>
          <cell r="D8255" t="str">
            <v/>
          </cell>
        </row>
        <row r="8256">
          <cell r="A8256" t="str">
            <v/>
          </cell>
          <cell r="D8256" t="str">
            <v/>
          </cell>
        </row>
        <row r="8257">
          <cell r="A8257" t="str">
            <v/>
          </cell>
          <cell r="D8257" t="str">
            <v/>
          </cell>
        </row>
        <row r="8258">
          <cell r="A8258" t="str">
            <v/>
          </cell>
          <cell r="D8258" t="str">
            <v/>
          </cell>
        </row>
        <row r="8259">
          <cell r="A8259" t="str">
            <v/>
          </cell>
          <cell r="D8259" t="str">
            <v/>
          </cell>
        </row>
        <row r="8260">
          <cell r="A8260" t="str">
            <v/>
          </cell>
          <cell r="D8260" t="str">
            <v/>
          </cell>
        </row>
        <row r="8261">
          <cell r="A8261" t="str">
            <v/>
          </cell>
          <cell r="D8261" t="str">
            <v/>
          </cell>
        </row>
        <row r="8262">
          <cell r="A8262" t="str">
            <v/>
          </cell>
          <cell r="D8262" t="str">
            <v/>
          </cell>
        </row>
        <row r="8263">
          <cell r="A8263" t="str">
            <v/>
          </cell>
          <cell r="D8263" t="str">
            <v/>
          </cell>
        </row>
        <row r="8264">
          <cell r="A8264" t="str">
            <v/>
          </cell>
          <cell r="D8264" t="str">
            <v/>
          </cell>
        </row>
        <row r="8265">
          <cell r="A8265" t="str">
            <v/>
          </cell>
          <cell r="D8265" t="str">
            <v/>
          </cell>
        </row>
        <row r="8266">
          <cell r="A8266" t="str">
            <v/>
          </cell>
          <cell r="D8266" t="str">
            <v/>
          </cell>
        </row>
        <row r="8267">
          <cell r="A8267" t="str">
            <v/>
          </cell>
          <cell r="D8267" t="str">
            <v/>
          </cell>
        </row>
        <row r="8268">
          <cell r="A8268" t="str">
            <v/>
          </cell>
          <cell r="D8268" t="str">
            <v/>
          </cell>
        </row>
        <row r="8269">
          <cell r="A8269" t="str">
            <v/>
          </cell>
          <cell r="D8269" t="str">
            <v/>
          </cell>
        </row>
        <row r="8270">
          <cell r="A8270" t="str">
            <v/>
          </cell>
          <cell r="D8270" t="str">
            <v/>
          </cell>
        </row>
        <row r="8271">
          <cell r="A8271" t="str">
            <v/>
          </cell>
          <cell r="D8271" t="str">
            <v/>
          </cell>
        </row>
        <row r="8272">
          <cell r="A8272" t="str">
            <v/>
          </cell>
          <cell r="D8272" t="str">
            <v/>
          </cell>
        </row>
        <row r="8273">
          <cell r="A8273" t="str">
            <v/>
          </cell>
          <cell r="D8273" t="str">
            <v/>
          </cell>
        </row>
        <row r="8274">
          <cell r="A8274" t="str">
            <v/>
          </cell>
          <cell r="D8274" t="str">
            <v/>
          </cell>
        </row>
        <row r="8275">
          <cell r="A8275" t="str">
            <v/>
          </cell>
          <cell r="D8275" t="str">
            <v/>
          </cell>
        </row>
        <row r="8276">
          <cell r="A8276" t="str">
            <v/>
          </cell>
          <cell r="D8276" t="str">
            <v/>
          </cell>
        </row>
        <row r="8277">
          <cell r="A8277" t="str">
            <v/>
          </cell>
          <cell r="D8277" t="str">
            <v/>
          </cell>
        </row>
        <row r="8278">
          <cell r="A8278" t="str">
            <v/>
          </cell>
          <cell r="D8278" t="str">
            <v/>
          </cell>
        </row>
        <row r="8279">
          <cell r="A8279" t="str">
            <v/>
          </cell>
          <cell r="D8279" t="str">
            <v/>
          </cell>
        </row>
        <row r="8280">
          <cell r="A8280" t="str">
            <v/>
          </cell>
          <cell r="D8280" t="str">
            <v/>
          </cell>
        </row>
        <row r="8281">
          <cell r="A8281" t="str">
            <v/>
          </cell>
          <cell r="D8281" t="str">
            <v/>
          </cell>
        </row>
        <row r="8282">
          <cell r="A8282" t="str">
            <v/>
          </cell>
          <cell r="D8282" t="str">
            <v/>
          </cell>
        </row>
        <row r="8283">
          <cell r="A8283" t="str">
            <v/>
          </cell>
          <cell r="D8283" t="str">
            <v/>
          </cell>
        </row>
        <row r="8284">
          <cell r="A8284" t="str">
            <v/>
          </cell>
          <cell r="D8284" t="str">
            <v/>
          </cell>
        </row>
        <row r="8285">
          <cell r="A8285" t="str">
            <v/>
          </cell>
          <cell r="D8285" t="str">
            <v/>
          </cell>
        </row>
        <row r="8286">
          <cell r="A8286" t="str">
            <v/>
          </cell>
          <cell r="D8286" t="str">
            <v/>
          </cell>
        </row>
        <row r="8287">
          <cell r="A8287" t="str">
            <v/>
          </cell>
          <cell r="D8287" t="str">
            <v/>
          </cell>
        </row>
        <row r="8288">
          <cell r="A8288" t="str">
            <v/>
          </cell>
          <cell r="D8288" t="str">
            <v/>
          </cell>
        </row>
        <row r="8289">
          <cell r="A8289" t="str">
            <v/>
          </cell>
          <cell r="D8289" t="str">
            <v/>
          </cell>
        </row>
        <row r="8290">
          <cell r="A8290" t="str">
            <v/>
          </cell>
          <cell r="D8290" t="str">
            <v/>
          </cell>
        </row>
        <row r="8291">
          <cell r="A8291" t="str">
            <v/>
          </cell>
          <cell r="D8291" t="str">
            <v/>
          </cell>
        </row>
        <row r="8292">
          <cell r="A8292" t="str">
            <v/>
          </cell>
          <cell r="D8292" t="str">
            <v/>
          </cell>
        </row>
        <row r="8293">
          <cell r="A8293" t="str">
            <v/>
          </cell>
          <cell r="D8293" t="str">
            <v/>
          </cell>
        </row>
        <row r="8294">
          <cell r="A8294" t="str">
            <v/>
          </cell>
          <cell r="D8294" t="str">
            <v/>
          </cell>
        </row>
        <row r="8295">
          <cell r="A8295" t="str">
            <v/>
          </cell>
          <cell r="D8295" t="str">
            <v/>
          </cell>
        </row>
        <row r="8296">
          <cell r="A8296" t="str">
            <v/>
          </cell>
          <cell r="D8296" t="str">
            <v/>
          </cell>
        </row>
        <row r="8297">
          <cell r="A8297" t="str">
            <v/>
          </cell>
          <cell r="D8297" t="str">
            <v/>
          </cell>
        </row>
        <row r="8298">
          <cell r="A8298" t="str">
            <v/>
          </cell>
          <cell r="D8298" t="str">
            <v/>
          </cell>
        </row>
        <row r="8299">
          <cell r="A8299" t="str">
            <v/>
          </cell>
          <cell r="D8299" t="str">
            <v/>
          </cell>
        </row>
        <row r="8300">
          <cell r="A8300" t="str">
            <v/>
          </cell>
          <cell r="D8300" t="str">
            <v/>
          </cell>
        </row>
        <row r="8301">
          <cell r="A8301" t="str">
            <v/>
          </cell>
          <cell r="D8301" t="str">
            <v/>
          </cell>
        </row>
        <row r="8302">
          <cell r="A8302" t="str">
            <v/>
          </cell>
          <cell r="D8302" t="str">
            <v/>
          </cell>
        </row>
        <row r="8303">
          <cell r="A8303" t="str">
            <v/>
          </cell>
          <cell r="D8303" t="str">
            <v/>
          </cell>
        </row>
        <row r="8304">
          <cell r="A8304" t="str">
            <v/>
          </cell>
          <cell r="D8304" t="str">
            <v/>
          </cell>
        </row>
        <row r="8305">
          <cell r="A8305" t="str">
            <v/>
          </cell>
          <cell r="D8305" t="str">
            <v/>
          </cell>
        </row>
        <row r="8306">
          <cell r="A8306" t="str">
            <v/>
          </cell>
          <cell r="D8306" t="str">
            <v/>
          </cell>
        </row>
        <row r="8307">
          <cell r="A8307" t="str">
            <v/>
          </cell>
          <cell r="D8307" t="str">
            <v/>
          </cell>
        </row>
        <row r="8308">
          <cell r="A8308" t="str">
            <v/>
          </cell>
          <cell r="D8308" t="str">
            <v/>
          </cell>
        </row>
        <row r="8309">
          <cell r="A8309" t="str">
            <v/>
          </cell>
          <cell r="D8309" t="str">
            <v/>
          </cell>
        </row>
        <row r="8310">
          <cell r="A8310" t="str">
            <v/>
          </cell>
          <cell r="D8310" t="str">
            <v/>
          </cell>
        </row>
        <row r="8311">
          <cell r="A8311" t="str">
            <v/>
          </cell>
          <cell r="D8311" t="str">
            <v/>
          </cell>
        </row>
        <row r="8312">
          <cell r="A8312" t="str">
            <v/>
          </cell>
          <cell r="D8312" t="str">
            <v/>
          </cell>
        </row>
        <row r="8313">
          <cell r="A8313" t="str">
            <v/>
          </cell>
          <cell r="D8313" t="str">
            <v/>
          </cell>
        </row>
        <row r="8314">
          <cell r="A8314" t="str">
            <v/>
          </cell>
          <cell r="D8314" t="str">
            <v/>
          </cell>
        </row>
        <row r="8315">
          <cell r="A8315" t="str">
            <v/>
          </cell>
          <cell r="D8315" t="str">
            <v/>
          </cell>
        </row>
        <row r="8316">
          <cell r="A8316" t="str">
            <v/>
          </cell>
          <cell r="D8316" t="str">
            <v/>
          </cell>
        </row>
        <row r="8317">
          <cell r="A8317" t="str">
            <v/>
          </cell>
          <cell r="D8317" t="str">
            <v/>
          </cell>
        </row>
        <row r="8318">
          <cell r="A8318" t="str">
            <v/>
          </cell>
          <cell r="D8318" t="str">
            <v/>
          </cell>
        </row>
        <row r="8319">
          <cell r="A8319" t="str">
            <v/>
          </cell>
          <cell r="D8319" t="str">
            <v/>
          </cell>
        </row>
        <row r="8320">
          <cell r="A8320" t="str">
            <v/>
          </cell>
          <cell r="D8320" t="str">
            <v/>
          </cell>
        </row>
        <row r="8321">
          <cell r="A8321" t="str">
            <v/>
          </cell>
          <cell r="D8321" t="str">
            <v/>
          </cell>
        </row>
        <row r="8322">
          <cell r="A8322" t="str">
            <v/>
          </cell>
          <cell r="D8322" t="str">
            <v/>
          </cell>
        </row>
        <row r="8323">
          <cell r="A8323" t="str">
            <v/>
          </cell>
          <cell r="D8323" t="str">
            <v/>
          </cell>
        </row>
        <row r="8324">
          <cell r="A8324" t="str">
            <v/>
          </cell>
          <cell r="D8324" t="str">
            <v/>
          </cell>
        </row>
        <row r="8325">
          <cell r="A8325" t="str">
            <v/>
          </cell>
          <cell r="D8325" t="str">
            <v/>
          </cell>
        </row>
        <row r="8326">
          <cell r="A8326" t="str">
            <v/>
          </cell>
          <cell r="D8326" t="str">
            <v/>
          </cell>
        </row>
        <row r="8327">
          <cell r="A8327" t="str">
            <v/>
          </cell>
          <cell r="D8327" t="str">
            <v/>
          </cell>
        </row>
        <row r="8328">
          <cell r="A8328" t="str">
            <v/>
          </cell>
          <cell r="D8328" t="str">
            <v/>
          </cell>
        </row>
        <row r="8329">
          <cell r="A8329" t="str">
            <v/>
          </cell>
          <cell r="D8329" t="str">
            <v/>
          </cell>
        </row>
        <row r="8330">
          <cell r="A8330" t="str">
            <v/>
          </cell>
          <cell r="D8330" t="str">
            <v/>
          </cell>
        </row>
        <row r="8331">
          <cell r="A8331" t="str">
            <v/>
          </cell>
          <cell r="D8331" t="str">
            <v/>
          </cell>
        </row>
        <row r="8332">
          <cell r="A8332" t="str">
            <v/>
          </cell>
          <cell r="D8332" t="str">
            <v/>
          </cell>
        </row>
        <row r="8333">
          <cell r="A8333" t="str">
            <v/>
          </cell>
          <cell r="D8333" t="str">
            <v/>
          </cell>
        </row>
        <row r="8334">
          <cell r="A8334" t="str">
            <v/>
          </cell>
          <cell r="D8334" t="str">
            <v/>
          </cell>
        </row>
        <row r="8335">
          <cell r="A8335" t="str">
            <v/>
          </cell>
          <cell r="D8335" t="str">
            <v/>
          </cell>
        </row>
        <row r="8336">
          <cell r="A8336" t="str">
            <v/>
          </cell>
          <cell r="D8336" t="str">
            <v/>
          </cell>
        </row>
        <row r="8337">
          <cell r="A8337" t="str">
            <v/>
          </cell>
          <cell r="D8337" t="str">
            <v/>
          </cell>
        </row>
        <row r="8338">
          <cell r="A8338" t="str">
            <v/>
          </cell>
          <cell r="D8338" t="str">
            <v/>
          </cell>
        </row>
        <row r="8339">
          <cell r="A8339" t="str">
            <v/>
          </cell>
          <cell r="D8339" t="str">
            <v/>
          </cell>
        </row>
        <row r="8340">
          <cell r="A8340" t="str">
            <v/>
          </cell>
          <cell r="D8340" t="str">
            <v/>
          </cell>
        </row>
        <row r="8341">
          <cell r="A8341" t="str">
            <v/>
          </cell>
          <cell r="D8341" t="str">
            <v/>
          </cell>
        </row>
        <row r="8342">
          <cell r="A8342" t="str">
            <v/>
          </cell>
          <cell r="D8342" t="str">
            <v/>
          </cell>
        </row>
        <row r="8343">
          <cell r="A8343" t="str">
            <v/>
          </cell>
          <cell r="D8343" t="str">
            <v/>
          </cell>
        </row>
        <row r="8344">
          <cell r="A8344" t="str">
            <v/>
          </cell>
          <cell r="D8344" t="str">
            <v/>
          </cell>
        </row>
        <row r="8345">
          <cell r="A8345" t="str">
            <v/>
          </cell>
          <cell r="D8345" t="str">
            <v/>
          </cell>
        </row>
        <row r="8346">
          <cell r="A8346" t="str">
            <v/>
          </cell>
          <cell r="D8346" t="str">
            <v/>
          </cell>
        </row>
        <row r="8347">
          <cell r="A8347" t="str">
            <v/>
          </cell>
          <cell r="D8347" t="str">
            <v/>
          </cell>
        </row>
        <row r="8348">
          <cell r="A8348" t="str">
            <v/>
          </cell>
          <cell r="D8348" t="str">
            <v/>
          </cell>
        </row>
        <row r="8349">
          <cell r="A8349" t="str">
            <v/>
          </cell>
          <cell r="D8349" t="str">
            <v/>
          </cell>
        </row>
        <row r="8350">
          <cell r="A8350" t="str">
            <v/>
          </cell>
          <cell r="D8350" t="str">
            <v/>
          </cell>
        </row>
        <row r="8351">
          <cell r="A8351" t="str">
            <v/>
          </cell>
          <cell r="D8351" t="str">
            <v/>
          </cell>
        </row>
        <row r="8352">
          <cell r="A8352" t="str">
            <v/>
          </cell>
          <cell r="D8352" t="str">
            <v/>
          </cell>
        </row>
        <row r="8353">
          <cell r="A8353" t="str">
            <v/>
          </cell>
          <cell r="D8353" t="str">
            <v/>
          </cell>
        </row>
        <row r="8354">
          <cell r="A8354" t="str">
            <v/>
          </cell>
          <cell r="D8354" t="str">
            <v/>
          </cell>
        </row>
        <row r="8355">
          <cell r="A8355" t="str">
            <v/>
          </cell>
          <cell r="D8355" t="str">
            <v/>
          </cell>
        </row>
        <row r="8356">
          <cell r="A8356" t="str">
            <v/>
          </cell>
          <cell r="D8356" t="str">
            <v/>
          </cell>
        </row>
        <row r="8357">
          <cell r="A8357" t="str">
            <v/>
          </cell>
          <cell r="D8357" t="str">
            <v/>
          </cell>
        </row>
        <row r="8358">
          <cell r="A8358" t="str">
            <v/>
          </cell>
          <cell r="D8358" t="str">
            <v/>
          </cell>
        </row>
        <row r="8359">
          <cell r="A8359" t="str">
            <v/>
          </cell>
          <cell r="D8359" t="str">
            <v/>
          </cell>
        </row>
        <row r="8360">
          <cell r="A8360" t="str">
            <v/>
          </cell>
          <cell r="D8360" t="str">
            <v/>
          </cell>
        </row>
        <row r="8361">
          <cell r="A8361" t="str">
            <v/>
          </cell>
          <cell r="D8361" t="str">
            <v/>
          </cell>
        </row>
        <row r="8362">
          <cell r="A8362" t="str">
            <v/>
          </cell>
          <cell r="D8362" t="str">
            <v/>
          </cell>
        </row>
        <row r="8363">
          <cell r="A8363" t="str">
            <v/>
          </cell>
          <cell r="D8363" t="str">
            <v/>
          </cell>
        </row>
        <row r="8364">
          <cell r="A8364" t="str">
            <v/>
          </cell>
          <cell r="D8364" t="str">
            <v/>
          </cell>
        </row>
        <row r="8365">
          <cell r="A8365" t="str">
            <v/>
          </cell>
          <cell r="D8365" t="str">
            <v/>
          </cell>
        </row>
        <row r="8366">
          <cell r="A8366" t="str">
            <v/>
          </cell>
          <cell r="D8366" t="str">
            <v/>
          </cell>
        </row>
        <row r="8367">
          <cell r="A8367" t="str">
            <v/>
          </cell>
          <cell r="D8367" t="str">
            <v/>
          </cell>
        </row>
        <row r="8368">
          <cell r="A8368" t="str">
            <v/>
          </cell>
          <cell r="D8368" t="str">
            <v/>
          </cell>
        </row>
        <row r="8369">
          <cell r="A8369" t="str">
            <v/>
          </cell>
          <cell r="D8369" t="str">
            <v/>
          </cell>
        </row>
        <row r="8370">
          <cell r="A8370" t="str">
            <v/>
          </cell>
          <cell r="D8370" t="str">
            <v/>
          </cell>
        </row>
        <row r="8371">
          <cell r="A8371" t="str">
            <v/>
          </cell>
          <cell r="D8371" t="str">
            <v/>
          </cell>
        </row>
        <row r="8372">
          <cell r="A8372" t="str">
            <v/>
          </cell>
          <cell r="D8372" t="str">
            <v/>
          </cell>
        </row>
        <row r="8373">
          <cell r="A8373" t="str">
            <v/>
          </cell>
          <cell r="D8373" t="str">
            <v/>
          </cell>
        </row>
        <row r="8374">
          <cell r="A8374" t="str">
            <v/>
          </cell>
          <cell r="D8374" t="str">
            <v/>
          </cell>
        </row>
        <row r="8375">
          <cell r="A8375" t="str">
            <v/>
          </cell>
          <cell r="D8375" t="str">
            <v/>
          </cell>
        </row>
        <row r="8376">
          <cell r="A8376" t="str">
            <v/>
          </cell>
          <cell r="D8376" t="str">
            <v/>
          </cell>
        </row>
        <row r="8377">
          <cell r="A8377" t="str">
            <v/>
          </cell>
          <cell r="D8377" t="str">
            <v/>
          </cell>
        </row>
        <row r="8378">
          <cell r="A8378" t="str">
            <v/>
          </cell>
          <cell r="D8378" t="str">
            <v/>
          </cell>
        </row>
        <row r="8379">
          <cell r="A8379" t="str">
            <v/>
          </cell>
          <cell r="D8379" t="str">
            <v/>
          </cell>
        </row>
        <row r="8380">
          <cell r="A8380" t="str">
            <v/>
          </cell>
          <cell r="D8380" t="str">
            <v/>
          </cell>
        </row>
        <row r="8381">
          <cell r="A8381" t="str">
            <v/>
          </cell>
          <cell r="D8381" t="str">
            <v/>
          </cell>
        </row>
        <row r="8382">
          <cell r="A8382" t="str">
            <v/>
          </cell>
          <cell r="D8382" t="str">
            <v/>
          </cell>
        </row>
        <row r="8383">
          <cell r="A8383" t="str">
            <v/>
          </cell>
          <cell r="D8383" t="str">
            <v/>
          </cell>
        </row>
        <row r="8384">
          <cell r="A8384" t="str">
            <v/>
          </cell>
          <cell r="D8384" t="str">
            <v/>
          </cell>
        </row>
        <row r="8385">
          <cell r="A8385" t="str">
            <v/>
          </cell>
          <cell r="D8385" t="str">
            <v/>
          </cell>
        </row>
        <row r="8386">
          <cell r="A8386" t="str">
            <v/>
          </cell>
          <cell r="D8386" t="str">
            <v/>
          </cell>
        </row>
        <row r="8387">
          <cell r="A8387" t="str">
            <v/>
          </cell>
          <cell r="D8387" t="str">
            <v/>
          </cell>
        </row>
        <row r="8388">
          <cell r="A8388" t="str">
            <v/>
          </cell>
          <cell r="D8388" t="str">
            <v/>
          </cell>
        </row>
        <row r="8389">
          <cell r="A8389" t="str">
            <v/>
          </cell>
          <cell r="D8389" t="str">
            <v/>
          </cell>
        </row>
        <row r="8390">
          <cell r="A8390" t="str">
            <v/>
          </cell>
          <cell r="D8390" t="str">
            <v/>
          </cell>
        </row>
        <row r="8391">
          <cell r="A8391" t="str">
            <v/>
          </cell>
          <cell r="D8391" t="str">
            <v/>
          </cell>
        </row>
        <row r="8392">
          <cell r="A8392" t="str">
            <v/>
          </cell>
          <cell r="D8392" t="str">
            <v/>
          </cell>
        </row>
        <row r="8393">
          <cell r="A8393" t="str">
            <v/>
          </cell>
          <cell r="D8393" t="str">
            <v/>
          </cell>
        </row>
        <row r="8394">
          <cell r="A8394" t="str">
            <v/>
          </cell>
          <cell r="D8394" t="str">
            <v/>
          </cell>
        </row>
        <row r="8395">
          <cell r="A8395" t="str">
            <v/>
          </cell>
          <cell r="D8395" t="str">
            <v/>
          </cell>
        </row>
        <row r="8396">
          <cell r="A8396" t="str">
            <v/>
          </cell>
          <cell r="D8396" t="str">
            <v/>
          </cell>
        </row>
        <row r="8397">
          <cell r="A8397" t="str">
            <v/>
          </cell>
          <cell r="D8397" t="str">
            <v/>
          </cell>
        </row>
        <row r="8398">
          <cell r="A8398" t="str">
            <v/>
          </cell>
          <cell r="D8398" t="str">
            <v/>
          </cell>
        </row>
        <row r="8399">
          <cell r="A8399" t="str">
            <v/>
          </cell>
          <cell r="D8399" t="str">
            <v/>
          </cell>
        </row>
        <row r="8400">
          <cell r="A8400" t="str">
            <v/>
          </cell>
          <cell r="D8400" t="str">
            <v/>
          </cell>
        </row>
        <row r="8401">
          <cell r="A8401" t="str">
            <v/>
          </cell>
          <cell r="D8401" t="str">
            <v/>
          </cell>
        </row>
        <row r="8402">
          <cell r="A8402" t="str">
            <v/>
          </cell>
          <cell r="D8402" t="str">
            <v/>
          </cell>
        </row>
        <row r="8403">
          <cell r="A8403" t="str">
            <v/>
          </cell>
          <cell r="D8403" t="str">
            <v/>
          </cell>
        </row>
        <row r="8404">
          <cell r="A8404" t="str">
            <v/>
          </cell>
          <cell r="D8404" t="str">
            <v/>
          </cell>
        </row>
        <row r="8405">
          <cell r="A8405" t="str">
            <v/>
          </cell>
          <cell r="D8405" t="str">
            <v/>
          </cell>
        </row>
        <row r="8406">
          <cell r="A8406" t="str">
            <v/>
          </cell>
          <cell r="D8406" t="str">
            <v/>
          </cell>
        </row>
        <row r="8407">
          <cell r="A8407" t="str">
            <v/>
          </cell>
          <cell r="D8407" t="str">
            <v/>
          </cell>
        </row>
        <row r="8408">
          <cell r="A8408" t="str">
            <v/>
          </cell>
          <cell r="D8408" t="str">
            <v/>
          </cell>
        </row>
        <row r="8409">
          <cell r="A8409" t="str">
            <v/>
          </cell>
          <cell r="D8409" t="str">
            <v/>
          </cell>
        </row>
        <row r="8410">
          <cell r="A8410" t="str">
            <v/>
          </cell>
          <cell r="D8410" t="str">
            <v/>
          </cell>
        </row>
        <row r="8411">
          <cell r="A8411" t="str">
            <v/>
          </cell>
          <cell r="D8411" t="str">
            <v/>
          </cell>
        </row>
        <row r="8412">
          <cell r="A8412" t="str">
            <v/>
          </cell>
          <cell r="D8412" t="str">
            <v/>
          </cell>
        </row>
        <row r="8413">
          <cell r="A8413" t="str">
            <v/>
          </cell>
          <cell r="D8413" t="str">
            <v/>
          </cell>
        </row>
        <row r="8414">
          <cell r="A8414" t="str">
            <v/>
          </cell>
          <cell r="D8414" t="str">
            <v/>
          </cell>
        </row>
        <row r="8415">
          <cell r="A8415" t="str">
            <v/>
          </cell>
          <cell r="D8415" t="str">
            <v/>
          </cell>
        </row>
        <row r="8416">
          <cell r="A8416" t="str">
            <v/>
          </cell>
          <cell r="D8416" t="str">
            <v/>
          </cell>
        </row>
        <row r="8417">
          <cell r="A8417" t="str">
            <v/>
          </cell>
          <cell r="D8417" t="str">
            <v/>
          </cell>
        </row>
        <row r="8418">
          <cell r="A8418" t="str">
            <v/>
          </cell>
          <cell r="D8418" t="str">
            <v/>
          </cell>
        </row>
        <row r="8419">
          <cell r="A8419" t="str">
            <v/>
          </cell>
          <cell r="D8419" t="str">
            <v/>
          </cell>
        </row>
        <row r="8420">
          <cell r="A8420" t="str">
            <v/>
          </cell>
          <cell r="D8420" t="str">
            <v/>
          </cell>
        </row>
        <row r="8421">
          <cell r="A8421" t="str">
            <v/>
          </cell>
          <cell r="D8421" t="str">
            <v/>
          </cell>
        </row>
        <row r="8422">
          <cell r="A8422" t="str">
            <v/>
          </cell>
          <cell r="D8422" t="str">
            <v/>
          </cell>
        </row>
        <row r="8423">
          <cell r="A8423" t="str">
            <v/>
          </cell>
          <cell r="D8423" t="str">
            <v/>
          </cell>
        </row>
        <row r="8424">
          <cell r="A8424" t="str">
            <v/>
          </cell>
          <cell r="D8424" t="str">
            <v/>
          </cell>
        </row>
        <row r="8425">
          <cell r="A8425" t="str">
            <v/>
          </cell>
          <cell r="D8425" t="str">
            <v/>
          </cell>
        </row>
        <row r="8426">
          <cell r="A8426" t="str">
            <v/>
          </cell>
          <cell r="D8426" t="str">
            <v/>
          </cell>
        </row>
        <row r="8427">
          <cell r="A8427" t="str">
            <v/>
          </cell>
          <cell r="D8427" t="str">
            <v/>
          </cell>
        </row>
        <row r="8428">
          <cell r="A8428" t="str">
            <v/>
          </cell>
          <cell r="D8428" t="str">
            <v/>
          </cell>
        </row>
        <row r="8429">
          <cell r="A8429" t="str">
            <v/>
          </cell>
          <cell r="D8429" t="str">
            <v/>
          </cell>
        </row>
        <row r="8430">
          <cell r="A8430" t="str">
            <v/>
          </cell>
          <cell r="D8430" t="str">
            <v/>
          </cell>
        </row>
        <row r="8431">
          <cell r="A8431" t="str">
            <v/>
          </cell>
          <cell r="D8431" t="str">
            <v/>
          </cell>
        </row>
        <row r="8432">
          <cell r="A8432" t="str">
            <v/>
          </cell>
          <cell r="D8432" t="str">
            <v/>
          </cell>
        </row>
        <row r="8433">
          <cell r="A8433" t="str">
            <v/>
          </cell>
          <cell r="D8433" t="str">
            <v/>
          </cell>
        </row>
        <row r="8434">
          <cell r="A8434" t="str">
            <v/>
          </cell>
          <cell r="D8434" t="str">
            <v/>
          </cell>
        </row>
        <row r="8435">
          <cell r="A8435" t="str">
            <v/>
          </cell>
          <cell r="D8435" t="str">
            <v/>
          </cell>
        </row>
        <row r="8436">
          <cell r="A8436" t="str">
            <v/>
          </cell>
          <cell r="D8436" t="str">
            <v/>
          </cell>
        </row>
        <row r="8437">
          <cell r="A8437" t="str">
            <v/>
          </cell>
          <cell r="D8437" t="str">
            <v/>
          </cell>
        </row>
        <row r="8438">
          <cell r="A8438" t="str">
            <v/>
          </cell>
          <cell r="D8438" t="str">
            <v/>
          </cell>
        </row>
        <row r="8439">
          <cell r="A8439" t="str">
            <v/>
          </cell>
          <cell r="D8439" t="str">
            <v/>
          </cell>
        </row>
        <row r="8440">
          <cell r="A8440" t="str">
            <v/>
          </cell>
          <cell r="D8440" t="str">
            <v/>
          </cell>
        </row>
        <row r="8441">
          <cell r="A8441" t="str">
            <v/>
          </cell>
          <cell r="D8441" t="str">
            <v/>
          </cell>
        </row>
        <row r="8442">
          <cell r="A8442" t="str">
            <v/>
          </cell>
          <cell r="D8442" t="str">
            <v/>
          </cell>
        </row>
        <row r="8443">
          <cell r="A8443" t="str">
            <v/>
          </cell>
          <cell r="D8443" t="str">
            <v/>
          </cell>
        </row>
        <row r="8444">
          <cell r="A8444" t="str">
            <v/>
          </cell>
          <cell r="D8444" t="str">
            <v/>
          </cell>
        </row>
        <row r="8445">
          <cell r="A8445" t="str">
            <v/>
          </cell>
          <cell r="D8445" t="str">
            <v/>
          </cell>
        </row>
        <row r="8446">
          <cell r="A8446" t="str">
            <v/>
          </cell>
          <cell r="D8446" t="str">
            <v/>
          </cell>
        </row>
        <row r="8447">
          <cell r="A8447" t="str">
            <v/>
          </cell>
          <cell r="D8447" t="str">
            <v/>
          </cell>
        </row>
        <row r="8448">
          <cell r="A8448" t="str">
            <v/>
          </cell>
          <cell r="D8448" t="str">
            <v/>
          </cell>
        </row>
        <row r="8449">
          <cell r="A8449" t="str">
            <v/>
          </cell>
          <cell r="D8449" t="str">
            <v/>
          </cell>
        </row>
        <row r="8450">
          <cell r="A8450" t="str">
            <v/>
          </cell>
          <cell r="D8450" t="str">
            <v/>
          </cell>
        </row>
        <row r="8451">
          <cell r="A8451" t="str">
            <v/>
          </cell>
          <cell r="D8451" t="str">
            <v/>
          </cell>
        </row>
        <row r="8452">
          <cell r="A8452" t="str">
            <v/>
          </cell>
          <cell r="D8452" t="str">
            <v/>
          </cell>
        </row>
        <row r="8453">
          <cell r="A8453" t="str">
            <v/>
          </cell>
          <cell r="D8453" t="str">
            <v/>
          </cell>
        </row>
        <row r="8454">
          <cell r="A8454" t="str">
            <v/>
          </cell>
          <cell r="D8454" t="str">
            <v/>
          </cell>
        </row>
        <row r="8455">
          <cell r="A8455" t="str">
            <v/>
          </cell>
          <cell r="D8455" t="str">
            <v/>
          </cell>
        </row>
        <row r="8456">
          <cell r="A8456" t="str">
            <v/>
          </cell>
          <cell r="D8456" t="str">
            <v/>
          </cell>
        </row>
        <row r="8457">
          <cell r="A8457" t="str">
            <v/>
          </cell>
          <cell r="D8457" t="str">
            <v/>
          </cell>
        </row>
        <row r="8458">
          <cell r="A8458" t="str">
            <v/>
          </cell>
          <cell r="D8458" t="str">
            <v/>
          </cell>
        </row>
        <row r="8459">
          <cell r="A8459" t="str">
            <v/>
          </cell>
          <cell r="D8459" t="str">
            <v/>
          </cell>
        </row>
        <row r="8460">
          <cell r="A8460" t="str">
            <v/>
          </cell>
          <cell r="D8460" t="str">
            <v/>
          </cell>
        </row>
        <row r="8461">
          <cell r="A8461" t="str">
            <v/>
          </cell>
          <cell r="D8461" t="str">
            <v/>
          </cell>
        </row>
        <row r="8462">
          <cell r="A8462" t="str">
            <v/>
          </cell>
          <cell r="D8462" t="str">
            <v/>
          </cell>
        </row>
        <row r="8463">
          <cell r="A8463" t="str">
            <v/>
          </cell>
          <cell r="D8463" t="str">
            <v/>
          </cell>
        </row>
        <row r="8464">
          <cell r="A8464" t="str">
            <v/>
          </cell>
          <cell r="D8464" t="str">
            <v/>
          </cell>
        </row>
        <row r="8465">
          <cell r="A8465" t="str">
            <v/>
          </cell>
          <cell r="D8465" t="str">
            <v/>
          </cell>
        </row>
        <row r="8466">
          <cell r="A8466" t="str">
            <v/>
          </cell>
          <cell r="D8466" t="str">
            <v/>
          </cell>
        </row>
        <row r="8467">
          <cell r="A8467" t="str">
            <v/>
          </cell>
          <cell r="D8467" t="str">
            <v/>
          </cell>
        </row>
        <row r="8468">
          <cell r="A8468" t="str">
            <v/>
          </cell>
          <cell r="D8468" t="str">
            <v/>
          </cell>
        </row>
        <row r="8469">
          <cell r="A8469" t="str">
            <v/>
          </cell>
          <cell r="D8469" t="str">
            <v/>
          </cell>
        </row>
        <row r="8470">
          <cell r="A8470" t="str">
            <v/>
          </cell>
          <cell r="D8470" t="str">
            <v/>
          </cell>
        </row>
        <row r="8471">
          <cell r="A8471" t="str">
            <v/>
          </cell>
          <cell r="D8471" t="str">
            <v/>
          </cell>
        </row>
        <row r="8472">
          <cell r="A8472" t="str">
            <v/>
          </cell>
          <cell r="D8472" t="str">
            <v/>
          </cell>
        </row>
        <row r="8473">
          <cell r="A8473" t="str">
            <v/>
          </cell>
          <cell r="D8473" t="str">
            <v/>
          </cell>
        </row>
        <row r="8474">
          <cell r="A8474" t="str">
            <v/>
          </cell>
          <cell r="D8474" t="str">
            <v/>
          </cell>
        </row>
        <row r="8475">
          <cell r="A8475" t="str">
            <v/>
          </cell>
          <cell r="D8475" t="str">
            <v/>
          </cell>
        </row>
        <row r="8476">
          <cell r="A8476" t="str">
            <v/>
          </cell>
          <cell r="D8476" t="str">
            <v/>
          </cell>
        </row>
        <row r="8477">
          <cell r="A8477" t="str">
            <v/>
          </cell>
          <cell r="D8477" t="str">
            <v/>
          </cell>
        </row>
        <row r="8478">
          <cell r="A8478" t="str">
            <v/>
          </cell>
          <cell r="D8478" t="str">
            <v/>
          </cell>
        </row>
        <row r="8479">
          <cell r="A8479" t="str">
            <v/>
          </cell>
          <cell r="D8479" t="str">
            <v/>
          </cell>
        </row>
        <row r="8480">
          <cell r="A8480" t="str">
            <v/>
          </cell>
          <cell r="D8480" t="str">
            <v/>
          </cell>
        </row>
        <row r="8481">
          <cell r="A8481" t="str">
            <v/>
          </cell>
          <cell r="D8481" t="str">
            <v/>
          </cell>
        </row>
        <row r="8482">
          <cell r="A8482" t="str">
            <v/>
          </cell>
          <cell r="D8482" t="str">
            <v/>
          </cell>
        </row>
        <row r="8483">
          <cell r="A8483" t="str">
            <v/>
          </cell>
          <cell r="D8483" t="str">
            <v/>
          </cell>
        </row>
        <row r="8484">
          <cell r="A8484" t="str">
            <v/>
          </cell>
          <cell r="D8484" t="str">
            <v/>
          </cell>
        </row>
        <row r="8485">
          <cell r="A8485" t="str">
            <v/>
          </cell>
          <cell r="D8485" t="str">
            <v/>
          </cell>
        </row>
        <row r="8486">
          <cell r="A8486" t="str">
            <v/>
          </cell>
          <cell r="D8486" t="str">
            <v/>
          </cell>
        </row>
        <row r="8487">
          <cell r="A8487" t="str">
            <v/>
          </cell>
          <cell r="D8487" t="str">
            <v/>
          </cell>
        </row>
        <row r="8488">
          <cell r="A8488" t="str">
            <v/>
          </cell>
          <cell r="D8488" t="str">
            <v/>
          </cell>
        </row>
        <row r="8489">
          <cell r="A8489" t="str">
            <v/>
          </cell>
          <cell r="D8489" t="str">
            <v/>
          </cell>
        </row>
        <row r="8490">
          <cell r="A8490" t="str">
            <v/>
          </cell>
          <cell r="D8490" t="str">
            <v/>
          </cell>
        </row>
        <row r="8491">
          <cell r="A8491" t="str">
            <v/>
          </cell>
          <cell r="D8491" t="str">
            <v/>
          </cell>
        </row>
        <row r="8492">
          <cell r="A8492" t="str">
            <v/>
          </cell>
          <cell r="D8492" t="str">
            <v/>
          </cell>
        </row>
        <row r="8493">
          <cell r="A8493" t="str">
            <v/>
          </cell>
          <cell r="D8493" t="str">
            <v/>
          </cell>
        </row>
        <row r="8494">
          <cell r="A8494" t="str">
            <v/>
          </cell>
          <cell r="D8494" t="str">
            <v/>
          </cell>
        </row>
        <row r="8495">
          <cell r="A8495" t="str">
            <v/>
          </cell>
          <cell r="D8495" t="str">
            <v/>
          </cell>
        </row>
        <row r="8496">
          <cell r="A8496" t="str">
            <v/>
          </cell>
          <cell r="D8496" t="str">
            <v/>
          </cell>
        </row>
        <row r="8497">
          <cell r="A8497" t="str">
            <v/>
          </cell>
          <cell r="D8497" t="str">
            <v/>
          </cell>
        </row>
        <row r="8498">
          <cell r="A8498" t="str">
            <v/>
          </cell>
          <cell r="D8498" t="str">
            <v/>
          </cell>
        </row>
        <row r="8499">
          <cell r="A8499" t="str">
            <v/>
          </cell>
          <cell r="D8499" t="str">
            <v/>
          </cell>
        </row>
        <row r="8500">
          <cell r="A8500" t="str">
            <v/>
          </cell>
          <cell r="D8500" t="str">
            <v/>
          </cell>
        </row>
        <row r="8501">
          <cell r="A8501" t="str">
            <v/>
          </cell>
          <cell r="D8501" t="str">
            <v/>
          </cell>
        </row>
        <row r="8502">
          <cell r="A8502" t="str">
            <v/>
          </cell>
          <cell r="D8502" t="str">
            <v/>
          </cell>
        </row>
        <row r="8503">
          <cell r="A8503" t="str">
            <v/>
          </cell>
          <cell r="D8503" t="str">
            <v/>
          </cell>
        </row>
        <row r="8504">
          <cell r="A8504" t="str">
            <v/>
          </cell>
          <cell r="D8504" t="str">
            <v/>
          </cell>
        </row>
        <row r="8505">
          <cell r="A8505" t="str">
            <v/>
          </cell>
          <cell r="D8505" t="str">
            <v/>
          </cell>
        </row>
        <row r="8506">
          <cell r="A8506" t="str">
            <v/>
          </cell>
          <cell r="D8506" t="str">
            <v/>
          </cell>
        </row>
        <row r="8507">
          <cell r="A8507" t="str">
            <v/>
          </cell>
          <cell r="D8507" t="str">
            <v/>
          </cell>
        </row>
        <row r="8508">
          <cell r="A8508" t="str">
            <v/>
          </cell>
          <cell r="D8508" t="str">
            <v/>
          </cell>
        </row>
        <row r="8509">
          <cell r="A8509" t="str">
            <v/>
          </cell>
          <cell r="D8509" t="str">
            <v/>
          </cell>
        </row>
        <row r="8510">
          <cell r="A8510" t="str">
            <v/>
          </cell>
          <cell r="D8510" t="str">
            <v/>
          </cell>
        </row>
        <row r="8511">
          <cell r="A8511" t="str">
            <v/>
          </cell>
          <cell r="D8511" t="str">
            <v/>
          </cell>
        </row>
        <row r="8512">
          <cell r="A8512" t="str">
            <v/>
          </cell>
          <cell r="D8512" t="str">
            <v/>
          </cell>
        </row>
        <row r="8513">
          <cell r="A8513" t="str">
            <v/>
          </cell>
          <cell r="D8513" t="str">
            <v/>
          </cell>
        </row>
        <row r="8514">
          <cell r="A8514" t="str">
            <v/>
          </cell>
          <cell r="D8514" t="str">
            <v/>
          </cell>
        </row>
        <row r="8515">
          <cell r="A8515" t="str">
            <v/>
          </cell>
          <cell r="D8515" t="str">
            <v/>
          </cell>
        </row>
        <row r="8516">
          <cell r="A8516" t="str">
            <v/>
          </cell>
          <cell r="D8516" t="str">
            <v/>
          </cell>
        </row>
        <row r="8517">
          <cell r="A8517" t="str">
            <v/>
          </cell>
          <cell r="D8517" t="str">
            <v/>
          </cell>
        </row>
        <row r="8518">
          <cell r="A8518" t="str">
            <v/>
          </cell>
          <cell r="D8518" t="str">
            <v/>
          </cell>
        </row>
        <row r="8519">
          <cell r="A8519" t="str">
            <v/>
          </cell>
          <cell r="D8519" t="str">
            <v/>
          </cell>
        </row>
        <row r="8520">
          <cell r="A8520" t="str">
            <v/>
          </cell>
          <cell r="D8520" t="str">
            <v/>
          </cell>
        </row>
        <row r="8521">
          <cell r="A8521" t="str">
            <v/>
          </cell>
          <cell r="D8521" t="str">
            <v/>
          </cell>
        </row>
        <row r="8522">
          <cell r="A8522" t="str">
            <v/>
          </cell>
          <cell r="D8522" t="str">
            <v/>
          </cell>
        </row>
        <row r="8523">
          <cell r="A8523" t="str">
            <v/>
          </cell>
          <cell r="D8523" t="str">
            <v/>
          </cell>
        </row>
        <row r="8524">
          <cell r="A8524" t="str">
            <v/>
          </cell>
          <cell r="D8524" t="str">
            <v/>
          </cell>
        </row>
        <row r="8525">
          <cell r="A8525" t="str">
            <v/>
          </cell>
          <cell r="D8525" t="str">
            <v/>
          </cell>
        </row>
        <row r="8526">
          <cell r="A8526" t="str">
            <v/>
          </cell>
          <cell r="D8526" t="str">
            <v/>
          </cell>
        </row>
        <row r="8527">
          <cell r="A8527" t="str">
            <v/>
          </cell>
          <cell r="D8527" t="str">
            <v/>
          </cell>
        </row>
        <row r="8528">
          <cell r="A8528" t="str">
            <v/>
          </cell>
          <cell r="D8528" t="str">
            <v/>
          </cell>
        </row>
        <row r="8529">
          <cell r="A8529" t="str">
            <v/>
          </cell>
          <cell r="D8529" t="str">
            <v/>
          </cell>
        </row>
        <row r="8530">
          <cell r="A8530" t="str">
            <v/>
          </cell>
          <cell r="D8530" t="str">
            <v/>
          </cell>
        </row>
        <row r="8531">
          <cell r="A8531" t="str">
            <v/>
          </cell>
          <cell r="D8531" t="str">
            <v/>
          </cell>
        </row>
        <row r="8532">
          <cell r="A8532" t="str">
            <v/>
          </cell>
          <cell r="D8532" t="str">
            <v/>
          </cell>
        </row>
        <row r="8533">
          <cell r="A8533" t="str">
            <v/>
          </cell>
          <cell r="D8533" t="str">
            <v/>
          </cell>
        </row>
        <row r="8534">
          <cell r="A8534" t="str">
            <v/>
          </cell>
          <cell r="D8534" t="str">
            <v/>
          </cell>
        </row>
        <row r="8535">
          <cell r="A8535" t="str">
            <v/>
          </cell>
          <cell r="D8535" t="str">
            <v/>
          </cell>
        </row>
        <row r="8536">
          <cell r="A8536" t="str">
            <v/>
          </cell>
          <cell r="D8536" t="str">
            <v/>
          </cell>
        </row>
        <row r="8537">
          <cell r="A8537" t="str">
            <v/>
          </cell>
          <cell r="D8537" t="str">
            <v/>
          </cell>
        </row>
        <row r="8538">
          <cell r="A8538" t="str">
            <v/>
          </cell>
          <cell r="D8538" t="str">
            <v/>
          </cell>
        </row>
        <row r="8539">
          <cell r="A8539" t="str">
            <v/>
          </cell>
          <cell r="D8539" t="str">
            <v/>
          </cell>
        </row>
        <row r="8540">
          <cell r="A8540" t="str">
            <v/>
          </cell>
          <cell r="D8540" t="str">
            <v/>
          </cell>
        </row>
        <row r="8541">
          <cell r="A8541" t="str">
            <v/>
          </cell>
          <cell r="D8541" t="str">
            <v/>
          </cell>
        </row>
        <row r="8542">
          <cell r="A8542" t="str">
            <v/>
          </cell>
          <cell r="D8542" t="str">
            <v/>
          </cell>
        </row>
        <row r="8543">
          <cell r="A8543" t="str">
            <v/>
          </cell>
          <cell r="D8543" t="str">
            <v/>
          </cell>
        </row>
        <row r="8544">
          <cell r="A8544" t="str">
            <v/>
          </cell>
          <cell r="D8544" t="str">
            <v/>
          </cell>
        </row>
        <row r="8545">
          <cell r="A8545" t="str">
            <v/>
          </cell>
          <cell r="D8545" t="str">
            <v/>
          </cell>
        </row>
        <row r="8546">
          <cell r="A8546" t="str">
            <v/>
          </cell>
          <cell r="D8546" t="str">
            <v/>
          </cell>
        </row>
        <row r="8547">
          <cell r="A8547" t="str">
            <v/>
          </cell>
          <cell r="D8547" t="str">
            <v/>
          </cell>
        </row>
        <row r="8548">
          <cell r="A8548" t="str">
            <v/>
          </cell>
          <cell r="D8548" t="str">
            <v/>
          </cell>
        </row>
        <row r="8549">
          <cell r="A8549" t="str">
            <v/>
          </cell>
          <cell r="D8549" t="str">
            <v/>
          </cell>
        </row>
        <row r="8550">
          <cell r="A8550" t="str">
            <v/>
          </cell>
          <cell r="D8550" t="str">
            <v/>
          </cell>
        </row>
        <row r="8551">
          <cell r="A8551" t="str">
            <v/>
          </cell>
          <cell r="D8551" t="str">
            <v/>
          </cell>
        </row>
        <row r="8552">
          <cell r="A8552" t="str">
            <v/>
          </cell>
          <cell r="D8552" t="str">
            <v/>
          </cell>
        </row>
        <row r="8553">
          <cell r="A8553" t="str">
            <v/>
          </cell>
          <cell r="D8553" t="str">
            <v/>
          </cell>
        </row>
        <row r="8554">
          <cell r="A8554" t="str">
            <v/>
          </cell>
          <cell r="D8554" t="str">
            <v/>
          </cell>
        </row>
        <row r="8555">
          <cell r="A8555" t="str">
            <v/>
          </cell>
          <cell r="D8555" t="str">
            <v/>
          </cell>
        </row>
        <row r="8556">
          <cell r="A8556" t="str">
            <v/>
          </cell>
          <cell r="D8556" t="str">
            <v/>
          </cell>
        </row>
        <row r="8557">
          <cell r="A8557" t="str">
            <v/>
          </cell>
          <cell r="D8557" t="str">
            <v/>
          </cell>
        </row>
        <row r="8558">
          <cell r="A8558" t="str">
            <v/>
          </cell>
          <cell r="D8558" t="str">
            <v/>
          </cell>
        </row>
        <row r="8559">
          <cell r="A8559" t="str">
            <v/>
          </cell>
          <cell r="D8559" t="str">
            <v/>
          </cell>
        </row>
        <row r="8560">
          <cell r="A8560" t="str">
            <v/>
          </cell>
          <cell r="D8560" t="str">
            <v/>
          </cell>
        </row>
        <row r="8561">
          <cell r="A8561" t="str">
            <v/>
          </cell>
          <cell r="D8561" t="str">
            <v/>
          </cell>
        </row>
        <row r="8562">
          <cell r="A8562" t="str">
            <v/>
          </cell>
          <cell r="D8562" t="str">
            <v/>
          </cell>
        </row>
        <row r="8563">
          <cell r="A8563" t="str">
            <v/>
          </cell>
          <cell r="D8563" t="str">
            <v/>
          </cell>
        </row>
        <row r="8564">
          <cell r="A8564" t="str">
            <v/>
          </cell>
          <cell r="D8564" t="str">
            <v/>
          </cell>
        </row>
        <row r="8565">
          <cell r="A8565" t="str">
            <v/>
          </cell>
          <cell r="D8565" t="str">
            <v/>
          </cell>
        </row>
        <row r="8566">
          <cell r="A8566" t="str">
            <v/>
          </cell>
          <cell r="D8566" t="str">
            <v/>
          </cell>
        </row>
        <row r="8567">
          <cell r="A8567" t="str">
            <v/>
          </cell>
          <cell r="D8567" t="str">
            <v/>
          </cell>
        </row>
        <row r="8568">
          <cell r="A8568" t="str">
            <v/>
          </cell>
          <cell r="D8568" t="str">
            <v/>
          </cell>
        </row>
        <row r="8569">
          <cell r="A8569" t="str">
            <v/>
          </cell>
          <cell r="D8569" t="str">
            <v/>
          </cell>
        </row>
        <row r="8570">
          <cell r="A8570" t="str">
            <v/>
          </cell>
          <cell r="D8570" t="str">
            <v/>
          </cell>
        </row>
        <row r="8571">
          <cell r="A8571" t="str">
            <v/>
          </cell>
          <cell r="D8571" t="str">
            <v/>
          </cell>
        </row>
        <row r="8572">
          <cell r="A8572" t="str">
            <v/>
          </cell>
          <cell r="D8572" t="str">
            <v/>
          </cell>
        </row>
        <row r="8573">
          <cell r="A8573" t="str">
            <v/>
          </cell>
          <cell r="D8573" t="str">
            <v/>
          </cell>
        </row>
        <row r="8574">
          <cell r="A8574" t="str">
            <v/>
          </cell>
          <cell r="D8574" t="str">
            <v/>
          </cell>
        </row>
        <row r="8575">
          <cell r="A8575" t="str">
            <v/>
          </cell>
          <cell r="D8575" t="str">
            <v/>
          </cell>
        </row>
        <row r="8576">
          <cell r="A8576" t="str">
            <v/>
          </cell>
          <cell r="D8576" t="str">
            <v/>
          </cell>
        </row>
        <row r="8577">
          <cell r="A8577" t="str">
            <v/>
          </cell>
          <cell r="D8577" t="str">
            <v/>
          </cell>
        </row>
        <row r="8578">
          <cell r="A8578" t="str">
            <v/>
          </cell>
          <cell r="D8578" t="str">
            <v/>
          </cell>
        </row>
        <row r="8579">
          <cell r="A8579" t="str">
            <v/>
          </cell>
          <cell r="D8579" t="str">
            <v/>
          </cell>
        </row>
        <row r="8580">
          <cell r="A8580" t="str">
            <v/>
          </cell>
          <cell r="D8580" t="str">
            <v/>
          </cell>
        </row>
        <row r="8581">
          <cell r="A8581" t="str">
            <v/>
          </cell>
          <cell r="D8581" t="str">
            <v/>
          </cell>
        </row>
        <row r="8582">
          <cell r="A8582" t="str">
            <v/>
          </cell>
          <cell r="D8582" t="str">
            <v/>
          </cell>
        </row>
        <row r="8583">
          <cell r="A8583" t="str">
            <v/>
          </cell>
          <cell r="D8583" t="str">
            <v/>
          </cell>
        </row>
        <row r="8584">
          <cell r="A8584" t="str">
            <v/>
          </cell>
          <cell r="D8584" t="str">
            <v/>
          </cell>
        </row>
        <row r="8585">
          <cell r="A8585" t="str">
            <v/>
          </cell>
          <cell r="D8585" t="str">
            <v/>
          </cell>
        </row>
        <row r="8586">
          <cell r="A8586" t="str">
            <v/>
          </cell>
          <cell r="D8586" t="str">
            <v/>
          </cell>
        </row>
        <row r="8587">
          <cell r="A8587" t="str">
            <v/>
          </cell>
          <cell r="D8587" t="str">
            <v/>
          </cell>
        </row>
        <row r="8588">
          <cell r="A8588" t="str">
            <v/>
          </cell>
          <cell r="D8588" t="str">
            <v/>
          </cell>
        </row>
        <row r="8589">
          <cell r="A8589" t="str">
            <v/>
          </cell>
          <cell r="D8589" t="str">
            <v/>
          </cell>
        </row>
        <row r="8590">
          <cell r="A8590" t="str">
            <v/>
          </cell>
          <cell r="D8590" t="str">
            <v/>
          </cell>
        </row>
        <row r="8591">
          <cell r="A8591" t="str">
            <v/>
          </cell>
          <cell r="D8591" t="str">
            <v/>
          </cell>
        </row>
        <row r="8592">
          <cell r="A8592" t="str">
            <v/>
          </cell>
          <cell r="D8592" t="str">
            <v/>
          </cell>
        </row>
        <row r="8593">
          <cell r="A8593" t="str">
            <v/>
          </cell>
          <cell r="D8593" t="str">
            <v/>
          </cell>
        </row>
        <row r="8594">
          <cell r="A8594" t="str">
            <v/>
          </cell>
          <cell r="D8594" t="str">
            <v/>
          </cell>
        </row>
        <row r="8595">
          <cell r="A8595" t="str">
            <v/>
          </cell>
          <cell r="D8595" t="str">
            <v/>
          </cell>
        </row>
        <row r="8596">
          <cell r="A8596" t="str">
            <v/>
          </cell>
          <cell r="D8596" t="str">
            <v/>
          </cell>
        </row>
        <row r="8597">
          <cell r="A8597" t="str">
            <v/>
          </cell>
          <cell r="D8597" t="str">
            <v/>
          </cell>
        </row>
        <row r="8598">
          <cell r="A8598" t="str">
            <v/>
          </cell>
          <cell r="D8598" t="str">
            <v/>
          </cell>
        </row>
        <row r="8599">
          <cell r="A8599" t="str">
            <v/>
          </cell>
          <cell r="D8599" t="str">
            <v/>
          </cell>
        </row>
        <row r="8600">
          <cell r="A8600" t="str">
            <v/>
          </cell>
          <cell r="D8600" t="str">
            <v/>
          </cell>
        </row>
        <row r="8601">
          <cell r="A8601" t="str">
            <v/>
          </cell>
          <cell r="D8601" t="str">
            <v/>
          </cell>
        </row>
        <row r="8602">
          <cell r="A8602" t="str">
            <v/>
          </cell>
          <cell r="D8602" t="str">
            <v/>
          </cell>
        </row>
        <row r="8603">
          <cell r="A8603" t="str">
            <v/>
          </cell>
          <cell r="D8603" t="str">
            <v/>
          </cell>
        </row>
        <row r="8604">
          <cell r="A8604" t="str">
            <v/>
          </cell>
          <cell r="D8604" t="str">
            <v/>
          </cell>
        </row>
        <row r="8605">
          <cell r="A8605" t="str">
            <v/>
          </cell>
          <cell r="D8605" t="str">
            <v/>
          </cell>
        </row>
        <row r="8606">
          <cell r="A8606" t="str">
            <v/>
          </cell>
          <cell r="D8606" t="str">
            <v/>
          </cell>
        </row>
        <row r="8607">
          <cell r="A8607" t="str">
            <v/>
          </cell>
          <cell r="D8607" t="str">
            <v/>
          </cell>
        </row>
        <row r="8608">
          <cell r="A8608" t="str">
            <v/>
          </cell>
          <cell r="D8608" t="str">
            <v/>
          </cell>
        </row>
        <row r="8609">
          <cell r="A8609" t="str">
            <v/>
          </cell>
          <cell r="D8609" t="str">
            <v/>
          </cell>
        </row>
        <row r="8610">
          <cell r="A8610" t="str">
            <v/>
          </cell>
          <cell r="D8610" t="str">
            <v/>
          </cell>
        </row>
        <row r="8611">
          <cell r="A8611" t="str">
            <v/>
          </cell>
          <cell r="D8611" t="str">
            <v/>
          </cell>
        </row>
        <row r="8612">
          <cell r="A8612" t="str">
            <v/>
          </cell>
          <cell r="D8612" t="str">
            <v/>
          </cell>
        </row>
        <row r="8613">
          <cell r="A8613" t="str">
            <v/>
          </cell>
          <cell r="D8613" t="str">
            <v/>
          </cell>
        </row>
        <row r="8614">
          <cell r="A8614" t="str">
            <v/>
          </cell>
          <cell r="D8614" t="str">
            <v/>
          </cell>
        </row>
        <row r="8615">
          <cell r="A8615" t="str">
            <v/>
          </cell>
          <cell r="D8615" t="str">
            <v/>
          </cell>
        </row>
        <row r="8616">
          <cell r="A8616" t="str">
            <v/>
          </cell>
          <cell r="D8616" t="str">
            <v/>
          </cell>
        </row>
        <row r="8617">
          <cell r="A8617" t="str">
            <v/>
          </cell>
          <cell r="D8617" t="str">
            <v/>
          </cell>
        </row>
        <row r="8618">
          <cell r="A8618" t="str">
            <v/>
          </cell>
          <cell r="D8618" t="str">
            <v/>
          </cell>
        </row>
        <row r="8619">
          <cell r="A8619" t="str">
            <v/>
          </cell>
          <cell r="D8619" t="str">
            <v/>
          </cell>
        </row>
        <row r="8620">
          <cell r="A8620" t="str">
            <v/>
          </cell>
          <cell r="D8620" t="str">
            <v/>
          </cell>
        </row>
        <row r="8621">
          <cell r="A8621" t="str">
            <v/>
          </cell>
          <cell r="D8621" t="str">
            <v/>
          </cell>
        </row>
        <row r="8622">
          <cell r="A8622" t="str">
            <v/>
          </cell>
          <cell r="D8622" t="str">
            <v/>
          </cell>
        </row>
        <row r="8623">
          <cell r="A8623" t="str">
            <v/>
          </cell>
          <cell r="D8623" t="str">
            <v/>
          </cell>
        </row>
        <row r="8624">
          <cell r="A8624" t="str">
            <v/>
          </cell>
          <cell r="D8624" t="str">
            <v/>
          </cell>
        </row>
        <row r="8625">
          <cell r="A8625" t="str">
            <v/>
          </cell>
          <cell r="D8625" t="str">
            <v/>
          </cell>
        </row>
        <row r="8626">
          <cell r="A8626" t="str">
            <v/>
          </cell>
          <cell r="D8626" t="str">
            <v/>
          </cell>
        </row>
        <row r="8627">
          <cell r="A8627" t="str">
            <v/>
          </cell>
          <cell r="D8627" t="str">
            <v/>
          </cell>
        </row>
        <row r="8628">
          <cell r="A8628" t="str">
            <v/>
          </cell>
          <cell r="D8628" t="str">
            <v/>
          </cell>
        </row>
        <row r="8629">
          <cell r="A8629" t="str">
            <v/>
          </cell>
          <cell r="D8629" t="str">
            <v/>
          </cell>
        </row>
        <row r="8630">
          <cell r="A8630" t="str">
            <v/>
          </cell>
          <cell r="D8630" t="str">
            <v/>
          </cell>
        </row>
        <row r="8631">
          <cell r="A8631" t="str">
            <v/>
          </cell>
          <cell r="D8631" t="str">
            <v/>
          </cell>
        </row>
        <row r="8632">
          <cell r="A8632" t="str">
            <v/>
          </cell>
          <cell r="D8632" t="str">
            <v/>
          </cell>
        </row>
        <row r="8633">
          <cell r="A8633" t="str">
            <v/>
          </cell>
          <cell r="D8633" t="str">
            <v/>
          </cell>
        </row>
        <row r="8634">
          <cell r="A8634" t="str">
            <v/>
          </cell>
          <cell r="D8634" t="str">
            <v/>
          </cell>
        </row>
        <row r="8635">
          <cell r="A8635" t="str">
            <v/>
          </cell>
          <cell r="D8635" t="str">
            <v/>
          </cell>
        </row>
        <row r="8636">
          <cell r="A8636" t="str">
            <v/>
          </cell>
          <cell r="D8636" t="str">
            <v/>
          </cell>
        </row>
        <row r="8637">
          <cell r="A8637" t="str">
            <v/>
          </cell>
          <cell r="D8637" t="str">
            <v/>
          </cell>
        </row>
        <row r="8638">
          <cell r="A8638" t="str">
            <v/>
          </cell>
          <cell r="D8638" t="str">
            <v/>
          </cell>
        </row>
        <row r="8639">
          <cell r="A8639" t="str">
            <v/>
          </cell>
          <cell r="D8639" t="str">
            <v/>
          </cell>
        </row>
        <row r="8640">
          <cell r="A8640" t="str">
            <v/>
          </cell>
          <cell r="D8640" t="str">
            <v/>
          </cell>
        </row>
        <row r="8641">
          <cell r="A8641" t="str">
            <v/>
          </cell>
          <cell r="D8641" t="str">
            <v/>
          </cell>
        </row>
        <row r="8642">
          <cell r="A8642" t="str">
            <v/>
          </cell>
          <cell r="D8642" t="str">
            <v/>
          </cell>
        </row>
        <row r="8643">
          <cell r="A8643" t="str">
            <v/>
          </cell>
          <cell r="D8643" t="str">
            <v/>
          </cell>
        </row>
        <row r="8644">
          <cell r="A8644" t="str">
            <v/>
          </cell>
          <cell r="D8644" t="str">
            <v/>
          </cell>
        </row>
        <row r="8645">
          <cell r="A8645" t="str">
            <v/>
          </cell>
          <cell r="D8645" t="str">
            <v/>
          </cell>
        </row>
        <row r="8646">
          <cell r="A8646" t="str">
            <v/>
          </cell>
          <cell r="D8646" t="str">
            <v/>
          </cell>
        </row>
        <row r="8647">
          <cell r="A8647" t="str">
            <v/>
          </cell>
          <cell r="D8647" t="str">
            <v/>
          </cell>
        </row>
        <row r="8648">
          <cell r="A8648" t="str">
            <v/>
          </cell>
          <cell r="D8648" t="str">
            <v/>
          </cell>
        </row>
        <row r="8649">
          <cell r="A8649" t="str">
            <v/>
          </cell>
          <cell r="D8649" t="str">
            <v/>
          </cell>
        </row>
        <row r="8650">
          <cell r="A8650" t="str">
            <v/>
          </cell>
          <cell r="D8650" t="str">
            <v/>
          </cell>
        </row>
        <row r="8651">
          <cell r="A8651" t="str">
            <v/>
          </cell>
          <cell r="D8651" t="str">
            <v/>
          </cell>
        </row>
        <row r="8652">
          <cell r="A8652" t="str">
            <v/>
          </cell>
          <cell r="D8652" t="str">
            <v/>
          </cell>
        </row>
        <row r="8653">
          <cell r="A8653" t="str">
            <v/>
          </cell>
          <cell r="D8653" t="str">
            <v/>
          </cell>
        </row>
        <row r="8654">
          <cell r="A8654" t="str">
            <v/>
          </cell>
          <cell r="D8654" t="str">
            <v/>
          </cell>
        </row>
        <row r="8655">
          <cell r="A8655" t="str">
            <v/>
          </cell>
          <cell r="D8655" t="str">
            <v/>
          </cell>
        </row>
        <row r="8656">
          <cell r="A8656" t="str">
            <v/>
          </cell>
          <cell r="D8656" t="str">
            <v/>
          </cell>
        </row>
        <row r="8657">
          <cell r="A8657" t="str">
            <v/>
          </cell>
          <cell r="D8657" t="str">
            <v/>
          </cell>
        </row>
        <row r="8658">
          <cell r="A8658" t="str">
            <v/>
          </cell>
          <cell r="D8658" t="str">
            <v/>
          </cell>
        </row>
        <row r="8659">
          <cell r="A8659" t="str">
            <v/>
          </cell>
          <cell r="D8659" t="str">
            <v/>
          </cell>
        </row>
        <row r="8660">
          <cell r="A8660" t="str">
            <v/>
          </cell>
          <cell r="D8660" t="str">
            <v/>
          </cell>
        </row>
        <row r="8661">
          <cell r="A8661" t="str">
            <v/>
          </cell>
          <cell r="D8661" t="str">
            <v/>
          </cell>
        </row>
        <row r="8662">
          <cell r="A8662" t="str">
            <v/>
          </cell>
          <cell r="D8662" t="str">
            <v/>
          </cell>
        </row>
        <row r="8663">
          <cell r="A8663" t="str">
            <v/>
          </cell>
          <cell r="D8663" t="str">
            <v/>
          </cell>
        </row>
        <row r="8664">
          <cell r="A8664" t="str">
            <v/>
          </cell>
          <cell r="D8664" t="str">
            <v/>
          </cell>
        </row>
        <row r="8665">
          <cell r="A8665" t="str">
            <v/>
          </cell>
          <cell r="D8665" t="str">
            <v/>
          </cell>
        </row>
        <row r="8666">
          <cell r="A8666" t="str">
            <v/>
          </cell>
          <cell r="D8666" t="str">
            <v/>
          </cell>
        </row>
        <row r="8667">
          <cell r="A8667" t="str">
            <v/>
          </cell>
          <cell r="D8667" t="str">
            <v/>
          </cell>
        </row>
        <row r="8668">
          <cell r="A8668" t="str">
            <v/>
          </cell>
          <cell r="D8668" t="str">
            <v/>
          </cell>
        </row>
        <row r="8669">
          <cell r="A8669" t="str">
            <v/>
          </cell>
          <cell r="D8669" t="str">
            <v/>
          </cell>
        </row>
        <row r="8670">
          <cell r="A8670" t="str">
            <v/>
          </cell>
          <cell r="D8670" t="str">
            <v/>
          </cell>
        </row>
        <row r="8671">
          <cell r="A8671" t="str">
            <v/>
          </cell>
          <cell r="D8671" t="str">
            <v/>
          </cell>
        </row>
        <row r="8672">
          <cell r="A8672" t="str">
            <v/>
          </cell>
          <cell r="D8672" t="str">
            <v/>
          </cell>
        </row>
        <row r="8673">
          <cell r="A8673" t="str">
            <v/>
          </cell>
          <cell r="D8673" t="str">
            <v/>
          </cell>
        </row>
        <row r="8674">
          <cell r="A8674" t="str">
            <v/>
          </cell>
          <cell r="D8674" t="str">
            <v/>
          </cell>
        </row>
        <row r="8675">
          <cell r="A8675" t="str">
            <v/>
          </cell>
          <cell r="D8675" t="str">
            <v/>
          </cell>
        </row>
        <row r="8676">
          <cell r="A8676" t="str">
            <v/>
          </cell>
          <cell r="D8676" t="str">
            <v/>
          </cell>
        </row>
        <row r="8677">
          <cell r="A8677" t="str">
            <v/>
          </cell>
          <cell r="D8677" t="str">
            <v/>
          </cell>
        </row>
        <row r="8678">
          <cell r="A8678" t="str">
            <v/>
          </cell>
          <cell r="D8678" t="str">
            <v/>
          </cell>
        </row>
        <row r="8679">
          <cell r="A8679" t="str">
            <v/>
          </cell>
          <cell r="D8679" t="str">
            <v/>
          </cell>
        </row>
        <row r="8680">
          <cell r="A8680" t="str">
            <v/>
          </cell>
          <cell r="D8680" t="str">
            <v/>
          </cell>
        </row>
        <row r="8681">
          <cell r="A8681" t="str">
            <v/>
          </cell>
          <cell r="D8681" t="str">
            <v/>
          </cell>
        </row>
        <row r="8682">
          <cell r="A8682" t="str">
            <v/>
          </cell>
          <cell r="D8682" t="str">
            <v/>
          </cell>
        </row>
        <row r="8683">
          <cell r="A8683" t="str">
            <v/>
          </cell>
          <cell r="D8683" t="str">
            <v/>
          </cell>
        </row>
        <row r="8684">
          <cell r="A8684" t="str">
            <v/>
          </cell>
          <cell r="D8684" t="str">
            <v/>
          </cell>
        </row>
        <row r="8685">
          <cell r="A8685" t="str">
            <v/>
          </cell>
          <cell r="D8685" t="str">
            <v/>
          </cell>
        </row>
        <row r="8686">
          <cell r="A8686" t="str">
            <v/>
          </cell>
          <cell r="D8686" t="str">
            <v/>
          </cell>
        </row>
        <row r="8687">
          <cell r="A8687" t="str">
            <v/>
          </cell>
          <cell r="D8687" t="str">
            <v/>
          </cell>
        </row>
        <row r="8688">
          <cell r="A8688" t="str">
            <v/>
          </cell>
          <cell r="D8688" t="str">
            <v/>
          </cell>
        </row>
        <row r="8689">
          <cell r="A8689" t="str">
            <v/>
          </cell>
          <cell r="D8689" t="str">
            <v/>
          </cell>
        </row>
        <row r="8690">
          <cell r="A8690" t="str">
            <v/>
          </cell>
          <cell r="D8690" t="str">
            <v/>
          </cell>
        </row>
        <row r="8691">
          <cell r="A8691" t="str">
            <v/>
          </cell>
          <cell r="D8691" t="str">
            <v/>
          </cell>
        </row>
        <row r="8692">
          <cell r="A8692" t="str">
            <v/>
          </cell>
          <cell r="D8692" t="str">
            <v/>
          </cell>
        </row>
        <row r="8693">
          <cell r="A8693" t="str">
            <v/>
          </cell>
          <cell r="D8693" t="str">
            <v/>
          </cell>
        </row>
        <row r="8694">
          <cell r="A8694" t="str">
            <v/>
          </cell>
          <cell r="D8694" t="str">
            <v/>
          </cell>
        </row>
        <row r="8695">
          <cell r="A8695" t="str">
            <v/>
          </cell>
          <cell r="D8695" t="str">
            <v/>
          </cell>
        </row>
        <row r="8696">
          <cell r="A8696" t="str">
            <v/>
          </cell>
          <cell r="D8696" t="str">
            <v/>
          </cell>
        </row>
        <row r="8697">
          <cell r="A8697" t="str">
            <v/>
          </cell>
          <cell r="D8697" t="str">
            <v/>
          </cell>
        </row>
        <row r="8698">
          <cell r="A8698" t="str">
            <v/>
          </cell>
          <cell r="D8698" t="str">
            <v/>
          </cell>
        </row>
        <row r="8699">
          <cell r="A8699" t="str">
            <v/>
          </cell>
          <cell r="D8699" t="str">
            <v/>
          </cell>
        </row>
        <row r="8700">
          <cell r="A8700" t="str">
            <v/>
          </cell>
          <cell r="D8700" t="str">
            <v/>
          </cell>
        </row>
        <row r="8701">
          <cell r="A8701" t="str">
            <v/>
          </cell>
          <cell r="D8701" t="str">
            <v/>
          </cell>
        </row>
        <row r="8702">
          <cell r="A8702" t="str">
            <v/>
          </cell>
          <cell r="D8702" t="str">
            <v/>
          </cell>
        </row>
        <row r="8703">
          <cell r="A8703" t="str">
            <v/>
          </cell>
          <cell r="D8703" t="str">
            <v/>
          </cell>
        </row>
        <row r="8704">
          <cell r="A8704" t="str">
            <v/>
          </cell>
          <cell r="D8704" t="str">
            <v/>
          </cell>
        </row>
        <row r="8705">
          <cell r="A8705" t="str">
            <v/>
          </cell>
          <cell r="D8705" t="str">
            <v/>
          </cell>
        </row>
        <row r="8706">
          <cell r="A8706" t="str">
            <v/>
          </cell>
          <cell r="D8706" t="str">
            <v/>
          </cell>
        </row>
        <row r="8707">
          <cell r="A8707" t="str">
            <v/>
          </cell>
          <cell r="D8707" t="str">
            <v/>
          </cell>
        </row>
        <row r="8708">
          <cell r="A8708" t="str">
            <v/>
          </cell>
          <cell r="D8708" t="str">
            <v/>
          </cell>
        </row>
        <row r="8709">
          <cell r="A8709" t="str">
            <v/>
          </cell>
          <cell r="D8709" t="str">
            <v/>
          </cell>
        </row>
        <row r="8710">
          <cell r="A8710" t="str">
            <v/>
          </cell>
          <cell r="D8710" t="str">
            <v/>
          </cell>
        </row>
        <row r="8711">
          <cell r="A8711" t="str">
            <v/>
          </cell>
          <cell r="D8711" t="str">
            <v/>
          </cell>
        </row>
        <row r="8712">
          <cell r="A8712" t="str">
            <v/>
          </cell>
          <cell r="D8712" t="str">
            <v/>
          </cell>
        </row>
        <row r="8713">
          <cell r="A8713" t="str">
            <v/>
          </cell>
          <cell r="D8713" t="str">
            <v/>
          </cell>
        </row>
        <row r="8714">
          <cell r="A8714" t="str">
            <v/>
          </cell>
          <cell r="D8714" t="str">
            <v/>
          </cell>
        </row>
        <row r="8715">
          <cell r="A8715" t="str">
            <v/>
          </cell>
          <cell r="D8715" t="str">
            <v/>
          </cell>
        </row>
        <row r="8716">
          <cell r="A8716" t="str">
            <v/>
          </cell>
          <cell r="D8716" t="str">
            <v/>
          </cell>
        </row>
        <row r="8717">
          <cell r="A8717" t="str">
            <v/>
          </cell>
          <cell r="D8717" t="str">
            <v/>
          </cell>
        </row>
        <row r="8718">
          <cell r="A8718" t="str">
            <v/>
          </cell>
          <cell r="D8718" t="str">
            <v/>
          </cell>
        </row>
        <row r="8719">
          <cell r="A8719" t="str">
            <v/>
          </cell>
          <cell r="D8719" t="str">
            <v/>
          </cell>
        </row>
        <row r="8720">
          <cell r="A8720" t="str">
            <v/>
          </cell>
          <cell r="D8720" t="str">
            <v/>
          </cell>
        </row>
        <row r="8721">
          <cell r="A8721" t="str">
            <v/>
          </cell>
          <cell r="D8721" t="str">
            <v/>
          </cell>
        </row>
        <row r="8722">
          <cell r="A8722" t="str">
            <v/>
          </cell>
          <cell r="D8722" t="str">
            <v/>
          </cell>
        </row>
        <row r="8723">
          <cell r="A8723" t="str">
            <v/>
          </cell>
          <cell r="D8723" t="str">
            <v/>
          </cell>
        </row>
        <row r="8724">
          <cell r="A8724" t="str">
            <v/>
          </cell>
          <cell r="D8724" t="str">
            <v/>
          </cell>
        </row>
        <row r="8725">
          <cell r="A8725" t="str">
            <v/>
          </cell>
          <cell r="D8725" t="str">
            <v/>
          </cell>
        </row>
        <row r="8726">
          <cell r="A8726" t="str">
            <v/>
          </cell>
          <cell r="D8726" t="str">
            <v/>
          </cell>
        </row>
        <row r="8727">
          <cell r="A8727" t="str">
            <v/>
          </cell>
          <cell r="D8727" t="str">
            <v/>
          </cell>
        </row>
        <row r="8728">
          <cell r="A8728" t="str">
            <v/>
          </cell>
          <cell r="D8728" t="str">
            <v/>
          </cell>
        </row>
        <row r="8729">
          <cell r="A8729" t="str">
            <v/>
          </cell>
          <cell r="D8729" t="str">
            <v/>
          </cell>
        </row>
        <row r="8730">
          <cell r="A8730" t="str">
            <v/>
          </cell>
          <cell r="D8730" t="str">
            <v/>
          </cell>
        </row>
        <row r="8731">
          <cell r="A8731" t="str">
            <v/>
          </cell>
          <cell r="D8731" t="str">
            <v/>
          </cell>
        </row>
        <row r="8732">
          <cell r="A8732" t="str">
            <v/>
          </cell>
          <cell r="D8732" t="str">
            <v/>
          </cell>
        </row>
        <row r="8733">
          <cell r="A8733" t="str">
            <v/>
          </cell>
          <cell r="D8733" t="str">
            <v/>
          </cell>
        </row>
        <row r="8734">
          <cell r="A8734" t="str">
            <v/>
          </cell>
          <cell r="D8734" t="str">
            <v/>
          </cell>
        </row>
        <row r="8735">
          <cell r="A8735" t="str">
            <v/>
          </cell>
          <cell r="D8735" t="str">
            <v/>
          </cell>
        </row>
        <row r="8736">
          <cell r="A8736" t="str">
            <v/>
          </cell>
          <cell r="D8736" t="str">
            <v/>
          </cell>
        </row>
        <row r="8737">
          <cell r="A8737" t="str">
            <v/>
          </cell>
          <cell r="D8737" t="str">
            <v/>
          </cell>
        </row>
        <row r="8738">
          <cell r="A8738" t="str">
            <v/>
          </cell>
          <cell r="D8738" t="str">
            <v/>
          </cell>
        </row>
        <row r="8739">
          <cell r="A8739" t="str">
            <v/>
          </cell>
          <cell r="D8739" t="str">
            <v/>
          </cell>
        </row>
        <row r="8740">
          <cell r="A8740" t="str">
            <v/>
          </cell>
          <cell r="D8740" t="str">
            <v/>
          </cell>
        </row>
        <row r="8741">
          <cell r="A8741" t="str">
            <v/>
          </cell>
          <cell r="D8741" t="str">
            <v/>
          </cell>
        </row>
        <row r="8742">
          <cell r="A8742" t="str">
            <v/>
          </cell>
          <cell r="D8742" t="str">
            <v/>
          </cell>
        </row>
        <row r="8743">
          <cell r="A8743" t="str">
            <v/>
          </cell>
          <cell r="D8743" t="str">
            <v/>
          </cell>
        </row>
        <row r="8744">
          <cell r="A8744" t="str">
            <v/>
          </cell>
          <cell r="D8744" t="str">
            <v/>
          </cell>
        </row>
        <row r="8745">
          <cell r="A8745" t="str">
            <v/>
          </cell>
          <cell r="D8745" t="str">
            <v/>
          </cell>
        </row>
        <row r="8746">
          <cell r="A8746" t="str">
            <v/>
          </cell>
          <cell r="D8746" t="str">
            <v/>
          </cell>
        </row>
        <row r="8747">
          <cell r="A8747" t="str">
            <v/>
          </cell>
          <cell r="D8747" t="str">
            <v/>
          </cell>
        </row>
        <row r="8748">
          <cell r="A8748" t="str">
            <v/>
          </cell>
          <cell r="D8748" t="str">
            <v/>
          </cell>
        </row>
        <row r="8749">
          <cell r="A8749" t="str">
            <v/>
          </cell>
          <cell r="D8749" t="str">
            <v/>
          </cell>
        </row>
        <row r="8750">
          <cell r="A8750" t="str">
            <v/>
          </cell>
          <cell r="D8750" t="str">
            <v/>
          </cell>
        </row>
        <row r="8751">
          <cell r="A8751" t="str">
            <v/>
          </cell>
          <cell r="D8751" t="str">
            <v/>
          </cell>
        </row>
        <row r="8752">
          <cell r="A8752" t="str">
            <v/>
          </cell>
          <cell r="D8752" t="str">
            <v/>
          </cell>
        </row>
        <row r="8753">
          <cell r="A8753" t="str">
            <v/>
          </cell>
          <cell r="D8753" t="str">
            <v/>
          </cell>
        </row>
        <row r="8754">
          <cell r="A8754" t="str">
            <v/>
          </cell>
          <cell r="D8754" t="str">
            <v/>
          </cell>
        </row>
        <row r="8755">
          <cell r="A8755" t="str">
            <v/>
          </cell>
          <cell r="D8755" t="str">
            <v/>
          </cell>
        </row>
        <row r="8756">
          <cell r="A8756" t="str">
            <v/>
          </cell>
          <cell r="D8756" t="str">
            <v/>
          </cell>
        </row>
        <row r="8757">
          <cell r="A8757" t="str">
            <v/>
          </cell>
          <cell r="D8757" t="str">
            <v/>
          </cell>
        </row>
        <row r="8758">
          <cell r="A8758" t="str">
            <v/>
          </cell>
          <cell r="D8758" t="str">
            <v/>
          </cell>
        </row>
        <row r="8759">
          <cell r="A8759" t="str">
            <v/>
          </cell>
          <cell r="D8759" t="str">
            <v/>
          </cell>
        </row>
        <row r="8760">
          <cell r="A8760" t="str">
            <v/>
          </cell>
          <cell r="D8760" t="str">
            <v/>
          </cell>
        </row>
        <row r="8761">
          <cell r="A8761" t="str">
            <v/>
          </cell>
          <cell r="D8761" t="str">
            <v/>
          </cell>
        </row>
        <row r="8762">
          <cell r="A8762" t="str">
            <v/>
          </cell>
          <cell r="D8762" t="str">
            <v/>
          </cell>
        </row>
        <row r="8763">
          <cell r="A8763" t="str">
            <v/>
          </cell>
          <cell r="D8763" t="str">
            <v/>
          </cell>
        </row>
        <row r="8764">
          <cell r="A8764" t="str">
            <v/>
          </cell>
          <cell r="D8764" t="str">
            <v/>
          </cell>
        </row>
        <row r="8765">
          <cell r="A8765" t="str">
            <v/>
          </cell>
          <cell r="D8765" t="str">
            <v/>
          </cell>
        </row>
        <row r="8766">
          <cell r="A8766" t="str">
            <v/>
          </cell>
          <cell r="D8766" t="str">
            <v/>
          </cell>
        </row>
        <row r="8767">
          <cell r="A8767" t="str">
            <v/>
          </cell>
          <cell r="D8767" t="str">
            <v/>
          </cell>
        </row>
        <row r="8768">
          <cell r="A8768" t="str">
            <v/>
          </cell>
          <cell r="D8768" t="str">
            <v/>
          </cell>
        </row>
        <row r="8769">
          <cell r="A8769" t="str">
            <v/>
          </cell>
          <cell r="D8769" t="str">
            <v/>
          </cell>
        </row>
        <row r="8770">
          <cell r="A8770" t="str">
            <v/>
          </cell>
          <cell r="D8770" t="str">
            <v/>
          </cell>
        </row>
        <row r="8771">
          <cell r="A8771" t="str">
            <v/>
          </cell>
          <cell r="D8771" t="str">
            <v/>
          </cell>
        </row>
        <row r="8772">
          <cell r="A8772" t="str">
            <v/>
          </cell>
          <cell r="D8772" t="str">
            <v/>
          </cell>
        </row>
        <row r="8773">
          <cell r="A8773" t="str">
            <v/>
          </cell>
          <cell r="D8773" t="str">
            <v/>
          </cell>
        </row>
        <row r="8774">
          <cell r="A8774" t="str">
            <v/>
          </cell>
          <cell r="D8774" t="str">
            <v/>
          </cell>
        </row>
        <row r="8775">
          <cell r="A8775" t="str">
            <v/>
          </cell>
          <cell r="D8775" t="str">
            <v/>
          </cell>
        </row>
        <row r="8776">
          <cell r="A8776" t="str">
            <v/>
          </cell>
          <cell r="D8776" t="str">
            <v/>
          </cell>
        </row>
        <row r="8777">
          <cell r="A8777" t="str">
            <v/>
          </cell>
          <cell r="D8777" t="str">
            <v/>
          </cell>
        </row>
        <row r="8778">
          <cell r="A8778" t="str">
            <v/>
          </cell>
          <cell r="D8778" t="str">
            <v/>
          </cell>
        </row>
        <row r="8779">
          <cell r="A8779" t="str">
            <v/>
          </cell>
          <cell r="D8779" t="str">
            <v/>
          </cell>
        </row>
        <row r="8780">
          <cell r="A8780" t="str">
            <v/>
          </cell>
          <cell r="D8780" t="str">
            <v/>
          </cell>
        </row>
        <row r="8781">
          <cell r="A8781" t="str">
            <v/>
          </cell>
          <cell r="D8781" t="str">
            <v/>
          </cell>
        </row>
        <row r="8782">
          <cell r="A8782" t="str">
            <v/>
          </cell>
          <cell r="D8782" t="str">
            <v/>
          </cell>
        </row>
        <row r="8783">
          <cell r="A8783" t="str">
            <v/>
          </cell>
          <cell r="D8783" t="str">
            <v/>
          </cell>
        </row>
        <row r="8784">
          <cell r="A8784" t="str">
            <v/>
          </cell>
          <cell r="D8784" t="str">
            <v/>
          </cell>
        </row>
        <row r="8785">
          <cell r="A8785" t="str">
            <v/>
          </cell>
          <cell r="D8785" t="str">
            <v/>
          </cell>
        </row>
        <row r="8786">
          <cell r="A8786" t="str">
            <v/>
          </cell>
          <cell r="D8786" t="str">
            <v/>
          </cell>
        </row>
        <row r="8787">
          <cell r="A8787" t="str">
            <v/>
          </cell>
          <cell r="D8787" t="str">
            <v/>
          </cell>
        </row>
        <row r="8788">
          <cell r="A8788" t="str">
            <v/>
          </cell>
          <cell r="D8788" t="str">
            <v/>
          </cell>
        </row>
        <row r="8789">
          <cell r="A8789" t="str">
            <v/>
          </cell>
          <cell r="D8789" t="str">
            <v/>
          </cell>
        </row>
        <row r="8790">
          <cell r="A8790" t="str">
            <v/>
          </cell>
          <cell r="D8790" t="str">
            <v/>
          </cell>
        </row>
        <row r="8791">
          <cell r="A8791" t="str">
            <v/>
          </cell>
          <cell r="D8791" t="str">
            <v/>
          </cell>
        </row>
        <row r="8792">
          <cell r="A8792" t="str">
            <v/>
          </cell>
          <cell r="D8792" t="str">
            <v/>
          </cell>
        </row>
        <row r="8793">
          <cell r="A8793" t="str">
            <v/>
          </cell>
          <cell r="D8793" t="str">
            <v/>
          </cell>
        </row>
        <row r="8794">
          <cell r="A8794" t="str">
            <v/>
          </cell>
          <cell r="D8794" t="str">
            <v/>
          </cell>
        </row>
        <row r="8795">
          <cell r="A8795" t="str">
            <v/>
          </cell>
          <cell r="D8795" t="str">
            <v/>
          </cell>
        </row>
        <row r="8796">
          <cell r="A8796" t="str">
            <v/>
          </cell>
          <cell r="D8796" t="str">
            <v/>
          </cell>
        </row>
        <row r="8797">
          <cell r="A8797" t="str">
            <v/>
          </cell>
          <cell r="D8797" t="str">
            <v/>
          </cell>
        </row>
        <row r="8798">
          <cell r="A8798" t="str">
            <v/>
          </cell>
          <cell r="D8798" t="str">
            <v/>
          </cell>
        </row>
        <row r="8799">
          <cell r="A8799" t="str">
            <v/>
          </cell>
          <cell r="D8799" t="str">
            <v/>
          </cell>
        </row>
        <row r="8800">
          <cell r="A8800" t="str">
            <v/>
          </cell>
          <cell r="D8800" t="str">
            <v/>
          </cell>
        </row>
        <row r="8801">
          <cell r="A8801" t="str">
            <v/>
          </cell>
          <cell r="D8801" t="str">
            <v/>
          </cell>
        </row>
        <row r="8802">
          <cell r="A8802" t="str">
            <v/>
          </cell>
          <cell r="D8802" t="str">
            <v/>
          </cell>
        </row>
        <row r="8803">
          <cell r="A8803" t="str">
            <v/>
          </cell>
          <cell r="D8803" t="str">
            <v/>
          </cell>
        </row>
        <row r="8804">
          <cell r="A8804" t="str">
            <v/>
          </cell>
          <cell r="D8804" t="str">
            <v/>
          </cell>
        </row>
        <row r="8805">
          <cell r="A8805" t="str">
            <v/>
          </cell>
          <cell r="D8805" t="str">
            <v/>
          </cell>
        </row>
        <row r="8806">
          <cell r="A8806" t="str">
            <v/>
          </cell>
          <cell r="D8806" t="str">
            <v/>
          </cell>
        </row>
        <row r="8807">
          <cell r="A8807" t="str">
            <v/>
          </cell>
          <cell r="D8807" t="str">
            <v/>
          </cell>
        </row>
        <row r="8808">
          <cell r="A8808" t="str">
            <v/>
          </cell>
          <cell r="D8808" t="str">
            <v/>
          </cell>
        </row>
        <row r="8809">
          <cell r="A8809" t="str">
            <v/>
          </cell>
          <cell r="D8809" t="str">
            <v/>
          </cell>
        </row>
        <row r="8810">
          <cell r="A8810" t="str">
            <v/>
          </cell>
          <cell r="D8810" t="str">
            <v/>
          </cell>
        </row>
        <row r="8811">
          <cell r="A8811" t="str">
            <v/>
          </cell>
          <cell r="D8811" t="str">
            <v/>
          </cell>
        </row>
        <row r="8812">
          <cell r="A8812" t="str">
            <v/>
          </cell>
          <cell r="D8812" t="str">
            <v/>
          </cell>
        </row>
        <row r="8813">
          <cell r="A8813" t="str">
            <v/>
          </cell>
          <cell r="D8813" t="str">
            <v/>
          </cell>
        </row>
        <row r="8814">
          <cell r="A8814" t="str">
            <v/>
          </cell>
          <cell r="D8814" t="str">
            <v/>
          </cell>
        </row>
        <row r="8815">
          <cell r="A8815" t="str">
            <v/>
          </cell>
          <cell r="D8815" t="str">
            <v/>
          </cell>
        </row>
        <row r="8816">
          <cell r="A8816" t="str">
            <v/>
          </cell>
          <cell r="D8816" t="str">
            <v/>
          </cell>
        </row>
        <row r="8817">
          <cell r="A8817" t="str">
            <v/>
          </cell>
          <cell r="D8817" t="str">
            <v/>
          </cell>
        </row>
        <row r="8818">
          <cell r="A8818" t="str">
            <v/>
          </cell>
          <cell r="D8818" t="str">
            <v/>
          </cell>
        </row>
        <row r="8819">
          <cell r="A8819" t="str">
            <v/>
          </cell>
          <cell r="D8819" t="str">
            <v/>
          </cell>
        </row>
        <row r="8820">
          <cell r="A8820" t="str">
            <v/>
          </cell>
          <cell r="D8820" t="str">
            <v/>
          </cell>
        </row>
        <row r="8821">
          <cell r="A8821" t="str">
            <v/>
          </cell>
          <cell r="D8821" t="str">
            <v/>
          </cell>
        </row>
        <row r="8822">
          <cell r="A8822" t="str">
            <v/>
          </cell>
          <cell r="D8822" t="str">
            <v/>
          </cell>
        </row>
        <row r="8823">
          <cell r="A8823" t="str">
            <v/>
          </cell>
          <cell r="D8823" t="str">
            <v/>
          </cell>
        </row>
        <row r="8824">
          <cell r="A8824" t="str">
            <v/>
          </cell>
          <cell r="D8824" t="str">
            <v/>
          </cell>
        </row>
        <row r="8825">
          <cell r="A8825" t="str">
            <v/>
          </cell>
          <cell r="D8825" t="str">
            <v/>
          </cell>
        </row>
        <row r="8826">
          <cell r="A8826" t="str">
            <v/>
          </cell>
          <cell r="D8826" t="str">
            <v/>
          </cell>
        </row>
        <row r="8827">
          <cell r="A8827" t="str">
            <v/>
          </cell>
          <cell r="D8827" t="str">
            <v/>
          </cell>
        </row>
        <row r="8828">
          <cell r="A8828" t="str">
            <v/>
          </cell>
          <cell r="D8828" t="str">
            <v/>
          </cell>
        </row>
        <row r="8829">
          <cell r="A8829" t="str">
            <v/>
          </cell>
          <cell r="D8829" t="str">
            <v/>
          </cell>
        </row>
        <row r="8830">
          <cell r="A8830" t="str">
            <v/>
          </cell>
          <cell r="D8830" t="str">
            <v/>
          </cell>
        </row>
        <row r="8831">
          <cell r="A8831" t="str">
            <v/>
          </cell>
          <cell r="D8831" t="str">
            <v/>
          </cell>
        </row>
        <row r="8832">
          <cell r="A8832" t="str">
            <v/>
          </cell>
          <cell r="D8832" t="str">
            <v/>
          </cell>
        </row>
        <row r="8833">
          <cell r="A8833" t="str">
            <v/>
          </cell>
          <cell r="D8833" t="str">
            <v/>
          </cell>
        </row>
        <row r="8834">
          <cell r="A8834" t="str">
            <v/>
          </cell>
          <cell r="D8834" t="str">
            <v/>
          </cell>
        </row>
        <row r="8835">
          <cell r="A8835" t="str">
            <v/>
          </cell>
          <cell r="D8835" t="str">
            <v/>
          </cell>
        </row>
        <row r="8836">
          <cell r="A8836" t="str">
            <v/>
          </cell>
          <cell r="D8836" t="str">
            <v/>
          </cell>
        </row>
        <row r="8837">
          <cell r="A8837" t="str">
            <v/>
          </cell>
          <cell r="D8837" t="str">
            <v/>
          </cell>
        </row>
        <row r="8838">
          <cell r="A8838" t="str">
            <v/>
          </cell>
          <cell r="D8838" t="str">
            <v/>
          </cell>
        </row>
        <row r="8839">
          <cell r="A8839" t="str">
            <v/>
          </cell>
          <cell r="D8839" t="str">
            <v/>
          </cell>
        </row>
        <row r="8840">
          <cell r="A8840" t="str">
            <v/>
          </cell>
          <cell r="D8840" t="str">
            <v/>
          </cell>
        </row>
        <row r="8841">
          <cell r="A8841" t="str">
            <v/>
          </cell>
          <cell r="D8841" t="str">
            <v/>
          </cell>
        </row>
        <row r="8842">
          <cell r="A8842" t="str">
            <v/>
          </cell>
          <cell r="D8842" t="str">
            <v/>
          </cell>
        </row>
        <row r="8843">
          <cell r="A8843" t="str">
            <v/>
          </cell>
          <cell r="D8843" t="str">
            <v/>
          </cell>
        </row>
        <row r="8844">
          <cell r="A8844" t="str">
            <v/>
          </cell>
          <cell r="D8844" t="str">
            <v/>
          </cell>
        </row>
        <row r="8845">
          <cell r="A8845" t="str">
            <v/>
          </cell>
          <cell r="D8845" t="str">
            <v/>
          </cell>
        </row>
        <row r="8846">
          <cell r="A8846" t="str">
            <v/>
          </cell>
          <cell r="D8846" t="str">
            <v/>
          </cell>
        </row>
        <row r="8847">
          <cell r="A8847" t="str">
            <v/>
          </cell>
          <cell r="D8847" t="str">
            <v/>
          </cell>
        </row>
        <row r="8848">
          <cell r="A8848" t="str">
            <v/>
          </cell>
          <cell r="D8848" t="str">
            <v/>
          </cell>
        </row>
        <row r="8849">
          <cell r="A8849" t="str">
            <v/>
          </cell>
          <cell r="D8849" t="str">
            <v/>
          </cell>
        </row>
        <row r="8850">
          <cell r="A8850" t="str">
            <v/>
          </cell>
          <cell r="D8850" t="str">
            <v/>
          </cell>
        </row>
        <row r="8851">
          <cell r="A8851" t="str">
            <v/>
          </cell>
          <cell r="D8851" t="str">
            <v/>
          </cell>
        </row>
        <row r="8852">
          <cell r="A8852" t="str">
            <v/>
          </cell>
          <cell r="D8852" t="str">
            <v/>
          </cell>
        </row>
        <row r="8853">
          <cell r="A8853" t="str">
            <v/>
          </cell>
          <cell r="D8853" t="str">
            <v/>
          </cell>
        </row>
        <row r="8854">
          <cell r="A8854" t="str">
            <v/>
          </cell>
          <cell r="D8854" t="str">
            <v/>
          </cell>
        </row>
        <row r="8855">
          <cell r="A8855" t="str">
            <v/>
          </cell>
          <cell r="D8855" t="str">
            <v/>
          </cell>
        </row>
        <row r="8856">
          <cell r="A8856" t="str">
            <v/>
          </cell>
          <cell r="D8856" t="str">
            <v/>
          </cell>
        </row>
        <row r="8857">
          <cell r="A8857" t="str">
            <v/>
          </cell>
          <cell r="D8857" t="str">
            <v/>
          </cell>
        </row>
        <row r="8858">
          <cell r="A8858" t="str">
            <v/>
          </cell>
          <cell r="D8858" t="str">
            <v/>
          </cell>
        </row>
        <row r="8859">
          <cell r="A8859" t="str">
            <v/>
          </cell>
          <cell r="D8859" t="str">
            <v/>
          </cell>
        </row>
        <row r="8860">
          <cell r="A8860" t="str">
            <v/>
          </cell>
          <cell r="D8860" t="str">
            <v/>
          </cell>
        </row>
        <row r="8861">
          <cell r="A8861" t="str">
            <v/>
          </cell>
          <cell r="D8861" t="str">
            <v/>
          </cell>
        </row>
        <row r="8862">
          <cell r="A8862" t="str">
            <v/>
          </cell>
          <cell r="D8862" t="str">
            <v/>
          </cell>
        </row>
        <row r="8863">
          <cell r="A8863" t="str">
            <v/>
          </cell>
          <cell r="D8863" t="str">
            <v/>
          </cell>
        </row>
        <row r="8864">
          <cell r="A8864" t="str">
            <v/>
          </cell>
          <cell r="D8864" t="str">
            <v/>
          </cell>
        </row>
        <row r="8865">
          <cell r="A8865" t="str">
            <v/>
          </cell>
          <cell r="D8865" t="str">
            <v/>
          </cell>
        </row>
        <row r="8866">
          <cell r="A8866" t="str">
            <v/>
          </cell>
          <cell r="D8866" t="str">
            <v/>
          </cell>
        </row>
        <row r="8867">
          <cell r="A8867" t="str">
            <v/>
          </cell>
          <cell r="D8867" t="str">
            <v/>
          </cell>
        </row>
        <row r="8868">
          <cell r="A8868" t="str">
            <v/>
          </cell>
          <cell r="D8868" t="str">
            <v/>
          </cell>
        </row>
        <row r="8869">
          <cell r="A8869" t="str">
            <v/>
          </cell>
          <cell r="D8869" t="str">
            <v/>
          </cell>
        </row>
        <row r="8870">
          <cell r="A8870" t="str">
            <v/>
          </cell>
          <cell r="D8870" t="str">
            <v/>
          </cell>
        </row>
        <row r="8871">
          <cell r="A8871" t="str">
            <v/>
          </cell>
          <cell r="D8871" t="str">
            <v/>
          </cell>
        </row>
        <row r="8872">
          <cell r="A8872" t="str">
            <v/>
          </cell>
          <cell r="D8872" t="str">
            <v/>
          </cell>
        </row>
        <row r="8873">
          <cell r="A8873" t="str">
            <v/>
          </cell>
          <cell r="D8873" t="str">
            <v/>
          </cell>
        </row>
        <row r="8874">
          <cell r="A8874" t="str">
            <v/>
          </cell>
          <cell r="D8874" t="str">
            <v/>
          </cell>
        </row>
        <row r="8875">
          <cell r="A8875" t="str">
            <v/>
          </cell>
          <cell r="D8875" t="str">
            <v/>
          </cell>
        </row>
        <row r="8876">
          <cell r="A8876" t="str">
            <v/>
          </cell>
          <cell r="D8876" t="str">
            <v/>
          </cell>
        </row>
        <row r="8877">
          <cell r="A8877" t="str">
            <v/>
          </cell>
          <cell r="D8877" t="str">
            <v/>
          </cell>
        </row>
        <row r="8878">
          <cell r="A8878" t="str">
            <v/>
          </cell>
          <cell r="D8878" t="str">
            <v/>
          </cell>
        </row>
        <row r="8879">
          <cell r="A8879" t="str">
            <v/>
          </cell>
          <cell r="D8879" t="str">
            <v/>
          </cell>
        </row>
        <row r="8880">
          <cell r="A8880" t="str">
            <v/>
          </cell>
          <cell r="D8880" t="str">
            <v/>
          </cell>
        </row>
        <row r="8881">
          <cell r="A8881" t="str">
            <v/>
          </cell>
          <cell r="D8881" t="str">
            <v/>
          </cell>
        </row>
        <row r="8882">
          <cell r="A8882" t="str">
            <v/>
          </cell>
          <cell r="D8882" t="str">
            <v/>
          </cell>
        </row>
        <row r="8883">
          <cell r="A8883" t="str">
            <v/>
          </cell>
          <cell r="D8883" t="str">
            <v/>
          </cell>
        </row>
        <row r="8884">
          <cell r="A8884" t="str">
            <v/>
          </cell>
          <cell r="D8884" t="str">
            <v/>
          </cell>
        </row>
        <row r="8885">
          <cell r="A8885" t="str">
            <v/>
          </cell>
          <cell r="D8885" t="str">
            <v/>
          </cell>
        </row>
        <row r="8886">
          <cell r="A8886" t="str">
            <v/>
          </cell>
          <cell r="D8886" t="str">
            <v/>
          </cell>
        </row>
        <row r="8887">
          <cell r="A8887" t="str">
            <v/>
          </cell>
          <cell r="D8887" t="str">
            <v/>
          </cell>
        </row>
        <row r="8888">
          <cell r="A8888" t="str">
            <v/>
          </cell>
          <cell r="D8888" t="str">
            <v/>
          </cell>
        </row>
        <row r="8889">
          <cell r="A8889" t="str">
            <v/>
          </cell>
          <cell r="D8889" t="str">
            <v/>
          </cell>
        </row>
        <row r="8890">
          <cell r="A8890" t="str">
            <v/>
          </cell>
          <cell r="D8890" t="str">
            <v/>
          </cell>
        </row>
        <row r="8891">
          <cell r="A8891" t="str">
            <v/>
          </cell>
          <cell r="D8891" t="str">
            <v/>
          </cell>
        </row>
        <row r="8892">
          <cell r="A8892" t="str">
            <v/>
          </cell>
          <cell r="D8892" t="str">
            <v/>
          </cell>
        </row>
        <row r="8893">
          <cell r="A8893" t="str">
            <v/>
          </cell>
          <cell r="D8893" t="str">
            <v/>
          </cell>
        </row>
        <row r="8894">
          <cell r="A8894" t="str">
            <v/>
          </cell>
          <cell r="D8894" t="str">
            <v/>
          </cell>
        </row>
        <row r="8895">
          <cell r="A8895" t="str">
            <v/>
          </cell>
          <cell r="D8895" t="str">
            <v/>
          </cell>
        </row>
        <row r="8896">
          <cell r="A8896" t="str">
            <v/>
          </cell>
          <cell r="D8896" t="str">
            <v/>
          </cell>
        </row>
        <row r="8897">
          <cell r="A8897" t="str">
            <v/>
          </cell>
          <cell r="D8897" t="str">
            <v/>
          </cell>
        </row>
        <row r="8898">
          <cell r="A8898" t="str">
            <v/>
          </cell>
          <cell r="D8898" t="str">
            <v/>
          </cell>
        </row>
        <row r="8899">
          <cell r="A8899" t="str">
            <v/>
          </cell>
          <cell r="D8899" t="str">
            <v/>
          </cell>
        </row>
        <row r="8900">
          <cell r="A8900" t="str">
            <v/>
          </cell>
          <cell r="D8900" t="str">
            <v/>
          </cell>
        </row>
        <row r="8901">
          <cell r="A8901" t="str">
            <v/>
          </cell>
          <cell r="D8901" t="str">
            <v/>
          </cell>
        </row>
        <row r="8902">
          <cell r="A8902" t="str">
            <v/>
          </cell>
          <cell r="D8902" t="str">
            <v/>
          </cell>
        </row>
        <row r="8903">
          <cell r="A8903" t="str">
            <v/>
          </cell>
          <cell r="D8903" t="str">
            <v/>
          </cell>
        </row>
        <row r="8904">
          <cell r="A8904" t="str">
            <v/>
          </cell>
          <cell r="D8904" t="str">
            <v/>
          </cell>
        </row>
        <row r="8905">
          <cell r="A8905" t="str">
            <v/>
          </cell>
          <cell r="D8905" t="str">
            <v/>
          </cell>
        </row>
        <row r="8906">
          <cell r="A8906" t="str">
            <v/>
          </cell>
          <cell r="D8906" t="str">
            <v/>
          </cell>
        </row>
        <row r="8907">
          <cell r="A8907" t="str">
            <v/>
          </cell>
          <cell r="D8907" t="str">
            <v/>
          </cell>
        </row>
        <row r="8908">
          <cell r="A8908" t="str">
            <v/>
          </cell>
          <cell r="D8908" t="str">
            <v/>
          </cell>
        </row>
        <row r="8909">
          <cell r="A8909" t="str">
            <v/>
          </cell>
          <cell r="D8909" t="str">
            <v/>
          </cell>
        </row>
        <row r="8910">
          <cell r="A8910" t="str">
            <v/>
          </cell>
          <cell r="D8910" t="str">
            <v/>
          </cell>
        </row>
        <row r="8911">
          <cell r="A8911" t="str">
            <v/>
          </cell>
          <cell r="D8911" t="str">
            <v/>
          </cell>
        </row>
        <row r="8912">
          <cell r="A8912" t="str">
            <v/>
          </cell>
          <cell r="D8912" t="str">
            <v/>
          </cell>
        </row>
        <row r="8913">
          <cell r="A8913" t="str">
            <v/>
          </cell>
          <cell r="D8913" t="str">
            <v/>
          </cell>
        </row>
        <row r="8914">
          <cell r="A8914" t="str">
            <v/>
          </cell>
          <cell r="D8914" t="str">
            <v/>
          </cell>
        </row>
        <row r="8915">
          <cell r="A8915" t="str">
            <v/>
          </cell>
          <cell r="D8915" t="str">
            <v/>
          </cell>
        </row>
        <row r="8916">
          <cell r="A8916" t="str">
            <v/>
          </cell>
          <cell r="D8916" t="str">
            <v/>
          </cell>
        </row>
        <row r="8917">
          <cell r="A8917" t="str">
            <v/>
          </cell>
          <cell r="D8917" t="str">
            <v/>
          </cell>
        </row>
        <row r="8918">
          <cell r="A8918" t="str">
            <v/>
          </cell>
          <cell r="D8918" t="str">
            <v/>
          </cell>
        </row>
        <row r="8919">
          <cell r="A8919" t="str">
            <v/>
          </cell>
          <cell r="D8919" t="str">
            <v/>
          </cell>
        </row>
        <row r="8920">
          <cell r="A8920" t="str">
            <v/>
          </cell>
          <cell r="D8920" t="str">
            <v/>
          </cell>
        </row>
        <row r="8921">
          <cell r="A8921" t="str">
            <v/>
          </cell>
          <cell r="D8921" t="str">
            <v/>
          </cell>
        </row>
        <row r="8922">
          <cell r="A8922" t="str">
            <v/>
          </cell>
          <cell r="D8922" t="str">
            <v/>
          </cell>
        </row>
        <row r="8923">
          <cell r="A8923" t="str">
            <v/>
          </cell>
          <cell r="D8923" t="str">
            <v/>
          </cell>
        </row>
        <row r="8924">
          <cell r="A8924" t="str">
            <v/>
          </cell>
          <cell r="D8924" t="str">
            <v/>
          </cell>
        </row>
        <row r="8925">
          <cell r="A8925" t="str">
            <v/>
          </cell>
          <cell r="D8925" t="str">
            <v/>
          </cell>
        </row>
        <row r="8926">
          <cell r="A8926" t="str">
            <v/>
          </cell>
          <cell r="D8926" t="str">
            <v/>
          </cell>
        </row>
        <row r="8927">
          <cell r="A8927" t="str">
            <v/>
          </cell>
          <cell r="D8927" t="str">
            <v/>
          </cell>
        </row>
        <row r="8928">
          <cell r="A8928" t="str">
            <v/>
          </cell>
          <cell r="D8928" t="str">
            <v/>
          </cell>
        </row>
        <row r="8929">
          <cell r="A8929" t="str">
            <v/>
          </cell>
          <cell r="D8929" t="str">
            <v/>
          </cell>
        </row>
        <row r="8930">
          <cell r="A8930" t="str">
            <v/>
          </cell>
          <cell r="D8930" t="str">
            <v/>
          </cell>
        </row>
        <row r="8931">
          <cell r="A8931" t="str">
            <v/>
          </cell>
          <cell r="D8931" t="str">
            <v/>
          </cell>
        </row>
        <row r="8932">
          <cell r="A8932" t="str">
            <v/>
          </cell>
          <cell r="D8932" t="str">
            <v/>
          </cell>
        </row>
        <row r="8933">
          <cell r="A8933" t="str">
            <v/>
          </cell>
          <cell r="D8933" t="str">
            <v/>
          </cell>
        </row>
        <row r="8934">
          <cell r="A8934" t="str">
            <v/>
          </cell>
          <cell r="D8934" t="str">
            <v/>
          </cell>
        </row>
        <row r="8935">
          <cell r="A8935" t="str">
            <v/>
          </cell>
          <cell r="D8935" t="str">
            <v/>
          </cell>
        </row>
        <row r="8936">
          <cell r="A8936" t="str">
            <v/>
          </cell>
          <cell r="D8936" t="str">
            <v/>
          </cell>
        </row>
        <row r="8937">
          <cell r="A8937" t="str">
            <v/>
          </cell>
          <cell r="D8937" t="str">
            <v/>
          </cell>
        </row>
        <row r="8938">
          <cell r="A8938" t="str">
            <v/>
          </cell>
          <cell r="D8938" t="str">
            <v/>
          </cell>
        </row>
        <row r="8939">
          <cell r="A8939" t="str">
            <v/>
          </cell>
          <cell r="D8939" t="str">
            <v/>
          </cell>
        </row>
        <row r="8940">
          <cell r="A8940" t="str">
            <v/>
          </cell>
          <cell r="D8940" t="str">
            <v/>
          </cell>
        </row>
        <row r="8941">
          <cell r="A8941" t="str">
            <v/>
          </cell>
          <cell r="D8941" t="str">
            <v/>
          </cell>
        </row>
        <row r="8942">
          <cell r="A8942" t="str">
            <v/>
          </cell>
          <cell r="D8942" t="str">
            <v/>
          </cell>
        </row>
        <row r="8943">
          <cell r="A8943" t="str">
            <v/>
          </cell>
          <cell r="D8943" t="str">
            <v/>
          </cell>
        </row>
        <row r="8944">
          <cell r="A8944" t="str">
            <v/>
          </cell>
          <cell r="D8944" t="str">
            <v/>
          </cell>
        </row>
        <row r="8945">
          <cell r="A8945" t="str">
            <v/>
          </cell>
          <cell r="D8945" t="str">
            <v/>
          </cell>
        </row>
        <row r="8946">
          <cell r="A8946" t="str">
            <v/>
          </cell>
          <cell r="D8946" t="str">
            <v/>
          </cell>
        </row>
        <row r="8947">
          <cell r="A8947" t="str">
            <v/>
          </cell>
          <cell r="D8947" t="str">
            <v/>
          </cell>
        </row>
        <row r="8948">
          <cell r="A8948" t="str">
            <v/>
          </cell>
          <cell r="D8948" t="str">
            <v/>
          </cell>
        </row>
        <row r="8949">
          <cell r="A8949" t="str">
            <v/>
          </cell>
          <cell r="D8949" t="str">
            <v/>
          </cell>
        </row>
        <row r="8950">
          <cell r="A8950" t="str">
            <v/>
          </cell>
          <cell r="D8950" t="str">
            <v/>
          </cell>
        </row>
        <row r="8951">
          <cell r="A8951" t="str">
            <v/>
          </cell>
          <cell r="D8951" t="str">
            <v/>
          </cell>
        </row>
        <row r="8952">
          <cell r="A8952" t="str">
            <v/>
          </cell>
          <cell r="D8952" t="str">
            <v/>
          </cell>
        </row>
        <row r="8953">
          <cell r="A8953" t="str">
            <v/>
          </cell>
          <cell r="D8953" t="str">
            <v/>
          </cell>
        </row>
        <row r="8954">
          <cell r="A8954" t="str">
            <v/>
          </cell>
          <cell r="D8954" t="str">
            <v/>
          </cell>
        </row>
        <row r="8955">
          <cell r="A8955" t="str">
            <v/>
          </cell>
          <cell r="D8955" t="str">
            <v/>
          </cell>
        </row>
        <row r="8956">
          <cell r="A8956" t="str">
            <v/>
          </cell>
          <cell r="D8956" t="str">
            <v/>
          </cell>
        </row>
        <row r="8957">
          <cell r="A8957" t="str">
            <v/>
          </cell>
          <cell r="D8957" t="str">
            <v/>
          </cell>
        </row>
        <row r="8958">
          <cell r="A8958" t="str">
            <v/>
          </cell>
          <cell r="D8958" t="str">
            <v/>
          </cell>
        </row>
        <row r="8959">
          <cell r="A8959" t="str">
            <v/>
          </cell>
          <cell r="D8959" t="str">
            <v/>
          </cell>
        </row>
        <row r="8960">
          <cell r="A8960" t="str">
            <v/>
          </cell>
          <cell r="D8960" t="str">
            <v/>
          </cell>
        </row>
        <row r="8961">
          <cell r="A8961" t="str">
            <v/>
          </cell>
          <cell r="D8961" t="str">
            <v/>
          </cell>
        </row>
        <row r="8962">
          <cell r="A8962" t="str">
            <v/>
          </cell>
          <cell r="D8962" t="str">
            <v/>
          </cell>
        </row>
        <row r="8963">
          <cell r="A8963" t="str">
            <v/>
          </cell>
          <cell r="D8963" t="str">
            <v/>
          </cell>
        </row>
        <row r="8964">
          <cell r="A8964" t="str">
            <v/>
          </cell>
          <cell r="D8964" t="str">
            <v/>
          </cell>
        </row>
        <row r="8965">
          <cell r="A8965" t="str">
            <v/>
          </cell>
          <cell r="D8965" t="str">
            <v/>
          </cell>
        </row>
        <row r="8966">
          <cell r="A8966" t="str">
            <v/>
          </cell>
          <cell r="D8966" t="str">
            <v/>
          </cell>
        </row>
        <row r="8967">
          <cell r="A8967" t="str">
            <v/>
          </cell>
          <cell r="D8967" t="str">
            <v/>
          </cell>
        </row>
        <row r="8968">
          <cell r="A8968" t="str">
            <v/>
          </cell>
          <cell r="D8968" t="str">
            <v/>
          </cell>
        </row>
        <row r="8969">
          <cell r="A8969" t="str">
            <v/>
          </cell>
          <cell r="D8969" t="str">
            <v/>
          </cell>
        </row>
        <row r="8970">
          <cell r="A8970" t="str">
            <v/>
          </cell>
          <cell r="D8970" t="str">
            <v/>
          </cell>
        </row>
        <row r="8971">
          <cell r="A8971" t="str">
            <v/>
          </cell>
          <cell r="D8971" t="str">
            <v/>
          </cell>
        </row>
        <row r="8972">
          <cell r="A8972" t="str">
            <v/>
          </cell>
          <cell r="D8972" t="str">
            <v/>
          </cell>
        </row>
        <row r="8973">
          <cell r="A8973" t="str">
            <v/>
          </cell>
          <cell r="D8973" t="str">
            <v/>
          </cell>
        </row>
        <row r="8974">
          <cell r="A8974" t="str">
            <v/>
          </cell>
          <cell r="D8974" t="str">
            <v/>
          </cell>
        </row>
        <row r="8975">
          <cell r="A8975" t="str">
            <v/>
          </cell>
          <cell r="D8975" t="str">
            <v/>
          </cell>
        </row>
        <row r="8976">
          <cell r="A8976" t="str">
            <v/>
          </cell>
          <cell r="D8976" t="str">
            <v/>
          </cell>
        </row>
        <row r="8977">
          <cell r="A8977" t="str">
            <v/>
          </cell>
          <cell r="D8977" t="str">
            <v/>
          </cell>
        </row>
        <row r="8978">
          <cell r="A8978" t="str">
            <v/>
          </cell>
          <cell r="D8978" t="str">
            <v/>
          </cell>
        </row>
        <row r="8979">
          <cell r="A8979" t="str">
            <v/>
          </cell>
          <cell r="D8979" t="str">
            <v/>
          </cell>
        </row>
        <row r="8980">
          <cell r="A8980" t="str">
            <v/>
          </cell>
          <cell r="D8980" t="str">
            <v/>
          </cell>
        </row>
        <row r="8981">
          <cell r="A8981" t="str">
            <v/>
          </cell>
          <cell r="D8981" t="str">
            <v/>
          </cell>
        </row>
        <row r="8982">
          <cell r="A8982" t="str">
            <v/>
          </cell>
          <cell r="D8982" t="str">
            <v/>
          </cell>
        </row>
        <row r="8983">
          <cell r="A8983" t="str">
            <v/>
          </cell>
          <cell r="D8983" t="str">
            <v/>
          </cell>
        </row>
        <row r="8984">
          <cell r="A8984" t="str">
            <v/>
          </cell>
          <cell r="D8984" t="str">
            <v/>
          </cell>
        </row>
        <row r="8985">
          <cell r="A8985" t="str">
            <v/>
          </cell>
          <cell r="D8985" t="str">
            <v/>
          </cell>
        </row>
        <row r="8986">
          <cell r="A8986" t="str">
            <v/>
          </cell>
          <cell r="D8986" t="str">
            <v/>
          </cell>
        </row>
        <row r="8987">
          <cell r="A8987" t="str">
            <v/>
          </cell>
          <cell r="D8987" t="str">
            <v/>
          </cell>
        </row>
        <row r="8988">
          <cell r="A8988" t="str">
            <v/>
          </cell>
          <cell r="D8988" t="str">
            <v/>
          </cell>
        </row>
        <row r="8989">
          <cell r="A8989" t="str">
            <v/>
          </cell>
          <cell r="D8989" t="str">
            <v/>
          </cell>
        </row>
        <row r="8990">
          <cell r="A8990" t="str">
            <v/>
          </cell>
          <cell r="D8990" t="str">
            <v/>
          </cell>
        </row>
        <row r="8991">
          <cell r="A8991" t="str">
            <v/>
          </cell>
          <cell r="D8991" t="str">
            <v/>
          </cell>
        </row>
        <row r="8992">
          <cell r="A8992" t="str">
            <v/>
          </cell>
          <cell r="D8992" t="str">
            <v/>
          </cell>
        </row>
        <row r="8993">
          <cell r="A8993" t="str">
            <v/>
          </cell>
          <cell r="D8993" t="str">
            <v/>
          </cell>
        </row>
        <row r="8994">
          <cell r="A8994" t="str">
            <v/>
          </cell>
          <cell r="D8994" t="str">
            <v/>
          </cell>
        </row>
        <row r="8995">
          <cell r="A8995" t="str">
            <v/>
          </cell>
          <cell r="D8995" t="str">
            <v/>
          </cell>
        </row>
        <row r="8996">
          <cell r="A8996" t="str">
            <v/>
          </cell>
          <cell r="D8996" t="str">
            <v/>
          </cell>
        </row>
        <row r="8997">
          <cell r="A8997" t="str">
            <v/>
          </cell>
          <cell r="D8997" t="str">
            <v/>
          </cell>
        </row>
        <row r="8998">
          <cell r="A8998" t="str">
            <v/>
          </cell>
          <cell r="D8998" t="str">
            <v/>
          </cell>
        </row>
        <row r="8999">
          <cell r="A8999" t="str">
            <v/>
          </cell>
          <cell r="D8999" t="str">
            <v/>
          </cell>
        </row>
        <row r="9000">
          <cell r="A9000" t="str">
            <v/>
          </cell>
          <cell r="D9000" t="str">
            <v/>
          </cell>
        </row>
        <row r="9001">
          <cell r="A9001" t="str">
            <v/>
          </cell>
          <cell r="D9001" t="str">
            <v/>
          </cell>
        </row>
        <row r="9002">
          <cell r="A9002" t="str">
            <v/>
          </cell>
          <cell r="D9002" t="str">
            <v/>
          </cell>
        </row>
        <row r="9003">
          <cell r="A9003" t="str">
            <v/>
          </cell>
          <cell r="D9003" t="str">
            <v/>
          </cell>
        </row>
        <row r="9004">
          <cell r="A9004" t="str">
            <v/>
          </cell>
          <cell r="D9004" t="str">
            <v/>
          </cell>
        </row>
        <row r="9005">
          <cell r="A9005" t="str">
            <v/>
          </cell>
          <cell r="D9005" t="str">
            <v/>
          </cell>
        </row>
        <row r="9006">
          <cell r="A9006" t="str">
            <v/>
          </cell>
          <cell r="D9006" t="str">
            <v/>
          </cell>
        </row>
        <row r="9007">
          <cell r="A9007" t="str">
            <v/>
          </cell>
          <cell r="D9007" t="str">
            <v/>
          </cell>
        </row>
        <row r="9008">
          <cell r="A9008" t="str">
            <v/>
          </cell>
          <cell r="D9008" t="str">
            <v/>
          </cell>
        </row>
        <row r="9009">
          <cell r="A9009" t="str">
            <v/>
          </cell>
          <cell r="D9009" t="str">
            <v/>
          </cell>
        </row>
        <row r="9010">
          <cell r="A9010" t="str">
            <v/>
          </cell>
          <cell r="D9010" t="str">
            <v/>
          </cell>
        </row>
        <row r="9011">
          <cell r="A9011" t="str">
            <v/>
          </cell>
          <cell r="D9011" t="str">
            <v/>
          </cell>
        </row>
        <row r="9012">
          <cell r="A9012" t="str">
            <v/>
          </cell>
          <cell r="D9012" t="str">
            <v/>
          </cell>
        </row>
        <row r="9013">
          <cell r="A9013" t="str">
            <v/>
          </cell>
          <cell r="D9013" t="str">
            <v/>
          </cell>
        </row>
        <row r="9014">
          <cell r="A9014" t="str">
            <v/>
          </cell>
          <cell r="D9014" t="str">
            <v/>
          </cell>
        </row>
        <row r="9015">
          <cell r="A9015" t="str">
            <v/>
          </cell>
          <cell r="D9015" t="str">
            <v/>
          </cell>
        </row>
        <row r="9016">
          <cell r="A9016" t="str">
            <v/>
          </cell>
          <cell r="D9016" t="str">
            <v/>
          </cell>
        </row>
        <row r="9017">
          <cell r="A9017" t="str">
            <v/>
          </cell>
          <cell r="D9017" t="str">
            <v/>
          </cell>
        </row>
        <row r="9018">
          <cell r="A9018" t="str">
            <v/>
          </cell>
          <cell r="D9018" t="str">
            <v/>
          </cell>
        </row>
        <row r="9019">
          <cell r="A9019" t="str">
            <v/>
          </cell>
          <cell r="D9019" t="str">
            <v/>
          </cell>
        </row>
        <row r="9020">
          <cell r="A9020" t="str">
            <v/>
          </cell>
          <cell r="D9020" t="str">
            <v/>
          </cell>
        </row>
        <row r="9021">
          <cell r="A9021" t="str">
            <v/>
          </cell>
          <cell r="D9021" t="str">
            <v/>
          </cell>
        </row>
        <row r="9022">
          <cell r="A9022" t="str">
            <v/>
          </cell>
          <cell r="D9022" t="str">
            <v/>
          </cell>
        </row>
        <row r="9023">
          <cell r="A9023" t="str">
            <v/>
          </cell>
          <cell r="D9023" t="str">
            <v/>
          </cell>
        </row>
        <row r="9024">
          <cell r="A9024" t="str">
            <v/>
          </cell>
          <cell r="D9024" t="str">
            <v/>
          </cell>
        </row>
        <row r="9025">
          <cell r="A9025" t="str">
            <v/>
          </cell>
          <cell r="D9025" t="str">
            <v/>
          </cell>
        </row>
        <row r="9026">
          <cell r="A9026" t="str">
            <v/>
          </cell>
          <cell r="D9026" t="str">
            <v/>
          </cell>
        </row>
        <row r="9027">
          <cell r="A9027" t="str">
            <v/>
          </cell>
          <cell r="D9027" t="str">
            <v/>
          </cell>
        </row>
        <row r="9028">
          <cell r="A9028" t="str">
            <v/>
          </cell>
          <cell r="D9028" t="str">
            <v/>
          </cell>
        </row>
        <row r="9029">
          <cell r="A9029" t="str">
            <v/>
          </cell>
          <cell r="D9029" t="str">
            <v/>
          </cell>
        </row>
        <row r="9030">
          <cell r="A9030" t="str">
            <v/>
          </cell>
          <cell r="D9030" t="str">
            <v/>
          </cell>
        </row>
        <row r="9031">
          <cell r="A9031" t="str">
            <v/>
          </cell>
          <cell r="D9031" t="str">
            <v/>
          </cell>
        </row>
        <row r="9032">
          <cell r="A9032" t="str">
            <v/>
          </cell>
          <cell r="D9032" t="str">
            <v/>
          </cell>
        </row>
        <row r="9033">
          <cell r="A9033" t="str">
            <v/>
          </cell>
          <cell r="D9033" t="str">
            <v/>
          </cell>
        </row>
        <row r="9034">
          <cell r="A9034" t="str">
            <v/>
          </cell>
          <cell r="D9034" t="str">
            <v/>
          </cell>
        </row>
        <row r="9035">
          <cell r="A9035" t="str">
            <v/>
          </cell>
          <cell r="D9035" t="str">
            <v/>
          </cell>
        </row>
        <row r="9036">
          <cell r="A9036" t="str">
            <v/>
          </cell>
          <cell r="D9036" t="str">
            <v/>
          </cell>
        </row>
        <row r="9037">
          <cell r="A9037" t="str">
            <v/>
          </cell>
          <cell r="D9037" t="str">
            <v/>
          </cell>
        </row>
        <row r="9038">
          <cell r="A9038" t="str">
            <v/>
          </cell>
          <cell r="D9038" t="str">
            <v/>
          </cell>
        </row>
        <row r="9039">
          <cell r="A9039" t="str">
            <v/>
          </cell>
          <cell r="D9039" t="str">
            <v/>
          </cell>
        </row>
        <row r="9040">
          <cell r="A9040" t="str">
            <v/>
          </cell>
          <cell r="D9040" t="str">
            <v/>
          </cell>
        </row>
        <row r="9041">
          <cell r="A9041" t="str">
            <v/>
          </cell>
          <cell r="D9041" t="str">
            <v/>
          </cell>
        </row>
        <row r="9042">
          <cell r="A9042" t="str">
            <v/>
          </cell>
          <cell r="D9042" t="str">
            <v/>
          </cell>
        </row>
        <row r="9043">
          <cell r="A9043" t="str">
            <v/>
          </cell>
          <cell r="D9043" t="str">
            <v/>
          </cell>
        </row>
        <row r="9044">
          <cell r="A9044" t="str">
            <v/>
          </cell>
          <cell r="D9044" t="str">
            <v/>
          </cell>
        </row>
        <row r="9045">
          <cell r="A9045" t="str">
            <v/>
          </cell>
          <cell r="D9045" t="str">
            <v/>
          </cell>
        </row>
        <row r="9046">
          <cell r="A9046" t="str">
            <v/>
          </cell>
          <cell r="D9046" t="str">
            <v/>
          </cell>
        </row>
        <row r="9047">
          <cell r="A9047" t="str">
            <v/>
          </cell>
          <cell r="D9047" t="str">
            <v/>
          </cell>
        </row>
        <row r="9048">
          <cell r="A9048" t="str">
            <v/>
          </cell>
          <cell r="D9048" t="str">
            <v/>
          </cell>
        </row>
        <row r="9049">
          <cell r="A9049" t="str">
            <v/>
          </cell>
          <cell r="D9049" t="str">
            <v/>
          </cell>
        </row>
        <row r="9050">
          <cell r="A9050" t="str">
            <v/>
          </cell>
          <cell r="D9050" t="str">
            <v/>
          </cell>
        </row>
        <row r="9051">
          <cell r="A9051" t="str">
            <v/>
          </cell>
          <cell r="D9051" t="str">
            <v/>
          </cell>
        </row>
        <row r="9052">
          <cell r="A9052" t="str">
            <v/>
          </cell>
          <cell r="D9052" t="str">
            <v/>
          </cell>
        </row>
        <row r="9053">
          <cell r="A9053" t="str">
            <v/>
          </cell>
          <cell r="D9053" t="str">
            <v/>
          </cell>
        </row>
        <row r="9054">
          <cell r="A9054" t="str">
            <v/>
          </cell>
          <cell r="D9054" t="str">
            <v/>
          </cell>
        </row>
        <row r="9055">
          <cell r="A9055" t="str">
            <v/>
          </cell>
          <cell r="D9055" t="str">
            <v/>
          </cell>
        </row>
        <row r="9056">
          <cell r="A9056" t="str">
            <v/>
          </cell>
          <cell r="D9056" t="str">
            <v/>
          </cell>
        </row>
        <row r="9057">
          <cell r="A9057" t="str">
            <v/>
          </cell>
          <cell r="D9057" t="str">
            <v/>
          </cell>
        </row>
        <row r="9058">
          <cell r="A9058" t="str">
            <v/>
          </cell>
          <cell r="D9058" t="str">
            <v/>
          </cell>
        </row>
        <row r="9059">
          <cell r="A9059" t="str">
            <v/>
          </cell>
          <cell r="D9059" t="str">
            <v/>
          </cell>
        </row>
        <row r="9060">
          <cell r="A9060" t="str">
            <v/>
          </cell>
          <cell r="D9060" t="str">
            <v/>
          </cell>
        </row>
        <row r="9061">
          <cell r="A9061" t="str">
            <v/>
          </cell>
          <cell r="D9061" t="str">
            <v/>
          </cell>
        </row>
        <row r="9062">
          <cell r="A9062" t="str">
            <v/>
          </cell>
          <cell r="D9062" t="str">
            <v/>
          </cell>
        </row>
        <row r="9063">
          <cell r="A9063" t="str">
            <v/>
          </cell>
          <cell r="D9063" t="str">
            <v/>
          </cell>
        </row>
        <row r="9064">
          <cell r="A9064" t="str">
            <v/>
          </cell>
          <cell r="D9064" t="str">
            <v/>
          </cell>
        </row>
        <row r="9065">
          <cell r="A9065" t="str">
            <v/>
          </cell>
          <cell r="D9065" t="str">
            <v/>
          </cell>
        </row>
        <row r="9066">
          <cell r="A9066" t="str">
            <v/>
          </cell>
          <cell r="D9066" t="str">
            <v/>
          </cell>
        </row>
        <row r="9067">
          <cell r="A9067" t="str">
            <v/>
          </cell>
          <cell r="D9067" t="str">
            <v/>
          </cell>
        </row>
        <row r="9068">
          <cell r="A9068" t="str">
            <v/>
          </cell>
          <cell r="D9068" t="str">
            <v/>
          </cell>
        </row>
        <row r="9069">
          <cell r="A9069" t="str">
            <v/>
          </cell>
          <cell r="D9069" t="str">
            <v/>
          </cell>
        </row>
        <row r="9070">
          <cell r="A9070" t="str">
            <v/>
          </cell>
          <cell r="D9070" t="str">
            <v/>
          </cell>
        </row>
        <row r="9071">
          <cell r="A9071" t="str">
            <v/>
          </cell>
          <cell r="D9071" t="str">
            <v/>
          </cell>
        </row>
        <row r="9072">
          <cell r="A9072" t="str">
            <v/>
          </cell>
          <cell r="D9072" t="str">
            <v/>
          </cell>
        </row>
        <row r="9073">
          <cell r="A9073" t="str">
            <v/>
          </cell>
          <cell r="D9073" t="str">
            <v/>
          </cell>
        </row>
        <row r="9074">
          <cell r="A9074" t="str">
            <v/>
          </cell>
          <cell r="D9074" t="str">
            <v/>
          </cell>
        </row>
        <row r="9075">
          <cell r="A9075" t="str">
            <v/>
          </cell>
          <cell r="D9075" t="str">
            <v/>
          </cell>
        </row>
        <row r="9076">
          <cell r="A9076" t="str">
            <v/>
          </cell>
          <cell r="D9076" t="str">
            <v/>
          </cell>
        </row>
        <row r="9077">
          <cell r="A9077" t="str">
            <v/>
          </cell>
          <cell r="D9077" t="str">
            <v/>
          </cell>
        </row>
        <row r="9078">
          <cell r="A9078" t="str">
            <v/>
          </cell>
          <cell r="D9078" t="str">
            <v/>
          </cell>
        </row>
        <row r="9079">
          <cell r="A9079" t="str">
            <v/>
          </cell>
          <cell r="D9079" t="str">
            <v/>
          </cell>
        </row>
        <row r="9080">
          <cell r="A9080" t="str">
            <v/>
          </cell>
          <cell r="D9080" t="str">
            <v/>
          </cell>
        </row>
        <row r="9081">
          <cell r="A9081" t="str">
            <v/>
          </cell>
          <cell r="D9081" t="str">
            <v/>
          </cell>
        </row>
        <row r="9082">
          <cell r="A9082" t="str">
            <v/>
          </cell>
          <cell r="D9082" t="str">
            <v/>
          </cell>
        </row>
        <row r="9083">
          <cell r="A9083" t="str">
            <v/>
          </cell>
          <cell r="D9083" t="str">
            <v/>
          </cell>
        </row>
        <row r="9084">
          <cell r="A9084" t="str">
            <v/>
          </cell>
          <cell r="D9084" t="str">
            <v/>
          </cell>
        </row>
        <row r="9085">
          <cell r="A9085" t="str">
            <v/>
          </cell>
          <cell r="D9085" t="str">
            <v/>
          </cell>
        </row>
        <row r="9086">
          <cell r="A9086" t="str">
            <v/>
          </cell>
          <cell r="D9086" t="str">
            <v/>
          </cell>
        </row>
        <row r="9087">
          <cell r="A9087" t="str">
            <v/>
          </cell>
          <cell r="D9087" t="str">
            <v/>
          </cell>
        </row>
        <row r="9088">
          <cell r="A9088" t="str">
            <v/>
          </cell>
          <cell r="D9088" t="str">
            <v/>
          </cell>
        </row>
        <row r="9089">
          <cell r="A9089" t="str">
            <v/>
          </cell>
          <cell r="D9089" t="str">
            <v/>
          </cell>
        </row>
        <row r="9090">
          <cell r="A9090" t="str">
            <v/>
          </cell>
          <cell r="D9090" t="str">
            <v/>
          </cell>
        </row>
        <row r="9091">
          <cell r="A9091" t="str">
            <v/>
          </cell>
          <cell r="D9091" t="str">
            <v/>
          </cell>
        </row>
        <row r="9092">
          <cell r="A9092" t="str">
            <v/>
          </cell>
          <cell r="D9092" t="str">
            <v/>
          </cell>
        </row>
        <row r="9093">
          <cell r="A9093" t="str">
            <v/>
          </cell>
          <cell r="D9093" t="str">
            <v/>
          </cell>
        </row>
        <row r="9094">
          <cell r="A9094" t="str">
            <v/>
          </cell>
          <cell r="D9094" t="str">
            <v/>
          </cell>
        </row>
        <row r="9095">
          <cell r="A9095" t="str">
            <v/>
          </cell>
          <cell r="D9095" t="str">
            <v/>
          </cell>
        </row>
        <row r="9096">
          <cell r="A9096" t="str">
            <v/>
          </cell>
          <cell r="D9096" t="str">
            <v/>
          </cell>
        </row>
        <row r="9097">
          <cell r="A9097" t="str">
            <v/>
          </cell>
          <cell r="D9097" t="str">
            <v/>
          </cell>
        </row>
        <row r="9098">
          <cell r="A9098" t="str">
            <v/>
          </cell>
          <cell r="D9098" t="str">
            <v/>
          </cell>
        </row>
        <row r="9099">
          <cell r="A9099" t="str">
            <v/>
          </cell>
          <cell r="D9099" t="str">
            <v/>
          </cell>
        </row>
        <row r="9100">
          <cell r="A9100" t="str">
            <v/>
          </cell>
          <cell r="D9100" t="str">
            <v/>
          </cell>
        </row>
        <row r="9101">
          <cell r="A9101" t="str">
            <v/>
          </cell>
          <cell r="D9101" t="str">
            <v/>
          </cell>
        </row>
        <row r="9102">
          <cell r="A9102" t="str">
            <v/>
          </cell>
          <cell r="D9102" t="str">
            <v/>
          </cell>
        </row>
        <row r="9103">
          <cell r="A9103" t="str">
            <v/>
          </cell>
          <cell r="D9103" t="str">
            <v/>
          </cell>
        </row>
        <row r="9104">
          <cell r="A9104" t="str">
            <v/>
          </cell>
          <cell r="D9104" t="str">
            <v/>
          </cell>
        </row>
        <row r="9105">
          <cell r="A9105" t="str">
            <v/>
          </cell>
          <cell r="D9105" t="str">
            <v/>
          </cell>
        </row>
        <row r="9106">
          <cell r="A9106" t="str">
            <v/>
          </cell>
          <cell r="D9106" t="str">
            <v/>
          </cell>
        </row>
        <row r="9107">
          <cell r="A9107" t="str">
            <v/>
          </cell>
          <cell r="D9107" t="str">
            <v/>
          </cell>
        </row>
        <row r="9108">
          <cell r="A9108" t="str">
            <v/>
          </cell>
          <cell r="D9108" t="str">
            <v/>
          </cell>
        </row>
        <row r="9109">
          <cell r="A9109" t="str">
            <v/>
          </cell>
          <cell r="D9109" t="str">
            <v/>
          </cell>
        </row>
        <row r="9110">
          <cell r="A9110" t="str">
            <v/>
          </cell>
          <cell r="D9110" t="str">
            <v/>
          </cell>
        </row>
        <row r="9111">
          <cell r="A9111" t="str">
            <v/>
          </cell>
          <cell r="D9111" t="str">
            <v/>
          </cell>
        </row>
        <row r="9112">
          <cell r="A9112" t="str">
            <v/>
          </cell>
          <cell r="D9112" t="str">
            <v/>
          </cell>
        </row>
        <row r="9113">
          <cell r="A9113" t="str">
            <v/>
          </cell>
          <cell r="D9113" t="str">
            <v/>
          </cell>
        </row>
        <row r="9114">
          <cell r="A9114" t="str">
            <v/>
          </cell>
          <cell r="D9114" t="str">
            <v/>
          </cell>
        </row>
        <row r="9115">
          <cell r="A9115" t="str">
            <v/>
          </cell>
          <cell r="D9115" t="str">
            <v/>
          </cell>
        </row>
        <row r="9116">
          <cell r="A9116" t="str">
            <v/>
          </cell>
          <cell r="D9116" t="str">
            <v/>
          </cell>
        </row>
        <row r="9117">
          <cell r="A9117" t="str">
            <v/>
          </cell>
          <cell r="D9117" t="str">
            <v/>
          </cell>
        </row>
        <row r="9118">
          <cell r="A9118" t="str">
            <v/>
          </cell>
          <cell r="D9118" t="str">
            <v/>
          </cell>
        </row>
        <row r="9119">
          <cell r="A9119" t="str">
            <v/>
          </cell>
          <cell r="D9119" t="str">
            <v/>
          </cell>
        </row>
        <row r="9120">
          <cell r="A9120" t="str">
            <v/>
          </cell>
          <cell r="D9120" t="str">
            <v/>
          </cell>
        </row>
        <row r="9121">
          <cell r="A9121" t="str">
            <v/>
          </cell>
          <cell r="D9121" t="str">
            <v/>
          </cell>
        </row>
        <row r="9122">
          <cell r="A9122" t="str">
            <v/>
          </cell>
          <cell r="D9122" t="str">
            <v/>
          </cell>
        </row>
        <row r="9123">
          <cell r="A9123" t="str">
            <v/>
          </cell>
          <cell r="D9123" t="str">
            <v/>
          </cell>
        </row>
        <row r="9124">
          <cell r="A9124" t="str">
            <v/>
          </cell>
          <cell r="D9124" t="str">
            <v/>
          </cell>
        </row>
        <row r="9125">
          <cell r="A9125" t="str">
            <v/>
          </cell>
          <cell r="D9125" t="str">
            <v/>
          </cell>
        </row>
        <row r="9126">
          <cell r="A9126" t="str">
            <v/>
          </cell>
          <cell r="D9126" t="str">
            <v/>
          </cell>
        </row>
        <row r="9127">
          <cell r="A9127" t="str">
            <v/>
          </cell>
          <cell r="D9127" t="str">
            <v/>
          </cell>
        </row>
        <row r="9128">
          <cell r="A9128" t="str">
            <v/>
          </cell>
          <cell r="D9128" t="str">
            <v/>
          </cell>
        </row>
        <row r="9129">
          <cell r="A9129" t="str">
            <v/>
          </cell>
          <cell r="D9129" t="str">
            <v/>
          </cell>
        </row>
        <row r="9130">
          <cell r="A9130" t="str">
            <v/>
          </cell>
          <cell r="D9130" t="str">
            <v/>
          </cell>
        </row>
        <row r="9131">
          <cell r="A9131" t="str">
            <v/>
          </cell>
          <cell r="D9131" t="str">
            <v/>
          </cell>
        </row>
        <row r="9132">
          <cell r="A9132" t="str">
            <v/>
          </cell>
          <cell r="D9132" t="str">
            <v/>
          </cell>
        </row>
        <row r="9133">
          <cell r="A9133" t="str">
            <v/>
          </cell>
          <cell r="D9133" t="str">
            <v/>
          </cell>
        </row>
        <row r="9134">
          <cell r="A9134" t="str">
            <v/>
          </cell>
          <cell r="D9134" t="str">
            <v/>
          </cell>
        </row>
        <row r="9135">
          <cell r="A9135" t="str">
            <v/>
          </cell>
          <cell r="D9135" t="str">
            <v/>
          </cell>
        </row>
        <row r="9136">
          <cell r="A9136" t="str">
            <v/>
          </cell>
          <cell r="D9136" t="str">
            <v/>
          </cell>
        </row>
        <row r="9137">
          <cell r="A9137" t="str">
            <v/>
          </cell>
          <cell r="D9137" t="str">
            <v/>
          </cell>
        </row>
        <row r="9138">
          <cell r="A9138" t="str">
            <v/>
          </cell>
          <cell r="D9138" t="str">
            <v/>
          </cell>
        </row>
        <row r="9139">
          <cell r="A9139" t="str">
            <v/>
          </cell>
          <cell r="D9139" t="str">
            <v/>
          </cell>
        </row>
        <row r="9140">
          <cell r="A9140" t="str">
            <v/>
          </cell>
          <cell r="D9140" t="str">
            <v/>
          </cell>
        </row>
        <row r="9141">
          <cell r="A9141" t="str">
            <v/>
          </cell>
          <cell r="D9141" t="str">
            <v/>
          </cell>
        </row>
        <row r="9142">
          <cell r="A9142" t="str">
            <v/>
          </cell>
          <cell r="D9142" t="str">
            <v/>
          </cell>
        </row>
        <row r="9143">
          <cell r="A9143" t="str">
            <v/>
          </cell>
          <cell r="D9143" t="str">
            <v/>
          </cell>
        </row>
        <row r="9144">
          <cell r="A9144" t="str">
            <v/>
          </cell>
          <cell r="D9144" t="str">
            <v/>
          </cell>
        </row>
        <row r="9145">
          <cell r="A9145" t="str">
            <v/>
          </cell>
          <cell r="D9145" t="str">
            <v/>
          </cell>
        </row>
        <row r="9146">
          <cell r="A9146" t="str">
            <v/>
          </cell>
          <cell r="D9146" t="str">
            <v/>
          </cell>
        </row>
        <row r="9147">
          <cell r="A9147" t="str">
            <v/>
          </cell>
          <cell r="D9147" t="str">
            <v/>
          </cell>
        </row>
        <row r="9148">
          <cell r="A9148" t="str">
            <v/>
          </cell>
          <cell r="D9148" t="str">
            <v/>
          </cell>
        </row>
        <row r="9149">
          <cell r="A9149" t="str">
            <v/>
          </cell>
          <cell r="D9149" t="str">
            <v/>
          </cell>
        </row>
        <row r="9150">
          <cell r="A9150" t="str">
            <v/>
          </cell>
          <cell r="D9150" t="str">
            <v/>
          </cell>
        </row>
        <row r="9151">
          <cell r="A9151" t="str">
            <v/>
          </cell>
          <cell r="D9151" t="str">
            <v/>
          </cell>
        </row>
        <row r="9152">
          <cell r="A9152" t="str">
            <v/>
          </cell>
          <cell r="D9152" t="str">
            <v/>
          </cell>
        </row>
        <row r="9153">
          <cell r="A9153" t="str">
            <v/>
          </cell>
          <cell r="D9153" t="str">
            <v/>
          </cell>
        </row>
        <row r="9154">
          <cell r="A9154" t="str">
            <v/>
          </cell>
          <cell r="D9154" t="str">
            <v/>
          </cell>
        </row>
        <row r="9155">
          <cell r="A9155" t="str">
            <v/>
          </cell>
          <cell r="D9155" t="str">
            <v/>
          </cell>
        </row>
        <row r="9156">
          <cell r="A9156" t="str">
            <v/>
          </cell>
          <cell r="D9156" t="str">
            <v/>
          </cell>
        </row>
        <row r="9157">
          <cell r="A9157" t="str">
            <v/>
          </cell>
          <cell r="D9157" t="str">
            <v/>
          </cell>
        </row>
        <row r="9158">
          <cell r="A9158" t="str">
            <v/>
          </cell>
          <cell r="D9158" t="str">
            <v/>
          </cell>
        </row>
        <row r="9159">
          <cell r="A9159" t="str">
            <v/>
          </cell>
          <cell r="D9159" t="str">
            <v/>
          </cell>
        </row>
        <row r="9160">
          <cell r="A9160" t="str">
            <v/>
          </cell>
          <cell r="D9160" t="str">
            <v/>
          </cell>
        </row>
        <row r="9161">
          <cell r="A9161" t="str">
            <v/>
          </cell>
          <cell r="D9161" t="str">
            <v/>
          </cell>
        </row>
        <row r="9162">
          <cell r="A9162" t="str">
            <v/>
          </cell>
          <cell r="D9162" t="str">
            <v/>
          </cell>
        </row>
        <row r="9163">
          <cell r="A9163" t="str">
            <v/>
          </cell>
          <cell r="D9163" t="str">
            <v/>
          </cell>
        </row>
        <row r="9164">
          <cell r="A9164" t="str">
            <v/>
          </cell>
          <cell r="D9164" t="str">
            <v/>
          </cell>
        </row>
        <row r="9165">
          <cell r="A9165" t="str">
            <v/>
          </cell>
          <cell r="D9165" t="str">
            <v/>
          </cell>
        </row>
        <row r="9166">
          <cell r="A9166" t="str">
            <v/>
          </cell>
          <cell r="D9166" t="str">
            <v/>
          </cell>
        </row>
        <row r="9167">
          <cell r="A9167" t="str">
            <v/>
          </cell>
          <cell r="D9167" t="str">
            <v/>
          </cell>
        </row>
        <row r="9168">
          <cell r="A9168" t="str">
            <v/>
          </cell>
          <cell r="D9168" t="str">
            <v/>
          </cell>
        </row>
        <row r="9169">
          <cell r="A9169" t="str">
            <v/>
          </cell>
          <cell r="D9169" t="str">
            <v/>
          </cell>
        </row>
        <row r="9170">
          <cell r="A9170" t="str">
            <v/>
          </cell>
          <cell r="D9170" t="str">
            <v/>
          </cell>
        </row>
        <row r="9171">
          <cell r="A9171" t="str">
            <v/>
          </cell>
          <cell r="D9171" t="str">
            <v/>
          </cell>
        </row>
        <row r="9172">
          <cell r="A9172" t="str">
            <v/>
          </cell>
          <cell r="D9172" t="str">
            <v/>
          </cell>
        </row>
        <row r="9173">
          <cell r="A9173" t="str">
            <v/>
          </cell>
          <cell r="D9173" t="str">
            <v/>
          </cell>
        </row>
        <row r="9174">
          <cell r="A9174" t="str">
            <v/>
          </cell>
          <cell r="D9174" t="str">
            <v/>
          </cell>
        </row>
        <row r="9175">
          <cell r="A9175" t="str">
            <v/>
          </cell>
          <cell r="D9175" t="str">
            <v/>
          </cell>
        </row>
        <row r="9176">
          <cell r="A9176" t="str">
            <v/>
          </cell>
          <cell r="D9176" t="str">
            <v/>
          </cell>
        </row>
        <row r="9177">
          <cell r="A9177" t="str">
            <v/>
          </cell>
          <cell r="D9177" t="str">
            <v/>
          </cell>
        </row>
        <row r="9178">
          <cell r="A9178" t="str">
            <v/>
          </cell>
          <cell r="D9178" t="str">
            <v/>
          </cell>
        </row>
        <row r="9179">
          <cell r="A9179" t="str">
            <v/>
          </cell>
          <cell r="D9179" t="str">
            <v/>
          </cell>
        </row>
        <row r="9180">
          <cell r="A9180" t="str">
            <v/>
          </cell>
          <cell r="D9180" t="str">
            <v/>
          </cell>
        </row>
        <row r="9181">
          <cell r="A9181" t="str">
            <v/>
          </cell>
          <cell r="D9181" t="str">
            <v/>
          </cell>
        </row>
        <row r="9182">
          <cell r="A9182" t="str">
            <v/>
          </cell>
          <cell r="D9182" t="str">
            <v/>
          </cell>
        </row>
        <row r="9183">
          <cell r="A9183" t="str">
            <v/>
          </cell>
          <cell r="D9183" t="str">
            <v/>
          </cell>
        </row>
        <row r="9184">
          <cell r="A9184" t="str">
            <v/>
          </cell>
          <cell r="D9184" t="str">
            <v/>
          </cell>
        </row>
        <row r="9185">
          <cell r="A9185" t="str">
            <v/>
          </cell>
          <cell r="D9185" t="str">
            <v/>
          </cell>
        </row>
        <row r="9186">
          <cell r="A9186" t="str">
            <v/>
          </cell>
          <cell r="D9186" t="str">
            <v/>
          </cell>
        </row>
        <row r="9187">
          <cell r="A9187" t="str">
            <v/>
          </cell>
          <cell r="D9187" t="str">
            <v/>
          </cell>
        </row>
        <row r="9188">
          <cell r="A9188" t="str">
            <v/>
          </cell>
          <cell r="D9188" t="str">
            <v/>
          </cell>
        </row>
        <row r="9189">
          <cell r="A9189" t="str">
            <v/>
          </cell>
          <cell r="D9189" t="str">
            <v/>
          </cell>
        </row>
        <row r="9190">
          <cell r="A9190" t="str">
            <v/>
          </cell>
          <cell r="D9190" t="str">
            <v/>
          </cell>
        </row>
        <row r="9191">
          <cell r="A9191" t="str">
            <v/>
          </cell>
          <cell r="D9191" t="str">
            <v/>
          </cell>
        </row>
        <row r="9192">
          <cell r="A9192" t="str">
            <v/>
          </cell>
          <cell r="D9192" t="str">
            <v/>
          </cell>
        </row>
        <row r="9193">
          <cell r="A9193" t="str">
            <v/>
          </cell>
          <cell r="D9193" t="str">
            <v/>
          </cell>
        </row>
        <row r="9194">
          <cell r="A9194" t="str">
            <v/>
          </cell>
          <cell r="D9194" t="str">
            <v/>
          </cell>
        </row>
        <row r="9195">
          <cell r="A9195" t="str">
            <v/>
          </cell>
          <cell r="D9195" t="str">
            <v/>
          </cell>
        </row>
        <row r="9196">
          <cell r="A9196" t="str">
            <v/>
          </cell>
          <cell r="D9196" t="str">
            <v/>
          </cell>
        </row>
        <row r="9197">
          <cell r="A9197" t="str">
            <v/>
          </cell>
          <cell r="D9197" t="str">
            <v/>
          </cell>
        </row>
        <row r="9198">
          <cell r="A9198" t="str">
            <v/>
          </cell>
          <cell r="D9198" t="str">
            <v/>
          </cell>
        </row>
        <row r="9199">
          <cell r="A9199" t="str">
            <v/>
          </cell>
          <cell r="D9199" t="str">
            <v/>
          </cell>
        </row>
        <row r="9200">
          <cell r="A9200" t="str">
            <v/>
          </cell>
          <cell r="D9200" t="str">
            <v/>
          </cell>
        </row>
        <row r="9201">
          <cell r="A9201" t="str">
            <v/>
          </cell>
          <cell r="D9201" t="str">
            <v/>
          </cell>
        </row>
        <row r="9202">
          <cell r="A9202" t="str">
            <v/>
          </cell>
          <cell r="D9202" t="str">
            <v/>
          </cell>
        </row>
        <row r="9203">
          <cell r="A9203" t="str">
            <v/>
          </cell>
          <cell r="D9203" t="str">
            <v/>
          </cell>
        </row>
        <row r="9204">
          <cell r="A9204" t="str">
            <v/>
          </cell>
          <cell r="D9204" t="str">
            <v/>
          </cell>
        </row>
        <row r="9205">
          <cell r="A9205" t="str">
            <v/>
          </cell>
          <cell r="D9205" t="str">
            <v/>
          </cell>
        </row>
        <row r="9206">
          <cell r="A9206" t="str">
            <v/>
          </cell>
          <cell r="D9206" t="str">
            <v/>
          </cell>
        </row>
        <row r="9207">
          <cell r="A9207" t="str">
            <v/>
          </cell>
          <cell r="D9207" t="str">
            <v/>
          </cell>
        </row>
        <row r="9208">
          <cell r="A9208" t="str">
            <v/>
          </cell>
          <cell r="D9208" t="str">
            <v/>
          </cell>
        </row>
        <row r="9209">
          <cell r="A9209" t="str">
            <v/>
          </cell>
          <cell r="D9209" t="str">
            <v/>
          </cell>
        </row>
        <row r="9210">
          <cell r="A9210" t="str">
            <v/>
          </cell>
          <cell r="D9210" t="str">
            <v/>
          </cell>
        </row>
        <row r="9211">
          <cell r="A9211" t="str">
            <v/>
          </cell>
          <cell r="D9211" t="str">
            <v/>
          </cell>
        </row>
        <row r="9212">
          <cell r="A9212" t="str">
            <v/>
          </cell>
          <cell r="D9212" t="str">
            <v/>
          </cell>
        </row>
        <row r="9213">
          <cell r="A9213" t="str">
            <v/>
          </cell>
          <cell r="D9213" t="str">
            <v/>
          </cell>
        </row>
        <row r="9214">
          <cell r="A9214" t="str">
            <v/>
          </cell>
          <cell r="D9214" t="str">
            <v/>
          </cell>
        </row>
        <row r="9215">
          <cell r="A9215" t="str">
            <v/>
          </cell>
          <cell r="D9215" t="str">
            <v/>
          </cell>
        </row>
        <row r="9216">
          <cell r="A9216" t="str">
            <v/>
          </cell>
          <cell r="D9216" t="str">
            <v/>
          </cell>
        </row>
        <row r="9217">
          <cell r="A9217" t="str">
            <v/>
          </cell>
          <cell r="D9217" t="str">
            <v/>
          </cell>
        </row>
        <row r="9218">
          <cell r="A9218" t="str">
            <v/>
          </cell>
          <cell r="D9218" t="str">
            <v/>
          </cell>
        </row>
        <row r="9219">
          <cell r="A9219" t="str">
            <v/>
          </cell>
          <cell r="D9219" t="str">
            <v/>
          </cell>
        </row>
        <row r="9220">
          <cell r="A9220" t="str">
            <v/>
          </cell>
          <cell r="D9220" t="str">
            <v/>
          </cell>
        </row>
        <row r="9221">
          <cell r="A9221" t="str">
            <v/>
          </cell>
          <cell r="D9221" t="str">
            <v/>
          </cell>
        </row>
        <row r="9222">
          <cell r="A9222" t="str">
            <v/>
          </cell>
          <cell r="D9222" t="str">
            <v/>
          </cell>
        </row>
        <row r="9223">
          <cell r="A9223" t="str">
            <v/>
          </cell>
          <cell r="D9223" t="str">
            <v/>
          </cell>
        </row>
        <row r="9224">
          <cell r="A9224" t="str">
            <v/>
          </cell>
          <cell r="D9224" t="str">
            <v/>
          </cell>
        </row>
        <row r="9225">
          <cell r="A9225" t="str">
            <v/>
          </cell>
          <cell r="D9225" t="str">
            <v/>
          </cell>
        </row>
        <row r="9226">
          <cell r="A9226" t="str">
            <v/>
          </cell>
          <cell r="D9226" t="str">
            <v/>
          </cell>
        </row>
        <row r="9227">
          <cell r="A9227" t="str">
            <v/>
          </cell>
          <cell r="D9227" t="str">
            <v/>
          </cell>
        </row>
        <row r="9228">
          <cell r="A9228" t="str">
            <v/>
          </cell>
          <cell r="D9228" t="str">
            <v/>
          </cell>
        </row>
        <row r="9229">
          <cell r="A9229" t="str">
            <v/>
          </cell>
          <cell r="D9229" t="str">
            <v/>
          </cell>
        </row>
        <row r="9230">
          <cell r="A9230" t="str">
            <v/>
          </cell>
          <cell r="D9230" t="str">
            <v/>
          </cell>
        </row>
        <row r="9231">
          <cell r="A9231" t="str">
            <v/>
          </cell>
          <cell r="D9231" t="str">
            <v/>
          </cell>
        </row>
        <row r="9232">
          <cell r="A9232" t="str">
            <v/>
          </cell>
          <cell r="D9232" t="str">
            <v/>
          </cell>
        </row>
        <row r="9233">
          <cell r="A9233" t="str">
            <v/>
          </cell>
          <cell r="D9233" t="str">
            <v/>
          </cell>
        </row>
        <row r="9234">
          <cell r="A9234" t="str">
            <v/>
          </cell>
          <cell r="D9234" t="str">
            <v/>
          </cell>
        </row>
        <row r="9235">
          <cell r="A9235" t="str">
            <v/>
          </cell>
          <cell r="D9235" t="str">
            <v/>
          </cell>
        </row>
        <row r="9236">
          <cell r="A9236" t="str">
            <v/>
          </cell>
          <cell r="D9236" t="str">
            <v/>
          </cell>
        </row>
        <row r="9237">
          <cell r="A9237" t="str">
            <v/>
          </cell>
          <cell r="D9237" t="str">
            <v/>
          </cell>
        </row>
        <row r="9238">
          <cell r="A9238" t="str">
            <v/>
          </cell>
          <cell r="D9238" t="str">
            <v/>
          </cell>
        </row>
        <row r="9239">
          <cell r="A9239" t="str">
            <v/>
          </cell>
          <cell r="D9239" t="str">
            <v/>
          </cell>
        </row>
        <row r="9240">
          <cell r="A9240" t="str">
            <v/>
          </cell>
          <cell r="D9240" t="str">
            <v/>
          </cell>
        </row>
        <row r="9241">
          <cell r="A9241" t="str">
            <v/>
          </cell>
          <cell r="D9241" t="str">
            <v/>
          </cell>
        </row>
        <row r="9242">
          <cell r="A9242" t="str">
            <v/>
          </cell>
          <cell r="D9242" t="str">
            <v/>
          </cell>
        </row>
        <row r="9243">
          <cell r="A9243" t="str">
            <v/>
          </cell>
          <cell r="D9243" t="str">
            <v/>
          </cell>
        </row>
        <row r="9244">
          <cell r="A9244" t="str">
            <v/>
          </cell>
          <cell r="D9244" t="str">
            <v/>
          </cell>
        </row>
        <row r="9245">
          <cell r="A9245" t="str">
            <v/>
          </cell>
          <cell r="D9245" t="str">
            <v/>
          </cell>
        </row>
        <row r="9246">
          <cell r="A9246" t="str">
            <v/>
          </cell>
          <cell r="D9246" t="str">
            <v/>
          </cell>
        </row>
        <row r="9247">
          <cell r="A9247" t="str">
            <v/>
          </cell>
          <cell r="D9247" t="str">
            <v/>
          </cell>
        </row>
        <row r="9248">
          <cell r="A9248" t="str">
            <v/>
          </cell>
          <cell r="D9248" t="str">
            <v/>
          </cell>
        </row>
        <row r="9249">
          <cell r="A9249" t="str">
            <v/>
          </cell>
          <cell r="D9249" t="str">
            <v/>
          </cell>
        </row>
        <row r="9250">
          <cell r="A9250" t="str">
            <v/>
          </cell>
          <cell r="D9250" t="str">
            <v/>
          </cell>
        </row>
        <row r="9251">
          <cell r="A9251" t="str">
            <v/>
          </cell>
          <cell r="D9251" t="str">
            <v/>
          </cell>
        </row>
        <row r="9252">
          <cell r="A9252" t="str">
            <v/>
          </cell>
          <cell r="D9252" t="str">
            <v/>
          </cell>
        </row>
        <row r="9253">
          <cell r="A9253" t="str">
            <v/>
          </cell>
          <cell r="D9253" t="str">
            <v/>
          </cell>
        </row>
        <row r="9254">
          <cell r="A9254" t="str">
            <v/>
          </cell>
          <cell r="D9254" t="str">
            <v/>
          </cell>
        </row>
        <row r="9255">
          <cell r="A9255" t="str">
            <v/>
          </cell>
          <cell r="D9255" t="str">
            <v/>
          </cell>
        </row>
        <row r="9256">
          <cell r="A9256" t="str">
            <v/>
          </cell>
          <cell r="D9256" t="str">
            <v/>
          </cell>
        </row>
        <row r="9257">
          <cell r="A9257" t="str">
            <v/>
          </cell>
          <cell r="D9257" t="str">
            <v/>
          </cell>
        </row>
        <row r="9258">
          <cell r="A9258" t="str">
            <v/>
          </cell>
          <cell r="D9258" t="str">
            <v/>
          </cell>
        </row>
        <row r="9259">
          <cell r="A9259" t="str">
            <v/>
          </cell>
          <cell r="D9259" t="str">
            <v/>
          </cell>
        </row>
        <row r="9260">
          <cell r="A9260" t="str">
            <v/>
          </cell>
          <cell r="D9260" t="str">
            <v/>
          </cell>
        </row>
        <row r="9261">
          <cell r="A9261" t="str">
            <v/>
          </cell>
          <cell r="D9261" t="str">
            <v/>
          </cell>
        </row>
        <row r="9262">
          <cell r="A9262" t="str">
            <v/>
          </cell>
          <cell r="D9262" t="str">
            <v/>
          </cell>
        </row>
        <row r="9263">
          <cell r="A9263" t="str">
            <v/>
          </cell>
          <cell r="D9263" t="str">
            <v/>
          </cell>
        </row>
        <row r="9264">
          <cell r="A9264" t="str">
            <v/>
          </cell>
          <cell r="D9264" t="str">
            <v/>
          </cell>
        </row>
        <row r="9265">
          <cell r="A9265" t="str">
            <v/>
          </cell>
          <cell r="D9265" t="str">
            <v/>
          </cell>
        </row>
        <row r="9266">
          <cell r="A9266" t="str">
            <v/>
          </cell>
          <cell r="D9266" t="str">
            <v/>
          </cell>
        </row>
        <row r="9267">
          <cell r="A9267" t="str">
            <v/>
          </cell>
          <cell r="D9267" t="str">
            <v/>
          </cell>
        </row>
        <row r="9268">
          <cell r="A9268" t="str">
            <v/>
          </cell>
          <cell r="D9268" t="str">
            <v/>
          </cell>
        </row>
        <row r="9269">
          <cell r="A9269" t="str">
            <v/>
          </cell>
          <cell r="D9269" t="str">
            <v/>
          </cell>
        </row>
        <row r="9270">
          <cell r="A9270" t="str">
            <v/>
          </cell>
          <cell r="D9270" t="str">
            <v/>
          </cell>
        </row>
        <row r="9271">
          <cell r="A9271" t="str">
            <v/>
          </cell>
          <cell r="D9271" t="str">
            <v/>
          </cell>
        </row>
        <row r="9272">
          <cell r="A9272" t="str">
            <v/>
          </cell>
          <cell r="D9272" t="str">
            <v/>
          </cell>
        </row>
        <row r="9273">
          <cell r="A9273" t="str">
            <v/>
          </cell>
          <cell r="D9273" t="str">
            <v/>
          </cell>
        </row>
        <row r="9274">
          <cell r="A9274" t="str">
            <v/>
          </cell>
          <cell r="D9274" t="str">
            <v/>
          </cell>
        </row>
        <row r="9275">
          <cell r="A9275" t="str">
            <v/>
          </cell>
          <cell r="D9275" t="str">
            <v/>
          </cell>
        </row>
        <row r="9276">
          <cell r="A9276" t="str">
            <v/>
          </cell>
          <cell r="D9276" t="str">
            <v/>
          </cell>
        </row>
        <row r="9277">
          <cell r="A9277" t="str">
            <v/>
          </cell>
          <cell r="D9277" t="str">
            <v/>
          </cell>
        </row>
        <row r="9278">
          <cell r="A9278" t="str">
            <v/>
          </cell>
          <cell r="D9278" t="str">
            <v/>
          </cell>
        </row>
        <row r="9279">
          <cell r="A9279" t="str">
            <v/>
          </cell>
          <cell r="D9279" t="str">
            <v/>
          </cell>
        </row>
        <row r="9280">
          <cell r="A9280" t="str">
            <v/>
          </cell>
          <cell r="D9280" t="str">
            <v/>
          </cell>
        </row>
        <row r="9281">
          <cell r="A9281" t="str">
            <v/>
          </cell>
          <cell r="D9281" t="str">
            <v/>
          </cell>
        </row>
        <row r="9282">
          <cell r="A9282" t="str">
            <v/>
          </cell>
          <cell r="D9282" t="str">
            <v/>
          </cell>
        </row>
        <row r="9283">
          <cell r="A9283" t="str">
            <v/>
          </cell>
          <cell r="D9283" t="str">
            <v/>
          </cell>
        </row>
        <row r="9284">
          <cell r="A9284" t="str">
            <v/>
          </cell>
          <cell r="D9284" t="str">
            <v/>
          </cell>
        </row>
        <row r="9285">
          <cell r="A9285" t="str">
            <v/>
          </cell>
          <cell r="D9285" t="str">
            <v/>
          </cell>
        </row>
        <row r="9286">
          <cell r="A9286" t="str">
            <v/>
          </cell>
          <cell r="D9286" t="str">
            <v/>
          </cell>
        </row>
        <row r="9287">
          <cell r="A9287" t="str">
            <v/>
          </cell>
          <cell r="D9287" t="str">
            <v/>
          </cell>
        </row>
        <row r="9288">
          <cell r="A9288" t="str">
            <v/>
          </cell>
          <cell r="D9288" t="str">
            <v/>
          </cell>
        </row>
        <row r="9289">
          <cell r="A9289" t="str">
            <v/>
          </cell>
          <cell r="D9289" t="str">
            <v/>
          </cell>
        </row>
        <row r="9290">
          <cell r="A9290" t="str">
            <v/>
          </cell>
          <cell r="D9290" t="str">
            <v/>
          </cell>
        </row>
        <row r="9291">
          <cell r="A9291" t="str">
            <v/>
          </cell>
          <cell r="D9291" t="str">
            <v/>
          </cell>
        </row>
        <row r="9292">
          <cell r="A9292" t="str">
            <v/>
          </cell>
          <cell r="D9292" t="str">
            <v/>
          </cell>
        </row>
        <row r="9293">
          <cell r="A9293" t="str">
            <v/>
          </cell>
          <cell r="D9293" t="str">
            <v/>
          </cell>
        </row>
        <row r="9294">
          <cell r="A9294" t="str">
            <v/>
          </cell>
          <cell r="D9294" t="str">
            <v/>
          </cell>
        </row>
        <row r="9295">
          <cell r="A9295" t="str">
            <v/>
          </cell>
          <cell r="D9295" t="str">
            <v/>
          </cell>
        </row>
        <row r="9296">
          <cell r="A9296" t="str">
            <v/>
          </cell>
          <cell r="D9296" t="str">
            <v/>
          </cell>
        </row>
        <row r="9297">
          <cell r="A9297" t="str">
            <v/>
          </cell>
          <cell r="D9297" t="str">
            <v/>
          </cell>
        </row>
        <row r="9298">
          <cell r="A9298" t="str">
            <v/>
          </cell>
          <cell r="D9298" t="str">
            <v/>
          </cell>
        </row>
        <row r="9299">
          <cell r="A9299" t="str">
            <v/>
          </cell>
          <cell r="D9299" t="str">
            <v/>
          </cell>
        </row>
        <row r="9300">
          <cell r="A9300" t="str">
            <v/>
          </cell>
          <cell r="D9300" t="str">
            <v/>
          </cell>
        </row>
        <row r="9301">
          <cell r="A9301" t="str">
            <v/>
          </cell>
          <cell r="D9301" t="str">
            <v/>
          </cell>
        </row>
        <row r="9302">
          <cell r="A9302" t="str">
            <v/>
          </cell>
          <cell r="D9302" t="str">
            <v/>
          </cell>
        </row>
        <row r="9303">
          <cell r="A9303" t="str">
            <v/>
          </cell>
          <cell r="D9303" t="str">
            <v/>
          </cell>
        </row>
        <row r="9304">
          <cell r="A9304" t="str">
            <v/>
          </cell>
          <cell r="D9304" t="str">
            <v/>
          </cell>
        </row>
        <row r="9305">
          <cell r="A9305" t="str">
            <v/>
          </cell>
          <cell r="D9305" t="str">
            <v/>
          </cell>
        </row>
        <row r="9306">
          <cell r="A9306" t="str">
            <v/>
          </cell>
          <cell r="D9306" t="str">
            <v/>
          </cell>
        </row>
        <row r="9307">
          <cell r="A9307" t="str">
            <v/>
          </cell>
          <cell r="D9307" t="str">
            <v/>
          </cell>
        </row>
        <row r="9308">
          <cell r="A9308" t="str">
            <v/>
          </cell>
          <cell r="D9308" t="str">
            <v/>
          </cell>
        </row>
        <row r="9309">
          <cell r="A9309" t="str">
            <v/>
          </cell>
          <cell r="D9309" t="str">
            <v/>
          </cell>
        </row>
        <row r="9310">
          <cell r="A9310" t="str">
            <v/>
          </cell>
          <cell r="D9310" t="str">
            <v/>
          </cell>
        </row>
        <row r="9311">
          <cell r="A9311" t="str">
            <v/>
          </cell>
          <cell r="D9311" t="str">
            <v/>
          </cell>
        </row>
        <row r="9312">
          <cell r="A9312" t="str">
            <v/>
          </cell>
          <cell r="D9312" t="str">
            <v/>
          </cell>
        </row>
        <row r="9313">
          <cell r="A9313" t="str">
            <v/>
          </cell>
          <cell r="D9313" t="str">
            <v/>
          </cell>
        </row>
        <row r="9314">
          <cell r="A9314" t="str">
            <v/>
          </cell>
          <cell r="D9314" t="str">
            <v/>
          </cell>
        </row>
        <row r="9315">
          <cell r="A9315" t="str">
            <v/>
          </cell>
          <cell r="D9315" t="str">
            <v/>
          </cell>
        </row>
        <row r="9316">
          <cell r="A9316" t="str">
            <v/>
          </cell>
          <cell r="D9316" t="str">
            <v/>
          </cell>
        </row>
        <row r="9317">
          <cell r="A9317" t="str">
            <v/>
          </cell>
          <cell r="D9317" t="str">
            <v/>
          </cell>
        </row>
        <row r="9318">
          <cell r="A9318" t="str">
            <v/>
          </cell>
          <cell r="D9318" t="str">
            <v/>
          </cell>
        </row>
        <row r="9319">
          <cell r="A9319" t="str">
            <v/>
          </cell>
          <cell r="D9319" t="str">
            <v/>
          </cell>
        </row>
        <row r="9320">
          <cell r="A9320" t="str">
            <v/>
          </cell>
          <cell r="D9320" t="str">
            <v/>
          </cell>
        </row>
        <row r="9321">
          <cell r="A9321" t="str">
            <v/>
          </cell>
          <cell r="D9321" t="str">
            <v/>
          </cell>
        </row>
        <row r="9322">
          <cell r="A9322" t="str">
            <v/>
          </cell>
          <cell r="D9322" t="str">
            <v/>
          </cell>
        </row>
        <row r="9323">
          <cell r="A9323" t="str">
            <v/>
          </cell>
          <cell r="D9323" t="str">
            <v/>
          </cell>
        </row>
        <row r="9324">
          <cell r="A9324" t="str">
            <v/>
          </cell>
          <cell r="D9324" t="str">
            <v/>
          </cell>
        </row>
        <row r="9325">
          <cell r="A9325" t="str">
            <v/>
          </cell>
          <cell r="D9325" t="str">
            <v/>
          </cell>
        </row>
        <row r="9326">
          <cell r="A9326" t="str">
            <v/>
          </cell>
          <cell r="D9326" t="str">
            <v/>
          </cell>
        </row>
        <row r="9327">
          <cell r="A9327" t="str">
            <v/>
          </cell>
          <cell r="D9327" t="str">
            <v/>
          </cell>
        </row>
        <row r="9328">
          <cell r="A9328" t="str">
            <v/>
          </cell>
          <cell r="D9328" t="str">
            <v/>
          </cell>
        </row>
        <row r="9329">
          <cell r="A9329" t="str">
            <v/>
          </cell>
          <cell r="D9329" t="str">
            <v/>
          </cell>
        </row>
        <row r="9330">
          <cell r="A9330" t="str">
            <v/>
          </cell>
          <cell r="D9330" t="str">
            <v/>
          </cell>
        </row>
        <row r="9331">
          <cell r="A9331" t="str">
            <v/>
          </cell>
          <cell r="D9331" t="str">
            <v/>
          </cell>
        </row>
        <row r="9332">
          <cell r="A9332" t="str">
            <v/>
          </cell>
          <cell r="D9332" t="str">
            <v/>
          </cell>
        </row>
        <row r="9333">
          <cell r="A9333" t="str">
            <v/>
          </cell>
          <cell r="D9333" t="str">
            <v/>
          </cell>
        </row>
        <row r="9334">
          <cell r="A9334" t="str">
            <v/>
          </cell>
          <cell r="D9334" t="str">
            <v/>
          </cell>
        </row>
        <row r="9335">
          <cell r="A9335" t="str">
            <v/>
          </cell>
          <cell r="D9335" t="str">
            <v/>
          </cell>
        </row>
        <row r="9336">
          <cell r="A9336" t="str">
            <v/>
          </cell>
          <cell r="D9336" t="str">
            <v/>
          </cell>
        </row>
        <row r="9337">
          <cell r="A9337" t="str">
            <v/>
          </cell>
          <cell r="D9337" t="str">
            <v/>
          </cell>
        </row>
        <row r="9338">
          <cell r="A9338" t="str">
            <v/>
          </cell>
          <cell r="D9338" t="str">
            <v/>
          </cell>
        </row>
        <row r="9339">
          <cell r="A9339" t="str">
            <v/>
          </cell>
          <cell r="D9339" t="str">
            <v/>
          </cell>
        </row>
        <row r="9340">
          <cell r="A9340" t="str">
            <v/>
          </cell>
          <cell r="D9340" t="str">
            <v/>
          </cell>
        </row>
        <row r="9341">
          <cell r="A9341" t="str">
            <v/>
          </cell>
          <cell r="D9341" t="str">
            <v/>
          </cell>
        </row>
        <row r="9342">
          <cell r="A9342" t="str">
            <v/>
          </cell>
          <cell r="D9342" t="str">
            <v/>
          </cell>
        </row>
        <row r="9343">
          <cell r="A9343" t="str">
            <v/>
          </cell>
          <cell r="D9343" t="str">
            <v/>
          </cell>
        </row>
        <row r="9344">
          <cell r="A9344" t="str">
            <v/>
          </cell>
          <cell r="D9344" t="str">
            <v/>
          </cell>
        </row>
        <row r="9345">
          <cell r="A9345" t="str">
            <v/>
          </cell>
          <cell r="D9345" t="str">
            <v/>
          </cell>
        </row>
        <row r="9346">
          <cell r="A9346" t="str">
            <v/>
          </cell>
          <cell r="D9346" t="str">
            <v/>
          </cell>
        </row>
        <row r="9347">
          <cell r="A9347" t="str">
            <v/>
          </cell>
          <cell r="D9347" t="str">
            <v/>
          </cell>
        </row>
        <row r="9348">
          <cell r="A9348" t="str">
            <v/>
          </cell>
          <cell r="D9348" t="str">
            <v/>
          </cell>
        </row>
        <row r="9349">
          <cell r="A9349" t="str">
            <v/>
          </cell>
          <cell r="D9349" t="str">
            <v/>
          </cell>
        </row>
        <row r="9350">
          <cell r="A9350" t="str">
            <v/>
          </cell>
          <cell r="D9350" t="str">
            <v/>
          </cell>
        </row>
        <row r="9351">
          <cell r="A9351" t="str">
            <v/>
          </cell>
          <cell r="D9351" t="str">
            <v/>
          </cell>
        </row>
        <row r="9352">
          <cell r="A9352" t="str">
            <v/>
          </cell>
          <cell r="D9352" t="str">
            <v/>
          </cell>
        </row>
        <row r="9353">
          <cell r="A9353" t="str">
            <v/>
          </cell>
          <cell r="D9353" t="str">
            <v/>
          </cell>
        </row>
        <row r="9354">
          <cell r="A9354" t="str">
            <v/>
          </cell>
          <cell r="D9354" t="str">
            <v/>
          </cell>
        </row>
        <row r="9355">
          <cell r="A9355" t="str">
            <v/>
          </cell>
          <cell r="D9355" t="str">
            <v/>
          </cell>
        </row>
        <row r="9356">
          <cell r="A9356" t="str">
            <v/>
          </cell>
          <cell r="D9356" t="str">
            <v/>
          </cell>
        </row>
        <row r="9357">
          <cell r="A9357" t="str">
            <v/>
          </cell>
          <cell r="D9357" t="str">
            <v/>
          </cell>
        </row>
        <row r="9358">
          <cell r="A9358" t="str">
            <v/>
          </cell>
          <cell r="D9358" t="str">
            <v/>
          </cell>
        </row>
        <row r="9359">
          <cell r="A9359" t="str">
            <v/>
          </cell>
          <cell r="D9359" t="str">
            <v/>
          </cell>
        </row>
        <row r="9360">
          <cell r="A9360" t="str">
            <v/>
          </cell>
          <cell r="D9360" t="str">
            <v/>
          </cell>
        </row>
        <row r="9361">
          <cell r="A9361" t="str">
            <v/>
          </cell>
          <cell r="D9361" t="str">
            <v/>
          </cell>
        </row>
        <row r="9362">
          <cell r="A9362" t="str">
            <v/>
          </cell>
          <cell r="D9362" t="str">
            <v/>
          </cell>
        </row>
        <row r="9363">
          <cell r="A9363" t="str">
            <v/>
          </cell>
          <cell r="D9363" t="str">
            <v/>
          </cell>
        </row>
        <row r="9364">
          <cell r="A9364" t="str">
            <v/>
          </cell>
          <cell r="D9364" t="str">
            <v/>
          </cell>
        </row>
        <row r="9365">
          <cell r="A9365" t="str">
            <v/>
          </cell>
          <cell r="D9365" t="str">
            <v/>
          </cell>
        </row>
        <row r="9366">
          <cell r="A9366" t="str">
            <v/>
          </cell>
          <cell r="D9366" t="str">
            <v/>
          </cell>
        </row>
        <row r="9367">
          <cell r="A9367" t="str">
            <v/>
          </cell>
          <cell r="D9367" t="str">
            <v/>
          </cell>
        </row>
        <row r="9368">
          <cell r="A9368" t="str">
            <v/>
          </cell>
          <cell r="D9368" t="str">
            <v/>
          </cell>
        </row>
        <row r="9369">
          <cell r="A9369" t="str">
            <v/>
          </cell>
          <cell r="D9369" t="str">
            <v/>
          </cell>
        </row>
        <row r="9370">
          <cell r="A9370" t="str">
            <v/>
          </cell>
          <cell r="D9370" t="str">
            <v/>
          </cell>
        </row>
        <row r="9371">
          <cell r="A9371" t="str">
            <v/>
          </cell>
          <cell r="D9371" t="str">
            <v/>
          </cell>
        </row>
        <row r="9372">
          <cell r="A9372" t="str">
            <v/>
          </cell>
          <cell r="D9372" t="str">
            <v/>
          </cell>
        </row>
        <row r="9373">
          <cell r="A9373" t="str">
            <v/>
          </cell>
          <cell r="D9373" t="str">
            <v/>
          </cell>
        </row>
        <row r="9374">
          <cell r="A9374" t="str">
            <v/>
          </cell>
          <cell r="D9374" t="str">
            <v/>
          </cell>
        </row>
        <row r="9375">
          <cell r="A9375" t="str">
            <v/>
          </cell>
          <cell r="D9375" t="str">
            <v/>
          </cell>
        </row>
        <row r="9376">
          <cell r="A9376" t="str">
            <v/>
          </cell>
          <cell r="D9376" t="str">
            <v/>
          </cell>
        </row>
        <row r="9377">
          <cell r="A9377" t="str">
            <v/>
          </cell>
          <cell r="D9377" t="str">
            <v/>
          </cell>
        </row>
        <row r="9378">
          <cell r="A9378" t="str">
            <v/>
          </cell>
          <cell r="D9378" t="str">
            <v/>
          </cell>
        </row>
        <row r="9379">
          <cell r="A9379" t="str">
            <v/>
          </cell>
          <cell r="D9379" t="str">
            <v/>
          </cell>
        </row>
        <row r="9380">
          <cell r="A9380" t="str">
            <v/>
          </cell>
          <cell r="D9380" t="str">
            <v/>
          </cell>
        </row>
        <row r="9381">
          <cell r="A9381" t="str">
            <v/>
          </cell>
          <cell r="D9381" t="str">
            <v/>
          </cell>
        </row>
        <row r="9382">
          <cell r="A9382" t="str">
            <v/>
          </cell>
          <cell r="D9382" t="str">
            <v/>
          </cell>
        </row>
        <row r="9383">
          <cell r="A9383" t="str">
            <v/>
          </cell>
          <cell r="D9383" t="str">
            <v/>
          </cell>
        </row>
        <row r="9384">
          <cell r="A9384" t="str">
            <v/>
          </cell>
          <cell r="D9384" t="str">
            <v/>
          </cell>
        </row>
        <row r="9385">
          <cell r="A9385" t="str">
            <v/>
          </cell>
          <cell r="D9385" t="str">
            <v/>
          </cell>
        </row>
        <row r="9386">
          <cell r="A9386" t="str">
            <v/>
          </cell>
          <cell r="D9386" t="str">
            <v/>
          </cell>
        </row>
        <row r="9387">
          <cell r="A9387" t="str">
            <v/>
          </cell>
          <cell r="D9387" t="str">
            <v/>
          </cell>
        </row>
        <row r="9388">
          <cell r="A9388" t="str">
            <v/>
          </cell>
          <cell r="D9388" t="str">
            <v/>
          </cell>
        </row>
        <row r="9389">
          <cell r="A9389" t="str">
            <v/>
          </cell>
          <cell r="D9389" t="str">
            <v/>
          </cell>
        </row>
        <row r="9390">
          <cell r="A9390" t="str">
            <v/>
          </cell>
          <cell r="D9390" t="str">
            <v/>
          </cell>
        </row>
        <row r="9391">
          <cell r="A9391" t="str">
            <v/>
          </cell>
          <cell r="D9391" t="str">
            <v/>
          </cell>
        </row>
        <row r="9392">
          <cell r="A9392" t="str">
            <v/>
          </cell>
          <cell r="D9392" t="str">
            <v/>
          </cell>
        </row>
        <row r="9393">
          <cell r="A9393" t="str">
            <v/>
          </cell>
          <cell r="D9393" t="str">
            <v/>
          </cell>
        </row>
        <row r="9394">
          <cell r="A9394" t="str">
            <v/>
          </cell>
          <cell r="D9394" t="str">
            <v/>
          </cell>
        </row>
        <row r="9395">
          <cell r="A9395" t="str">
            <v/>
          </cell>
          <cell r="D9395" t="str">
            <v/>
          </cell>
        </row>
        <row r="9396">
          <cell r="A9396" t="str">
            <v/>
          </cell>
          <cell r="D9396" t="str">
            <v/>
          </cell>
        </row>
        <row r="9397">
          <cell r="A9397" t="str">
            <v/>
          </cell>
          <cell r="D9397" t="str">
            <v/>
          </cell>
        </row>
        <row r="9398">
          <cell r="A9398" t="str">
            <v/>
          </cell>
          <cell r="D9398" t="str">
            <v/>
          </cell>
        </row>
        <row r="9399">
          <cell r="A9399" t="str">
            <v/>
          </cell>
          <cell r="D9399" t="str">
            <v/>
          </cell>
        </row>
        <row r="9400">
          <cell r="A9400" t="str">
            <v/>
          </cell>
          <cell r="D9400" t="str">
            <v/>
          </cell>
        </row>
        <row r="9401">
          <cell r="A9401" t="str">
            <v/>
          </cell>
          <cell r="D9401" t="str">
            <v/>
          </cell>
        </row>
        <row r="9402">
          <cell r="A9402" t="str">
            <v/>
          </cell>
          <cell r="D9402" t="str">
            <v/>
          </cell>
        </row>
        <row r="9403">
          <cell r="A9403" t="str">
            <v/>
          </cell>
          <cell r="D9403" t="str">
            <v/>
          </cell>
        </row>
        <row r="9404">
          <cell r="A9404" t="str">
            <v/>
          </cell>
          <cell r="D9404" t="str">
            <v/>
          </cell>
        </row>
        <row r="9405">
          <cell r="A9405" t="str">
            <v/>
          </cell>
          <cell r="D9405" t="str">
            <v/>
          </cell>
        </row>
        <row r="9406">
          <cell r="A9406" t="str">
            <v/>
          </cell>
          <cell r="D9406" t="str">
            <v/>
          </cell>
        </row>
        <row r="9407">
          <cell r="A9407" t="str">
            <v/>
          </cell>
          <cell r="D9407" t="str">
            <v/>
          </cell>
        </row>
        <row r="9408">
          <cell r="A9408" t="str">
            <v/>
          </cell>
          <cell r="D9408" t="str">
            <v/>
          </cell>
        </row>
        <row r="9409">
          <cell r="A9409" t="str">
            <v/>
          </cell>
          <cell r="D9409" t="str">
            <v/>
          </cell>
        </row>
        <row r="9410">
          <cell r="A9410" t="str">
            <v/>
          </cell>
          <cell r="D9410" t="str">
            <v/>
          </cell>
        </row>
        <row r="9411">
          <cell r="A9411" t="str">
            <v/>
          </cell>
          <cell r="D9411" t="str">
            <v/>
          </cell>
        </row>
        <row r="9412">
          <cell r="A9412" t="str">
            <v/>
          </cell>
          <cell r="D9412" t="str">
            <v/>
          </cell>
        </row>
        <row r="9413">
          <cell r="A9413" t="str">
            <v/>
          </cell>
          <cell r="D9413" t="str">
            <v/>
          </cell>
        </row>
        <row r="9414">
          <cell r="A9414" t="str">
            <v/>
          </cell>
          <cell r="D9414" t="str">
            <v/>
          </cell>
        </row>
        <row r="9415">
          <cell r="A9415" t="str">
            <v/>
          </cell>
          <cell r="D9415" t="str">
            <v/>
          </cell>
        </row>
        <row r="9416">
          <cell r="A9416" t="str">
            <v/>
          </cell>
          <cell r="D9416" t="str">
            <v/>
          </cell>
        </row>
        <row r="9417">
          <cell r="A9417" t="str">
            <v/>
          </cell>
          <cell r="D9417" t="str">
            <v/>
          </cell>
        </row>
        <row r="9418">
          <cell r="A9418" t="str">
            <v/>
          </cell>
          <cell r="D9418" t="str">
            <v/>
          </cell>
        </row>
        <row r="9419">
          <cell r="A9419" t="str">
            <v/>
          </cell>
          <cell r="D9419" t="str">
            <v/>
          </cell>
        </row>
        <row r="9420">
          <cell r="A9420" t="str">
            <v/>
          </cell>
          <cell r="D9420" t="str">
            <v/>
          </cell>
        </row>
        <row r="9421">
          <cell r="A9421" t="str">
            <v/>
          </cell>
          <cell r="D9421" t="str">
            <v/>
          </cell>
        </row>
        <row r="9422">
          <cell r="A9422" t="str">
            <v/>
          </cell>
          <cell r="D9422" t="str">
            <v/>
          </cell>
        </row>
        <row r="9423">
          <cell r="A9423" t="str">
            <v/>
          </cell>
          <cell r="D9423" t="str">
            <v/>
          </cell>
        </row>
        <row r="9424">
          <cell r="A9424" t="str">
            <v/>
          </cell>
          <cell r="D9424" t="str">
            <v/>
          </cell>
        </row>
        <row r="9425">
          <cell r="A9425" t="str">
            <v/>
          </cell>
          <cell r="D9425" t="str">
            <v/>
          </cell>
        </row>
        <row r="9426">
          <cell r="A9426" t="str">
            <v/>
          </cell>
          <cell r="D9426" t="str">
            <v/>
          </cell>
        </row>
        <row r="9427">
          <cell r="A9427" t="str">
            <v/>
          </cell>
          <cell r="D9427" t="str">
            <v/>
          </cell>
        </row>
        <row r="9428">
          <cell r="A9428" t="str">
            <v/>
          </cell>
          <cell r="D9428" t="str">
            <v/>
          </cell>
        </row>
        <row r="9429">
          <cell r="A9429" t="str">
            <v/>
          </cell>
          <cell r="D9429" t="str">
            <v/>
          </cell>
        </row>
        <row r="9430">
          <cell r="A9430" t="str">
            <v/>
          </cell>
          <cell r="D9430" t="str">
            <v/>
          </cell>
        </row>
        <row r="9431">
          <cell r="A9431" t="str">
            <v/>
          </cell>
          <cell r="D9431" t="str">
            <v/>
          </cell>
        </row>
        <row r="9432">
          <cell r="A9432" t="str">
            <v/>
          </cell>
          <cell r="D9432" t="str">
            <v/>
          </cell>
        </row>
        <row r="9433">
          <cell r="A9433" t="str">
            <v/>
          </cell>
          <cell r="D9433" t="str">
            <v/>
          </cell>
        </row>
        <row r="9434">
          <cell r="A9434" t="str">
            <v/>
          </cell>
          <cell r="D9434" t="str">
            <v/>
          </cell>
        </row>
        <row r="9435">
          <cell r="A9435" t="str">
            <v/>
          </cell>
          <cell r="D9435" t="str">
            <v/>
          </cell>
        </row>
        <row r="9436">
          <cell r="A9436" t="str">
            <v/>
          </cell>
          <cell r="D9436" t="str">
            <v/>
          </cell>
        </row>
        <row r="9437">
          <cell r="A9437" t="str">
            <v/>
          </cell>
          <cell r="D9437" t="str">
            <v/>
          </cell>
        </row>
        <row r="9438">
          <cell r="A9438" t="str">
            <v/>
          </cell>
          <cell r="D9438" t="str">
            <v/>
          </cell>
        </row>
        <row r="9439">
          <cell r="A9439" t="str">
            <v/>
          </cell>
          <cell r="D9439" t="str">
            <v/>
          </cell>
        </row>
        <row r="9440">
          <cell r="A9440" t="str">
            <v/>
          </cell>
          <cell r="D9440" t="str">
            <v/>
          </cell>
        </row>
        <row r="9441">
          <cell r="A9441" t="str">
            <v/>
          </cell>
          <cell r="D9441" t="str">
            <v/>
          </cell>
        </row>
        <row r="9442">
          <cell r="A9442" t="str">
            <v/>
          </cell>
          <cell r="D9442" t="str">
            <v/>
          </cell>
        </row>
        <row r="9443">
          <cell r="A9443" t="str">
            <v/>
          </cell>
          <cell r="D9443" t="str">
            <v/>
          </cell>
        </row>
        <row r="9444">
          <cell r="A9444" t="str">
            <v/>
          </cell>
          <cell r="D9444" t="str">
            <v/>
          </cell>
        </row>
        <row r="9445">
          <cell r="A9445" t="str">
            <v/>
          </cell>
          <cell r="D9445" t="str">
            <v/>
          </cell>
        </row>
        <row r="9446">
          <cell r="A9446" t="str">
            <v/>
          </cell>
          <cell r="D9446" t="str">
            <v/>
          </cell>
        </row>
        <row r="9447">
          <cell r="A9447" t="str">
            <v/>
          </cell>
          <cell r="D9447" t="str">
            <v/>
          </cell>
        </row>
        <row r="9448">
          <cell r="A9448" t="str">
            <v/>
          </cell>
          <cell r="D9448" t="str">
            <v/>
          </cell>
        </row>
        <row r="9449">
          <cell r="A9449" t="str">
            <v/>
          </cell>
          <cell r="D9449" t="str">
            <v/>
          </cell>
        </row>
        <row r="9450">
          <cell r="A9450" t="str">
            <v/>
          </cell>
          <cell r="D9450" t="str">
            <v/>
          </cell>
        </row>
        <row r="9451">
          <cell r="A9451" t="str">
            <v/>
          </cell>
          <cell r="D9451" t="str">
            <v/>
          </cell>
        </row>
        <row r="9452">
          <cell r="A9452" t="str">
            <v/>
          </cell>
          <cell r="D9452" t="str">
            <v/>
          </cell>
        </row>
        <row r="9453">
          <cell r="A9453" t="str">
            <v/>
          </cell>
          <cell r="D9453" t="str">
            <v/>
          </cell>
        </row>
        <row r="9454">
          <cell r="A9454" t="str">
            <v/>
          </cell>
          <cell r="D9454" t="str">
            <v/>
          </cell>
        </row>
        <row r="9455">
          <cell r="A9455" t="str">
            <v/>
          </cell>
          <cell r="D9455" t="str">
            <v/>
          </cell>
        </row>
        <row r="9456">
          <cell r="A9456" t="str">
            <v/>
          </cell>
          <cell r="D9456" t="str">
            <v/>
          </cell>
        </row>
        <row r="9457">
          <cell r="A9457" t="str">
            <v/>
          </cell>
          <cell r="D9457" t="str">
            <v/>
          </cell>
        </row>
        <row r="9458">
          <cell r="A9458" t="str">
            <v/>
          </cell>
          <cell r="D9458" t="str">
            <v/>
          </cell>
        </row>
        <row r="9459">
          <cell r="A9459" t="str">
            <v/>
          </cell>
          <cell r="D9459" t="str">
            <v/>
          </cell>
        </row>
        <row r="9460">
          <cell r="A9460" t="str">
            <v/>
          </cell>
          <cell r="D9460" t="str">
            <v/>
          </cell>
        </row>
        <row r="9461">
          <cell r="A9461" t="str">
            <v/>
          </cell>
          <cell r="D9461" t="str">
            <v/>
          </cell>
        </row>
        <row r="9462">
          <cell r="A9462" t="str">
            <v/>
          </cell>
          <cell r="D9462" t="str">
            <v/>
          </cell>
        </row>
        <row r="9463">
          <cell r="A9463" t="str">
            <v/>
          </cell>
          <cell r="D9463" t="str">
            <v/>
          </cell>
        </row>
        <row r="9464">
          <cell r="A9464" t="str">
            <v/>
          </cell>
          <cell r="D9464" t="str">
            <v/>
          </cell>
        </row>
        <row r="9465">
          <cell r="A9465" t="str">
            <v/>
          </cell>
          <cell r="D9465" t="str">
            <v/>
          </cell>
        </row>
        <row r="9466">
          <cell r="A9466" t="str">
            <v/>
          </cell>
          <cell r="D9466" t="str">
            <v/>
          </cell>
        </row>
        <row r="9467">
          <cell r="A9467" t="str">
            <v/>
          </cell>
          <cell r="D9467" t="str">
            <v/>
          </cell>
        </row>
        <row r="9468">
          <cell r="A9468" t="str">
            <v/>
          </cell>
          <cell r="D9468" t="str">
            <v/>
          </cell>
        </row>
        <row r="9469">
          <cell r="A9469" t="str">
            <v/>
          </cell>
          <cell r="D9469" t="str">
            <v/>
          </cell>
        </row>
        <row r="9470">
          <cell r="A9470" t="str">
            <v/>
          </cell>
          <cell r="D9470" t="str">
            <v/>
          </cell>
        </row>
        <row r="9471">
          <cell r="A9471" t="str">
            <v/>
          </cell>
          <cell r="D9471" t="str">
            <v/>
          </cell>
        </row>
        <row r="9472">
          <cell r="A9472" t="str">
            <v/>
          </cell>
          <cell r="D9472" t="str">
            <v/>
          </cell>
        </row>
        <row r="9473">
          <cell r="A9473" t="str">
            <v/>
          </cell>
          <cell r="D9473" t="str">
            <v/>
          </cell>
        </row>
        <row r="9474">
          <cell r="A9474" t="str">
            <v/>
          </cell>
          <cell r="D9474" t="str">
            <v/>
          </cell>
        </row>
        <row r="9475">
          <cell r="A9475" t="str">
            <v/>
          </cell>
          <cell r="D9475" t="str">
            <v/>
          </cell>
        </row>
        <row r="9476">
          <cell r="A9476" t="str">
            <v/>
          </cell>
          <cell r="D9476" t="str">
            <v/>
          </cell>
        </row>
        <row r="9477">
          <cell r="A9477" t="str">
            <v/>
          </cell>
          <cell r="D9477" t="str">
            <v/>
          </cell>
        </row>
        <row r="9478">
          <cell r="A9478" t="str">
            <v/>
          </cell>
          <cell r="D9478" t="str">
            <v/>
          </cell>
        </row>
        <row r="9479">
          <cell r="A9479" t="str">
            <v/>
          </cell>
          <cell r="D9479" t="str">
            <v/>
          </cell>
        </row>
        <row r="9480">
          <cell r="A9480" t="str">
            <v/>
          </cell>
          <cell r="D9480" t="str">
            <v/>
          </cell>
        </row>
        <row r="9481">
          <cell r="A9481" t="str">
            <v/>
          </cell>
          <cell r="D9481" t="str">
            <v/>
          </cell>
        </row>
        <row r="9482">
          <cell r="A9482" t="str">
            <v/>
          </cell>
          <cell r="D9482" t="str">
            <v/>
          </cell>
        </row>
        <row r="9483">
          <cell r="A9483" t="str">
            <v/>
          </cell>
          <cell r="D9483" t="str">
            <v/>
          </cell>
        </row>
        <row r="9484">
          <cell r="A9484" t="str">
            <v/>
          </cell>
          <cell r="D9484" t="str">
            <v/>
          </cell>
        </row>
        <row r="9485">
          <cell r="A9485" t="str">
            <v/>
          </cell>
          <cell r="D9485" t="str">
            <v/>
          </cell>
        </row>
        <row r="9486">
          <cell r="A9486" t="str">
            <v/>
          </cell>
          <cell r="D9486" t="str">
            <v/>
          </cell>
        </row>
        <row r="9487">
          <cell r="A9487" t="str">
            <v/>
          </cell>
          <cell r="D9487" t="str">
            <v/>
          </cell>
        </row>
        <row r="9488">
          <cell r="A9488" t="str">
            <v/>
          </cell>
          <cell r="D9488" t="str">
            <v/>
          </cell>
        </row>
        <row r="9489">
          <cell r="A9489" t="str">
            <v/>
          </cell>
          <cell r="D9489" t="str">
            <v/>
          </cell>
        </row>
        <row r="9490">
          <cell r="A9490" t="str">
            <v/>
          </cell>
          <cell r="D9490" t="str">
            <v/>
          </cell>
        </row>
        <row r="9491">
          <cell r="A9491" t="str">
            <v/>
          </cell>
          <cell r="D9491" t="str">
            <v/>
          </cell>
        </row>
        <row r="9492">
          <cell r="A9492" t="str">
            <v/>
          </cell>
          <cell r="D9492" t="str">
            <v/>
          </cell>
        </row>
        <row r="9493">
          <cell r="A9493" t="str">
            <v/>
          </cell>
          <cell r="D9493" t="str">
            <v/>
          </cell>
        </row>
        <row r="9494">
          <cell r="A9494" t="str">
            <v/>
          </cell>
          <cell r="D9494" t="str">
            <v/>
          </cell>
        </row>
        <row r="9495">
          <cell r="A9495" t="str">
            <v/>
          </cell>
          <cell r="D9495" t="str">
            <v/>
          </cell>
        </row>
        <row r="9496">
          <cell r="A9496" t="str">
            <v/>
          </cell>
          <cell r="D9496" t="str">
            <v/>
          </cell>
        </row>
        <row r="9497">
          <cell r="A9497" t="str">
            <v/>
          </cell>
          <cell r="D9497" t="str">
            <v/>
          </cell>
        </row>
        <row r="9498">
          <cell r="A9498" t="str">
            <v/>
          </cell>
          <cell r="D9498" t="str">
            <v/>
          </cell>
        </row>
        <row r="9499">
          <cell r="A9499" t="str">
            <v/>
          </cell>
          <cell r="D9499" t="str">
            <v/>
          </cell>
        </row>
        <row r="9500">
          <cell r="A9500" t="str">
            <v/>
          </cell>
          <cell r="D9500" t="str">
            <v/>
          </cell>
        </row>
        <row r="9501">
          <cell r="A9501" t="str">
            <v/>
          </cell>
          <cell r="D9501" t="str">
            <v/>
          </cell>
        </row>
        <row r="9502">
          <cell r="A9502" t="str">
            <v/>
          </cell>
          <cell r="D9502" t="str">
            <v/>
          </cell>
        </row>
        <row r="9503">
          <cell r="A9503" t="str">
            <v/>
          </cell>
          <cell r="D9503" t="str">
            <v/>
          </cell>
        </row>
        <row r="9504">
          <cell r="A9504" t="str">
            <v/>
          </cell>
          <cell r="D9504" t="str">
            <v/>
          </cell>
        </row>
        <row r="9505">
          <cell r="A9505" t="str">
            <v/>
          </cell>
          <cell r="D9505" t="str">
            <v/>
          </cell>
        </row>
        <row r="9506">
          <cell r="A9506" t="str">
            <v/>
          </cell>
          <cell r="D9506" t="str">
            <v/>
          </cell>
        </row>
        <row r="9507">
          <cell r="A9507" t="str">
            <v/>
          </cell>
          <cell r="D9507" t="str">
            <v/>
          </cell>
        </row>
        <row r="9508">
          <cell r="A9508" t="str">
            <v/>
          </cell>
          <cell r="D9508" t="str">
            <v/>
          </cell>
        </row>
        <row r="9509">
          <cell r="A9509" t="str">
            <v/>
          </cell>
          <cell r="D9509" t="str">
            <v/>
          </cell>
        </row>
        <row r="9510">
          <cell r="A9510" t="str">
            <v/>
          </cell>
          <cell r="D9510" t="str">
            <v/>
          </cell>
        </row>
        <row r="9511">
          <cell r="A9511" t="str">
            <v/>
          </cell>
          <cell r="D9511" t="str">
            <v/>
          </cell>
        </row>
        <row r="9512">
          <cell r="A9512" t="str">
            <v/>
          </cell>
          <cell r="D9512" t="str">
            <v/>
          </cell>
        </row>
        <row r="9513">
          <cell r="A9513" t="str">
            <v/>
          </cell>
          <cell r="D9513" t="str">
            <v/>
          </cell>
        </row>
        <row r="9514">
          <cell r="A9514" t="str">
            <v/>
          </cell>
          <cell r="D9514" t="str">
            <v/>
          </cell>
        </row>
        <row r="9515">
          <cell r="A9515" t="str">
            <v/>
          </cell>
          <cell r="D9515" t="str">
            <v/>
          </cell>
        </row>
        <row r="9516">
          <cell r="A9516" t="str">
            <v/>
          </cell>
          <cell r="D9516" t="str">
            <v/>
          </cell>
        </row>
        <row r="9517">
          <cell r="A9517" t="str">
            <v/>
          </cell>
          <cell r="D9517" t="str">
            <v/>
          </cell>
        </row>
        <row r="9518">
          <cell r="A9518" t="str">
            <v/>
          </cell>
          <cell r="D9518" t="str">
            <v/>
          </cell>
        </row>
        <row r="9519">
          <cell r="A9519" t="str">
            <v/>
          </cell>
          <cell r="D9519" t="str">
            <v/>
          </cell>
        </row>
        <row r="9520">
          <cell r="A9520" t="str">
            <v/>
          </cell>
          <cell r="D9520" t="str">
            <v/>
          </cell>
        </row>
        <row r="9521">
          <cell r="A9521" t="str">
            <v/>
          </cell>
          <cell r="D9521" t="str">
            <v/>
          </cell>
        </row>
        <row r="9522">
          <cell r="A9522" t="str">
            <v/>
          </cell>
          <cell r="D9522" t="str">
            <v/>
          </cell>
        </row>
        <row r="9523">
          <cell r="A9523" t="str">
            <v/>
          </cell>
          <cell r="D9523" t="str">
            <v/>
          </cell>
        </row>
        <row r="9524">
          <cell r="A9524" t="str">
            <v/>
          </cell>
          <cell r="D9524" t="str">
            <v/>
          </cell>
        </row>
        <row r="9525">
          <cell r="A9525" t="str">
            <v/>
          </cell>
          <cell r="D9525" t="str">
            <v/>
          </cell>
        </row>
        <row r="9526">
          <cell r="A9526" t="str">
            <v/>
          </cell>
          <cell r="D9526" t="str">
            <v/>
          </cell>
        </row>
        <row r="9527">
          <cell r="A9527" t="str">
            <v/>
          </cell>
          <cell r="D9527" t="str">
            <v/>
          </cell>
        </row>
        <row r="9528">
          <cell r="A9528" t="str">
            <v/>
          </cell>
          <cell r="D9528" t="str">
            <v/>
          </cell>
        </row>
        <row r="9529">
          <cell r="A9529" t="str">
            <v/>
          </cell>
          <cell r="D9529" t="str">
            <v/>
          </cell>
        </row>
        <row r="9530">
          <cell r="A9530" t="str">
            <v/>
          </cell>
          <cell r="D9530" t="str">
            <v/>
          </cell>
        </row>
        <row r="9531">
          <cell r="A9531" t="str">
            <v/>
          </cell>
          <cell r="D9531" t="str">
            <v/>
          </cell>
        </row>
        <row r="9532">
          <cell r="A9532" t="str">
            <v/>
          </cell>
          <cell r="D9532" t="str">
            <v/>
          </cell>
        </row>
        <row r="9533">
          <cell r="A9533" t="str">
            <v/>
          </cell>
          <cell r="D9533" t="str">
            <v/>
          </cell>
        </row>
        <row r="9534">
          <cell r="A9534" t="str">
            <v/>
          </cell>
          <cell r="D9534" t="str">
            <v/>
          </cell>
        </row>
        <row r="9535">
          <cell r="A9535" t="str">
            <v/>
          </cell>
          <cell r="D9535" t="str">
            <v/>
          </cell>
        </row>
        <row r="9537">
          <cell r="A9537" t="str">
            <v/>
          </cell>
          <cell r="D9537" t="str">
            <v/>
          </cell>
        </row>
        <row r="9538">
          <cell r="A9538" t="str">
            <v/>
          </cell>
          <cell r="D9538" t="str">
            <v/>
          </cell>
        </row>
        <row r="9539">
          <cell r="A9539" t="str">
            <v/>
          </cell>
          <cell r="D9539" t="str">
            <v/>
          </cell>
        </row>
        <row r="9540">
          <cell r="A9540">
            <v>40637</v>
          </cell>
          <cell r="D9540" t="str">
            <v>TDS Receivable</v>
          </cell>
        </row>
        <row r="9541">
          <cell r="A9541">
            <v>40637</v>
          </cell>
          <cell r="D9541" t="str">
            <v>TDS Receivable</v>
          </cell>
        </row>
        <row r="9542">
          <cell r="A9542">
            <v>40637</v>
          </cell>
          <cell r="D9542" t="str">
            <v>TDS Receivable</v>
          </cell>
        </row>
        <row r="9543">
          <cell r="A9543" t="str">
            <v/>
          </cell>
          <cell r="D9543" t="str">
            <v/>
          </cell>
        </row>
        <row r="9544">
          <cell r="A9544" t="str">
            <v/>
          </cell>
          <cell r="D9544" t="str">
            <v/>
          </cell>
        </row>
        <row r="9545">
          <cell r="A9545" t="str">
            <v/>
          </cell>
          <cell r="D9545" t="str">
            <v/>
          </cell>
        </row>
        <row r="9546">
          <cell r="A9546">
            <v>40637</v>
          </cell>
          <cell r="D9546" t="str">
            <v>Creditors</v>
          </cell>
        </row>
        <row r="9547">
          <cell r="A9547">
            <v>40637</v>
          </cell>
          <cell r="D9547" t="str">
            <v>Creditors 1</v>
          </cell>
        </row>
        <row r="9548">
          <cell r="A9548">
            <v>40637</v>
          </cell>
          <cell r="D9548" t="str">
            <v>Creditors 2</v>
          </cell>
        </row>
        <row r="9549">
          <cell r="A9549" t="str">
            <v>EOF</v>
          </cell>
          <cell r="D9549" t="str">
            <v>TDS Receivable</v>
          </cell>
        </row>
        <row r="9550">
          <cell r="A9550" t="str">
            <v/>
          </cell>
          <cell r="D9550" t="str">
            <v/>
          </cell>
        </row>
        <row r="9551">
          <cell r="A9551" t="str">
            <v/>
          </cell>
          <cell r="D9551" t="str">
            <v/>
          </cell>
        </row>
        <row r="9552">
          <cell r="A9552" t="str">
            <v/>
          </cell>
          <cell r="D9552" t="str">
            <v/>
          </cell>
        </row>
        <row r="9553">
          <cell r="A9553" t="str">
            <v/>
          </cell>
          <cell r="D9553" t="str">
            <v/>
          </cell>
        </row>
        <row r="9554">
          <cell r="A9554" t="str">
            <v/>
          </cell>
          <cell r="D9554" t="str">
            <v/>
          </cell>
        </row>
        <row r="9555">
          <cell r="A9555" t="str">
            <v/>
          </cell>
          <cell r="D9555" t="str">
            <v/>
          </cell>
        </row>
        <row r="9556">
          <cell r="A9556" t="str">
            <v/>
          </cell>
          <cell r="D9556" t="str">
            <v/>
          </cell>
        </row>
        <row r="9557">
          <cell r="A9557" t="str">
            <v/>
          </cell>
          <cell r="D9557" t="str">
            <v/>
          </cell>
        </row>
        <row r="9558">
          <cell r="A9558" t="str">
            <v/>
          </cell>
          <cell r="D9558" t="str">
            <v/>
          </cell>
        </row>
        <row r="9559">
          <cell r="A9559" t="str">
            <v/>
          </cell>
          <cell r="D9559" t="str">
            <v/>
          </cell>
        </row>
        <row r="9560">
          <cell r="A9560" t="str">
            <v/>
          </cell>
          <cell r="D9560" t="str">
            <v/>
          </cell>
        </row>
        <row r="9561">
          <cell r="A9561" t="str">
            <v/>
          </cell>
          <cell r="D9561" t="str">
            <v/>
          </cell>
        </row>
        <row r="9562">
          <cell r="A9562" t="str">
            <v/>
          </cell>
          <cell r="D9562" t="str">
            <v/>
          </cell>
        </row>
        <row r="9563">
          <cell r="A9563" t="str">
            <v/>
          </cell>
          <cell r="D9563" t="str">
            <v/>
          </cell>
        </row>
        <row r="9564">
          <cell r="A9564" t="str">
            <v/>
          </cell>
          <cell r="D9564" t="str">
            <v/>
          </cell>
        </row>
        <row r="9565">
          <cell r="A9565" t="str">
            <v/>
          </cell>
          <cell r="D9565" t="str">
            <v/>
          </cell>
        </row>
        <row r="9566">
          <cell r="A9566" t="str">
            <v/>
          </cell>
          <cell r="D9566" t="str">
            <v/>
          </cell>
        </row>
        <row r="9567">
          <cell r="A9567" t="str">
            <v/>
          </cell>
          <cell r="D9567" t="str">
            <v/>
          </cell>
        </row>
        <row r="9568">
          <cell r="A9568" t="str">
            <v/>
          </cell>
          <cell r="D9568" t="str">
            <v/>
          </cell>
        </row>
        <row r="9569">
          <cell r="A9569" t="str">
            <v/>
          </cell>
          <cell r="D9569" t="str">
            <v/>
          </cell>
        </row>
        <row r="9570">
          <cell r="A9570" t="str">
            <v/>
          </cell>
          <cell r="D9570" t="str">
            <v/>
          </cell>
        </row>
        <row r="9571">
          <cell r="A9571" t="str">
            <v/>
          </cell>
          <cell r="D9571" t="str">
            <v/>
          </cell>
        </row>
        <row r="9572">
          <cell r="A9572" t="str">
            <v/>
          </cell>
          <cell r="D9572" t="str">
            <v/>
          </cell>
        </row>
        <row r="9573">
          <cell r="A9573" t="str">
            <v/>
          </cell>
          <cell r="D9573" t="str">
            <v/>
          </cell>
        </row>
        <row r="9574">
          <cell r="A9574" t="str">
            <v/>
          </cell>
          <cell r="D9574" t="str">
            <v/>
          </cell>
        </row>
        <row r="9575">
          <cell r="A9575" t="str">
            <v/>
          </cell>
          <cell r="D9575" t="str">
            <v/>
          </cell>
        </row>
        <row r="9576">
          <cell r="A9576" t="str">
            <v/>
          </cell>
          <cell r="D9576" t="str">
            <v/>
          </cell>
        </row>
        <row r="9577">
          <cell r="A9577" t="str">
            <v/>
          </cell>
          <cell r="D9577" t="str">
            <v/>
          </cell>
        </row>
        <row r="9578">
          <cell r="A9578" t="str">
            <v/>
          </cell>
          <cell r="D9578" t="str">
            <v/>
          </cell>
        </row>
        <row r="9579">
          <cell r="A9579" t="str">
            <v/>
          </cell>
          <cell r="D9579" t="str">
            <v/>
          </cell>
        </row>
        <row r="9580">
          <cell r="A9580" t="str">
            <v/>
          </cell>
          <cell r="D9580" t="str">
            <v/>
          </cell>
        </row>
        <row r="9581">
          <cell r="A9581" t="str">
            <v/>
          </cell>
          <cell r="D9581" t="str">
            <v/>
          </cell>
        </row>
        <row r="9582">
          <cell r="A9582" t="str">
            <v/>
          </cell>
          <cell r="D9582" t="str">
            <v/>
          </cell>
        </row>
        <row r="9583">
          <cell r="A9583" t="str">
            <v/>
          </cell>
          <cell r="D9583" t="str">
            <v/>
          </cell>
        </row>
        <row r="9584">
          <cell r="A9584" t="str">
            <v/>
          </cell>
          <cell r="D9584" t="str">
            <v/>
          </cell>
        </row>
        <row r="9585">
          <cell r="A9585" t="str">
            <v/>
          </cell>
          <cell r="D9585" t="str">
            <v/>
          </cell>
        </row>
        <row r="9586">
          <cell r="A9586" t="str">
            <v/>
          </cell>
          <cell r="D9586" t="str">
            <v/>
          </cell>
        </row>
        <row r="9587">
          <cell r="A9587" t="str">
            <v/>
          </cell>
          <cell r="D9587" t="str">
            <v/>
          </cell>
        </row>
        <row r="9588">
          <cell r="A9588" t="str">
            <v/>
          </cell>
          <cell r="D9588" t="str">
            <v/>
          </cell>
        </row>
        <row r="9589">
          <cell r="A9589" t="str">
            <v/>
          </cell>
          <cell r="D9589" t="str">
            <v/>
          </cell>
        </row>
        <row r="9590">
          <cell r="A9590" t="str">
            <v/>
          </cell>
          <cell r="D9590" t="str">
            <v/>
          </cell>
        </row>
        <row r="9591">
          <cell r="A9591" t="str">
            <v/>
          </cell>
          <cell r="D9591" t="str">
            <v/>
          </cell>
        </row>
        <row r="9592">
          <cell r="A9592" t="str">
            <v/>
          </cell>
          <cell r="D9592" t="str">
            <v/>
          </cell>
        </row>
        <row r="9593">
          <cell r="A9593" t="str">
            <v/>
          </cell>
          <cell r="D9593" t="str">
            <v/>
          </cell>
        </row>
        <row r="9594">
          <cell r="A9594" t="str">
            <v/>
          </cell>
          <cell r="D9594" t="str">
            <v/>
          </cell>
        </row>
        <row r="9595">
          <cell r="A9595" t="str">
            <v/>
          </cell>
          <cell r="D9595" t="str">
            <v/>
          </cell>
        </row>
        <row r="9596">
          <cell r="A9596" t="str">
            <v/>
          </cell>
          <cell r="D9596" t="str">
            <v/>
          </cell>
        </row>
        <row r="9597">
          <cell r="A9597" t="str">
            <v/>
          </cell>
          <cell r="D9597" t="str">
            <v/>
          </cell>
        </row>
        <row r="9598">
          <cell r="A9598" t="str">
            <v/>
          </cell>
          <cell r="D9598" t="str">
            <v/>
          </cell>
        </row>
        <row r="9599">
          <cell r="A9599" t="str">
            <v/>
          </cell>
          <cell r="D9599" t="str">
            <v/>
          </cell>
        </row>
        <row r="9600">
          <cell r="A9600" t="str">
            <v/>
          </cell>
          <cell r="D9600" t="str">
            <v/>
          </cell>
        </row>
        <row r="9601">
          <cell r="A9601" t="str">
            <v/>
          </cell>
          <cell r="D9601" t="str">
            <v/>
          </cell>
        </row>
        <row r="9602">
          <cell r="A9602" t="str">
            <v/>
          </cell>
          <cell r="D9602" t="str">
            <v/>
          </cell>
        </row>
        <row r="9603">
          <cell r="A9603" t="str">
            <v/>
          </cell>
          <cell r="D9603" t="str">
            <v/>
          </cell>
        </row>
        <row r="9604">
          <cell r="A9604" t="str">
            <v/>
          </cell>
          <cell r="D9604" t="str">
            <v/>
          </cell>
        </row>
        <row r="9605">
          <cell r="A9605" t="str">
            <v/>
          </cell>
          <cell r="D9605" t="str">
            <v/>
          </cell>
        </row>
        <row r="9606">
          <cell r="A9606" t="str">
            <v/>
          </cell>
          <cell r="D9606" t="str">
            <v/>
          </cell>
        </row>
        <row r="9607">
          <cell r="A9607" t="str">
            <v/>
          </cell>
          <cell r="D9607" t="str">
            <v/>
          </cell>
        </row>
        <row r="9608">
          <cell r="A9608" t="str">
            <v/>
          </cell>
          <cell r="D9608" t="str">
            <v/>
          </cell>
        </row>
        <row r="9609">
          <cell r="A9609" t="str">
            <v/>
          </cell>
          <cell r="D9609" t="str">
            <v/>
          </cell>
        </row>
        <row r="9610">
          <cell r="A9610" t="str">
            <v/>
          </cell>
          <cell r="D9610" t="str">
            <v/>
          </cell>
        </row>
        <row r="9611">
          <cell r="A9611" t="str">
            <v/>
          </cell>
          <cell r="D9611" t="str">
            <v/>
          </cell>
        </row>
        <row r="9612">
          <cell r="A9612" t="str">
            <v/>
          </cell>
          <cell r="D9612" t="str">
            <v/>
          </cell>
        </row>
        <row r="9613">
          <cell r="A9613" t="str">
            <v/>
          </cell>
          <cell r="D9613" t="str">
            <v/>
          </cell>
        </row>
        <row r="9614">
          <cell r="A9614" t="str">
            <v/>
          </cell>
          <cell r="D9614" t="str">
            <v/>
          </cell>
        </row>
        <row r="9615">
          <cell r="A9615" t="str">
            <v/>
          </cell>
          <cell r="D9615" t="str">
            <v/>
          </cell>
        </row>
        <row r="9616">
          <cell r="A9616" t="str">
            <v/>
          </cell>
          <cell r="D9616" t="str">
            <v/>
          </cell>
        </row>
        <row r="9617">
          <cell r="A9617" t="str">
            <v/>
          </cell>
          <cell r="D9617" t="str">
            <v/>
          </cell>
        </row>
        <row r="9618">
          <cell r="A9618" t="str">
            <v/>
          </cell>
          <cell r="D9618" t="str">
            <v/>
          </cell>
        </row>
        <row r="9619">
          <cell r="A9619" t="str">
            <v/>
          </cell>
          <cell r="D9619" t="str">
            <v/>
          </cell>
        </row>
        <row r="9620">
          <cell r="A9620" t="str">
            <v/>
          </cell>
          <cell r="D9620" t="str">
            <v/>
          </cell>
        </row>
        <row r="9621">
          <cell r="A9621" t="str">
            <v/>
          </cell>
          <cell r="D9621" t="str">
            <v/>
          </cell>
        </row>
        <row r="9622">
          <cell r="A9622" t="str">
            <v/>
          </cell>
          <cell r="D9622" t="str">
            <v/>
          </cell>
        </row>
        <row r="9623">
          <cell r="A9623" t="str">
            <v/>
          </cell>
          <cell r="D9623" t="str">
            <v/>
          </cell>
        </row>
        <row r="9624">
          <cell r="A9624" t="str">
            <v/>
          </cell>
          <cell r="D9624" t="str">
            <v/>
          </cell>
        </row>
        <row r="9625">
          <cell r="A9625" t="str">
            <v/>
          </cell>
          <cell r="D9625" t="str">
            <v/>
          </cell>
        </row>
        <row r="9626">
          <cell r="A9626" t="str">
            <v/>
          </cell>
          <cell r="D9626" t="str">
            <v/>
          </cell>
        </row>
        <row r="9627">
          <cell r="A9627" t="str">
            <v/>
          </cell>
          <cell r="D9627" t="str">
            <v/>
          </cell>
        </row>
        <row r="9628">
          <cell r="A9628" t="str">
            <v/>
          </cell>
          <cell r="D9628" t="str">
            <v/>
          </cell>
        </row>
        <row r="9629">
          <cell r="A9629" t="str">
            <v/>
          </cell>
          <cell r="D9629" t="str">
            <v/>
          </cell>
        </row>
        <row r="9630">
          <cell r="A9630" t="str">
            <v/>
          </cell>
          <cell r="D9630" t="str">
            <v/>
          </cell>
        </row>
        <row r="9631">
          <cell r="A9631" t="str">
            <v/>
          </cell>
          <cell r="D9631" t="str">
            <v/>
          </cell>
        </row>
        <row r="9632">
          <cell r="A9632" t="str">
            <v/>
          </cell>
          <cell r="D9632" t="str">
            <v/>
          </cell>
        </row>
        <row r="9633">
          <cell r="A9633" t="str">
            <v/>
          </cell>
          <cell r="D9633" t="str">
            <v/>
          </cell>
        </row>
        <row r="9634">
          <cell r="A9634" t="str">
            <v/>
          </cell>
          <cell r="D9634" t="str">
            <v/>
          </cell>
        </row>
        <row r="9635">
          <cell r="A9635" t="str">
            <v/>
          </cell>
          <cell r="D9635" t="str">
            <v/>
          </cell>
        </row>
        <row r="9636">
          <cell r="A9636" t="str">
            <v/>
          </cell>
          <cell r="D9636" t="str">
            <v/>
          </cell>
        </row>
        <row r="9637">
          <cell r="A9637" t="str">
            <v/>
          </cell>
          <cell r="D9637" t="str">
            <v/>
          </cell>
        </row>
        <row r="9638">
          <cell r="A9638" t="str">
            <v/>
          </cell>
          <cell r="D9638" t="str">
            <v/>
          </cell>
        </row>
        <row r="9639">
          <cell r="A9639" t="str">
            <v/>
          </cell>
          <cell r="D9639" t="str">
            <v/>
          </cell>
        </row>
        <row r="9640">
          <cell r="A9640" t="str">
            <v/>
          </cell>
          <cell r="D9640" t="str">
            <v/>
          </cell>
        </row>
        <row r="9641">
          <cell r="A9641" t="str">
            <v/>
          </cell>
          <cell r="D9641" t="str">
            <v/>
          </cell>
        </row>
        <row r="9642">
          <cell r="A9642" t="str">
            <v/>
          </cell>
          <cell r="D9642" t="str">
            <v/>
          </cell>
        </row>
        <row r="9643">
          <cell r="A9643" t="str">
            <v/>
          </cell>
          <cell r="D9643" t="str">
            <v/>
          </cell>
        </row>
        <row r="9644">
          <cell r="A9644" t="str">
            <v/>
          </cell>
          <cell r="D9644" t="str">
            <v/>
          </cell>
        </row>
        <row r="9645">
          <cell r="A9645" t="str">
            <v/>
          </cell>
          <cell r="D9645" t="str">
            <v/>
          </cell>
        </row>
        <row r="9646">
          <cell r="A9646" t="str">
            <v/>
          </cell>
          <cell r="D9646" t="str">
            <v/>
          </cell>
        </row>
        <row r="9647">
          <cell r="A9647" t="str">
            <v/>
          </cell>
          <cell r="D9647" t="str">
            <v/>
          </cell>
        </row>
        <row r="9648">
          <cell r="A9648" t="str">
            <v/>
          </cell>
          <cell r="D9648" t="str">
            <v/>
          </cell>
        </row>
        <row r="9649">
          <cell r="A9649" t="str">
            <v/>
          </cell>
          <cell r="D9649" t="str">
            <v/>
          </cell>
        </row>
        <row r="9650">
          <cell r="A9650" t="str">
            <v/>
          </cell>
          <cell r="D9650" t="str">
            <v/>
          </cell>
        </row>
        <row r="9651">
          <cell r="A9651" t="str">
            <v/>
          </cell>
          <cell r="D9651" t="str">
            <v/>
          </cell>
        </row>
        <row r="9652">
          <cell r="A9652" t="str">
            <v/>
          </cell>
          <cell r="D9652" t="str">
            <v/>
          </cell>
        </row>
        <row r="9653">
          <cell r="A9653" t="str">
            <v/>
          </cell>
          <cell r="D9653" t="str">
            <v/>
          </cell>
        </row>
        <row r="9654">
          <cell r="A9654" t="str">
            <v/>
          </cell>
          <cell r="D9654" t="str">
            <v/>
          </cell>
        </row>
        <row r="9655">
          <cell r="A9655" t="str">
            <v/>
          </cell>
          <cell r="D9655" t="str">
            <v/>
          </cell>
        </row>
        <row r="9656">
          <cell r="A9656" t="str">
            <v/>
          </cell>
          <cell r="D9656" t="str">
            <v/>
          </cell>
        </row>
        <row r="9657">
          <cell r="A9657" t="str">
            <v/>
          </cell>
          <cell r="D9657" t="str">
            <v/>
          </cell>
        </row>
        <row r="9658">
          <cell r="A9658" t="str">
            <v/>
          </cell>
          <cell r="D9658" t="str">
            <v/>
          </cell>
        </row>
        <row r="9659">
          <cell r="A9659" t="str">
            <v/>
          </cell>
          <cell r="D9659" t="str">
            <v/>
          </cell>
        </row>
        <row r="9660">
          <cell r="A9660" t="str">
            <v/>
          </cell>
          <cell r="D9660" t="str">
            <v/>
          </cell>
        </row>
        <row r="9661">
          <cell r="A9661" t="str">
            <v/>
          </cell>
          <cell r="D9661" t="str">
            <v/>
          </cell>
        </row>
        <row r="9662">
          <cell r="A9662" t="str">
            <v/>
          </cell>
          <cell r="D9662" t="str">
            <v/>
          </cell>
        </row>
        <row r="9663">
          <cell r="A9663" t="str">
            <v/>
          </cell>
          <cell r="D9663" t="str">
            <v/>
          </cell>
        </row>
        <row r="9664">
          <cell r="A9664" t="str">
            <v/>
          </cell>
          <cell r="D9664" t="str">
            <v/>
          </cell>
        </row>
        <row r="9665">
          <cell r="A9665" t="str">
            <v/>
          </cell>
          <cell r="D9665" t="str">
            <v/>
          </cell>
        </row>
        <row r="9666">
          <cell r="A9666" t="str">
            <v/>
          </cell>
          <cell r="D9666" t="str">
            <v/>
          </cell>
        </row>
        <row r="9667">
          <cell r="A9667" t="str">
            <v/>
          </cell>
          <cell r="D9667" t="str">
            <v/>
          </cell>
        </row>
        <row r="9668">
          <cell r="A9668" t="str">
            <v/>
          </cell>
          <cell r="D9668" t="str">
            <v/>
          </cell>
        </row>
        <row r="9669">
          <cell r="A9669" t="str">
            <v/>
          </cell>
          <cell r="D9669" t="str">
            <v/>
          </cell>
        </row>
        <row r="9670">
          <cell r="A9670" t="str">
            <v/>
          </cell>
          <cell r="D9670" t="str">
            <v/>
          </cell>
        </row>
        <row r="9671">
          <cell r="A9671" t="str">
            <v/>
          </cell>
          <cell r="D9671" t="str">
            <v/>
          </cell>
        </row>
        <row r="9672">
          <cell r="A9672" t="str">
            <v/>
          </cell>
          <cell r="D9672" t="str">
            <v/>
          </cell>
        </row>
        <row r="9673">
          <cell r="A9673" t="str">
            <v/>
          </cell>
          <cell r="D9673" t="str">
            <v/>
          </cell>
        </row>
        <row r="9674">
          <cell r="A9674" t="str">
            <v/>
          </cell>
          <cell r="D9674" t="str">
            <v/>
          </cell>
        </row>
        <row r="9675">
          <cell r="A9675" t="str">
            <v/>
          </cell>
          <cell r="D9675" t="str">
            <v/>
          </cell>
        </row>
        <row r="9676">
          <cell r="A9676" t="str">
            <v/>
          </cell>
          <cell r="D9676" t="str">
            <v/>
          </cell>
        </row>
        <row r="9677">
          <cell r="A9677" t="str">
            <v/>
          </cell>
          <cell r="D9677" t="str">
            <v/>
          </cell>
        </row>
        <row r="9678">
          <cell r="A9678" t="str">
            <v/>
          </cell>
          <cell r="D9678" t="str">
            <v/>
          </cell>
        </row>
        <row r="9679">
          <cell r="A9679" t="str">
            <v/>
          </cell>
          <cell r="D9679" t="str">
            <v/>
          </cell>
        </row>
        <row r="9680">
          <cell r="A9680" t="str">
            <v/>
          </cell>
          <cell r="D9680" t="str">
            <v/>
          </cell>
        </row>
        <row r="9681">
          <cell r="A9681" t="str">
            <v/>
          </cell>
          <cell r="D9681" t="str">
            <v/>
          </cell>
        </row>
        <row r="9682">
          <cell r="A9682" t="str">
            <v/>
          </cell>
          <cell r="D9682" t="str">
            <v/>
          </cell>
        </row>
        <row r="9683">
          <cell r="A9683" t="str">
            <v/>
          </cell>
          <cell r="D9683" t="str">
            <v/>
          </cell>
        </row>
        <row r="9684">
          <cell r="A9684" t="str">
            <v/>
          </cell>
          <cell r="D9684" t="str">
            <v/>
          </cell>
        </row>
        <row r="9685">
          <cell r="A9685" t="str">
            <v/>
          </cell>
          <cell r="D9685" t="str">
            <v/>
          </cell>
        </row>
        <row r="9686">
          <cell r="A9686" t="str">
            <v/>
          </cell>
          <cell r="D9686" t="str">
            <v/>
          </cell>
        </row>
        <row r="9687">
          <cell r="A9687" t="str">
            <v/>
          </cell>
          <cell r="D9687" t="str">
            <v/>
          </cell>
        </row>
        <row r="9688">
          <cell r="A9688" t="str">
            <v/>
          </cell>
          <cell r="D9688" t="str">
            <v/>
          </cell>
        </row>
        <row r="9689">
          <cell r="A9689" t="str">
            <v/>
          </cell>
          <cell r="D9689" t="str">
            <v/>
          </cell>
        </row>
        <row r="9690">
          <cell r="A9690" t="str">
            <v/>
          </cell>
          <cell r="D9690" t="str">
            <v/>
          </cell>
        </row>
        <row r="9691">
          <cell r="A9691" t="str">
            <v/>
          </cell>
          <cell r="D9691" t="str">
            <v/>
          </cell>
        </row>
        <row r="9692">
          <cell r="A9692" t="str">
            <v/>
          </cell>
          <cell r="D9692" t="str">
            <v/>
          </cell>
        </row>
        <row r="9693">
          <cell r="A9693" t="str">
            <v/>
          </cell>
          <cell r="D9693" t="str">
            <v/>
          </cell>
        </row>
        <row r="9694">
          <cell r="A9694" t="str">
            <v/>
          </cell>
          <cell r="D9694" t="str">
            <v/>
          </cell>
        </row>
        <row r="9695">
          <cell r="A9695" t="str">
            <v/>
          </cell>
          <cell r="D9695" t="str">
            <v/>
          </cell>
        </row>
        <row r="9696">
          <cell r="A9696" t="str">
            <v/>
          </cell>
          <cell r="D9696" t="str">
            <v/>
          </cell>
        </row>
        <row r="9697">
          <cell r="A9697" t="str">
            <v/>
          </cell>
          <cell r="D9697" t="str">
            <v/>
          </cell>
        </row>
        <row r="9698">
          <cell r="A9698" t="str">
            <v/>
          </cell>
          <cell r="D9698" t="str">
            <v/>
          </cell>
        </row>
        <row r="9699">
          <cell r="A9699" t="str">
            <v/>
          </cell>
          <cell r="D9699" t="str">
            <v/>
          </cell>
        </row>
        <row r="9700">
          <cell r="A9700" t="str">
            <v/>
          </cell>
          <cell r="D9700" t="str">
            <v/>
          </cell>
        </row>
        <row r="9701">
          <cell r="A9701" t="str">
            <v/>
          </cell>
          <cell r="D9701" t="str">
            <v/>
          </cell>
        </row>
        <row r="9702">
          <cell r="A9702" t="str">
            <v/>
          </cell>
          <cell r="D9702" t="str">
            <v/>
          </cell>
        </row>
        <row r="9703">
          <cell r="A9703" t="str">
            <v/>
          </cell>
          <cell r="D9703" t="str">
            <v/>
          </cell>
        </row>
        <row r="9704">
          <cell r="A9704" t="str">
            <v/>
          </cell>
          <cell r="D9704" t="str">
            <v/>
          </cell>
        </row>
        <row r="9705">
          <cell r="A9705" t="str">
            <v/>
          </cell>
          <cell r="D9705" t="str">
            <v/>
          </cell>
        </row>
        <row r="9706">
          <cell r="A9706" t="str">
            <v/>
          </cell>
          <cell r="D9706" t="str">
            <v/>
          </cell>
        </row>
        <row r="9707">
          <cell r="A9707" t="str">
            <v/>
          </cell>
          <cell r="D9707" t="str">
            <v/>
          </cell>
        </row>
        <row r="9708">
          <cell r="A9708" t="str">
            <v/>
          </cell>
          <cell r="D9708" t="str">
            <v/>
          </cell>
        </row>
        <row r="9709">
          <cell r="A9709" t="str">
            <v/>
          </cell>
          <cell r="D9709" t="str">
            <v/>
          </cell>
        </row>
        <row r="9710">
          <cell r="A9710" t="str">
            <v/>
          </cell>
          <cell r="D9710" t="str">
            <v/>
          </cell>
        </row>
        <row r="9711">
          <cell r="A9711" t="str">
            <v/>
          </cell>
          <cell r="D9711" t="str">
            <v/>
          </cell>
        </row>
        <row r="9712">
          <cell r="A9712" t="str">
            <v/>
          </cell>
          <cell r="D9712" t="str">
            <v/>
          </cell>
        </row>
        <row r="9713">
          <cell r="A9713" t="str">
            <v/>
          </cell>
          <cell r="D9713" t="str">
            <v/>
          </cell>
        </row>
        <row r="9714">
          <cell r="A9714" t="str">
            <v/>
          </cell>
          <cell r="D9714" t="str">
            <v/>
          </cell>
        </row>
        <row r="9715">
          <cell r="A9715" t="str">
            <v/>
          </cell>
          <cell r="D9715" t="str">
            <v/>
          </cell>
        </row>
        <row r="9716">
          <cell r="A9716" t="str">
            <v/>
          </cell>
          <cell r="D9716" t="str">
            <v/>
          </cell>
        </row>
        <row r="9717">
          <cell r="A9717" t="str">
            <v/>
          </cell>
          <cell r="D9717" t="str">
            <v/>
          </cell>
        </row>
        <row r="9718">
          <cell r="A9718" t="str">
            <v/>
          </cell>
          <cell r="D9718" t="str">
            <v/>
          </cell>
        </row>
        <row r="9719">
          <cell r="A9719" t="str">
            <v/>
          </cell>
          <cell r="D9719" t="str">
            <v/>
          </cell>
        </row>
        <row r="9720">
          <cell r="A9720" t="str">
            <v/>
          </cell>
          <cell r="D9720" t="str">
            <v/>
          </cell>
        </row>
        <row r="9721">
          <cell r="A9721" t="str">
            <v/>
          </cell>
          <cell r="D9721" t="str">
            <v/>
          </cell>
        </row>
        <row r="9722">
          <cell r="A9722" t="str">
            <v/>
          </cell>
          <cell r="D9722" t="str">
            <v/>
          </cell>
        </row>
        <row r="9723">
          <cell r="A9723" t="str">
            <v/>
          </cell>
          <cell r="D9723" t="str">
            <v/>
          </cell>
        </row>
        <row r="9724">
          <cell r="A9724" t="str">
            <v/>
          </cell>
          <cell r="D9724" t="str">
            <v/>
          </cell>
        </row>
        <row r="9725">
          <cell r="A9725" t="str">
            <v/>
          </cell>
          <cell r="D9725" t="str">
            <v/>
          </cell>
        </row>
        <row r="9726">
          <cell r="A9726" t="str">
            <v/>
          </cell>
          <cell r="D9726" t="str">
            <v/>
          </cell>
        </row>
        <row r="9727">
          <cell r="A9727" t="str">
            <v/>
          </cell>
          <cell r="D9727" t="str">
            <v/>
          </cell>
        </row>
        <row r="9728">
          <cell r="A9728" t="str">
            <v/>
          </cell>
          <cell r="D9728" t="str">
            <v/>
          </cell>
        </row>
        <row r="9729">
          <cell r="A9729" t="str">
            <v/>
          </cell>
          <cell r="D9729" t="str">
            <v/>
          </cell>
        </row>
        <row r="9730">
          <cell r="A9730" t="str">
            <v/>
          </cell>
          <cell r="D9730" t="str">
            <v/>
          </cell>
        </row>
        <row r="9731">
          <cell r="A9731" t="str">
            <v/>
          </cell>
          <cell r="D9731" t="str">
            <v/>
          </cell>
        </row>
        <row r="9732">
          <cell r="A9732" t="str">
            <v/>
          </cell>
          <cell r="D9732" t="str">
            <v/>
          </cell>
        </row>
        <row r="9733">
          <cell r="A9733" t="str">
            <v/>
          </cell>
          <cell r="D9733" t="str">
            <v/>
          </cell>
        </row>
        <row r="9734">
          <cell r="A9734" t="str">
            <v/>
          </cell>
          <cell r="D9734" t="str">
            <v/>
          </cell>
        </row>
        <row r="9735">
          <cell r="A9735" t="str">
            <v/>
          </cell>
          <cell r="D9735" t="str">
            <v/>
          </cell>
        </row>
        <row r="9736">
          <cell r="A9736" t="str">
            <v/>
          </cell>
          <cell r="D9736" t="str">
            <v/>
          </cell>
        </row>
        <row r="9737">
          <cell r="A9737" t="str">
            <v/>
          </cell>
          <cell r="D9737" t="str">
            <v/>
          </cell>
        </row>
        <row r="9738">
          <cell r="A9738" t="str">
            <v/>
          </cell>
          <cell r="D9738" t="str">
            <v/>
          </cell>
        </row>
        <row r="9739">
          <cell r="A9739" t="str">
            <v/>
          </cell>
          <cell r="D9739" t="str">
            <v/>
          </cell>
        </row>
        <row r="9740">
          <cell r="A9740" t="str">
            <v/>
          </cell>
          <cell r="D9740" t="str">
            <v/>
          </cell>
        </row>
        <row r="9741">
          <cell r="A9741" t="str">
            <v/>
          </cell>
          <cell r="D9741" t="str">
            <v/>
          </cell>
        </row>
        <row r="9742">
          <cell r="A9742" t="str">
            <v/>
          </cell>
          <cell r="D9742" t="str">
            <v/>
          </cell>
        </row>
        <row r="9743">
          <cell r="A9743" t="str">
            <v/>
          </cell>
          <cell r="D9743" t="str">
            <v/>
          </cell>
        </row>
        <row r="9744">
          <cell r="A9744" t="str">
            <v/>
          </cell>
          <cell r="D9744" t="str">
            <v/>
          </cell>
        </row>
        <row r="9745">
          <cell r="A9745" t="str">
            <v/>
          </cell>
          <cell r="D9745" t="str">
            <v/>
          </cell>
        </row>
        <row r="9746">
          <cell r="A9746" t="str">
            <v/>
          </cell>
          <cell r="D9746" t="str">
            <v/>
          </cell>
        </row>
        <row r="9747">
          <cell r="A9747" t="str">
            <v/>
          </cell>
          <cell r="D9747" t="str">
            <v/>
          </cell>
        </row>
        <row r="9748">
          <cell r="A9748" t="str">
            <v/>
          </cell>
          <cell r="D9748" t="str">
            <v/>
          </cell>
        </row>
        <row r="9749">
          <cell r="A9749" t="str">
            <v/>
          </cell>
          <cell r="D9749" t="str">
            <v/>
          </cell>
        </row>
        <row r="9750">
          <cell r="A9750" t="str">
            <v/>
          </cell>
          <cell r="D9750" t="str">
            <v/>
          </cell>
        </row>
        <row r="9751">
          <cell r="A9751" t="str">
            <v/>
          </cell>
          <cell r="D9751" t="str">
            <v/>
          </cell>
        </row>
        <row r="9752">
          <cell r="A9752" t="str">
            <v/>
          </cell>
          <cell r="D9752" t="str">
            <v/>
          </cell>
        </row>
        <row r="9753">
          <cell r="A9753" t="str">
            <v/>
          </cell>
          <cell r="D9753" t="str">
            <v/>
          </cell>
        </row>
        <row r="9754">
          <cell r="A9754" t="str">
            <v/>
          </cell>
          <cell r="D9754" t="str">
            <v/>
          </cell>
        </row>
        <row r="9755">
          <cell r="A9755" t="str">
            <v/>
          </cell>
          <cell r="D9755" t="str">
            <v/>
          </cell>
        </row>
        <row r="9756">
          <cell r="A9756" t="str">
            <v/>
          </cell>
          <cell r="D9756" t="str">
            <v/>
          </cell>
        </row>
        <row r="9757">
          <cell r="A9757" t="str">
            <v/>
          </cell>
          <cell r="D9757" t="str">
            <v/>
          </cell>
        </row>
        <row r="9758">
          <cell r="A9758" t="str">
            <v/>
          </cell>
          <cell r="D9758" t="str">
            <v/>
          </cell>
        </row>
        <row r="9759">
          <cell r="A9759" t="str">
            <v/>
          </cell>
          <cell r="D9759" t="str">
            <v/>
          </cell>
        </row>
        <row r="9760">
          <cell r="A9760" t="str">
            <v/>
          </cell>
          <cell r="D9760" t="str">
            <v/>
          </cell>
        </row>
        <row r="9761">
          <cell r="A9761" t="str">
            <v/>
          </cell>
          <cell r="D9761" t="str">
            <v/>
          </cell>
        </row>
        <row r="9762">
          <cell r="A9762" t="str">
            <v/>
          </cell>
          <cell r="D9762" t="str">
            <v/>
          </cell>
        </row>
        <row r="9763">
          <cell r="A9763" t="str">
            <v/>
          </cell>
          <cell r="D9763" t="str">
            <v/>
          </cell>
        </row>
        <row r="9764">
          <cell r="A9764" t="str">
            <v/>
          </cell>
          <cell r="D9764" t="str">
            <v/>
          </cell>
        </row>
        <row r="9765">
          <cell r="A9765" t="str">
            <v/>
          </cell>
          <cell r="D9765" t="str">
            <v/>
          </cell>
        </row>
        <row r="9766">
          <cell r="A9766" t="str">
            <v/>
          </cell>
          <cell r="D9766" t="str">
            <v/>
          </cell>
        </row>
        <row r="9767">
          <cell r="A9767" t="str">
            <v/>
          </cell>
          <cell r="D9767" t="str">
            <v/>
          </cell>
        </row>
        <row r="9768">
          <cell r="A9768" t="str">
            <v/>
          </cell>
          <cell r="D9768" t="str">
            <v/>
          </cell>
        </row>
        <row r="9769">
          <cell r="A9769" t="str">
            <v/>
          </cell>
          <cell r="D9769" t="str">
            <v/>
          </cell>
        </row>
        <row r="9770">
          <cell r="A9770" t="str">
            <v/>
          </cell>
          <cell r="D9770" t="str">
            <v/>
          </cell>
        </row>
        <row r="9771">
          <cell r="A9771" t="str">
            <v/>
          </cell>
          <cell r="D9771" t="str">
            <v/>
          </cell>
        </row>
        <row r="9772">
          <cell r="A9772" t="str">
            <v/>
          </cell>
          <cell r="D9772" t="str">
            <v/>
          </cell>
        </row>
        <row r="9773">
          <cell r="A9773" t="str">
            <v/>
          </cell>
          <cell r="D9773" t="str">
            <v/>
          </cell>
        </row>
        <row r="9774">
          <cell r="A9774" t="str">
            <v/>
          </cell>
          <cell r="D9774" t="str">
            <v/>
          </cell>
        </row>
        <row r="9775">
          <cell r="A9775" t="str">
            <v/>
          </cell>
          <cell r="D9775" t="str">
            <v/>
          </cell>
        </row>
        <row r="9776">
          <cell r="A9776" t="str">
            <v/>
          </cell>
          <cell r="D9776" t="str">
            <v/>
          </cell>
        </row>
        <row r="9777">
          <cell r="A9777" t="str">
            <v/>
          </cell>
          <cell r="D9777" t="str">
            <v/>
          </cell>
        </row>
        <row r="9778">
          <cell r="A9778" t="str">
            <v/>
          </cell>
          <cell r="D9778" t="str">
            <v/>
          </cell>
        </row>
        <row r="9779">
          <cell r="A9779" t="str">
            <v/>
          </cell>
          <cell r="D9779" t="str">
            <v/>
          </cell>
        </row>
        <row r="9780">
          <cell r="A9780" t="str">
            <v/>
          </cell>
          <cell r="D9780" t="str">
            <v/>
          </cell>
        </row>
        <row r="9781">
          <cell r="A9781" t="str">
            <v/>
          </cell>
          <cell r="D9781" t="str">
            <v/>
          </cell>
        </row>
        <row r="9782">
          <cell r="A9782" t="str">
            <v/>
          </cell>
          <cell r="D9782" t="str">
            <v/>
          </cell>
        </row>
        <row r="9783">
          <cell r="A9783" t="str">
            <v/>
          </cell>
          <cell r="D9783" t="str">
            <v/>
          </cell>
        </row>
        <row r="9784">
          <cell r="A9784" t="str">
            <v/>
          </cell>
          <cell r="D9784" t="str">
            <v/>
          </cell>
        </row>
        <row r="9785">
          <cell r="A9785" t="str">
            <v/>
          </cell>
          <cell r="D9785" t="str">
            <v/>
          </cell>
        </row>
        <row r="9786">
          <cell r="A9786" t="str">
            <v/>
          </cell>
          <cell r="D9786" t="str">
            <v/>
          </cell>
        </row>
        <row r="9787">
          <cell r="A9787" t="str">
            <v/>
          </cell>
          <cell r="D9787" t="str">
            <v/>
          </cell>
        </row>
        <row r="9788">
          <cell r="A9788" t="str">
            <v/>
          </cell>
          <cell r="D9788" t="str">
            <v/>
          </cell>
        </row>
        <row r="9789">
          <cell r="A9789" t="str">
            <v/>
          </cell>
          <cell r="D9789" t="str">
            <v/>
          </cell>
        </row>
        <row r="9790">
          <cell r="A9790" t="str">
            <v/>
          </cell>
          <cell r="D9790" t="str">
            <v/>
          </cell>
        </row>
        <row r="9791">
          <cell r="A9791" t="str">
            <v/>
          </cell>
          <cell r="D9791" t="str">
            <v/>
          </cell>
        </row>
        <row r="9792">
          <cell r="A9792" t="str">
            <v/>
          </cell>
          <cell r="D9792" t="str">
            <v/>
          </cell>
        </row>
        <row r="9793">
          <cell r="A9793" t="str">
            <v/>
          </cell>
          <cell r="D9793" t="str">
            <v/>
          </cell>
        </row>
        <row r="9794">
          <cell r="A9794" t="str">
            <v/>
          </cell>
          <cell r="D9794" t="str">
            <v/>
          </cell>
        </row>
        <row r="9795">
          <cell r="A9795" t="str">
            <v/>
          </cell>
          <cell r="D9795" t="str">
            <v/>
          </cell>
        </row>
        <row r="9796">
          <cell r="A9796" t="str">
            <v/>
          </cell>
          <cell r="D9796" t="str">
            <v/>
          </cell>
        </row>
        <row r="9797">
          <cell r="A9797" t="str">
            <v/>
          </cell>
          <cell r="D9797" t="str">
            <v/>
          </cell>
        </row>
        <row r="9798">
          <cell r="A9798" t="str">
            <v/>
          </cell>
          <cell r="D9798" t="str">
            <v/>
          </cell>
        </row>
        <row r="9799">
          <cell r="A9799" t="str">
            <v/>
          </cell>
          <cell r="D9799" t="str">
            <v/>
          </cell>
        </row>
        <row r="9800">
          <cell r="A9800" t="str">
            <v/>
          </cell>
          <cell r="D9800" t="str">
            <v/>
          </cell>
        </row>
        <row r="9801">
          <cell r="A9801" t="str">
            <v/>
          </cell>
          <cell r="D9801" t="str">
            <v/>
          </cell>
        </row>
        <row r="9802">
          <cell r="A9802" t="str">
            <v/>
          </cell>
          <cell r="D9802" t="str">
            <v/>
          </cell>
        </row>
        <row r="9803">
          <cell r="A9803" t="str">
            <v/>
          </cell>
          <cell r="D9803" t="str">
            <v/>
          </cell>
        </row>
        <row r="9804">
          <cell r="A9804" t="str">
            <v/>
          </cell>
          <cell r="D9804" t="str">
            <v/>
          </cell>
        </row>
        <row r="9805">
          <cell r="A9805" t="str">
            <v/>
          </cell>
          <cell r="D9805" t="str">
            <v/>
          </cell>
        </row>
        <row r="9806">
          <cell r="A9806" t="str">
            <v/>
          </cell>
          <cell r="D9806" t="str">
            <v/>
          </cell>
        </row>
        <row r="9807">
          <cell r="A9807" t="str">
            <v/>
          </cell>
          <cell r="D9807" t="str">
            <v/>
          </cell>
        </row>
        <row r="9808">
          <cell r="A9808" t="str">
            <v/>
          </cell>
          <cell r="D9808" t="str">
            <v/>
          </cell>
        </row>
        <row r="9809">
          <cell r="A9809" t="str">
            <v/>
          </cell>
          <cell r="D9809" t="str">
            <v/>
          </cell>
        </row>
        <row r="9810">
          <cell r="A9810" t="str">
            <v/>
          </cell>
          <cell r="D9810" t="str">
            <v/>
          </cell>
        </row>
        <row r="9811">
          <cell r="A9811" t="str">
            <v/>
          </cell>
          <cell r="D9811" t="str">
            <v/>
          </cell>
        </row>
        <row r="9812">
          <cell r="A9812" t="str">
            <v/>
          </cell>
          <cell r="D9812" t="str">
            <v/>
          </cell>
        </row>
        <row r="9813">
          <cell r="A9813" t="str">
            <v/>
          </cell>
          <cell r="D9813" t="str">
            <v/>
          </cell>
        </row>
        <row r="9814">
          <cell r="A9814" t="str">
            <v/>
          </cell>
          <cell r="D9814" t="str">
            <v/>
          </cell>
        </row>
        <row r="9815">
          <cell r="A9815" t="str">
            <v/>
          </cell>
          <cell r="D9815" t="str">
            <v/>
          </cell>
        </row>
        <row r="9816">
          <cell r="A9816" t="str">
            <v/>
          </cell>
          <cell r="D9816" t="str">
            <v/>
          </cell>
        </row>
        <row r="9817">
          <cell r="A9817" t="str">
            <v/>
          </cell>
          <cell r="D9817" t="str">
            <v/>
          </cell>
        </row>
        <row r="9818">
          <cell r="A9818" t="str">
            <v/>
          </cell>
          <cell r="D9818" t="str">
            <v/>
          </cell>
        </row>
        <row r="9819">
          <cell r="A9819" t="str">
            <v/>
          </cell>
          <cell r="D9819" t="str">
            <v/>
          </cell>
        </row>
        <row r="9820">
          <cell r="A9820" t="str">
            <v/>
          </cell>
          <cell r="D9820" t="str">
            <v/>
          </cell>
        </row>
        <row r="9821">
          <cell r="A9821" t="str">
            <v/>
          </cell>
          <cell r="D9821" t="str">
            <v/>
          </cell>
        </row>
        <row r="9822">
          <cell r="A9822" t="str">
            <v/>
          </cell>
          <cell r="D9822" t="str">
            <v/>
          </cell>
        </row>
        <row r="9823">
          <cell r="A9823" t="str">
            <v/>
          </cell>
          <cell r="D9823" t="str">
            <v/>
          </cell>
        </row>
        <row r="9824">
          <cell r="A9824" t="str">
            <v/>
          </cell>
          <cell r="D9824" t="str">
            <v/>
          </cell>
        </row>
        <row r="9825">
          <cell r="A9825" t="str">
            <v/>
          </cell>
          <cell r="D9825" t="str">
            <v/>
          </cell>
        </row>
        <row r="9826">
          <cell r="A9826" t="str">
            <v/>
          </cell>
          <cell r="D9826" t="str">
            <v/>
          </cell>
        </row>
        <row r="9827">
          <cell r="A9827" t="str">
            <v/>
          </cell>
          <cell r="D9827" t="str">
            <v/>
          </cell>
        </row>
        <row r="9828">
          <cell r="A9828" t="str">
            <v/>
          </cell>
          <cell r="D9828" t="str">
            <v/>
          </cell>
        </row>
        <row r="9829">
          <cell r="A9829" t="str">
            <v/>
          </cell>
          <cell r="D9829" t="str">
            <v/>
          </cell>
        </row>
        <row r="9830">
          <cell r="A9830" t="str">
            <v/>
          </cell>
          <cell r="D9830" t="str">
            <v/>
          </cell>
        </row>
        <row r="9831">
          <cell r="A9831" t="str">
            <v/>
          </cell>
          <cell r="D9831" t="str">
            <v/>
          </cell>
        </row>
        <row r="9832">
          <cell r="A9832" t="str">
            <v/>
          </cell>
          <cell r="D9832" t="str">
            <v/>
          </cell>
        </row>
        <row r="9833">
          <cell r="A9833" t="str">
            <v/>
          </cell>
          <cell r="D9833" t="str">
            <v/>
          </cell>
        </row>
        <row r="9834">
          <cell r="A9834" t="str">
            <v/>
          </cell>
          <cell r="D9834" t="str">
            <v/>
          </cell>
        </row>
        <row r="9835">
          <cell r="A9835" t="str">
            <v/>
          </cell>
          <cell r="D9835" t="str">
            <v/>
          </cell>
        </row>
        <row r="9836">
          <cell r="A9836" t="str">
            <v/>
          </cell>
          <cell r="D9836" t="str">
            <v/>
          </cell>
        </row>
        <row r="9837">
          <cell r="A9837" t="str">
            <v/>
          </cell>
          <cell r="D9837" t="str">
            <v/>
          </cell>
        </row>
        <row r="9838">
          <cell r="A9838" t="str">
            <v/>
          </cell>
          <cell r="D9838" t="str">
            <v/>
          </cell>
        </row>
        <row r="9839">
          <cell r="A9839" t="str">
            <v/>
          </cell>
          <cell r="D9839" t="str">
            <v/>
          </cell>
        </row>
        <row r="9840">
          <cell r="A9840" t="str">
            <v/>
          </cell>
          <cell r="D9840" t="str">
            <v/>
          </cell>
        </row>
        <row r="9841">
          <cell r="A9841" t="str">
            <v/>
          </cell>
          <cell r="D9841" t="str">
            <v/>
          </cell>
        </row>
        <row r="9842">
          <cell r="A9842" t="str">
            <v/>
          </cell>
          <cell r="D9842" t="str">
            <v/>
          </cell>
        </row>
        <row r="9843">
          <cell r="A9843" t="str">
            <v/>
          </cell>
          <cell r="D9843" t="str">
            <v/>
          </cell>
        </row>
        <row r="9844">
          <cell r="A9844" t="str">
            <v/>
          </cell>
          <cell r="D9844" t="str">
            <v/>
          </cell>
        </row>
        <row r="9845">
          <cell r="A9845" t="str">
            <v/>
          </cell>
          <cell r="D9845" t="str">
            <v/>
          </cell>
        </row>
        <row r="9846">
          <cell r="A9846" t="str">
            <v/>
          </cell>
          <cell r="D9846" t="str">
            <v/>
          </cell>
        </row>
        <row r="9847">
          <cell r="A9847" t="str">
            <v/>
          </cell>
          <cell r="D9847" t="str">
            <v/>
          </cell>
        </row>
        <row r="9848">
          <cell r="A9848" t="str">
            <v/>
          </cell>
          <cell r="D9848" t="str">
            <v/>
          </cell>
        </row>
        <row r="9849">
          <cell r="A9849" t="str">
            <v/>
          </cell>
          <cell r="D9849" t="str">
            <v/>
          </cell>
        </row>
        <row r="9850">
          <cell r="A9850" t="str">
            <v/>
          </cell>
          <cell r="D9850" t="str">
            <v/>
          </cell>
        </row>
        <row r="9851">
          <cell r="A9851" t="str">
            <v/>
          </cell>
          <cell r="D9851" t="str">
            <v/>
          </cell>
        </row>
        <row r="9852">
          <cell r="A9852" t="str">
            <v/>
          </cell>
          <cell r="D9852" t="str">
            <v/>
          </cell>
        </row>
        <row r="9853">
          <cell r="A9853" t="str">
            <v/>
          </cell>
          <cell r="D9853" t="str">
            <v/>
          </cell>
        </row>
        <row r="9854">
          <cell r="A9854" t="str">
            <v/>
          </cell>
          <cell r="D9854" t="str">
            <v/>
          </cell>
        </row>
        <row r="9855">
          <cell r="A9855" t="str">
            <v/>
          </cell>
          <cell r="D9855" t="str">
            <v/>
          </cell>
        </row>
        <row r="9856">
          <cell r="A9856" t="str">
            <v/>
          </cell>
          <cell r="D9856" t="str">
            <v/>
          </cell>
        </row>
        <row r="9857">
          <cell r="A9857" t="str">
            <v/>
          </cell>
          <cell r="D9857" t="str">
            <v/>
          </cell>
        </row>
        <row r="9858">
          <cell r="A9858" t="str">
            <v/>
          </cell>
          <cell r="D9858" t="str">
            <v/>
          </cell>
        </row>
        <row r="9859">
          <cell r="A9859" t="str">
            <v/>
          </cell>
          <cell r="D9859" t="str">
            <v/>
          </cell>
        </row>
        <row r="9860">
          <cell r="A9860" t="str">
            <v/>
          </cell>
          <cell r="D9860" t="str">
            <v/>
          </cell>
        </row>
        <row r="9861">
          <cell r="A9861" t="str">
            <v/>
          </cell>
          <cell r="D9861" t="str">
            <v/>
          </cell>
        </row>
        <row r="9862">
          <cell r="A9862" t="str">
            <v/>
          </cell>
          <cell r="D9862" t="str">
            <v/>
          </cell>
        </row>
        <row r="9863">
          <cell r="A9863" t="str">
            <v/>
          </cell>
          <cell r="D9863" t="str">
            <v/>
          </cell>
        </row>
        <row r="9864">
          <cell r="A9864" t="str">
            <v/>
          </cell>
          <cell r="D9864" t="str">
            <v/>
          </cell>
        </row>
        <row r="9865">
          <cell r="A9865" t="str">
            <v/>
          </cell>
          <cell r="D9865" t="str">
            <v/>
          </cell>
        </row>
        <row r="9866">
          <cell r="A9866" t="str">
            <v/>
          </cell>
          <cell r="D9866" t="str">
            <v/>
          </cell>
        </row>
        <row r="9867">
          <cell r="A9867" t="str">
            <v/>
          </cell>
          <cell r="D9867" t="str">
            <v/>
          </cell>
        </row>
        <row r="9868">
          <cell r="A9868" t="str">
            <v/>
          </cell>
          <cell r="D9868" t="str">
            <v/>
          </cell>
        </row>
        <row r="9869">
          <cell r="A9869" t="str">
            <v/>
          </cell>
          <cell r="D9869" t="str">
            <v/>
          </cell>
        </row>
        <row r="9870">
          <cell r="A9870" t="str">
            <v/>
          </cell>
          <cell r="D9870" t="str">
            <v/>
          </cell>
        </row>
        <row r="9871">
          <cell r="A9871" t="str">
            <v/>
          </cell>
          <cell r="D9871" t="str">
            <v/>
          </cell>
        </row>
        <row r="9872">
          <cell r="A9872" t="str">
            <v/>
          </cell>
          <cell r="D9872" t="str">
            <v/>
          </cell>
        </row>
        <row r="9873">
          <cell r="A9873" t="str">
            <v/>
          </cell>
          <cell r="D9873" t="str">
            <v/>
          </cell>
        </row>
        <row r="9874">
          <cell r="A9874" t="str">
            <v/>
          </cell>
          <cell r="D9874" t="str">
            <v/>
          </cell>
        </row>
        <row r="9875">
          <cell r="A9875" t="str">
            <v/>
          </cell>
          <cell r="D9875" t="str">
            <v/>
          </cell>
        </row>
        <row r="9876">
          <cell r="A9876" t="str">
            <v/>
          </cell>
          <cell r="D9876" t="str">
            <v/>
          </cell>
        </row>
        <row r="9877">
          <cell r="A9877" t="str">
            <v/>
          </cell>
          <cell r="D9877" t="str">
            <v/>
          </cell>
        </row>
        <row r="9878">
          <cell r="A9878" t="str">
            <v/>
          </cell>
          <cell r="D9878" t="str">
            <v/>
          </cell>
        </row>
        <row r="9879">
          <cell r="A9879" t="str">
            <v/>
          </cell>
          <cell r="D9879" t="str">
            <v/>
          </cell>
        </row>
        <row r="9880">
          <cell r="A9880" t="str">
            <v/>
          </cell>
          <cell r="D9880" t="str">
            <v/>
          </cell>
        </row>
        <row r="9881">
          <cell r="A9881" t="str">
            <v/>
          </cell>
          <cell r="D9881" t="str">
            <v/>
          </cell>
        </row>
        <row r="9882">
          <cell r="A9882" t="str">
            <v/>
          </cell>
          <cell r="D9882" t="str">
            <v/>
          </cell>
        </row>
        <row r="9883">
          <cell r="A9883" t="str">
            <v/>
          </cell>
          <cell r="D9883" t="str">
            <v/>
          </cell>
        </row>
        <row r="9884">
          <cell r="A9884" t="str">
            <v/>
          </cell>
          <cell r="D9884" t="str">
            <v/>
          </cell>
        </row>
        <row r="9885">
          <cell r="A9885" t="str">
            <v/>
          </cell>
          <cell r="D9885" t="str">
            <v/>
          </cell>
        </row>
        <row r="9886">
          <cell r="A9886" t="str">
            <v/>
          </cell>
          <cell r="D9886" t="str">
            <v/>
          </cell>
        </row>
        <row r="9887">
          <cell r="A9887" t="str">
            <v/>
          </cell>
          <cell r="D9887" t="str">
            <v/>
          </cell>
        </row>
        <row r="9888">
          <cell r="A9888" t="str">
            <v/>
          </cell>
          <cell r="D9888" t="str">
            <v/>
          </cell>
        </row>
        <row r="9889">
          <cell r="A9889" t="str">
            <v/>
          </cell>
          <cell r="D9889" t="str">
            <v/>
          </cell>
        </row>
        <row r="9890">
          <cell r="A9890" t="str">
            <v/>
          </cell>
          <cell r="D9890" t="str">
            <v/>
          </cell>
        </row>
        <row r="9891">
          <cell r="A9891" t="str">
            <v/>
          </cell>
          <cell r="D9891" t="str">
            <v/>
          </cell>
        </row>
        <row r="9892">
          <cell r="A9892" t="str">
            <v/>
          </cell>
          <cell r="D9892" t="str">
            <v/>
          </cell>
        </row>
        <row r="9893">
          <cell r="A9893" t="str">
            <v/>
          </cell>
          <cell r="D9893" t="str">
            <v/>
          </cell>
        </row>
        <row r="9894">
          <cell r="A9894" t="str">
            <v/>
          </cell>
          <cell r="D9894" t="str">
            <v/>
          </cell>
        </row>
        <row r="9895">
          <cell r="A9895" t="str">
            <v/>
          </cell>
          <cell r="D9895" t="str">
            <v/>
          </cell>
        </row>
        <row r="9896">
          <cell r="A9896" t="str">
            <v/>
          </cell>
          <cell r="D9896" t="str">
            <v/>
          </cell>
        </row>
        <row r="9897">
          <cell r="A9897" t="str">
            <v/>
          </cell>
          <cell r="D9897" t="str">
            <v/>
          </cell>
        </row>
        <row r="9898">
          <cell r="A9898" t="str">
            <v/>
          </cell>
          <cell r="D9898" t="str">
            <v/>
          </cell>
        </row>
        <row r="9899">
          <cell r="A9899" t="str">
            <v/>
          </cell>
          <cell r="D9899" t="str">
            <v/>
          </cell>
        </row>
        <row r="9900">
          <cell r="A9900" t="str">
            <v/>
          </cell>
          <cell r="D9900" t="str">
            <v/>
          </cell>
        </row>
        <row r="9901">
          <cell r="A9901" t="str">
            <v/>
          </cell>
          <cell r="D9901" t="str">
            <v/>
          </cell>
        </row>
        <row r="9902">
          <cell r="A9902" t="str">
            <v/>
          </cell>
          <cell r="D9902" t="str">
            <v/>
          </cell>
        </row>
        <row r="9903">
          <cell r="A9903" t="str">
            <v/>
          </cell>
          <cell r="D9903" t="str">
            <v/>
          </cell>
        </row>
        <row r="9904">
          <cell r="A9904" t="str">
            <v/>
          </cell>
          <cell r="D9904" t="str">
            <v/>
          </cell>
        </row>
        <row r="9905">
          <cell r="A9905" t="str">
            <v/>
          </cell>
          <cell r="D9905" t="str">
            <v/>
          </cell>
        </row>
        <row r="9906">
          <cell r="A9906" t="str">
            <v/>
          </cell>
          <cell r="D9906" t="str">
            <v/>
          </cell>
        </row>
        <row r="9907">
          <cell r="A9907" t="str">
            <v/>
          </cell>
          <cell r="D9907" t="str">
            <v/>
          </cell>
        </row>
        <row r="9908">
          <cell r="A9908" t="str">
            <v/>
          </cell>
          <cell r="D9908" t="str">
            <v/>
          </cell>
        </row>
        <row r="9909">
          <cell r="A9909" t="str">
            <v/>
          </cell>
          <cell r="D9909" t="str">
            <v/>
          </cell>
        </row>
        <row r="9910">
          <cell r="A9910" t="str">
            <v/>
          </cell>
          <cell r="D9910" t="str">
            <v/>
          </cell>
        </row>
        <row r="9911">
          <cell r="A9911" t="str">
            <v/>
          </cell>
          <cell r="D9911" t="str">
            <v/>
          </cell>
        </row>
        <row r="9912">
          <cell r="A9912" t="str">
            <v/>
          </cell>
          <cell r="D9912" t="str">
            <v/>
          </cell>
        </row>
        <row r="9913">
          <cell r="A9913" t="str">
            <v/>
          </cell>
          <cell r="D9913" t="str">
            <v/>
          </cell>
        </row>
        <row r="9914">
          <cell r="A9914" t="str">
            <v/>
          </cell>
          <cell r="D9914" t="str">
            <v/>
          </cell>
        </row>
        <row r="9915">
          <cell r="A9915" t="str">
            <v/>
          </cell>
          <cell r="D9915" t="str">
            <v/>
          </cell>
        </row>
        <row r="9916">
          <cell r="A9916" t="str">
            <v/>
          </cell>
          <cell r="D9916" t="str">
            <v/>
          </cell>
        </row>
        <row r="9917">
          <cell r="A9917" t="str">
            <v/>
          </cell>
          <cell r="D9917" t="str">
            <v/>
          </cell>
        </row>
        <row r="9918">
          <cell r="A9918" t="str">
            <v/>
          </cell>
          <cell r="D9918" t="str">
            <v/>
          </cell>
        </row>
        <row r="9919">
          <cell r="A9919" t="str">
            <v/>
          </cell>
          <cell r="D9919" t="str">
            <v/>
          </cell>
        </row>
        <row r="9920">
          <cell r="A9920" t="str">
            <v/>
          </cell>
          <cell r="D9920" t="str">
            <v/>
          </cell>
        </row>
        <row r="9921">
          <cell r="A9921" t="str">
            <v/>
          </cell>
          <cell r="D9921" t="str">
            <v/>
          </cell>
        </row>
        <row r="9922">
          <cell r="A9922" t="str">
            <v/>
          </cell>
          <cell r="D9922" t="str">
            <v/>
          </cell>
        </row>
        <row r="9923">
          <cell r="A9923" t="str">
            <v/>
          </cell>
          <cell r="D9923" t="str">
            <v/>
          </cell>
        </row>
        <row r="9924">
          <cell r="A9924" t="str">
            <v/>
          </cell>
          <cell r="D9924" t="str">
            <v/>
          </cell>
        </row>
        <row r="9925">
          <cell r="A9925" t="str">
            <v/>
          </cell>
          <cell r="D9925" t="str">
            <v/>
          </cell>
        </row>
        <row r="9926">
          <cell r="A9926" t="str">
            <v/>
          </cell>
          <cell r="D9926" t="str">
            <v/>
          </cell>
        </row>
        <row r="9927">
          <cell r="A9927" t="str">
            <v/>
          </cell>
          <cell r="D9927" t="str">
            <v/>
          </cell>
        </row>
        <row r="9928">
          <cell r="A9928" t="str">
            <v/>
          </cell>
          <cell r="D9928" t="str">
            <v/>
          </cell>
        </row>
        <row r="9929">
          <cell r="A9929" t="str">
            <v/>
          </cell>
          <cell r="D9929" t="str">
            <v/>
          </cell>
        </row>
        <row r="9930">
          <cell r="A9930" t="str">
            <v/>
          </cell>
          <cell r="D9930" t="str">
            <v/>
          </cell>
        </row>
        <row r="9931">
          <cell r="A9931" t="str">
            <v/>
          </cell>
          <cell r="D9931" t="str">
            <v/>
          </cell>
        </row>
        <row r="9932">
          <cell r="A9932" t="str">
            <v/>
          </cell>
          <cell r="D9932" t="str">
            <v/>
          </cell>
        </row>
        <row r="9933">
          <cell r="A9933" t="str">
            <v/>
          </cell>
          <cell r="D9933" t="str">
            <v/>
          </cell>
        </row>
        <row r="9934">
          <cell r="A9934" t="str">
            <v/>
          </cell>
          <cell r="D9934" t="str">
            <v/>
          </cell>
        </row>
        <row r="9935">
          <cell r="A9935" t="str">
            <v/>
          </cell>
          <cell r="D9935" t="str">
            <v/>
          </cell>
        </row>
        <row r="9936">
          <cell r="A9936" t="str">
            <v/>
          </cell>
          <cell r="D9936" t="str">
            <v/>
          </cell>
        </row>
        <row r="9937">
          <cell r="A9937" t="str">
            <v/>
          </cell>
          <cell r="D9937" t="str">
            <v/>
          </cell>
        </row>
        <row r="9938">
          <cell r="A9938" t="str">
            <v/>
          </cell>
          <cell r="D9938" t="str">
            <v/>
          </cell>
        </row>
        <row r="9939">
          <cell r="A9939" t="str">
            <v/>
          </cell>
          <cell r="D9939" t="str">
            <v/>
          </cell>
        </row>
        <row r="9940">
          <cell r="A9940" t="str">
            <v/>
          </cell>
          <cell r="D9940" t="str">
            <v/>
          </cell>
        </row>
        <row r="9941">
          <cell r="A9941" t="str">
            <v/>
          </cell>
          <cell r="D9941" t="str">
            <v/>
          </cell>
        </row>
        <row r="9942">
          <cell r="A9942" t="str">
            <v/>
          </cell>
          <cell r="D9942" t="str">
            <v/>
          </cell>
        </row>
        <row r="9943">
          <cell r="A9943" t="str">
            <v/>
          </cell>
          <cell r="D9943" t="str">
            <v/>
          </cell>
        </row>
        <row r="9944">
          <cell r="A9944" t="str">
            <v/>
          </cell>
          <cell r="D9944" t="str">
            <v/>
          </cell>
        </row>
        <row r="9945">
          <cell r="A9945" t="str">
            <v/>
          </cell>
          <cell r="D9945" t="str">
            <v/>
          </cell>
        </row>
        <row r="9946">
          <cell r="A9946" t="str">
            <v/>
          </cell>
          <cell r="D9946" t="str">
            <v/>
          </cell>
        </row>
        <row r="9947">
          <cell r="A9947" t="str">
            <v/>
          </cell>
          <cell r="D9947" t="str">
            <v/>
          </cell>
        </row>
        <row r="9948">
          <cell r="A9948" t="str">
            <v/>
          </cell>
          <cell r="D9948" t="str">
            <v/>
          </cell>
        </row>
        <row r="9949">
          <cell r="A9949" t="str">
            <v/>
          </cell>
          <cell r="D9949" t="str">
            <v/>
          </cell>
        </row>
        <row r="9950">
          <cell r="A9950" t="str">
            <v/>
          </cell>
          <cell r="D9950" t="str">
            <v/>
          </cell>
        </row>
        <row r="9951">
          <cell r="A9951" t="str">
            <v/>
          </cell>
          <cell r="D9951" t="str">
            <v/>
          </cell>
        </row>
        <row r="9952">
          <cell r="A9952" t="str">
            <v/>
          </cell>
          <cell r="D9952" t="str">
            <v/>
          </cell>
        </row>
        <row r="9953">
          <cell r="A9953" t="str">
            <v/>
          </cell>
          <cell r="D9953" t="str">
            <v/>
          </cell>
        </row>
        <row r="9954">
          <cell r="A9954" t="str">
            <v/>
          </cell>
          <cell r="D9954" t="str">
            <v/>
          </cell>
        </row>
        <row r="9955">
          <cell r="A9955" t="str">
            <v/>
          </cell>
          <cell r="D9955" t="str">
            <v/>
          </cell>
        </row>
        <row r="9956">
          <cell r="A9956" t="str">
            <v/>
          </cell>
          <cell r="D9956" t="str">
            <v/>
          </cell>
        </row>
        <row r="9957">
          <cell r="A9957" t="str">
            <v/>
          </cell>
          <cell r="D9957" t="str">
            <v/>
          </cell>
        </row>
        <row r="9958">
          <cell r="A9958" t="str">
            <v/>
          </cell>
          <cell r="D9958" t="str">
            <v/>
          </cell>
        </row>
        <row r="9959">
          <cell r="A9959" t="str">
            <v/>
          </cell>
          <cell r="D9959" t="str">
            <v/>
          </cell>
        </row>
        <row r="9960">
          <cell r="A9960" t="str">
            <v/>
          </cell>
          <cell r="D9960" t="str">
            <v/>
          </cell>
        </row>
        <row r="9961">
          <cell r="A9961" t="str">
            <v/>
          </cell>
          <cell r="D9961" t="str">
            <v/>
          </cell>
        </row>
        <row r="9962">
          <cell r="A9962" t="str">
            <v/>
          </cell>
          <cell r="D9962" t="str">
            <v/>
          </cell>
        </row>
        <row r="9963">
          <cell r="A9963" t="str">
            <v/>
          </cell>
          <cell r="D9963" t="str">
            <v/>
          </cell>
        </row>
        <row r="9964">
          <cell r="A9964" t="str">
            <v/>
          </cell>
          <cell r="D9964" t="str">
            <v/>
          </cell>
        </row>
        <row r="9965">
          <cell r="A9965" t="str">
            <v/>
          </cell>
          <cell r="D9965" t="str">
            <v/>
          </cell>
        </row>
        <row r="9966">
          <cell r="A9966" t="str">
            <v/>
          </cell>
          <cell r="D9966" t="str">
            <v/>
          </cell>
        </row>
        <row r="9967">
          <cell r="A9967" t="str">
            <v/>
          </cell>
          <cell r="D9967" t="str">
            <v/>
          </cell>
        </row>
        <row r="9968">
          <cell r="A9968" t="str">
            <v/>
          </cell>
          <cell r="D9968" t="str">
            <v/>
          </cell>
        </row>
        <row r="9969">
          <cell r="A9969" t="str">
            <v/>
          </cell>
          <cell r="D9969" t="str">
            <v/>
          </cell>
        </row>
        <row r="9970">
          <cell r="A9970" t="str">
            <v/>
          </cell>
          <cell r="D9970" t="str">
            <v/>
          </cell>
        </row>
        <row r="9971">
          <cell r="A9971" t="str">
            <v/>
          </cell>
          <cell r="D9971" t="str">
            <v/>
          </cell>
        </row>
        <row r="9972">
          <cell r="A9972" t="str">
            <v/>
          </cell>
          <cell r="D9972" t="str">
            <v/>
          </cell>
        </row>
        <row r="9973">
          <cell r="A9973" t="str">
            <v/>
          </cell>
          <cell r="D9973" t="str">
            <v/>
          </cell>
        </row>
        <row r="9974">
          <cell r="A9974" t="str">
            <v/>
          </cell>
          <cell r="D9974" t="str">
            <v/>
          </cell>
        </row>
        <row r="9975">
          <cell r="A9975" t="str">
            <v/>
          </cell>
          <cell r="D9975" t="str">
            <v/>
          </cell>
        </row>
        <row r="9976">
          <cell r="A9976" t="str">
            <v/>
          </cell>
          <cell r="D9976" t="str">
            <v/>
          </cell>
        </row>
        <row r="9977">
          <cell r="A9977" t="str">
            <v/>
          </cell>
          <cell r="D9977" t="str">
            <v/>
          </cell>
        </row>
        <row r="9978">
          <cell r="A9978" t="str">
            <v/>
          </cell>
          <cell r="D9978" t="str">
            <v/>
          </cell>
        </row>
        <row r="9979">
          <cell r="A9979" t="str">
            <v/>
          </cell>
          <cell r="D9979" t="str">
            <v/>
          </cell>
        </row>
        <row r="9980">
          <cell r="A9980" t="str">
            <v/>
          </cell>
          <cell r="D9980" t="str">
            <v/>
          </cell>
        </row>
        <row r="9981">
          <cell r="A9981" t="str">
            <v/>
          </cell>
          <cell r="D9981" t="str">
            <v/>
          </cell>
        </row>
        <row r="9982">
          <cell r="A9982" t="str">
            <v/>
          </cell>
          <cell r="D9982" t="str">
            <v/>
          </cell>
        </row>
        <row r="9983">
          <cell r="A9983" t="str">
            <v/>
          </cell>
          <cell r="D9983" t="str">
            <v/>
          </cell>
        </row>
        <row r="9984">
          <cell r="A9984" t="str">
            <v/>
          </cell>
          <cell r="D9984" t="str">
            <v/>
          </cell>
        </row>
        <row r="9985">
          <cell r="A9985" t="str">
            <v/>
          </cell>
          <cell r="D9985" t="str">
            <v/>
          </cell>
        </row>
        <row r="9986">
          <cell r="A9986" t="str">
            <v/>
          </cell>
          <cell r="D9986" t="str">
            <v/>
          </cell>
        </row>
        <row r="9987">
          <cell r="A9987" t="str">
            <v/>
          </cell>
          <cell r="D9987" t="str">
            <v/>
          </cell>
        </row>
        <row r="9988">
          <cell r="A9988" t="str">
            <v/>
          </cell>
          <cell r="D9988" t="str">
            <v/>
          </cell>
        </row>
        <row r="9989">
          <cell r="A9989" t="str">
            <v/>
          </cell>
          <cell r="D9989" t="str">
            <v/>
          </cell>
        </row>
        <row r="9990">
          <cell r="A9990" t="str">
            <v/>
          </cell>
          <cell r="D9990" t="str">
            <v/>
          </cell>
        </row>
        <row r="9991">
          <cell r="A9991" t="str">
            <v/>
          </cell>
          <cell r="D9991" t="str">
            <v/>
          </cell>
        </row>
        <row r="9992">
          <cell r="A9992" t="str">
            <v/>
          </cell>
          <cell r="D9992" t="str">
            <v/>
          </cell>
        </row>
        <row r="9993">
          <cell r="A9993" t="str">
            <v/>
          </cell>
          <cell r="D9993" t="str">
            <v/>
          </cell>
        </row>
        <row r="9994">
          <cell r="A9994" t="str">
            <v/>
          </cell>
          <cell r="D9994" t="str">
            <v/>
          </cell>
        </row>
        <row r="9995">
          <cell r="A9995" t="str">
            <v/>
          </cell>
          <cell r="D9995" t="str">
            <v/>
          </cell>
        </row>
        <row r="9996">
          <cell r="A9996" t="str">
            <v/>
          </cell>
          <cell r="D9996" t="str">
            <v/>
          </cell>
        </row>
        <row r="9997">
          <cell r="A9997" t="str">
            <v/>
          </cell>
          <cell r="D9997" t="str">
            <v/>
          </cell>
        </row>
        <row r="9998">
          <cell r="A9998" t="str">
            <v/>
          </cell>
          <cell r="D9998" t="str">
            <v/>
          </cell>
        </row>
        <row r="9999">
          <cell r="A9999" t="str">
            <v/>
          </cell>
          <cell r="D9999" t="str">
            <v/>
          </cell>
        </row>
        <row r="10000">
          <cell r="A10000" t="str">
            <v/>
          </cell>
          <cell r="D10000" t="str">
            <v/>
          </cell>
        </row>
        <row r="10001">
          <cell r="A10001" t="str">
            <v/>
          </cell>
          <cell r="D10001" t="str">
            <v/>
          </cell>
        </row>
        <row r="10002">
          <cell r="A10002" t="str">
            <v/>
          </cell>
          <cell r="D10002" t="str">
            <v/>
          </cell>
        </row>
        <row r="10003">
          <cell r="A10003" t="str">
            <v/>
          </cell>
          <cell r="D10003" t="str">
            <v/>
          </cell>
        </row>
        <row r="10004">
          <cell r="A10004" t="str">
            <v/>
          </cell>
          <cell r="D10004" t="str">
            <v/>
          </cell>
        </row>
        <row r="10005">
          <cell r="A10005" t="str">
            <v/>
          </cell>
          <cell r="D10005" t="str">
            <v/>
          </cell>
        </row>
        <row r="10006">
          <cell r="A10006" t="str">
            <v/>
          </cell>
          <cell r="D10006" t="str">
            <v/>
          </cell>
        </row>
        <row r="10007">
          <cell r="A10007" t="str">
            <v/>
          </cell>
          <cell r="D10007" t="str">
            <v/>
          </cell>
        </row>
        <row r="10008">
          <cell r="A10008" t="str">
            <v/>
          </cell>
          <cell r="D10008" t="str">
            <v/>
          </cell>
        </row>
        <row r="10009">
          <cell r="A10009" t="str">
            <v/>
          </cell>
          <cell r="D10009" t="str">
            <v/>
          </cell>
        </row>
        <row r="10010">
          <cell r="A10010" t="str">
            <v/>
          </cell>
          <cell r="D10010" t="str">
            <v/>
          </cell>
        </row>
        <row r="10011">
          <cell r="A10011" t="str">
            <v/>
          </cell>
          <cell r="D10011" t="str">
            <v/>
          </cell>
        </row>
        <row r="10012">
          <cell r="A10012" t="str">
            <v/>
          </cell>
          <cell r="D10012" t="str">
            <v/>
          </cell>
        </row>
        <row r="10013">
          <cell r="A10013" t="str">
            <v/>
          </cell>
          <cell r="D10013" t="str">
            <v/>
          </cell>
        </row>
        <row r="10014">
          <cell r="A10014" t="str">
            <v/>
          </cell>
          <cell r="D10014" t="str">
            <v/>
          </cell>
        </row>
        <row r="10015">
          <cell r="A10015" t="str">
            <v/>
          </cell>
          <cell r="D10015" t="str">
            <v/>
          </cell>
        </row>
        <row r="10016">
          <cell r="A10016" t="str">
            <v/>
          </cell>
          <cell r="D10016" t="str">
            <v/>
          </cell>
        </row>
        <row r="10017">
          <cell r="A10017" t="str">
            <v/>
          </cell>
          <cell r="D10017" t="str">
            <v/>
          </cell>
        </row>
        <row r="10018">
          <cell r="A10018" t="str">
            <v/>
          </cell>
          <cell r="D10018" t="str">
            <v/>
          </cell>
        </row>
        <row r="10019">
          <cell r="A10019" t="str">
            <v/>
          </cell>
          <cell r="D10019" t="str">
            <v/>
          </cell>
        </row>
        <row r="10020">
          <cell r="A10020" t="str">
            <v/>
          </cell>
          <cell r="D10020" t="str">
            <v/>
          </cell>
        </row>
        <row r="10021">
          <cell r="A10021" t="str">
            <v/>
          </cell>
          <cell r="D10021" t="str">
            <v/>
          </cell>
        </row>
        <row r="10022">
          <cell r="A10022" t="str">
            <v/>
          </cell>
          <cell r="D10022" t="str">
            <v/>
          </cell>
        </row>
        <row r="10023">
          <cell r="A10023" t="str">
            <v/>
          </cell>
          <cell r="D10023" t="str">
            <v/>
          </cell>
        </row>
        <row r="10024">
          <cell r="A10024" t="str">
            <v/>
          </cell>
          <cell r="D10024" t="str">
            <v/>
          </cell>
        </row>
        <row r="10025">
          <cell r="A10025" t="str">
            <v/>
          </cell>
          <cell r="D10025" t="str">
            <v/>
          </cell>
        </row>
        <row r="10026">
          <cell r="A10026" t="str">
            <v/>
          </cell>
          <cell r="D10026" t="str">
            <v/>
          </cell>
        </row>
        <row r="10027">
          <cell r="A10027" t="str">
            <v/>
          </cell>
          <cell r="D10027" t="str">
            <v/>
          </cell>
        </row>
        <row r="10028">
          <cell r="A10028" t="str">
            <v/>
          </cell>
          <cell r="D10028" t="str">
            <v/>
          </cell>
        </row>
        <row r="10029">
          <cell r="A10029" t="str">
            <v/>
          </cell>
          <cell r="D10029" t="str">
            <v/>
          </cell>
        </row>
        <row r="10030">
          <cell r="A10030" t="str">
            <v/>
          </cell>
          <cell r="D10030" t="str">
            <v/>
          </cell>
        </row>
        <row r="10031">
          <cell r="A10031" t="str">
            <v/>
          </cell>
          <cell r="D10031" t="str">
            <v/>
          </cell>
        </row>
        <row r="10032">
          <cell r="A10032" t="str">
            <v/>
          </cell>
          <cell r="D10032" t="str">
            <v/>
          </cell>
        </row>
        <row r="10033">
          <cell r="A10033" t="str">
            <v/>
          </cell>
          <cell r="D10033" t="str">
            <v/>
          </cell>
        </row>
        <row r="10034">
          <cell r="A10034" t="str">
            <v/>
          </cell>
          <cell r="D10034" t="str">
            <v/>
          </cell>
        </row>
        <row r="10035">
          <cell r="A10035" t="str">
            <v/>
          </cell>
          <cell r="D10035" t="str">
            <v/>
          </cell>
        </row>
        <row r="10036">
          <cell r="A10036" t="str">
            <v/>
          </cell>
          <cell r="D10036" t="str">
            <v/>
          </cell>
        </row>
        <row r="10037">
          <cell r="A10037" t="str">
            <v/>
          </cell>
          <cell r="D10037" t="str">
            <v/>
          </cell>
        </row>
        <row r="10038">
          <cell r="A10038" t="str">
            <v/>
          </cell>
          <cell r="D10038" t="str">
            <v/>
          </cell>
        </row>
        <row r="10039">
          <cell r="A10039" t="str">
            <v/>
          </cell>
          <cell r="D10039" t="str">
            <v/>
          </cell>
        </row>
        <row r="10040">
          <cell r="A10040" t="str">
            <v/>
          </cell>
          <cell r="D10040" t="str">
            <v/>
          </cell>
        </row>
        <row r="10041">
          <cell r="A10041" t="str">
            <v/>
          </cell>
          <cell r="D10041" t="str">
            <v/>
          </cell>
        </row>
        <row r="10042">
          <cell r="A10042" t="str">
            <v/>
          </cell>
          <cell r="D10042" t="str">
            <v/>
          </cell>
        </row>
        <row r="10043">
          <cell r="A10043" t="str">
            <v/>
          </cell>
          <cell r="D10043" t="str">
            <v/>
          </cell>
        </row>
        <row r="10044">
          <cell r="A10044" t="str">
            <v/>
          </cell>
          <cell r="D10044" t="str">
            <v/>
          </cell>
        </row>
        <row r="10045">
          <cell r="A10045" t="str">
            <v/>
          </cell>
          <cell r="D10045" t="str">
            <v/>
          </cell>
        </row>
        <row r="10046">
          <cell r="A10046" t="str">
            <v/>
          </cell>
          <cell r="D10046" t="str">
            <v/>
          </cell>
        </row>
        <row r="10047">
          <cell r="A10047" t="str">
            <v/>
          </cell>
          <cell r="D10047" t="str">
            <v/>
          </cell>
        </row>
        <row r="10048">
          <cell r="A10048" t="str">
            <v/>
          </cell>
          <cell r="D10048" t="str">
            <v/>
          </cell>
        </row>
        <row r="10049">
          <cell r="A10049" t="str">
            <v/>
          </cell>
          <cell r="D10049" t="str">
            <v/>
          </cell>
        </row>
        <row r="10050">
          <cell r="A10050" t="str">
            <v/>
          </cell>
          <cell r="D10050" t="str">
            <v/>
          </cell>
        </row>
        <row r="10051">
          <cell r="A10051" t="str">
            <v/>
          </cell>
          <cell r="D10051" t="str">
            <v/>
          </cell>
        </row>
        <row r="10052">
          <cell r="A10052" t="str">
            <v/>
          </cell>
          <cell r="D10052" t="str">
            <v/>
          </cell>
        </row>
        <row r="10053">
          <cell r="A10053" t="str">
            <v/>
          </cell>
          <cell r="D10053" t="str">
            <v/>
          </cell>
        </row>
        <row r="10054">
          <cell r="A10054" t="str">
            <v/>
          </cell>
          <cell r="D10054" t="str">
            <v/>
          </cell>
        </row>
        <row r="10055">
          <cell r="A10055" t="str">
            <v/>
          </cell>
          <cell r="D10055" t="str">
            <v/>
          </cell>
        </row>
        <row r="10056">
          <cell r="A10056" t="str">
            <v/>
          </cell>
          <cell r="D10056" t="str">
            <v/>
          </cell>
        </row>
        <row r="10057">
          <cell r="A10057" t="str">
            <v/>
          </cell>
          <cell r="D10057" t="str">
            <v/>
          </cell>
        </row>
        <row r="10058">
          <cell r="A10058" t="str">
            <v/>
          </cell>
          <cell r="D10058" t="str">
            <v/>
          </cell>
        </row>
        <row r="10059">
          <cell r="A10059" t="str">
            <v/>
          </cell>
          <cell r="D10059" t="str">
            <v/>
          </cell>
        </row>
        <row r="10060">
          <cell r="A10060" t="str">
            <v/>
          </cell>
          <cell r="D10060" t="str">
            <v/>
          </cell>
        </row>
        <row r="10061">
          <cell r="A10061" t="str">
            <v/>
          </cell>
          <cell r="D10061" t="str">
            <v/>
          </cell>
        </row>
        <row r="10062">
          <cell r="A10062" t="str">
            <v/>
          </cell>
          <cell r="D10062" t="str">
            <v/>
          </cell>
        </row>
        <row r="10063">
          <cell r="A10063" t="str">
            <v/>
          </cell>
          <cell r="D10063" t="str">
            <v/>
          </cell>
        </row>
        <row r="10064">
          <cell r="A10064" t="str">
            <v/>
          </cell>
          <cell r="D10064" t="str">
            <v/>
          </cell>
        </row>
        <row r="10065">
          <cell r="A10065" t="str">
            <v/>
          </cell>
          <cell r="D10065" t="str">
            <v/>
          </cell>
        </row>
        <row r="10066">
          <cell r="A10066" t="str">
            <v/>
          </cell>
          <cell r="D10066" t="str">
            <v/>
          </cell>
        </row>
        <row r="10067">
          <cell r="A10067" t="str">
            <v/>
          </cell>
          <cell r="D10067" t="str">
            <v/>
          </cell>
        </row>
        <row r="10068">
          <cell r="A10068" t="str">
            <v/>
          </cell>
          <cell r="D10068" t="str">
            <v/>
          </cell>
        </row>
        <row r="10069">
          <cell r="A10069" t="str">
            <v/>
          </cell>
          <cell r="D10069" t="str">
            <v/>
          </cell>
        </row>
        <row r="10070">
          <cell r="A10070" t="str">
            <v/>
          </cell>
          <cell r="D10070" t="str">
            <v/>
          </cell>
        </row>
        <row r="10071">
          <cell r="A10071" t="str">
            <v/>
          </cell>
          <cell r="D10071" t="str">
            <v/>
          </cell>
        </row>
        <row r="10072">
          <cell r="A10072" t="str">
            <v/>
          </cell>
          <cell r="D10072" t="str">
            <v/>
          </cell>
        </row>
        <row r="10073">
          <cell r="A10073" t="str">
            <v/>
          </cell>
          <cell r="D10073" t="str">
            <v/>
          </cell>
        </row>
        <row r="10074">
          <cell r="A10074" t="str">
            <v/>
          </cell>
          <cell r="D10074" t="str">
            <v/>
          </cell>
        </row>
        <row r="10075">
          <cell r="A10075" t="str">
            <v/>
          </cell>
          <cell r="D10075" t="str">
            <v/>
          </cell>
        </row>
        <row r="10076">
          <cell r="A10076" t="str">
            <v/>
          </cell>
          <cell r="D10076" t="str">
            <v/>
          </cell>
        </row>
        <row r="10077">
          <cell r="A10077" t="str">
            <v/>
          </cell>
          <cell r="D10077" t="str">
            <v/>
          </cell>
        </row>
        <row r="10078">
          <cell r="A10078" t="str">
            <v/>
          </cell>
          <cell r="D10078" t="str">
            <v/>
          </cell>
        </row>
        <row r="10079">
          <cell r="A10079" t="str">
            <v/>
          </cell>
          <cell r="D10079" t="str">
            <v/>
          </cell>
        </row>
        <row r="10080">
          <cell r="A10080" t="str">
            <v/>
          </cell>
          <cell r="D10080" t="str">
            <v/>
          </cell>
        </row>
        <row r="10081">
          <cell r="A10081" t="str">
            <v/>
          </cell>
          <cell r="D10081" t="str">
            <v/>
          </cell>
        </row>
        <row r="10082">
          <cell r="A10082" t="str">
            <v/>
          </cell>
          <cell r="D10082" t="str">
            <v/>
          </cell>
        </row>
        <row r="10083">
          <cell r="A10083" t="str">
            <v/>
          </cell>
          <cell r="D10083" t="str">
            <v/>
          </cell>
        </row>
        <row r="10084">
          <cell r="A10084" t="str">
            <v/>
          </cell>
          <cell r="D10084" t="str">
            <v/>
          </cell>
        </row>
        <row r="10085">
          <cell r="A10085" t="str">
            <v/>
          </cell>
          <cell r="D10085" t="str">
            <v/>
          </cell>
        </row>
        <row r="10086">
          <cell r="A10086" t="str">
            <v/>
          </cell>
          <cell r="D10086" t="str">
            <v/>
          </cell>
        </row>
        <row r="10087">
          <cell r="A10087" t="str">
            <v/>
          </cell>
          <cell r="D10087" t="str">
            <v/>
          </cell>
        </row>
        <row r="10088">
          <cell r="A10088" t="str">
            <v/>
          </cell>
          <cell r="D10088" t="str">
            <v/>
          </cell>
        </row>
        <row r="10089">
          <cell r="A10089" t="str">
            <v/>
          </cell>
          <cell r="D10089" t="str">
            <v/>
          </cell>
        </row>
        <row r="10090">
          <cell r="A10090" t="str">
            <v/>
          </cell>
          <cell r="D10090" t="str">
            <v/>
          </cell>
        </row>
        <row r="10091">
          <cell r="A10091" t="str">
            <v/>
          </cell>
          <cell r="D10091" t="str">
            <v/>
          </cell>
        </row>
        <row r="10092">
          <cell r="A10092" t="str">
            <v/>
          </cell>
          <cell r="D10092" t="str">
            <v/>
          </cell>
        </row>
        <row r="10093">
          <cell r="A10093" t="str">
            <v/>
          </cell>
          <cell r="D10093" t="str">
            <v/>
          </cell>
        </row>
        <row r="10094">
          <cell r="A10094" t="str">
            <v/>
          </cell>
          <cell r="D10094" t="str">
            <v/>
          </cell>
        </row>
        <row r="10095">
          <cell r="A10095" t="str">
            <v/>
          </cell>
          <cell r="D10095" t="str">
            <v/>
          </cell>
        </row>
        <row r="10096">
          <cell r="A10096" t="str">
            <v/>
          </cell>
          <cell r="D10096" t="str">
            <v/>
          </cell>
        </row>
        <row r="10097">
          <cell r="A10097" t="str">
            <v/>
          </cell>
          <cell r="D10097" t="str">
            <v/>
          </cell>
        </row>
        <row r="10098">
          <cell r="A10098" t="str">
            <v/>
          </cell>
          <cell r="D10098" t="str">
            <v/>
          </cell>
        </row>
        <row r="10099">
          <cell r="A10099" t="str">
            <v/>
          </cell>
          <cell r="D10099" t="str">
            <v/>
          </cell>
        </row>
        <row r="10100">
          <cell r="A10100" t="str">
            <v/>
          </cell>
          <cell r="D10100" t="str">
            <v/>
          </cell>
        </row>
        <row r="10101">
          <cell r="A10101" t="str">
            <v/>
          </cell>
          <cell r="D10101" t="str">
            <v/>
          </cell>
        </row>
        <row r="10102">
          <cell r="A10102" t="str">
            <v/>
          </cell>
          <cell r="D10102" t="str">
            <v/>
          </cell>
        </row>
        <row r="10103">
          <cell r="A10103" t="str">
            <v/>
          </cell>
          <cell r="D10103" t="str">
            <v/>
          </cell>
        </row>
        <row r="10104">
          <cell r="A10104" t="str">
            <v/>
          </cell>
          <cell r="D10104" t="str">
            <v/>
          </cell>
        </row>
        <row r="10105">
          <cell r="A10105" t="str">
            <v/>
          </cell>
          <cell r="D10105" t="str">
            <v/>
          </cell>
        </row>
        <row r="10106">
          <cell r="A10106" t="str">
            <v/>
          </cell>
          <cell r="D10106" t="str">
            <v/>
          </cell>
        </row>
        <row r="10107">
          <cell r="A10107" t="str">
            <v/>
          </cell>
          <cell r="D10107" t="str">
            <v/>
          </cell>
        </row>
        <row r="10108">
          <cell r="A10108" t="str">
            <v/>
          </cell>
          <cell r="D10108" t="str">
            <v/>
          </cell>
        </row>
        <row r="10109">
          <cell r="A10109" t="str">
            <v/>
          </cell>
          <cell r="D10109" t="str">
            <v/>
          </cell>
        </row>
        <row r="10110">
          <cell r="A10110" t="str">
            <v/>
          </cell>
          <cell r="D10110" t="str">
            <v/>
          </cell>
        </row>
        <row r="10111">
          <cell r="A10111" t="str">
            <v/>
          </cell>
          <cell r="D10111" t="str">
            <v/>
          </cell>
        </row>
        <row r="10112">
          <cell r="A10112" t="str">
            <v/>
          </cell>
          <cell r="D10112" t="str">
            <v/>
          </cell>
        </row>
        <row r="10113">
          <cell r="A10113" t="str">
            <v/>
          </cell>
          <cell r="D10113" t="str">
            <v/>
          </cell>
        </row>
        <row r="10114">
          <cell r="A10114" t="str">
            <v/>
          </cell>
          <cell r="D10114" t="str">
            <v/>
          </cell>
        </row>
        <row r="10115">
          <cell r="A10115" t="str">
            <v/>
          </cell>
          <cell r="D10115" t="str">
            <v/>
          </cell>
        </row>
        <row r="10116">
          <cell r="A10116" t="str">
            <v/>
          </cell>
          <cell r="D10116" t="str">
            <v/>
          </cell>
        </row>
        <row r="10117">
          <cell r="A10117" t="str">
            <v/>
          </cell>
          <cell r="D10117" t="str">
            <v/>
          </cell>
        </row>
        <row r="10118">
          <cell r="A10118" t="str">
            <v/>
          </cell>
          <cell r="D10118" t="str">
            <v/>
          </cell>
        </row>
        <row r="10119">
          <cell r="A10119" t="str">
            <v/>
          </cell>
          <cell r="D10119" t="str">
            <v/>
          </cell>
        </row>
        <row r="10120">
          <cell r="A10120" t="str">
            <v/>
          </cell>
          <cell r="D10120" t="str">
            <v/>
          </cell>
        </row>
        <row r="10121">
          <cell r="A10121" t="str">
            <v/>
          </cell>
          <cell r="D10121" t="str">
            <v/>
          </cell>
        </row>
        <row r="10122">
          <cell r="A10122" t="str">
            <v/>
          </cell>
          <cell r="D10122" t="str">
            <v/>
          </cell>
        </row>
        <row r="10123">
          <cell r="A10123" t="str">
            <v/>
          </cell>
          <cell r="D10123" t="str">
            <v/>
          </cell>
        </row>
        <row r="10124">
          <cell r="A10124" t="str">
            <v/>
          </cell>
          <cell r="D10124" t="str">
            <v/>
          </cell>
        </row>
        <row r="10125">
          <cell r="A10125" t="str">
            <v/>
          </cell>
          <cell r="D10125" t="str">
            <v/>
          </cell>
        </row>
        <row r="10126">
          <cell r="A10126" t="str">
            <v/>
          </cell>
          <cell r="D10126" t="str">
            <v/>
          </cell>
        </row>
        <row r="10127">
          <cell r="A10127" t="str">
            <v/>
          </cell>
          <cell r="D10127" t="str">
            <v/>
          </cell>
        </row>
        <row r="10128">
          <cell r="A10128" t="str">
            <v/>
          </cell>
          <cell r="D10128" t="str">
            <v/>
          </cell>
        </row>
        <row r="10129">
          <cell r="A10129" t="str">
            <v/>
          </cell>
          <cell r="D10129" t="str">
            <v/>
          </cell>
        </row>
        <row r="10130">
          <cell r="A10130" t="str">
            <v/>
          </cell>
          <cell r="D10130" t="str">
            <v/>
          </cell>
        </row>
        <row r="10131">
          <cell r="A10131" t="str">
            <v/>
          </cell>
          <cell r="D10131" t="str">
            <v/>
          </cell>
        </row>
        <row r="10132">
          <cell r="A10132" t="str">
            <v/>
          </cell>
          <cell r="D10132" t="str">
            <v/>
          </cell>
        </row>
        <row r="10133">
          <cell r="A10133" t="str">
            <v/>
          </cell>
          <cell r="D10133" t="str">
            <v/>
          </cell>
        </row>
        <row r="10134">
          <cell r="A10134" t="str">
            <v/>
          </cell>
          <cell r="D10134" t="str">
            <v/>
          </cell>
        </row>
        <row r="10135">
          <cell r="A10135" t="str">
            <v/>
          </cell>
          <cell r="D10135" t="str">
            <v/>
          </cell>
        </row>
        <row r="10136">
          <cell r="A10136" t="str">
            <v/>
          </cell>
          <cell r="D10136" t="str">
            <v/>
          </cell>
        </row>
        <row r="10137">
          <cell r="A10137" t="str">
            <v/>
          </cell>
          <cell r="D10137" t="str">
            <v/>
          </cell>
        </row>
        <row r="10138">
          <cell r="A10138" t="str">
            <v/>
          </cell>
          <cell r="D10138" t="str">
            <v/>
          </cell>
        </row>
        <row r="10139">
          <cell r="A10139" t="str">
            <v/>
          </cell>
          <cell r="D10139" t="str">
            <v/>
          </cell>
        </row>
        <row r="10140">
          <cell r="A10140" t="str">
            <v/>
          </cell>
          <cell r="D10140" t="str">
            <v/>
          </cell>
        </row>
        <row r="10141">
          <cell r="A10141" t="str">
            <v/>
          </cell>
          <cell r="D10141" t="str">
            <v/>
          </cell>
        </row>
        <row r="10142">
          <cell r="A10142" t="str">
            <v/>
          </cell>
          <cell r="D10142" t="str">
            <v/>
          </cell>
        </row>
        <row r="10143">
          <cell r="A10143" t="str">
            <v/>
          </cell>
          <cell r="D10143" t="str">
            <v/>
          </cell>
        </row>
        <row r="10144">
          <cell r="A10144" t="str">
            <v/>
          </cell>
          <cell r="D10144" t="str">
            <v/>
          </cell>
        </row>
        <row r="10145">
          <cell r="A10145" t="str">
            <v/>
          </cell>
          <cell r="D10145" t="str">
            <v/>
          </cell>
        </row>
        <row r="10146">
          <cell r="A10146" t="str">
            <v/>
          </cell>
          <cell r="D10146" t="str">
            <v/>
          </cell>
        </row>
        <row r="10147">
          <cell r="A10147" t="str">
            <v/>
          </cell>
          <cell r="D10147" t="str">
            <v/>
          </cell>
        </row>
        <row r="10148">
          <cell r="A10148" t="str">
            <v/>
          </cell>
          <cell r="D10148" t="str">
            <v/>
          </cell>
        </row>
        <row r="10149">
          <cell r="A10149" t="str">
            <v/>
          </cell>
          <cell r="D10149" t="str">
            <v/>
          </cell>
        </row>
        <row r="10150">
          <cell r="A10150" t="str">
            <v/>
          </cell>
          <cell r="D10150" t="str">
            <v/>
          </cell>
        </row>
        <row r="10151">
          <cell r="A10151" t="str">
            <v/>
          </cell>
          <cell r="D10151" t="str">
            <v/>
          </cell>
        </row>
        <row r="10152">
          <cell r="A10152" t="str">
            <v/>
          </cell>
          <cell r="D10152" t="str">
            <v/>
          </cell>
        </row>
        <row r="10153">
          <cell r="A10153" t="str">
            <v/>
          </cell>
          <cell r="D10153" t="str">
            <v/>
          </cell>
        </row>
        <row r="10154">
          <cell r="A10154" t="str">
            <v/>
          </cell>
          <cell r="D10154" t="str">
            <v/>
          </cell>
        </row>
        <row r="10155">
          <cell r="A10155" t="str">
            <v/>
          </cell>
          <cell r="D10155" t="str">
            <v/>
          </cell>
        </row>
        <row r="10156">
          <cell r="A10156" t="str">
            <v/>
          </cell>
          <cell r="D10156" t="str">
            <v/>
          </cell>
        </row>
        <row r="10157">
          <cell r="A10157" t="str">
            <v/>
          </cell>
          <cell r="D10157" t="str">
            <v/>
          </cell>
        </row>
        <row r="10158">
          <cell r="A10158" t="str">
            <v/>
          </cell>
          <cell r="D10158" t="str">
            <v/>
          </cell>
        </row>
        <row r="10159">
          <cell r="A10159" t="str">
            <v/>
          </cell>
          <cell r="D10159" t="str">
            <v/>
          </cell>
        </row>
        <row r="10160">
          <cell r="A10160" t="str">
            <v/>
          </cell>
          <cell r="D10160" t="str">
            <v/>
          </cell>
        </row>
        <row r="10161">
          <cell r="A10161" t="str">
            <v/>
          </cell>
          <cell r="D10161" t="str">
            <v/>
          </cell>
        </row>
        <row r="10162">
          <cell r="A10162" t="str">
            <v/>
          </cell>
          <cell r="D10162" t="str">
            <v/>
          </cell>
        </row>
        <row r="10163">
          <cell r="A10163" t="str">
            <v/>
          </cell>
          <cell r="D10163" t="str">
            <v/>
          </cell>
        </row>
        <row r="10164">
          <cell r="A10164" t="str">
            <v/>
          </cell>
          <cell r="D10164" t="str">
            <v/>
          </cell>
        </row>
        <row r="10165">
          <cell r="A10165" t="str">
            <v/>
          </cell>
          <cell r="D10165" t="str">
            <v/>
          </cell>
        </row>
        <row r="10166">
          <cell r="A10166" t="str">
            <v/>
          </cell>
          <cell r="D10166" t="str">
            <v/>
          </cell>
        </row>
        <row r="10167">
          <cell r="A10167" t="str">
            <v/>
          </cell>
          <cell r="D10167" t="str">
            <v/>
          </cell>
        </row>
        <row r="10168">
          <cell r="A10168" t="str">
            <v/>
          </cell>
          <cell r="D10168" t="str">
            <v/>
          </cell>
        </row>
        <row r="10169">
          <cell r="A10169" t="str">
            <v/>
          </cell>
          <cell r="D10169" t="str">
            <v/>
          </cell>
        </row>
        <row r="10170">
          <cell r="A10170" t="str">
            <v/>
          </cell>
          <cell r="D10170" t="str">
            <v/>
          </cell>
        </row>
        <row r="10171">
          <cell r="A10171" t="str">
            <v/>
          </cell>
          <cell r="D10171" t="str">
            <v/>
          </cell>
        </row>
        <row r="10172">
          <cell r="A10172" t="str">
            <v/>
          </cell>
          <cell r="D10172" t="str">
            <v/>
          </cell>
        </row>
        <row r="10173">
          <cell r="A10173" t="str">
            <v/>
          </cell>
          <cell r="D10173" t="str">
            <v/>
          </cell>
        </row>
        <row r="10174">
          <cell r="A10174" t="str">
            <v/>
          </cell>
          <cell r="D10174" t="str">
            <v/>
          </cell>
        </row>
        <row r="10175">
          <cell r="A10175" t="str">
            <v/>
          </cell>
          <cell r="D10175" t="str">
            <v/>
          </cell>
        </row>
        <row r="10176">
          <cell r="A10176" t="str">
            <v/>
          </cell>
          <cell r="D10176" t="str">
            <v/>
          </cell>
        </row>
        <row r="10177">
          <cell r="A10177" t="str">
            <v/>
          </cell>
          <cell r="D10177" t="str">
            <v/>
          </cell>
        </row>
        <row r="10178">
          <cell r="A10178" t="str">
            <v/>
          </cell>
          <cell r="D10178" t="str">
            <v/>
          </cell>
        </row>
        <row r="10179">
          <cell r="A10179" t="str">
            <v/>
          </cell>
          <cell r="D10179" t="str">
            <v/>
          </cell>
        </row>
        <row r="10180">
          <cell r="A10180" t="str">
            <v/>
          </cell>
          <cell r="D10180" t="str">
            <v/>
          </cell>
        </row>
        <row r="10181">
          <cell r="A10181" t="str">
            <v/>
          </cell>
          <cell r="D10181" t="str">
            <v/>
          </cell>
        </row>
        <row r="10182">
          <cell r="A10182" t="str">
            <v/>
          </cell>
          <cell r="D10182" t="str">
            <v/>
          </cell>
        </row>
        <row r="10183">
          <cell r="A10183" t="str">
            <v/>
          </cell>
          <cell r="D10183" t="str">
            <v/>
          </cell>
        </row>
        <row r="10184">
          <cell r="A10184" t="str">
            <v/>
          </cell>
          <cell r="D10184" t="str">
            <v/>
          </cell>
        </row>
        <row r="10185">
          <cell r="A10185" t="str">
            <v/>
          </cell>
          <cell r="D10185" t="str">
            <v/>
          </cell>
        </row>
        <row r="10186">
          <cell r="A10186" t="str">
            <v/>
          </cell>
          <cell r="D10186" t="str">
            <v/>
          </cell>
        </row>
        <row r="10187">
          <cell r="A10187" t="str">
            <v/>
          </cell>
          <cell r="D10187" t="str">
            <v/>
          </cell>
        </row>
        <row r="10188">
          <cell r="A10188" t="str">
            <v/>
          </cell>
          <cell r="D10188" t="str">
            <v/>
          </cell>
        </row>
        <row r="10189">
          <cell r="A10189" t="str">
            <v/>
          </cell>
          <cell r="D10189" t="str">
            <v/>
          </cell>
        </row>
        <row r="10190">
          <cell r="A10190" t="str">
            <v/>
          </cell>
          <cell r="D10190" t="str">
            <v/>
          </cell>
        </row>
        <row r="10191">
          <cell r="A10191" t="str">
            <v/>
          </cell>
          <cell r="D10191" t="str">
            <v/>
          </cell>
        </row>
        <row r="10192">
          <cell r="A10192" t="str">
            <v/>
          </cell>
          <cell r="D10192" t="str">
            <v/>
          </cell>
        </row>
        <row r="10193">
          <cell r="A10193" t="str">
            <v/>
          </cell>
          <cell r="D10193" t="str">
            <v/>
          </cell>
        </row>
        <row r="10194">
          <cell r="A10194" t="str">
            <v/>
          </cell>
          <cell r="D10194" t="str">
            <v/>
          </cell>
        </row>
        <row r="10195">
          <cell r="A10195" t="str">
            <v/>
          </cell>
          <cell r="D10195" t="str">
            <v/>
          </cell>
        </row>
        <row r="10196">
          <cell r="A10196" t="str">
            <v/>
          </cell>
          <cell r="D10196" t="str">
            <v/>
          </cell>
        </row>
        <row r="10197">
          <cell r="A10197" t="str">
            <v/>
          </cell>
          <cell r="D10197" t="str">
            <v/>
          </cell>
        </row>
        <row r="10198">
          <cell r="A10198" t="str">
            <v/>
          </cell>
          <cell r="D10198" t="str">
            <v/>
          </cell>
        </row>
        <row r="10199">
          <cell r="A10199" t="str">
            <v/>
          </cell>
          <cell r="D10199" t="str">
            <v/>
          </cell>
        </row>
        <row r="10200">
          <cell r="A10200" t="str">
            <v/>
          </cell>
          <cell r="D10200" t="str">
            <v/>
          </cell>
        </row>
        <row r="10201">
          <cell r="A10201" t="str">
            <v/>
          </cell>
          <cell r="D10201" t="str">
            <v/>
          </cell>
        </row>
        <row r="10202">
          <cell r="A10202" t="str">
            <v/>
          </cell>
          <cell r="D10202" t="str">
            <v/>
          </cell>
        </row>
        <row r="10203">
          <cell r="A10203" t="str">
            <v/>
          </cell>
          <cell r="D10203" t="str">
            <v/>
          </cell>
        </row>
        <row r="10204">
          <cell r="A10204" t="str">
            <v/>
          </cell>
          <cell r="D10204" t="str">
            <v/>
          </cell>
        </row>
        <row r="10205">
          <cell r="A10205" t="str">
            <v/>
          </cell>
          <cell r="D10205" t="str">
            <v/>
          </cell>
        </row>
        <row r="10206">
          <cell r="A10206" t="str">
            <v/>
          </cell>
          <cell r="D10206" t="str">
            <v/>
          </cell>
        </row>
        <row r="10207">
          <cell r="A10207" t="str">
            <v/>
          </cell>
          <cell r="D10207" t="str">
            <v/>
          </cell>
        </row>
        <row r="10208">
          <cell r="A10208" t="str">
            <v/>
          </cell>
          <cell r="D10208" t="str">
            <v/>
          </cell>
        </row>
        <row r="10209">
          <cell r="A10209" t="str">
            <v/>
          </cell>
          <cell r="D10209" t="str">
            <v/>
          </cell>
        </row>
        <row r="10210">
          <cell r="A10210" t="str">
            <v/>
          </cell>
          <cell r="D10210" t="str">
            <v/>
          </cell>
        </row>
        <row r="10211">
          <cell r="A10211" t="str">
            <v/>
          </cell>
          <cell r="D10211" t="str">
            <v/>
          </cell>
        </row>
        <row r="10212">
          <cell r="A10212" t="str">
            <v/>
          </cell>
          <cell r="D10212" t="str">
            <v/>
          </cell>
        </row>
        <row r="10213">
          <cell r="A10213" t="str">
            <v/>
          </cell>
          <cell r="D10213" t="str">
            <v/>
          </cell>
        </row>
        <row r="10214">
          <cell r="A10214" t="str">
            <v/>
          </cell>
          <cell r="D10214" t="str">
            <v/>
          </cell>
        </row>
        <row r="10215">
          <cell r="A10215" t="str">
            <v/>
          </cell>
          <cell r="D10215" t="str">
            <v/>
          </cell>
        </row>
        <row r="10216">
          <cell r="A10216" t="str">
            <v/>
          </cell>
          <cell r="D10216" t="str">
            <v/>
          </cell>
        </row>
        <row r="10217">
          <cell r="A10217" t="str">
            <v/>
          </cell>
          <cell r="D10217" t="str">
            <v/>
          </cell>
        </row>
        <row r="10218">
          <cell r="A10218" t="str">
            <v/>
          </cell>
          <cell r="D10218" t="str">
            <v/>
          </cell>
        </row>
        <row r="10219">
          <cell r="A10219" t="str">
            <v/>
          </cell>
          <cell r="D10219" t="str">
            <v/>
          </cell>
        </row>
        <row r="10220">
          <cell r="A10220" t="str">
            <v/>
          </cell>
          <cell r="D10220" t="str">
            <v/>
          </cell>
        </row>
        <row r="10221">
          <cell r="A10221" t="str">
            <v/>
          </cell>
          <cell r="D10221" t="str">
            <v/>
          </cell>
        </row>
        <row r="10222">
          <cell r="A10222" t="str">
            <v/>
          </cell>
          <cell r="D10222" t="str">
            <v/>
          </cell>
        </row>
        <row r="10223">
          <cell r="A10223" t="str">
            <v/>
          </cell>
          <cell r="D10223" t="str">
            <v/>
          </cell>
        </row>
        <row r="10224">
          <cell r="A10224" t="str">
            <v/>
          </cell>
          <cell r="D10224" t="str">
            <v/>
          </cell>
        </row>
        <row r="10225">
          <cell r="A10225" t="str">
            <v/>
          </cell>
          <cell r="D10225" t="str">
            <v/>
          </cell>
        </row>
        <row r="10226">
          <cell r="A10226" t="str">
            <v/>
          </cell>
          <cell r="D10226" t="str">
            <v/>
          </cell>
        </row>
        <row r="10227">
          <cell r="A10227" t="str">
            <v/>
          </cell>
          <cell r="D10227" t="str">
            <v/>
          </cell>
        </row>
        <row r="10228">
          <cell r="A10228" t="str">
            <v/>
          </cell>
          <cell r="D10228" t="str">
            <v/>
          </cell>
        </row>
        <row r="10229">
          <cell r="A10229" t="str">
            <v/>
          </cell>
          <cell r="D10229" t="str">
            <v/>
          </cell>
        </row>
        <row r="10230">
          <cell r="A10230" t="str">
            <v/>
          </cell>
          <cell r="D10230" t="str">
            <v/>
          </cell>
        </row>
        <row r="10231">
          <cell r="A10231" t="str">
            <v/>
          </cell>
          <cell r="D10231" t="str">
            <v/>
          </cell>
        </row>
        <row r="10232">
          <cell r="A10232" t="str">
            <v/>
          </cell>
          <cell r="D10232" t="str">
            <v/>
          </cell>
        </row>
        <row r="10233">
          <cell r="A10233" t="str">
            <v/>
          </cell>
          <cell r="D10233" t="str">
            <v/>
          </cell>
        </row>
        <row r="10234">
          <cell r="A10234" t="str">
            <v/>
          </cell>
          <cell r="D10234" t="str">
            <v/>
          </cell>
        </row>
        <row r="10235">
          <cell r="A10235" t="str">
            <v/>
          </cell>
          <cell r="D10235" t="str">
            <v/>
          </cell>
        </row>
        <row r="10236">
          <cell r="A10236" t="str">
            <v/>
          </cell>
          <cell r="D10236" t="str">
            <v/>
          </cell>
        </row>
        <row r="10237">
          <cell r="A10237" t="str">
            <v/>
          </cell>
          <cell r="D10237" t="str">
            <v/>
          </cell>
        </row>
        <row r="10238">
          <cell r="A10238" t="str">
            <v/>
          </cell>
          <cell r="D10238" t="str">
            <v/>
          </cell>
        </row>
        <row r="10239">
          <cell r="A10239" t="str">
            <v/>
          </cell>
          <cell r="D10239" t="str">
            <v/>
          </cell>
        </row>
        <row r="10240">
          <cell r="A10240" t="str">
            <v/>
          </cell>
          <cell r="D10240" t="str">
            <v/>
          </cell>
        </row>
        <row r="10241">
          <cell r="A10241" t="str">
            <v/>
          </cell>
          <cell r="D10241" t="str">
            <v/>
          </cell>
        </row>
        <row r="10242">
          <cell r="A10242" t="str">
            <v/>
          </cell>
          <cell r="D10242" t="str">
            <v/>
          </cell>
        </row>
        <row r="10243">
          <cell r="A10243" t="str">
            <v/>
          </cell>
          <cell r="D10243" t="str">
            <v/>
          </cell>
        </row>
        <row r="10244">
          <cell r="A10244" t="str">
            <v/>
          </cell>
          <cell r="D10244" t="str">
            <v/>
          </cell>
        </row>
        <row r="10245">
          <cell r="A10245" t="str">
            <v/>
          </cell>
          <cell r="D10245" t="str">
            <v/>
          </cell>
        </row>
        <row r="10246">
          <cell r="A10246" t="str">
            <v/>
          </cell>
          <cell r="D10246" t="str">
            <v/>
          </cell>
        </row>
        <row r="10247">
          <cell r="A10247" t="str">
            <v/>
          </cell>
          <cell r="D10247" t="str">
            <v/>
          </cell>
        </row>
        <row r="10248">
          <cell r="A10248" t="str">
            <v/>
          </cell>
          <cell r="D10248" t="str">
            <v/>
          </cell>
        </row>
        <row r="10249">
          <cell r="A10249" t="str">
            <v/>
          </cell>
          <cell r="D10249" t="str">
            <v/>
          </cell>
        </row>
        <row r="10250">
          <cell r="A10250" t="str">
            <v/>
          </cell>
          <cell r="D10250" t="str">
            <v/>
          </cell>
        </row>
        <row r="10251">
          <cell r="A10251" t="str">
            <v/>
          </cell>
          <cell r="D10251" t="str">
            <v/>
          </cell>
        </row>
        <row r="10252">
          <cell r="A10252" t="str">
            <v/>
          </cell>
          <cell r="D10252" t="str">
            <v/>
          </cell>
        </row>
        <row r="10253">
          <cell r="A10253" t="str">
            <v/>
          </cell>
          <cell r="D10253" t="str">
            <v/>
          </cell>
        </row>
        <row r="10254">
          <cell r="A10254" t="str">
            <v/>
          </cell>
          <cell r="D10254" t="str">
            <v/>
          </cell>
        </row>
        <row r="10255">
          <cell r="A10255" t="str">
            <v/>
          </cell>
          <cell r="D10255" t="str">
            <v/>
          </cell>
        </row>
        <row r="10256">
          <cell r="A10256" t="str">
            <v/>
          </cell>
          <cell r="D10256" t="str">
            <v/>
          </cell>
        </row>
        <row r="10257">
          <cell r="A10257" t="str">
            <v/>
          </cell>
          <cell r="D10257" t="str">
            <v/>
          </cell>
        </row>
        <row r="10258">
          <cell r="A10258" t="str">
            <v/>
          </cell>
          <cell r="D10258" t="str">
            <v/>
          </cell>
        </row>
        <row r="10259">
          <cell r="A10259" t="str">
            <v/>
          </cell>
          <cell r="D10259" t="str">
            <v/>
          </cell>
        </row>
        <row r="10260">
          <cell r="A10260" t="str">
            <v/>
          </cell>
          <cell r="D10260" t="str">
            <v/>
          </cell>
        </row>
        <row r="10261">
          <cell r="A10261" t="str">
            <v/>
          </cell>
          <cell r="D10261" t="str">
            <v/>
          </cell>
        </row>
        <row r="10262">
          <cell r="A10262" t="str">
            <v/>
          </cell>
          <cell r="D10262" t="str">
            <v/>
          </cell>
        </row>
        <row r="10263">
          <cell r="A10263" t="str">
            <v/>
          </cell>
          <cell r="D10263" t="str">
            <v/>
          </cell>
        </row>
        <row r="10264">
          <cell r="A10264" t="str">
            <v/>
          </cell>
          <cell r="D10264" t="str">
            <v/>
          </cell>
        </row>
        <row r="10265">
          <cell r="A10265" t="str">
            <v/>
          </cell>
          <cell r="D10265" t="str">
            <v/>
          </cell>
        </row>
        <row r="10266">
          <cell r="A10266" t="str">
            <v/>
          </cell>
          <cell r="D10266" t="str">
            <v/>
          </cell>
        </row>
        <row r="10267">
          <cell r="A10267" t="str">
            <v/>
          </cell>
          <cell r="D10267" t="str">
            <v/>
          </cell>
        </row>
        <row r="10268">
          <cell r="A10268" t="str">
            <v/>
          </cell>
          <cell r="D10268" t="str">
            <v/>
          </cell>
        </row>
        <row r="10269">
          <cell r="A10269" t="str">
            <v/>
          </cell>
          <cell r="D10269" t="str">
            <v/>
          </cell>
        </row>
        <row r="10270">
          <cell r="A10270" t="str">
            <v/>
          </cell>
          <cell r="D10270" t="str">
            <v/>
          </cell>
        </row>
        <row r="10271">
          <cell r="A10271" t="str">
            <v/>
          </cell>
          <cell r="D10271" t="str">
            <v/>
          </cell>
        </row>
        <row r="10272">
          <cell r="A10272" t="str">
            <v/>
          </cell>
          <cell r="D10272" t="str">
            <v/>
          </cell>
        </row>
        <row r="10273">
          <cell r="A10273" t="str">
            <v/>
          </cell>
          <cell r="D10273" t="str">
            <v/>
          </cell>
        </row>
        <row r="10274">
          <cell r="A10274" t="str">
            <v/>
          </cell>
          <cell r="D10274" t="str">
            <v/>
          </cell>
        </row>
        <row r="10275">
          <cell r="A10275" t="str">
            <v/>
          </cell>
          <cell r="D10275" t="str">
            <v/>
          </cell>
        </row>
        <row r="10276">
          <cell r="A10276" t="str">
            <v/>
          </cell>
          <cell r="D10276" t="str">
            <v/>
          </cell>
        </row>
        <row r="10277">
          <cell r="A10277" t="str">
            <v/>
          </cell>
          <cell r="D10277" t="str">
            <v/>
          </cell>
        </row>
        <row r="10278">
          <cell r="A10278" t="str">
            <v/>
          </cell>
          <cell r="D10278" t="str">
            <v/>
          </cell>
        </row>
        <row r="10279">
          <cell r="A10279" t="str">
            <v/>
          </cell>
          <cell r="D10279" t="str">
            <v/>
          </cell>
        </row>
        <row r="10280">
          <cell r="A10280" t="str">
            <v/>
          </cell>
          <cell r="D10280" t="str">
            <v/>
          </cell>
        </row>
        <row r="10281">
          <cell r="A10281" t="str">
            <v/>
          </cell>
          <cell r="D10281" t="str">
            <v/>
          </cell>
        </row>
        <row r="10282">
          <cell r="A10282" t="str">
            <v/>
          </cell>
          <cell r="D10282" t="str">
            <v/>
          </cell>
        </row>
        <row r="10283">
          <cell r="A10283" t="str">
            <v/>
          </cell>
          <cell r="D10283" t="str">
            <v/>
          </cell>
        </row>
        <row r="10284">
          <cell r="A10284" t="str">
            <v/>
          </cell>
          <cell r="D10284" t="str">
            <v/>
          </cell>
        </row>
        <row r="10285">
          <cell r="A10285" t="str">
            <v/>
          </cell>
          <cell r="D10285" t="str">
            <v/>
          </cell>
        </row>
        <row r="10286">
          <cell r="A10286" t="str">
            <v/>
          </cell>
          <cell r="D10286" t="str">
            <v/>
          </cell>
        </row>
        <row r="10287">
          <cell r="A10287" t="str">
            <v/>
          </cell>
          <cell r="D10287" t="str">
            <v/>
          </cell>
        </row>
        <row r="10288">
          <cell r="A10288" t="str">
            <v/>
          </cell>
          <cell r="D10288" t="str">
            <v/>
          </cell>
        </row>
        <row r="10289">
          <cell r="A10289" t="str">
            <v/>
          </cell>
          <cell r="D10289" t="str">
            <v/>
          </cell>
        </row>
        <row r="10290">
          <cell r="A10290" t="str">
            <v/>
          </cell>
          <cell r="D10290" t="str">
            <v/>
          </cell>
        </row>
        <row r="10291">
          <cell r="A10291" t="str">
            <v/>
          </cell>
          <cell r="D10291" t="str">
            <v/>
          </cell>
        </row>
        <row r="10292">
          <cell r="A10292" t="str">
            <v/>
          </cell>
          <cell r="D10292" t="str">
            <v/>
          </cell>
        </row>
        <row r="10293">
          <cell r="A10293" t="str">
            <v/>
          </cell>
          <cell r="D10293" t="str">
            <v/>
          </cell>
        </row>
        <row r="10294">
          <cell r="A10294" t="str">
            <v/>
          </cell>
          <cell r="D10294" t="str">
            <v/>
          </cell>
        </row>
        <row r="10295">
          <cell r="A10295" t="str">
            <v/>
          </cell>
          <cell r="D10295" t="str">
            <v/>
          </cell>
        </row>
        <row r="10296">
          <cell r="A10296" t="str">
            <v/>
          </cell>
          <cell r="D10296" t="str">
            <v/>
          </cell>
        </row>
        <row r="10297">
          <cell r="A10297" t="str">
            <v/>
          </cell>
          <cell r="D10297" t="str">
            <v/>
          </cell>
        </row>
        <row r="10298">
          <cell r="A10298" t="str">
            <v/>
          </cell>
          <cell r="D10298" t="str">
            <v/>
          </cell>
        </row>
        <row r="10299">
          <cell r="A10299" t="str">
            <v/>
          </cell>
          <cell r="D10299" t="str">
            <v/>
          </cell>
        </row>
        <row r="10300">
          <cell r="A10300" t="str">
            <v/>
          </cell>
          <cell r="D10300" t="str">
            <v/>
          </cell>
        </row>
        <row r="10301">
          <cell r="A10301" t="str">
            <v/>
          </cell>
          <cell r="D10301" t="str">
            <v/>
          </cell>
        </row>
        <row r="10302">
          <cell r="A10302" t="str">
            <v/>
          </cell>
          <cell r="D10302" t="str">
            <v/>
          </cell>
        </row>
        <row r="10303">
          <cell r="A10303" t="str">
            <v/>
          </cell>
          <cell r="D10303" t="str">
            <v/>
          </cell>
        </row>
        <row r="10304">
          <cell r="A10304" t="str">
            <v/>
          </cell>
          <cell r="D10304" t="str">
            <v/>
          </cell>
        </row>
        <row r="10305">
          <cell r="A10305" t="str">
            <v/>
          </cell>
          <cell r="D10305" t="str">
            <v/>
          </cell>
        </row>
        <row r="10306">
          <cell r="A10306" t="str">
            <v/>
          </cell>
          <cell r="D10306" t="str">
            <v/>
          </cell>
        </row>
        <row r="10307">
          <cell r="A10307" t="str">
            <v/>
          </cell>
          <cell r="D10307" t="str">
            <v/>
          </cell>
        </row>
        <row r="10308">
          <cell r="A10308" t="str">
            <v/>
          </cell>
          <cell r="D10308" t="str">
            <v/>
          </cell>
        </row>
        <row r="10309">
          <cell r="A10309" t="str">
            <v/>
          </cell>
          <cell r="D10309" t="str">
            <v/>
          </cell>
        </row>
        <row r="10310">
          <cell r="A10310" t="str">
            <v/>
          </cell>
          <cell r="D10310" t="str">
            <v/>
          </cell>
        </row>
        <row r="10311">
          <cell r="A10311" t="str">
            <v/>
          </cell>
          <cell r="D10311" t="str">
            <v/>
          </cell>
        </row>
        <row r="10312">
          <cell r="A10312" t="str">
            <v/>
          </cell>
          <cell r="D10312" t="str">
            <v/>
          </cell>
        </row>
        <row r="10313">
          <cell r="A10313" t="str">
            <v/>
          </cell>
          <cell r="D10313" t="str">
            <v/>
          </cell>
        </row>
        <row r="10314">
          <cell r="A10314" t="str">
            <v/>
          </cell>
          <cell r="D10314" t="str">
            <v/>
          </cell>
        </row>
        <row r="10315">
          <cell r="A10315" t="str">
            <v/>
          </cell>
          <cell r="D10315" t="str">
            <v/>
          </cell>
        </row>
        <row r="10316">
          <cell r="A10316" t="str">
            <v/>
          </cell>
          <cell r="D10316" t="str">
            <v/>
          </cell>
        </row>
        <row r="10317">
          <cell r="A10317" t="str">
            <v/>
          </cell>
          <cell r="D10317" t="str">
            <v/>
          </cell>
        </row>
        <row r="10318">
          <cell r="A10318" t="str">
            <v/>
          </cell>
          <cell r="D10318" t="str">
            <v/>
          </cell>
        </row>
        <row r="10319">
          <cell r="A10319" t="str">
            <v/>
          </cell>
          <cell r="D10319" t="str">
            <v/>
          </cell>
        </row>
        <row r="10320">
          <cell r="A10320" t="str">
            <v/>
          </cell>
          <cell r="D10320" t="str">
            <v/>
          </cell>
        </row>
        <row r="10321">
          <cell r="A10321" t="str">
            <v/>
          </cell>
          <cell r="D10321" t="str">
            <v/>
          </cell>
        </row>
        <row r="10322">
          <cell r="A10322" t="str">
            <v/>
          </cell>
          <cell r="D10322" t="str">
            <v/>
          </cell>
        </row>
        <row r="10323">
          <cell r="A10323" t="str">
            <v/>
          </cell>
          <cell r="D10323" t="str">
            <v/>
          </cell>
        </row>
        <row r="10324">
          <cell r="A10324" t="str">
            <v/>
          </cell>
          <cell r="D10324" t="str">
            <v/>
          </cell>
        </row>
        <row r="10325">
          <cell r="A10325" t="str">
            <v/>
          </cell>
          <cell r="D10325" t="str">
            <v/>
          </cell>
        </row>
        <row r="10326">
          <cell r="A10326" t="str">
            <v/>
          </cell>
          <cell r="D10326" t="str">
            <v/>
          </cell>
        </row>
        <row r="10327">
          <cell r="A10327" t="str">
            <v/>
          </cell>
          <cell r="D10327" t="str">
            <v/>
          </cell>
        </row>
        <row r="10328">
          <cell r="A10328" t="str">
            <v/>
          </cell>
          <cell r="D10328" t="str">
            <v/>
          </cell>
        </row>
        <row r="10329">
          <cell r="A10329" t="str">
            <v/>
          </cell>
          <cell r="D10329" t="str">
            <v/>
          </cell>
        </row>
        <row r="10330">
          <cell r="A10330" t="str">
            <v/>
          </cell>
          <cell r="D10330" t="str">
            <v/>
          </cell>
        </row>
        <row r="10331">
          <cell r="A10331" t="str">
            <v/>
          </cell>
          <cell r="D10331" t="str">
            <v/>
          </cell>
        </row>
        <row r="10332">
          <cell r="A10332" t="str">
            <v/>
          </cell>
          <cell r="D10332" t="str">
            <v/>
          </cell>
        </row>
        <row r="10333">
          <cell r="A10333" t="str">
            <v/>
          </cell>
          <cell r="D10333" t="str">
            <v/>
          </cell>
        </row>
        <row r="10334">
          <cell r="A10334" t="str">
            <v/>
          </cell>
          <cell r="D10334" t="str">
            <v/>
          </cell>
        </row>
        <row r="10335">
          <cell r="A10335" t="str">
            <v/>
          </cell>
          <cell r="D10335" t="str">
            <v/>
          </cell>
        </row>
        <row r="10336">
          <cell r="A10336" t="str">
            <v/>
          </cell>
          <cell r="D10336" t="str">
            <v/>
          </cell>
        </row>
        <row r="10337">
          <cell r="A10337" t="str">
            <v/>
          </cell>
          <cell r="D10337" t="str">
            <v/>
          </cell>
        </row>
        <row r="10338">
          <cell r="A10338" t="str">
            <v/>
          </cell>
          <cell r="D10338" t="str">
            <v/>
          </cell>
        </row>
        <row r="10339">
          <cell r="A10339" t="str">
            <v/>
          </cell>
          <cell r="D10339" t="str">
            <v/>
          </cell>
        </row>
        <row r="10340">
          <cell r="A10340" t="str">
            <v/>
          </cell>
          <cell r="D10340" t="str">
            <v/>
          </cell>
        </row>
        <row r="10341">
          <cell r="A10341" t="str">
            <v/>
          </cell>
          <cell r="D10341" t="str">
            <v/>
          </cell>
        </row>
        <row r="10342">
          <cell r="A10342" t="str">
            <v/>
          </cell>
          <cell r="D10342" t="str">
            <v/>
          </cell>
        </row>
        <row r="10343">
          <cell r="A10343" t="str">
            <v/>
          </cell>
          <cell r="D10343" t="str">
            <v/>
          </cell>
        </row>
        <row r="10344">
          <cell r="A10344" t="str">
            <v/>
          </cell>
          <cell r="D10344" t="str">
            <v/>
          </cell>
        </row>
        <row r="10345">
          <cell r="A10345" t="str">
            <v/>
          </cell>
          <cell r="D10345" t="str">
            <v/>
          </cell>
        </row>
        <row r="10346">
          <cell r="A10346" t="str">
            <v/>
          </cell>
          <cell r="D10346" t="str">
            <v/>
          </cell>
        </row>
        <row r="10347">
          <cell r="A10347" t="str">
            <v/>
          </cell>
          <cell r="D10347" t="str">
            <v/>
          </cell>
        </row>
        <row r="10348">
          <cell r="A10348" t="str">
            <v/>
          </cell>
          <cell r="D10348" t="str">
            <v/>
          </cell>
        </row>
        <row r="10349">
          <cell r="A10349" t="str">
            <v/>
          </cell>
          <cell r="D10349" t="str">
            <v/>
          </cell>
        </row>
        <row r="10350">
          <cell r="A10350" t="str">
            <v/>
          </cell>
          <cell r="D10350" t="str">
            <v/>
          </cell>
        </row>
        <row r="10351">
          <cell r="A10351" t="str">
            <v/>
          </cell>
          <cell r="D10351" t="str">
            <v/>
          </cell>
        </row>
        <row r="10352">
          <cell r="A10352" t="str">
            <v/>
          </cell>
          <cell r="D10352" t="str">
            <v/>
          </cell>
        </row>
        <row r="10353">
          <cell r="A10353" t="str">
            <v/>
          </cell>
          <cell r="D10353" t="str">
            <v/>
          </cell>
        </row>
        <row r="10354">
          <cell r="A10354" t="str">
            <v/>
          </cell>
          <cell r="D10354" t="str">
            <v/>
          </cell>
        </row>
        <row r="10355">
          <cell r="A10355" t="str">
            <v/>
          </cell>
          <cell r="D10355" t="str">
            <v/>
          </cell>
        </row>
        <row r="10356">
          <cell r="A10356" t="str">
            <v/>
          </cell>
          <cell r="D10356" t="str">
            <v/>
          </cell>
        </row>
        <row r="10357">
          <cell r="A10357" t="str">
            <v/>
          </cell>
          <cell r="D10357" t="str">
            <v/>
          </cell>
        </row>
        <row r="10358">
          <cell r="A10358" t="str">
            <v/>
          </cell>
          <cell r="D10358" t="str">
            <v/>
          </cell>
        </row>
        <row r="10359">
          <cell r="A10359" t="str">
            <v/>
          </cell>
          <cell r="D10359" t="str">
            <v/>
          </cell>
        </row>
        <row r="10360">
          <cell r="A10360" t="str">
            <v/>
          </cell>
          <cell r="D10360" t="str">
            <v/>
          </cell>
        </row>
        <row r="10361">
          <cell r="A10361" t="str">
            <v/>
          </cell>
          <cell r="D10361" t="str">
            <v/>
          </cell>
        </row>
        <row r="10362">
          <cell r="A10362" t="str">
            <v/>
          </cell>
          <cell r="D10362" t="str">
            <v/>
          </cell>
        </row>
        <row r="10363">
          <cell r="A10363" t="str">
            <v/>
          </cell>
          <cell r="D10363" t="str">
            <v/>
          </cell>
        </row>
        <row r="10364">
          <cell r="A10364" t="str">
            <v/>
          </cell>
          <cell r="D10364" t="str">
            <v/>
          </cell>
        </row>
        <row r="10365">
          <cell r="A10365" t="str">
            <v/>
          </cell>
          <cell r="D10365" t="str">
            <v/>
          </cell>
        </row>
        <row r="10366">
          <cell r="A10366" t="str">
            <v/>
          </cell>
          <cell r="D10366" t="str">
            <v/>
          </cell>
        </row>
        <row r="10367">
          <cell r="A10367" t="str">
            <v/>
          </cell>
          <cell r="D10367" t="str">
            <v/>
          </cell>
        </row>
        <row r="10368">
          <cell r="A10368" t="str">
            <v/>
          </cell>
          <cell r="D10368" t="str">
            <v/>
          </cell>
        </row>
        <row r="10369">
          <cell r="A10369" t="str">
            <v/>
          </cell>
          <cell r="D10369" t="str">
            <v/>
          </cell>
        </row>
        <row r="10370">
          <cell r="A10370" t="str">
            <v/>
          </cell>
          <cell r="D10370" t="str">
            <v/>
          </cell>
        </row>
        <row r="10371">
          <cell r="A10371" t="str">
            <v/>
          </cell>
          <cell r="D10371" t="str">
            <v/>
          </cell>
        </row>
        <row r="10372">
          <cell r="A10372" t="str">
            <v/>
          </cell>
          <cell r="D10372" t="str">
            <v/>
          </cell>
        </row>
        <row r="10373">
          <cell r="A10373" t="str">
            <v/>
          </cell>
          <cell r="D10373" t="str">
            <v/>
          </cell>
        </row>
        <row r="10374">
          <cell r="A10374" t="str">
            <v/>
          </cell>
          <cell r="D10374" t="str">
            <v/>
          </cell>
        </row>
        <row r="10375">
          <cell r="A10375" t="str">
            <v/>
          </cell>
          <cell r="D10375" t="str">
            <v/>
          </cell>
        </row>
        <row r="10376">
          <cell r="A10376" t="str">
            <v/>
          </cell>
          <cell r="D10376" t="str">
            <v/>
          </cell>
        </row>
        <row r="10377">
          <cell r="A10377" t="str">
            <v/>
          </cell>
          <cell r="D10377" t="str">
            <v/>
          </cell>
        </row>
        <row r="10378">
          <cell r="A10378" t="str">
            <v/>
          </cell>
          <cell r="D10378" t="str">
            <v/>
          </cell>
        </row>
        <row r="10379">
          <cell r="A10379" t="str">
            <v/>
          </cell>
          <cell r="D10379" t="str">
            <v/>
          </cell>
        </row>
        <row r="10380">
          <cell r="A10380" t="str">
            <v/>
          </cell>
          <cell r="D10380" t="str">
            <v/>
          </cell>
        </row>
        <row r="10381">
          <cell r="A10381" t="str">
            <v/>
          </cell>
          <cell r="D10381" t="str">
            <v/>
          </cell>
        </row>
        <row r="10382">
          <cell r="A10382" t="str">
            <v/>
          </cell>
          <cell r="D10382" t="str">
            <v/>
          </cell>
        </row>
        <row r="10383">
          <cell r="A10383" t="str">
            <v/>
          </cell>
          <cell r="D10383" t="str">
            <v/>
          </cell>
        </row>
        <row r="10384">
          <cell r="A10384" t="str">
            <v/>
          </cell>
          <cell r="D10384" t="str">
            <v/>
          </cell>
        </row>
        <row r="10385">
          <cell r="A10385" t="str">
            <v/>
          </cell>
          <cell r="D10385" t="str">
            <v/>
          </cell>
        </row>
        <row r="10386">
          <cell r="A10386" t="str">
            <v/>
          </cell>
          <cell r="D10386" t="str">
            <v/>
          </cell>
        </row>
        <row r="10387">
          <cell r="A10387" t="str">
            <v/>
          </cell>
          <cell r="D10387" t="str">
            <v/>
          </cell>
        </row>
        <row r="10388">
          <cell r="A10388" t="str">
            <v/>
          </cell>
          <cell r="D10388" t="str">
            <v/>
          </cell>
        </row>
        <row r="10389">
          <cell r="A10389" t="str">
            <v/>
          </cell>
          <cell r="D10389" t="str">
            <v/>
          </cell>
        </row>
        <row r="10390">
          <cell r="A10390" t="str">
            <v/>
          </cell>
          <cell r="D10390" t="str">
            <v/>
          </cell>
        </row>
        <row r="10391">
          <cell r="A10391" t="str">
            <v/>
          </cell>
          <cell r="D10391" t="str">
            <v/>
          </cell>
        </row>
        <row r="10392">
          <cell r="A10392" t="str">
            <v/>
          </cell>
          <cell r="D10392" t="str">
            <v/>
          </cell>
        </row>
        <row r="10393">
          <cell r="A10393" t="str">
            <v/>
          </cell>
          <cell r="D10393" t="str">
            <v/>
          </cell>
        </row>
        <row r="10394">
          <cell r="A10394" t="str">
            <v/>
          </cell>
          <cell r="D10394" t="str">
            <v/>
          </cell>
        </row>
        <row r="10395">
          <cell r="A10395" t="str">
            <v/>
          </cell>
          <cell r="D10395" t="str">
            <v/>
          </cell>
        </row>
        <row r="10396">
          <cell r="A10396" t="str">
            <v/>
          </cell>
          <cell r="D10396" t="str">
            <v/>
          </cell>
        </row>
        <row r="10397">
          <cell r="A10397" t="str">
            <v/>
          </cell>
          <cell r="D10397" t="str">
            <v/>
          </cell>
        </row>
        <row r="10398">
          <cell r="A10398" t="str">
            <v/>
          </cell>
          <cell r="D10398" t="str">
            <v/>
          </cell>
        </row>
        <row r="10399">
          <cell r="A10399" t="str">
            <v/>
          </cell>
          <cell r="D10399" t="str">
            <v/>
          </cell>
        </row>
        <row r="10400">
          <cell r="A10400" t="str">
            <v/>
          </cell>
          <cell r="D10400" t="str">
            <v/>
          </cell>
        </row>
        <row r="10401">
          <cell r="A10401" t="str">
            <v/>
          </cell>
          <cell r="D10401" t="str">
            <v/>
          </cell>
        </row>
        <row r="10402">
          <cell r="A10402" t="str">
            <v/>
          </cell>
          <cell r="D10402" t="str">
            <v/>
          </cell>
        </row>
        <row r="10403">
          <cell r="A10403" t="str">
            <v/>
          </cell>
          <cell r="D10403" t="str">
            <v/>
          </cell>
        </row>
        <row r="10404">
          <cell r="A10404" t="str">
            <v/>
          </cell>
          <cell r="D10404" t="str">
            <v/>
          </cell>
        </row>
        <row r="10405">
          <cell r="A10405" t="str">
            <v/>
          </cell>
          <cell r="D10405" t="str">
            <v/>
          </cell>
        </row>
        <row r="10406">
          <cell r="A10406" t="str">
            <v/>
          </cell>
          <cell r="D10406" t="str">
            <v/>
          </cell>
        </row>
        <row r="10407">
          <cell r="A10407" t="str">
            <v/>
          </cell>
          <cell r="D10407" t="str">
            <v/>
          </cell>
        </row>
        <row r="10408">
          <cell r="A10408" t="str">
            <v/>
          </cell>
          <cell r="D10408" t="str">
            <v/>
          </cell>
        </row>
        <row r="10409">
          <cell r="A10409" t="str">
            <v/>
          </cell>
          <cell r="D10409" t="str">
            <v/>
          </cell>
        </row>
        <row r="10410">
          <cell r="A10410" t="str">
            <v/>
          </cell>
          <cell r="D10410" t="str">
            <v/>
          </cell>
        </row>
        <row r="10411">
          <cell r="A10411" t="str">
            <v/>
          </cell>
          <cell r="D10411" t="str">
            <v/>
          </cell>
        </row>
        <row r="10412">
          <cell r="A10412" t="str">
            <v/>
          </cell>
          <cell r="D10412" t="str">
            <v/>
          </cell>
        </row>
        <row r="10413">
          <cell r="A10413" t="str">
            <v/>
          </cell>
          <cell r="D10413" t="str">
            <v/>
          </cell>
        </row>
        <row r="10414">
          <cell r="A10414" t="str">
            <v/>
          </cell>
          <cell r="D10414" t="str">
            <v/>
          </cell>
        </row>
        <row r="10415">
          <cell r="A10415" t="str">
            <v/>
          </cell>
          <cell r="D10415" t="str">
            <v/>
          </cell>
        </row>
        <row r="10416">
          <cell r="A10416" t="str">
            <v/>
          </cell>
          <cell r="D10416" t="str">
            <v/>
          </cell>
        </row>
        <row r="10417">
          <cell r="A10417" t="str">
            <v/>
          </cell>
          <cell r="D10417" t="str">
            <v/>
          </cell>
        </row>
        <row r="10418">
          <cell r="A10418" t="str">
            <v/>
          </cell>
          <cell r="D10418" t="str">
            <v/>
          </cell>
        </row>
        <row r="10419">
          <cell r="A10419" t="str">
            <v/>
          </cell>
          <cell r="D10419" t="str">
            <v/>
          </cell>
        </row>
        <row r="10420">
          <cell r="A10420" t="str">
            <v/>
          </cell>
          <cell r="D10420" t="str">
            <v/>
          </cell>
        </row>
        <row r="10421">
          <cell r="A10421" t="str">
            <v/>
          </cell>
          <cell r="D10421" t="str">
            <v/>
          </cell>
        </row>
        <row r="10422">
          <cell r="A10422" t="str">
            <v/>
          </cell>
          <cell r="D10422" t="str">
            <v/>
          </cell>
        </row>
        <row r="10423">
          <cell r="A10423" t="str">
            <v/>
          </cell>
          <cell r="D10423" t="str">
            <v/>
          </cell>
        </row>
        <row r="10424">
          <cell r="A10424" t="str">
            <v/>
          </cell>
          <cell r="D10424" t="str">
            <v/>
          </cell>
        </row>
        <row r="10425">
          <cell r="A10425" t="str">
            <v/>
          </cell>
          <cell r="D10425" t="str">
            <v/>
          </cell>
        </row>
        <row r="10426">
          <cell r="A10426" t="str">
            <v/>
          </cell>
          <cell r="D10426" t="str">
            <v/>
          </cell>
        </row>
        <row r="10427">
          <cell r="A10427" t="str">
            <v/>
          </cell>
          <cell r="D10427" t="str">
            <v/>
          </cell>
        </row>
        <row r="10428">
          <cell r="A10428" t="str">
            <v/>
          </cell>
          <cell r="D10428" t="str">
            <v/>
          </cell>
        </row>
        <row r="10429">
          <cell r="A10429" t="str">
            <v/>
          </cell>
          <cell r="D10429" t="str">
            <v/>
          </cell>
        </row>
        <row r="10430">
          <cell r="A10430" t="str">
            <v/>
          </cell>
          <cell r="D10430" t="str">
            <v/>
          </cell>
        </row>
        <row r="10431">
          <cell r="A10431" t="str">
            <v/>
          </cell>
          <cell r="D10431" t="str">
            <v/>
          </cell>
        </row>
        <row r="10432">
          <cell r="A10432" t="str">
            <v/>
          </cell>
          <cell r="D10432" t="str">
            <v/>
          </cell>
        </row>
        <row r="10433">
          <cell r="A10433" t="str">
            <v/>
          </cell>
          <cell r="D10433" t="str">
            <v/>
          </cell>
        </row>
        <row r="10434">
          <cell r="A10434" t="str">
            <v/>
          </cell>
          <cell r="D10434" t="str">
            <v/>
          </cell>
        </row>
        <row r="10435">
          <cell r="A10435" t="str">
            <v/>
          </cell>
          <cell r="D10435" t="str">
            <v/>
          </cell>
        </row>
        <row r="10436">
          <cell r="A10436" t="str">
            <v/>
          </cell>
          <cell r="D10436" t="str">
            <v/>
          </cell>
        </row>
        <row r="10437">
          <cell r="A10437" t="str">
            <v/>
          </cell>
          <cell r="D10437" t="str">
            <v/>
          </cell>
        </row>
        <row r="10438">
          <cell r="A10438" t="str">
            <v/>
          </cell>
          <cell r="D10438" t="str">
            <v/>
          </cell>
        </row>
        <row r="10439">
          <cell r="A10439" t="str">
            <v/>
          </cell>
          <cell r="D10439" t="str">
            <v/>
          </cell>
        </row>
        <row r="10440">
          <cell r="A10440" t="str">
            <v/>
          </cell>
          <cell r="D10440" t="str">
            <v/>
          </cell>
        </row>
        <row r="10441">
          <cell r="A10441" t="str">
            <v/>
          </cell>
          <cell r="D10441" t="str">
            <v/>
          </cell>
        </row>
        <row r="10442">
          <cell r="A10442" t="str">
            <v/>
          </cell>
          <cell r="D10442" t="str">
            <v/>
          </cell>
        </row>
        <row r="10443">
          <cell r="A10443" t="str">
            <v/>
          </cell>
          <cell r="D10443" t="str">
            <v/>
          </cell>
        </row>
        <row r="10444">
          <cell r="A10444" t="str">
            <v/>
          </cell>
          <cell r="D10444" t="str">
            <v/>
          </cell>
        </row>
        <row r="10445">
          <cell r="A10445" t="str">
            <v/>
          </cell>
          <cell r="D10445" t="str">
            <v/>
          </cell>
        </row>
        <row r="10446">
          <cell r="A10446" t="str">
            <v/>
          </cell>
          <cell r="D10446" t="str">
            <v/>
          </cell>
        </row>
        <row r="10447">
          <cell r="A10447" t="str">
            <v/>
          </cell>
          <cell r="D10447" t="str">
            <v/>
          </cell>
        </row>
        <row r="10448">
          <cell r="A10448" t="str">
            <v/>
          </cell>
          <cell r="D10448" t="str">
            <v/>
          </cell>
        </row>
        <row r="10449">
          <cell r="A10449" t="str">
            <v/>
          </cell>
          <cell r="D10449" t="str">
            <v/>
          </cell>
        </row>
        <row r="10450">
          <cell r="A10450" t="str">
            <v/>
          </cell>
          <cell r="D10450" t="str">
            <v/>
          </cell>
        </row>
        <row r="10451">
          <cell r="A10451" t="str">
            <v/>
          </cell>
          <cell r="D10451" t="str">
            <v/>
          </cell>
        </row>
        <row r="10452">
          <cell r="A10452" t="str">
            <v/>
          </cell>
          <cell r="D10452" t="str">
            <v/>
          </cell>
        </row>
        <row r="10453">
          <cell r="A10453" t="str">
            <v/>
          </cell>
          <cell r="D10453" t="str">
            <v/>
          </cell>
        </row>
        <row r="10454">
          <cell r="A10454" t="str">
            <v/>
          </cell>
          <cell r="D10454" t="str">
            <v/>
          </cell>
        </row>
        <row r="10455">
          <cell r="A10455" t="str">
            <v/>
          </cell>
          <cell r="D10455" t="str">
            <v/>
          </cell>
        </row>
        <row r="10456">
          <cell r="A10456" t="str">
            <v/>
          </cell>
          <cell r="D10456" t="str">
            <v/>
          </cell>
        </row>
        <row r="10457">
          <cell r="A10457" t="str">
            <v/>
          </cell>
          <cell r="D10457" t="str">
            <v/>
          </cell>
        </row>
        <row r="10458">
          <cell r="A10458" t="str">
            <v/>
          </cell>
          <cell r="D10458" t="str">
            <v/>
          </cell>
        </row>
        <row r="10459">
          <cell r="A10459" t="str">
            <v/>
          </cell>
          <cell r="D10459" t="str">
            <v/>
          </cell>
        </row>
        <row r="10460">
          <cell r="A10460" t="str">
            <v/>
          </cell>
          <cell r="D10460" t="str">
            <v/>
          </cell>
        </row>
        <row r="10461">
          <cell r="A10461" t="str">
            <v/>
          </cell>
          <cell r="D10461" t="str">
            <v/>
          </cell>
        </row>
        <row r="10462">
          <cell r="A10462" t="str">
            <v/>
          </cell>
          <cell r="D10462" t="str">
            <v/>
          </cell>
        </row>
        <row r="10463">
          <cell r="A10463" t="str">
            <v/>
          </cell>
          <cell r="D10463" t="str">
            <v/>
          </cell>
        </row>
        <row r="10464">
          <cell r="A10464" t="str">
            <v/>
          </cell>
          <cell r="D10464" t="str">
            <v/>
          </cell>
        </row>
        <row r="10465">
          <cell r="A10465" t="str">
            <v/>
          </cell>
          <cell r="D10465" t="str">
            <v/>
          </cell>
        </row>
        <row r="10466">
          <cell r="A10466" t="str">
            <v/>
          </cell>
          <cell r="D10466" t="str">
            <v/>
          </cell>
        </row>
        <row r="10467">
          <cell r="A10467" t="str">
            <v/>
          </cell>
          <cell r="D10467" t="str">
            <v/>
          </cell>
        </row>
        <row r="10468">
          <cell r="A10468" t="str">
            <v/>
          </cell>
          <cell r="D10468" t="str">
            <v/>
          </cell>
        </row>
        <row r="10469">
          <cell r="A10469" t="str">
            <v/>
          </cell>
          <cell r="D10469" t="str">
            <v/>
          </cell>
        </row>
        <row r="10470">
          <cell r="A10470" t="str">
            <v/>
          </cell>
          <cell r="D10470" t="str">
            <v/>
          </cell>
        </row>
        <row r="10471">
          <cell r="A10471" t="str">
            <v/>
          </cell>
          <cell r="D10471" t="str">
            <v/>
          </cell>
        </row>
        <row r="10472">
          <cell r="A10472" t="str">
            <v/>
          </cell>
          <cell r="D10472" t="str">
            <v/>
          </cell>
        </row>
        <row r="10473">
          <cell r="A10473" t="str">
            <v/>
          </cell>
          <cell r="D10473" t="str">
            <v/>
          </cell>
        </row>
        <row r="10474">
          <cell r="A10474" t="str">
            <v/>
          </cell>
          <cell r="D10474" t="str">
            <v/>
          </cell>
        </row>
        <row r="10475">
          <cell r="A10475" t="str">
            <v/>
          </cell>
          <cell r="D10475" t="str">
            <v/>
          </cell>
        </row>
        <row r="10476">
          <cell r="A10476" t="str">
            <v/>
          </cell>
          <cell r="D10476" t="str">
            <v/>
          </cell>
        </row>
        <row r="10477">
          <cell r="A10477" t="str">
            <v/>
          </cell>
          <cell r="D10477" t="str">
            <v/>
          </cell>
        </row>
        <row r="10478">
          <cell r="A10478" t="str">
            <v/>
          </cell>
          <cell r="D10478" t="str">
            <v/>
          </cell>
        </row>
        <row r="10479">
          <cell r="A10479" t="str">
            <v/>
          </cell>
          <cell r="D10479" t="str">
            <v/>
          </cell>
        </row>
        <row r="10480">
          <cell r="A10480" t="str">
            <v/>
          </cell>
          <cell r="D10480" t="str">
            <v/>
          </cell>
        </row>
        <row r="10481">
          <cell r="A10481" t="str">
            <v/>
          </cell>
          <cell r="D10481" t="str">
            <v/>
          </cell>
        </row>
        <row r="10482">
          <cell r="A10482" t="str">
            <v/>
          </cell>
          <cell r="D10482" t="str">
            <v/>
          </cell>
        </row>
        <row r="10483">
          <cell r="A10483" t="str">
            <v/>
          </cell>
          <cell r="D10483" t="str">
            <v/>
          </cell>
        </row>
        <row r="10484">
          <cell r="A10484" t="str">
            <v/>
          </cell>
          <cell r="D10484" t="str">
            <v/>
          </cell>
        </row>
        <row r="10485">
          <cell r="A10485" t="str">
            <v/>
          </cell>
          <cell r="D10485" t="str">
            <v/>
          </cell>
        </row>
        <row r="10486">
          <cell r="A10486" t="str">
            <v/>
          </cell>
          <cell r="D10486" t="str">
            <v/>
          </cell>
        </row>
        <row r="10487">
          <cell r="A10487" t="str">
            <v/>
          </cell>
          <cell r="D10487" t="str">
            <v/>
          </cell>
        </row>
        <row r="10488">
          <cell r="A10488" t="str">
            <v/>
          </cell>
          <cell r="D10488" t="str">
            <v/>
          </cell>
        </row>
        <row r="10489">
          <cell r="A10489" t="str">
            <v/>
          </cell>
          <cell r="D10489" t="str">
            <v/>
          </cell>
        </row>
        <row r="10490">
          <cell r="A10490" t="str">
            <v/>
          </cell>
          <cell r="D10490" t="str">
            <v/>
          </cell>
        </row>
        <row r="10491">
          <cell r="A10491" t="str">
            <v/>
          </cell>
          <cell r="D10491" t="str">
            <v/>
          </cell>
        </row>
        <row r="10492">
          <cell r="A10492" t="str">
            <v/>
          </cell>
          <cell r="D10492" t="str">
            <v/>
          </cell>
        </row>
        <row r="10493">
          <cell r="A10493" t="str">
            <v/>
          </cell>
          <cell r="D10493" t="str">
            <v/>
          </cell>
        </row>
        <row r="10494">
          <cell r="A10494" t="str">
            <v/>
          </cell>
          <cell r="D10494" t="str">
            <v/>
          </cell>
        </row>
        <row r="10495">
          <cell r="A10495" t="str">
            <v/>
          </cell>
          <cell r="D10495" t="str">
            <v/>
          </cell>
        </row>
        <row r="10496">
          <cell r="A10496" t="str">
            <v/>
          </cell>
          <cell r="D10496" t="str">
            <v/>
          </cell>
        </row>
        <row r="10497">
          <cell r="A10497" t="str">
            <v/>
          </cell>
          <cell r="D10497" t="str">
            <v/>
          </cell>
        </row>
        <row r="10498">
          <cell r="A10498" t="str">
            <v/>
          </cell>
          <cell r="D10498" t="str">
            <v/>
          </cell>
        </row>
        <row r="10499">
          <cell r="A10499" t="str">
            <v/>
          </cell>
          <cell r="D10499" t="str">
            <v/>
          </cell>
        </row>
        <row r="10500">
          <cell r="A10500" t="str">
            <v/>
          </cell>
          <cell r="D10500" t="str">
            <v/>
          </cell>
        </row>
        <row r="10501">
          <cell r="A10501" t="str">
            <v/>
          </cell>
          <cell r="D10501" t="str">
            <v/>
          </cell>
        </row>
        <row r="10502">
          <cell r="A10502" t="str">
            <v/>
          </cell>
          <cell r="D10502" t="str">
            <v/>
          </cell>
        </row>
        <row r="10503">
          <cell r="A10503" t="str">
            <v/>
          </cell>
          <cell r="D10503" t="str">
            <v/>
          </cell>
        </row>
        <row r="10504">
          <cell r="A10504" t="str">
            <v/>
          </cell>
          <cell r="D10504" t="str">
            <v/>
          </cell>
        </row>
        <row r="10505">
          <cell r="A10505" t="str">
            <v/>
          </cell>
          <cell r="D10505" t="str">
            <v/>
          </cell>
        </row>
        <row r="10506">
          <cell r="A10506" t="str">
            <v/>
          </cell>
          <cell r="D10506" t="str">
            <v/>
          </cell>
        </row>
        <row r="10507">
          <cell r="A10507" t="str">
            <v/>
          </cell>
          <cell r="D10507" t="str">
            <v/>
          </cell>
        </row>
        <row r="10508">
          <cell r="A10508" t="str">
            <v/>
          </cell>
          <cell r="D10508" t="str">
            <v/>
          </cell>
        </row>
        <row r="10509">
          <cell r="A10509" t="str">
            <v/>
          </cell>
          <cell r="D10509" t="str">
            <v/>
          </cell>
        </row>
        <row r="10510">
          <cell r="A10510" t="str">
            <v/>
          </cell>
          <cell r="D10510" t="str">
            <v/>
          </cell>
        </row>
        <row r="10511">
          <cell r="A10511" t="str">
            <v/>
          </cell>
          <cell r="D10511" t="str">
            <v/>
          </cell>
        </row>
        <row r="10512">
          <cell r="A10512" t="str">
            <v/>
          </cell>
          <cell r="D10512" t="str">
            <v/>
          </cell>
        </row>
        <row r="10513">
          <cell r="A10513" t="str">
            <v/>
          </cell>
          <cell r="D10513" t="str">
            <v/>
          </cell>
        </row>
        <row r="10514">
          <cell r="A10514" t="str">
            <v/>
          </cell>
          <cell r="D10514" t="str">
            <v/>
          </cell>
        </row>
        <row r="10515">
          <cell r="A10515" t="str">
            <v/>
          </cell>
          <cell r="D10515" t="str">
            <v/>
          </cell>
        </row>
        <row r="10516">
          <cell r="A10516" t="str">
            <v/>
          </cell>
          <cell r="D10516" t="str">
            <v/>
          </cell>
        </row>
        <row r="10517">
          <cell r="A10517" t="str">
            <v/>
          </cell>
          <cell r="D10517" t="str">
            <v/>
          </cell>
        </row>
        <row r="10518">
          <cell r="A10518" t="str">
            <v/>
          </cell>
          <cell r="D10518" t="str">
            <v/>
          </cell>
        </row>
        <row r="10519">
          <cell r="A10519" t="str">
            <v/>
          </cell>
          <cell r="D10519" t="str">
            <v/>
          </cell>
        </row>
        <row r="10520">
          <cell r="A10520" t="str">
            <v/>
          </cell>
          <cell r="D10520" t="str">
            <v/>
          </cell>
        </row>
        <row r="10521">
          <cell r="A10521" t="str">
            <v/>
          </cell>
          <cell r="D10521" t="str">
            <v/>
          </cell>
        </row>
        <row r="10522">
          <cell r="A10522" t="str">
            <v/>
          </cell>
          <cell r="D10522" t="str">
            <v/>
          </cell>
        </row>
        <row r="10523">
          <cell r="A10523" t="str">
            <v/>
          </cell>
          <cell r="D10523" t="str">
            <v/>
          </cell>
        </row>
        <row r="10524">
          <cell r="A10524" t="str">
            <v/>
          </cell>
          <cell r="D10524" t="str">
            <v/>
          </cell>
        </row>
        <row r="10525">
          <cell r="A10525" t="str">
            <v/>
          </cell>
          <cell r="D10525" t="str">
            <v/>
          </cell>
        </row>
        <row r="10526">
          <cell r="A10526" t="str">
            <v/>
          </cell>
          <cell r="D10526" t="str">
            <v/>
          </cell>
        </row>
        <row r="10527">
          <cell r="A10527" t="str">
            <v/>
          </cell>
          <cell r="D10527" t="str">
            <v/>
          </cell>
        </row>
        <row r="10528">
          <cell r="A10528" t="str">
            <v/>
          </cell>
          <cell r="D10528" t="str">
            <v/>
          </cell>
        </row>
        <row r="10529">
          <cell r="A10529" t="str">
            <v/>
          </cell>
          <cell r="D10529" t="str">
            <v/>
          </cell>
        </row>
        <row r="10530">
          <cell r="A10530" t="str">
            <v/>
          </cell>
          <cell r="D10530" t="str">
            <v/>
          </cell>
        </row>
        <row r="10531">
          <cell r="A10531" t="str">
            <v/>
          </cell>
          <cell r="D10531" t="str">
            <v/>
          </cell>
        </row>
        <row r="10532">
          <cell r="A10532" t="str">
            <v/>
          </cell>
          <cell r="D10532" t="str">
            <v/>
          </cell>
        </row>
        <row r="10533">
          <cell r="A10533" t="str">
            <v/>
          </cell>
          <cell r="D10533" t="str">
            <v/>
          </cell>
        </row>
        <row r="10534">
          <cell r="A10534" t="str">
            <v/>
          </cell>
          <cell r="D10534" t="str">
            <v/>
          </cell>
        </row>
        <row r="10535">
          <cell r="A10535" t="str">
            <v/>
          </cell>
          <cell r="D10535" t="str">
            <v/>
          </cell>
        </row>
        <row r="10536">
          <cell r="A10536" t="str">
            <v/>
          </cell>
          <cell r="D10536" t="str">
            <v/>
          </cell>
        </row>
        <row r="10537">
          <cell r="A10537" t="str">
            <v/>
          </cell>
          <cell r="D10537" t="str">
            <v/>
          </cell>
        </row>
        <row r="10538">
          <cell r="A10538" t="str">
            <v/>
          </cell>
          <cell r="D10538" t="str">
            <v/>
          </cell>
        </row>
        <row r="10539">
          <cell r="A10539" t="str">
            <v/>
          </cell>
          <cell r="D10539" t="str">
            <v/>
          </cell>
        </row>
        <row r="10540">
          <cell r="A10540" t="str">
            <v/>
          </cell>
          <cell r="D10540" t="str">
            <v/>
          </cell>
        </row>
        <row r="10541">
          <cell r="A10541" t="str">
            <v/>
          </cell>
          <cell r="D10541" t="str">
            <v/>
          </cell>
        </row>
        <row r="10542">
          <cell r="A10542" t="str">
            <v/>
          </cell>
          <cell r="D10542" t="str">
            <v/>
          </cell>
        </row>
        <row r="10543">
          <cell r="A10543" t="str">
            <v/>
          </cell>
          <cell r="D10543" t="str">
            <v/>
          </cell>
        </row>
        <row r="10544">
          <cell r="A10544" t="str">
            <v/>
          </cell>
          <cell r="D10544" t="str">
            <v/>
          </cell>
        </row>
        <row r="10545">
          <cell r="A10545" t="str">
            <v/>
          </cell>
          <cell r="D10545" t="str">
            <v/>
          </cell>
        </row>
        <row r="10546">
          <cell r="A10546" t="str">
            <v/>
          </cell>
          <cell r="D10546" t="str">
            <v/>
          </cell>
        </row>
        <row r="10547">
          <cell r="A10547" t="str">
            <v/>
          </cell>
          <cell r="D10547" t="str">
            <v/>
          </cell>
        </row>
        <row r="10548">
          <cell r="A10548" t="str">
            <v/>
          </cell>
          <cell r="D10548" t="str">
            <v/>
          </cell>
        </row>
        <row r="10549">
          <cell r="A10549" t="str">
            <v/>
          </cell>
          <cell r="D10549" t="str">
            <v/>
          </cell>
        </row>
        <row r="10550">
          <cell r="A10550" t="str">
            <v/>
          </cell>
          <cell r="D10550" t="str">
            <v/>
          </cell>
        </row>
        <row r="10551">
          <cell r="A10551" t="str">
            <v/>
          </cell>
          <cell r="D10551" t="str">
            <v/>
          </cell>
        </row>
        <row r="10552">
          <cell r="A10552" t="str">
            <v/>
          </cell>
          <cell r="D10552" t="str">
            <v/>
          </cell>
        </row>
        <row r="10553">
          <cell r="A10553" t="str">
            <v/>
          </cell>
          <cell r="D10553" t="str">
            <v/>
          </cell>
        </row>
        <row r="10554">
          <cell r="A10554" t="str">
            <v/>
          </cell>
          <cell r="D10554" t="str">
            <v/>
          </cell>
        </row>
        <row r="10555">
          <cell r="A10555" t="str">
            <v/>
          </cell>
          <cell r="D10555" t="str">
            <v/>
          </cell>
        </row>
        <row r="10556">
          <cell r="A10556" t="str">
            <v/>
          </cell>
          <cell r="D10556" t="str">
            <v/>
          </cell>
        </row>
        <row r="10557">
          <cell r="A10557" t="str">
            <v/>
          </cell>
          <cell r="D10557" t="str">
            <v/>
          </cell>
        </row>
        <row r="10558">
          <cell r="A10558" t="str">
            <v/>
          </cell>
          <cell r="D10558" t="str">
            <v/>
          </cell>
        </row>
        <row r="10559">
          <cell r="A10559" t="str">
            <v/>
          </cell>
          <cell r="D10559" t="str">
            <v/>
          </cell>
        </row>
        <row r="10560">
          <cell r="A10560" t="str">
            <v/>
          </cell>
          <cell r="D10560" t="str">
            <v/>
          </cell>
        </row>
        <row r="10561">
          <cell r="A10561" t="str">
            <v/>
          </cell>
          <cell r="D10561" t="str">
            <v/>
          </cell>
        </row>
        <row r="10562">
          <cell r="A10562" t="str">
            <v/>
          </cell>
          <cell r="D10562" t="str">
            <v/>
          </cell>
        </row>
        <row r="10563">
          <cell r="A10563" t="str">
            <v/>
          </cell>
          <cell r="D10563" t="str">
            <v/>
          </cell>
        </row>
        <row r="10564">
          <cell r="A10564" t="str">
            <v/>
          </cell>
          <cell r="D10564" t="str">
            <v/>
          </cell>
        </row>
        <row r="10565">
          <cell r="A10565" t="str">
            <v/>
          </cell>
          <cell r="D10565" t="str">
            <v/>
          </cell>
        </row>
        <row r="10566">
          <cell r="A10566" t="str">
            <v/>
          </cell>
          <cell r="D10566" t="str">
            <v/>
          </cell>
        </row>
        <row r="10567">
          <cell r="A10567" t="str">
            <v/>
          </cell>
          <cell r="D10567" t="str">
            <v/>
          </cell>
        </row>
        <row r="10568">
          <cell r="A10568" t="str">
            <v/>
          </cell>
          <cell r="D10568" t="str">
            <v/>
          </cell>
        </row>
        <row r="10569">
          <cell r="A10569" t="str">
            <v/>
          </cell>
          <cell r="D10569" t="str">
            <v/>
          </cell>
        </row>
        <row r="10570">
          <cell r="A10570" t="str">
            <v/>
          </cell>
          <cell r="D10570" t="str">
            <v/>
          </cell>
        </row>
        <row r="10571">
          <cell r="A10571" t="str">
            <v/>
          </cell>
          <cell r="D10571" t="str">
            <v/>
          </cell>
        </row>
        <row r="10572">
          <cell r="A10572" t="str">
            <v/>
          </cell>
          <cell r="D10572" t="str">
            <v/>
          </cell>
        </row>
        <row r="10573">
          <cell r="A10573" t="str">
            <v/>
          </cell>
          <cell r="D10573" t="str">
            <v/>
          </cell>
        </row>
        <row r="10574">
          <cell r="A10574" t="str">
            <v/>
          </cell>
          <cell r="D10574" t="str">
            <v/>
          </cell>
        </row>
        <row r="10575">
          <cell r="A10575" t="str">
            <v/>
          </cell>
          <cell r="D10575" t="str">
            <v/>
          </cell>
        </row>
        <row r="10576">
          <cell r="A10576" t="str">
            <v/>
          </cell>
          <cell r="D10576" t="str">
            <v/>
          </cell>
        </row>
        <row r="10577">
          <cell r="A10577" t="str">
            <v/>
          </cell>
          <cell r="D10577" t="str">
            <v/>
          </cell>
        </row>
        <row r="10578">
          <cell r="A10578" t="str">
            <v/>
          </cell>
          <cell r="D10578" t="str">
            <v/>
          </cell>
        </row>
        <row r="10579">
          <cell r="A10579" t="str">
            <v/>
          </cell>
          <cell r="D10579" t="str">
            <v/>
          </cell>
        </row>
        <row r="10580">
          <cell r="A10580" t="str">
            <v/>
          </cell>
          <cell r="D10580" t="str">
            <v/>
          </cell>
        </row>
        <row r="10581">
          <cell r="A10581" t="str">
            <v/>
          </cell>
          <cell r="D10581" t="str">
            <v/>
          </cell>
        </row>
        <row r="10582">
          <cell r="A10582" t="str">
            <v/>
          </cell>
          <cell r="D10582" t="str">
            <v/>
          </cell>
        </row>
        <row r="10583">
          <cell r="A10583" t="str">
            <v/>
          </cell>
          <cell r="D10583" t="str">
            <v/>
          </cell>
        </row>
        <row r="10584">
          <cell r="A10584" t="str">
            <v/>
          </cell>
          <cell r="D10584" t="str">
            <v/>
          </cell>
        </row>
        <row r="10585">
          <cell r="A10585" t="str">
            <v/>
          </cell>
          <cell r="D10585" t="str">
            <v/>
          </cell>
        </row>
        <row r="10586">
          <cell r="A10586" t="str">
            <v/>
          </cell>
          <cell r="D10586" t="str">
            <v/>
          </cell>
        </row>
        <row r="10587">
          <cell r="A10587" t="str">
            <v/>
          </cell>
          <cell r="D10587" t="str">
            <v/>
          </cell>
        </row>
        <row r="10588">
          <cell r="A10588" t="str">
            <v/>
          </cell>
          <cell r="D10588" t="str">
            <v/>
          </cell>
        </row>
        <row r="10589">
          <cell r="A10589" t="str">
            <v/>
          </cell>
          <cell r="D10589" t="str">
            <v/>
          </cell>
        </row>
        <row r="10590">
          <cell r="A10590" t="str">
            <v/>
          </cell>
          <cell r="D10590" t="str">
            <v/>
          </cell>
        </row>
        <row r="10591">
          <cell r="A10591" t="str">
            <v/>
          </cell>
          <cell r="D10591" t="str">
            <v/>
          </cell>
        </row>
        <row r="10592">
          <cell r="A10592" t="str">
            <v/>
          </cell>
          <cell r="D10592" t="str">
            <v/>
          </cell>
        </row>
        <row r="10593">
          <cell r="A10593" t="str">
            <v/>
          </cell>
          <cell r="D10593" t="str">
            <v/>
          </cell>
        </row>
        <row r="10594">
          <cell r="A10594" t="str">
            <v/>
          </cell>
          <cell r="D10594" t="str">
            <v/>
          </cell>
        </row>
        <row r="10595">
          <cell r="A10595" t="str">
            <v/>
          </cell>
          <cell r="D10595" t="str">
            <v/>
          </cell>
        </row>
        <row r="10596">
          <cell r="A10596" t="str">
            <v/>
          </cell>
          <cell r="D10596" t="str">
            <v/>
          </cell>
        </row>
        <row r="10597">
          <cell r="A10597" t="str">
            <v/>
          </cell>
          <cell r="D10597" t="str">
            <v/>
          </cell>
        </row>
        <row r="10598">
          <cell r="A10598" t="str">
            <v/>
          </cell>
          <cell r="D10598" t="str">
            <v/>
          </cell>
        </row>
        <row r="10599">
          <cell r="A10599" t="str">
            <v/>
          </cell>
          <cell r="D10599" t="str">
            <v/>
          </cell>
        </row>
        <row r="10600">
          <cell r="A10600" t="str">
            <v/>
          </cell>
          <cell r="D10600" t="str">
            <v/>
          </cell>
        </row>
        <row r="10601">
          <cell r="A10601" t="str">
            <v/>
          </cell>
          <cell r="D10601" t="str">
            <v/>
          </cell>
        </row>
        <row r="10602">
          <cell r="A10602" t="str">
            <v/>
          </cell>
          <cell r="D10602" t="str">
            <v/>
          </cell>
        </row>
        <row r="10603">
          <cell r="A10603" t="str">
            <v/>
          </cell>
          <cell r="D10603" t="str">
            <v/>
          </cell>
        </row>
        <row r="10604">
          <cell r="A10604" t="str">
            <v/>
          </cell>
          <cell r="D10604" t="str">
            <v/>
          </cell>
        </row>
        <row r="10605">
          <cell r="A10605" t="str">
            <v/>
          </cell>
          <cell r="D10605" t="str">
            <v/>
          </cell>
        </row>
        <row r="10606">
          <cell r="A10606" t="str">
            <v/>
          </cell>
          <cell r="D10606" t="str">
            <v/>
          </cell>
        </row>
        <row r="10607">
          <cell r="A10607" t="str">
            <v/>
          </cell>
          <cell r="D10607" t="str">
            <v/>
          </cell>
        </row>
        <row r="10608">
          <cell r="A10608" t="str">
            <v/>
          </cell>
          <cell r="D10608" t="str">
            <v/>
          </cell>
        </row>
        <row r="10609">
          <cell r="A10609" t="str">
            <v/>
          </cell>
          <cell r="D10609" t="str">
            <v/>
          </cell>
        </row>
        <row r="10610">
          <cell r="A10610" t="str">
            <v/>
          </cell>
          <cell r="D10610" t="str">
            <v/>
          </cell>
        </row>
        <row r="10611">
          <cell r="A10611" t="str">
            <v/>
          </cell>
          <cell r="D10611" t="str">
            <v/>
          </cell>
        </row>
        <row r="10612">
          <cell r="A10612" t="str">
            <v/>
          </cell>
          <cell r="D10612" t="str">
            <v/>
          </cell>
        </row>
        <row r="10613">
          <cell r="A10613" t="str">
            <v/>
          </cell>
          <cell r="D10613" t="str">
            <v/>
          </cell>
        </row>
        <row r="10614">
          <cell r="A10614" t="str">
            <v/>
          </cell>
          <cell r="D10614" t="str">
            <v/>
          </cell>
        </row>
        <row r="10615">
          <cell r="A10615" t="str">
            <v/>
          </cell>
          <cell r="D10615" t="str">
            <v/>
          </cell>
        </row>
        <row r="10616">
          <cell r="A10616" t="str">
            <v/>
          </cell>
          <cell r="D10616" t="str">
            <v/>
          </cell>
        </row>
        <row r="10617">
          <cell r="A10617" t="str">
            <v/>
          </cell>
          <cell r="D10617" t="str">
            <v/>
          </cell>
        </row>
        <row r="10618">
          <cell r="A10618" t="str">
            <v/>
          </cell>
          <cell r="D10618" t="str">
            <v/>
          </cell>
        </row>
        <row r="10619">
          <cell r="A10619" t="str">
            <v/>
          </cell>
          <cell r="D10619" t="str">
            <v/>
          </cell>
        </row>
        <row r="10620">
          <cell r="A10620" t="str">
            <v/>
          </cell>
          <cell r="D10620" t="str">
            <v/>
          </cell>
        </row>
        <row r="10621">
          <cell r="A10621" t="str">
            <v/>
          </cell>
          <cell r="D10621" t="str">
            <v/>
          </cell>
        </row>
        <row r="10622">
          <cell r="A10622" t="str">
            <v/>
          </cell>
          <cell r="D10622" t="str">
            <v/>
          </cell>
        </row>
        <row r="10623">
          <cell r="A10623" t="str">
            <v/>
          </cell>
          <cell r="D10623" t="str">
            <v/>
          </cell>
        </row>
        <row r="10624">
          <cell r="A10624" t="str">
            <v/>
          </cell>
          <cell r="D10624" t="str">
            <v/>
          </cell>
        </row>
        <row r="10625">
          <cell r="A10625" t="str">
            <v/>
          </cell>
          <cell r="D10625" t="str">
            <v/>
          </cell>
        </row>
        <row r="10626">
          <cell r="A10626" t="str">
            <v/>
          </cell>
          <cell r="D10626" t="str">
            <v/>
          </cell>
        </row>
        <row r="10627">
          <cell r="A10627" t="str">
            <v/>
          </cell>
          <cell r="D10627" t="str">
            <v/>
          </cell>
        </row>
        <row r="10628">
          <cell r="A10628" t="str">
            <v/>
          </cell>
          <cell r="D10628" t="str">
            <v/>
          </cell>
        </row>
        <row r="10629">
          <cell r="A10629" t="str">
            <v/>
          </cell>
          <cell r="D10629" t="str">
            <v/>
          </cell>
        </row>
        <row r="10630">
          <cell r="A10630" t="str">
            <v/>
          </cell>
          <cell r="D10630" t="str">
            <v/>
          </cell>
        </row>
        <row r="10631">
          <cell r="A10631" t="str">
            <v/>
          </cell>
          <cell r="D10631" t="str">
            <v/>
          </cell>
        </row>
        <row r="10632">
          <cell r="A10632" t="str">
            <v/>
          </cell>
          <cell r="D10632" t="str">
            <v/>
          </cell>
        </row>
        <row r="10633">
          <cell r="A10633" t="str">
            <v/>
          </cell>
          <cell r="D10633" t="str">
            <v/>
          </cell>
        </row>
        <row r="10634">
          <cell r="A10634" t="str">
            <v/>
          </cell>
          <cell r="D10634" t="str">
            <v/>
          </cell>
        </row>
        <row r="10635">
          <cell r="A10635" t="str">
            <v/>
          </cell>
          <cell r="D10635" t="str">
            <v/>
          </cell>
        </row>
        <row r="10636">
          <cell r="A10636" t="str">
            <v/>
          </cell>
          <cell r="D10636" t="str">
            <v/>
          </cell>
        </row>
        <row r="10637">
          <cell r="A10637" t="str">
            <v/>
          </cell>
          <cell r="D10637" t="str">
            <v/>
          </cell>
        </row>
        <row r="10638">
          <cell r="A10638" t="str">
            <v/>
          </cell>
          <cell r="D10638" t="str">
            <v/>
          </cell>
        </row>
        <row r="10639">
          <cell r="A10639" t="str">
            <v/>
          </cell>
          <cell r="D10639" t="str">
            <v/>
          </cell>
        </row>
        <row r="10640">
          <cell r="A10640" t="str">
            <v/>
          </cell>
          <cell r="D10640" t="str">
            <v/>
          </cell>
        </row>
        <row r="10641">
          <cell r="A10641" t="str">
            <v/>
          </cell>
          <cell r="D10641" t="str">
            <v/>
          </cell>
        </row>
        <row r="10642">
          <cell r="A10642" t="str">
            <v/>
          </cell>
          <cell r="D10642" t="str">
            <v/>
          </cell>
        </row>
        <row r="10643">
          <cell r="A10643" t="str">
            <v/>
          </cell>
          <cell r="D10643" t="str">
            <v/>
          </cell>
        </row>
        <row r="10644">
          <cell r="A10644" t="str">
            <v/>
          </cell>
          <cell r="D10644" t="str">
            <v/>
          </cell>
        </row>
        <row r="10645">
          <cell r="A10645" t="str">
            <v/>
          </cell>
          <cell r="D10645" t="str">
            <v/>
          </cell>
        </row>
        <row r="10646">
          <cell r="A10646" t="str">
            <v/>
          </cell>
          <cell r="D10646" t="str">
            <v/>
          </cell>
        </row>
        <row r="10647">
          <cell r="A10647" t="str">
            <v/>
          </cell>
          <cell r="D10647" t="str">
            <v/>
          </cell>
        </row>
        <row r="10648">
          <cell r="A10648" t="str">
            <v/>
          </cell>
          <cell r="D10648" t="str">
            <v/>
          </cell>
        </row>
        <row r="10649">
          <cell r="A10649" t="str">
            <v/>
          </cell>
          <cell r="D10649" t="str">
            <v/>
          </cell>
        </row>
        <row r="10650">
          <cell r="A10650" t="str">
            <v/>
          </cell>
          <cell r="D10650" t="str">
            <v/>
          </cell>
        </row>
        <row r="10651">
          <cell r="A10651" t="str">
            <v/>
          </cell>
          <cell r="D10651" t="str">
            <v/>
          </cell>
        </row>
        <row r="10652">
          <cell r="A10652" t="str">
            <v/>
          </cell>
          <cell r="D10652" t="str">
            <v/>
          </cell>
        </row>
        <row r="10653">
          <cell r="A10653" t="str">
            <v/>
          </cell>
          <cell r="D10653" t="str">
            <v/>
          </cell>
        </row>
        <row r="10654">
          <cell r="A10654" t="str">
            <v/>
          </cell>
          <cell r="D10654" t="str">
            <v/>
          </cell>
        </row>
        <row r="10655">
          <cell r="A10655" t="str">
            <v/>
          </cell>
          <cell r="D10655" t="str">
            <v/>
          </cell>
        </row>
        <row r="10656">
          <cell r="A10656" t="str">
            <v/>
          </cell>
          <cell r="D10656" t="str">
            <v/>
          </cell>
        </row>
        <row r="10657">
          <cell r="A10657" t="str">
            <v/>
          </cell>
          <cell r="D10657" t="str">
            <v/>
          </cell>
        </row>
        <row r="10658">
          <cell r="A10658" t="str">
            <v/>
          </cell>
          <cell r="D10658" t="str">
            <v/>
          </cell>
        </row>
        <row r="10659">
          <cell r="A10659" t="str">
            <v/>
          </cell>
          <cell r="D10659" t="str">
            <v/>
          </cell>
        </row>
        <row r="10660">
          <cell r="A10660" t="str">
            <v/>
          </cell>
          <cell r="D10660" t="str">
            <v/>
          </cell>
        </row>
        <row r="10661">
          <cell r="A10661" t="str">
            <v/>
          </cell>
          <cell r="D10661" t="str">
            <v/>
          </cell>
        </row>
        <row r="10662">
          <cell r="A10662" t="str">
            <v/>
          </cell>
          <cell r="D10662" t="str">
            <v/>
          </cell>
        </row>
        <row r="10663">
          <cell r="A10663" t="str">
            <v/>
          </cell>
          <cell r="D10663" t="str">
            <v/>
          </cell>
        </row>
        <row r="10664">
          <cell r="A10664" t="str">
            <v/>
          </cell>
          <cell r="D10664" t="str">
            <v/>
          </cell>
        </row>
        <row r="10665">
          <cell r="A10665" t="str">
            <v/>
          </cell>
          <cell r="D10665" t="str">
            <v/>
          </cell>
        </row>
        <row r="10666">
          <cell r="A10666" t="str">
            <v/>
          </cell>
          <cell r="D10666" t="str">
            <v/>
          </cell>
        </row>
        <row r="10667">
          <cell r="A10667" t="str">
            <v/>
          </cell>
          <cell r="D10667" t="str">
            <v/>
          </cell>
        </row>
        <row r="10668">
          <cell r="A10668" t="str">
            <v/>
          </cell>
          <cell r="D10668" t="str">
            <v/>
          </cell>
        </row>
        <row r="10669">
          <cell r="A10669" t="str">
            <v/>
          </cell>
          <cell r="D10669" t="str">
            <v/>
          </cell>
        </row>
        <row r="10670">
          <cell r="A10670" t="str">
            <v/>
          </cell>
          <cell r="D10670" t="str">
            <v/>
          </cell>
        </row>
        <row r="10671">
          <cell r="A10671" t="str">
            <v/>
          </cell>
          <cell r="D10671" t="str">
            <v/>
          </cell>
        </row>
        <row r="10672">
          <cell r="A10672" t="str">
            <v/>
          </cell>
          <cell r="D10672" t="str">
            <v/>
          </cell>
        </row>
        <row r="10673">
          <cell r="A10673" t="str">
            <v/>
          </cell>
          <cell r="D10673" t="str">
            <v/>
          </cell>
        </row>
        <row r="10674">
          <cell r="A10674" t="str">
            <v/>
          </cell>
          <cell r="D10674" t="str">
            <v/>
          </cell>
        </row>
        <row r="10675">
          <cell r="A10675" t="str">
            <v/>
          </cell>
          <cell r="D10675" t="str">
            <v/>
          </cell>
        </row>
        <row r="10676">
          <cell r="A10676" t="str">
            <v/>
          </cell>
          <cell r="D10676" t="str">
            <v/>
          </cell>
        </row>
        <row r="10677">
          <cell r="A10677" t="str">
            <v/>
          </cell>
          <cell r="D10677" t="str">
            <v/>
          </cell>
        </row>
        <row r="10678">
          <cell r="A10678" t="str">
            <v/>
          </cell>
          <cell r="D10678" t="str">
            <v/>
          </cell>
        </row>
        <row r="10679">
          <cell r="A10679" t="str">
            <v/>
          </cell>
          <cell r="D10679" t="str">
            <v/>
          </cell>
        </row>
        <row r="10680">
          <cell r="A10680" t="str">
            <v/>
          </cell>
          <cell r="D10680" t="str">
            <v/>
          </cell>
        </row>
        <row r="10681">
          <cell r="A10681" t="str">
            <v/>
          </cell>
          <cell r="D10681" t="str">
            <v/>
          </cell>
        </row>
        <row r="10682">
          <cell r="A10682" t="str">
            <v/>
          </cell>
          <cell r="D10682" t="str">
            <v/>
          </cell>
        </row>
        <row r="10683">
          <cell r="A10683" t="str">
            <v/>
          </cell>
          <cell r="D10683" t="str">
            <v/>
          </cell>
        </row>
        <row r="10684">
          <cell r="A10684" t="str">
            <v/>
          </cell>
          <cell r="D10684" t="str">
            <v/>
          </cell>
        </row>
        <row r="10685">
          <cell r="A10685" t="str">
            <v/>
          </cell>
          <cell r="D10685" t="str">
            <v/>
          </cell>
        </row>
        <row r="10686">
          <cell r="A10686" t="str">
            <v/>
          </cell>
          <cell r="D10686" t="str">
            <v/>
          </cell>
        </row>
        <row r="10687">
          <cell r="A10687" t="str">
            <v/>
          </cell>
          <cell r="D10687" t="str">
            <v/>
          </cell>
        </row>
        <row r="10688">
          <cell r="A10688" t="str">
            <v/>
          </cell>
          <cell r="D10688" t="str">
            <v/>
          </cell>
        </row>
        <row r="10689">
          <cell r="A10689" t="str">
            <v/>
          </cell>
          <cell r="D10689" t="str">
            <v/>
          </cell>
        </row>
        <row r="10690">
          <cell r="A10690" t="str">
            <v/>
          </cell>
          <cell r="D10690" t="str">
            <v/>
          </cell>
        </row>
        <row r="10691">
          <cell r="A10691" t="str">
            <v/>
          </cell>
          <cell r="D10691" t="str">
            <v/>
          </cell>
        </row>
        <row r="10692">
          <cell r="A10692" t="str">
            <v/>
          </cell>
          <cell r="D10692" t="str">
            <v/>
          </cell>
        </row>
        <row r="10693">
          <cell r="A10693" t="str">
            <v/>
          </cell>
          <cell r="D10693" t="str">
            <v/>
          </cell>
        </row>
        <row r="10694">
          <cell r="A10694" t="str">
            <v/>
          </cell>
          <cell r="D10694" t="str">
            <v/>
          </cell>
        </row>
        <row r="10695">
          <cell r="A10695" t="str">
            <v/>
          </cell>
          <cell r="D10695" t="str">
            <v/>
          </cell>
        </row>
        <row r="10696">
          <cell r="A10696" t="str">
            <v/>
          </cell>
          <cell r="D10696" t="str">
            <v/>
          </cell>
        </row>
        <row r="10697">
          <cell r="A10697" t="str">
            <v/>
          </cell>
          <cell r="D10697" t="str">
            <v/>
          </cell>
        </row>
        <row r="10698">
          <cell r="A10698" t="str">
            <v/>
          </cell>
          <cell r="D10698" t="str">
            <v/>
          </cell>
        </row>
        <row r="10699">
          <cell r="A10699" t="str">
            <v/>
          </cell>
          <cell r="D10699" t="str">
            <v/>
          </cell>
        </row>
        <row r="10700">
          <cell r="A10700" t="str">
            <v/>
          </cell>
          <cell r="D10700" t="str">
            <v/>
          </cell>
        </row>
        <row r="10701">
          <cell r="A10701" t="str">
            <v/>
          </cell>
          <cell r="D10701" t="str">
            <v/>
          </cell>
        </row>
        <row r="10702">
          <cell r="A10702" t="str">
            <v/>
          </cell>
          <cell r="D10702" t="str">
            <v/>
          </cell>
        </row>
        <row r="10703">
          <cell r="A10703" t="str">
            <v/>
          </cell>
          <cell r="D10703" t="str">
            <v/>
          </cell>
        </row>
        <row r="10704">
          <cell r="A10704" t="str">
            <v/>
          </cell>
          <cell r="D10704" t="str">
            <v/>
          </cell>
        </row>
        <row r="10705">
          <cell r="A10705" t="str">
            <v/>
          </cell>
          <cell r="D10705" t="str">
            <v/>
          </cell>
        </row>
        <row r="10706">
          <cell r="A10706" t="str">
            <v/>
          </cell>
          <cell r="D10706" t="str">
            <v/>
          </cell>
        </row>
        <row r="10707">
          <cell r="A10707" t="str">
            <v/>
          </cell>
          <cell r="D10707" t="str">
            <v/>
          </cell>
        </row>
        <row r="10708">
          <cell r="A10708" t="str">
            <v/>
          </cell>
          <cell r="D10708" t="str">
            <v/>
          </cell>
        </row>
        <row r="10709">
          <cell r="A10709" t="str">
            <v/>
          </cell>
          <cell r="D10709" t="str">
            <v/>
          </cell>
        </row>
        <row r="10710">
          <cell r="A10710" t="str">
            <v/>
          </cell>
          <cell r="D10710" t="str">
            <v/>
          </cell>
        </row>
        <row r="10711">
          <cell r="A10711" t="str">
            <v/>
          </cell>
          <cell r="D10711" t="str">
            <v/>
          </cell>
        </row>
        <row r="10712">
          <cell r="A10712" t="str">
            <v/>
          </cell>
          <cell r="D10712" t="str">
            <v/>
          </cell>
        </row>
        <row r="10713">
          <cell r="A10713" t="str">
            <v/>
          </cell>
          <cell r="D10713" t="str">
            <v/>
          </cell>
        </row>
        <row r="10714">
          <cell r="A10714" t="str">
            <v/>
          </cell>
          <cell r="D10714" t="str">
            <v/>
          </cell>
        </row>
        <row r="10715">
          <cell r="A10715" t="str">
            <v/>
          </cell>
          <cell r="D10715" t="str">
            <v/>
          </cell>
        </row>
        <row r="10716">
          <cell r="A10716" t="str">
            <v/>
          </cell>
          <cell r="D10716" t="str">
            <v/>
          </cell>
        </row>
        <row r="10717">
          <cell r="A10717" t="str">
            <v/>
          </cell>
          <cell r="D10717" t="str">
            <v/>
          </cell>
        </row>
        <row r="10718">
          <cell r="A10718" t="str">
            <v/>
          </cell>
          <cell r="D10718" t="str">
            <v/>
          </cell>
        </row>
        <row r="10719">
          <cell r="A10719" t="str">
            <v/>
          </cell>
          <cell r="D10719" t="str">
            <v/>
          </cell>
        </row>
        <row r="10720">
          <cell r="A10720" t="str">
            <v/>
          </cell>
          <cell r="D10720" t="str">
            <v/>
          </cell>
        </row>
        <row r="10721">
          <cell r="A10721" t="str">
            <v/>
          </cell>
          <cell r="D10721" t="str">
            <v/>
          </cell>
        </row>
        <row r="10722">
          <cell r="A10722" t="str">
            <v/>
          </cell>
          <cell r="D10722" t="str">
            <v/>
          </cell>
        </row>
        <row r="10723">
          <cell r="A10723" t="str">
            <v/>
          </cell>
          <cell r="D10723" t="str">
            <v/>
          </cell>
        </row>
        <row r="10724">
          <cell r="A10724" t="str">
            <v/>
          </cell>
          <cell r="D10724" t="str">
            <v/>
          </cell>
        </row>
        <row r="10725">
          <cell r="A10725" t="str">
            <v/>
          </cell>
          <cell r="D10725" t="str">
            <v/>
          </cell>
        </row>
        <row r="10726">
          <cell r="A10726" t="str">
            <v/>
          </cell>
          <cell r="D10726" t="str">
            <v/>
          </cell>
        </row>
        <row r="10727">
          <cell r="A10727" t="str">
            <v/>
          </cell>
          <cell r="D10727" t="str">
            <v/>
          </cell>
        </row>
        <row r="10728">
          <cell r="A10728" t="str">
            <v/>
          </cell>
          <cell r="D10728" t="str">
            <v/>
          </cell>
        </row>
        <row r="10729">
          <cell r="A10729" t="str">
            <v/>
          </cell>
          <cell r="D10729" t="str">
            <v/>
          </cell>
        </row>
        <row r="10730">
          <cell r="A10730" t="str">
            <v/>
          </cell>
          <cell r="D10730" t="str">
            <v/>
          </cell>
        </row>
        <row r="10731">
          <cell r="A10731" t="str">
            <v/>
          </cell>
          <cell r="D10731" t="str">
            <v/>
          </cell>
        </row>
        <row r="10732">
          <cell r="A10732" t="str">
            <v/>
          </cell>
          <cell r="D10732" t="str">
            <v/>
          </cell>
        </row>
        <row r="10733">
          <cell r="A10733" t="str">
            <v/>
          </cell>
          <cell r="D10733" t="str">
            <v/>
          </cell>
        </row>
        <row r="10734">
          <cell r="A10734" t="str">
            <v/>
          </cell>
          <cell r="D10734" t="str">
            <v/>
          </cell>
        </row>
        <row r="10735">
          <cell r="A10735" t="str">
            <v/>
          </cell>
          <cell r="D10735" t="str">
            <v/>
          </cell>
        </row>
        <row r="10736">
          <cell r="A10736" t="str">
            <v/>
          </cell>
          <cell r="D10736" t="str">
            <v/>
          </cell>
        </row>
        <row r="10737">
          <cell r="A10737" t="str">
            <v/>
          </cell>
          <cell r="D10737" t="str">
            <v/>
          </cell>
        </row>
        <row r="10738">
          <cell r="A10738" t="str">
            <v/>
          </cell>
          <cell r="D10738" t="str">
            <v/>
          </cell>
        </row>
        <row r="10739">
          <cell r="A10739" t="str">
            <v/>
          </cell>
          <cell r="D10739" t="str">
            <v/>
          </cell>
        </row>
        <row r="10740">
          <cell r="A10740" t="str">
            <v/>
          </cell>
          <cell r="D10740" t="str">
            <v/>
          </cell>
        </row>
        <row r="10741">
          <cell r="A10741" t="str">
            <v/>
          </cell>
          <cell r="D10741" t="str">
            <v/>
          </cell>
        </row>
        <row r="10742">
          <cell r="A10742" t="str">
            <v/>
          </cell>
          <cell r="D10742" t="str">
            <v/>
          </cell>
        </row>
        <row r="10743">
          <cell r="A10743" t="str">
            <v/>
          </cell>
          <cell r="D10743" t="str">
            <v/>
          </cell>
        </row>
        <row r="10744">
          <cell r="A10744" t="str">
            <v/>
          </cell>
          <cell r="D10744" t="str">
            <v/>
          </cell>
        </row>
        <row r="10745">
          <cell r="A10745" t="str">
            <v/>
          </cell>
          <cell r="D10745" t="str">
            <v/>
          </cell>
        </row>
        <row r="10746">
          <cell r="A10746" t="str">
            <v/>
          </cell>
          <cell r="D10746" t="str">
            <v/>
          </cell>
        </row>
        <row r="10747">
          <cell r="A10747" t="str">
            <v/>
          </cell>
          <cell r="D10747" t="str">
            <v/>
          </cell>
        </row>
        <row r="10748">
          <cell r="A10748" t="str">
            <v/>
          </cell>
          <cell r="D10748" t="str">
            <v/>
          </cell>
        </row>
        <row r="10749">
          <cell r="A10749" t="str">
            <v/>
          </cell>
          <cell r="D10749" t="str">
            <v/>
          </cell>
        </row>
        <row r="10750">
          <cell r="A10750" t="str">
            <v/>
          </cell>
          <cell r="D10750" t="str">
            <v/>
          </cell>
        </row>
        <row r="10751">
          <cell r="A10751" t="str">
            <v/>
          </cell>
          <cell r="D10751" t="str">
            <v/>
          </cell>
        </row>
        <row r="10752">
          <cell r="A10752" t="str">
            <v/>
          </cell>
          <cell r="D10752" t="str">
            <v/>
          </cell>
        </row>
        <row r="10753">
          <cell r="A10753" t="str">
            <v/>
          </cell>
          <cell r="D10753" t="str">
            <v/>
          </cell>
        </row>
        <row r="10754">
          <cell r="A10754" t="str">
            <v/>
          </cell>
          <cell r="D10754" t="str">
            <v/>
          </cell>
        </row>
        <row r="10755">
          <cell r="A10755" t="str">
            <v/>
          </cell>
          <cell r="D10755" t="str">
            <v/>
          </cell>
        </row>
        <row r="10756">
          <cell r="A10756" t="str">
            <v/>
          </cell>
          <cell r="D10756" t="str">
            <v/>
          </cell>
        </row>
        <row r="10757">
          <cell r="A10757" t="str">
            <v/>
          </cell>
          <cell r="D10757" t="str">
            <v/>
          </cell>
        </row>
        <row r="10758">
          <cell r="A10758" t="str">
            <v/>
          </cell>
          <cell r="D10758" t="str">
            <v/>
          </cell>
        </row>
        <row r="10759">
          <cell r="A10759" t="str">
            <v/>
          </cell>
          <cell r="D10759" t="str">
            <v/>
          </cell>
        </row>
        <row r="10760">
          <cell r="A10760" t="str">
            <v/>
          </cell>
          <cell r="D10760" t="str">
            <v/>
          </cell>
        </row>
        <row r="10761">
          <cell r="A10761" t="str">
            <v/>
          </cell>
          <cell r="D10761" t="str">
            <v/>
          </cell>
        </row>
        <row r="10762">
          <cell r="A10762" t="str">
            <v/>
          </cell>
          <cell r="D10762" t="str">
            <v/>
          </cell>
        </row>
        <row r="10763">
          <cell r="A10763" t="str">
            <v/>
          </cell>
          <cell r="D10763" t="str">
            <v/>
          </cell>
        </row>
        <row r="10764">
          <cell r="A10764" t="str">
            <v/>
          </cell>
          <cell r="D10764" t="str">
            <v/>
          </cell>
        </row>
        <row r="10765">
          <cell r="A10765" t="str">
            <v/>
          </cell>
          <cell r="D10765" t="str">
            <v/>
          </cell>
        </row>
        <row r="10766">
          <cell r="A10766" t="str">
            <v/>
          </cell>
          <cell r="D10766" t="str">
            <v/>
          </cell>
        </row>
        <row r="10767">
          <cell r="A10767" t="str">
            <v/>
          </cell>
          <cell r="D10767" t="str">
            <v/>
          </cell>
        </row>
        <row r="10768">
          <cell r="A10768" t="str">
            <v/>
          </cell>
          <cell r="D10768" t="str">
            <v/>
          </cell>
        </row>
        <row r="10769">
          <cell r="A10769" t="str">
            <v/>
          </cell>
          <cell r="D10769" t="str">
            <v/>
          </cell>
        </row>
        <row r="10770">
          <cell r="A10770" t="str">
            <v/>
          </cell>
          <cell r="D10770" t="str">
            <v/>
          </cell>
        </row>
        <row r="10771">
          <cell r="A10771" t="str">
            <v/>
          </cell>
          <cell r="D10771" t="str">
            <v/>
          </cell>
        </row>
        <row r="10772">
          <cell r="A10772" t="str">
            <v/>
          </cell>
          <cell r="D10772" t="str">
            <v/>
          </cell>
        </row>
        <row r="10773">
          <cell r="A10773" t="str">
            <v/>
          </cell>
          <cell r="D10773" t="str">
            <v/>
          </cell>
        </row>
        <row r="10774">
          <cell r="A10774" t="str">
            <v/>
          </cell>
          <cell r="D10774" t="str">
            <v/>
          </cell>
        </row>
        <row r="10775">
          <cell r="A10775" t="str">
            <v/>
          </cell>
          <cell r="D10775" t="str">
            <v/>
          </cell>
        </row>
        <row r="10776">
          <cell r="A10776" t="str">
            <v/>
          </cell>
          <cell r="D10776" t="str">
            <v/>
          </cell>
        </row>
        <row r="10777">
          <cell r="A10777" t="str">
            <v/>
          </cell>
          <cell r="D10777" t="str">
            <v/>
          </cell>
        </row>
        <row r="10778">
          <cell r="A10778" t="str">
            <v/>
          </cell>
          <cell r="D10778" t="str">
            <v/>
          </cell>
        </row>
        <row r="10779">
          <cell r="A10779" t="str">
            <v/>
          </cell>
          <cell r="D10779" t="str">
            <v/>
          </cell>
        </row>
        <row r="10780">
          <cell r="A10780" t="str">
            <v/>
          </cell>
          <cell r="D10780" t="str">
            <v/>
          </cell>
        </row>
        <row r="10781">
          <cell r="A10781" t="str">
            <v/>
          </cell>
          <cell r="D10781" t="str">
            <v/>
          </cell>
        </row>
        <row r="10782">
          <cell r="A10782" t="str">
            <v/>
          </cell>
          <cell r="D10782" t="str">
            <v/>
          </cell>
        </row>
        <row r="10783">
          <cell r="A10783" t="str">
            <v/>
          </cell>
          <cell r="D10783" t="str">
            <v/>
          </cell>
        </row>
        <row r="10784">
          <cell r="A10784" t="str">
            <v/>
          </cell>
          <cell r="D10784" t="str">
            <v/>
          </cell>
        </row>
        <row r="10785">
          <cell r="A10785" t="str">
            <v/>
          </cell>
          <cell r="D10785" t="str">
            <v/>
          </cell>
        </row>
        <row r="10786">
          <cell r="A10786" t="str">
            <v/>
          </cell>
          <cell r="D10786" t="str">
            <v/>
          </cell>
        </row>
        <row r="10787">
          <cell r="A10787" t="str">
            <v/>
          </cell>
          <cell r="D10787" t="str">
            <v/>
          </cell>
        </row>
        <row r="10788">
          <cell r="A10788" t="str">
            <v/>
          </cell>
          <cell r="D10788" t="str">
            <v/>
          </cell>
        </row>
        <row r="10789">
          <cell r="A10789" t="str">
            <v/>
          </cell>
          <cell r="D10789" t="str">
            <v/>
          </cell>
        </row>
        <row r="10790">
          <cell r="A10790" t="str">
            <v/>
          </cell>
          <cell r="D10790" t="str">
            <v/>
          </cell>
        </row>
        <row r="10791">
          <cell r="A10791" t="str">
            <v/>
          </cell>
          <cell r="D10791" t="str">
            <v/>
          </cell>
        </row>
        <row r="10792">
          <cell r="A10792" t="str">
            <v/>
          </cell>
          <cell r="D10792" t="str">
            <v/>
          </cell>
        </row>
        <row r="10793">
          <cell r="A10793" t="str">
            <v/>
          </cell>
          <cell r="D10793" t="str">
            <v/>
          </cell>
        </row>
        <row r="10794">
          <cell r="A10794" t="str">
            <v/>
          </cell>
          <cell r="D10794" t="str">
            <v/>
          </cell>
        </row>
        <row r="10795">
          <cell r="A10795" t="str">
            <v/>
          </cell>
          <cell r="D10795" t="str">
            <v/>
          </cell>
        </row>
        <row r="10796">
          <cell r="A10796" t="str">
            <v/>
          </cell>
          <cell r="D10796" t="str">
            <v/>
          </cell>
        </row>
        <row r="10797">
          <cell r="A10797" t="str">
            <v/>
          </cell>
          <cell r="D10797" t="str">
            <v/>
          </cell>
        </row>
        <row r="10798">
          <cell r="A10798" t="str">
            <v/>
          </cell>
          <cell r="D10798" t="str">
            <v/>
          </cell>
        </row>
        <row r="10799">
          <cell r="A10799" t="str">
            <v/>
          </cell>
          <cell r="D10799" t="str">
            <v/>
          </cell>
        </row>
        <row r="10800">
          <cell r="A10800" t="str">
            <v/>
          </cell>
          <cell r="D10800" t="str">
            <v/>
          </cell>
        </row>
        <row r="10801">
          <cell r="A10801" t="str">
            <v/>
          </cell>
          <cell r="D10801" t="str">
            <v/>
          </cell>
        </row>
        <row r="10802">
          <cell r="A10802" t="str">
            <v/>
          </cell>
          <cell r="D10802" t="str">
            <v/>
          </cell>
        </row>
        <row r="10803">
          <cell r="A10803" t="str">
            <v/>
          </cell>
          <cell r="D10803" t="str">
            <v/>
          </cell>
        </row>
        <row r="10804">
          <cell r="A10804" t="str">
            <v/>
          </cell>
          <cell r="D10804" t="str">
            <v/>
          </cell>
        </row>
        <row r="10805">
          <cell r="A10805" t="str">
            <v/>
          </cell>
          <cell r="D10805" t="str">
            <v/>
          </cell>
        </row>
        <row r="10806">
          <cell r="A10806" t="str">
            <v/>
          </cell>
          <cell r="D10806" t="str">
            <v/>
          </cell>
        </row>
        <row r="10807">
          <cell r="A10807" t="str">
            <v/>
          </cell>
          <cell r="D10807" t="str">
            <v/>
          </cell>
        </row>
        <row r="10808">
          <cell r="A10808" t="str">
            <v/>
          </cell>
          <cell r="D10808" t="str">
            <v/>
          </cell>
        </row>
        <row r="10809">
          <cell r="A10809" t="str">
            <v/>
          </cell>
          <cell r="D10809" t="str">
            <v/>
          </cell>
        </row>
        <row r="10810">
          <cell r="A10810" t="str">
            <v/>
          </cell>
          <cell r="D10810" t="str">
            <v/>
          </cell>
        </row>
        <row r="10811">
          <cell r="A10811" t="str">
            <v/>
          </cell>
          <cell r="D10811" t="str">
            <v/>
          </cell>
        </row>
        <row r="10812">
          <cell r="A10812" t="str">
            <v/>
          </cell>
          <cell r="D10812" t="str">
            <v/>
          </cell>
        </row>
        <row r="10813">
          <cell r="A10813" t="str">
            <v/>
          </cell>
          <cell r="D10813" t="str">
            <v/>
          </cell>
        </row>
        <row r="10814">
          <cell r="A10814" t="str">
            <v/>
          </cell>
          <cell r="D10814" t="str">
            <v/>
          </cell>
        </row>
        <row r="10815">
          <cell r="A10815" t="str">
            <v/>
          </cell>
          <cell r="D10815" t="str">
            <v/>
          </cell>
        </row>
        <row r="10816">
          <cell r="A10816" t="str">
            <v/>
          </cell>
          <cell r="D10816" t="str">
            <v/>
          </cell>
        </row>
        <row r="10817">
          <cell r="A10817" t="str">
            <v/>
          </cell>
          <cell r="D10817" t="str">
            <v/>
          </cell>
        </row>
        <row r="10818">
          <cell r="A10818" t="str">
            <v/>
          </cell>
          <cell r="D10818" t="str">
            <v/>
          </cell>
        </row>
        <row r="10819">
          <cell r="A10819" t="str">
            <v/>
          </cell>
          <cell r="D10819" t="str">
            <v/>
          </cell>
        </row>
        <row r="10820">
          <cell r="A10820" t="str">
            <v/>
          </cell>
          <cell r="D10820" t="str">
            <v/>
          </cell>
        </row>
        <row r="10821">
          <cell r="A10821" t="str">
            <v/>
          </cell>
          <cell r="D10821" t="str">
            <v/>
          </cell>
        </row>
        <row r="10822">
          <cell r="A10822" t="str">
            <v/>
          </cell>
          <cell r="D10822" t="str">
            <v/>
          </cell>
        </row>
        <row r="10823">
          <cell r="A10823" t="str">
            <v/>
          </cell>
          <cell r="D10823" t="str">
            <v/>
          </cell>
        </row>
        <row r="10824">
          <cell r="A10824" t="str">
            <v/>
          </cell>
          <cell r="D10824" t="str">
            <v/>
          </cell>
        </row>
        <row r="10825">
          <cell r="A10825" t="str">
            <v/>
          </cell>
          <cell r="D10825" t="str">
            <v/>
          </cell>
        </row>
        <row r="10826">
          <cell r="A10826" t="str">
            <v/>
          </cell>
          <cell r="D10826" t="str">
            <v/>
          </cell>
        </row>
        <row r="10827">
          <cell r="A10827" t="str">
            <v/>
          </cell>
          <cell r="D10827" t="str">
            <v/>
          </cell>
        </row>
        <row r="10828">
          <cell r="A10828" t="str">
            <v/>
          </cell>
          <cell r="D10828" t="str">
            <v/>
          </cell>
        </row>
        <row r="10829">
          <cell r="A10829" t="str">
            <v/>
          </cell>
          <cell r="D10829" t="str">
            <v/>
          </cell>
        </row>
        <row r="10830">
          <cell r="A10830" t="str">
            <v/>
          </cell>
          <cell r="D10830" t="str">
            <v/>
          </cell>
        </row>
        <row r="10831">
          <cell r="A10831" t="str">
            <v/>
          </cell>
          <cell r="D10831" t="str">
            <v/>
          </cell>
        </row>
        <row r="10832">
          <cell r="A10832" t="str">
            <v/>
          </cell>
          <cell r="D10832" t="str">
            <v/>
          </cell>
        </row>
        <row r="10833">
          <cell r="A10833" t="str">
            <v/>
          </cell>
          <cell r="D10833" t="str">
            <v/>
          </cell>
        </row>
        <row r="10834">
          <cell r="A10834" t="str">
            <v/>
          </cell>
          <cell r="D10834" t="str">
            <v/>
          </cell>
        </row>
        <row r="10835">
          <cell r="A10835" t="str">
            <v/>
          </cell>
          <cell r="D10835" t="str">
            <v/>
          </cell>
        </row>
        <row r="10836">
          <cell r="A10836" t="str">
            <v/>
          </cell>
          <cell r="D10836" t="str">
            <v/>
          </cell>
        </row>
        <row r="10837">
          <cell r="A10837" t="str">
            <v/>
          </cell>
          <cell r="D10837" t="str">
            <v/>
          </cell>
        </row>
        <row r="10838">
          <cell r="A10838" t="str">
            <v/>
          </cell>
          <cell r="D10838" t="str">
            <v/>
          </cell>
        </row>
        <row r="10839">
          <cell r="A10839" t="str">
            <v/>
          </cell>
          <cell r="D10839" t="str">
            <v/>
          </cell>
        </row>
        <row r="10840">
          <cell r="A10840" t="str">
            <v/>
          </cell>
          <cell r="D10840" t="str">
            <v/>
          </cell>
        </row>
        <row r="10841">
          <cell r="A10841" t="str">
            <v/>
          </cell>
          <cell r="D10841" t="str">
            <v/>
          </cell>
        </row>
        <row r="10842">
          <cell r="A10842" t="str">
            <v/>
          </cell>
          <cell r="D10842" t="str">
            <v/>
          </cell>
        </row>
        <row r="10843">
          <cell r="A10843" t="str">
            <v/>
          </cell>
          <cell r="D10843" t="str">
            <v/>
          </cell>
        </row>
        <row r="10844">
          <cell r="A10844" t="str">
            <v/>
          </cell>
          <cell r="D10844" t="str">
            <v/>
          </cell>
        </row>
        <row r="10845">
          <cell r="A10845" t="str">
            <v/>
          </cell>
          <cell r="D10845" t="str">
            <v/>
          </cell>
        </row>
        <row r="10846">
          <cell r="A10846" t="str">
            <v/>
          </cell>
          <cell r="D10846" t="str">
            <v/>
          </cell>
        </row>
        <row r="10847">
          <cell r="A10847" t="str">
            <v/>
          </cell>
          <cell r="D10847" t="str">
            <v/>
          </cell>
        </row>
        <row r="10848">
          <cell r="A10848" t="str">
            <v/>
          </cell>
          <cell r="D10848" t="str">
            <v/>
          </cell>
        </row>
        <row r="10849">
          <cell r="A10849" t="str">
            <v/>
          </cell>
          <cell r="D10849" t="str">
            <v/>
          </cell>
        </row>
        <row r="10850">
          <cell r="A10850" t="str">
            <v/>
          </cell>
          <cell r="D10850" t="str">
            <v/>
          </cell>
        </row>
        <row r="10851">
          <cell r="A10851" t="str">
            <v/>
          </cell>
          <cell r="D10851" t="str">
            <v/>
          </cell>
        </row>
        <row r="10852">
          <cell r="A10852" t="str">
            <v/>
          </cell>
          <cell r="D10852" t="str">
            <v/>
          </cell>
        </row>
        <row r="10853">
          <cell r="A10853" t="str">
            <v/>
          </cell>
          <cell r="D10853" t="str">
            <v/>
          </cell>
        </row>
        <row r="10854">
          <cell r="A10854" t="str">
            <v/>
          </cell>
          <cell r="D10854" t="str">
            <v/>
          </cell>
        </row>
        <row r="10855">
          <cell r="A10855" t="str">
            <v/>
          </cell>
          <cell r="D10855" t="str">
            <v/>
          </cell>
        </row>
        <row r="10856">
          <cell r="A10856" t="str">
            <v/>
          </cell>
          <cell r="D10856" t="str">
            <v/>
          </cell>
        </row>
        <row r="10857">
          <cell r="A10857" t="str">
            <v/>
          </cell>
          <cell r="D10857" t="str">
            <v/>
          </cell>
        </row>
        <row r="10858">
          <cell r="A10858" t="str">
            <v/>
          </cell>
          <cell r="D10858" t="str">
            <v/>
          </cell>
        </row>
        <row r="10859">
          <cell r="A10859" t="str">
            <v/>
          </cell>
          <cell r="D10859" t="str">
            <v/>
          </cell>
        </row>
        <row r="10860">
          <cell r="A10860" t="str">
            <v/>
          </cell>
          <cell r="D10860" t="str">
            <v/>
          </cell>
        </row>
        <row r="10861">
          <cell r="A10861" t="str">
            <v/>
          </cell>
          <cell r="D10861" t="str">
            <v/>
          </cell>
        </row>
        <row r="10862">
          <cell r="A10862" t="str">
            <v/>
          </cell>
          <cell r="D10862" t="str">
            <v/>
          </cell>
        </row>
        <row r="10863">
          <cell r="A10863" t="str">
            <v/>
          </cell>
          <cell r="D10863" t="str">
            <v/>
          </cell>
        </row>
        <row r="10864">
          <cell r="A10864" t="str">
            <v/>
          </cell>
          <cell r="D10864" t="str">
            <v/>
          </cell>
        </row>
        <row r="10865">
          <cell r="A10865" t="str">
            <v/>
          </cell>
          <cell r="D10865" t="str">
            <v/>
          </cell>
        </row>
        <row r="10866">
          <cell r="A10866" t="str">
            <v/>
          </cell>
          <cell r="D10866" t="str">
            <v/>
          </cell>
        </row>
        <row r="10867">
          <cell r="A10867" t="str">
            <v/>
          </cell>
          <cell r="D10867" t="str">
            <v/>
          </cell>
        </row>
        <row r="10868">
          <cell r="A10868" t="str">
            <v/>
          </cell>
          <cell r="D10868" t="str">
            <v/>
          </cell>
        </row>
        <row r="10869">
          <cell r="A10869" t="str">
            <v/>
          </cell>
          <cell r="D10869" t="str">
            <v/>
          </cell>
        </row>
        <row r="10870">
          <cell r="A10870" t="str">
            <v/>
          </cell>
          <cell r="D10870" t="str">
            <v/>
          </cell>
        </row>
        <row r="10871">
          <cell r="A10871" t="str">
            <v/>
          </cell>
          <cell r="D10871" t="str">
            <v/>
          </cell>
        </row>
        <row r="10872">
          <cell r="A10872" t="str">
            <v/>
          </cell>
          <cell r="D10872" t="str">
            <v/>
          </cell>
        </row>
        <row r="10873">
          <cell r="A10873" t="str">
            <v/>
          </cell>
          <cell r="D10873" t="str">
            <v/>
          </cell>
        </row>
        <row r="10874">
          <cell r="A10874" t="str">
            <v/>
          </cell>
          <cell r="D10874" t="str">
            <v/>
          </cell>
        </row>
        <row r="10875">
          <cell r="A10875" t="str">
            <v/>
          </cell>
          <cell r="D10875" t="str">
            <v/>
          </cell>
        </row>
        <row r="10876">
          <cell r="A10876" t="str">
            <v/>
          </cell>
          <cell r="D10876" t="str">
            <v/>
          </cell>
        </row>
        <row r="10877">
          <cell r="A10877" t="str">
            <v/>
          </cell>
          <cell r="D10877" t="str">
            <v/>
          </cell>
        </row>
        <row r="10878">
          <cell r="A10878" t="str">
            <v/>
          </cell>
          <cell r="D10878" t="str">
            <v/>
          </cell>
        </row>
        <row r="10879">
          <cell r="A10879" t="str">
            <v/>
          </cell>
          <cell r="D10879" t="str">
            <v/>
          </cell>
        </row>
        <row r="10880">
          <cell r="A10880" t="str">
            <v/>
          </cell>
          <cell r="D10880" t="str">
            <v/>
          </cell>
        </row>
        <row r="10881">
          <cell r="A10881" t="str">
            <v/>
          </cell>
          <cell r="D10881" t="str">
            <v/>
          </cell>
        </row>
        <row r="10882">
          <cell r="A10882" t="str">
            <v/>
          </cell>
          <cell r="D10882" t="str">
            <v/>
          </cell>
        </row>
        <row r="10883">
          <cell r="A10883" t="str">
            <v/>
          </cell>
          <cell r="D10883" t="str">
            <v/>
          </cell>
        </row>
        <row r="10884">
          <cell r="A10884" t="str">
            <v/>
          </cell>
          <cell r="D10884" t="str">
            <v/>
          </cell>
        </row>
        <row r="10885">
          <cell r="A10885" t="str">
            <v/>
          </cell>
          <cell r="D10885" t="str">
            <v/>
          </cell>
        </row>
        <row r="10886">
          <cell r="A10886" t="str">
            <v/>
          </cell>
          <cell r="D10886" t="str">
            <v/>
          </cell>
        </row>
        <row r="10887">
          <cell r="A10887" t="str">
            <v/>
          </cell>
          <cell r="D10887" t="str">
            <v/>
          </cell>
        </row>
        <row r="10888">
          <cell r="A10888" t="str">
            <v/>
          </cell>
          <cell r="D10888" t="str">
            <v/>
          </cell>
        </row>
        <row r="10889">
          <cell r="A10889" t="str">
            <v/>
          </cell>
          <cell r="D10889" t="str">
            <v/>
          </cell>
        </row>
        <row r="10890">
          <cell r="A10890" t="str">
            <v/>
          </cell>
          <cell r="D10890" t="str">
            <v/>
          </cell>
        </row>
        <row r="10891">
          <cell r="A10891" t="str">
            <v/>
          </cell>
          <cell r="D10891" t="str">
            <v/>
          </cell>
        </row>
        <row r="10892">
          <cell r="A10892" t="str">
            <v/>
          </cell>
          <cell r="D10892" t="str">
            <v/>
          </cell>
        </row>
        <row r="10893">
          <cell r="A10893" t="str">
            <v/>
          </cell>
          <cell r="D10893" t="str">
            <v/>
          </cell>
        </row>
        <row r="10894">
          <cell r="A10894" t="str">
            <v/>
          </cell>
          <cell r="D10894" t="str">
            <v/>
          </cell>
        </row>
        <row r="10895">
          <cell r="A10895" t="str">
            <v/>
          </cell>
          <cell r="D10895" t="str">
            <v/>
          </cell>
        </row>
        <row r="10896">
          <cell r="A10896" t="str">
            <v/>
          </cell>
          <cell r="D10896" t="str">
            <v/>
          </cell>
        </row>
        <row r="10897">
          <cell r="A10897" t="str">
            <v/>
          </cell>
          <cell r="D10897" t="str">
            <v/>
          </cell>
        </row>
        <row r="10898">
          <cell r="A10898" t="str">
            <v/>
          </cell>
          <cell r="D10898" t="str">
            <v/>
          </cell>
        </row>
        <row r="10899">
          <cell r="A10899" t="str">
            <v/>
          </cell>
          <cell r="D10899" t="str">
            <v/>
          </cell>
        </row>
        <row r="10900">
          <cell r="A10900" t="str">
            <v/>
          </cell>
          <cell r="D10900" t="str">
            <v/>
          </cell>
        </row>
        <row r="10901">
          <cell r="A10901" t="str">
            <v/>
          </cell>
          <cell r="D10901" t="str">
            <v/>
          </cell>
        </row>
        <row r="10902">
          <cell r="A10902" t="str">
            <v/>
          </cell>
          <cell r="D10902" t="str">
            <v/>
          </cell>
        </row>
        <row r="10903">
          <cell r="A10903" t="str">
            <v/>
          </cell>
          <cell r="D10903" t="str">
            <v/>
          </cell>
        </row>
        <row r="10904">
          <cell r="A10904" t="str">
            <v/>
          </cell>
          <cell r="D10904" t="str">
            <v/>
          </cell>
        </row>
        <row r="10905">
          <cell r="A10905" t="str">
            <v/>
          </cell>
          <cell r="D10905" t="str">
            <v/>
          </cell>
        </row>
        <row r="10906">
          <cell r="A10906" t="str">
            <v/>
          </cell>
          <cell r="D10906" t="str">
            <v/>
          </cell>
        </row>
        <row r="10907">
          <cell r="A10907" t="str">
            <v/>
          </cell>
          <cell r="D10907" t="str">
            <v/>
          </cell>
        </row>
        <row r="10908">
          <cell r="A10908" t="str">
            <v/>
          </cell>
          <cell r="D10908" t="str">
            <v/>
          </cell>
        </row>
        <row r="10909">
          <cell r="A10909" t="str">
            <v/>
          </cell>
          <cell r="D10909" t="str">
            <v/>
          </cell>
        </row>
        <row r="10910">
          <cell r="A10910" t="str">
            <v/>
          </cell>
          <cell r="D10910" t="str">
            <v/>
          </cell>
        </row>
        <row r="10911">
          <cell r="A10911" t="str">
            <v/>
          </cell>
          <cell r="D10911" t="str">
            <v/>
          </cell>
        </row>
        <row r="10912">
          <cell r="A10912" t="str">
            <v/>
          </cell>
          <cell r="D10912" t="str">
            <v/>
          </cell>
        </row>
        <row r="10913">
          <cell r="A10913" t="str">
            <v/>
          </cell>
          <cell r="D10913" t="str">
            <v/>
          </cell>
        </row>
        <row r="10914">
          <cell r="A10914" t="str">
            <v/>
          </cell>
          <cell r="D10914" t="str">
            <v/>
          </cell>
        </row>
        <row r="10915">
          <cell r="A10915" t="str">
            <v/>
          </cell>
          <cell r="D10915" t="str">
            <v/>
          </cell>
        </row>
        <row r="10916">
          <cell r="A10916" t="str">
            <v/>
          </cell>
          <cell r="D10916" t="str">
            <v/>
          </cell>
        </row>
        <row r="10917">
          <cell r="A10917" t="str">
            <v/>
          </cell>
          <cell r="D10917" t="str">
            <v/>
          </cell>
        </row>
        <row r="10918">
          <cell r="A10918" t="str">
            <v/>
          </cell>
          <cell r="D10918" t="str">
            <v/>
          </cell>
        </row>
        <row r="10919">
          <cell r="A10919" t="str">
            <v/>
          </cell>
          <cell r="D10919" t="str">
            <v/>
          </cell>
        </row>
        <row r="10920">
          <cell r="A10920" t="str">
            <v/>
          </cell>
          <cell r="D10920" t="str">
            <v/>
          </cell>
        </row>
        <row r="10921">
          <cell r="A10921" t="str">
            <v/>
          </cell>
          <cell r="D10921" t="str">
            <v/>
          </cell>
        </row>
        <row r="10922">
          <cell r="A10922" t="str">
            <v/>
          </cell>
          <cell r="D10922" t="str">
            <v/>
          </cell>
        </row>
        <row r="10923">
          <cell r="A10923" t="str">
            <v/>
          </cell>
          <cell r="D10923" t="str">
            <v/>
          </cell>
        </row>
        <row r="10924">
          <cell r="A10924" t="str">
            <v/>
          </cell>
          <cell r="D10924" t="str">
            <v/>
          </cell>
        </row>
        <row r="10925">
          <cell r="A10925" t="str">
            <v/>
          </cell>
          <cell r="D10925" t="str">
            <v/>
          </cell>
        </row>
        <row r="10926">
          <cell r="A10926" t="str">
            <v/>
          </cell>
          <cell r="D10926" t="str">
            <v/>
          </cell>
        </row>
        <row r="10927">
          <cell r="A10927" t="str">
            <v/>
          </cell>
          <cell r="D10927" t="str">
            <v/>
          </cell>
        </row>
        <row r="10928">
          <cell r="A10928" t="str">
            <v/>
          </cell>
          <cell r="D10928" t="str">
            <v/>
          </cell>
        </row>
        <row r="10929">
          <cell r="A10929" t="str">
            <v/>
          </cell>
          <cell r="D10929" t="str">
            <v/>
          </cell>
        </row>
        <row r="10930">
          <cell r="A10930" t="str">
            <v/>
          </cell>
          <cell r="D10930" t="str">
            <v/>
          </cell>
        </row>
        <row r="10931">
          <cell r="A10931" t="str">
            <v/>
          </cell>
          <cell r="D10931" t="str">
            <v/>
          </cell>
        </row>
        <row r="10932">
          <cell r="A10932" t="str">
            <v/>
          </cell>
          <cell r="D10932" t="str">
            <v/>
          </cell>
        </row>
        <row r="10933">
          <cell r="A10933" t="str">
            <v/>
          </cell>
          <cell r="D10933" t="str">
            <v/>
          </cell>
        </row>
        <row r="10934">
          <cell r="A10934" t="str">
            <v/>
          </cell>
          <cell r="D10934" t="str">
            <v/>
          </cell>
        </row>
        <row r="10935">
          <cell r="A10935" t="str">
            <v/>
          </cell>
          <cell r="D10935" t="str">
            <v/>
          </cell>
        </row>
        <row r="10936">
          <cell r="A10936" t="str">
            <v/>
          </cell>
          <cell r="D10936" t="str">
            <v/>
          </cell>
        </row>
        <row r="10937">
          <cell r="A10937" t="str">
            <v/>
          </cell>
          <cell r="D10937" t="str">
            <v/>
          </cell>
        </row>
        <row r="10938">
          <cell r="A10938" t="str">
            <v/>
          </cell>
          <cell r="D10938" t="str">
            <v/>
          </cell>
        </row>
        <row r="10939">
          <cell r="A10939" t="str">
            <v/>
          </cell>
          <cell r="D10939" t="str">
            <v/>
          </cell>
        </row>
        <row r="10940">
          <cell r="A10940" t="str">
            <v/>
          </cell>
          <cell r="D10940" t="str">
            <v/>
          </cell>
        </row>
        <row r="10941">
          <cell r="A10941" t="str">
            <v/>
          </cell>
          <cell r="D10941" t="str">
            <v/>
          </cell>
        </row>
        <row r="10942">
          <cell r="A10942" t="str">
            <v/>
          </cell>
          <cell r="D10942" t="str">
            <v/>
          </cell>
        </row>
        <row r="10943">
          <cell r="A10943" t="str">
            <v/>
          </cell>
          <cell r="D10943" t="str">
            <v/>
          </cell>
        </row>
        <row r="10944">
          <cell r="A10944" t="str">
            <v/>
          </cell>
          <cell r="D10944" t="str">
            <v/>
          </cell>
        </row>
        <row r="10945">
          <cell r="A10945" t="str">
            <v/>
          </cell>
          <cell r="D10945" t="str">
            <v/>
          </cell>
        </row>
        <row r="10946">
          <cell r="A10946" t="str">
            <v/>
          </cell>
          <cell r="D10946" t="str">
            <v/>
          </cell>
        </row>
        <row r="10947">
          <cell r="A10947" t="str">
            <v/>
          </cell>
          <cell r="D10947" t="str">
            <v/>
          </cell>
        </row>
        <row r="10948">
          <cell r="A10948" t="str">
            <v/>
          </cell>
          <cell r="D10948" t="str">
            <v/>
          </cell>
        </row>
        <row r="10949">
          <cell r="A10949" t="str">
            <v/>
          </cell>
          <cell r="D10949" t="str">
            <v/>
          </cell>
        </row>
        <row r="10950">
          <cell r="A10950" t="str">
            <v/>
          </cell>
          <cell r="D10950" t="str">
            <v/>
          </cell>
        </row>
        <row r="10951">
          <cell r="A10951" t="str">
            <v/>
          </cell>
          <cell r="D10951" t="str">
            <v/>
          </cell>
        </row>
        <row r="10952">
          <cell r="A10952" t="str">
            <v/>
          </cell>
          <cell r="D10952" t="str">
            <v/>
          </cell>
        </row>
        <row r="10953">
          <cell r="A10953" t="str">
            <v/>
          </cell>
          <cell r="D10953" t="str">
            <v/>
          </cell>
        </row>
        <row r="10954">
          <cell r="A10954" t="str">
            <v/>
          </cell>
          <cell r="D10954" t="str">
            <v/>
          </cell>
        </row>
        <row r="10955">
          <cell r="A10955" t="str">
            <v/>
          </cell>
          <cell r="D10955" t="str">
            <v/>
          </cell>
        </row>
        <row r="10956">
          <cell r="A10956" t="str">
            <v/>
          </cell>
          <cell r="D10956" t="str">
            <v/>
          </cell>
        </row>
        <row r="10957">
          <cell r="A10957" t="str">
            <v/>
          </cell>
          <cell r="D10957" t="str">
            <v/>
          </cell>
        </row>
        <row r="10958">
          <cell r="A10958" t="str">
            <v/>
          </cell>
          <cell r="D10958" t="str">
            <v/>
          </cell>
        </row>
        <row r="10959">
          <cell r="A10959" t="str">
            <v/>
          </cell>
          <cell r="D10959" t="str">
            <v/>
          </cell>
        </row>
        <row r="10960">
          <cell r="A10960" t="str">
            <v/>
          </cell>
          <cell r="D10960" t="str">
            <v/>
          </cell>
        </row>
        <row r="10961">
          <cell r="A10961" t="str">
            <v/>
          </cell>
          <cell r="D10961" t="str">
            <v/>
          </cell>
        </row>
        <row r="10962">
          <cell r="A10962" t="str">
            <v/>
          </cell>
          <cell r="D10962" t="str">
            <v/>
          </cell>
        </row>
        <row r="10963">
          <cell r="A10963" t="str">
            <v/>
          </cell>
          <cell r="D10963" t="str">
            <v/>
          </cell>
        </row>
        <row r="10964">
          <cell r="A10964" t="str">
            <v/>
          </cell>
          <cell r="D10964" t="str">
            <v/>
          </cell>
        </row>
        <row r="10965">
          <cell r="A10965" t="str">
            <v/>
          </cell>
          <cell r="D10965" t="str">
            <v/>
          </cell>
        </row>
        <row r="10966">
          <cell r="A10966" t="str">
            <v/>
          </cell>
          <cell r="D10966" t="str">
            <v/>
          </cell>
        </row>
        <row r="10967">
          <cell r="A10967" t="str">
            <v/>
          </cell>
          <cell r="D10967" t="str">
            <v/>
          </cell>
        </row>
        <row r="10968">
          <cell r="A10968" t="str">
            <v/>
          </cell>
          <cell r="D10968" t="str">
            <v/>
          </cell>
        </row>
        <row r="10969">
          <cell r="A10969" t="str">
            <v/>
          </cell>
          <cell r="D10969" t="str">
            <v/>
          </cell>
        </row>
        <row r="10970">
          <cell r="A10970" t="str">
            <v/>
          </cell>
          <cell r="D10970" t="str">
            <v/>
          </cell>
        </row>
        <row r="10971">
          <cell r="A10971" t="str">
            <v/>
          </cell>
          <cell r="D10971" t="str">
            <v/>
          </cell>
        </row>
        <row r="10972">
          <cell r="A10972" t="str">
            <v/>
          </cell>
          <cell r="D10972" t="str">
            <v/>
          </cell>
        </row>
        <row r="10973">
          <cell r="A10973" t="str">
            <v/>
          </cell>
          <cell r="D10973" t="str">
            <v/>
          </cell>
        </row>
        <row r="10974">
          <cell r="A10974" t="str">
            <v/>
          </cell>
          <cell r="D10974" t="str">
            <v/>
          </cell>
        </row>
        <row r="10975">
          <cell r="A10975" t="str">
            <v/>
          </cell>
          <cell r="D10975" t="str">
            <v/>
          </cell>
        </row>
        <row r="10976">
          <cell r="A10976" t="str">
            <v/>
          </cell>
          <cell r="D10976" t="str">
            <v/>
          </cell>
        </row>
        <row r="10977">
          <cell r="A10977" t="str">
            <v/>
          </cell>
          <cell r="D10977" t="str">
            <v/>
          </cell>
        </row>
        <row r="10978">
          <cell r="A10978" t="str">
            <v/>
          </cell>
          <cell r="D10978" t="str">
            <v/>
          </cell>
        </row>
        <row r="10979">
          <cell r="A10979" t="str">
            <v/>
          </cell>
          <cell r="D10979" t="str">
            <v/>
          </cell>
        </row>
        <row r="10980">
          <cell r="A10980" t="str">
            <v/>
          </cell>
          <cell r="D10980" t="str">
            <v/>
          </cell>
        </row>
        <row r="10981">
          <cell r="A10981" t="str">
            <v/>
          </cell>
          <cell r="D10981" t="str">
            <v/>
          </cell>
        </row>
        <row r="10982">
          <cell r="A10982" t="str">
            <v/>
          </cell>
          <cell r="D10982" t="str">
            <v/>
          </cell>
        </row>
        <row r="10983">
          <cell r="A10983" t="str">
            <v/>
          </cell>
          <cell r="D10983" t="str">
            <v/>
          </cell>
        </row>
        <row r="10984">
          <cell r="A10984" t="str">
            <v/>
          </cell>
          <cell r="D10984" t="str">
            <v/>
          </cell>
        </row>
        <row r="10985">
          <cell r="A10985" t="str">
            <v/>
          </cell>
          <cell r="D10985" t="str">
            <v/>
          </cell>
        </row>
        <row r="10986">
          <cell r="A10986" t="str">
            <v/>
          </cell>
          <cell r="D10986" t="str">
            <v/>
          </cell>
        </row>
        <row r="10987">
          <cell r="A10987" t="str">
            <v/>
          </cell>
          <cell r="D10987" t="str">
            <v/>
          </cell>
        </row>
        <row r="10988">
          <cell r="A10988" t="str">
            <v/>
          </cell>
          <cell r="D10988" t="str">
            <v/>
          </cell>
        </row>
        <row r="10989">
          <cell r="A10989" t="str">
            <v/>
          </cell>
          <cell r="D10989" t="str">
            <v/>
          </cell>
        </row>
        <row r="10990">
          <cell r="A10990" t="str">
            <v/>
          </cell>
          <cell r="D10990" t="str">
            <v/>
          </cell>
        </row>
        <row r="10991">
          <cell r="A10991" t="str">
            <v/>
          </cell>
          <cell r="D10991" t="str">
            <v/>
          </cell>
        </row>
        <row r="10992">
          <cell r="A10992" t="str">
            <v/>
          </cell>
          <cell r="D10992" t="str">
            <v/>
          </cell>
        </row>
        <row r="10993">
          <cell r="A10993" t="str">
            <v/>
          </cell>
          <cell r="D10993" t="str">
            <v/>
          </cell>
        </row>
        <row r="10994">
          <cell r="A10994" t="str">
            <v/>
          </cell>
          <cell r="D10994" t="str">
            <v/>
          </cell>
        </row>
        <row r="10995">
          <cell r="A10995" t="str">
            <v/>
          </cell>
          <cell r="D10995" t="str">
            <v/>
          </cell>
        </row>
        <row r="10996">
          <cell r="A10996" t="str">
            <v/>
          </cell>
          <cell r="D10996" t="str">
            <v/>
          </cell>
        </row>
        <row r="10997">
          <cell r="A10997" t="str">
            <v/>
          </cell>
          <cell r="D10997" t="str">
            <v/>
          </cell>
        </row>
        <row r="10998">
          <cell r="A10998" t="str">
            <v/>
          </cell>
          <cell r="D10998" t="str">
            <v/>
          </cell>
        </row>
        <row r="10999">
          <cell r="A10999" t="str">
            <v/>
          </cell>
          <cell r="D10999" t="str">
            <v/>
          </cell>
        </row>
        <row r="11000">
          <cell r="A11000" t="str">
            <v/>
          </cell>
          <cell r="D11000" t="str">
            <v/>
          </cell>
        </row>
        <row r="11001">
          <cell r="A11001" t="str">
            <v/>
          </cell>
          <cell r="D11001" t="str">
            <v/>
          </cell>
        </row>
        <row r="11002">
          <cell r="A11002" t="str">
            <v/>
          </cell>
          <cell r="D11002" t="str">
            <v/>
          </cell>
        </row>
        <row r="11003">
          <cell r="A11003" t="str">
            <v/>
          </cell>
          <cell r="D11003" t="str">
            <v/>
          </cell>
        </row>
        <row r="11004">
          <cell r="A11004" t="str">
            <v/>
          </cell>
          <cell r="D11004" t="str">
            <v/>
          </cell>
        </row>
        <row r="11005">
          <cell r="A11005" t="str">
            <v/>
          </cell>
          <cell r="D11005" t="str">
            <v/>
          </cell>
        </row>
        <row r="11006">
          <cell r="A11006" t="str">
            <v/>
          </cell>
          <cell r="D11006" t="str">
            <v/>
          </cell>
        </row>
        <row r="11007">
          <cell r="A11007" t="str">
            <v/>
          </cell>
          <cell r="D11007" t="str">
            <v/>
          </cell>
        </row>
        <row r="11008">
          <cell r="A11008" t="str">
            <v/>
          </cell>
          <cell r="D11008" t="str">
            <v/>
          </cell>
        </row>
        <row r="11009">
          <cell r="A11009" t="str">
            <v/>
          </cell>
          <cell r="D11009" t="str">
            <v/>
          </cell>
        </row>
        <row r="11010">
          <cell r="A11010" t="str">
            <v/>
          </cell>
          <cell r="D11010" t="str">
            <v/>
          </cell>
        </row>
        <row r="11011">
          <cell r="A11011" t="str">
            <v/>
          </cell>
          <cell r="D11011" t="str">
            <v/>
          </cell>
        </row>
        <row r="11012">
          <cell r="A11012" t="str">
            <v/>
          </cell>
          <cell r="D11012" t="str">
            <v/>
          </cell>
        </row>
        <row r="11013">
          <cell r="A11013" t="str">
            <v/>
          </cell>
          <cell r="D11013" t="str">
            <v/>
          </cell>
        </row>
        <row r="11014">
          <cell r="A11014" t="str">
            <v/>
          </cell>
          <cell r="D11014" t="str">
            <v/>
          </cell>
        </row>
        <row r="11015">
          <cell r="A11015" t="str">
            <v/>
          </cell>
          <cell r="D11015" t="str">
            <v/>
          </cell>
        </row>
        <row r="11016">
          <cell r="A11016" t="str">
            <v/>
          </cell>
          <cell r="D11016" t="str">
            <v/>
          </cell>
        </row>
        <row r="11017">
          <cell r="A11017" t="str">
            <v/>
          </cell>
          <cell r="D11017" t="str">
            <v/>
          </cell>
        </row>
        <row r="11018">
          <cell r="A11018" t="str">
            <v/>
          </cell>
          <cell r="D11018" t="str">
            <v/>
          </cell>
        </row>
        <row r="11019">
          <cell r="A11019" t="str">
            <v/>
          </cell>
          <cell r="D11019" t="str">
            <v/>
          </cell>
        </row>
        <row r="11020">
          <cell r="A11020" t="str">
            <v/>
          </cell>
          <cell r="D11020" t="str">
            <v/>
          </cell>
        </row>
        <row r="11021">
          <cell r="A11021" t="str">
            <v/>
          </cell>
          <cell r="D11021" t="str">
            <v/>
          </cell>
        </row>
        <row r="11022">
          <cell r="A11022" t="str">
            <v/>
          </cell>
          <cell r="D11022" t="str">
            <v/>
          </cell>
        </row>
        <row r="11023">
          <cell r="A11023" t="str">
            <v/>
          </cell>
          <cell r="D11023" t="str">
            <v/>
          </cell>
        </row>
        <row r="11024">
          <cell r="A11024" t="str">
            <v/>
          </cell>
          <cell r="D11024" t="str">
            <v/>
          </cell>
        </row>
        <row r="11025">
          <cell r="A11025" t="str">
            <v/>
          </cell>
          <cell r="D11025" t="str">
            <v/>
          </cell>
        </row>
        <row r="11026">
          <cell r="A11026" t="str">
            <v/>
          </cell>
          <cell r="D11026" t="str">
            <v/>
          </cell>
        </row>
        <row r="11027">
          <cell r="A11027" t="str">
            <v/>
          </cell>
          <cell r="D11027" t="str">
            <v/>
          </cell>
        </row>
        <row r="11028">
          <cell r="A11028" t="str">
            <v/>
          </cell>
          <cell r="D11028" t="str">
            <v/>
          </cell>
        </row>
        <row r="11029">
          <cell r="A11029" t="str">
            <v/>
          </cell>
          <cell r="D11029" t="str">
            <v/>
          </cell>
        </row>
        <row r="11030">
          <cell r="A11030" t="str">
            <v/>
          </cell>
          <cell r="D11030" t="str">
            <v/>
          </cell>
        </row>
        <row r="11031">
          <cell r="A11031" t="str">
            <v/>
          </cell>
          <cell r="D11031" t="str">
            <v/>
          </cell>
        </row>
        <row r="11032">
          <cell r="A11032" t="str">
            <v/>
          </cell>
          <cell r="D11032" t="str">
            <v/>
          </cell>
        </row>
        <row r="11033">
          <cell r="A11033" t="str">
            <v/>
          </cell>
          <cell r="D11033" t="str">
            <v/>
          </cell>
        </row>
        <row r="11034">
          <cell r="A11034" t="str">
            <v/>
          </cell>
          <cell r="D11034" t="str">
            <v/>
          </cell>
        </row>
        <row r="11035">
          <cell r="A11035" t="str">
            <v/>
          </cell>
          <cell r="D11035" t="str">
            <v/>
          </cell>
        </row>
        <row r="11036">
          <cell r="A11036" t="str">
            <v/>
          </cell>
          <cell r="D11036" t="str">
            <v/>
          </cell>
        </row>
        <row r="11037">
          <cell r="A11037" t="str">
            <v/>
          </cell>
          <cell r="D11037" t="str">
            <v/>
          </cell>
        </row>
        <row r="11038">
          <cell r="A11038" t="str">
            <v/>
          </cell>
          <cell r="D11038" t="str">
            <v/>
          </cell>
        </row>
        <row r="11039">
          <cell r="A11039" t="str">
            <v/>
          </cell>
          <cell r="D11039" t="str">
            <v/>
          </cell>
        </row>
        <row r="11040">
          <cell r="A11040" t="str">
            <v/>
          </cell>
          <cell r="D11040" t="str">
            <v/>
          </cell>
        </row>
        <row r="11041">
          <cell r="A11041" t="str">
            <v/>
          </cell>
          <cell r="D11041" t="str">
            <v/>
          </cell>
        </row>
        <row r="11042">
          <cell r="A11042" t="str">
            <v/>
          </cell>
          <cell r="D11042" t="str">
            <v/>
          </cell>
        </row>
        <row r="11043">
          <cell r="A11043" t="str">
            <v/>
          </cell>
          <cell r="D11043" t="str">
            <v/>
          </cell>
        </row>
        <row r="11044">
          <cell r="A11044" t="str">
            <v/>
          </cell>
          <cell r="D11044" t="str">
            <v/>
          </cell>
        </row>
        <row r="11045">
          <cell r="A11045" t="str">
            <v/>
          </cell>
          <cell r="D11045" t="str">
            <v/>
          </cell>
        </row>
        <row r="11046">
          <cell r="A11046" t="str">
            <v/>
          </cell>
          <cell r="D11046" t="str">
            <v/>
          </cell>
        </row>
        <row r="11047">
          <cell r="A11047" t="str">
            <v/>
          </cell>
          <cell r="D11047" t="str">
            <v/>
          </cell>
        </row>
        <row r="11048">
          <cell r="A11048" t="str">
            <v/>
          </cell>
          <cell r="D11048" t="str">
            <v/>
          </cell>
        </row>
        <row r="11049">
          <cell r="A11049" t="str">
            <v/>
          </cell>
          <cell r="D11049" t="str">
            <v/>
          </cell>
        </row>
        <row r="11050">
          <cell r="A11050" t="str">
            <v/>
          </cell>
          <cell r="D11050" t="str">
            <v/>
          </cell>
        </row>
        <row r="11051">
          <cell r="A11051" t="str">
            <v/>
          </cell>
          <cell r="D11051" t="str">
            <v/>
          </cell>
        </row>
        <row r="11052">
          <cell r="A11052" t="str">
            <v/>
          </cell>
          <cell r="D11052" t="str">
            <v/>
          </cell>
        </row>
        <row r="11053">
          <cell r="A11053" t="str">
            <v/>
          </cell>
          <cell r="D11053" t="str">
            <v/>
          </cell>
        </row>
        <row r="11054">
          <cell r="A11054" t="str">
            <v/>
          </cell>
          <cell r="D11054" t="str">
            <v/>
          </cell>
        </row>
        <row r="11055">
          <cell r="A11055" t="str">
            <v/>
          </cell>
          <cell r="D11055" t="str">
            <v/>
          </cell>
        </row>
        <row r="11056">
          <cell r="A11056" t="str">
            <v/>
          </cell>
          <cell r="D11056" t="str">
            <v/>
          </cell>
        </row>
        <row r="11057">
          <cell r="A11057" t="str">
            <v/>
          </cell>
          <cell r="D11057" t="str">
            <v/>
          </cell>
        </row>
        <row r="11058">
          <cell r="A11058" t="str">
            <v/>
          </cell>
          <cell r="D11058" t="str">
            <v/>
          </cell>
        </row>
        <row r="11059">
          <cell r="A11059" t="str">
            <v/>
          </cell>
          <cell r="D11059" t="str">
            <v/>
          </cell>
        </row>
        <row r="11060">
          <cell r="A11060" t="str">
            <v/>
          </cell>
          <cell r="D11060" t="str">
            <v/>
          </cell>
        </row>
        <row r="11061">
          <cell r="A11061" t="str">
            <v/>
          </cell>
          <cell r="D11061" t="str">
            <v/>
          </cell>
        </row>
        <row r="11062">
          <cell r="A11062" t="str">
            <v/>
          </cell>
          <cell r="D11062" t="str">
            <v/>
          </cell>
        </row>
        <row r="11063">
          <cell r="A11063" t="str">
            <v/>
          </cell>
          <cell r="D11063" t="str">
            <v/>
          </cell>
        </row>
        <row r="11064">
          <cell r="A11064" t="str">
            <v/>
          </cell>
          <cell r="D11064" t="str">
            <v/>
          </cell>
        </row>
        <row r="11065">
          <cell r="A11065" t="str">
            <v/>
          </cell>
          <cell r="D11065" t="str">
            <v/>
          </cell>
        </row>
        <row r="11066">
          <cell r="A11066" t="str">
            <v/>
          </cell>
          <cell r="D11066" t="str">
            <v/>
          </cell>
        </row>
        <row r="11067">
          <cell r="A11067" t="str">
            <v/>
          </cell>
          <cell r="D11067" t="str">
            <v/>
          </cell>
        </row>
        <row r="11068">
          <cell r="A11068" t="str">
            <v/>
          </cell>
          <cell r="D11068" t="str">
            <v/>
          </cell>
        </row>
        <row r="11069">
          <cell r="A11069" t="str">
            <v/>
          </cell>
          <cell r="D11069" t="str">
            <v/>
          </cell>
        </row>
        <row r="11070">
          <cell r="A11070" t="str">
            <v/>
          </cell>
          <cell r="D11070" t="str">
            <v/>
          </cell>
        </row>
        <row r="11071">
          <cell r="A11071" t="str">
            <v/>
          </cell>
          <cell r="D11071" t="str">
            <v/>
          </cell>
        </row>
        <row r="11072">
          <cell r="A11072" t="str">
            <v/>
          </cell>
          <cell r="D11072" t="str">
            <v/>
          </cell>
        </row>
        <row r="11073">
          <cell r="A11073" t="str">
            <v/>
          </cell>
          <cell r="D11073" t="str">
            <v/>
          </cell>
        </row>
        <row r="11074">
          <cell r="A11074" t="str">
            <v/>
          </cell>
          <cell r="D11074" t="str">
            <v/>
          </cell>
        </row>
        <row r="11075">
          <cell r="A11075" t="str">
            <v/>
          </cell>
          <cell r="D11075" t="str">
            <v/>
          </cell>
        </row>
        <row r="11076">
          <cell r="A11076" t="str">
            <v/>
          </cell>
          <cell r="D11076" t="str">
            <v/>
          </cell>
        </row>
        <row r="11077">
          <cell r="A11077" t="str">
            <v/>
          </cell>
          <cell r="D11077" t="str">
            <v/>
          </cell>
        </row>
        <row r="11078">
          <cell r="A11078" t="str">
            <v/>
          </cell>
          <cell r="D11078" t="str">
            <v/>
          </cell>
        </row>
        <row r="11079">
          <cell r="A11079" t="str">
            <v/>
          </cell>
          <cell r="D11079" t="str">
            <v/>
          </cell>
        </row>
        <row r="11080">
          <cell r="A11080" t="str">
            <v/>
          </cell>
          <cell r="D11080" t="str">
            <v/>
          </cell>
        </row>
        <row r="11081">
          <cell r="A11081" t="str">
            <v/>
          </cell>
          <cell r="D11081" t="str">
            <v/>
          </cell>
        </row>
        <row r="11082">
          <cell r="A11082" t="str">
            <v/>
          </cell>
          <cell r="D11082" t="str">
            <v/>
          </cell>
        </row>
        <row r="11083">
          <cell r="A11083" t="str">
            <v/>
          </cell>
          <cell r="D11083" t="str">
            <v/>
          </cell>
        </row>
        <row r="11084">
          <cell r="A11084" t="str">
            <v/>
          </cell>
          <cell r="D11084" t="str">
            <v/>
          </cell>
        </row>
        <row r="11085">
          <cell r="A11085" t="str">
            <v/>
          </cell>
          <cell r="D11085" t="str">
            <v/>
          </cell>
        </row>
        <row r="11086">
          <cell r="A11086" t="str">
            <v/>
          </cell>
          <cell r="D11086" t="str">
            <v/>
          </cell>
        </row>
        <row r="11087">
          <cell r="A11087" t="str">
            <v/>
          </cell>
          <cell r="D11087" t="str">
            <v/>
          </cell>
        </row>
        <row r="11088">
          <cell r="A11088" t="str">
            <v/>
          </cell>
          <cell r="D11088" t="str">
            <v/>
          </cell>
        </row>
        <row r="11089">
          <cell r="A11089" t="str">
            <v/>
          </cell>
          <cell r="D11089" t="str">
            <v/>
          </cell>
        </row>
        <row r="11090">
          <cell r="A11090" t="str">
            <v/>
          </cell>
          <cell r="D11090" t="str">
            <v/>
          </cell>
        </row>
        <row r="11091">
          <cell r="A11091" t="str">
            <v/>
          </cell>
          <cell r="D11091" t="str">
            <v/>
          </cell>
        </row>
        <row r="11092">
          <cell r="A11092" t="str">
            <v/>
          </cell>
          <cell r="D11092" t="str">
            <v/>
          </cell>
        </row>
        <row r="11093">
          <cell r="A11093" t="str">
            <v/>
          </cell>
          <cell r="D11093" t="str">
            <v/>
          </cell>
        </row>
        <row r="11094">
          <cell r="A11094" t="str">
            <v/>
          </cell>
          <cell r="D11094" t="str">
            <v/>
          </cell>
        </row>
        <row r="11095">
          <cell r="A11095" t="str">
            <v/>
          </cell>
          <cell r="D11095" t="str">
            <v/>
          </cell>
        </row>
        <row r="11096">
          <cell r="A11096" t="str">
            <v/>
          </cell>
          <cell r="D11096" t="str">
            <v/>
          </cell>
        </row>
        <row r="11097">
          <cell r="A11097" t="str">
            <v/>
          </cell>
          <cell r="D11097" t="str">
            <v/>
          </cell>
        </row>
        <row r="11098">
          <cell r="A11098" t="str">
            <v/>
          </cell>
          <cell r="D11098" t="str">
            <v/>
          </cell>
        </row>
        <row r="11099">
          <cell r="A11099" t="str">
            <v/>
          </cell>
          <cell r="D11099" t="str">
            <v/>
          </cell>
        </row>
        <row r="11100">
          <cell r="A11100" t="str">
            <v/>
          </cell>
          <cell r="D11100" t="str">
            <v/>
          </cell>
        </row>
        <row r="11101">
          <cell r="A11101" t="str">
            <v/>
          </cell>
          <cell r="D11101" t="str">
            <v/>
          </cell>
        </row>
        <row r="11102">
          <cell r="A11102" t="str">
            <v/>
          </cell>
          <cell r="D11102" t="str">
            <v/>
          </cell>
        </row>
        <row r="11103">
          <cell r="A11103" t="str">
            <v/>
          </cell>
          <cell r="D11103" t="str">
            <v/>
          </cell>
        </row>
        <row r="11104">
          <cell r="A11104" t="str">
            <v/>
          </cell>
          <cell r="D11104" t="str">
            <v/>
          </cell>
        </row>
        <row r="11105">
          <cell r="A11105" t="str">
            <v/>
          </cell>
          <cell r="D11105" t="str">
            <v/>
          </cell>
        </row>
        <row r="11106">
          <cell r="A11106" t="str">
            <v/>
          </cell>
          <cell r="D11106" t="str">
            <v/>
          </cell>
        </row>
        <row r="11107">
          <cell r="A11107" t="str">
            <v/>
          </cell>
          <cell r="D11107" t="str">
            <v/>
          </cell>
        </row>
        <row r="11108">
          <cell r="A11108" t="str">
            <v/>
          </cell>
          <cell r="D11108" t="str">
            <v/>
          </cell>
        </row>
        <row r="11109">
          <cell r="A11109" t="str">
            <v/>
          </cell>
          <cell r="D11109" t="str">
            <v/>
          </cell>
        </row>
        <row r="11110">
          <cell r="A11110" t="str">
            <v/>
          </cell>
          <cell r="D11110" t="str">
            <v/>
          </cell>
        </row>
        <row r="11111">
          <cell r="A11111" t="str">
            <v/>
          </cell>
          <cell r="D11111" t="str">
            <v/>
          </cell>
        </row>
        <row r="11112">
          <cell r="A11112" t="str">
            <v/>
          </cell>
          <cell r="D11112" t="str">
            <v/>
          </cell>
        </row>
        <row r="11113">
          <cell r="A11113" t="str">
            <v/>
          </cell>
          <cell r="D11113" t="str">
            <v/>
          </cell>
        </row>
        <row r="11114">
          <cell r="A11114" t="str">
            <v/>
          </cell>
          <cell r="D11114" t="str">
            <v/>
          </cell>
        </row>
        <row r="11115">
          <cell r="A11115" t="str">
            <v/>
          </cell>
          <cell r="D11115" t="str">
            <v/>
          </cell>
        </row>
        <row r="11116">
          <cell r="A11116" t="str">
            <v/>
          </cell>
          <cell r="D11116" t="str">
            <v/>
          </cell>
        </row>
        <row r="11117">
          <cell r="A11117" t="str">
            <v/>
          </cell>
          <cell r="D11117" t="str">
            <v/>
          </cell>
        </row>
        <row r="11118">
          <cell r="A11118" t="str">
            <v/>
          </cell>
          <cell r="D11118" t="str">
            <v/>
          </cell>
        </row>
        <row r="11119">
          <cell r="A11119" t="str">
            <v/>
          </cell>
          <cell r="D11119" t="str">
            <v/>
          </cell>
        </row>
        <row r="11120">
          <cell r="A11120" t="str">
            <v/>
          </cell>
          <cell r="D11120" t="str">
            <v/>
          </cell>
        </row>
        <row r="11121">
          <cell r="A11121" t="str">
            <v/>
          </cell>
          <cell r="D11121" t="str">
            <v/>
          </cell>
        </row>
        <row r="11122">
          <cell r="A11122" t="str">
            <v/>
          </cell>
          <cell r="D11122" t="str">
            <v/>
          </cell>
        </row>
        <row r="11123">
          <cell r="A11123" t="str">
            <v/>
          </cell>
          <cell r="D11123" t="str">
            <v/>
          </cell>
        </row>
        <row r="11124">
          <cell r="A11124" t="str">
            <v/>
          </cell>
          <cell r="D11124" t="str">
            <v/>
          </cell>
        </row>
        <row r="11125">
          <cell r="A11125" t="str">
            <v/>
          </cell>
          <cell r="D11125" t="str">
            <v/>
          </cell>
        </row>
        <row r="11126">
          <cell r="A11126" t="str">
            <v/>
          </cell>
          <cell r="D11126" t="str">
            <v/>
          </cell>
        </row>
        <row r="11127">
          <cell r="A11127" t="str">
            <v/>
          </cell>
          <cell r="D11127" t="str">
            <v/>
          </cell>
        </row>
        <row r="11128">
          <cell r="A11128" t="str">
            <v/>
          </cell>
          <cell r="D11128" t="str">
            <v/>
          </cell>
        </row>
        <row r="11129">
          <cell r="A11129" t="str">
            <v/>
          </cell>
          <cell r="D11129" t="str">
            <v/>
          </cell>
        </row>
        <row r="11130">
          <cell r="A11130" t="str">
            <v/>
          </cell>
          <cell r="D11130" t="str">
            <v/>
          </cell>
        </row>
        <row r="11131">
          <cell r="A11131" t="str">
            <v/>
          </cell>
          <cell r="D11131" t="str">
            <v/>
          </cell>
        </row>
        <row r="11132">
          <cell r="A11132" t="str">
            <v/>
          </cell>
          <cell r="D11132" t="str">
            <v/>
          </cell>
        </row>
        <row r="11133">
          <cell r="A11133" t="str">
            <v/>
          </cell>
          <cell r="D11133" t="str">
            <v/>
          </cell>
        </row>
        <row r="11134">
          <cell r="A11134" t="str">
            <v/>
          </cell>
          <cell r="D11134" t="str">
            <v/>
          </cell>
        </row>
        <row r="11135">
          <cell r="A11135" t="str">
            <v/>
          </cell>
          <cell r="D11135" t="str">
            <v/>
          </cell>
        </row>
        <row r="11136">
          <cell r="A11136" t="str">
            <v/>
          </cell>
          <cell r="D11136" t="str">
            <v/>
          </cell>
        </row>
        <row r="11137">
          <cell r="A11137" t="str">
            <v/>
          </cell>
          <cell r="D11137" t="str">
            <v/>
          </cell>
        </row>
        <row r="11138">
          <cell r="A11138" t="str">
            <v/>
          </cell>
          <cell r="D11138" t="str">
            <v/>
          </cell>
        </row>
        <row r="11139">
          <cell r="A11139" t="str">
            <v/>
          </cell>
          <cell r="D11139" t="str">
            <v/>
          </cell>
        </row>
        <row r="11140">
          <cell r="A11140" t="str">
            <v/>
          </cell>
          <cell r="D11140" t="str">
            <v/>
          </cell>
        </row>
        <row r="11141">
          <cell r="A11141" t="str">
            <v/>
          </cell>
          <cell r="D11141" t="str">
            <v/>
          </cell>
        </row>
        <row r="11142">
          <cell r="A11142" t="str">
            <v/>
          </cell>
          <cell r="D11142" t="str">
            <v/>
          </cell>
        </row>
        <row r="11143">
          <cell r="A11143" t="str">
            <v/>
          </cell>
          <cell r="D11143" t="str">
            <v/>
          </cell>
        </row>
        <row r="11144">
          <cell r="A11144" t="str">
            <v/>
          </cell>
          <cell r="D11144" t="str">
            <v/>
          </cell>
        </row>
        <row r="11145">
          <cell r="A11145" t="str">
            <v/>
          </cell>
          <cell r="D11145" t="str">
            <v/>
          </cell>
        </row>
        <row r="11146">
          <cell r="A11146" t="str">
            <v/>
          </cell>
          <cell r="D11146" t="str">
            <v/>
          </cell>
        </row>
        <row r="11147">
          <cell r="A11147" t="str">
            <v/>
          </cell>
          <cell r="D11147" t="str">
            <v/>
          </cell>
        </row>
        <row r="11148">
          <cell r="A11148" t="str">
            <v/>
          </cell>
          <cell r="D11148" t="str">
            <v/>
          </cell>
        </row>
        <row r="11149">
          <cell r="A11149" t="str">
            <v/>
          </cell>
          <cell r="D11149" t="str">
            <v/>
          </cell>
        </row>
        <row r="11150">
          <cell r="A11150" t="str">
            <v/>
          </cell>
          <cell r="D11150" t="str">
            <v/>
          </cell>
        </row>
        <row r="11151">
          <cell r="A11151" t="str">
            <v/>
          </cell>
          <cell r="D11151" t="str">
            <v/>
          </cell>
        </row>
        <row r="11152">
          <cell r="A11152" t="str">
            <v/>
          </cell>
          <cell r="D11152" t="str">
            <v/>
          </cell>
        </row>
        <row r="11153">
          <cell r="A11153" t="str">
            <v/>
          </cell>
          <cell r="D11153" t="str">
            <v/>
          </cell>
        </row>
        <row r="11154">
          <cell r="A11154" t="str">
            <v/>
          </cell>
          <cell r="D11154" t="str">
            <v/>
          </cell>
        </row>
        <row r="11155">
          <cell r="A11155" t="str">
            <v/>
          </cell>
          <cell r="D11155" t="str">
            <v/>
          </cell>
        </row>
        <row r="11156">
          <cell r="A11156" t="str">
            <v/>
          </cell>
          <cell r="D11156" t="str">
            <v/>
          </cell>
        </row>
        <row r="11157">
          <cell r="A11157" t="str">
            <v/>
          </cell>
          <cell r="D11157" t="str">
            <v/>
          </cell>
        </row>
        <row r="11158">
          <cell r="A11158" t="str">
            <v/>
          </cell>
          <cell r="D11158" t="str">
            <v/>
          </cell>
        </row>
        <row r="11159">
          <cell r="A11159" t="str">
            <v/>
          </cell>
          <cell r="D11159" t="str">
            <v/>
          </cell>
        </row>
        <row r="11160">
          <cell r="A11160" t="str">
            <v/>
          </cell>
          <cell r="D11160" t="str">
            <v/>
          </cell>
        </row>
        <row r="11161">
          <cell r="A11161" t="str">
            <v/>
          </cell>
          <cell r="D11161" t="str">
            <v/>
          </cell>
        </row>
        <row r="11162">
          <cell r="A11162" t="str">
            <v/>
          </cell>
          <cell r="D11162" t="str">
            <v/>
          </cell>
        </row>
        <row r="11163">
          <cell r="A11163" t="str">
            <v/>
          </cell>
          <cell r="D11163" t="str">
            <v/>
          </cell>
        </row>
        <row r="11164">
          <cell r="A11164" t="str">
            <v/>
          </cell>
          <cell r="D11164" t="str">
            <v/>
          </cell>
        </row>
        <row r="11165">
          <cell r="A11165" t="str">
            <v/>
          </cell>
          <cell r="D11165" t="str">
            <v/>
          </cell>
        </row>
        <row r="11166">
          <cell r="A11166" t="str">
            <v/>
          </cell>
          <cell r="D11166" t="str">
            <v/>
          </cell>
        </row>
        <row r="11167">
          <cell r="A11167" t="str">
            <v/>
          </cell>
          <cell r="D11167" t="str">
            <v/>
          </cell>
        </row>
        <row r="11168">
          <cell r="A11168" t="str">
            <v/>
          </cell>
          <cell r="D11168" t="str">
            <v/>
          </cell>
        </row>
        <row r="11169">
          <cell r="A11169" t="str">
            <v/>
          </cell>
          <cell r="D11169" t="str">
            <v/>
          </cell>
        </row>
        <row r="11170">
          <cell r="A11170" t="str">
            <v/>
          </cell>
          <cell r="D11170" t="str">
            <v/>
          </cell>
        </row>
        <row r="11171">
          <cell r="A11171" t="str">
            <v/>
          </cell>
          <cell r="D11171" t="str">
            <v/>
          </cell>
        </row>
        <row r="11172">
          <cell r="A11172" t="str">
            <v/>
          </cell>
          <cell r="D11172" t="str">
            <v/>
          </cell>
        </row>
        <row r="11173">
          <cell r="A11173" t="str">
            <v/>
          </cell>
          <cell r="D11173" t="str">
            <v/>
          </cell>
        </row>
        <row r="11174">
          <cell r="A11174" t="str">
            <v/>
          </cell>
          <cell r="D11174" t="str">
            <v/>
          </cell>
        </row>
        <row r="11175">
          <cell r="A11175" t="str">
            <v/>
          </cell>
          <cell r="D11175" t="str">
            <v/>
          </cell>
        </row>
        <row r="11176">
          <cell r="A11176" t="str">
            <v/>
          </cell>
          <cell r="D11176" t="str">
            <v/>
          </cell>
        </row>
        <row r="11177">
          <cell r="A11177" t="str">
            <v/>
          </cell>
          <cell r="D11177" t="str">
            <v/>
          </cell>
        </row>
        <row r="11178">
          <cell r="A11178" t="str">
            <v/>
          </cell>
          <cell r="D11178" t="str">
            <v/>
          </cell>
        </row>
        <row r="11179">
          <cell r="A11179" t="str">
            <v/>
          </cell>
          <cell r="D11179" t="str">
            <v/>
          </cell>
        </row>
        <row r="11180">
          <cell r="A11180" t="str">
            <v/>
          </cell>
          <cell r="D11180" t="str">
            <v/>
          </cell>
        </row>
        <row r="11181">
          <cell r="A11181" t="str">
            <v/>
          </cell>
          <cell r="D11181" t="str">
            <v/>
          </cell>
        </row>
        <row r="11182">
          <cell r="A11182" t="str">
            <v/>
          </cell>
          <cell r="D11182" t="str">
            <v/>
          </cell>
        </row>
        <row r="11183">
          <cell r="A11183" t="str">
            <v/>
          </cell>
          <cell r="D11183" t="str">
            <v/>
          </cell>
        </row>
        <row r="11184">
          <cell r="A11184" t="str">
            <v/>
          </cell>
          <cell r="D11184" t="str">
            <v/>
          </cell>
        </row>
        <row r="11185">
          <cell r="A11185" t="str">
            <v/>
          </cell>
          <cell r="D11185" t="str">
            <v/>
          </cell>
        </row>
        <row r="11186">
          <cell r="A11186" t="str">
            <v/>
          </cell>
          <cell r="D11186" t="str">
            <v/>
          </cell>
        </row>
        <row r="11187">
          <cell r="A11187" t="str">
            <v/>
          </cell>
          <cell r="D11187" t="str">
            <v/>
          </cell>
        </row>
        <row r="11188">
          <cell r="A11188" t="str">
            <v/>
          </cell>
          <cell r="D11188" t="str">
            <v/>
          </cell>
        </row>
        <row r="11189">
          <cell r="A11189" t="str">
            <v/>
          </cell>
          <cell r="D11189" t="str">
            <v/>
          </cell>
        </row>
        <row r="11190">
          <cell r="A11190" t="str">
            <v/>
          </cell>
          <cell r="D11190" t="str">
            <v/>
          </cell>
        </row>
        <row r="11191">
          <cell r="A11191" t="str">
            <v/>
          </cell>
          <cell r="D11191" t="str">
            <v/>
          </cell>
        </row>
        <row r="11192">
          <cell r="A11192" t="str">
            <v/>
          </cell>
          <cell r="D11192" t="str">
            <v/>
          </cell>
        </row>
        <row r="11193">
          <cell r="A11193" t="str">
            <v/>
          </cell>
          <cell r="D11193" t="str">
            <v/>
          </cell>
        </row>
        <row r="11194">
          <cell r="A11194" t="str">
            <v/>
          </cell>
          <cell r="D11194" t="str">
            <v/>
          </cell>
        </row>
        <row r="11195">
          <cell r="A11195" t="str">
            <v/>
          </cell>
          <cell r="D11195" t="str">
            <v/>
          </cell>
        </row>
        <row r="11196">
          <cell r="A11196" t="str">
            <v/>
          </cell>
          <cell r="D11196" t="str">
            <v/>
          </cell>
        </row>
        <row r="11197">
          <cell r="A11197" t="str">
            <v/>
          </cell>
          <cell r="D11197" t="str">
            <v/>
          </cell>
        </row>
        <row r="11198">
          <cell r="A11198" t="str">
            <v/>
          </cell>
          <cell r="D11198" t="str">
            <v/>
          </cell>
        </row>
        <row r="11199">
          <cell r="A11199" t="str">
            <v/>
          </cell>
          <cell r="D11199" t="str">
            <v/>
          </cell>
        </row>
        <row r="11200">
          <cell r="A11200" t="str">
            <v/>
          </cell>
          <cell r="D11200" t="str">
            <v/>
          </cell>
        </row>
        <row r="11201">
          <cell r="A11201" t="str">
            <v/>
          </cell>
          <cell r="D11201" t="str">
            <v/>
          </cell>
        </row>
        <row r="11202">
          <cell r="A11202" t="str">
            <v/>
          </cell>
          <cell r="D11202" t="str">
            <v/>
          </cell>
        </row>
        <row r="11203">
          <cell r="A11203" t="str">
            <v/>
          </cell>
          <cell r="D11203" t="str">
            <v/>
          </cell>
        </row>
        <row r="11204">
          <cell r="A11204" t="str">
            <v/>
          </cell>
          <cell r="D11204" t="str">
            <v/>
          </cell>
        </row>
        <row r="11205">
          <cell r="A11205" t="str">
            <v/>
          </cell>
          <cell r="D11205" t="str">
            <v/>
          </cell>
        </row>
        <row r="11206">
          <cell r="A11206" t="str">
            <v/>
          </cell>
          <cell r="D11206" t="str">
            <v/>
          </cell>
        </row>
        <row r="11207">
          <cell r="A11207" t="str">
            <v/>
          </cell>
          <cell r="D11207" t="str">
            <v/>
          </cell>
        </row>
        <row r="11208">
          <cell r="A11208" t="str">
            <v/>
          </cell>
          <cell r="D11208" t="str">
            <v/>
          </cell>
        </row>
        <row r="11209">
          <cell r="A11209" t="str">
            <v/>
          </cell>
          <cell r="D11209" t="str">
            <v/>
          </cell>
        </row>
        <row r="11210">
          <cell r="A11210" t="str">
            <v/>
          </cell>
          <cell r="D11210" t="str">
            <v/>
          </cell>
        </row>
        <row r="11211">
          <cell r="A11211" t="str">
            <v/>
          </cell>
          <cell r="D11211" t="str">
            <v/>
          </cell>
        </row>
        <row r="11212">
          <cell r="A11212" t="str">
            <v/>
          </cell>
          <cell r="D11212" t="str">
            <v/>
          </cell>
        </row>
        <row r="11213">
          <cell r="A11213" t="str">
            <v/>
          </cell>
          <cell r="D11213" t="str">
            <v/>
          </cell>
        </row>
        <row r="11214">
          <cell r="A11214" t="str">
            <v/>
          </cell>
          <cell r="D11214" t="str">
            <v/>
          </cell>
        </row>
        <row r="11215">
          <cell r="A11215" t="str">
            <v/>
          </cell>
          <cell r="D11215" t="str">
            <v/>
          </cell>
        </row>
        <row r="11216">
          <cell r="A11216" t="str">
            <v/>
          </cell>
          <cell r="D11216" t="str">
            <v/>
          </cell>
        </row>
        <row r="11217">
          <cell r="A11217" t="str">
            <v/>
          </cell>
          <cell r="D11217" t="str">
            <v/>
          </cell>
        </row>
        <row r="11218">
          <cell r="A11218" t="str">
            <v/>
          </cell>
          <cell r="D11218" t="str">
            <v/>
          </cell>
        </row>
        <row r="11219">
          <cell r="A11219" t="str">
            <v/>
          </cell>
          <cell r="D11219" t="str">
            <v/>
          </cell>
        </row>
        <row r="11220">
          <cell r="A11220" t="str">
            <v/>
          </cell>
          <cell r="D11220" t="str">
            <v/>
          </cell>
        </row>
        <row r="11221">
          <cell r="A11221" t="str">
            <v/>
          </cell>
          <cell r="D11221" t="str">
            <v/>
          </cell>
        </row>
        <row r="11222">
          <cell r="A11222" t="str">
            <v/>
          </cell>
          <cell r="D11222" t="str">
            <v/>
          </cell>
        </row>
        <row r="11223">
          <cell r="A11223" t="str">
            <v/>
          </cell>
          <cell r="D11223" t="str">
            <v/>
          </cell>
        </row>
        <row r="11224">
          <cell r="A11224" t="str">
            <v/>
          </cell>
          <cell r="D11224" t="str">
            <v/>
          </cell>
        </row>
        <row r="11225">
          <cell r="A11225" t="str">
            <v/>
          </cell>
          <cell r="D11225" t="str">
            <v/>
          </cell>
        </row>
        <row r="11226">
          <cell r="A11226" t="str">
            <v/>
          </cell>
          <cell r="D11226" t="str">
            <v/>
          </cell>
        </row>
        <row r="11227">
          <cell r="A11227" t="str">
            <v/>
          </cell>
          <cell r="D11227" t="str">
            <v/>
          </cell>
        </row>
        <row r="11228">
          <cell r="A11228" t="str">
            <v/>
          </cell>
          <cell r="D11228" t="str">
            <v/>
          </cell>
        </row>
        <row r="11229">
          <cell r="A11229" t="str">
            <v/>
          </cell>
          <cell r="D11229" t="str">
            <v/>
          </cell>
        </row>
        <row r="11230">
          <cell r="A11230" t="str">
            <v/>
          </cell>
          <cell r="D11230" t="str">
            <v/>
          </cell>
        </row>
        <row r="11231">
          <cell r="A11231" t="str">
            <v/>
          </cell>
          <cell r="D11231" t="str">
            <v/>
          </cell>
        </row>
        <row r="11232">
          <cell r="A11232" t="str">
            <v/>
          </cell>
          <cell r="D11232" t="str">
            <v/>
          </cell>
        </row>
        <row r="11233">
          <cell r="A11233" t="str">
            <v/>
          </cell>
          <cell r="D11233" t="str">
            <v/>
          </cell>
        </row>
        <row r="11234">
          <cell r="A11234" t="str">
            <v/>
          </cell>
          <cell r="D11234" t="str">
            <v/>
          </cell>
        </row>
        <row r="11235">
          <cell r="A11235" t="str">
            <v/>
          </cell>
          <cell r="D11235" t="str">
            <v/>
          </cell>
        </row>
        <row r="11236">
          <cell r="A11236" t="str">
            <v/>
          </cell>
          <cell r="D11236" t="str">
            <v/>
          </cell>
        </row>
        <row r="11237">
          <cell r="A11237" t="str">
            <v/>
          </cell>
          <cell r="D11237" t="str">
            <v/>
          </cell>
        </row>
        <row r="11238">
          <cell r="A11238" t="str">
            <v/>
          </cell>
          <cell r="D11238" t="str">
            <v/>
          </cell>
        </row>
        <row r="11239">
          <cell r="A11239" t="str">
            <v/>
          </cell>
          <cell r="D11239" t="str">
            <v/>
          </cell>
        </row>
        <row r="11240">
          <cell r="A11240" t="str">
            <v/>
          </cell>
          <cell r="D11240" t="str">
            <v/>
          </cell>
        </row>
        <row r="11241">
          <cell r="A11241" t="str">
            <v/>
          </cell>
          <cell r="D11241" t="str">
            <v/>
          </cell>
        </row>
        <row r="11242">
          <cell r="A11242" t="str">
            <v/>
          </cell>
          <cell r="D11242" t="str">
            <v/>
          </cell>
        </row>
        <row r="11243">
          <cell r="A11243" t="str">
            <v/>
          </cell>
          <cell r="D11243" t="str">
            <v/>
          </cell>
        </row>
        <row r="11244">
          <cell r="A11244" t="str">
            <v/>
          </cell>
          <cell r="D11244" t="str">
            <v/>
          </cell>
        </row>
        <row r="11245">
          <cell r="A11245" t="str">
            <v/>
          </cell>
          <cell r="D11245" t="str">
            <v/>
          </cell>
        </row>
        <row r="11246">
          <cell r="A11246" t="str">
            <v/>
          </cell>
          <cell r="D11246" t="str">
            <v/>
          </cell>
        </row>
        <row r="11247">
          <cell r="A11247" t="str">
            <v/>
          </cell>
          <cell r="D11247" t="str">
            <v/>
          </cell>
        </row>
        <row r="11248">
          <cell r="A11248" t="str">
            <v/>
          </cell>
          <cell r="D11248" t="str">
            <v/>
          </cell>
        </row>
        <row r="11249">
          <cell r="A11249" t="str">
            <v/>
          </cell>
          <cell r="D11249" t="str">
            <v/>
          </cell>
        </row>
        <row r="11250">
          <cell r="A11250" t="str">
            <v/>
          </cell>
          <cell r="D11250" t="str">
            <v/>
          </cell>
        </row>
        <row r="11251">
          <cell r="A11251" t="str">
            <v/>
          </cell>
          <cell r="D11251" t="str">
            <v/>
          </cell>
        </row>
        <row r="11252">
          <cell r="A11252" t="str">
            <v/>
          </cell>
          <cell r="D11252" t="str">
            <v/>
          </cell>
        </row>
        <row r="11253">
          <cell r="A11253" t="str">
            <v/>
          </cell>
          <cell r="D11253" t="str">
            <v/>
          </cell>
        </row>
        <row r="11254">
          <cell r="A11254" t="str">
            <v/>
          </cell>
          <cell r="D11254" t="str">
            <v/>
          </cell>
        </row>
        <row r="11255">
          <cell r="A11255" t="str">
            <v/>
          </cell>
          <cell r="D11255" t="str">
            <v/>
          </cell>
        </row>
        <row r="11256">
          <cell r="A11256" t="str">
            <v/>
          </cell>
          <cell r="D11256" t="str">
            <v/>
          </cell>
        </row>
        <row r="11257">
          <cell r="A11257" t="str">
            <v/>
          </cell>
          <cell r="D11257" t="str">
            <v/>
          </cell>
        </row>
        <row r="11258">
          <cell r="A11258" t="str">
            <v/>
          </cell>
          <cell r="D11258" t="str">
            <v/>
          </cell>
        </row>
        <row r="11259">
          <cell r="A11259" t="str">
            <v/>
          </cell>
          <cell r="D11259" t="str">
            <v/>
          </cell>
        </row>
        <row r="11260">
          <cell r="A11260" t="str">
            <v/>
          </cell>
          <cell r="D11260" t="str">
            <v/>
          </cell>
        </row>
        <row r="11261">
          <cell r="A11261" t="str">
            <v/>
          </cell>
          <cell r="D11261" t="str">
            <v/>
          </cell>
        </row>
        <row r="11262">
          <cell r="A11262" t="str">
            <v/>
          </cell>
          <cell r="D11262" t="str">
            <v/>
          </cell>
        </row>
        <row r="11263">
          <cell r="A11263" t="str">
            <v/>
          </cell>
          <cell r="D11263" t="str">
            <v/>
          </cell>
        </row>
        <row r="11264">
          <cell r="A11264" t="str">
            <v/>
          </cell>
          <cell r="D11264" t="str">
            <v/>
          </cell>
        </row>
        <row r="11265">
          <cell r="A11265" t="str">
            <v/>
          </cell>
          <cell r="D11265" t="str">
            <v/>
          </cell>
        </row>
        <row r="11266">
          <cell r="A11266" t="str">
            <v/>
          </cell>
          <cell r="D11266" t="str">
            <v/>
          </cell>
        </row>
        <row r="11267">
          <cell r="A11267" t="str">
            <v/>
          </cell>
          <cell r="D11267" t="str">
            <v/>
          </cell>
        </row>
        <row r="11268">
          <cell r="A11268" t="str">
            <v/>
          </cell>
          <cell r="D11268" t="str">
            <v/>
          </cell>
        </row>
        <row r="11269">
          <cell r="A11269" t="str">
            <v/>
          </cell>
          <cell r="D11269" t="str">
            <v/>
          </cell>
        </row>
        <row r="11270">
          <cell r="A11270" t="str">
            <v/>
          </cell>
          <cell r="D11270" t="str">
            <v/>
          </cell>
        </row>
        <row r="11271">
          <cell r="A11271" t="str">
            <v/>
          </cell>
          <cell r="D11271" t="str">
            <v/>
          </cell>
        </row>
        <row r="11272">
          <cell r="A11272" t="str">
            <v/>
          </cell>
          <cell r="D11272" t="str">
            <v/>
          </cell>
        </row>
        <row r="11273">
          <cell r="A11273" t="str">
            <v/>
          </cell>
          <cell r="D11273" t="str">
            <v/>
          </cell>
        </row>
        <row r="11274">
          <cell r="A11274" t="str">
            <v/>
          </cell>
          <cell r="D11274" t="str">
            <v/>
          </cell>
        </row>
        <row r="11275">
          <cell r="A11275" t="str">
            <v/>
          </cell>
          <cell r="D11275" t="str">
            <v/>
          </cell>
        </row>
        <row r="11276">
          <cell r="A11276" t="str">
            <v/>
          </cell>
          <cell r="D11276" t="str">
            <v/>
          </cell>
        </row>
        <row r="11277">
          <cell r="A11277" t="str">
            <v/>
          </cell>
          <cell r="D11277" t="str">
            <v/>
          </cell>
        </row>
        <row r="11278">
          <cell r="A11278" t="str">
            <v/>
          </cell>
          <cell r="D11278" t="str">
            <v/>
          </cell>
        </row>
        <row r="11279">
          <cell r="A11279" t="str">
            <v/>
          </cell>
          <cell r="D11279" t="str">
            <v/>
          </cell>
        </row>
        <row r="11280">
          <cell r="A11280" t="str">
            <v/>
          </cell>
          <cell r="D11280" t="str">
            <v/>
          </cell>
        </row>
        <row r="11281">
          <cell r="A11281" t="str">
            <v/>
          </cell>
          <cell r="D11281" t="str">
            <v/>
          </cell>
        </row>
        <row r="11282">
          <cell r="A11282" t="str">
            <v/>
          </cell>
          <cell r="D11282" t="str">
            <v/>
          </cell>
        </row>
        <row r="11283">
          <cell r="A11283" t="str">
            <v/>
          </cell>
          <cell r="D11283" t="str">
            <v/>
          </cell>
        </row>
        <row r="11284">
          <cell r="A11284" t="str">
            <v/>
          </cell>
          <cell r="D11284" t="str">
            <v/>
          </cell>
        </row>
        <row r="11285">
          <cell r="A11285" t="str">
            <v/>
          </cell>
          <cell r="D11285" t="str">
            <v/>
          </cell>
        </row>
        <row r="11286">
          <cell r="A11286" t="str">
            <v/>
          </cell>
          <cell r="D11286" t="str">
            <v/>
          </cell>
        </row>
        <row r="11287">
          <cell r="A11287" t="str">
            <v/>
          </cell>
          <cell r="D11287" t="str">
            <v/>
          </cell>
        </row>
        <row r="11288">
          <cell r="A11288" t="str">
            <v/>
          </cell>
          <cell r="D11288" t="str">
            <v/>
          </cell>
        </row>
        <row r="11289">
          <cell r="A11289" t="str">
            <v/>
          </cell>
          <cell r="D11289" t="str">
            <v/>
          </cell>
        </row>
        <row r="11290">
          <cell r="A11290" t="str">
            <v/>
          </cell>
          <cell r="D11290" t="str">
            <v/>
          </cell>
        </row>
        <row r="11291">
          <cell r="A11291" t="str">
            <v/>
          </cell>
          <cell r="D11291" t="str">
            <v/>
          </cell>
        </row>
        <row r="11292">
          <cell r="A11292" t="str">
            <v/>
          </cell>
          <cell r="D11292" t="str">
            <v/>
          </cell>
        </row>
        <row r="11293">
          <cell r="A11293" t="str">
            <v/>
          </cell>
          <cell r="D11293" t="str">
            <v/>
          </cell>
        </row>
        <row r="11294">
          <cell r="A11294" t="str">
            <v/>
          </cell>
          <cell r="D11294" t="str">
            <v/>
          </cell>
        </row>
        <row r="11295">
          <cell r="A11295" t="str">
            <v/>
          </cell>
          <cell r="D11295" t="str">
            <v/>
          </cell>
        </row>
        <row r="11296">
          <cell r="A11296" t="str">
            <v/>
          </cell>
          <cell r="D11296" t="str">
            <v/>
          </cell>
        </row>
        <row r="11297">
          <cell r="A11297" t="str">
            <v/>
          </cell>
          <cell r="D11297" t="str">
            <v/>
          </cell>
        </row>
        <row r="11298">
          <cell r="A11298" t="str">
            <v/>
          </cell>
          <cell r="D11298" t="str">
            <v/>
          </cell>
        </row>
        <row r="11299">
          <cell r="A11299" t="str">
            <v/>
          </cell>
          <cell r="D11299" t="str">
            <v/>
          </cell>
        </row>
        <row r="11300">
          <cell r="A11300" t="str">
            <v/>
          </cell>
          <cell r="D11300" t="str">
            <v/>
          </cell>
        </row>
        <row r="11301">
          <cell r="A11301" t="str">
            <v/>
          </cell>
          <cell r="D11301" t="str">
            <v/>
          </cell>
        </row>
        <row r="11302">
          <cell r="A11302" t="str">
            <v/>
          </cell>
          <cell r="D11302" t="str">
            <v/>
          </cell>
        </row>
        <row r="11303">
          <cell r="A11303" t="str">
            <v/>
          </cell>
          <cell r="D11303" t="str">
            <v/>
          </cell>
        </row>
        <row r="11304">
          <cell r="A11304" t="str">
            <v/>
          </cell>
          <cell r="D11304" t="str">
            <v/>
          </cell>
        </row>
        <row r="11305">
          <cell r="A11305" t="str">
            <v/>
          </cell>
          <cell r="D11305" t="str">
            <v/>
          </cell>
        </row>
        <row r="11306">
          <cell r="A11306" t="str">
            <v/>
          </cell>
          <cell r="D11306" t="str">
            <v/>
          </cell>
        </row>
        <row r="11307">
          <cell r="A11307" t="str">
            <v/>
          </cell>
          <cell r="D11307" t="str">
            <v/>
          </cell>
        </row>
        <row r="11308">
          <cell r="A11308" t="str">
            <v/>
          </cell>
          <cell r="D11308" t="str">
            <v/>
          </cell>
        </row>
        <row r="11309">
          <cell r="A11309" t="str">
            <v/>
          </cell>
          <cell r="D11309" t="str">
            <v/>
          </cell>
        </row>
        <row r="11310">
          <cell r="A11310" t="str">
            <v/>
          </cell>
          <cell r="D11310" t="str">
            <v/>
          </cell>
        </row>
        <row r="11311">
          <cell r="A11311" t="str">
            <v/>
          </cell>
          <cell r="D11311" t="str">
            <v/>
          </cell>
        </row>
        <row r="11312">
          <cell r="A11312" t="str">
            <v/>
          </cell>
          <cell r="D11312" t="str">
            <v/>
          </cell>
        </row>
        <row r="11313">
          <cell r="A11313" t="str">
            <v/>
          </cell>
          <cell r="D11313" t="str">
            <v/>
          </cell>
        </row>
        <row r="11314">
          <cell r="A11314" t="str">
            <v/>
          </cell>
          <cell r="D11314" t="str">
            <v/>
          </cell>
        </row>
        <row r="11315">
          <cell r="A11315" t="str">
            <v/>
          </cell>
          <cell r="D11315" t="str">
            <v/>
          </cell>
        </row>
        <row r="11316">
          <cell r="A11316" t="str">
            <v/>
          </cell>
          <cell r="D11316" t="str">
            <v/>
          </cell>
        </row>
        <row r="11317">
          <cell r="A11317" t="str">
            <v/>
          </cell>
          <cell r="D11317" t="str">
            <v/>
          </cell>
        </row>
        <row r="11318">
          <cell r="A11318" t="str">
            <v/>
          </cell>
          <cell r="D11318" t="str">
            <v/>
          </cell>
        </row>
        <row r="11319">
          <cell r="A11319" t="str">
            <v/>
          </cell>
          <cell r="D11319" t="str">
            <v/>
          </cell>
        </row>
        <row r="11320">
          <cell r="A11320" t="str">
            <v/>
          </cell>
          <cell r="D11320" t="str">
            <v/>
          </cell>
        </row>
        <row r="11321">
          <cell r="A11321" t="str">
            <v/>
          </cell>
          <cell r="D11321" t="str">
            <v/>
          </cell>
        </row>
        <row r="11322">
          <cell r="A11322" t="str">
            <v/>
          </cell>
          <cell r="D11322" t="str">
            <v/>
          </cell>
        </row>
        <row r="11323">
          <cell r="A11323" t="str">
            <v/>
          </cell>
          <cell r="D11323" t="str">
            <v/>
          </cell>
        </row>
        <row r="11324">
          <cell r="A11324" t="str">
            <v/>
          </cell>
          <cell r="D11324" t="str">
            <v/>
          </cell>
        </row>
        <row r="11325">
          <cell r="A11325" t="str">
            <v/>
          </cell>
          <cell r="D11325" t="str">
            <v/>
          </cell>
        </row>
        <row r="11326">
          <cell r="A11326" t="str">
            <v/>
          </cell>
          <cell r="D11326" t="str">
            <v/>
          </cell>
        </row>
        <row r="11327">
          <cell r="A11327" t="str">
            <v/>
          </cell>
          <cell r="D11327" t="str">
            <v/>
          </cell>
        </row>
        <row r="11328">
          <cell r="A11328" t="str">
            <v/>
          </cell>
          <cell r="D11328" t="str">
            <v/>
          </cell>
        </row>
        <row r="11329">
          <cell r="A11329" t="str">
            <v/>
          </cell>
          <cell r="D11329" t="str">
            <v/>
          </cell>
        </row>
        <row r="11330">
          <cell r="A11330" t="str">
            <v/>
          </cell>
          <cell r="D11330" t="str">
            <v/>
          </cell>
        </row>
        <row r="11331">
          <cell r="A11331" t="str">
            <v/>
          </cell>
          <cell r="D11331" t="str">
            <v/>
          </cell>
        </row>
        <row r="11332">
          <cell r="A11332" t="str">
            <v/>
          </cell>
          <cell r="D11332" t="str">
            <v/>
          </cell>
        </row>
        <row r="11333">
          <cell r="A11333" t="str">
            <v/>
          </cell>
          <cell r="D11333" t="str">
            <v/>
          </cell>
        </row>
        <row r="11334">
          <cell r="A11334" t="str">
            <v/>
          </cell>
          <cell r="D11334" t="str">
            <v/>
          </cell>
        </row>
        <row r="11335">
          <cell r="A11335" t="str">
            <v/>
          </cell>
          <cell r="D11335" t="str">
            <v/>
          </cell>
        </row>
        <row r="11336">
          <cell r="A11336" t="str">
            <v/>
          </cell>
          <cell r="D11336" t="str">
            <v/>
          </cell>
        </row>
        <row r="11337">
          <cell r="A11337" t="str">
            <v/>
          </cell>
          <cell r="D11337" t="str">
            <v/>
          </cell>
        </row>
        <row r="11338">
          <cell r="A11338" t="str">
            <v/>
          </cell>
          <cell r="D11338" t="str">
            <v/>
          </cell>
        </row>
        <row r="11339">
          <cell r="A11339" t="str">
            <v/>
          </cell>
          <cell r="D11339" t="str">
            <v/>
          </cell>
        </row>
        <row r="11340">
          <cell r="A11340" t="str">
            <v/>
          </cell>
          <cell r="D11340" t="str">
            <v/>
          </cell>
        </row>
        <row r="11341">
          <cell r="A11341" t="str">
            <v/>
          </cell>
          <cell r="D11341" t="str">
            <v/>
          </cell>
        </row>
        <row r="11342">
          <cell r="A11342" t="str">
            <v/>
          </cell>
          <cell r="D11342" t="str">
            <v/>
          </cell>
        </row>
        <row r="11343">
          <cell r="A11343" t="str">
            <v/>
          </cell>
          <cell r="D11343" t="str">
            <v/>
          </cell>
        </row>
        <row r="11344">
          <cell r="A11344" t="str">
            <v/>
          </cell>
          <cell r="D11344" t="str">
            <v/>
          </cell>
        </row>
        <row r="11345">
          <cell r="A11345" t="str">
            <v/>
          </cell>
          <cell r="D11345" t="str">
            <v/>
          </cell>
        </row>
        <row r="11346">
          <cell r="A11346" t="str">
            <v/>
          </cell>
          <cell r="D11346" t="str">
            <v/>
          </cell>
        </row>
        <row r="11347">
          <cell r="A11347" t="str">
            <v/>
          </cell>
          <cell r="D11347" t="str">
            <v/>
          </cell>
        </row>
        <row r="11348">
          <cell r="A11348" t="str">
            <v/>
          </cell>
          <cell r="D11348" t="str">
            <v/>
          </cell>
        </row>
        <row r="11349">
          <cell r="A11349" t="str">
            <v/>
          </cell>
          <cell r="D11349" t="str">
            <v/>
          </cell>
        </row>
        <row r="11350">
          <cell r="A11350" t="str">
            <v/>
          </cell>
          <cell r="D11350" t="str">
            <v/>
          </cell>
        </row>
        <row r="11351">
          <cell r="A11351" t="str">
            <v/>
          </cell>
          <cell r="D11351" t="str">
            <v/>
          </cell>
        </row>
        <row r="11352">
          <cell r="A11352" t="str">
            <v/>
          </cell>
          <cell r="D11352" t="str">
            <v/>
          </cell>
        </row>
        <row r="11353">
          <cell r="A11353" t="str">
            <v/>
          </cell>
          <cell r="D11353" t="str">
            <v/>
          </cell>
        </row>
        <row r="11354">
          <cell r="A11354" t="str">
            <v/>
          </cell>
          <cell r="D11354" t="str">
            <v/>
          </cell>
        </row>
        <row r="11355">
          <cell r="A11355" t="str">
            <v/>
          </cell>
          <cell r="D11355" t="str">
            <v/>
          </cell>
        </row>
        <row r="11356">
          <cell r="A11356" t="str">
            <v/>
          </cell>
          <cell r="D11356" t="str">
            <v/>
          </cell>
        </row>
        <row r="11357">
          <cell r="A11357" t="str">
            <v/>
          </cell>
          <cell r="D11357" t="str">
            <v/>
          </cell>
        </row>
        <row r="11358">
          <cell r="A11358" t="str">
            <v/>
          </cell>
          <cell r="D11358" t="str">
            <v/>
          </cell>
        </row>
        <row r="11359">
          <cell r="A11359" t="str">
            <v/>
          </cell>
          <cell r="D11359" t="str">
            <v/>
          </cell>
        </row>
        <row r="11360">
          <cell r="A11360" t="str">
            <v/>
          </cell>
          <cell r="D11360" t="str">
            <v/>
          </cell>
        </row>
        <row r="11361">
          <cell r="A11361" t="str">
            <v/>
          </cell>
          <cell r="D11361" t="str">
            <v/>
          </cell>
        </row>
        <row r="11362">
          <cell r="A11362" t="str">
            <v/>
          </cell>
          <cell r="D11362" t="str">
            <v/>
          </cell>
        </row>
        <row r="11363">
          <cell r="A11363" t="str">
            <v/>
          </cell>
          <cell r="D11363" t="str">
            <v/>
          </cell>
        </row>
        <row r="11364">
          <cell r="A11364" t="str">
            <v/>
          </cell>
          <cell r="D11364" t="str">
            <v/>
          </cell>
        </row>
        <row r="11365">
          <cell r="A11365" t="str">
            <v/>
          </cell>
          <cell r="D11365" t="str">
            <v/>
          </cell>
        </row>
        <row r="11366">
          <cell r="A11366" t="str">
            <v/>
          </cell>
          <cell r="D11366" t="str">
            <v/>
          </cell>
        </row>
        <row r="11367">
          <cell r="A11367" t="str">
            <v/>
          </cell>
          <cell r="D11367" t="str">
            <v/>
          </cell>
        </row>
        <row r="11368">
          <cell r="A11368" t="str">
            <v/>
          </cell>
          <cell r="D11368" t="str">
            <v/>
          </cell>
        </row>
        <row r="11369">
          <cell r="A11369" t="str">
            <v/>
          </cell>
          <cell r="D11369" t="str">
            <v/>
          </cell>
        </row>
        <row r="11370">
          <cell r="A11370" t="str">
            <v/>
          </cell>
          <cell r="D11370" t="str">
            <v/>
          </cell>
        </row>
        <row r="11371">
          <cell r="A11371" t="str">
            <v/>
          </cell>
          <cell r="D11371" t="str">
            <v/>
          </cell>
        </row>
        <row r="11372">
          <cell r="A11372" t="str">
            <v/>
          </cell>
          <cell r="D11372" t="str">
            <v/>
          </cell>
        </row>
        <row r="11373">
          <cell r="A11373" t="str">
            <v/>
          </cell>
          <cell r="D11373" t="str">
            <v/>
          </cell>
        </row>
        <row r="11374">
          <cell r="A11374" t="str">
            <v/>
          </cell>
          <cell r="D11374" t="str">
            <v/>
          </cell>
        </row>
        <row r="11375">
          <cell r="A11375" t="str">
            <v/>
          </cell>
          <cell r="D11375" t="str">
            <v/>
          </cell>
        </row>
        <row r="11376">
          <cell r="A11376" t="str">
            <v/>
          </cell>
          <cell r="D11376" t="str">
            <v/>
          </cell>
        </row>
        <row r="11377">
          <cell r="A11377" t="str">
            <v/>
          </cell>
          <cell r="D11377" t="str">
            <v/>
          </cell>
        </row>
        <row r="11378">
          <cell r="A11378" t="str">
            <v/>
          </cell>
          <cell r="D11378" t="str">
            <v/>
          </cell>
        </row>
        <row r="11379">
          <cell r="A11379" t="str">
            <v/>
          </cell>
          <cell r="D11379" t="str">
            <v/>
          </cell>
        </row>
        <row r="11380">
          <cell r="A11380" t="str">
            <v/>
          </cell>
          <cell r="D11380" t="str">
            <v/>
          </cell>
        </row>
        <row r="11381">
          <cell r="A11381" t="str">
            <v/>
          </cell>
          <cell r="D11381" t="str">
            <v/>
          </cell>
        </row>
        <row r="11382">
          <cell r="A11382" t="str">
            <v/>
          </cell>
          <cell r="D11382" t="str">
            <v/>
          </cell>
        </row>
        <row r="11383">
          <cell r="A11383" t="str">
            <v/>
          </cell>
          <cell r="D11383" t="str">
            <v/>
          </cell>
        </row>
        <row r="11384">
          <cell r="A11384" t="str">
            <v/>
          </cell>
          <cell r="D11384" t="str">
            <v/>
          </cell>
        </row>
        <row r="11385">
          <cell r="A11385" t="str">
            <v/>
          </cell>
          <cell r="D11385" t="str">
            <v/>
          </cell>
        </row>
        <row r="11386">
          <cell r="A11386" t="str">
            <v/>
          </cell>
          <cell r="D11386" t="str">
            <v/>
          </cell>
        </row>
        <row r="11387">
          <cell r="A11387" t="str">
            <v/>
          </cell>
          <cell r="D11387" t="str">
            <v/>
          </cell>
        </row>
        <row r="11388">
          <cell r="A11388" t="str">
            <v/>
          </cell>
          <cell r="D11388" t="str">
            <v/>
          </cell>
        </row>
        <row r="11389">
          <cell r="A11389" t="str">
            <v/>
          </cell>
          <cell r="D11389" t="str">
            <v/>
          </cell>
        </row>
        <row r="11390">
          <cell r="A11390" t="str">
            <v/>
          </cell>
          <cell r="D11390" t="str">
            <v/>
          </cell>
        </row>
        <row r="11391">
          <cell r="A11391" t="str">
            <v/>
          </cell>
          <cell r="D11391" t="str">
            <v/>
          </cell>
        </row>
        <row r="11392">
          <cell r="A11392" t="str">
            <v/>
          </cell>
          <cell r="D11392" t="str">
            <v/>
          </cell>
        </row>
        <row r="11393">
          <cell r="A11393" t="str">
            <v/>
          </cell>
          <cell r="D11393" t="str">
            <v/>
          </cell>
        </row>
        <row r="11394">
          <cell r="A11394" t="str">
            <v/>
          </cell>
          <cell r="D11394" t="str">
            <v/>
          </cell>
        </row>
        <row r="11395">
          <cell r="A11395" t="str">
            <v/>
          </cell>
          <cell r="D11395" t="str">
            <v/>
          </cell>
        </row>
        <row r="11396">
          <cell r="A11396" t="str">
            <v/>
          </cell>
          <cell r="D11396" t="str">
            <v/>
          </cell>
        </row>
        <row r="11397">
          <cell r="A11397" t="str">
            <v/>
          </cell>
          <cell r="D11397" t="str">
            <v/>
          </cell>
        </row>
        <row r="11398">
          <cell r="A11398" t="str">
            <v/>
          </cell>
          <cell r="D11398" t="str">
            <v/>
          </cell>
        </row>
        <row r="11399">
          <cell r="A11399" t="str">
            <v/>
          </cell>
          <cell r="D11399" t="str">
            <v/>
          </cell>
        </row>
        <row r="11400">
          <cell r="A11400" t="str">
            <v/>
          </cell>
          <cell r="D11400" t="str">
            <v/>
          </cell>
        </row>
        <row r="11401">
          <cell r="A11401" t="str">
            <v/>
          </cell>
          <cell r="D11401" t="str">
            <v/>
          </cell>
        </row>
        <row r="11402">
          <cell r="A11402" t="str">
            <v/>
          </cell>
          <cell r="D11402" t="str">
            <v/>
          </cell>
        </row>
        <row r="11403">
          <cell r="A11403" t="str">
            <v/>
          </cell>
          <cell r="D11403" t="str">
            <v/>
          </cell>
        </row>
        <row r="11404">
          <cell r="A11404" t="str">
            <v/>
          </cell>
          <cell r="D11404" t="str">
            <v/>
          </cell>
        </row>
        <row r="11405">
          <cell r="A11405" t="str">
            <v/>
          </cell>
          <cell r="D11405" t="str">
            <v/>
          </cell>
        </row>
        <row r="11406">
          <cell r="A11406" t="str">
            <v/>
          </cell>
          <cell r="D11406" t="str">
            <v/>
          </cell>
        </row>
        <row r="11407">
          <cell r="A11407" t="str">
            <v/>
          </cell>
          <cell r="D11407" t="str">
            <v/>
          </cell>
        </row>
        <row r="11408">
          <cell r="A11408" t="str">
            <v/>
          </cell>
          <cell r="D11408" t="str">
            <v/>
          </cell>
        </row>
        <row r="11409">
          <cell r="A11409" t="str">
            <v/>
          </cell>
          <cell r="D11409" t="str">
            <v/>
          </cell>
        </row>
        <row r="11410">
          <cell r="A11410" t="str">
            <v/>
          </cell>
          <cell r="D11410" t="str">
            <v/>
          </cell>
        </row>
        <row r="11411">
          <cell r="A11411" t="str">
            <v/>
          </cell>
          <cell r="D11411" t="str">
            <v/>
          </cell>
        </row>
        <row r="11412">
          <cell r="A11412" t="str">
            <v/>
          </cell>
          <cell r="D11412" t="str">
            <v/>
          </cell>
        </row>
        <row r="11413">
          <cell r="A11413" t="str">
            <v/>
          </cell>
          <cell r="D11413" t="str">
            <v/>
          </cell>
        </row>
        <row r="11414">
          <cell r="A11414" t="str">
            <v/>
          </cell>
          <cell r="D11414" t="str">
            <v/>
          </cell>
        </row>
        <row r="11415">
          <cell r="A11415" t="str">
            <v/>
          </cell>
          <cell r="D11415" t="str">
            <v/>
          </cell>
        </row>
        <row r="11416">
          <cell r="A11416" t="str">
            <v/>
          </cell>
          <cell r="D11416" t="str">
            <v/>
          </cell>
        </row>
        <row r="11417">
          <cell r="A11417" t="str">
            <v/>
          </cell>
          <cell r="D11417" t="str">
            <v/>
          </cell>
        </row>
        <row r="11418">
          <cell r="A11418" t="str">
            <v/>
          </cell>
          <cell r="D11418" t="str">
            <v/>
          </cell>
        </row>
        <row r="11419">
          <cell r="A11419" t="str">
            <v/>
          </cell>
          <cell r="D11419" t="str">
            <v/>
          </cell>
        </row>
        <row r="11420">
          <cell r="A11420" t="str">
            <v/>
          </cell>
          <cell r="D11420" t="str">
            <v/>
          </cell>
        </row>
        <row r="11421">
          <cell r="A11421" t="str">
            <v/>
          </cell>
          <cell r="D11421" t="str">
            <v/>
          </cell>
        </row>
        <row r="11422">
          <cell r="A11422" t="str">
            <v/>
          </cell>
          <cell r="D11422" t="str">
            <v/>
          </cell>
        </row>
        <row r="11423">
          <cell r="A11423" t="str">
            <v/>
          </cell>
          <cell r="D11423" t="str">
            <v/>
          </cell>
        </row>
        <row r="11424">
          <cell r="A11424" t="str">
            <v/>
          </cell>
          <cell r="D11424" t="str">
            <v/>
          </cell>
        </row>
        <row r="11425">
          <cell r="A11425" t="str">
            <v/>
          </cell>
          <cell r="D11425" t="str">
            <v/>
          </cell>
        </row>
        <row r="11426">
          <cell r="A11426" t="str">
            <v/>
          </cell>
          <cell r="D11426" t="str">
            <v/>
          </cell>
        </row>
        <row r="11427">
          <cell r="A11427" t="str">
            <v/>
          </cell>
          <cell r="D11427" t="str">
            <v/>
          </cell>
        </row>
        <row r="11428">
          <cell r="A11428" t="str">
            <v/>
          </cell>
          <cell r="D11428" t="str">
            <v/>
          </cell>
        </row>
        <row r="11429">
          <cell r="A11429" t="str">
            <v/>
          </cell>
          <cell r="D11429" t="str">
            <v/>
          </cell>
        </row>
        <row r="11430">
          <cell r="A11430" t="str">
            <v/>
          </cell>
          <cell r="D11430" t="str">
            <v/>
          </cell>
        </row>
        <row r="11431">
          <cell r="A11431" t="str">
            <v/>
          </cell>
          <cell r="D11431" t="str">
            <v/>
          </cell>
        </row>
        <row r="11432">
          <cell r="A11432" t="str">
            <v/>
          </cell>
          <cell r="D11432" t="str">
            <v/>
          </cell>
        </row>
        <row r="11433">
          <cell r="A11433" t="str">
            <v/>
          </cell>
          <cell r="D11433" t="str">
            <v/>
          </cell>
        </row>
        <row r="11434">
          <cell r="A11434" t="str">
            <v/>
          </cell>
          <cell r="D11434" t="str">
            <v/>
          </cell>
        </row>
        <row r="11435">
          <cell r="A11435" t="str">
            <v/>
          </cell>
          <cell r="D11435" t="str">
            <v/>
          </cell>
        </row>
        <row r="11436">
          <cell r="A11436" t="str">
            <v/>
          </cell>
          <cell r="D11436" t="str">
            <v/>
          </cell>
        </row>
        <row r="11437">
          <cell r="A11437" t="str">
            <v/>
          </cell>
          <cell r="D11437" t="str">
            <v/>
          </cell>
        </row>
        <row r="11438">
          <cell r="A11438" t="str">
            <v/>
          </cell>
          <cell r="D11438" t="str">
            <v/>
          </cell>
        </row>
        <row r="11439">
          <cell r="A11439" t="str">
            <v/>
          </cell>
          <cell r="D11439" t="str">
            <v/>
          </cell>
        </row>
        <row r="11440">
          <cell r="A11440" t="str">
            <v/>
          </cell>
          <cell r="D11440" t="str">
            <v/>
          </cell>
        </row>
        <row r="11441">
          <cell r="A11441" t="str">
            <v/>
          </cell>
          <cell r="D11441" t="str">
            <v/>
          </cell>
        </row>
        <row r="11442">
          <cell r="A11442" t="str">
            <v/>
          </cell>
          <cell r="D11442" t="str">
            <v/>
          </cell>
        </row>
        <row r="11443">
          <cell r="A11443" t="str">
            <v/>
          </cell>
          <cell r="D11443" t="str">
            <v/>
          </cell>
        </row>
        <row r="11444">
          <cell r="A11444" t="str">
            <v/>
          </cell>
          <cell r="D11444" t="str">
            <v/>
          </cell>
        </row>
        <row r="11445">
          <cell r="A11445" t="str">
            <v/>
          </cell>
          <cell r="D11445" t="str">
            <v/>
          </cell>
        </row>
        <row r="11446">
          <cell r="A11446" t="str">
            <v/>
          </cell>
          <cell r="D11446" t="str">
            <v/>
          </cell>
        </row>
        <row r="11447">
          <cell r="A11447" t="str">
            <v/>
          </cell>
          <cell r="D11447" t="str">
            <v/>
          </cell>
        </row>
        <row r="11448">
          <cell r="A11448" t="str">
            <v/>
          </cell>
          <cell r="D11448" t="str">
            <v/>
          </cell>
        </row>
        <row r="11449">
          <cell r="A11449" t="str">
            <v/>
          </cell>
          <cell r="D11449" t="str">
            <v/>
          </cell>
        </row>
        <row r="11450">
          <cell r="A11450" t="str">
            <v/>
          </cell>
          <cell r="D11450" t="str">
            <v/>
          </cell>
        </row>
        <row r="11451">
          <cell r="A11451" t="str">
            <v/>
          </cell>
          <cell r="D11451" t="str">
            <v/>
          </cell>
        </row>
        <row r="11452">
          <cell r="A11452" t="str">
            <v/>
          </cell>
          <cell r="D11452" t="str">
            <v/>
          </cell>
        </row>
        <row r="11453">
          <cell r="A11453" t="str">
            <v/>
          </cell>
          <cell r="D11453" t="str">
            <v/>
          </cell>
        </row>
        <row r="11454">
          <cell r="A11454" t="str">
            <v/>
          </cell>
          <cell r="D11454" t="str">
            <v/>
          </cell>
        </row>
        <row r="11455">
          <cell r="A11455" t="str">
            <v/>
          </cell>
          <cell r="D11455" t="str">
            <v/>
          </cell>
        </row>
        <row r="11456">
          <cell r="A11456" t="str">
            <v/>
          </cell>
          <cell r="D11456" t="str">
            <v/>
          </cell>
        </row>
        <row r="11457">
          <cell r="A11457" t="str">
            <v/>
          </cell>
          <cell r="D11457" t="str">
            <v/>
          </cell>
        </row>
        <row r="11458">
          <cell r="A11458" t="str">
            <v/>
          </cell>
          <cell r="D11458" t="str">
            <v/>
          </cell>
        </row>
        <row r="11459">
          <cell r="A11459" t="str">
            <v/>
          </cell>
          <cell r="D11459" t="str">
            <v/>
          </cell>
        </row>
        <row r="11460">
          <cell r="A11460" t="str">
            <v/>
          </cell>
          <cell r="D11460" t="str">
            <v/>
          </cell>
        </row>
        <row r="11461">
          <cell r="A11461" t="str">
            <v/>
          </cell>
          <cell r="D11461" t="str">
            <v/>
          </cell>
        </row>
        <row r="11462">
          <cell r="A11462" t="str">
            <v/>
          </cell>
          <cell r="D11462" t="str">
            <v/>
          </cell>
        </row>
        <row r="11463">
          <cell r="A11463" t="str">
            <v/>
          </cell>
          <cell r="D11463" t="str">
            <v/>
          </cell>
        </row>
        <row r="11464">
          <cell r="A11464" t="str">
            <v/>
          </cell>
          <cell r="D11464" t="str">
            <v/>
          </cell>
        </row>
        <row r="11465">
          <cell r="A11465" t="str">
            <v/>
          </cell>
          <cell r="D11465" t="str">
            <v/>
          </cell>
        </row>
        <row r="11466">
          <cell r="A11466" t="str">
            <v/>
          </cell>
          <cell r="D11466" t="str">
            <v/>
          </cell>
        </row>
        <row r="11467">
          <cell r="A11467" t="str">
            <v/>
          </cell>
          <cell r="D11467" t="str">
            <v/>
          </cell>
        </row>
        <row r="11468">
          <cell r="A11468" t="str">
            <v/>
          </cell>
          <cell r="D11468" t="str">
            <v/>
          </cell>
        </row>
        <row r="11469">
          <cell r="A11469" t="str">
            <v/>
          </cell>
          <cell r="D11469" t="str">
            <v/>
          </cell>
        </row>
        <row r="11470">
          <cell r="A11470" t="str">
            <v/>
          </cell>
          <cell r="D11470" t="str">
            <v/>
          </cell>
        </row>
        <row r="11471">
          <cell r="A11471" t="str">
            <v/>
          </cell>
          <cell r="D11471" t="str">
            <v/>
          </cell>
        </row>
        <row r="11472">
          <cell r="A11472" t="str">
            <v/>
          </cell>
          <cell r="D11472" t="str">
            <v/>
          </cell>
        </row>
        <row r="11473">
          <cell r="A11473" t="str">
            <v/>
          </cell>
          <cell r="D11473" t="str">
            <v/>
          </cell>
        </row>
        <row r="11474">
          <cell r="A11474" t="str">
            <v/>
          </cell>
          <cell r="D11474" t="str">
            <v/>
          </cell>
        </row>
        <row r="11475">
          <cell r="A11475" t="str">
            <v/>
          </cell>
          <cell r="D11475" t="str">
            <v/>
          </cell>
        </row>
        <row r="11476">
          <cell r="A11476" t="str">
            <v/>
          </cell>
          <cell r="D11476" t="str">
            <v/>
          </cell>
        </row>
        <row r="11477">
          <cell r="A11477" t="str">
            <v/>
          </cell>
          <cell r="D11477" t="str">
            <v/>
          </cell>
        </row>
        <row r="11478">
          <cell r="A11478" t="str">
            <v/>
          </cell>
          <cell r="D11478" t="str">
            <v/>
          </cell>
        </row>
        <row r="11479">
          <cell r="A11479" t="str">
            <v/>
          </cell>
          <cell r="D11479" t="str">
            <v/>
          </cell>
        </row>
        <row r="11480">
          <cell r="A11480" t="str">
            <v/>
          </cell>
          <cell r="D11480" t="str">
            <v/>
          </cell>
        </row>
        <row r="11481">
          <cell r="A11481" t="str">
            <v/>
          </cell>
          <cell r="D11481" t="str">
            <v/>
          </cell>
        </row>
        <row r="11482">
          <cell r="A11482" t="str">
            <v/>
          </cell>
          <cell r="D11482" t="str">
            <v/>
          </cell>
        </row>
        <row r="11483">
          <cell r="A11483" t="str">
            <v/>
          </cell>
          <cell r="D11483" t="str">
            <v/>
          </cell>
        </row>
        <row r="11484">
          <cell r="A11484" t="str">
            <v/>
          </cell>
          <cell r="D11484" t="str">
            <v/>
          </cell>
        </row>
        <row r="11485">
          <cell r="A11485" t="str">
            <v/>
          </cell>
          <cell r="D11485" t="str">
            <v/>
          </cell>
        </row>
        <row r="11486">
          <cell r="A11486" t="str">
            <v/>
          </cell>
          <cell r="D11486" t="str">
            <v/>
          </cell>
        </row>
        <row r="11487">
          <cell r="A11487" t="str">
            <v/>
          </cell>
          <cell r="D11487" t="str">
            <v/>
          </cell>
        </row>
        <row r="11488">
          <cell r="A11488" t="str">
            <v/>
          </cell>
          <cell r="D11488" t="str">
            <v/>
          </cell>
        </row>
        <row r="11489">
          <cell r="A11489" t="str">
            <v/>
          </cell>
          <cell r="D11489" t="str">
            <v/>
          </cell>
        </row>
        <row r="11490">
          <cell r="A11490" t="str">
            <v/>
          </cell>
          <cell r="D11490" t="str">
            <v/>
          </cell>
        </row>
        <row r="11491">
          <cell r="A11491" t="str">
            <v/>
          </cell>
          <cell r="D11491" t="str">
            <v/>
          </cell>
        </row>
        <row r="11492">
          <cell r="A11492" t="str">
            <v/>
          </cell>
          <cell r="D11492" t="str">
            <v/>
          </cell>
        </row>
        <row r="11493">
          <cell r="A11493" t="str">
            <v/>
          </cell>
          <cell r="D11493" t="str">
            <v/>
          </cell>
        </row>
        <row r="11494">
          <cell r="A11494" t="str">
            <v/>
          </cell>
          <cell r="D11494" t="str">
            <v/>
          </cell>
        </row>
        <row r="11495">
          <cell r="A11495" t="str">
            <v/>
          </cell>
          <cell r="D11495" t="str">
            <v/>
          </cell>
        </row>
        <row r="11496">
          <cell r="A11496" t="str">
            <v/>
          </cell>
          <cell r="D11496" t="str">
            <v/>
          </cell>
        </row>
        <row r="11497">
          <cell r="A11497" t="str">
            <v/>
          </cell>
          <cell r="D11497" t="str">
            <v/>
          </cell>
        </row>
        <row r="11498">
          <cell r="A11498" t="str">
            <v/>
          </cell>
          <cell r="D11498" t="str">
            <v/>
          </cell>
        </row>
        <row r="11499">
          <cell r="A11499" t="str">
            <v/>
          </cell>
          <cell r="D11499" t="str">
            <v/>
          </cell>
        </row>
        <row r="11500">
          <cell r="A11500" t="str">
            <v/>
          </cell>
          <cell r="D11500" t="str">
            <v/>
          </cell>
        </row>
        <row r="11501">
          <cell r="A11501" t="str">
            <v/>
          </cell>
          <cell r="D11501" t="str">
            <v/>
          </cell>
        </row>
        <row r="11502">
          <cell r="A11502" t="str">
            <v/>
          </cell>
          <cell r="D11502" t="str">
            <v/>
          </cell>
        </row>
        <row r="11503">
          <cell r="A11503" t="str">
            <v/>
          </cell>
          <cell r="D11503" t="str">
            <v/>
          </cell>
        </row>
        <row r="11504">
          <cell r="A11504" t="str">
            <v/>
          </cell>
          <cell r="D11504" t="str">
            <v/>
          </cell>
        </row>
        <row r="11505">
          <cell r="A11505" t="str">
            <v/>
          </cell>
          <cell r="D11505" t="str">
            <v/>
          </cell>
        </row>
        <row r="11506">
          <cell r="A11506" t="str">
            <v/>
          </cell>
          <cell r="D11506" t="str">
            <v/>
          </cell>
        </row>
        <row r="11507">
          <cell r="A11507" t="str">
            <v/>
          </cell>
          <cell r="D11507" t="str">
            <v/>
          </cell>
        </row>
        <row r="11508">
          <cell r="A11508" t="str">
            <v/>
          </cell>
          <cell r="D11508" t="str">
            <v/>
          </cell>
        </row>
        <row r="11509">
          <cell r="A11509" t="str">
            <v/>
          </cell>
          <cell r="D11509" t="str">
            <v/>
          </cell>
        </row>
        <row r="11510">
          <cell r="A11510" t="str">
            <v/>
          </cell>
          <cell r="D11510" t="str">
            <v/>
          </cell>
        </row>
        <row r="11511">
          <cell r="A11511" t="str">
            <v/>
          </cell>
          <cell r="D11511" t="str">
            <v/>
          </cell>
        </row>
        <row r="11512">
          <cell r="A11512" t="str">
            <v/>
          </cell>
          <cell r="D11512" t="str">
            <v/>
          </cell>
        </row>
        <row r="11513">
          <cell r="A11513" t="str">
            <v/>
          </cell>
          <cell r="D11513" t="str">
            <v/>
          </cell>
        </row>
        <row r="11514">
          <cell r="A11514" t="str">
            <v/>
          </cell>
          <cell r="D11514" t="str">
            <v/>
          </cell>
        </row>
        <row r="11515">
          <cell r="A11515" t="str">
            <v/>
          </cell>
          <cell r="D11515" t="str">
            <v/>
          </cell>
        </row>
        <row r="11516">
          <cell r="A11516" t="str">
            <v/>
          </cell>
          <cell r="D11516" t="str">
            <v/>
          </cell>
        </row>
        <row r="11517">
          <cell r="A11517" t="str">
            <v/>
          </cell>
          <cell r="D11517" t="str">
            <v/>
          </cell>
        </row>
        <row r="11518">
          <cell r="A11518" t="str">
            <v/>
          </cell>
          <cell r="D11518" t="str">
            <v/>
          </cell>
        </row>
        <row r="11519">
          <cell r="A11519" t="str">
            <v/>
          </cell>
          <cell r="D11519" t="str">
            <v/>
          </cell>
        </row>
        <row r="11520">
          <cell r="A11520" t="str">
            <v/>
          </cell>
          <cell r="D11520" t="str">
            <v/>
          </cell>
        </row>
        <row r="11521">
          <cell r="A11521" t="str">
            <v/>
          </cell>
          <cell r="D11521" t="str">
            <v/>
          </cell>
        </row>
        <row r="11522">
          <cell r="A11522" t="str">
            <v/>
          </cell>
          <cell r="D11522" t="str">
            <v/>
          </cell>
        </row>
        <row r="11523">
          <cell r="A11523" t="str">
            <v/>
          </cell>
          <cell r="D11523" t="str">
            <v/>
          </cell>
        </row>
        <row r="11524">
          <cell r="A11524" t="str">
            <v/>
          </cell>
          <cell r="D11524" t="str">
            <v/>
          </cell>
        </row>
        <row r="11525">
          <cell r="A11525" t="str">
            <v/>
          </cell>
          <cell r="D11525" t="str">
            <v/>
          </cell>
        </row>
        <row r="11526">
          <cell r="A11526" t="str">
            <v/>
          </cell>
          <cell r="D11526" t="str">
            <v/>
          </cell>
        </row>
        <row r="11527">
          <cell r="A11527" t="str">
            <v/>
          </cell>
          <cell r="D11527" t="str">
            <v/>
          </cell>
        </row>
        <row r="11528">
          <cell r="A11528" t="str">
            <v/>
          </cell>
          <cell r="D11528" t="str">
            <v/>
          </cell>
        </row>
        <row r="11529">
          <cell r="A11529" t="str">
            <v/>
          </cell>
          <cell r="D11529" t="str">
            <v/>
          </cell>
        </row>
        <row r="11530">
          <cell r="A11530" t="str">
            <v/>
          </cell>
          <cell r="D11530" t="str">
            <v/>
          </cell>
        </row>
        <row r="11531">
          <cell r="A11531" t="str">
            <v/>
          </cell>
          <cell r="D11531" t="str">
            <v/>
          </cell>
        </row>
        <row r="11532">
          <cell r="A11532" t="str">
            <v/>
          </cell>
          <cell r="D11532" t="str">
            <v/>
          </cell>
        </row>
        <row r="11533">
          <cell r="A11533" t="str">
            <v/>
          </cell>
          <cell r="D11533" t="str">
            <v/>
          </cell>
        </row>
        <row r="11534">
          <cell r="A11534" t="str">
            <v/>
          </cell>
          <cell r="D11534" t="str">
            <v/>
          </cell>
        </row>
        <row r="11535">
          <cell r="A11535" t="str">
            <v/>
          </cell>
          <cell r="D11535" t="str">
            <v/>
          </cell>
        </row>
        <row r="11536">
          <cell r="A11536" t="str">
            <v/>
          </cell>
          <cell r="D11536" t="str">
            <v/>
          </cell>
        </row>
        <row r="11542">
          <cell r="A11542">
            <v>40663</v>
          </cell>
          <cell r="D11542" t="str">
            <v>VAT Payable</v>
          </cell>
        </row>
        <row r="11543">
          <cell r="A11543" t="str">
            <v/>
          </cell>
          <cell r="D11543" t="str">
            <v/>
          </cell>
        </row>
        <row r="11544">
          <cell r="A11544" t="str">
            <v/>
          </cell>
          <cell r="D11544" t="str">
            <v/>
          </cell>
        </row>
        <row r="11545">
          <cell r="A11545" t="str">
            <v/>
          </cell>
          <cell r="D11545" t="str">
            <v/>
          </cell>
        </row>
        <row r="11546">
          <cell r="A11546" t="str">
            <v/>
          </cell>
          <cell r="D11546" t="str">
            <v/>
          </cell>
        </row>
        <row r="11547">
          <cell r="A11547" t="str">
            <v/>
          </cell>
          <cell r="D11547" t="str">
            <v/>
          </cell>
        </row>
        <row r="11548">
          <cell r="A11548" t="str">
            <v/>
          </cell>
          <cell r="D11548" t="str">
            <v/>
          </cell>
        </row>
        <row r="11549">
          <cell r="A11549" t="str">
            <v/>
          </cell>
          <cell r="D11549" t="str">
            <v/>
          </cell>
        </row>
        <row r="11550">
          <cell r="A11550" t="str">
            <v/>
          </cell>
          <cell r="D11550" t="str">
            <v/>
          </cell>
        </row>
        <row r="11551">
          <cell r="A11551" t="str">
            <v/>
          </cell>
          <cell r="D11551" t="str">
            <v/>
          </cell>
        </row>
        <row r="11552">
          <cell r="A11552" t="str">
            <v/>
          </cell>
          <cell r="D11552" t="str">
            <v/>
          </cell>
        </row>
        <row r="11553">
          <cell r="A11553" t="str">
            <v/>
          </cell>
          <cell r="D11553" t="str">
            <v/>
          </cell>
        </row>
        <row r="11554">
          <cell r="A11554">
            <v>40663</v>
          </cell>
          <cell r="D11554" t="str">
            <v>VAT Payable</v>
          </cell>
        </row>
        <row r="11555">
          <cell r="A11555" t="str">
            <v/>
          </cell>
          <cell r="D11555" t="str">
            <v/>
          </cell>
        </row>
        <row r="11556">
          <cell r="A11556" t="str">
            <v/>
          </cell>
          <cell r="D11556" t="str">
            <v/>
          </cell>
        </row>
        <row r="11557">
          <cell r="A11557" t="str">
            <v/>
          </cell>
          <cell r="D11557" t="str">
            <v/>
          </cell>
        </row>
        <row r="11558">
          <cell r="A11558" t="str">
            <v/>
          </cell>
          <cell r="D11558" t="str">
            <v/>
          </cell>
        </row>
        <row r="11559">
          <cell r="A11559" t="str">
            <v/>
          </cell>
          <cell r="D11559" t="str">
            <v/>
          </cell>
        </row>
        <row r="11560">
          <cell r="A11560" t="str">
            <v/>
          </cell>
          <cell r="D11560" t="str">
            <v/>
          </cell>
        </row>
        <row r="11561">
          <cell r="A11561" t="str">
            <v/>
          </cell>
          <cell r="D11561" t="str">
            <v/>
          </cell>
        </row>
        <row r="11562">
          <cell r="A11562" t="str">
            <v/>
          </cell>
          <cell r="D11562" t="str">
            <v/>
          </cell>
        </row>
        <row r="11563">
          <cell r="A11563" t="str">
            <v/>
          </cell>
          <cell r="D11563" t="str">
            <v/>
          </cell>
        </row>
        <row r="11564">
          <cell r="A11564" t="str">
            <v/>
          </cell>
          <cell r="D11564" t="str">
            <v/>
          </cell>
        </row>
        <row r="11565">
          <cell r="A11565" t="str">
            <v/>
          </cell>
          <cell r="D11565" t="str">
            <v/>
          </cell>
        </row>
        <row r="11566">
          <cell r="A11566">
            <v>40663</v>
          </cell>
          <cell r="D11566" t="str">
            <v>Output VAT 4%</v>
          </cell>
        </row>
        <row r="11567">
          <cell r="A11567" t="str">
            <v/>
          </cell>
          <cell r="D11567" t="str">
            <v/>
          </cell>
        </row>
        <row r="11568">
          <cell r="A11568" t="str">
            <v/>
          </cell>
          <cell r="D11568" t="str">
            <v/>
          </cell>
        </row>
        <row r="11569">
          <cell r="A11569" t="str">
            <v/>
          </cell>
          <cell r="D11569" t="str">
            <v/>
          </cell>
        </row>
        <row r="11570">
          <cell r="A11570" t="str">
            <v/>
          </cell>
          <cell r="D11570" t="str">
            <v/>
          </cell>
        </row>
        <row r="11571">
          <cell r="A11571" t="str">
            <v/>
          </cell>
          <cell r="D11571" t="str">
            <v/>
          </cell>
        </row>
        <row r="11572">
          <cell r="A11572" t="str">
            <v/>
          </cell>
          <cell r="D11572" t="str">
            <v/>
          </cell>
        </row>
        <row r="11573">
          <cell r="A11573" t="str">
            <v/>
          </cell>
          <cell r="D11573" t="str">
            <v/>
          </cell>
        </row>
        <row r="11574">
          <cell r="A11574" t="str">
            <v/>
          </cell>
          <cell r="D11574" t="str">
            <v/>
          </cell>
        </row>
        <row r="11575">
          <cell r="A11575" t="str">
            <v/>
          </cell>
          <cell r="D11575" t="str">
            <v/>
          </cell>
        </row>
        <row r="11576">
          <cell r="A11576" t="str">
            <v/>
          </cell>
          <cell r="D11576" t="str">
            <v/>
          </cell>
        </row>
        <row r="11577">
          <cell r="A11577" t="str">
            <v/>
          </cell>
          <cell r="D11577" t="str">
            <v/>
          </cell>
        </row>
        <row r="11578">
          <cell r="A11578">
            <v>40663</v>
          </cell>
          <cell r="D11578" t="str">
            <v>Output VAT 12.5%</v>
          </cell>
        </row>
        <row r="11579">
          <cell r="A11579" t="str">
            <v/>
          </cell>
          <cell r="D11579" t="str">
            <v/>
          </cell>
        </row>
        <row r="11580">
          <cell r="A11580" t="str">
            <v/>
          </cell>
          <cell r="D11580" t="str">
            <v/>
          </cell>
        </row>
        <row r="11581">
          <cell r="A11581" t="str">
            <v/>
          </cell>
          <cell r="D11581" t="str">
            <v/>
          </cell>
        </row>
        <row r="11582">
          <cell r="A11582" t="str">
            <v/>
          </cell>
          <cell r="D11582" t="str">
            <v/>
          </cell>
        </row>
        <row r="11583">
          <cell r="A11583" t="str">
            <v/>
          </cell>
          <cell r="D11583" t="str">
            <v/>
          </cell>
        </row>
        <row r="11584">
          <cell r="A11584" t="str">
            <v/>
          </cell>
          <cell r="D11584" t="str">
            <v/>
          </cell>
        </row>
        <row r="11585">
          <cell r="A11585" t="str">
            <v/>
          </cell>
          <cell r="D11585" t="str">
            <v/>
          </cell>
        </row>
        <row r="11586">
          <cell r="A11586" t="str">
            <v/>
          </cell>
          <cell r="D11586" t="str">
            <v/>
          </cell>
        </row>
        <row r="11587">
          <cell r="A11587" t="str">
            <v/>
          </cell>
          <cell r="D11587" t="str">
            <v/>
          </cell>
        </row>
        <row r="11588">
          <cell r="A11588" t="str">
            <v/>
          </cell>
          <cell r="D11588" t="str">
            <v/>
          </cell>
        </row>
        <row r="11589">
          <cell r="A11589" t="str">
            <v/>
          </cell>
          <cell r="D11589" t="str">
            <v/>
          </cell>
        </row>
        <row r="11590">
          <cell r="A11590">
            <v>40637</v>
          </cell>
          <cell r="D11590" t="str">
            <v>Input VAT 4%</v>
          </cell>
        </row>
        <row r="11591">
          <cell r="A11591">
            <v>40637</v>
          </cell>
          <cell r="D11591" t="str">
            <v>Input VAT 12.5%</v>
          </cell>
        </row>
        <row r="11592">
          <cell r="A11592">
            <v>40637</v>
          </cell>
          <cell r="D11592" t="str">
            <v>Input VAT 4%</v>
          </cell>
        </row>
        <row r="11593">
          <cell r="A11593">
            <v>40637</v>
          </cell>
          <cell r="D11593" t="str">
            <v>CST on Purchase</v>
          </cell>
        </row>
        <row r="11594">
          <cell r="A11594">
            <v>40637</v>
          </cell>
          <cell r="D11594" t="str">
            <v>CST on Purchase</v>
          </cell>
        </row>
        <row r="11595">
          <cell r="A11595">
            <v>40637</v>
          </cell>
          <cell r="D11595" t="str">
            <v>CST on Purchase</v>
          </cell>
        </row>
        <row r="11596">
          <cell r="A11596">
            <v>40637</v>
          </cell>
          <cell r="D11596" t="str">
            <v>Input VAT 4%</v>
          </cell>
        </row>
        <row r="11597">
          <cell r="A11597">
            <v>40637</v>
          </cell>
          <cell r="D11597" t="str">
            <v>Input VAT 12.5%</v>
          </cell>
        </row>
        <row r="11598">
          <cell r="A11598">
            <v>40637</v>
          </cell>
          <cell r="D11598" t="str">
            <v>Input VAT 4%</v>
          </cell>
        </row>
        <row r="11599">
          <cell r="A11599">
            <v>40637</v>
          </cell>
          <cell r="D11599" t="str">
            <v>Input VAT 12.5%</v>
          </cell>
        </row>
        <row r="11600">
          <cell r="A11600">
            <v>40637</v>
          </cell>
          <cell r="D11600" t="str">
            <v>Debtors</v>
          </cell>
        </row>
        <row r="11601">
          <cell r="A11601">
            <v>40637</v>
          </cell>
          <cell r="D11601" t="str">
            <v>Debtors 1</v>
          </cell>
        </row>
        <row r="11602">
          <cell r="A11602">
            <v>40637</v>
          </cell>
          <cell r="D11602" t="str">
            <v>Debtors 2</v>
          </cell>
        </row>
        <row r="11603">
          <cell r="A11603">
            <v>40637</v>
          </cell>
          <cell r="D11603" t="str">
            <v>Debtors</v>
          </cell>
        </row>
        <row r="11604">
          <cell r="A11604">
            <v>40637</v>
          </cell>
          <cell r="D11604" t="str">
            <v>Debtors 1</v>
          </cell>
        </row>
        <row r="11605">
          <cell r="A11605">
            <v>40637</v>
          </cell>
          <cell r="D11605" t="str">
            <v>Debtors 2</v>
          </cell>
        </row>
        <row r="11606">
          <cell r="A11606">
            <v>40637</v>
          </cell>
          <cell r="D11606" t="str">
            <v>Debtors</v>
          </cell>
        </row>
        <row r="11607">
          <cell r="A11607">
            <v>40637</v>
          </cell>
          <cell r="D11607" t="str">
            <v>Debtors 1</v>
          </cell>
        </row>
        <row r="11608">
          <cell r="A11608">
            <v>40637</v>
          </cell>
          <cell r="D11608" t="str">
            <v>Debtors 2</v>
          </cell>
        </row>
        <row r="11609">
          <cell r="A11609">
            <v>40637</v>
          </cell>
          <cell r="D11609" t="str">
            <v>Debtors 2</v>
          </cell>
        </row>
        <row r="11610">
          <cell r="A11610" t="str">
            <v>EOF</v>
          </cell>
          <cell r="D11610" t="str">
            <v>EOF</v>
          </cell>
        </row>
        <row r="11611">
          <cell r="A11611" t="str">
            <v/>
          </cell>
          <cell r="D11611" t="str">
            <v/>
          </cell>
        </row>
        <row r="11612">
          <cell r="A11612" t="str">
            <v/>
          </cell>
          <cell r="D11612" t="str">
            <v/>
          </cell>
        </row>
        <row r="11613">
          <cell r="A11613" t="str">
            <v/>
          </cell>
          <cell r="D11613" t="str">
            <v/>
          </cell>
        </row>
        <row r="11614">
          <cell r="A11614" t="str">
            <v/>
          </cell>
          <cell r="D11614" t="str">
            <v/>
          </cell>
        </row>
        <row r="11615">
          <cell r="A11615" t="str">
            <v/>
          </cell>
          <cell r="D11615" t="str">
            <v/>
          </cell>
        </row>
        <row r="11616">
          <cell r="A11616" t="str">
            <v/>
          </cell>
          <cell r="D11616" t="str">
            <v/>
          </cell>
        </row>
        <row r="11617">
          <cell r="A11617" t="str">
            <v/>
          </cell>
          <cell r="D11617" t="str">
            <v/>
          </cell>
        </row>
        <row r="11618">
          <cell r="A11618" t="str">
            <v/>
          </cell>
          <cell r="D11618" t="str">
            <v/>
          </cell>
        </row>
        <row r="11619">
          <cell r="A11619" t="str">
            <v/>
          </cell>
          <cell r="D11619" t="str">
            <v/>
          </cell>
        </row>
        <row r="11620">
          <cell r="A11620" t="str">
            <v/>
          </cell>
          <cell r="D11620" t="str">
            <v/>
          </cell>
        </row>
        <row r="11621">
          <cell r="A11621" t="str">
            <v/>
          </cell>
          <cell r="D11621" t="str">
            <v/>
          </cell>
        </row>
        <row r="11622">
          <cell r="A11622" t="str">
            <v/>
          </cell>
          <cell r="D11622" t="str">
            <v/>
          </cell>
        </row>
        <row r="11623">
          <cell r="A11623" t="str">
            <v/>
          </cell>
          <cell r="D11623" t="str">
            <v/>
          </cell>
        </row>
        <row r="11624">
          <cell r="A11624" t="str">
            <v/>
          </cell>
          <cell r="D11624" t="str">
            <v/>
          </cell>
        </row>
        <row r="11625">
          <cell r="A11625" t="str">
            <v/>
          </cell>
          <cell r="D11625" t="str">
            <v/>
          </cell>
        </row>
        <row r="11626">
          <cell r="A11626" t="str">
            <v/>
          </cell>
          <cell r="D11626" t="str">
            <v/>
          </cell>
        </row>
        <row r="11627">
          <cell r="A11627" t="str">
            <v/>
          </cell>
          <cell r="D11627" t="str">
            <v/>
          </cell>
        </row>
        <row r="11628">
          <cell r="A11628" t="str">
            <v/>
          </cell>
          <cell r="D11628" t="str">
            <v/>
          </cell>
        </row>
        <row r="11629">
          <cell r="A11629" t="str">
            <v/>
          </cell>
          <cell r="D11629" t="str">
            <v/>
          </cell>
        </row>
        <row r="11630">
          <cell r="A11630" t="str">
            <v/>
          </cell>
          <cell r="D11630" t="str">
            <v/>
          </cell>
        </row>
        <row r="11631">
          <cell r="A11631" t="str">
            <v/>
          </cell>
          <cell r="D11631" t="str">
            <v/>
          </cell>
        </row>
        <row r="11632">
          <cell r="A11632" t="str">
            <v/>
          </cell>
          <cell r="D11632" t="str">
            <v/>
          </cell>
        </row>
        <row r="11633">
          <cell r="A11633" t="str">
            <v/>
          </cell>
          <cell r="D11633" t="str">
            <v/>
          </cell>
        </row>
        <row r="11634">
          <cell r="A11634" t="str">
            <v/>
          </cell>
          <cell r="D11634" t="str">
            <v/>
          </cell>
        </row>
        <row r="11635">
          <cell r="A11635" t="str">
            <v/>
          </cell>
          <cell r="D11635" t="str">
            <v/>
          </cell>
        </row>
        <row r="11636">
          <cell r="A11636" t="str">
            <v/>
          </cell>
          <cell r="D11636" t="str">
            <v/>
          </cell>
        </row>
        <row r="11637">
          <cell r="A11637" t="str">
            <v/>
          </cell>
          <cell r="D11637" t="str">
            <v/>
          </cell>
        </row>
        <row r="11638">
          <cell r="A11638" t="str">
            <v/>
          </cell>
          <cell r="D11638" t="str">
            <v/>
          </cell>
        </row>
        <row r="11639">
          <cell r="A11639" t="str">
            <v/>
          </cell>
          <cell r="D11639" t="str">
            <v/>
          </cell>
        </row>
        <row r="11640">
          <cell r="A11640" t="str">
            <v/>
          </cell>
          <cell r="D11640" t="str">
            <v/>
          </cell>
        </row>
        <row r="11641">
          <cell r="A11641" t="str">
            <v/>
          </cell>
          <cell r="D11641" t="str">
            <v/>
          </cell>
        </row>
        <row r="11642">
          <cell r="A11642" t="str">
            <v/>
          </cell>
          <cell r="D11642" t="str">
            <v/>
          </cell>
        </row>
        <row r="11643">
          <cell r="A11643" t="str">
            <v/>
          </cell>
          <cell r="D11643" t="str">
            <v/>
          </cell>
        </row>
        <row r="11644">
          <cell r="A11644" t="str">
            <v/>
          </cell>
          <cell r="D11644" t="str">
            <v/>
          </cell>
        </row>
        <row r="11645">
          <cell r="A11645" t="str">
            <v/>
          </cell>
          <cell r="D11645" t="str">
            <v/>
          </cell>
        </row>
        <row r="11646">
          <cell r="A11646" t="str">
            <v/>
          </cell>
          <cell r="D11646" t="str">
            <v/>
          </cell>
        </row>
        <row r="11647">
          <cell r="A11647" t="str">
            <v/>
          </cell>
          <cell r="D11647" t="str">
            <v/>
          </cell>
        </row>
        <row r="11648">
          <cell r="A11648" t="str">
            <v/>
          </cell>
          <cell r="D11648" t="str">
            <v/>
          </cell>
        </row>
        <row r="11649">
          <cell r="A11649" t="str">
            <v/>
          </cell>
          <cell r="D11649" t="str">
            <v/>
          </cell>
        </row>
        <row r="11650">
          <cell r="A11650" t="str">
            <v/>
          </cell>
          <cell r="D11650" t="str">
            <v/>
          </cell>
        </row>
        <row r="11651">
          <cell r="A11651" t="str">
            <v/>
          </cell>
          <cell r="D11651" t="str">
            <v/>
          </cell>
        </row>
        <row r="11652">
          <cell r="A11652" t="str">
            <v/>
          </cell>
          <cell r="D11652" t="str">
            <v/>
          </cell>
        </row>
        <row r="11653">
          <cell r="A11653" t="str">
            <v/>
          </cell>
          <cell r="D11653" t="str">
            <v/>
          </cell>
        </row>
        <row r="11654">
          <cell r="A11654" t="str">
            <v/>
          </cell>
          <cell r="D11654" t="str">
            <v/>
          </cell>
        </row>
        <row r="11655">
          <cell r="A11655" t="str">
            <v/>
          </cell>
          <cell r="D11655" t="str">
            <v/>
          </cell>
        </row>
        <row r="11656">
          <cell r="A11656" t="str">
            <v/>
          </cell>
          <cell r="D11656" t="str">
            <v/>
          </cell>
        </row>
        <row r="11657">
          <cell r="A11657" t="str">
            <v/>
          </cell>
          <cell r="D11657" t="str">
            <v/>
          </cell>
        </row>
        <row r="11658">
          <cell r="A11658" t="str">
            <v/>
          </cell>
          <cell r="D11658" t="str">
            <v/>
          </cell>
        </row>
        <row r="11659">
          <cell r="A11659" t="str">
            <v/>
          </cell>
          <cell r="D11659" t="str">
            <v/>
          </cell>
        </row>
        <row r="11660">
          <cell r="A11660" t="str">
            <v/>
          </cell>
          <cell r="D11660" t="str">
            <v/>
          </cell>
        </row>
        <row r="11661">
          <cell r="A11661" t="str">
            <v/>
          </cell>
          <cell r="D11661" t="str">
            <v/>
          </cell>
        </row>
        <row r="11662">
          <cell r="A11662" t="str">
            <v/>
          </cell>
          <cell r="D11662" t="str">
            <v/>
          </cell>
        </row>
        <row r="11663">
          <cell r="A11663" t="str">
            <v/>
          </cell>
          <cell r="D11663" t="str">
            <v/>
          </cell>
        </row>
        <row r="11664">
          <cell r="A11664" t="str">
            <v/>
          </cell>
          <cell r="D11664" t="str">
            <v/>
          </cell>
        </row>
        <row r="11665">
          <cell r="A11665" t="str">
            <v/>
          </cell>
          <cell r="D11665" t="str">
            <v/>
          </cell>
        </row>
        <row r="11666">
          <cell r="A11666" t="str">
            <v/>
          </cell>
          <cell r="D11666" t="str">
            <v/>
          </cell>
        </row>
        <row r="11667">
          <cell r="A11667" t="str">
            <v/>
          </cell>
          <cell r="D11667" t="str">
            <v/>
          </cell>
        </row>
        <row r="11668">
          <cell r="A11668" t="str">
            <v/>
          </cell>
          <cell r="D11668" t="str">
            <v/>
          </cell>
        </row>
        <row r="11669">
          <cell r="A11669" t="str">
            <v/>
          </cell>
          <cell r="D11669" t="str">
            <v/>
          </cell>
        </row>
        <row r="11670">
          <cell r="A11670" t="str">
            <v/>
          </cell>
          <cell r="D11670" t="str">
            <v/>
          </cell>
        </row>
        <row r="11671">
          <cell r="A11671" t="str">
            <v/>
          </cell>
          <cell r="D11671" t="str">
            <v/>
          </cell>
        </row>
        <row r="11672">
          <cell r="A11672" t="str">
            <v/>
          </cell>
          <cell r="D11672" t="str">
            <v/>
          </cell>
        </row>
        <row r="11673">
          <cell r="A11673" t="str">
            <v/>
          </cell>
          <cell r="D11673" t="str">
            <v/>
          </cell>
        </row>
        <row r="11674">
          <cell r="A11674" t="str">
            <v/>
          </cell>
          <cell r="D11674" t="str">
            <v/>
          </cell>
        </row>
        <row r="11675">
          <cell r="A11675" t="str">
            <v/>
          </cell>
          <cell r="D11675" t="str">
            <v/>
          </cell>
        </row>
        <row r="11676">
          <cell r="A11676" t="str">
            <v/>
          </cell>
          <cell r="D11676" t="str">
            <v/>
          </cell>
        </row>
        <row r="11677">
          <cell r="A11677" t="str">
            <v/>
          </cell>
          <cell r="D11677" t="str">
            <v/>
          </cell>
        </row>
        <row r="11678">
          <cell r="A11678" t="str">
            <v/>
          </cell>
          <cell r="D11678" t="str">
            <v/>
          </cell>
        </row>
        <row r="11679">
          <cell r="A11679" t="str">
            <v/>
          </cell>
          <cell r="D11679" t="str">
            <v/>
          </cell>
        </row>
        <row r="11680">
          <cell r="A11680" t="str">
            <v/>
          </cell>
          <cell r="D11680" t="str">
            <v/>
          </cell>
        </row>
        <row r="11681">
          <cell r="A11681" t="str">
            <v/>
          </cell>
          <cell r="D11681" t="str">
            <v/>
          </cell>
        </row>
        <row r="11682">
          <cell r="A11682" t="str">
            <v/>
          </cell>
          <cell r="D11682" t="str">
            <v/>
          </cell>
        </row>
        <row r="11683">
          <cell r="A11683" t="str">
            <v/>
          </cell>
          <cell r="D11683" t="str">
            <v/>
          </cell>
        </row>
        <row r="11684">
          <cell r="A11684" t="str">
            <v/>
          </cell>
          <cell r="D11684" t="str">
            <v/>
          </cell>
        </row>
        <row r="11685">
          <cell r="A11685" t="str">
            <v/>
          </cell>
          <cell r="D11685" t="str">
            <v/>
          </cell>
        </row>
        <row r="11686">
          <cell r="A11686" t="str">
            <v/>
          </cell>
          <cell r="D11686" t="str">
            <v/>
          </cell>
        </row>
        <row r="11687">
          <cell r="A11687" t="str">
            <v/>
          </cell>
          <cell r="D11687" t="str">
            <v/>
          </cell>
        </row>
        <row r="11688">
          <cell r="A11688" t="str">
            <v/>
          </cell>
          <cell r="D11688" t="str">
            <v/>
          </cell>
        </row>
        <row r="11689">
          <cell r="A11689" t="str">
            <v/>
          </cell>
          <cell r="D11689" t="str">
            <v/>
          </cell>
        </row>
        <row r="11690">
          <cell r="A11690" t="str">
            <v/>
          </cell>
          <cell r="D11690" t="str">
            <v/>
          </cell>
        </row>
        <row r="11691">
          <cell r="A11691" t="str">
            <v/>
          </cell>
          <cell r="D11691" t="str">
            <v/>
          </cell>
        </row>
        <row r="11692">
          <cell r="A11692" t="str">
            <v/>
          </cell>
          <cell r="D11692" t="str">
            <v/>
          </cell>
        </row>
        <row r="11693">
          <cell r="A11693" t="str">
            <v/>
          </cell>
          <cell r="D11693" t="str">
            <v/>
          </cell>
        </row>
        <row r="11694">
          <cell r="A11694" t="str">
            <v/>
          </cell>
          <cell r="D11694" t="str">
            <v/>
          </cell>
        </row>
        <row r="11695">
          <cell r="A11695" t="str">
            <v/>
          </cell>
          <cell r="D11695" t="str">
            <v/>
          </cell>
        </row>
        <row r="11696">
          <cell r="A11696" t="str">
            <v/>
          </cell>
          <cell r="D11696" t="str">
            <v/>
          </cell>
        </row>
        <row r="11697">
          <cell r="A11697" t="str">
            <v/>
          </cell>
          <cell r="D11697" t="str">
            <v/>
          </cell>
        </row>
        <row r="11698">
          <cell r="A11698" t="str">
            <v/>
          </cell>
          <cell r="D11698" t="str">
            <v/>
          </cell>
        </row>
        <row r="11699">
          <cell r="A11699" t="str">
            <v/>
          </cell>
          <cell r="D11699" t="str">
            <v/>
          </cell>
        </row>
        <row r="11700">
          <cell r="A11700" t="str">
            <v/>
          </cell>
          <cell r="D11700" t="str">
            <v/>
          </cell>
        </row>
        <row r="11701">
          <cell r="A11701" t="str">
            <v/>
          </cell>
          <cell r="D11701" t="str">
            <v/>
          </cell>
        </row>
        <row r="11702">
          <cell r="A11702" t="str">
            <v/>
          </cell>
          <cell r="D11702" t="str">
            <v/>
          </cell>
        </row>
        <row r="11703">
          <cell r="A11703" t="str">
            <v/>
          </cell>
          <cell r="D11703" t="str">
            <v/>
          </cell>
        </row>
        <row r="11704">
          <cell r="A11704" t="str">
            <v/>
          </cell>
          <cell r="D11704" t="str">
            <v/>
          </cell>
        </row>
        <row r="11705">
          <cell r="A11705" t="str">
            <v/>
          </cell>
          <cell r="D11705" t="str">
            <v/>
          </cell>
        </row>
        <row r="11706">
          <cell r="A11706" t="str">
            <v/>
          </cell>
          <cell r="D11706" t="str">
            <v/>
          </cell>
        </row>
        <row r="11707">
          <cell r="A11707" t="str">
            <v/>
          </cell>
          <cell r="D11707" t="str">
            <v/>
          </cell>
        </row>
        <row r="11708">
          <cell r="A11708" t="str">
            <v/>
          </cell>
          <cell r="D11708" t="str">
            <v/>
          </cell>
        </row>
        <row r="11709">
          <cell r="A11709" t="str">
            <v/>
          </cell>
          <cell r="D11709" t="str">
            <v/>
          </cell>
        </row>
        <row r="11710">
          <cell r="A11710" t="str">
            <v/>
          </cell>
          <cell r="D11710" t="str">
            <v/>
          </cell>
        </row>
        <row r="11711">
          <cell r="A11711" t="str">
            <v/>
          </cell>
          <cell r="D11711" t="str">
            <v/>
          </cell>
        </row>
        <row r="11712">
          <cell r="A11712" t="str">
            <v/>
          </cell>
          <cell r="D11712" t="str">
            <v/>
          </cell>
        </row>
        <row r="11713">
          <cell r="A11713" t="str">
            <v/>
          </cell>
          <cell r="D11713" t="str">
            <v/>
          </cell>
        </row>
        <row r="11714">
          <cell r="A11714" t="str">
            <v/>
          </cell>
          <cell r="D11714" t="str">
            <v/>
          </cell>
        </row>
        <row r="11715">
          <cell r="A11715" t="str">
            <v/>
          </cell>
          <cell r="D11715" t="str">
            <v/>
          </cell>
        </row>
        <row r="11716">
          <cell r="A11716" t="str">
            <v/>
          </cell>
          <cell r="D11716" t="str">
            <v/>
          </cell>
        </row>
        <row r="11717">
          <cell r="A11717" t="str">
            <v/>
          </cell>
          <cell r="D11717" t="str">
            <v/>
          </cell>
        </row>
        <row r="11718">
          <cell r="A11718" t="str">
            <v/>
          </cell>
          <cell r="D11718" t="str">
            <v/>
          </cell>
        </row>
        <row r="11719">
          <cell r="A11719" t="str">
            <v/>
          </cell>
          <cell r="D11719" t="str">
            <v/>
          </cell>
        </row>
        <row r="11720">
          <cell r="A11720" t="str">
            <v/>
          </cell>
          <cell r="D11720" t="str">
            <v/>
          </cell>
        </row>
        <row r="11721">
          <cell r="A11721" t="str">
            <v/>
          </cell>
          <cell r="D11721" t="str">
            <v/>
          </cell>
        </row>
        <row r="11722">
          <cell r="A11722" t="str">
            <v/>
          </cell>
          <cell r="D11722" t="str">
            <v/>
          </cell>
        </row>
        <row r="11723">
          <cell r="A11723" t="str">
            <v/>
          </cell>
          <cell r="D11723" t="str">
            <v/>
          </cell>
        </row>
        <row r="11724">
          <cell r="A11724" t="str">
            <v/>
          </cell>
          <cell r="D11724" t="str">
            <v/>
          </cell>
        </row>
        <row r="11725">
          <cell r="A11725" t="str">
            <v/>
          </cell>
          <cell r="D11725" t="str">
            <v/>
          </cell>
        </row>
        <row r="11726">
          <cell r="A11726" t="str">
            <v/>
          </cell>
          <cell r="D11726" t="str">
            <v/>
          </cell>
        </row>
        <row r="11727">
          <cell r="A11727" t="str">
            <v/>
          </cell>
          <cell r="D11727" t="str">
            <v/>
          </cell>
        </row>
        <row r="11728">
          <cell r="A11728" t="str">
            <v/>
          </cell>
          <cell r="D11728" t="str">
            <v/>
          </cell>
        </row>
        <row r="11729">
          <cell r="A11729" t="str">
            <v/>
          </cell>
          <cell r="D11729" t="str">
            <v/>
          </cell>
        </row>
        <row r="11730">
          <cell r="A11730" t="str">
            <v/>
          </cell>
          <cell r="D11730" t="str">
            <v/>
          </cell>
        </row>
        <row r="11731">
          <cell r="A11731" t="str">
            <v/>
          </cell>
          <cell r="D11731" t="str">
            <v/>
          </cell>
        </row>
        <row r="11732">
          <cell r="A11732" t="str">
            <v/>
          </cell>
          <cell r="D11732" t="str">
            <v/>
          </cell>
        </row>
        <row r="11733">
          <cell r="A11733" t="str">
            <v/>
          </cell>
          <cell r="D11733" t="str">
            <v/>
          </cell>
        </row>
        <row r="11734">
          <cell r="A11734" t="str">
            <v/>
          </cell>
          <cell r="D11734" t="str">
            <v/>
          </cell>
        </row>
        <row r="11735">
          <cell r="A11735" t="str">
            <v/>
          </cell>
          <cell r="D11735" t="str">
            <v/>
          </cell>
        </row>
        <row r="11736">
          <cell r="A11736" t="str">
            <v/>
          </cell>
          <cell r="D11736" t="str">
            <v/>
          </cell>
        </row>
        <row r="11737">
          <cell r="A11737" t="str">
            <v/>
          </cell>
          <cell r="D11737" t="str">
            <v/>
          </cell>
        </row>
        <row r="11738">
          <cell r="A11738" t="str">
            <v/>
          </cell>
          <cell r="D11738" t="str">
            <v/>
          </cell>
        </row>
        <row r="11739">
          <cell r="A11739" t="str">
            <v/>
          </cell>
          <cell r="D11739" t="str">
            <v/>
          </cell>
        </row>
        <row r="11740">
          <cell r="A11740" t="str">
            <v/>
          </cell>
          <cell r="D11740" t="str">
            <v/>
          </cell>
        </row>
        <row r="11741">
          <cell r="A11741" t="str">
            <v/>
          </cell>
          <cell r="D11741" t="str">
            <v/>
          </cell>
        </row>
        <row r="11742">
          <cell r="A11742" t="str">
            <v/>
          </cell>
          <cell r="D11742" t="str">
            <v/>
          </cell>
        </row>
        <row r="11743">
          <cell r="A11743" t="str">
            <v/>
          </cell>
          <cell r="D11743" t="str">
            <v/>
          </cell>
        </row>
        <row r="11744">
          <cell r="A11744" t="str">
            <v/>
          </cell>
          <cell r="D11744" t="str">
            <v/>
          </cell>
        </row>
        <row r="11745">
          <cell r="A11745" t="str">
            <v/>
          </cell>
          <cell r="D11745" t="str">
            <v/>
          </cell>
        </row>
        <row r="11746">
          <cell r="A11746" t="str">
            <v/>
          </cell>
          <cell r="D11746" t="str">
            <v/>
          </cell>
        </row>
        <row r="11747">
          <cell r="A11747" t="str">
            <v/>
          </cell>
          <cell r="D11747" t="str">
            <v/>
          </cell>
        </row>
        <row r="11748">
          <cell r="A11748" t="str">
            <v/>
          </cell>
          <cell r="D11748" t="str">
            <v/>
          </cell>
        </row>
        <row r="11749">
          <cell r="A11749" t="str">
            <v/>
          </cell>
          <cell r="D11749" t="str">
            <v/>
          </cell>
        </row>
        <row r="11750">
          <cell r="A11750" t="str">
            <v/>
          </cell>
          <cell r="D11750" t="str">
            <v/>
          </cell>
        </row>
        <row r="11751">
          <cell r="A11751" t="str">
            <v/>
          </cell>
          <cell r="D11751" t="str">
            <v/>
          </cell>
        </row>
        <row r="11752">
          <cell r="A11752" t="str">
            <v/>
          </cell>
          <cell r="D11752" t="str">
            <v/>
          </cell>
        </row>
        <row r="11753">
          <cell r="A11753" t="str">
            <v/>
          </cell>
          <cell r="D11753" t="str">
            <v/>
          </cell>
        </row>
        <row r="11754">
          <cell r="A11754" t="str">
            <v/>
          </cell>
          <cell r="D11754" t="str">
            <v/>
          </cell>
        </row>
        <row r="11755">
          <cell r="A11755" t="str">
            <v/>
          </cell>
          <cell r="D11755" t="str">
            <v/>
          </cell>
        </row>
        <row r="11756">
          <cell r="A11756" t="str">
            <v/>
          </cell>
          <cell r="D11756" t="str">
            <v/>
          </cell>
        </row>
        <row r="11757">
          <cell r="A11757" t="str">
            <v/>
          </cell>
          <cell r="D11757" t="str">
            <v/>
          </cell>
        </row>
        <row r="11758">
          <cell r="A11758" t="str">
            <v/>
          </cell>
          <cell r="D11758" t="str">
            <v/>
          </cell>
        </row>
        <row r="11759">
          <cell r="A11759" t="str">
            <v/>
          </cell>
          <cell r="D11759" t="str">
            <v/>
          </cell>
        </row>
        <row r="11760">
          <cell r="A11760" t="str">
            <v/>
          </cell>
          <cell r="D11760" t="str">
            <v/>
          </cell>
        </row>
        <row r="11761">
          <cell r="A11761" t="str">
            <v/>
          </cell>
          <cell r="D11761" t="str">
            <v/>
          </cell>
        </row>
        <row r="11762">
          <cell r="A11762" t="str">
            <v/>
          </cell>
          <cell r="D11762" t="str">
            <v/>
          </cell>
        </row>
        <row r="11763">
          <cell r="A11763" t="str">
            <v/>
          </cell>
          <cell r="D11763" t="str">
            <v/>
          </cell>
        </row>
        <row r="11764">
          <cell r="A11764" t="str">
            <v/>
          </cell>
          <cell r="D11764" t="str">
            <v/>
          </cell>
        </row>
        <row r="11765">
          <cell r="A11765" t="str">
            <v/>
          </cell>
          <cell r="D11765" t="str">
            <v/>
          </cell>
        </row>
        <row r="11766">
          <cell r="A11766" t="str">
            <v/>
          </cell>
          <cell r="D11766" t="str">
            <v/>
          </cell>
        </row>
        <row r="11767">
          <cell r="A11767" t="str">
            <v/>
          </cell>
          <cell r="D11767" t="str">
            <v/>
          </cell>
        </row>
        <row r="11768">
          <cell r="A11768" t="str">
            <v/>
          </cell>
          <cell r="D11768" t="str">
            <v/>
          </cell>
        </row>
        <row r="11769">
          <cell r="A11769" t="str">
            <v/>
          </cell>
          <cell r="D11769" t="str">
            <v/>
          </cell>
        </row>
        <row r="11770">
          <cell r="A11770" t="str">
            <v/>
          </cell>
          <cell r="D11770" t="str">
            <v/>
          </cell>
        </row>
        <row r="11771">
          <cell r="A11771" t="str">
            <v/>
          </cell>
          <cell r="D11771" t="str">
            <v/>
          </cell>
        </row>
        <row r="11772">
          <cell r="A11772" t="str">
            <v/>
          </cell>
          <cell r="D11772" t="str">
            <v/>
          </cell>
        </row>
        <row r="11773">
          <cell r="A11773" t="str">
            <v/>
          </cell>
          <cell r="D11773" t="str">
            <v/>
          </cell>
        </row>
        <row r="11774">
          <cell r="A11774" t="str">
            <v/>
          </cell>
          <cell r="D11774" t="str">
            <v/>
          </cell>
        </row>
        <row r="11775">
          <cell r="A11775" t="str">
            <v/>
          </cell>
          <cell r="D11775" t="str">
            <v/>
          </cell>
        </row>
        <row r="11776">
          <cell r="A11776" t="str">
            <v/>
          </cell>
          <cell r="D11776" t="str">
            <v/>
          </cell>
        </row>
        <row r="11777">
          <cell r="A11777" t="str">
            <v/>
          </cell>
          <cell r="D11777" t="str">
            <v/>
          </cell>
        </row>
        <row r="11778">
          <cell r="A11778" t="str">
            <v/>
          </cell>
          <cell r="D11778" t="str">
            <v/>
          </cell>
        </row>
        <row r="11779">
          <cell r="A11779" t="str">
            <v/>
          </cell>
          <cell r="D11779" t="str">
            <v/>
          </cell>
        </row>
        <row r="11780">
          <cell r="A11780" t="str">
            <v/>
          </cell>
          <cell r="D11780" t="str">
            <v/>
          </cell>
        </row>
        <row r="11781">
          <cell r="A11781" t="str">
            <v/>
          </cell>
          <cell r="D11781" t="str">
            <v/>
          </cell>
        </row>
        <row r="11782">
          <cell r="A11782" t="str">
            <v/>
          </cell>
          <cell r="D11782" t="str">
            <v/>
          </cell>
        </row>
        <row r="11783">
          <cell r="A11783" t="str">
            <v/>
          </cell>
          <cell r="D11783" t="str">
            <v/>
          </cell>
        </row>
        <row r="11784">
          <cell r="A11784" t="str">
            <v/>
          </cell>
          <cell r="D11784" t="str">
            <v/>
          </cell>
        </row>
        <row r="11785">
          <cell r="A11785" t="str">
            <v/>
          </cell>
          <cell r="D11785" t="str">
            <v/>
          </cell>
        </row>
        <row r="11786">
          <cell r="A11786" t="str">
            <v/>
          </cell>
          <cell r="D11786" t="str">
            <v/>
          </cell>
        </row>
        <row r="11787">
          <cell r="A11787" t="str">
            <v/>
          </cell>
          <cell r="D11787" t="str">
            <v/>
          </cell>
        </row>
        <row r="11788">
          <cell r="A11788" t="str">
            <v/>
          </cell>
          <cell r="D11788" t="str">
            <v/>
          </cell>
        </row>
        <row r="11789">
          <cell r="A11789" t="str">
            <v/>
          </cell>
          <cell r="D11789" t="str">
            <v/>
          </cell>
        </row>
        <row r="11790">
          <cell r="A11790" t="str">
            <v/>
          </cell>
          <cell r="D11790" t="str">
            <v/>
          </cell>
        </row>
        <row r="11791">
          <cell r="A11791" t="str">
            <v/>
          </cell>
          <cell r="D11791" t="str">
            <v/>
          </cell>
        </row>
        <row r="11792">
          <cell r="A11792" t="str">
            <v/>
          </cell>
          <cell r="D11792" t="str">
            <v/>
          </cell>
        </row>
        <row r="11793">
          <cell r="A11793" t="str">
            <v/>
          </cell>
          <cell r="D11793" t="str">
            <v/>
          </cell>
        </row>
        <row r="11794">
          <cell r="A11794" t="str">
            <v/>
          </cell>
          <cell r="D11794" t="str">
            <v/>
          </cell>
        </row>
        <row r="11795">
          <cell r="A11795" t="str">
            <v/>
          </cell>
          <cell r="D11795" t="str">
            <v/>
          </cell>
        </row>
        <row r="11796">
          <cell r="A11796" t="str">
            <v/>
          </cell>
          <cell r="D11796" t="str">
            <v/>
          </cell>
        </row>
        <row r="11797">
          <cell r="A11797" t="str">
            <v/>
          </cell>
          <cell r="D11797" t="str">
            <v/>
          </cell>
        </row>
        <row r="11798">
          <cell r="A11798" t="str">
            <v/>
          </cell>
          <cell r="D11798" t="str">
            <v/>
          </cell>
        </row>
        <row r="11799">
          <cell r="A11799" t="str">
            <v/>
          </cell>
          <cell r="D11799" t="str">
            <v/>
          </cell>
        </row>
        <row r="11800">
          <cell r="A11800" t="str">
            <v/>
          </cell>
          <cell r="D11800" t="str">
            <v/>
          </cell>
        </row>
        <row r="11801">
          <cell r="A11801" t="str">
            <v/>
          </cell>
          <cell r="D11801" t="str">
            <v/>
          </cell>
        </row>
        <row r="11802">
          <cell r="A11802" t="str">
            <v/>
          </cell>
          <cell r="D11802" t="str">
            <v/>
          </cell>
        </row>
        <row r="11803">
          <cell r="A11803" t="str">
            <v/>
          </cell>
          <cell r="D11803" t="str">
            <v/>
          </cell>
        </row>
        <row r="11804">
          <cell r="A11804" t="str">
            <v/>
          </cell>
          <cell r="D11804" t="str">
            <v/>
          </cell>
        </row>
        <row r="11805">
          <cell r="A11805" t="str">
            <v/>
          </cell>
          <cell r="D11805" t="str">
            <v/>
          </cell>
        </row>
        <row r="11806">
          <cell r="A11806" t="str">
            <v/>
          </cell>
          <cell r="D11806" t="str">
            <v/>
          </cell>
        </row>
        <row r="11807">
          <cell r="A11807" t="str">
            <v/>
          </cell>
          <cell r="D11807" t="str">
            <v/>
          </cell>
        </row>
        <row r="11808">
          <cell r="A11808" t="str">
            <v/>
          </cell>
          <cell r="D11808" t="str">
            <v/>
          </cell>
        </row>
        <row r="11809">
          <cell r="A11809" t="str">
            <v/>
          </cell>
          <cell r="D11809" t="str">
            <v/>
          </cell>
        </row>
        <row r="11810">
          <cell r="A11810" t="str">
            <v/>
          </cell>
          <cell r="D11810" t="str">
            <v/>
          </cell>
        </row>
        <row r="11811">
          <cell r="A11811" t="str">
            <v/>
          </cell>
          <cell r="D11811" t="str">
            <v/>
          </cell>
        </row>
        <row r="11812">
          <cell r="A11812" t="str">
            <v/>
          </cell>
          <cell r="D11812" t="str">
            <v/>
          </cell>
        </row>
        <row r="11813">
          <cell r="A11813" t="str">
            <v/>
          </cell>
          <cell r="D11813" t="str">
            <v/>
          </cell>
        </row>
        <row r="11814">
          <cell r="A11814" t="str">
            <v/>
          </cell>
          <cell r="D11814" t="str">
            <v/>
          </cell>
        </row>
        <row r="11815">
          <cell r="A11815" t="str">
            <v/>
          </cell>
          <cell r="D11815" t="str">
            <v/>
          </cell>
        </row>
        <row r="11816">
          <cell r="A11816" t="str">
            <v/>
          </cell>
          <cell r="D11816" t="str">
            <v/>
          </cell>
        </row>
        <row r="11817">
          <cell r="A11817" t="str">
            <v/>
          </cell>
          <cell r="D11817" t="str">
            <v/>
          </cell>
        </row>
        <row r="11818">
          <cell r="A11818" t="str">
            <v/>
          </cell>
          <cell r="D11818" t="str">
            <v/>
          </cell>
        </row>
        <row r="11819">
          <cell r="A11819" t="str">
            <v/>
          </cell>
          <cell r="D11819" t="str">
            <v/>
          </cell>
        </row>
        <row r="11820">
          <cell r="A11820" t="str">
            <v/>
          </cell>
          <cell r="D11820" t="str">
            <v/>
          </cell>
        </row>
        <row r="11821">
          <cell r="A11821" t="str">
            <v/>
          </cell>
          <cell r="D11821" t="str">
            <v/>
          </cell>
        </row>
        <row r="11822">
          <cell r="A11822" t="str">
            <v/>
          </cell>
          <cell r="D11822" t="str">
            <v/>
          </cell>
        </row>
        <row r="11823">
          <cell r="A11823" t="str">
            <v/>
          </cell>
          <cell r="D11823" t="str">
            <v/>
          </cell>
        </row>
        <row r="11824">
          <cell r="A11824" t="str">
            <v/>
          </cell>
          <cell r="D11824" t="str">
            <v/>
          </cell>
        </row>
        <row r="11825">
          <cell r="A11825" t="str">
            <v/>
          </cell>
          <cell r="D11825" t="str">
            <v/>
          </cell>
        </row>
        <row r="11826">
          <cell r="A11826" t="str">
            <v/>
          </cell>
          <cell r="D11826" t="str">
            <v/>
          </cell>
        </row>
        <row r="11827">
          <cell r="A11827" t="str">
            <v/>
          </cell>
          <cell r="D11827" t="str">
            <v/>
          </cell>
        </row>
        <row r="11828">
          <cell r="A11828" t="str">
            <v/>
          </cell>
          <cell r="D11828" t="str">
            <v/>
          </cell>
        </row>
        <row r="11829">
          <cell r="A11829" t="str">
            <v/>
          </cell>
          <cell r="D11829" t="str">
            <v/>
          </cell>
        </row>
        <row r="11830">
          <cell r="A11830" t="str">
            <v/>
          </cell>
          <cell r="D11830" t="str">
            <v/>
          </cell>
        </row>
        <row r="11831">
          <cell r="A11831" t="str">
            <v/>
          </cell>
          <cell r="D11831" t="str">
            <v/>
          </cell>
        </row>
        <row r="11832">
          <cell r="A11832" t="str">
            <v/>
          </cell>
          <cell r="D11832" t="str">
            <v/>
          </cell>
        </row>
        <row r="11833">
          <cell r="A11833" t="str">
            <v/>
          </cell>
          <cell r="D11833" t="str">
            <v/>
          </cell>
        </row>
        <row r="11834">
          <cell r="A11834" t="str">
            <v/>
          </cell>
          <cell r="D11834" t="str">
            <v/>
          </cell>
        </row>
        <row r="11835">
          <cell r="A11835" t="str">
            <v/>
          </cell>
          <cell r="D11835" t="str">
            <v/>
          </cell>
        </row>
        <row r="11836">
          <cell r="A11836" t="str">
            <v/>
          </cell>
          <cell r="D11836" t="str">
            <v/>
          </cell>
        </row>
        <row r="11837">
          <cell r="A11837" t="str">
            <v/>
          </cell>
          <cell r="D11837" t="str">
            <v/>
          </cell>
        </row>
        <row r="11838">
          <cell r="A11838" t="str">
            <v/>
          </cell>
          <cell r="D11838" t="str">
            <v/>
          </cell>
        </row>
        <row r="11839">
          <cell r="A11839" t="str">
            <v/>
          </cell>
          <cell r="D11839" t="str">
            <v/>
          </cell>
        </row>
        <row r="11840">
          <cell r="A11840" t="str">
            <v/>
          </cell>
          <cell r="D11840" t="str">
            <v/>
          </cell>
        </row>
        <row r="11841">
          <cell r="A11841" t="str">
            <v/>
          </cell>
          <cell r="D11841" t="str">
            <v/>
          </cell>
        </row>
        <row r="11842">
          <cell r="A11842" t="str">
            <v/>
          </cell>
          <cell r="D11842" t="str">
            <v/>
          </cell>
        </row>
        <row r="11843">
          <cell r="A11843" t="str">
            <v/>
          </cell>
          <cell r="D11843" t="str">
            <v/>
          </cell>
        </row>
        <row r="11844">
          <cell r="A11844" t="str">
            <v/>
          </cell>
          <cell r="D11844" t="str">
            <v/>
          </cell>
        </row>
        <row r="11845">
          <cell r="A11845" t="str">
            <v/>
          </cell>
          <cell r="D11845" t="str">
            <v/>
          </cell>
        </row>
        <row r="11846">
          <cell r="A11846" t="str">
            <v/>
          </cell>
          <cell r="D11846" t="str">
            <v/>
          </cell>
        </row>
        <row r="11847">
          <cell r="A11847" t="str">
            <v/>
          </cell>
          <cell r="D11847" t="str">
            <v/>
          </cell>
        </row>
        <row r="11848">
          <cell r="A11848" t="str">
            <v/>
          </cell>
          <cell r="D11848" t="str">
            <v/>
          </cell>
        </row>
        <row r="11849">
          <cell r="A11849" t="str">
            <v/>
          </cell>
          <cell r="D11849" t="str">
            <v/>
          </cell>
        </row>
        <row r="11850">
          <cell r="A11850" t="str">
            <v/>
          </cell>
          <cell r="D11850" t="str">
            <v/>
          </cell>
        </row>
        <row r="11851">
          <cell r="A11851" t="str">
            <v/>
          </cell>
          <cell r="D11851" t="str">
            <v/>
          </cell>
        </row>
        <row r="11852">
          <cell r="A11852" t="str">
            <v/>
          </cell>
          <cell r="D11852" t="str">
            <v/>
          </cell>
        </row>
        <row r="11853">
          <cell r="A11853" t="str">
            <v/>
          </cell>
          <cell r="D11853" t="str">
            <v/>
          </cell>
        </row>
        <row r="11854">
          <cell r="A11854" t="str">
            <v/>
          </cell>
          <cell r="D11854" t="str">
            <v/>
          </cell>
        </row>
        <row r="11855">
          <cell r="A11855" t="str">
            <v/>
          </cell>
          <cell r="D11855" t="str">
            <v/>
          </cell>
        </row>
        <row r="11856">
          <cell r="A11856" t="str">
            <v/>
          </cell>
          <cell r="D11856" t="str">
            <v/>
          </cell>
        </row>
        <row r="11857">
          <cell r="A11857" t="str">
            <v/>
          </cell>
          <cell r="D11857" t="str">
            <v/>
          </cell>
        </row>
        <row r="11858">
          <cell r="A11858" t="str">
            <v/>
          </cell>
          <cell r="D11858" t="str">
            <v/>
          </cell>
        </row>
        <row r="11859">
          <cell r="A11859" t="str">
            <v/>
          </cell>
          <cell r="D11859" t="str">
            <v/>
          </cell>
        </row>
        <row r="11860">
          <cell r="A11860" t="str">
            <v/>
          </cell>
          <cell r="D11860" t="str">
            <v/>
          </cell>
        </row>
        <row r="11861">
          <cell r="A11861" t="str">
            <v/>
          </cell>
          <cell r="D11861" t="str">
            <v/>
          </cell>
        </row>
        <row r="11862">
          <cell r="A11862" t="str">
            <v/>
          </cell>
          <cell r="D11862" t="str">
            <v/>
          </cell>
        </row>
        <row r="11863">
          <cell r="A11863" t="str">
            <v/>
          </cell>
          <cell r="D11863" t="str">
            <v/>
          </cell>
        </row>
        <row r="11864">
          <cell r="A11864" t="str">
            <v/>
          </cell>
          <cell r="D11864" t="str">
            <v/>
          </cell>
        </row>
        <row r="11865">
          <cell r="A11865" t="str">
            <v/>
          </cell>
          <cell r="D11865" t="str">
            <v/>
          </cell>
        </row>
        <row r="11866">
          <cell r="A11866" t="str">
            <v/>
          </cell>
          <cell r="D11866" t="str">
            <v/>
          </cell>
        </row>
        <row r="11867">
          <cell r="A11867" t="str">
            <v/>
          </cell>
          <cell r="D11867" t="str">
            <v/>
          </cell>
        </row>
        <row r="11868">
          <cell r="A11868" t="str">
            <v/>
          </cell>
          <cell r="D11868" t="str">
            <v/>
          </cell>
        </row>
        <row r="11869">
          <cell r="A11869" t="str">
            <v/>
          </cell>
          <cell r="D11869" t="str">
            <v/>
          </cell>
        </row>
        <row r="11870">
          <cell r="A11870" t="str">
            <v/>
          </cell>
          <cell r="D11870" t="str">
            <v/>
          </cell>
        </row>
        <row r="11871">
          <cell r="A11871" t="str">
            <v/>
          </cell>
          <cell r="D11871" t="str">
            <v/>
          </cell>
        </row>
        <row r="11872">
          <cell r="A11872" t="str">
            <v/>
          </cell>
          <cell r="D11872" t="str">
            <v/>
          </cell>
        </row>
        <row r="11873">
          <cell r="A11873" t="str">
            <v/>
          </cell>
          <cell r="D11873" t="str">
            <v/>
          </cell>
        </row>
        <row r="11874">
          <cell r="A11874" t="str">
            <v/>
          </cell>
          <cell r="D11874" t="str">
            <v/>
          </cell>
        </row>
        <row r="11875">
          <cell r="A11875" t="str">
            <v/>
          </cell>
          <cell r="D11875" t="str">
            <v/>
          </cell>
        </row>
        <row r="11876">
          <cell r="A11876" t="str">
            <v/>
          </cell>
          <cell r="D11876" t="str">
            <v/>
          </cell>
        </row>
        <row r="11877">
          <cell r="A11877" t="str">
            <v/>
          </cell>
          <cell r="D11877" t="str">
            <v/>
          </cell>
        </row>
        <row r="11878">
          <cell r="A11878" t="str">
            <v/>
          </cell>
          <cell r="D11878" t="str">
            <v/>
          </cell>
        </row>
        <row r="11879">
          <cell r="A11879" t="str">
            <v/>
          </cell>
          <cell r="D11879" t="str">
            <v/>
          </cell>
        </row>
        <row r="11880">
          <cell r="A11880" t="str">
            <v/>
          </cell>
          <cell r="D11880" t="str">
            <v/>
          </cell>
        </row>
        <row r="11881">
          <cell r="A11881" t="str">
            <v/>
          </cell>
          <cell r="D11881" t="str">
            <v/>
          </cell>
        </row>
        <row r="11882">
          <cell r="A11882" t="str">
            <v/>
          </cell>
          <cell r="D11882" t="str">
            <v/>
          </cell>
        </row>
        <row r="11883">
          <cell r="A11883" t="str">
            <v/>
          </cell>
          <cell r="D11883" t="str">
            <v/>
          </cell>
        </row>
        <row r="11884">
          <cell r="A11884" t="str">
            <v/>
          </cell>
          <cell r="D11884" t="str">
            <v/>
          </cell>
        </row>
        <row r="11885">
          <cell r="A11885" t="str">
            <v/>
          </cell>
          <cell r="D11885" t="str">
            <v/>
          </cell>
        </row>
        <row r="11886">
          <cell r="A11886" t="str">
            <v/>
          </cell>
          <cell r="D11886" t="str">
            <v/>
          </cell>
        </row>
        <row r="11887">
          <cell r="A11887" t="str">
            <v/>
          </cell>
          <cell r="D11887" t="str">
            <v/>
          </cell>
        </row>
        <row r="11888">
          <cell r="A11888" t="str">
            <v/>
          </cell>
          <cell r="D11888" t="str">
            <v/>
          </cell>
        </row>
        <row r="11889">
          <cell r="A11889" t="str">
            <v/>
          </cell>
          <cell r="D11889" t="str">
            <v/>
          </cell>
        </row>
        <row r="11890">
          <cell r="A11890" t="str">
            <v/>
          </cell>
          <cell r="D11890" t="str">
            <v/>
          </cell>
        </row>
        <row r="11891">
          <cell r="A11891" t="str">
            <v/>
          </cell>
          <cell r="D11891" t="str">
            <v/>
          </cell>
        </row>
        <row r="11892">
          <cell r="A11892" t="str">
            <v/>
          </cell>
          <cell r="D11892" t="str">
            <v/>
          </cell>
        </row>
        <row r="11893">
          <cell r="A11893" t="str">
            <v/>
          </cell>
          <cell r="D11893" t="str">
            <v/>
          </cell>
        </row>
        <row r="11894">
          <cell r="A11894" t="str">
            <v/>
          </cell>
          <cell r="D11894" t="str">
            <v/>
          </cell>
        </row>
        <row r="11895">
          <cell r="A11895" t="str">
            <v/>
          </cell>
          <cell r="D11895" t="str">
            <v/>
          </cell>
        </row>
        <row r="11896">
          <cell r="A11896" t="str">
            <v/>
          </cell>
          <cell r="D11896" t="str">
            <v/>
          </cell>
        </row>
        <row r="11897">
          <cell r="A11897" t="str">
            <v/>
          </cell>
          <cell r="D11897" t="str">
            <v/>
          </cell>
        </row>
        <row r="11898">
          <cell r="A11898" t="str">
            <v/>
          </cell>
          <cell r="D11898" t="str">
            <v/>
          </cell>
        </row>
        <row r="11899">
          <cell r="A11899" t="str">
            <v/>
          </cell>
          <cell r="D11899" t="str">
            <v/>
          </cell>
        </row>
        <row r="11900">
          <cell r="A11900" t="str">
            <v/>
          </cell>
          <cell r="D11900" t="str">
            <v/>
          </cell>
        </row>
        <row r="11901">
          <cell r="A11901" t="str">
            <v/>
          </cell>
          <cell r="D11901" t="str">
            <v/>
          </cell>
        </row>
        <row r="11902">
          <cell r="A11902" t="str">
            <v/>
          </cell>
          <cell r="D11902" t="str">
            <v/>
          </cell>
        </row>
        <row r="11903">
          <cell r="A11903" t="str">
            <v/>
          </cell>
          <cell r="D11903" t="str">
            <v/>
          </cell>
        </row>
        <row r="11904">
          <cell r="A11904" t="str">
            <v/>
          </cell>
          <cell r="D11904" t="str">
            <v/>
          </cell>
        </row>
        <row r="11905">
          <cell r="A11905" t="str">
            <v/>
          </cell>
          <cell r="D11905" t="str">
            <v/>
          </cell>
        </row>
        <row r="11906">
          <cell r="A11906" t="str">
            <v/>
          </cell>
          <cell r="D11906" t="str">
            <v/>
          </cell>
        </row>
        <row r="11907">
          <cell r="A11907" t="str">
            <v/>
          </cell>
          <cell r="D11907" t="str">
            <v/>
          </cell>
        </row>
        <row r="11908">
          <cell r="A11908" t="str">
            <v/>
          </cell>
          <cell r="D11908" t="str">
            <v/>
          </cell>
        </row>
        <row r="11909">
          <cell r="A11909" t="str">
            <v/>
          </cell>
          <cell r="D11909" t="str">
            <v/>
          </cell>
        </row>
        <row r="11910">
          <cell r="A11910" t="str">
            <v/>
          </cell>
          <cell r="D11910" t="str">
            <v/>
          </cell>
        </row>
        <row r="11911">
          <cell r="A11911" t="str">
            <v/>
          </cell>
          <cell r="D11911" t="str">
            <v/>
          </cell>
        </row>
        <row r="11912">
          <cell r="A11912" t="str">
            <v/>
          </cell>
          <cell r="D11912" t="str">
            <v/>
          </cell>
        </row>
        <row r="11913">
          <cell r="A11913" t="str">
            <v/>
          </cell>
          <cell r="D11913" t="str">
            <v/>
          </cell>
        </row>
        <row r="11914">
          <cell r="A11914" t="str">
            <v/>
          </cell>
          <cell r="D11914" t="str">
            <v/>
          </cell>
        </row>
        <row r="11915">
          <cell r="A11915" t="str">
            <v/>
          </cell>
          <cell r="D11915" t="str">
            <v/>
          </cell>
        </row>
        <row r="11916">
          <cell r="A11916" t="str">
            <v/>
          </cell>
          <cell r="D11916" t="str">
            <v/>
          </cell>
        </row>
        <row r="11917">
          <cell r="A11917" t="str">
            <v/>
          </cell>
          <cell r="D11917" t="str">
            <v/>
          </cell>
        </row>
        <row r="11918">
          <cell r="A11918" t="str">
            <v/>
          </cell>
          <cell r="D11918" t="str">
            <v/>
          </cell>
        </row>
        <row r="11919">
          <cell r="A11919" t="str">
            <v/>
          </cell>
          <cell r="D11919" t="str">
            <v/>
          </cell>
        </row>
        <row r="11920">
          <cell r="A11920" t="str">
            <v/>
          </cell>
          <cell r="D11920" t="str">
            <v/>
          </cell>
        </row>
        <row r="11921">
          <cell r="A11921" t="str">
            <v/>
          </cell>
          <cell r="D11921" t="str">
            <v/>
          </cell>
        </row>
        <row r="11922">
          <cell r="A11922" t="str">
            <v/>
          </cell>
          <cell r="D11922" t="str">
            <v/>
          </cell>
        </row>
        <row r="11923">
          <cell r="A11923" t="str">
            <v/>
          </cell>
          <cell r="D11923" t="str">
            <v/>
          </cell>
        </row>
        <row r="11924">
          <cell r="A11924" t="str">
            <v/>
          </cell>
          <cell r="D11924" t="str">
            <v/>
          </cell>
        </row>
        <row r="11925">
          <cell r="A11925" t="str">
            <v/>
          </cell>
          <cell r="D11925" t="str">
            <v/>
          </cell>
        </row>
        <row r="11926">
          <cell r="A11926" t="str">
            <v/>
          </cell>
          <cell r="D11926" t="str">
            <v/>
          </cell>
        </row>
        <row r="11927">
          <cell r="A11927" t="str">
            <v/>
          </cell>
          <cell r="D11927" t="str">
            <v/>
          </cell>
        </row>
        <row r="11928">
          <cell r="A11928" t="str">
            <v/>
          </cell>
          <cell r="D11928" t="str">
            <v/>
          </cell>
        </row>
        <row r="11929">
          <cell r="A11929" t="str">
            <v/>
          </cell>
          <cell r="D11929" t="str">
            <v/>
          </cell>
        </row>
        <row r="11930">
          <cell r="A11930" t="str">
            <v/>
          </cell>
          <cell r="D11930" t="str">
            <v/>
          </cell>
        </row>
        <row r="11931">
          <cell r="A11931" t="str">
            <v/>
          </cell>
          <cell r="D11931" t="str">
            <v/>
          </cell>
        </row>
        <row r="11932">
          <cell r="A11932" t="str">
            <v/>
          </cell>
          <cell r="D11932" t="str">
            <v/>
          </cell>
        </row>
        <row r="11933">
          <cell r="A11933" t="str">
            <v/>
          </cell>
          <cell r="D11933" t="str">
            <v/>
          </cell>
        </row>
        <row r="11934">
          <cell r="A11934" t="str">
            <v/>
          </cell>
          <cell r="D11934" t="str">
            <v/>
          </cell>
        </row>
        <row r="11935">
          <cell r="A11935" t="str">
            <v/>
          </cell>
          <cell r="D11935" t="str">
            <v/>
          </cell>
        </row>
        <row r="11936">
          <cell r="A11936" t="str">
            <v/>
          </cell>
          <cell r="D11936" t="str">
            <v/>
          </cell>
        </row>
        <row r="11937">
          <cell r="A11937" t="str">
            <v/>
          </cell>
          <cell r="D11937" t="str">
            <v/>
          </cell>
        </row>
        <row r="11938">
          <cell r="A11938" t="str">
            <v/>
          </cell>
          <cell r="D11938" t="str">
            <v/>
          </cell>
        </row>
        <row r="11939">
          <cell r="A11939" t="str">
            <v/>
          </cell>
          <cell r="D11939" t="str">
            <v/>
          </cell>
        </row>
        <row r="11940">
          <cell r="A11940" t="str">
            <v/>
          </cell>
          <cell r="D11940" t="str">
            <v/>
          </cell>
        </row>
        <row r="11941">
          <cell r="A11941" t="str">
            <v/>
          </cell>
          <cell r="D11941" t="str">
            <v/>
          </cell>
        </row>
        <row r="11942">
          <cell r="A11942" t="str">
            <v/>
          </cell>
          <cell r="D11942" t="str">
            <v/>
          </cell>
        </row>
        <row r="11943">
          <cell r="A11943" t="str">
            <v/>
          </cell>
          <cell r="D11943" t="str">
            <v/>
          </cell>
        </row>
        <row r="11944">
          <cell r="A11944" t="str">
            <v/>
          </cell>
          <cell r="D11944" t="str">
            <v/>
          </cell>
        </row>
        <row r="11945">
          <cell r="A11945" t="str">
            <v/>
          </cell>
          <cell r="D11945" t="str">
            <v/>
          </cell>
        </row>
        <row r="11946">
          <cell r="A11946" t="str">
            <v/>
          </cell>
          <cell r="D11946" t="str">
            <v/>
          </cell>
        </row>
        <row r="11947">
          <cell r="A11947" t="str">
            <v/>
          </cell>
          <cell r="D11947" t="str">
            <v/>
          </cell>
        </row>
        <row r="11948">
          <cell r="A11948" t="str">
            <v/>
          </cell>
          <cell r="D11948" t="str">
            <v/>
          </cell>
        </row>
        <row r="11949">
          <cell r="A11949" t="str">
            <v/>
          </cell>
          <cell r="D11949" t="str">
            <v/>
          </cell>
        </row>
        <row r="11950">
          <cell r="A11950" t="str">
            <v/>
          </cell>
          <cell r="D11950" t="str">
            <v/>
          </cell>
        </row>
        <row r="11951">
          <cell r="A11951" t="str">
            <v/>
          </cell>
          <cell r="D11951" t="str">
            <v/>
          </cell>
        </row>
        <row r="11952">
          <cell r="A11952" t="str">
            <v/>
          </cell>
          <cell r="D11952" t="str">
            <v/>
          </cell>
        </row>
        <row r="11953">
          <cell r="A11953" t="str">
            <v/>
          </cell>
          <cell r="D11953" t="str">
            <v/>
          </cell>
        </row>
        <row r="11954">
          <cell r="A11954" t="str">
            <v/>
          </cell>
          <cell r="D11954" t="str">
            <v/>
          </cell>
        </row>
        <row r="11955">
          <cell r="A11955" t="str">
            <v/>
          </cell>
          <cell r="D11955" t="str">
            <v/>
          </cell>
        </row>
        <row r="11956">
          <cell r="A11956" t="str">
            <v/>
          </cell>
          <cell r="D11956" t="str">
            <v/>
          </cell>
        </row>
        <row r="11957">
          <cell r="A11957" t="str">
            <v/>
          </cell>
          <cell r="D11957" t="str">
            <v/>
          </cell>
        </row>
        <row r="11958">
          <cell r="A11958" t="str">
            <v/>
          </cell>
          <cell r="D11958" t="str">
            <v/>
          </cell>
        </row>
        <row r="11959">
          <cell r="A11959" t="str">
            <v/>
          </cell>
          <cell r="D11959" t="str">
            <v/>
          </cell>
        </row>
        <row r="11960">
          <cell r="A11960" t="str">
            <v/>
          </cell>
          <cell r="D11960" t="str">
            <v/>
          </cell>
        </row>
        <row r="11961">
          <cell r="A11961" t="str">
            <v/>
          </cell>
          <cell r="D11961" t="str">
            <v/>
          </cell>
        </row>
        <row r="11962">
          <cell r="A11962" t="str">
            <v/>
          </cell>
          <cell r="D11962" t="str">
            <v/>
          </cell>
        </row>
        <row r="11963">
          <cell r="A11963" t="str">
            <v/>
          </cell>
          <cell r="D11963" t="str">
            <v/>
          </cell>
        </row>
        <row r="11964">
          <cell r="A11964" t="str">
            <v/>
          </cell>
          <cell r="D11964" t="str">
            <v/>
          </cell>
        </row>
        <row r="11965">
          <cell r="A11965" t="str">
            <v/>
          </cell>
          <cell r="D11965" t="str">
            <v/>
          </cell>
        </row>
        <row r="11966">
          <cell r="A11966" t="str">
            <v/>
          </cell>
          <cell r="D11966" t="str">
            <v/>
          </cell>
        </row>
        <row r="11967">
          <cell r="A11967" t="str">
            <v/>
          </cell>
          <cell r="D11967" t="str">
            <v/>
          </cell>
        </row>
        <row r="11968">
          <cell r="A11968" t="str">
            <v/>
          </cell>
          <cell r="D11968" t="str">
            <v/>
          </cell>
        </row>
        <row r="11969">
          <cell r="A11969" t="str">
            <v/>
          </cell>
          <cell r="D11969" t="str">
            <v/>
          </cell>
        </row>
        <row r="11970">
          <cell r="A11970" t="str">
            <v/>
          </cell>
          <cell r="D11970" t="str">
            <v/>
          </cell>
        </row>
        <row r="11971">
          <cell r="A11971" t="str">
            <v/>
          </cell>
          <cell r="D11971" t="str">
            <v/>
          </cell>
        </row>
        <row r="11972">
          <cell r="A11972" t="str">
            <v/>
          </cell>
          <cell r="D11972" t="str">
            <v/>
          </cell>
        </row>
        <row r="11973">
          <cell r="A11973" t="str">
            <v/>
          </cell>
          <cell r="D11973" t="str">
            <v/>
          </cell>
        </row>
        <row r="11974">
          <cell r="A11974" t="str">
            <v/>
          </cell>
          <cell r="D11974" t="str">
            <v/>
          </cell>
        </row>
        <row r="11975">
          <cell r="A11975" t="str">
            <v/>
          </cell>
          <cell r="D11975" t="str">
            <v/>
          </cell>
        </row>
        <row r="11976">
          <cell r="A11976" t="str">
            <v/>
          </cell>
          <cell r="D11976" t="str">
            <v/>
          </cell>
        </row>
        <row r="11977">
          <cell r="A11977" t="str">
            <v/>
          </cell>
          <cell r="D11977" t="str">
            <v/>
          </cell>
        </row>
        <row r="11978">
          <cell r="A11978" t="str">
            <v/>
          </cell>
          <cell r="D11978" t="str">
            <v/>
          </cell>
        </row>
        <row r="11979">
          <cell r="A11979" t="str">
            <v/>
          </cell>
          <cell r="D11979" t="str">
            <v/>
          </cell>
        </row>
        <row r="11980">
          <cell r="A11980" t="str">
            <v/>
          </cell>
          <cell r="D11980" t="str">
            <v/>
          </cell>
        </row>
        <row r="11981">
          <cell r="A11981" t="str">
            <v/>
          </cell>
          <cell r="D11981" t="str">
            <v/>
          </cell>
        </row>
        <row r="11982">
          <cell r="A11982" t="str">
            <v/>
          </cell>
          <cell r="D11982" t="str">
            <v/>
          </cell>
        </row>
        <row r="11983">
          <cell r="A11983" t="str">
            <v/>
          </cell>
          <cell r="D11983" t="str">
            <v/>
          </cell>
        </row>
        <row r="11984">
          <cell r="A11984" t="str">
            <v/>
          </cell>
          <cell r="D11984" t="str">
            <v/>
          </cell>
        </row>
        <row r="11985">
          <cell r="A11985" t="str">
            <v/>
          </cell>
          <cell r="D11985" t="str">
            <v/>
          </cell>
        </row>
        <row r="11986">
          <cell r="A11986" t="str">
            <v/>
          </cell>
          <cell r="D11986" t="str">
            <v/>
          </cell>
        </row>
        <row r="11987">
          <cell r="A11987" t="str">
            <v/>
          </cell>
          <cell r="D11987" t="str">
            <v/>
          </cell>
        </row>
        <row r="11988">
          <cell r="A11988" t="str">
            <v/>
          </cell>
          <cell r="D11988" t="str">
            <v/>
          </cell>
        </row>
        <row r="11989">
          <cell r="A11989" t="str">
            <v/>
          </cell>
          <cell r="D11989" t="str">
            <v/>
          </cell>
        </row>
        <row r="11990">
          <cell r="A11990" t="str">
            <v/>
          </cell>
          <cell r="D11990" t="str">
            <v/>
          </cell>
        </row>
        <row r="11991">
          <cell r="A11991" t="str">
            <v/>
          </cell>
          <cell r="D11991" t="str">
            <v/>
          </cell>
        </row>
        <row r="11992">
          <cell r="A11992" t="str">
            <v/>
          </cell>
          <cell r="D11992" t="str">
            <v/>
          </cell>
        </row>
        <row r="11993">
          <cell r="A11993" t="str">
            <v/>
          </cell>
          <cell r="D11993" t="str">
            <v/>
          </cell>
        </row>
        <row r="11994">
          <cell r="A11994" t="str">
            <v/>
          </cell>
          <cell r="D11994" t="str">
            <v/>
          </cell>
        </row>
        <row r="11995">
          <cell r="A11995" t="str">
            <v/>
          </cell>
          <cell r="D11995" t="str">
            <v/>
          </cell>
        </row>
        <row r="11996">
          <cell r="A11996" t="str">
            <v/>
          </cell>
          <cell r="D11996" t="str">
            <v/>
          </cell>
        </row>
        <row r="11997">
          <cell r="A11997" t="str">
            <v/>
          </cell>
          <cell r="D11997" t="str">
            <v/>
          </cell>
        </row>
        <row r="11998">
          <cell r="A11998" t="str">
            <v/>
          </cell>
          <cell r="D11998" t="str">
            <v/>
          </cell>
        </row>
        <row r="11999">
          <cell r="A11999" t="str">
            <v/>
          </cell>
          <cell r="D11999" t="str">
            <v/>
          </cell>
        </row>
        <row r="12000">
          <cell r="A12000" t="str">
            <v/>
          </cell>
          <cell r="D12000" t="str">
            <v/>
          </cell>
        </row>
        <row r="12001">
          <cell r="A12001" t="str">
            <v/>
          </cell>
          <cell r="D12001" t="str">
            <v/>
          </cell>
        </row>
        <row r="12002">
          <cell r="A12002" t="str">
            <v/>
          </cell>
          <cell r="D12002" t="str">
            <v/>
          </cell>
        </row>
        <row r="12003">
          <cell r="A12003" t="str">
            <v/>
          </cell>
          <cell r="D12003" t="str">
            <v/>
          </cell>
        </row>
        <row r="12004">
          <cell r="A12004" t="str">
            <v/>
          </cell>
          <cell r="D12004" t="str">
            <v/>
          </cell>
        </row>
        <row r="12005">
          <cell r="A12005" t="str">
            <v/>
          </cell>
          <cell r="D12005" t="str">
            <v/>
          </cell>
        </row>
        <row r="12006">
          <cell r="A12006" t="str">
            <v/>
          </cell>
          <cell r="D12006" t="str">
            <v/>
          </cell>
        </row>
        <row r="12007">
          <cell r="A12007" t="str">
            <v/>
          </cell>
          <cell r="D12007" t="str">
            <v/>
          </cell>
        </row>
        <row r="12008">
          <cell r="A12008" t="str">
            <v/>
          </cell>
          <cell r="D12008" t="str">
            <v/>
          </cell>
        </row>
        <row r="12009">
          <cell r="A12009" t="str">
            <v/>
          </cell>
          <cell r="D12009" t="str">
            <v/>
          </cell>
        </row>
        <row r="12010">
          <cell r="A12010" t="str">
            <v/>
          </cell>
          <cell r="D12010" t="str">
            <v/>
          </cell>
        </row>
        <row r="12011">
          <cell r="A12011" t="str">
            <v/>
          </cell>
          <cell r="D12011" t="str">
            <v/>
          </cell>
        </row>
        <row r="12012">
          <cell r="A12012" t="str">
            <v/>
          </cell>
          <cell r="D12012" t="str">
            <v/>
          </cell>
        </row>
        <row r="12013">
          <cell r="A12013" t="str">
            <v/>
          </cell>
          <cell r="D12013" t="str">
            <v/>
          </cell>
        </row>
        <row r="12014">
          <cell r="A12014" t="str">
            <v/>
          </cell>
          <cell r="D12014" t="str">
            <v/>
          </cell>
        </row>
        <row r="12015">
          <cell r="A12015" t="str">
            <v/>
          </cell>
          <cell r="D12015" t="str">
            <v/>
          </cell>
        </row>
        <row r="12016">
          <cell r="A12016" t="str">
            <v/>
          </cell>
          <cell r="D12016" t="str">
            <v/>
          </cell>
        </row>
        <row r="12017">
          <cell r="A12017" t="str">
            <v/>
          </cell>
          <cell r="D12017" t="str">
            <v/>
          </cell>
        </row>
        <row r="12018">
          <cell r="A12018" t="str">
            <v/>
          </cell>
          <cell r="D12018" t="str">
            <v/>
          </cell>
        </row>
        <row r="12019">
          <cell r="A12019" t="str">
            <v/>
          </cell>
          <cell r="D12019" t="str">
            <v/>
          </cell>
        </row>
        <row r="12020">
          <cell r="A12020" t="str">
            <v/>
          </cell>
          <cell r="D12020" t="str">
            <v/>
          </cell>
        </row>
        <row r="12021">
          <cell r="A12021" t="str">
            <v/>
          </cell>
          <cell r="D12021" t="str">
            <v/>
          </cell>
        </row>
        <row r="12022">
          <cell r="A12022" t="str">
            <v/>
          </cell>
          <cell r="D12022" t="str">
            <v/>
          </cell>
        </row>
        <row r="12023">
          <cell r="A12023" t="str">
            <v/>
          </cell>
          <cell r="D12023" t="str">
            <v/>
          </cell>
        </row>
        <row r="12024">
          <cell r="A12024" t="str">
            <v/>
          </cell>
          <cell r="D12024" t="str">
            <v/>
          </cell>
        </row>
        <row r="12025">
          <cell r="A12025" t="str">
            <v/>
          </cell>
          <cell r="D12025" t="str">
            <v/>
          </cell>
        </row>
        <row r="12026">
          <cell r="A12026" t="str">
            <v/>
          </cell>
          <cell r="D12026" t="str">
            <v/>
          </cell>
        </row>
        <row r="12027">
          <cell r="A12027" t="str">
            <v/>
          </cell>
          <cell r="D12027" t="str">
            <v/>
          </cell>
        </row>
        <row r="12028">
          <cell r="A12028" t="str">
            <v/>
          </cell>
          <cell r="D12028" t="str">
            <v/>
          </cell>
        </row>
        <row r="12029">
          <cell r="A12029" t="str">
            <v/>
          </cell>
          <cell r="D12029" t="str">
            <v/>
          </cell>
        </row>
        <row r="12030">
          <cell r="A12030" t="str">
            <v/>
          </cell>
          <cell r="D12030" t="str">
            <v/>
          </cell>
        </row>
        <row r="12031">
          <cell r="A12031" t="str">
            <v/>
          </cell>
          <cell r="D12031" t="str">
            <v/>
          </cell>
        </row>
        <row r="12032">
          <cell r="A12032" t="str">
            <v/>
          </cell>
          <cell r="D12032" t="str">
            <v/>
          </cell>
        </row>
        <row r="12033">
          <cell r="A12033" t="str">
            <v/>
          </cell>
          <cell r="D12033" t="str">
            <v/>
          </cell>
        </row>
        <row r="12034">
          <cell r="A12034" t="str">
            <v/>
          </cell>
          <cell r="D12034" t="str">
            <v/>
          </cell>
        </row>
        <row r="12035">
          <cell r="A12035" t="str">
            <v/>
          </cell>
          <cell r="D12035" t="str">
            <v/>
          </cell>
        </row>
        <row r="12036">
          <cell r="A12036" t="str">
            <v/>
          </cell>
          <cell r="D12036" t="str">
            <v/>
          </cell>
        </row>
        <row r="12037">
          <cell r="A12037" t="str">
            <v/>
          </cell>
          <cell r="D12037" t="str">
            <v/>
          </cell>
        </row>
        <row r="12038">
          <cell r="A12038" t="str">
            <v/>
          </cell>
          <cell r="D12038" t="str">
            <v/>
          </cell>
        </row>
        <row r="12039">
          <cell r="A12039" t="str">
            <v/>
          </cell>
          <cell r="D12039" t="str">
            <v/>
          </cell>
        </row>
        <row r="12040">
          <cell r="A12040" t="str">
            <v/>
          </cell>
          <cell r="D12040" t="str">
            <v/>
          </cell>
        </row>
        <row r="12041">
          <cell r="A12041" t="str">
            <v/>
          </cell>
          <cell r="D12041" t="str">
            <v/>
          </cell>
        </row>
        <row r="12042">
          <cell r="A12042" t="str">
            <v/>
          </cell>
          <cell r="D12042" t="str">
            <v/>
          </cell>
        </row>
        <row r="12043">
          <cell r="A12043" t="str">
            <v/>
          </cell>
          <cell r="D12043" t="str">
            <v/>
          </cell>
        </row>
        <row r="12044">
          <cell r="A12044" t="str">
            <v/>
          </cell>
          <cell r="D12044" t="str">
            <v/>
          </cell>
        </row>
        <row r="12045">
          <cell r="A12045" t="str">
            <v/>
          </cell>
          <cell r="D12045" t="str">
            <v/>
          </cell>
        </row>
        <row r="12046">
          <cell r="A12046" t="str">
            <v/>
          </cell>
          <cell r="D12046" t="str">
            <v/>
          </cell>
        </row>
        <row r="12047">
          <cell r="A12047" t="str">
            <v/>
          </cell>
          <cell r="D12047" t="str">
            <v/>
          </cell>
        </row>
        <row r="12048">
          <cell r="A12048" t="str">
            <v/>
          </cell>
          <cell r="D12048" t="str">
            <v/>
          </cell>
        </row>
        <row r="12049">
          <cell r="A12049" t="str">
            <v/>
          </cell>
          <cell r="D12049" t="str">
            <v/>
          </cell>
        </row>
        <row r="12050">
          <cell r="A12050" t="str">
            <v/>
          </cell>
          <cell r="D12050" t="str">
            <v/>
          </cell>
        </row>
        <row r="12051">
          <cell r="A12051" t="str">
            <v/>
          </cell>
          <cell r="D12051" t="str">
            <v/>
          </cell>
        </row>
        <row r="12052">
          <cell r="A12052" t="str">
            <v/>
          </cell>
          <cell r="D12052" t="str">
            <v/>
          </cell>
        </row>
        <row r="12053">
          <cell r="A12053" t="str">
            <v/>
          </cell>
          <cell r="D12053" t="str">
            <v/>
          </cell>
        </row>
        <row r="12054">
          <cell r="A12054" t="str">
            <v/>
          </cell>
          <cell r="D12054" t="str">
            <v/>
          </cell>
        </row>
        <row r="12055">
          <cell r="A12055" t="str">
            <v/>
          </cell>
          <cell r="D12055" t="str">
            <v/>
          </cell>
        </row>
        <row r="12056">
          <cell r="A12056" t="str">
            <v/>
          </cell>
          <cell r="D12056" t="str">
            <v/>
          </cell>
        </row>
        <row r="12057">
          <cell r="A12057" t="str">
            <v/>
          </cell>
          <cell r="D12057" t="str">
            <v/>
          </cell>
        </row>
        <row r="12058">
          <cell r="A12058" t="str">
            <v/>
          </cell>
          <cell r="D12058" t="str">
            <v/>
          </cell>
        </row>
        <row r="12059">
          <cell r="A12059" t="str">
            <v/>
          </cell>
          <cell r="D12059" t="str">
            <v/>
          </cell>
        </row>
        <row r="12060">
          <cell r="A12060" t="str">
            <v/>
          </cell>
          <cell r="D12060" t="str">
            <v/>
          </cell>
        </row>
        <row r="12061">
          <cell r="A12061" t="str">
            <v/>
          </cell>
          <cell r="D12061" t="str">
            <v/>
          </cell>
        </row>
        <row r="12062">
          <cell r="A12062" t="str">
            <v/>
          </cell>
          <cell r="D12062" t="str">
            <v/>
          </cell>
        </row>
        <row r="12063">
          <cell r="A12063" t="str">
            <v/>
          </cell>
          <cell r="D12063" t="str">
            <v/>
          </cell>
        </row>
        <row r="12064">
          <cell r="A12064" t="str">
            <v/>
          </cell>
          <cell r="D12064" t="str">
            <v/>
          </cell>
        </row>
        <row r="12065">
          <cell r="A12065" t="str">
            <v/>
          </cell>
          <cell r="D12065" t="str">
            <v/>
          </cell>
        </row>
        <row r="12066">
          <cell r="A12066" t="str">
            <v/>
          </cell>
          <cell r="D12066" t="str">
            <v/>
          </cell>
        </row>
        <row r="12067">
          <cell r="A12067" t="str">
            <v/>
          </cell>
          <cell r="D12067" t="str">
            <v/>
          </cell>
        </row>
        <row r="12068">
          <cell r="A12068" t="str">
            <v/>
          </cell>
          <cell r="D12068" t="str">
            <v/>
          </cell>
        </row>
        <row r="12069">
          <cell r="A12069" t="str">
            <v/>
          </cell>
          <cell r="D12069" t="str">
            <v/>
          </cell>
        </row>
        <row r="12070">
          <cell r="A12070" t="str">
            <v/>
          </cell>
          <cell r="D12070" t="str">
            <v/>
          </cell>
        </row>
        <row r="12071">
          <cell r="A12071" t="str">
            <v/>
          </cell>
          <cell r="D12071" t="str">
            <v/>
          </cell>
        </row>
        <row r="12072">
          <cell r="A12072" t="str">
            <v/>
          </cell>
          <cell r="D12072" t="str">
            <v/>
          </cell>
        </row>
        <row r="12073">
          <cell r="A12073" t="str">
            <v/>
          </cell>
          <cell r="D12073" t="str">
            <v/>
          </cell>
        </row>
        <row r="12074">
          <cell r="A12074" t="str">
            <v/>
          </cell>
          <cell r="D12074" t="str">
            <v/>
          </cell>
        </row>
        <row r="12075">
          <cell r="A12075" t="str">
            <v/>
          </cell>
          <cell r="D12075" t="str">
            <v/>
          </cell>
        </row>
        <row r="12076">
          <cell r="A12076" t="str">
            <v/>
          </cell>
          <cell r="D12076" t="str">
            <v/>
          </cell>
        </row>
        <row r="12077">
          <cell r="A12077" t="str">
            <v/>
          </cell>
          <cell r="D12077" t="str">
            <v/>
          </cell>
        </row>
        <row r="12078">
          <cell r="A12078" t="str">
            <v/>
          </cell>
          <cell r="D12078" t="str">
            <v/>
          </cell>
        </row>
        <row r="12079">
          <cell r="A12079" t="str">
            <v/>
          </cell>
          <cell r="D12079" t="str">
            <v/>
          </cell>
        </row>
        <row r="12080">
          <cell r="A12080" t="str">
            <v/>
          </cell>
          <cell r="D12080" t="str">
            <v/>
          </cell>
        </row>
        <row r="12081">
          <cell r="A12081" t="str">
            <v/>
          </cell>
          <cell r="D12081" t="str">
            <v/>
          </cell>
        </row>
        <row r="12082">
          <cell r="A12082" t="str">
            <v/>
          </cell>
          <cell r="D12082" t="str">
            <v/>
          </cell>
        </row>
        <row r="12083">
          <cell r="A12083" t="str">
            <v/>
          </cell>
          <cell r="D12083" t="str">
            <v/>
          </cell>
        </row>
        <row r="12084">
          <cell r="A12084" t="str">
            <v/>
          </cell>
          <cell r="D12084" t="str">
            <v/>
          </cell>
        </row>
        <row r="12085">
          <cell r="A12085" t="str">
            <v/>
          </cell>
          <cell r="D12085" t="str">
            <v/>
          </cell>
        </row>
        <row r="12086">
          <cell r="A12086" t="str">
            <v/>
          </cell>
          <cell r="D12086" t="str">
            <v/>
          </cell>
        </row>
        <row r="12087">
          <cell r="A12087" t="str">
            <v/>
          </cell>
          <cell r="D12087" t="str">
            <v/>
          </cell>
        </row>
        <row r="12088">
          <cell r="A12088" t="str">
            <v/>
          </cell>
          <cell r="D12088" t="str">
            <v/>
          </cell>
        </row>
        <row r="12089">
          <cell r="A12089" t="str">
            <v/>
          </cell>
          <cell r="D12089" t="str">
            <v/>
          </cell>
        </row>
        <row r="12090">
          <cell r="A12090" t="str">
            <v/>
          </cell>
          <cell r="D12090" t="str">
            <v/>
          </cell>
        </row>
        <row r="12091">
          <cell r="A12091" t="str">
            <v/>
          </cell>
          <cell r="D12091" t="str">
            <v/>
          </cell>
        </row>
        <row r="12092">
          <cell r="A12092" t="str">
            <v/>
          </cell>
          <cell r="D12092" t="str">
            <v/>
          </cell>
        </row>
        <row r="12093">
          <cell r="A12093" t="str">
            <v/>
          </cell>
          <cell r="D12093" t="str">
            <v/>
          </cell>
        </row>
        <row r="12094">
          <cell r="A12094" t="str">
            <v/>
          </cell>
          <cell r="D12094" t="str">
            <v/>
          </cell>
        </row>
        <row r="12095">
          <cell r="A12095" t="str">
            <v/>
          </cell>
          <cell r="D12095" t="str">
            <v/>
          </cell>
        </row>
        <row r="12096">
          <cell r="A12096" t="str">
            <v/>
          </cell>
          <cell r="D12096" t="str">
            <v/>
          </cell>
        </row>
        <row r="12097">
          <cell r="A12097" t="str">
            <v/>
          </cell>
          <cell r="D12097" t="str">
            <v/>
          </cell>
        </row>
        <row r="12098">
          <cell r="A12098" t="str">
            <v/>
          </cell>
          <cell r="D12098" t="str">
            <v/>
          </cell>
        </row>
        <row r="12099">
          <cell r="A12099" t="str">
            <v/>
          </cell>
          <cell r="D12099" t="str">
            <v/>
          </cell>
        </row>
        <row r="12100">
          <cell r="A12100" t="str">
            <v/>
          </cell>
          <cell r="D12100" t="str">
            <v/>
          </cell>
        </row>
        <row r="12101">
          <cell r="A12101" t="str">
            <v/>
          </cell>
          <cell r="D12101" t="str">
            <v/>
          </cell>
        </row>
        <row r="12102">
          <cell r="A12102" t="str">
            <v/>
          </cell>
          <cell r="D12102" t="str">
            <v/>
          </cell>
        </row>
        <row r="12103">
          <cell r="A12103" t="str">
            <v/>
          </cell>
          <cell r="D12103" t="str">
            <v/>
          </cell>
        </row>
        <row r="12104">
          <cell r="A12104" t="str">
            <v/>
          </cell>
          <cell r="D12104" t="str">
            <v/>
          </cell>
        </row>
        <row r="12105">
          <cell r="A12105" t="str">
            <v/>
          </cell>
          <cell r="D12105" t="str">
            <v/>
          </cell>
        </row>
        <row r="12106">
          <cell r="A12106" t="str">
            <v/>
          </cell>
          <cell r="D12106" t="str">
            <v/>
          </cell>
        </row>
        <row r="12107">
          <cell r="A12107" t="str">
            <v/>
          </cell>
          <cell r="D12107" t="str">
            <v/>
          </cell>
        </row>
        <row r="12108">
          <cell r="A12108" t="str">
            <v/>
          </cell>
          <cell r="D12108" t="str">
            <v/>
          </cell>
        </row>
        <row r="12109">
          <cell r="A12109" t="str">
            <v/>
          </cell>
          <cell r="D12109" t="str">
            <v/>
          </cell>
        </row>
        <row r="12110">
          <cell r="A12110" t="str">
            <v/>
          </cell>
          <cell r="D12110" t="str">
            <v/>
          </cell>
        </row>
        <row r="12111">
          <cell r="A12111" t="str">
            <v/>
          </cell>
          <cell r="D12111" t="str">
            <v/>
          </cell>
        </row>
        <row r="12112">
          <cell r="A12112" t="str">
            <v/>
          </cell>
          <cell r="D12112" t="str">
            <v/>
          </cell>
        </row>
        <row r="12113">
          <cell r="A12113" t="str">
            <v/>
          </cell>
          <cell r="D12113" t="str">
            <v/>
          </cell>
        </row>
        <row r="12114">
          <cell r="A12114" t="str">
            <v/>
          </cell>
          <cell r="D12114" t="str">
            <v/>
          </cell>
        </row>
        <row r="12115">
          <cell r="A12115" t="str">
            <v/>
          </cell>
          <cell r="D12115" t="str">
            <v/>
          </cell>
        </row>
        <row r="12116">
          <cell r="A12116" t="str">
            <v/>
          </cell>
          <cell r="D12116" t="str">
            <v/>
          </cell>
        </row>
        <row r="12117">
          <cell r="A12117" t="str">
            <v/>
          </cell>
          <cell r="D12117" t="str">
            <v/>
          </cell>
        </row>
        <row r="12118">
          <cell r="A12118" t="str">
            <v/>
          </cell>
          <cell r="D12118" t="str">
            <v/>
          </cell>
        </row>
        <row r="12119">
          <cell r="A12119" t="str">
            <v/>
          </cell>
          <cell r="D12119" t="str">
            <v/>
          </cell>
        </row>
        <row r="12120">
          <cell r="A12120" t="str">
            <v/>
          </cell>
          <cell r="D12120" t="str">
            <v/>
          </cell>
        </row>
        <row r="12121">
          <cell r="A12121" t="str">
            <v/>
          </cell>
          <cell r="D12121" t="str">
            <v/>
          </cell>
        </row>
        <row r="12122">
          <cell r="A12122" t="str">
            <v/>
          </cell>
          <cell r="D12122" t="str">
            <v/>
          </cell>
        </row>
        <row r="12123">
          <cell r="A12123" t="str">
            <v/>
          </cell>
          <cell r="D12123" t="str">
            <v/>
          </cell>
        </row>
        <row r="12124">
          <cell r="A12124" t="str">
            <v/>
          </cell>
          <cell r="D12124" t="str">
            <v/>
          </cell>
        </row>
        <row r="12125">
          <cell r="A12125" t="str">
            <v/>
          </cell>
          <cell r="D12125" t="str">
            <v/>
          </cell>
        </row>
        <row r="12126">
          <cell r="A12126" t="str">
            <v/>
          </cell>
          <cell r="D12126" t="str">
            <v/>
          </cell>
        </row>
        <row r="12127">
          <cell r="A12127" t="str">
            <v/>
          </cell>
          <cell r="D12127" t="str">
            <v/>
          </cell>
        </row>
        <row r="12128">
          <cell r="A12128" t="str">
            <v/>
          </cell>
          <cell r="D12128" t="str">
            <v/>
          </cell>
        </row>
        <row r="12129">
          <cell r="A12129" t="str">
            <v/>
          </cell>
          <cell r="D12129" t="str">
            <v/>
          </cell>
        </row>
        <row r="12130">
          <cell r="A12130" t="str">
            <v/>
          </cell>
          <cell r="D12130" t="str">
            <v/>
          </cell>
        </row>
        <row r="12131">
          <cell r="A12131" t="str">
            <v/>
          </cell>
          <cell r="D12131" t="str">
            <v/>
          </cell>
        </row>
        <row r="12132">
          <cell r="A12132" t="str">
            <v/>
          </cell>
          <cell r="D12132" t="str">
            <v/>
          </cell>
        </row>
        <row r="12133">
          <cell r="A12133" t="str">
            <v/>
          </cell>
          <cell r="D12133" t="str">
            <v/>
          </cell>
        </row>
        <row r="12134">
          <cell r="A12134" t="str">
            <v/>
          </cell>
          <cell r="D12134" t="str">
            <v/>
          </cell>
        </row>
        <row r="12135">
          <cell r="A12135" t="str">
            <v/>
          </cell>
          <cell r="D12135" t="str">
            <v/>
          </cell>
        </row>
        <row r="12136">
          <cell r="A12136" t="str">
            <v/>
          </cell>
          <cell r="D12136" t="str">
            <v/>
          </cell>
        </row>
        <row r="12137">
          <cell r="A12137" t="str">
            <v/>
          </cell>
          <cell r="D12137" t="str">
            <v/>
          </cell>
        </row>
        <row r="12138">
          <cell r="A12138" t="str">
            <v/>
          </cell>
          <cell r="D12138" t="str">
            <v/>
          </cell>
        </row>
        <row r="12139">
          <cell r="A12139" t="str">
            <v/>
          </cell>
          <cell r="D12139" t="str">
            <v/>
          </cell>
        </row>
        <row r="12140">
          <cell r="A12140" t="str">
            <v/>
          </cell>
          <cell r="D12140" t="str">
            <v/>
          </cell>
        </row>
        <row r="12141">
          <cell r="A12141" t="str">
            <v/>
          </cell>
          <cell r="D12141" t="str">
            <v/>
          </cell>
        </row>
        <row r="12142">
          <cell r="A12142" t="str">
            <v/>
          </cell>
          <cell r="D12142" t="str">
            <v/>
          </cell>
        </row>
        <row r="12143">
          <cell r="A12143" t="str">
            <v/>
          </cell>
          <cell r="D12143" t="str">
            <v/>
          </cell>
        </row>
        <row r="12144">
          <cell r="A12144" t="str">
            <v/>
          </cell>
          <cell r="D12144" t="str">
            <v/>
          </cell>
        </row>
        <row r="12145">
          <cell r="A12145" t="str">
            <v/>
          </cell>
          <cell r="D12145" t="str">
            <v/>
          </cell>
        </row>
        <row r="12146">
          <cell r="A12146" t="str">
            <v/>
          </cell>
          <cell r="D12146" t="str">
            <v/>
          </cell>
        </row>
        <row r="12147">
          <cell r="A12147" t="str">
            <v/>
          </cell>
          <cell r="D12147" t="str">
            <v/>
          </cell>
        </row>
        <row r="12148">
          <cell r="A12148" t="str">
            <v/>
          </cell>
          <cell r="D12148" t="str">
            <v/>
          </cell>
        </row>
        <row r="12149">
          <cell r="A12149" t="str">
            <v/>
          </cell>
          <cell r="D12149" t="str">
            <v/>
          </cell>
        </row>
        <row r="12150">
          <cell r="A12150" t="str">
            <v/>
          </cell>
          <cell r="D12150" t="str">
            <v/>
          </cell>
        </row>
        <row r="12151">
          <cell r="A12151" t="str">
            <v/>
          </cell>
          <cell r="D12151" t="str">
            <v/>
          </cell>
        </row>
        <row r="12152">
          <cell r="A12152" t="str">
            <v/>
          </cell>
          <cell r="D12152" t="str">
            <v/>
          </cell>
        </row>
        <row r="12153">
          <cell r="A12153" t="str">
            <v/>
          </cell>
          <cell r="D12153" t="str">
            <v/>
          </cell>
        </row>
        <row r="12154">
          <cell r="A12154" t="str">
            <v/>
          </cell>
          <cell r="D12154" t="str">
            <v/>
          </cell>
        </row>
        <row r="12155">
          <cell r="A12155" t="str">
            <v/>
          </cell>
          <cell r="D12155" t="str">
            <v/>
          </cell>
        </row>
        <row r="12156">
          <cell r="A12156" t="str">
            <v/>
          </cell>
          <cell r="D12156" t="str">
            <v/>
          </cell>
        </row>
        <row r="12157">
          <cell r="A12157" t="str">
            <v/>
          </cell>
          <cell r="D12157" t="str">
            <v/>
          </cell>
        </row>
        <row r="12158">
          <cell r="A12158" t="str">
            <v/>
          </cell>
          <cell r="D12158" t="str">
            <v/>
          </cell>
        </row>
        <row r="12159">
          <cell r="A12159" t="str">
            <v/>
          </cell>
          <cell r="D12159" t="str">
            <v/>
          </cell>
        </row>
        <row r="12160">
          <cell r="A12160" t="str">
            <v/>
          </cell>
          <cell r="D12160" t="str">
            <v/>
          </cell>
        </row>
        <row r="12161">
          <cell r="A12161" t="str">
            <v/>
          </cell>
          <cell r="D12161" t="str">
            <v/>
          </cell>
        </row>
        <row r="12162">
          <cell r="A12162" t="str">
            <v/>
          </cell>
          <cell r="D12162" t="str">
            <v/>
          </cell>
        </row>
        <row r="12163">
          <cell r="A12163" t="str">
            <v/>
          </cell>
          <cell r="D12163" t="str">
            <v/>
          </cell>
        </row>
        <row r="12164">
          <cell r="A12164" t="str">
            <v/>
          </cell>
          <cell r="D12164" t="str">
            <v/>
          </cell>
        </row>
        <row r="12165">
          <cell r="A12165" t="str">
            <v/>
          </cell>
          <cell r="D12165" t="str">
            <v/>
          </cell>
        </row>
        <row r="12166">
          <cell r="A12166" t="str">
            <v/>
          </cell>
          <cell r="D12166" t="str">
            <v/>
          </cell>
        </row>
        <row r="12167">
          <cell r="A12167" t="str">
            <v/>
          </cell>
          <cell r="D12167" t="str">
            <v/>
          </cell>
        </row>
        <row r="12168">
          <cell r="A12168" t="str">
            <v/>
          </cell>
          <cell r="D12168" t="str">
            <v/>
          </cell>
        </row>
        <row r="12169">
          <cell r="A12169" t="str">
            <v/>
          </cell>
          <cell r="D12169" t="str">
            <v/>
          </cell>
        </row>
        <row r="12170">
          <cell r="A12170" t="str">
            <v/>
          </cell>
          <cell r="D12170" t="str">
            <v/>
          </cell>
        </row>
        <row r="12171">
          <cell r="A12171" t="str">
            <v/>
          </cell>
          <cell r="D12171" t="str">
            <v/>
          </cell>
        </row>
        <row r="12172">
          <cell r="A12172" t="str">
            <v/>
          </cell>
          <cell r="D12172" t="str">
            <v/>
          </cell>
        </row>
        <row r="12173">
          <cell r="A12173" t="str">
            <v/>
          </cell>
          <cell r="D12173" t="str">
            <v/>
          </cell>
        </row>
        <row r="12174">
          <cell r="A12174" t="str">
            <v/>
          </cell>
          <cell r="D12174" t="str">
            <v/>
          </cell>
        </row>
        <row r="12175">
          <cell r="A12175" t="str">
            <v/>
          </cell>
          <cell r="D12175" t="str">
            <v/>
          </cell>
        </row>
        <row r="12176">
          <cell r="A12176" t="str">
            <v/>
          </cell>
          <cell r="D12176" t="str">
            <v/>
          </cell>
        </row>
        <row r="12177">
          <cell r="A12177" t="str">
            <v/>
          </cell>
          <cell r="D12177" t="str">
            <v/>
          </cell>
        </row>
        <row r="12178">
          <cell r="A12178" t="str">
            <v/>
          </cell>
          <cell r="D12178" t="str">
            <v/>
          </cell>
        </row>
        <row r="12179">
          <cell r="A12179" t="str">
            <v/>
          </cell>
          <cell r="D12179" t="str">
            <v/>
          </cell>
        </row>
        <row r="12180">
          <cell r="A12180" t="str">
            <v/>
          </cell>
          <cell r="D12180" t="str">
            <v/>
          </cell>
        </row>
        <row r="12181">
          <cell r="A12181" t="str">
            <v/>
          </cell>
          <cell r="D12181" t="str">
            <v/>
          </cell>
        </row>
        <row r="12182">
          <cell r="A12182" t="str">
            <v/>
          </cell>
          <cell r="D12182" t="str">
            <v/>
          </cell>
        </row>
        <row r="12183">
          <cell r="A12183" t="str">
            <v/>
          </cell>
          <cell r="D12183" t="str">
            <v/>
          </cell>
        </row>
        <row r="12184">
          <cell r="A12184" t="str">
            <v/>
          </cell>
          <cell r="D12184" t="str">
            <v/>
          </cell>
        </row>
        <row r="12185">
          <cell r="A12185" t="str">
            <v/>
          </cell>
          <cell r="D12185" t="str">
            <v/>
          </cell>
        </row>
        <row r="12186">
          <cell r="A12186" t="str">
            <v/>
          </cell>
          <cell r="D12186" t="str">
            <v/>
          </cell>
        </row>
        <row r="12187">
          <cell r="A12187" t="str">
            <v/>
          </cell>
          <cell r="D12187" t="str">
            <v/>
          </cell>
        </row>
        <row r="12188">
          <cell r="A12188" t="str">
            <v/>
          </cell>
          <cell r="D12188" t="str">
            <v/>
          </cell>
        </row>
        <row r="12189">
          <cell r="A12189" t="str">
            <v/>
          </cell>
          <cell r="D12189" t="str">
            <v/>
          </cell>
        </row>
        <row r="12190">
          <cell r="A12190" t="str">
            <v/>
          </cell>
          <cell r="D12190" t="str">
            <v/>
          </cell>
        </row>
        <row r="12191">
          <cell r="A12191" t="str">
            <v/>
          </cell>
          <cell r="D12191" t="str">
            <v/>
          </cell>
        </row>
        <row r="12192">
          <cell r="A12192" t="str">
            <v/>
          </cell>
          <cell r="D12192" t="str">
            <v/>
          </cell>
        </row>
        <row r="12193">
          <cell r="A12193" t="str">
            <v/>
          </cell>
          <cell r="D12193" t="str">
            <v/>
          </cell>
        </row>
        <row r="12194">
          <cell r="A12194" t="str">
            <v/>
          </cell>
          <cell r="D12194" t="str">
            <v/>
          </cell>
        </row>
        <row r="12195">
          <cell r="A12195" t="str">
            <v/>
          </cell>
          <cell r="D12195" t="str">
            <v/>
          </cell>
        </row>
        <row r="12196">
          <cell r="A12196" t="str">
            <v/>
          </cell>
          <cell r="D12196" t="str">
            <v/>
          </cell>
        </row>
        <row r="12197">
          <cell r="A12197" t="str">
            <v/>
          </cell>
          <cell r="D12197" t="str">
            <v/>
          </cell>
        </row>
        <row r="12198">
          <cell r="A12198" t="str">
            <v/>
          </cell>
          <cell r="D12198" t="str">
            <v/>
          </cell>
        </row>
        <row r="12199">
          <cell r="A12199" t="str">
            <v/>
          </cell>
          <cell r="D12199" t="str">
            <v/>
          </cell>
        </row>
        <row r="12200">
          <cell r="A12200" t="str">
            <v/>
          </cell>
          <cell r="D12200" t="str">
            <v/>
          </cell>
        </row>
        <row r="12201">
          <cell r="A12201" t="str">
            <v/>
          </cell>
          <cell r="D12201" t="str">
            <v/>
          </cell>
        </row>
        <row r="12202">
          <cell r="A12202" t="str">
            <v/>
          </cell>
          <cell r="D12202" t="str">
            <v/>
          </cell>
        </row>
        <row r="12203">
          <cell r="A12203" t="str">
            <v/>
          </cell>
          <cell r="D12203" t="str">
            <v/>
          </cell>
        </row>
        <row r="12204">
          <cell r="A12204" t="str">
            <v/>
          </cell>
          <cell r="D12204" t="str">
            <v/>
          </cell>
        </row>
        <row r="12205">
          <cell r="A12205" t="str">
            <v/>
          </cell>
          <cell r="D12205" t="str">
            <v/>
          </cell>
        </row>
        <row r="12206">
          <cell r="A12206" t="str">
            <v/>
          </cell>
          <cell r="D12206" t="str">
            <v/>
          </cell>
        </row>
        <row r="12207">
          <cell r="A12207" t="str">
            <v/>
          </cell>
          <cell r="D12207" t="str">
            <v/>
          </cell>
        </row>
        <row r="12208">
          <cell r="A12208" t="str">
            <v/>
          </cell>
          <cell r="D12208" t="str">
            <v/>
          </cell>
        </row>
        <row r="12209">
          <cell r="A12209" t="str">
            <v/>
          </cell>
          <cell r="D12209" t="str">
            <v/>
          </cell>
        </row>
        <row r="12210">
          <cell r="A12210" t="str">
            <v/>
          </cell>
          <cell r="D12210" t="str">
            <v/>
          </cell>
        </row>
        <row r="12211">
          <cell r="A12211" t="str">
            <v/>
          </cell>
          <cell r="D12211" t="str">
            <v/>
          </cell>
        </row>
        <row r="12212">
          <cell r="A12212" t="str">
            <v/>
          </cell>
          <cell r="D12212" t="str">
            <v/>
          </cell>
        </row>
        <row r="12213">
          <cell r="A12213" t="str">
            <v/>
          </cell>
          <cell r="D12213" t="str">
            <v/>
          </cell>
        </row>
        <row r="12214">
          <cell r="A12214" t="str">
            <v/>
          </cell>
          <cell r="D12214" t="str">
            <v/>
          </cell>
        </row>
        <row r="12215">
          <cell r="A12215" t="str">
            <v/>
          </cell>
          <cell r="D12215" t="str">
            <v/>
          </cell>
        </row>
        <row r="12216">
          <cell r="A12216" t="str">
            <v/>
          </cell>
          <cell r="D12216" t="str">
            <v/>
          </cell>
        </row>
        <row r="12217">
          <cell r="A12217" t="str">
            <v/>
          </cell>
          <cell r="D12217" t="str">
            <v/>
          </cell>
        </row>
        <row r="12218">
          <cell r="A12218" t="str">
            <v/>
          </cell>
          <cell r="D12218" t="str">
            <v/>
          </cell>
        </row>
        <row r="12219">
          <cell r="A12219" t="str">
            <v/>
          </cell>
          <cell r="D12219" t="str">
            <v/>
          </cell>
        </row>
        <row r="12220">
          <cell r="A12220" t="str">
            <v/>
          </cell>
          <cell r="D12220" t="str">
            <v/>
          </cell>
        </row>
        <row r="12221">
          <cell r="A12221" t="str">
            <v/>
          </cell>
          <cell r="D12221" t="str">
            <v/>
          </cell>
        </row>
        <row r="12222">
          <cell r="A12222" t="str">
            <v/>
          </cell>
          <cell r="D12222" t="str">
            <v/>
          </cell>
        </row>
        <row r="12223">
          <cell r="A12223" t="str">
            <v/>
          </cell>
          <cell r="D12223" t="str">
            <v/>
          </cell>
        </row>
        <row r="12224">
          <cell r="A12224" t="str">
            <v/>
          </cell>
          <cell r="D12224" t="str">
            <v/>
          </cell>
        </row>
        <row r="12225">
          <cell r="A12225" t="str">
            <v/>
          </cell>
          <cell r="D12225" t="str">
            <v/>
          </cell>
        </row>
        <row r="12226">
          <cell r="A12226" t="str">
            <v/>
          </cell>
          <cell r="D12226" t="str">
            <v/>
          </cell>
        </row>
        <row r="12227">
          <cell r="A12227" t="str">
            <v/>
          </cell>
          <cell r="D12227" t="str">
            <v/>
          </cell>
        </row>
        <row r="12228">
          <cell r="A12228" t="str">
            <v/>
          </cell>
          <cell r="D12228" t="str">
            <v/>
          </cell>
        </row>
        <row r="12229">
          <cell r="A12229" t="str">
            <v/>
          </cell>
          <cell r="D12229" t="str">
            <v/>
          </cell>
        </row>
        <row r="12230">
          <cell r="A12230" t="str">
            <v/>
          </cell>
          <cell r="D12230" t="str">
            <v/>
          </cell>
        </row>
        <row r="12231">
          <cell r="A12231" t="str">
            <v/>
          </cell>
          <cell r="D12231" t="str">
            <v/>
          </cell>
        </row>
        <row r="12232">
          <cell r="A12232" t="str">
            <v/>
          </cell>
          <cell r="D12232" t="str">
            <v/>
          </cell>
        </row>
        <row r="12233">
          <cell r="A12233" t="str">
            <v/>
          </cell>
          <cell r="D12233" t="str">
            <v/>
          </cell>
        </row>
        <row r="12234">
          <cell r="A12234" t="str">
            <v/>
          </cell>
          <cell r="D12234" t="str">
            <v/>
          </cell>
        </row>
        <row r="12235">
          <cell r="A12235" t="str">
            <v/>
          </cell>
          <cell r="D12235" t="str">
            <v/>
          </cell>
        </row>
        <row r="12236">
          <cell r="A12236" t="str">
            <v/>
          </cell>
          <cell r="D12236" t="str">
            <v/>
          </cell>
        </row>
        <row r="12237">
          <cell r="A12237" t="str">
            <v/>
          </cell>
          <cell r="D12237" t="str">
            <v/>
          </cell>
        </row>
        <row r="12238">
          <cell r="A12238" t="str">
            <v/>
          </cell>
          <cell r="D12238" t="str">
            <v/>
          </cell>
        </row>
        <row r="12239">
          <cell r="A12239" t="str">
            <v/>
          </cell>
          <cell r="D12239" t="str">
            <v/>
          </cell>
        </row>
        <row r="12240">
          <cell r="A12240" t="str">
            <v/>
          </cell>
          <cell r="D12240" t="str">
            <v/>
          </cell>
        </row>
        <row r="12241">
          <cell r="A12241" t="str">
            <v/>
          </cell>
          <cell r="D12241" t="str">
            <v/>
          </cell>
        </row>
        <row r="12242">
          <cell r="A12242" t="str">
            <v/>
          </cell>
          <cell r="D12242" t="str">
            <v/>
          </cell>
        </row>
        <row r="12243">
          <cell r="A12243" t="str">
            <v/>
          </cell>
          <cell r="D12243" t="str">
            <v/>
          </cell>
        </row>
        <row r="12244">
          <cell r="A12244" t="str">
            <v/>
          </cell>
          <cell r="D12244" t="str">
            <v/>
          </cell>
        </row>
        <row r="12245">
          <cell r="A12245" t="str">
            <v/>
          </cell>
          <cell r="D12245" t="str">
            <v/>
          </cell>
        </row>
        <row r="12246">
          <cell r="A12246" t="str">
            <v/>
          </cell>
          <cell r="D12246" t="str">
            <v/>
          </cell>
        </row>
        <row r="12247">
          <cell r="A12247" t="str">
            <v/>
          </cell>
          <cell r="D12247" t="str">
            <v/>
          </cell>
        </row>
        <row r="12248">
          <cell r="A12248" t="str">
            <v/>
          </cell>
          <cell r="D12248" t="str">
            <v/>
          </cell>
        </row>
        <row r="12249">
          <cell r="A12249" t="str">
            <v/>
          </cell>
          <cell r="D12249" t="str">
            <v/>
          </cell>
        </row>
        <row r="12250">
          <cell r="A12250" t="str">
            <v/>
          </cell>
          <cell r="D12250" t="str">
            <v/>
          </cell>
        </row>
        <row r="12251">
          <cell r="A12251" t="str">
            <v/>
          </cell>
          <cell r="D12251" t="str">
            <v/>
          </cell>
        </row>
        <row r="12252">
          <cell r="A12252" t="str">
            <v/>
          </cell>
          <cell r="D12252" t="str">
            <v/>
          </cell>
        </row>
        <row r="12253">
          <cell r="A12253" t="str">
            <v/>
          </cell>
          <cell r="D12253" t="str">
            <v/>
          </cell>
        </row>
        <row r="12254">
          <cell r="A12254" t="str">
            <v/>
          </cell>
          <cell r="D12254" t="str">
            <v/>
          </cell>
        </row>
        <row r="12255">
          <cell r="A12255" t="str">
            <v/>
          </cell>
          <cell r="D12255" t="str">
            <v/>
          </cell>
        </row>
        <row r="12256">
          <cell r="A12256" t="str">
            <v/>
          </cell>
          <cell r="D12256" t="str">
            <v/>
          </cell>
        </row>
        <row r="12257">
          <cell r="A12257" t="str">
            <v/>
          </cell>
          <cell r="D12257" t="str">
            <v/>
          </cell>
        </row>
        <row r="12258">
          <cell r="A12258" t="str">
            <v/>
          </cell>
          <cell r="D12258" t="str">
            <v/>
          </cell>
        </row>
        <row r="12259">
          <cell r="A12259" t="str">
            <v/>
          </cell>
          <cell r="D12259" t="str">
            <v/>
          </cell>
        </row>
        <row r="12260">
          <cell r="A12260" t="str">
            <v/>
          </cell>
          <cell r="D12260" t="str">
            <v/>
          </cell>
        </row>
        <row r="12261">
          <cell r="A12261" t="str">
            <v/>
          </cell>
          <cell r="D12261" t="str">
            <v/>
          </cell>
        </row>
        <row r="12262">
          <cell r="A12262" t="str">
            <v/>
          </cell>
          <cell r="D12262" t="str">
            <v/>
          </cell>
        </row>
        <row r="12263">
          <cell r="A12263" t="str">
            <v/>
          </cell>
          <cell r="D12263" t="str">
            <v/>
          </cell>
        </row>
        <row r="12264">
          <cell r="A12264" t="str">
            <v/>
          </cell>
          <cell r="D12264" t="str">
            <v/>
          </cell>
        </row>
        <row r="12265">
          <cell r="A12265" t="str">
            <v/>
          </cell>
          <cell r="D12265" t="str">
            <v/>
          </cell>
        </row>
        <row r="12266">
          <cell r="A12266" t="str">
            <v/>
          </cell>
          <cell r="D12266" t="str">
            <v/>
          </cell>
        </row>
        <row r="12267">
          <cell r="A12267" t="str">
            <v/>
          </cell>
          <cell r="D12267" t="str">
            <v/>
          </cell>
        </row>
        <row r="12268">
          <cell r="A12268" t="str">
            <v/>
          </cell>
          <cell r="D12268" t="str">
            <v/>
          </cell>
        </row>
        <row r="12269">
          <cell r="A12269" t="str">
            <v/>
          </cell>
          <cell r="D12269" t="str">
            <v/>
          </cell>
        </row>
        <row r="12270">
          <cell r="A12270" t="str">
            <v/>
          </cell>
          <cell r="D12270" t="str">
            <v/>
          </cell>
        </row>
        <row r="12271">
          <cell r="A12271" t="str">
            <v/>
          </cell>
          <cell r="D12271" t="str">
            <v/>
          </cell>
        </row>
        <row r="12272">
          <cell r="A12272" t="str">
            <v/>
          </cell>
          <cell r="D12272" t="str">
            <v/>
          </cell>
        </row>
        <row r="12273">
          <cell r="A12273" t="str">
            <v/>
          </cell>
          <cell r="D12273" t="str">
            <v/>
          </cell>
        </row>
        <row r="12274">
          <cell r="A12274" t="str">
            <v/>
          </cell>
          <cell r="D12274" t="str">
            <v/>
          </cell>
        </row>
        <row r="12275">
          <cell r="A12275" t="str">
            <v/>
          </cell>
          <cell r="D12275" t="str">
            <v/>
          </cell>
        </row>
        <row r="12276">
          <cell r="A12276" t="str">
            <v/>
          </cell>
          <cell r="D12276" t="str">
            <v/>
          </cell>
        </row>
        <row r="12277">
          <cell r="A12277" t="str">
            <v/>
          </cell>
          <cell r="D12277" t="str">
            <v/>
          </cell>
        </row>
        <row r="12278">
          <cell r="A12278" t="str">
            <v/>
          </cell>
          <cell r="D12278" t="str">
            <v/>
          </cell>
        </row>
        <row r="12279">
          <cell r="A12279" t="str">
            <v/>
          </cell>
          <cell r="D12279" t="str">
            <v/>
          </cell>
        </row>
        <row r="12280">
          <cell r="A12280" t="str">
            <v/>
          </cell>
          <cell r="D12280" t="str">
            <v/>
          </cell>
        </row>
        <row r="12281">
          <cell r="A12281" t="str">
            <v/>
          </cell>
          <cell r="D12281" t="str">
            <v/>
          </cell>
        </row>
        <row r="12282">
          <cell r="A12282" t="str">
            <v/>
          </cell>
          <cell r="D12282" t="str">
            <v/>
          </cell>
        </row>
        <row r="12283">
          <cell r="A12283" t="str">
            <v/>
          </cell>
          <cell r="D12283" t="str">
            <v/>
          </cell>
        </row>
        <row r="12284">
          <cell r="A12284" t="str">
            <v/>
          </cell>
          <cell r="D12284" t="str">
            <v/>
          </cell>
        </row>
        <row r="12285">
          <cell r="A12285" t="str">
            <v/>
          </cell>
          <cell r="D12285" t="str">
            <v/>
          </cell>
        </row>
        <row r="12286">
          <cell r="A12286" t="str">
            <v/>
          </cell>
          <cell r="D12286" t="str">
            <v/>
          </cell>
        </row>
        <row r="12287">
          <cell r="A12287" t="str">
            <v/>
          </cell>
          <cell r="D12287" t="str">
            <v/>
          </cell>
        </row>
        <row r="12288">
          <cell r="A12288" t="str">
            <v/>
          </cell>
          <cell r="D12288" t="str">
            <v/>
          </cell>
        </row>
        <row r="12289">
          <cell r="A12289" t="str">
            <v/>
          </cell>
          <cell r="D12289" t="str">
            <v/>
          </cell>
        </row>
        <row r="12290">
          <cell r="A12290" t="str">
            <v/>
          </cell>
          <cell r="D12290" t="str">
            <v/>
          </cell>
        </row>
        <row r="12291">
          <cell r="A12291" t="str">
            <v/>
          </cell>
          <cell r="D12291" t="str">
            <v/>
          </cell>
        </row>
        <row r="12292">
          <cell r="A12292" t="str">
            <v/>
          </cell>
          <cell r="D12292" t="str">
            <v/>
          </cell>
        </row>
        <row r="12293">
          <cell r="A12293" t="str">
            <v/>
          </cell>
          <cell r="D12293" t="str">
            <v/>
          </cell>
        </row>
        <row r="12294">
          <cell r="A12294" t="str">
            <v/>
          </cell>
          <cell r="D12294" t="str">
            <v/>
          </cell>
        </row>
        <row r="12295">
          <cell r="A12295" t="str">
            <v/>
          </cell>
          <cell r="D12295" t="str">
            <v/>
          </cell>
        </row>
        <row r="12296">
          <cell r="A12296" t="str">
            <v/>
          </cell>
          <cell r="D12296" t="str">
            <v/>
          </cell>
        </row>
        <row r="12297">
          <cell r="A12297" t="str">
            <v/>
          </cell>
          <cell r="D12297" t="str">
            <v/>
          </cell>
        </row>
        <row r="12298">
          <cell r="A12298" t="str">
            <v/>
          </cell>
          <cell r="D12298" t="str">
            <v/>
          </cell>
        </row>
        <row r="12299">
          <cell r="A12299" t="str">
            <v/>
          </cell>
          <cell r="D12299" t="str">
            <v/>
          </cell>
        </row>
        <row r="12300">
          <cell r="A12300" t="str">
            <v/>
          </cell>
          <cell r="D12300" t="str">
            <v/>
          </cell>
        </row>
        <row r="12301">
          <cell r="A12301" t="str">
            <v/>
          </cell>
          <cell r="D12301" t="str">
            <v/>
          </cell>
        </row>
        <row r="12302">
          <cell r="A12302" t="str">
            <v/>
          </cell>
          <cell r="D12302" t="str">
            <v/>
          </cell>
        </row>
        <row r="12303">
          <cell r="A12303" t="str">
            <v/>
          </cell>
          <cell r="D12303" t="str">
            <v/>
          </cell>
        </row>
        <row r="12304">
          <cell r="A12304" t="str">
            <v/>
          </cell>
          <cell r="D12304" t="str">
            <v/>
          </cell>
        </row>
        <row r="12305">
          <cell r="A12305" t="str">
            <v/>
          </cell>
          <cell r="D12305" t="str">
            <v/>
          </cell>
        </row>
        <row r="12306">
          <cell r="A12306" t="str">
            <v/>
          </cell>
          <cell r="D12306" t="str">
            <v/>
          </cell>
        </row>
        <row r="12307">
          <cell r="A12307" t="str">
            <v/>
          </cell>
          <cell r="D12307" t="str">
            <v/>
          </cell>
        </row>
        <row r="12308">
          <cell r="A12308" t="str">
            <v/>
          </cell>
          <cell r="D12308" t="str">
            <v/>
          </cell>
        </row>
        <row r="12309">
          <cell r="A12309" t="str">
            <v/>
          </cell>
          <cell r="D12309" t="str">
            <v/>
          </cell>
        </row>
        <row r="12310">
          <cell r="A12310" t="str">
            <v/>
          </cell>
          <cell r="D12310" t="str">
            <v/>
          </cell>
        </row>
        <row r="12311">
          <cell r="A12311" t="str">
            <v/>
          </cell>
          <cell r="D12311" t="str">
            <v/>
          </cell>
        </row>
        <row r="12312">
          <cell r="A12312" t="str">
            <v/>
          </cell>
          <cell r="D12312" t="str">
            <v/>
          </cell>
        </row>
        <row r="12313">
          <cell r="A12313" t="str">
            <v/>
          </cell>
          <cell r="D12313" t="str">
            <v/>
          </cell>
        </row>
        <row r="12314">
          <cell r="A12314" t="str">
            <v/>
          </cell>
          <cell r="D12314" t="str">
            <v/>
          </cell>
        </row>
        <row r="12315">
          <cell r="A12315" t="str">
            <v/>
          </cell>
          <cell r="D12315" t="str">
            <v/>
          </cell>
        </row>
        <row r="12316">
          <cell r="A12316" t="str">
            <v/>
          </cell>
          <cell r="D12316" t="str">
            <v/>
          </cell>
        </row>
        <row r="12317">
          <cell r="A12317" t="str">
            <v/>
          </cell>
          <cell r="D12317" t="str">
            <v/>
          </cell>
        </row>
        <row r="12318">
          <cell r="A12318" t="str">
            <v/>
          </cell>
          <cell r="D12318" t="str">
            <v/>
          </cell>
        </row>
        <row r="12319">
          <cell r="A12319" t="str">
            <v/>
          </cell>
          <cell r="D12319" t="str">
            <v/>
          </cell>
        </row>
        <row r="12320">
          <cell r="A12320" t="str">
            <v/>
          </cell>
          <cell r="D12320" t="str">
            <v/>
          </cell>
        </row>
        <row r="12321">
          <cell r="A12321" t="str">
            <v/>
          </cell>
          <cell r="D12321" t="str">
            <v/>
          </cell>
        </row>
        <row r="12322">
          <cell r="A12322" t="str">
            <v/>
          </cell>
          <cell r="D12322" t="str">
            <v/>
          </cell>
        </row>
        <row r="12323">
          <cell r="A12323" t="str">
            <v/>
          </cell>
          <cell r="D12323" t="str">
            <v/>
          </cell>
        </row>
        <row r="12324">
          <cell r="A12324" t="str">
            <v/>
          </cell>
          <cell r="D12324" t="str">
            <v/>
          </cell>
        </row>
        <row r="12325">
          <cell r="A12325" t="str">
            <v/>
          </cell>
          <cell r="D12325" t="str">
            <v/>
          </cell>
        </row>
        <row r="12326">
          <cell r="A12326" t="str">
            <v/>
          </cell>
          <cell r="D12326" t="str">
            <v/>
          </cell>
        </row>
        <row r="12327">
          <cell r="A12327" t="str">
            <v/>
          </cell>
          <cell r="D12327" t="str">
            <v/>
          </cell>
        </row>
        <row r="12328">
          <cell r="A12328" t="str">
            <v/>
          </cell>
          <cell r="D12328" t="str">
            <v/>
          </cell>
        </row>
        <row r="12329">
          <cell r="A12329" t="str">
            <v/>
          </cell>
          <cell r="D12329" t="str">
            <v/>
          </cell>
        </row>
        <row r="12330">
          <cell r="A12330" t="str">
            <v/>
          </cell>
          <cell r="D12330" t="str">
            <v/>
          </cell>
        </row>
        <row r="12331">
          <cell r="A12331" t="str">
            <v/>
          </cell>
          <cell r="D12331" t="str">
            <v/>
          </cell>
        </row>
        <row r="12332">
          <cell r="A12332" t="str">
            <v/>
          </cell>
          <cell r="D12332" t="str">
            <v/>
          </cell>
        </row>
        <row r="12333">
          <cell r="A12333" t="str">
            <v/>
          </cell>
          <cell r="D12333" t="str">
            <v/>
          </cell>
        </row>
        <row r="12334">
          <cell r="A12334" t="str">
            <v/>
          </cell>
          <cell r="D12334" t="str">
            <v/>
          </cell>
        </row>
        <row r="12335">
          <cell r="A12335" t="str">
            <v/>
          </cell>
          <cell r="D12335" t="str">
            <v/>
          </cell>
        </row>
        <row r="12336">
          <cell r="A12336" t="str">
            <v/>
          </cell>
          <cell r="D12336" t="str">
            <v/>
          </cell>
        </row>
        <row r="12337">
          <cell r="A12337" t="str">
            <v/>
          </cell>
          <cell r="D12337" t="str">
            <v/>
          </cell>
        </row>
        <row r="12338">
          <cell r="A12338" t="str">
            <v/>
          </cell>
          <cell r="D12338" t="str">
            <v/>
          </cell>
        </row>
        <row r="12339">
          <cell r="A12339" t="str">
            <v/>
          </cell>
          <cell r="D12339" t="str">
            <v/>
          </cell>
        </row>
        <row r="12340">
          <cell r="A12340" t="str">
            <v/>
          </cell>
          <cell r="D12340" t="str">
            <v/>
          </cell>
        </row>
        <row r="12341">
          <cell r="A12341" t="str">
            <v/>
          </cell>
          <cell r="D12341" t="str">
            <v/>
          </cell>
        </row>
        <row r="12342">
          <cell r="A12342" t="str">
            <v/>
          </cell>
          <cell r="D12342" t="str">
            <v/>
          </cell>
        </row>
        <row r="12343">
          <cell r="A12343" t="str">
            <v/>
          </cell>
          <cell r="D12343" t="str">
            <v/>
          </cell>
        </row>
        <row r="12344">
          <cell r="A12344" t="str">
            <v/>
          </cell>
          <cell r="D12344" t="str">
            <v/>
          </cell>
        </row>
        <row r="12345">
          <cell r="A12345" t="str">
            <v/>
          </cell>
          <cell r="D12345" t="str">
            <v/>
          </cell>
        </row>
        <row r="12346">
          <cell r="A12346" t="str">
            <v/>
          </cell>
          <cell r="D12346" t="str">
            <v/>
          </cell>
        </row>
        <row r="12347">
          <cell r="A12347" t="str">
            <v/>
          </cell>
          <cell r="D12347" t="str">
            <v/>
          </cell>
        </row>
        <row r="12348">
          <cell r="A12348" t="str">
            <v/>
          </cell>
          <cell r="D12348" t="str">
            <v/>
          </cell>
        </row>
        <row r="12349">
          <cell r="A12349" t="str">
            <v/>
          </cell>
          <cell r="D12349" t="str">
            <v/>
          </cell>
        </row>
        <row r="12350">
          <cell r="A12350" t="str">
            <v/>
          </cell>
          <cell r="D12350" t="str">
            <v/>
          </cell>
        </row>
        <row r="12351">
          <cell r="A12351" t="str">
            <v/>
          </cell>
          <cell r="D12351" t="str">
            <v/>
          </cell>
        </row>
        <row r="12352">
          <cell r="A12352" t="str">
            <v/>
          </cell>
          <cell r="D12352" t="str">
            <v/>
          </cell>
        </row>
        <row r="12353">
          <cell r="A12353" t="str">
            <v/>
          </cell>
          <cell r="D12353" t="str">
            <v/>
          </cell>
        </row>
        <row r="12354">
          <cell r="A12354" t="str">
            <v/>
          </cell>
          <cell r="D12354" t="str">
            <v/>
          </cell>
        </row>
        <row r="12355">
          <cell r="A12355" t="str">
            <v/>
          </cell>
          <cell r="D12355" t="str">
            <v/>
          </cell>
        </row>
        <row r="12356">
          <cell r="A12356" t="str">
            <v/>
          </cell>
          <cell r="D12356" t="str">
            <v/>
          </cell>
        </row>
        <row r="12357">
          <cell r="A12357" t="str">
            <v/>
          </cell>
          <cell r="D12357" t="str">
            <v/>
          </cell>
        </row>
        <row r="12358">
          <cell r="A12358" t="str">
            <v/>
          </cell>
          <cell r="D12358" t="str">
            <v/>
          </cell>
        </row>
        <row r="12359">
          <cell r="A12359" t="str">
            <v/>
          </cell>
          <cell r="D12359" t="str">
            <v/>
          </cell>
        </row>
        <row r="12360">
          <cell r="A12360" t="str">
            <v/>
          </cell>
          <cell r="D12360" t="str">
            <v/>
          </cell>
        </row>
        <row r="12361">
          <cell r="A12361" t="str">
            <v/>
          </cell>
          <cell r="D12361" t="str">
            <v/>
          </cell>
        </row>
        <row r="12362">
          <cell r="A12362" t="str">
            <v/>
          </cell>
          <cell r="D12362" t="str">
            <v/>
          </cell>
        </row>
        <row r="12363">
          <cell r="A12363" t="str">
            <v/>
          </cell>
          <cell r="D12363" t="str">
            <v/>
          </cell>
        </row>
        <row r="12364">
          <cell r="A12364" t="str">
            <v/>
          </cell>
          <cell r="D12364" t="str">
            <v/>
          </cell>
        </row>
        <row r="12365">
          <cell r="A12365" t="str">
            <v/>
          </cell>
          <cell r="D12365" t="str">
            <v/>
          </cell>
        </row>
        <row r="12366">
          <cell r="A12366" t="str">
            <v/>
          </cell>
          <cell r="D12366" t="str">
            <v/>
          </cell>
        </row>
        <row r="12367">
          <cell r="A12367" t="str">
            <v/>
          </cell>
          <cell r="D12367" t="str">
            <v/>
          </cell>
        </row>
        <row r="12368">
          <cell r="A12368" t="str">
            <v/>
          </cell>
          <cell r="D12368" t="str">
            <v/>
          </cell>
        </row>
        <row r="12369">
          <cell r="A12369" t="str">
            <v/>
          </cell>
          <cell r="D12369" t="str">
            <v/>
          </cell>
        </row>
        <row r="12370">
          <cell r="A12370" t="str">
            <v/>
          </cell>
          <cell r="D12370" t="str">
            <v/>
          </cell>
        </row>
        <row r="12371">
          <cell r="A12371" t="str">
            <v/>
          </cell>
          <cell r="D12371" t="str">
            <v/>
          </cell>
        </row>
        <row r="12372">
          <cell r="A12372" t="str">
            <v/>
          </cell>
          <cell r="D12372" t="str">
            <v/>
          </cell>
        </row>
        <row r="12373">
          <cell r="A12373" t="str">
            <v/>
          </cell>
          <cell r="D12373" t="str">
            <v/>
          </cell>
        </row>
        <row r="12374">
          <cell r="A12374" t="str">
            <v/>
          </cell>
          <cell r="D12374" t="str">
            <v/>
          </cell>
        </row>
        <row r="12375">
          <cell r="A12375" t="str">
            <v/>
          </cell>
          <cell r="D12375" t="str">
            <v/>
          </cell>
        </row>
        <row r="12376">
          <cell r="A12376" t="str">
            <v/>
          </cell>
          <cell r="D12376" t="str">
            <v/>
          </cell>
        </row>
        <row r="12377">
          <cell r="A12377" t="str">
            <v/>
          </cell>
          <cell r="D12377" t="str">
            <v/>
          </cell>
        </row>
        <row r="12378">
          <cell r="A12378" t="str">
            <v/>
          </cell>
          <cell r="D12378" t="str">
            <v/>
          </cell>
        </row>
        <row r="12379">
          <cell r="A12379" t="str">
            <v/>
          </cell>
          <cell r="D12379" t="str">
            <v/>
          </cell>
        </row>
        <row r="12380">
          <cell r="A12380" t="str">
            <v/>
          </cell>
          <cell r="D12380" t="str">
            <v/>
          </cell>
        </row>
        <row r="12381">
          <cell r="A12381" t="str">
            <v/>
          </cell>
          <cell r="D12381" t="str">
            <v/>
          </cell>
        </row>
        <row r="12382">
          <cell r="A12382" t="str">
            <v/>
          </cell>
          <cell r="D12382" t="str">
            <v/>
          </cell>
        </row>
        <row r="12383">
          <cell r="A12383" t="str">
            <v/>
          </cell>
          <cell r="D12383" t="str">
            <v/>
          </cell>
        </row>
        <row r="12384">
          <cell r="A12384" t="str">
            <v/>
          </cell>
          <cell r="D12384" t="str">
            <v/>
          </cell>
        </row>
        <row r="12385">
          <cell r="A12385" t="str">
            <v/>
          </cell>
          <cell r="D12385" t="str">
            <v/>
          </cell>
        </row>
        <row r="12386">
          <cell r="A12386" t="str">
            <v/>
          </cell>
          <cell r="D12386" t="str">
            <v/>
          </cell>
        </row>
        <row r="12387">
          <cell r="A12387" t="str">
            <v/>
          </cell>
          <cell r="D12387" t="str">
            <v/>
          </cell>
        </row>
        <row r="12388">
          <cell r="A12388" t="str">
            <v/>
          </cell>
          <cell r="D12388" t="str">
            <v/>
          </cell>
        </row>
        <row r="12389">
          <cell r="A12389" t="str">
            <v/>
          </cell>
          <cell r="D12389" t="str">
            <v/>
          </cell>
        </row>
        <row r="12390">
          <cell r="A12390" t="str">
            <v/>
          </cell>
          <cell r="D12390" t="str">
            <v/>
          </cell>
        </row>
        <row r="12391">
          <cell r="A12391" t="str">
            <v/>
          </cell>
          <cell r="D12391" t="str">
            <v/>
          </cell>
        </row>
        <row r="12392">
          <cell r="A12392" t="str">
            <v/>
          </cell>
          <cell r="D12392" t="str">
            <v/>
          </cell>
        </row>
        <row r="12393">
          <cell r="A12393" t="str">
            <v/>
          </cell>
          <cell r="D12393" t="str">
            <v/>
          </cell>
        </row>
        <row r="12394">
          <cell r="A12394" t="str">
            <v/>
          </cell>
          <cell r="D12394" t="str">
            <v/>
          </cell>
        </row>
        <row r="12395">
          <cell r="A12395" t="str">
            <v/>
          </cell>
          <cell r="D12395" t="str">
            <v/>
          </cell>
        </row>
        <row r="12396">
          <cell r="A12396" t="str">
            <v/>
          </cell>
          <cell r="D12396" t="str">
            <v/>
          </cell>
        </row>
        <row r="12397">
          <cell r="A12397" t="str">
            <v/>
          </cell>
          <cell r="D12397" t="str">
            <v/>
          </cell>
        </row>
        <row r="12398">
          <cell r="A12398" t="str">
            <v/>
          </cell>
          <cell r="D12398" t="str">
            <v/>
          </cell>
        </row>
        <row r="12399">
          <cell r="A12399" t="str">
            <v/>
          </cell>
          <cell r="D12399" t="str">
            <v/>
          </cell>
        </row>
        <row r="12400">
          <cell r="A12400" t="str">
            <v/>
          </cell>
          <cell r="D12400" t="str">
            <v/>
          </cell>
        </row>
        <row r="12401">
          <cell r="A12401" t="str">
            <v/>
          </cell>
          <cell r="D12401" t="str">
            <v/>
          </cell>
        </row>
        <row r="12402">
          <cell r="A12402" t="str">
            <v/>
          </cell>
          <cell r="D12402" t="str">
            <v/>
          </cell>
        </row>
        <row r="12403">
          <cell r="A12403" t="str">
            <v/>
          </cell>
          <cell r="D12403" t="str">
            <v/>
          </cell>
        </row>
        <row r="12404">
          <cell r="A12404" t="str">
            <v/>
          </cell>
          <cell r="D12404" t="str">
            <v/>
          </cell>
        </row>
        <row r="12405">
          <cell r="A12405" t="str">
            <v/>
          </cell>
          <cell r="D12405" t="str">
            <v/>
          </cell>
        </row>
        <row r="12406">
          <cell r="A12406" t="str">
            <v/>
          </cell>
          <cell r="D12406" t="str">
            <v/>
          </cell>
        </row>
        <row r="12407">
          <cell r="A12407" t="str">
            <v/>
          </cell>
          <cell r="D12407" t="str">
            <v/>
          </cell>
        </row>
        <row r="12408">
          <cell r="A12408" t="str">
            <v/>
          </cell>
          <cell r="D12408" t="str">
            <v/>
          </cell>
        </row>
        <row r="12409">
          <cell r="A12409" t="str">
            <v/>
          </cell>
          <cell r="D12409" t="str">
            <v/>
          </cell>
        </row>
        <row r="12410">
          <cell r="A12410" t="str">
            <v/>
          </cell>
          <cell r="D12410" t="str">
            <v/>
          </cell>
        </row>
        <row r="12411">
          <cell r="A12411" t="str">
            <v/>
          </cell>
          <cell r="D12411" t="str">
            <v/>
          </cell>
        </row>
        <row r="12412">
          <cell r="A12412" t="str">
            <v/>
          </cell>
          <cell r="D12412" t="str">
            <v/>
          </cell>
        </row>
        <row r="12413">
          <cell r="A12413" t="str">
            <v/>
          </cell>
          <cell r="D12413" t="str">
            <v/>
          </cell>
        </row>
        <row r="12414">
          <cell r="A12414" t="str">
            <v/>
          </cell>
          <cell r="D12414" t="str">
            <v/>
          </cell>
        </row>
        <row r="12415">
          <cell r="A12415" t="str">
            <v/>
          </cell>
          <cell r="D12415" t="str">
            <v/>
          </cell>
        </row>
        <row r="12416">
          <cell r="A12416" t="str">
            <v/>
          </cell>
          <cell r="D12416" t="str">
            <v/>
          </cell>
        </row>
        <row r="12417">
          <cell r="A12417" t="str">
            <v/>
          </cell>
          <cell r="D12417" t="str">
            <v/>
          </cell>
        </row>
        <row r="12418">
          <cell r="A12418" t="str">
            <v/>
          </cell>
          <cell r="D12418" t="str">
            <v/>
          </cell>
        </row>
        <row r="12419">
          <cell r="A12419" t="str">
            <v/>
          </cell>
          <cell r="D12419" t="str">
            <v/>
          </cell>
        </row>
        <row r="12420">
          <cell r="A12420" t="str">
            <v/>
          </cell>
          <cell r="D12420" t="str">
            <v/>
          </cell>
        </row>
        <row r="12421">
          <cell r="A12421" t="str">
            <v/>
          </cell>
          <cell r="D12421" t="str">
            <v/>
          </cell>
        </row>
        <row r="12422">
          <cell r="A12422" t="str">
            <v/>
          </cell>
          <cell r="D12422" t="str">
            <v/>
          </cell>
        </row>
        <row r="12423">
          <cell r="A12423" t="str">
            <v/>
          </cell>
          <cell r="D12423" t="str">
            <v/>
          </cell>
        </row>
        <row r="12424">
          <cell r="A12424" t="str">
            <v/>
          </cell>
          <cell r="D12424" t="str">
            <v/>
          </cell>
        </row>
        <row r="12425">
          <cell r="A12425" t="str">
            <v/>
          </cell>
          <cell r="D12425" t="str">
            <v/>
          </cell>
        </row>
        <row r="12426">
          <cell r="A12426" t="str">
            <v/>
          </cell>
          <cell r="D12426" t="str">
            <v/>
          </cell>
        </row>
        <row r="12427">
          <cell r="A12427" t="str">
            <v/>
          </cell>
          <cell r="D12427" t="str">
            <v/>
          </cell>
        </row>
        <row r="12428">
          <cell r="A12428" t="str">
            <v/>
          </cell>
          <cell r="D12428" t="str">
            <v/>
          </cell>
        </row>
        <row r="12429">
          <cell r="A12429" t="str">
            <v/>
          </cell>
          <cell r="D12429" t="str">
            <v/>
          </cell>
        </row>
        <row r="12430">
          <cell r="A12430" t="str">
            <v/>
          </cell>
          <cell r="D12430" t="str">
            <v/>
          </cell>
        </row>
        <row r="12431">
          <cell r="A12431" t="str">
            <v/>
          </cell>
          <cell r="D12431" t="str">
            <v/>
          </cell>
        </row>
        <row r="12432">
          <cell r="A12432" t="str">
            <v/>
          </cell>
          <cell r="D12432" t="str">
            <v/>
          </cell>
        </row>
        <row r="12433">
          <cell r="A12433" t="str">
            <v/>
          </cell>
          <cell r="D12433" t="str">
            <v/>
          </cell>
        </row>
        <row r="12434">
          <cell r="A12434" t="str">
            <v/>
          </cell>
          <cell r="D12434" t="str">
            <v/>
          </cell>
        </row>
        <row r="12435">
          <cell r="A12435" t="str">
            <v/>
          </cell>
          <cell r="D12435" t="str">
            <v/>
          </cell>
        </row>
        <row r="12436">
          <cell r="A12436" t="str">
            <v/>
          </cell>
          <cell r="D12436" t="str">
            <v/>
          </cell>
        </row>
        <row r="12437">
          <cell r="A12437" t="str">
            <v/>
          </cell>
          <cell r="D12437" t="str">
            <v/>
          </cell>
        </row>
        <row r="12438">
          <cell r="A12438" t="str">
            <v/>
          </cell>
          <cell r="D12438" t="str">
            <v/>
          </cell>
        </row>
        <row r="12439">
          <cell r="A12439" t="str">
            <v/>
          </cell>
          <cell r="D12439" t="str">
            <v/>
          </cell>
        </row>
        <row r="12440">
          <cell r="A12440" t="str">
            <v/>
          </cell>
          <cell r="D12440" t="str">
            <v/>
          </cell>
        </row>
        <row r="12441">
          <cell r="A12441" t="str">
            <v/>
          </cell>
          <cell r="D12441" t="str">
            <v/>
          </cell>
        </row>
        <row r="12442">
          <cell r="A12442" t="str">
            <v/>
          </cell>
          <cell r="D12442" t="str">
            <v/>
          </cell>
        </row>
        <row r="12443">
          <cell r="A12443" t="str">
            <v/>
          </cell>
          <cell r="D12443" t="str">
            <v/>
          </cell>
        </row>
        <row r="12444">
          <cell r="A12444" t="str">
            <v/>
          </cell>
          <cell r="D12444" t="str">
            <v/>
          </cell>
        </row>
        <row r="12445">
          <cell r="A12445" t="str">
            <v/>
          </cell>
          <cell r="D12445" t="str">
            <v/>
          </cell>
        </row>
        <row r="12446">
          <cell r="A12446" t="str">
            <v/>
          </cell>
          <cell r="D12446" t="str">
            <v/>
          </cell>
        </row>
        <row r="12447">
          <cell r="A12447" t="str">
            <v/>
          </cell>
          <cell r="D12447" t="str">
            <v/>
          </cell>
        </row>
        <row r="12448">
          <cell r="A12448" t="str">
            <v/>
          </cell>
          <cell r="D12448" t="str">
            <v/>
          </cell>
        </row>
        <row r="12449">
          <cell r="A12449" t="str">
            <v/>
          </cell>
          <cell r="D12449" t="str">
            <v/>
          </cell>
        </row>
        <row r="12450">
          <cell r="A12450" t="str">
            <v/>
          </cell>
          <cell r="D12450" t="str">
            <v/>
          </cell>
        </row>
        <row r="12451">
          <cell r="A12451" t="str">
            <v/>
          </cell>
          <cell r="D12451" t="str">
            <v/>
          </cell>
        </row>
        <row r="12452">
          <cell r="A12452" t="str">
            <v/>
          </cell>
          <cell r="D12452" t="str">
            <v/>
          </cell>
        </row>
        <row r="12453">
          <cell r="A12453" t="str">
            <v/>
          </cell>
          <cell r="D12453" t="str">
            <v/>
          </cell>
        </row>
        <row r="12454">
          <cell r="A12454" t="str">
            <v/>
          </cell>
          <cell r="D12454" t="str">
            <v/>
          </cell>
        </row>
        <row r="12455">
          <cell r="A12455" t="str">
            <v/>
          </cell>
          <cell r="D12455" t="str">
            <v/>
          </cell>
        </row>
        <row r="12456">
          <cell r="A12456" t="str">
            <v/>
          </cell>
          <cell r="D12456" t="str">
            <v/>
          </cell>
        </row>
        <row r="12457">
          <cell r="A12457" t="str">
            <v/>
          </cell>
          <cell r="D12457" t="str">
            <v/>
          </cell>
        </row>
        <row r="12458">
          <cell r="A12458" t="str">
            <v/>
          </cell>
          <cell r="D12458" t="str">
            <v/>
          </cell>
        </row>
        <row r="12459">
          <cell r="A12459" t="str">
            <v/>
          </cell>
          <cell r="D12459" t="str">
            <v/>
          </cell>
        </row>
        <row r="12460">
          <cell r="A12460" t="str">
            <v/>
          </cell>
          <cell r="D12460" t="str">
            <v/>
          </cell>
        </row>
        <row r="12461">
          <cell r="A12461" t="str">
            <v/>
          </cell>
          <cell r="D12461" t="str">
            <v/>
          </cell>
        </row>
        <row r="12462">
          <cell r="A12462" t="str">
            <v/>
          </cell>
          <cell r="D12462" t="str">
            <v/>
          </cell>
        </row>
        <row r="12463">
          <cell r="A12463" t="str">
            <v/>
          </cell>
          <cell r="D12463" t="str">
            <v/>
          </cell>
        </row>
        <row r="12464">
          <cell r="A12464" t="str">
            <v/>
          </cell>
          <cell r="D12464" t="str">
            <v/>
          </cell>
        </row>
        <row r="12465">
          <cell r="A12465" t="str">
            <v/>
          </cell>
          <cell r="D12465" t="str">
            <v/>
          </cell>
        </row>
        <row r="12466">
          <cell r="A12466" t="str">
            <v/>
          </cell>
          <cell r="D12466" t="str">
            <v/>
          </cell>
        </row>
        <row r="12467">
          <cell r="A12467" t="str">
            <v/>
          </cell>
          <cell r="D12467" t="str">
            <v/>
          </cell>
        </row>
        <row r="12468">
          <cell r="A12468" t="str">
            <v/>
          </cell>
          <cell r="D12468" t="str">
            <v/>
          </cell>
        </row>
        <row r="12469">
          <cell r="A12469" t="str">
            <v/>
          </cell>
          <cell r="D12469" t="str">
            <v/>
          </cell>
        </row>
        <row r="12470">
          <cell r="A12470" t="str">
            <v/>
          </cell>
          <cell r="D12470" t="str">
            <v/>
          </cell>
        </row>
        <row r="12471">
          <cell r="A12471" t="str">
            <v/>
          </cell>
          <cell r="D12471" t="str">
            <v/>
          </cell>
        </row>
        <row r="12472">
          <cell r="A12472" t="str">
            <v/>
          </cell>
          <cell r="D12472" t="str">
            <v/>
          </cell>
        </row>
        <row r="12473">
          <cell r="A12473" t="str">
            <v/>
          </cell>
          <cell r="D12473" t="str">
            <v/>
          </cell>
        </row>
        <row r="12474">
          <cell r="A12474" t="str">
            <v/>
          </cell>
          <cell r="D12474" t="str">
            <v/>
          </cell>
        </row>
        <row r="12475">
          <cell r="A12475" t="str">
            <v/>
          </cell>
          <cell r="D12475" t="str">
            <v/>
          </cell>
        </row>
        <row r="12476">
          <cell r="A12476" t="str">
            <v/>
          </cell>
          <cell r="D12476" t="str">
            <v/>
          </cell>
        </row>
        <row r="12477">
          <cell r="A12477" t="str">
            <v/>
          </cell>
          <cell r="D12477" t="str">
            <v/>
          </cell>
        </row>
        <row r="12478">
          <cell r="A12478" t="str">
            <v/>
          </cell>
          <cell r="D12478" t="str">
            <v/>
          </cell>
        </row>
        <row r="12479">
          <cell r="A12479" t="str">
            <v/>
          </cell>
          <cell r="D12479" t="str">
            <v/>
          </cell>
        </row>
        <row r="12480">
          <cell r="A12480" t="str">
            <v/>
          </cell>
          <cell r="D12480" t="str">
            <v/>
          </cell>
        </row>
        <row r="12481">
          <cell r="A12481" t="str">
            <v/>
          </cell>
          <cell r="D12481" t="str">
            <v/>
          </cell>
        </row>
        <row r="12482">
          <cell r="A12482" t="str">
            <v/>
          </cell>
          <cell r="D12482" t="str">
            <v/>
          </cell>
        </row>
        <row r="12483">
          <cell r="A12483" t="str">
            <v/>
          </cell>
          <cell r="D12483" t="str">
            <v/>
          </cell>
        </row>
        <row r="12484">
          <cell r="A12484" t="str">
            <v/>
          </cell>
          <cell r="D12484" t="str">
            <v/>
          </cell>
        </row>
        <row r="12485">
          <cell r="A12485" t="str">
            <v/>
          </cell>
          <cell r="D12485" t="str">
            <v/>
          </cell>
        </row>
        <row r="12486">
          <cell r="A12486" t="str">
            <v/>
          </cell>
          <cell r="D12486" t="str">
            <v/>
          </cell>
        </row>
        <row r="12487">
          <cell r="A12487" t="str">
            <v/>
          </cell>
          <cell r="D12487" t="str">
            <v/>
          </cell>
        </row>
        <row r="12488">
          <cell r="A12488" t="str">
            <v/>
          </cell>
          <cell r="D12488" t="str">
            <v/>
          </cell>
        </row>
        <row r="12489">
          <cell r="A12489" t="str">
            <v/>
          </cell>
          <cell r="D12489" t="str">
            <v/>
          </cell>
        </row>
        <row r="12490">
          <cell r="A12490" t="str">
            <v/>
          </cell>
          <cell r="D12490" t="str">
            <v/>
          </cell>
        </row>
        <row r="12491">
          <cell r="A12491" t="str">
            <v/>
          </cell>
          <cell r="D12491" t="str">
            <v/>
          </cell>
        </row>
        <row r="12492">
          <cell r="A12492" t="str">
            <v/>
          </cell>
          <cell r="D12492" t="str">
            <v/>
          </cell>
        </row>
        <row r="12493">
          <cell r="A12493" t="str">
            <v/>
          </cell>
          <cell r="D12493" t="str">
            <v/>
          </cell>
        </row>
        <row r="12494">
          <cell r="A12494" t="str">
            <v/>
          </cell>
          <cell r="D12494" t="str">
            <v/>
          </cell>
        </row>
        <row r="12495">
          <cell r="A12495" t="str">
            <v/>
          </cell>
          <cell r="D12495" t="str">
            <v/>
          </cell>
        </row>
        <row r="12496">
          <cell r="A12496" t="str">
            <v/>
          </cell>
          <cell r="D12496" t="str">
            <v/>
          </cell>
        </row>
        <row r="12497">
          <cell r="A12497" t="str">
            <v/>
          </cell>
          <cell r="D12497" t="str">
            <v/>
          </cell>
        </row>
        <row r="12498">
          <cell r="A12498" t="str">
            <v/>
          </cell>
          <cell r="D12498" t="str">
            <v/>
          </cell>
        </row>
        <row r="12499">
          <cell r="A12499" t="str">
            <v/>
          </cell>
          <cell r="D12499" t="str">
            <v/>
          </cell>
        </row>
        <row r="12500">
          <cell r="A12500" t="str">
            <v/>
          </cell>
          <cell r="D12500" t="str">
            <v/>
          </cell>
        </row>
        <row r="12501">
          <cell r="A12501" t="str">
            <v/>
          </cell>
          <cell r="D12501" t="str">
            <v/>
          </cell>
        </row>
        <row r="12502">
          <cell r="A12502" t="str">
            <v/>
          </cell>
          <cell r="D12502" t="str">
            <v/>
          </cell>
        </row>
        <row r="12503">
          <cell r="A12503" t="str">
            <v/>
          </cell>
          <cell r="D12503" t="str">
            <v/>
          </cell>
        </row>
        <row r="12504">
          <cell r="A12504" t="str">
            <v/>
          </cell>
          <cell r="D12504" t="str">
            <v/>
          </cell>
        </row>
        <row r="12505">
          <cell r="A12505" t="str">
            <v/>
          </cell>
          <cell r="D12505" t="str">
            <v/>
          </cell>
        </row>
        <row r="12506">
          <cell r="A12506" t="str">
            <v/>
          </cell>
          <cell r="D12506" t="str">
            <v/>
          </cell>
        </row>
        <row r="12507">
          <cell r="A12507" t="str">
            <v/>
          </cell>
          <cell r="D12507" t="str">
            <v/>
          </cell>
        </row>
        <row r="12508">
          <cell r="A12508" t="str">
            <v/>
          </cell>
          <cell r="D12508" t="str">
            <v/>
          </cell>
        </row>
        <row r="12509">
          <cell r="A12509" t="str">
            <v/>
          </cell>
          <cell r="D12509" t="str">
            <v/>
          </cell>
        </row>
        <row r="12510">
          <cell r="A12510" t="str">
            <v/>
          </cell>
          <cell r="D12510" t="str">
            <v/>
          </cell>
        </row>
        <row r="12511">
          <cell r="A12511" t="str">
            <v/>
          </cell>
          <cell r="D12511" t="str">
            <v/>
          </cell>
        </row>
        <row r="12512">
          <cell r="A12512" t="str">
            <v/>
          </cell>
          <cell r="D12512" t="str">
            <v/>
          </cell>
        </row>
        <row r="12513">
          <cell r="A12513" t="str">
            <v/>
          </cell>
          <cell r="D12513" t="str">
            <v/>
          </cell>
        </row>
        <row r="12514">
          <cell r="A12514" t="str">
            <v/>
          </cell>
          <cell r="D12514" t="str">
            <v/>
          </cell>
        </row>
        <row r="12515">
          <cell r="A12515" t="str">
            <v/>
          </cell>
          <cell r="D12515" t="str">
            <v/>
          </cell>
        </row>
        <row r="12516">
          <cell r="A12516" t="str">
            <v/>
          </cell>
          <cell r="D12516" t="str">
            <v/>
          </cell>
        </row>
        <row r="12517">
          <cell r="A12517" t="str">
            <v/>
          </cell>
          <cell r="D12517" t="str">
            <v/>
          </cell>
        </row>
        <row r="12518">
          <cell r="A12518" t="str">
            <v/>
          </cell>
          <cell r="D12518" t="str">
            <v/>
          </cell>
        </row>
        <row r="12519">
          <cell r="A12519" t="str">
            <v/>
          </cell>
          <cell r="D12519" t="str">
            <v/>
          </cell>
        </row>
        <row r="12520">
          <cell r="A12520" t="str">
            <v/>
          </cell>
          <cell r="D12520" t="str">
            <v/>
          </cell>
        </row>
        <row r="12521">
          <cell r="A12521" t="str">
            <v/>
          </cell>
          <cell r="D12521" t="str">
            <v/>
          </cell>
        </row>
        <row r="12522">
          <cell r="A12522" t="str">
            <v/>
          </cell>
          <cell r="D12522" t="str">
            <v/>
          </cell>
        </row>
        <row r="12523">
          <cell r="A12523" t="str">
            <v/>
          </cell>
          <cell r="D12523" t="str">
            <v/>
          </cell>
        </row>
        <row r="12524">
          <cell r="A12524" t="str">
            <v/>
          </cell>
          <cell r="D12524" t="str">
            <v/>
          </cell>
        </row>
        <row r="12525">
          <cell r="A12525" t="str">
            <v/>
          </cell>
          <cell r="D12525" t="str">
            <v/>
          </cell>
        </row>
        <row r="12526">
          <cell r="A12526" t="str">
            <v/>
          </cell>
          <cell r="D12526" t="str">
            <v/>
          </cell>
        </row>
        <row r="12527">
          <cell r="A12527" t="str">
            <v/>
          </cell>
          <cell r="D12527" t="str">
            <v/>
          </cell>
        </row>
        <row r="12528">
          <cell r="A12528" t="str">
            <v/>
          </cell>
          <cell r="D12528" t="str">
            <v/>
          </cell>
        </row>
        <row r="12529">
          <cell r="A12529" t="str">
            <v/>
          </cell>
          <cell r="D12529" t="str">
            <v/>
          </cell>
        </row>
        <row r="12530">
          <cell r="A12530" t="str">
            <v/>
          </cell>
          <cell r="D12530" t="str">
            <v/>
          </cell>
        </row>
        <row r="12531">
          <cell r="A12531" t="str">
            <v/>
          </cell>
          <cell r="D12531" t="str">
            <v/>
          </cell>
        </row>
        <row r="12532">
          <cell r="A12532" t="str">
            <v/>
          </cell>
          <cell r="D12532" t="str">
            <v/>
          </cell>
        </row>
        <row r="12533">
          <cell r="A12533" t="str">
            <v/>
          </cell>
          <cell r="D12533" t="str">
            <v/>
          </cell>
        </row>
        <row r="12534">
          <cell r="A12534" t="str">
            <v/>
          </cell>
          <cell r="D12534" t="str">
            <v/>
          </cell>
        </row>
        <row r="12535">
          <cell r="A12535" t="str">
            <v/>
          </cell>
          <cell r="D12535" t="str">
            <v/>
          </cell>
        </row>
        <row r="12536">
          <cell r="A12536" t="str">
            <v/>
          </cell>
          <cell r="D12536" t="str">
            <v/>
          </cell>
        </row>
        <row r="12537">
          <cell r="A12537" t="str">
            <v/>
          </cell>
          <cell r="D12537" t="str">
            <v/>
          </cell>
        </row>
        <row r="12538">
          <cell r="A12538" t="str">
            <v/>
          </cell>
          <cell r="D12538" t="str">
            <v/>
          </cell>
        </row>
        <row r="12539">
          <cell r="A12539" t="str">
            <v/>
          </cell>
          <cell r="D12539" t="str">
            <v/>
          </cell>
        </row>
        <row r="12540">
          <cell r="A12540" t="str">
            <v/>
          </cell>
          <cell r="D12540" t="str">
            <v/>
          </cell>
        </row>
        <row r="12541">
          <cell r="A12541" t="str">
            <v/>
          </cell>
          <cell r="D12541" t="str">
            <v/>
          </cell>
        </row>
        <row r="12542">
          <cell r="A12542" t="str">
            <v/>
          </cell>
          <cell r="D12542" t="str">
            <v/>
          </cell>
        </row>
        <row r="12543">
          <cell r="A12543" t="str">
            <v/>
          </cell>
          <cell r="D12543" t="str">
            <v/>
          </cell>
        </row>
        <row r="12544">
          <cell r="A12544" t="str">
            <v/>
          </cell>
          <cell r="D12544" t="str">
            <v/>
          </cell>
        </row>
        <row r="12545">
          <cell r="A12545" t="str">
            <v/>
          </cell>
          <cell r="D12545" t="str">
            <v/>
          </cell>
        </row>
        <row r="12546">
          <cell r="A12546" t="str">
            <v/>
          </cell>
          <cell r="D12546" t="str">
            <v/>
          </cell>
        </row>
        <row r="12547">
          <cell r="A12547" t="str">
            <v/>
          </cell>
          <cell r="D12547" t="str">
            <v/>
          </cell>
        </row>
        <row r="12548">
          <cell r="A12548" t="str">
            <v/>
          </cell>
          <cell r="D12548" t="str">
            <v/>
          </cell>
        </row>
        <row r="12549">
          <cell r="A12549" t="str">
            <v/>
          </cell>
          <cell r="D12549" t="str">
            <v/>
          </cell>
        </row>
        <row r="12550">
          <cell r="A12550" t="str">
            <v/>
          </cell>
          <cell r="D12550" t="str">
            <v/>
          </cell>
        </row>
        <row r="12551">
          <cell r="A12551" t="str">
            <v/>
          </cell>
          <cell r="D12551" t="str">
            <v/>
          </cell>
        </row>
        <row r="12552">
          <cell r="A12552" t="str">
            <v/>
          </cell>
          <cell r="D12552" t="str">
            <v/>
          </cell>
        </row>
        <row r="12553">
          <cell r="A12553" t="str">
            <v/>
          </cell>
          <cell r="D12553" t="str">
            <v/>
          </cell>
        </row>
        <row r="12554">
          <cell r="A12554" t="str">
            <v/>
          </cell>
          <cell r="D12554" t="str">
            <v/>
          </cell>
        </row>
        <row r="12555">
          <cell r="A12555" t="str">
            <v/>
          </cell>
          <cell r="D12555" t="str">
            <v/>
          </cell>
        </row>
        <row r="12556">
          <cell r="A12556" t="str">
            <v/>
          </cell>
          <cell r="D12556" t="str">
            <v/>
          </cell>
        </row>
        <row r="12557">
          <cell r="A12557" t="str">
            <v/>
          </cell>
          <cell r="D12557" t="str">
            <v/>
          </cell>
        </row>
        <row r="12558">
          <cell r="A12558" t="str">
            <v/>
          </cell>
          <cell r="D12558" t="str">
            <v/>
          </cell>
        </row>
        <row r="12559">
          <cell r="A12559" t="str">
            <v/>
          </cell>
          <cell r="D12559" t="str">
            <v/>
          </cell>
        </row>
        <row r="12560">
          <cell r="A12560" t="str">
            <v/>
          </cell>
          <cell r="D12560" t="str">
            <v/>
          </cell>
        </row>
        <row r="12561">
          <cell r="A12561" t="str">
            <v/>
          </cell>
          <cell r="D12561" t="str">
            <v/>
          </cell>
        </row>
        <row r="12562">
          <cell r="A12562" t="str">
            <v/>
          </cell>
          <cell r="D12562" t="str">
            <v/>
          </cell>
        </row>
        <row r="12563">
          <cell r="A12563" t="str">
            <v/>
          </cell>
          <cell r="D12563" t="str">
            <v/>
          </cell>
        </row>
        <row r="12564">
          <cell r="A12564" t="str">
            <v/>
          </cell>
          <cell r="D12564" t="str">
            <v/>
          </cell>
        </row>
        <row r="12565">
          <cell r="A12565" t="str">
            <v/>
          </cell>
          <cell r="D12565" t="str">
            <v/>
          </cell>
        </row>
        <row r="12566">
          <cell r="A12566" t="str">
            <v/>
          </cell>
          <cell r="D12566" t="str">
            <v/>
          </cell>
        </row>
        <row r="12567">
          <cell r="A12567" t="str">
            <v/>
          </cell>
          <cell r="D12567" t="str">
            <v/>
          </cell>
        </row>
        <row r="12568">
          <cell r="A12568" t="str">
            <v/>
          </cell>
          <cell r="D12568" t="str">
            <v/>
          </cell>
        </row>
        <row r="12569">
          <cell r="A12569" t="str">
            <v/>
          </cell>
          <cell r="D12569" t="str">
            <v/>
          </cell>
        </row>
        <row r="12570">
          <cell r="A12570" t="str">
            <v/>
          </cell>
          <cell r="D12570" t="str">
            <v/>
          </cell>
        </row>
        <row r="12571">
          <cell r="A12571" t="str">
            <v/>
          </cell>
          <cell r="D12571" t="str">
            <v/>
          </cell>
        </row>
        <row r="12572">
          <cell r="A12572" t="str">
            <v/>
          </cell>
          <cell r="D12572" t="str">
            <v/>
          </cell>
        </row>
        <row r="12573">
          <cell r="A12573" t="str">
            <v/>
          </cell>
          <cell r="D12573" t="str">
            <v/>
          </cell>
        </row>
        <row r="12574">
          <cell r="A12574" t="str">
            <v/>
          </cell>
          <cell r="D12574" t="str">
            <v/>
          </cell>
        </row>
        <row r="12575">
          <cell r="A12575" t="str">
            <v/>
          </cell>
          <cell r="D12575" t="str">
            <v/>
          </cell>
        </row>
        <row r="12576">
          <cell r="A12576" t="str">
            <v/>
          </cell>
          <cell r="D12576" t="str">
            <v/>
          </cell>
        </row>
        <row r="12577">
          <cell r="A12577" t="str">
            <v/>
          </cell>
          <cell r="D12577" t="str">
            <v/>
          </cell>
        </row>
        <row r="12578">
          <cell r="A12578" t="str">
            <v/>
          </cell>
          <cell r="D12578" t="str">
            <v/>
          </cell>
        </row>
        <row r="12579">
          <cell r="A12579" t="str">
            <v/>
          </cell>
          <cell r="D12579" t="str">
            <v/>
          </cell>
        </row>
        <row r="12580">
          <cell r="A12580" t="str">
            <v/>
          </cell>
          <cell r="D12580" t="str">
            <v/>
          </cell>
        </row>
        <row r="12581">
          <cell r="A12581" t="str">
            <v/>
          </cell>
          <cell r="D12581" t="str">
            <v/>
          </cell>
        </row>
        <row r="12582">
          <cell r="A12582" t="str">
            <v/>
          </cell>
          <cell r="D12582" t="str">
            <v/>
          </cell>
        </row>
        <row r="12583">
          <cell r="A12583" t="str">
            <v/>
          </cell>
          <cell r="D12583" t="str">
            <v/>
          </cell>
        </row>
        <row r="12584">
          <cell r="A12584" t="str">
            <v/>
          </cell>
          <cell r="D12584" t="str">
            <v/>
          </cell>
        </row>
        <row r="12585">
          <cell r="A12585" t="str">
            <v/>
          </cell>
          <cell r="D12585" t="str">
            <v/>
          </cell>
        </row>
        <row r="12586">
          <cell r="A12586" t="str">
            <v/>
          </cell>
          <cell r="D12586" t="str">
            <v/>
          </cell>
        </row>
        <row r="12587">
          <cell r="A12587" t="str">
            <v/>
          </cell>
          <cell r="D12587" t="str">
            <v/>
          </cell>
        </row>
        <row r="12588">
          <cell r="A12588" t="str">
            <v/>
          </cell>
          <cell r="D12588" t="str">
            <v/>
          </cell>
        </row>
        <row r="12589">
          <cell r="A12589" t="str">
            <v/>
          </cell>
          <cell r="D12589" t="str">
            <v/>
          </cell>
        </row>
        <row r="12590">
          <cell r="A12590" t="str">
            <v/>
          </cell>
          <cell r="D12590" t="str">
            <v/>
          </cell>
        </row>
        <row r="12591">
          <cell r="A12591" t="str">
            <v/>
          </cell>
          <cell r="D12591" t="str">
            <v/>
          </cell>
        </row>
        <row r="12592">
          <cell r="A12592" t="str">
            <v/>
          </cell>
          <cell r="D12592" t="str">
            <v/>
          </cell>
        </row>
        <row r="12593">
          <cell r="A12593" t="str">
            <v/>
          </cell>
          <cell r="D12593" t="str">
            <v/>
          </cell>
        </row>
        <row r="12594">
          <cell r="A12594" t="str">
            <v/>
          </cell>
          <cell r="D12594" t="str">
            <v/>
          </cell>
        </row>
        <row r="12595">
          <cell r="A12595" t="str">
            <v/>
          </cell>
          <cell r="D12595" t="str">
            <v/>
          </cell>
        </row>
        <row r="12596">
          <cell r="A12596" t="str">
            <v/>
          </cell>
          <cell r="D12596" t="str">
            <v/>
          </cell>
        </row>
        <row r="12597">
          <cell r="A12597" t="str">
            <v/>
          </cell>
          <cell r="D12597" t="str">
            <v/>
          </cell>
        </row>
        <row r="12598">
          <cell r="A12598" t="str">
            <v/>
          </cell>
          <cell r="D12598" t="str">
            <v/>
          </cell>
        </row>
        <row r="12599">
          <cell r="A12599" t="str">
            <v/>
          </cell>
          <cell r="D12599" t="str">
            <v/>
          </cell>
        </row>
        <row r="12600">
          <cell r="A12600" t="str">
            <v/>
          </cell>
          <cell r="D12600" t="str">
            <v/>
          </cell>
        </row>
        <row r="12601">
          <cell r="A12601" t="str">
            <v/>
          </cell>
          <cell r="D12601" t="str">
            <v/>
          </cell>
        </row>
        <row r="12602">
          <cell r="A12602" t="str">
            <v/>
          </cell>
          <cell r="D12602" t="str">
            <v/>
          </cell>
        </row>
        <row r="12603">
          <cell r="A12603" t="str">
            <v/>
          </cell>
          <cell r="D12603" t="str">
            <v/>
          </cell>
        </row>
        <row r="12604">
          <cell r="A12604" t="str">
            <v/>
          </cell>
          <cell r="D12604" t="str">
            <v/>
          </cell>
        </row>
        <row r="12605">
          <cell r="A12605" t="str">
            <v/>
          </cell>
          <cell r="D12605" t="str">
            <v/>
          </cell>
        </row>
        <row r="12606">
          <cell r="A12606" t="str">
            <v/>
          </cell>
          <cell r="D12606" t="str">
            <v/>
          </cell>
        </row>
        <row r="12607">
          <cell r="A12607" t="str">
            <v/>
          </cell>
          <cell r="D12607" t="str">
            <v/>
          </cell>
        </row>
        <row r="12608">
          <cell r="A12608" t="str">
            <v/>
          </cell>
          <cell r="D12608" t="str">
            <v/>
          </cell>
        </row>
        <row r="12609">
          <cell r="A12609" t="str">
            <v/>
          </cell>
          <cell r="D12609" t="str">
            <v/>
          </cell>
        </row>
        <row r="12610">
          <cell r="A12610" t="str">
            <v/>
          </cell>
          <cell r="D12610" t="str">
            <v/>
          </cell>
        </row>
        <row r="12611">
          <cell r="A12611" t="str">
            <v/>
          </cell>
          <cell r="D12611" t="str">
            <v/>
          </cell>
        </row>
        <row r="12612">
          <cell r="A12612" t="str">
            <v/>
          </cell>
          <cell r="D12612" t="str">
            <v/>
          </cell>
        </row>
        <row r="12613">
          <cell r="A12613" t="str">
            <v/>
          </cell>
          <cell r="D12613" t="str">
            <v/>
          </cell>
        </row>
        <row r="12614">
          <cell r="A12614" t="str">
            <v/>
          </cell>
          <cell r="D12614" t="str">
            <v/>
          </cell>
        </row>
        <row r="12615">
          <cell r="A12615" t="str">
            <v/>
          </cell>
          <cell r="D12615" t="str">
            <v/>
          </cell>
        </row>
        <row r="12616">
          <cell r="A12616" t="str">
            <v/>
          </cell>
          <cell r="D12616" t="str">
            <v/>
          </cell>
        </row>
        <row r="12617">
          <cell r="A12617" t="str">
            <v/>
          </cell>
          <cell r="D12617" t="str">
            <v/>
          </cell>
        </row>
        <row r="12618">
          <cell r="A12618" t="str">
            <v/>
          </cell>
          <cell r="D12618" t="str">
            <v/>
          </cell>
        </row>
        <row r="12619">
          <cell r="A12619" t="str">
            <v/>
          </cell>
          <cell r="D12619" t="str">
            <v/>
          </cell>
        </row>
        <row r="12620">
          <cell r="A12620" t="str">
            <v/>
          </cell>
          <cell r="D12620" t="str">
            <v/>
          </cell>
        </row>
        <row r="12621">
          <cell r="A12621" t="str">
            <v/>
          </cell>
          <cell r="D12621" t="str">
            <v/>
          </cell>
        </row>
        <row r="12622">
          <cell r="A12622" t="str">
            <v/>
          </cell>
          <cell r="D12622" t="str">
            <v/>
          </cell>
        </row>
        <row r="12623">
          <cell r="A12623" t="str">
            <v/>
          </cell>
          <cell r="D12623" t="str">
            <v/>
          </cell>
        </row>
        <row r="12624">
          <cell r="A12624" t="str">
            <v/>
          </cell>
          <cell r="D12624" t="str">
            <v/>
          </cell>
        </row>
        <row r="12625">
          <cell r="A12625" t="str">
            <v/>
          </cell>
          <cell r="D12625" t="str">
            <v/>
          </cell>
        </row>
        <row r="12626">
          <cell r="A12626" t="str">
            <v/>
          </cell>
          <cell r="D12626" t="str">
            <v/>
          </cell>
        </row>
        <row r="12627">
          <cell r="A12627" t="str">
            <v/>
          </cell>
          <cell r="D12627" t="str">
            <v/>
          </cell>
        </row>
        <row r="12628">
          <cell r="A12628" t="str">
            <v/>
          </cell>
          <cell r="D12628" t="str">
            <v/>
          </cell>
        </row>
        <row r="12629">
          <cell r="A12629" t="str">
            <v/>
          </cell>
          <cell r="D12629" t="str">
            <v/>
          </cell>
        </row>
        <row r="12630">
          <cell r="A12630" t="str">
            <v/>
          </cell>
          <cell r="D12630" t="str">
            <v/>
          </cell>
        </row>
        <row r="12631">
          <cell r="A12631" t="str">
            <v/>
          </cell>
          <cell r="D12631" t="str">
            <v/>
          </cell>
        </row>
        <row r="12632">
          <cell r="A12632" t="str">
            <v/>
          </cell>
          <cell r="D12632" t="str">
            <v/>
          </cell>
        </row>
        <row r="12633">
          <cell r="A12633" t="str">
            <v/>
          </cell>
          <cell r="D12633" t="str">
            <v/>
          </cell>
        </row>
        <row r="12634">
          <cell r="A12634" t="str">
            <v/>
          </cell>
          <cell r="D12634" t="str">
            <v/>
          </cell>
        </row>
        <row r="12635">
          <cell r="A12635" t="str">
            <v/>
          </cell>
          <cell r="D12635" t="str">
            <v/>
          </cell>
        </row>
        <row r="12636">
          <cell r="A12636" t="str">
            <v/>
          </cell>
          <cell r="D12636" t="str">
            <v/>
          </cell>
        </row>
        <row r="12637">
          <cell r="A12637" t="str">
            <v/>
          </cell>
          <cell r="D12637" t="str">
            <v/>
          </cell>
        </row>
        <row r="12638">
          <cell r="A12638" t="str">
            <v/>
          </cell>
          <cell r="D12638" t="str">
            <v/>
          </cell>
        </row>
        <row r="12639">
          <cell r="A12639" t="str">
            <v/>
          </cell>
          <cell r="D12639" t="str">
            <v/>
          </cell>
        </row>
        <row r="12640">
          <cell r="A12640" t="str">
            <v/>
          </cell>
          <cell r="D12640" t="str">
            <v/>
          </cell>
        </row>
        <row r="12641">
          <cell r="A12641" t="str">
            <v/>
          </cell>
          <cell r="D12641" t="str">
            <v/>
          </cell>
        </row>
        <row r="12642">
          <cell r="A12642" t="str">
            <v/>
          </cell>
          <cell r="D12642" t="str">
            <v/>
          </cell>
        </row>
        <row r="12643">
          <cell r="A12643" t="str">
            <v/>
          </cell>
          <cell r="D12643" t="str">
            <v/>
          </cell>
        </row>
        <row r="12644">
          <cell r="A12644" t="str">
            <v/>
          </cell>
          <cell r="D12644" t="str">
            <v/>
          </cell>
        </row>
        <row r="12645">
          <cell r="A12645" t="str">
            <v/>
          </cell>
          <cell r="D12645" t="str">
            <v/>
          </cell>
        </row>
        <row r="12646">
          <cell r="A12646" t="str">
            <v/>
          </cell>
          <cell r="D12646" t="str">
            <v/>
          </cell>
        </row>
        <row r="12647">
          <cell r="A12647" t="str">
            <v/>
          </cell>
          <cell r="D12647" t="str">
            <v/>
          </cell>
        </row>
        <row r="12648">
          <cell r="A12648" t="str">
            <v/>
          </cell>
          <cell r="D12648" t="str">
            <v/>
          </cell>
        </row>
        <row r="12649">
          <cell r="A12649" t="str">
            <v/>
          </cell>
          <cell r="D12649" t="str">
            <v/>
          </cell>
        </row>
        <row r="12650">
          <cell r="A12650" t="str">
            <v/>
          </cell>
          <cell r="D12650" t="str">
            <v/>
          </cell>
        </row>
        <row r="12651">
          <cell r="A12651" t="str">
            <v/>
          </cell>
          <cell r="D12651" t="str">
            <v/>
          </cell>
        </row>
        <row r="12652">
          <cell r="A12652" t="str">
            <v/>
          </cell>
          <cell r="D12652" t="str">
            <v/>
          </cell>
        </row>
        <row r="12653">
          <cell r="A12653" t="str">
            <v/>
          </cell>
          <cell r="D12653" t="str">
            <v/>
          </cell>
        </row>
        <row r="12654">
          <cell r="A12654" t="str">
            <v/>
          </cell>
          <cell r="D12654" t="str">
            <v/>
          </cell>
        </row>
        <row r="12655">
          <cell r="A12655" t="str">
            <v/>
          </cell>
          <cell r="D12655" t="str">
            <v/>
          </cell>
        </row>
        <row r="12656">
          <cell r="A12656" t="str">
            <v/>
          </cell>
          <cell r="D12656" t="str">
            <v/>
          </cell>
        </row>
        <row r="12657">
          <cell r="A12657" t="str">
            <v/>
          </cell>
          <cell r="D12657" t="str">
            <v/>
          </cell>
        </row>
        <row r="12658">
          <cell r="A12658" t="str">
            <v/>
          </cell>
          <cell r="D12658" t="str">
            <v/>
          </cell>
        </row>
        <row r="12659">
          <cell r="A12659" t="str">
            <v/>
          </cell>
          <cell r="D12659" t="str">
            <v/>
          </cell>
        </row>
        <row r="12660">
          <cell r="A12660" t="str">
            <v/>
          </cell>
          <cell r="D12660" t="str">
            <v/>
          </cell>
        </row>
        <row r="12661">
          <cell r="A12661" t="str">
            <v/>
          </cell>
          <cell r="D12661" t="str">
            <v/>
          </cell>
        </row>
        <row r="12662">
          <cell r="A12662" t="str">
            <v/>
          </cell>
          <cell r="D12662" t="str">
            <v/>
          </cell>
        </row>
        <row r="12663">
          <cell r="A12663" t="str">
            <v/>
          </cell>
          <cell r="D12663" t="str">
            <v/>
          </cell>
        </row>
        <row r="12664">
          <cell r="A12664" t="str">
            <v/>
          </cell>
          <cell r="D12664" t="str">
            <v/>
          </cell>
        </row>
        <row r="12665">
          <cell r="A12665" t="str">
            <v/>
          </cell>
          <cell r="D12665" t="str">
            <v/>
          </cell>
        </row>
        <row r="12666">
          <cell r="A12666" t="str">
            <v/>
          </cell>
          <cell r="D12666" t="str">
            <v/>
          </cell>
        </row>
        <row r="12667">
          <cell r="A12667" t="str">
            <v/>
          </cell>
          <cell r="D12667" t="str">
            <v/>
          </cell>
        </row>
        <row r="12668">
          <cell r="A12668" t="str">
            <v/>
          </cell>
          <cell r="D12668" t="str">
            <v/>
          </cell>
        </row>
        <row r="12669">
          <cell r="A12669" t="str">
            <v/>
          </cell>
          <cell r="D12669" t="str">
            <v/>
          </cell>
        </row>
        <row r="12670">
          <cell r="A12670" t="str">
            <v/>
          </cell>
          <cell r="D12670" t="str">
            <v/>
          </cell>
        </row>
        <row r="12671">
          <cell r="A12671" t="str">
            <v/>
          </cell>
          <cell r="D12671" t="str">
            <v/>
          </cell>
        </row>
        <row r="12672">
          <cell r="A12672" t="str">
            <v/>
          </cell>
          <cell r="D12672" t="str">
            <v/>
          </cell>
        </row>
        <row r="12673">
          <cell r="A12673" t="str">
            <v/>
          </cell>
          <cell r="D12673" t="str">
            <v/>
          </cell>
        </row>
        <row r="12674">
          <cell r="A12674" t="str">
            <v/>
          </cell>
          <cell r="D12674" t="str">
            <v/>
          </cell>
        </row>
        <row r="12675">
          <cell r="A12675" t="str">
            <v/>
          </cell>
          <cell r="D12675" t="str">
            <v/>
          </cell>
        </row>
        <row r="12676">
          <cell r="A12676" t="str">
            <v/>
          </cell>
          <cell r="D12676" t="str">
            <v/>
          </cell>
        </row>
        <row r="12677">
          <cell r="A12677" t="str">
            <v/>
          </cell>
          <cell r="D12677" t="str">
            <v/>
          </cell>
        </row>
        <row r="12678">
          <cell r="A12678" t="str">
            <v/>
          </cell>
          <cell r="D12678" t="str">
            <v/>
          </cell>
        </row>
        <row r="12679">
          <cell r="A12679" t="str">
            <v/>
          </cell>
          <cell r="D12679" t="str">
            <v/>
          </cell>
        </row>
        <row r="12680">
          <cell r="A12680" t="str">
            <v/>
          </cell>
          <cell r="D12680" t="str">
            <v/>
          </cell>
        </row>
        <row r="12681">
          <cell r="A12681" t="str">
            <v/>
          </cell>
          <cell r="D12681" t="str">
            <v/>
          </cell>
        </row>
        <row r="12682">
          <cell r="A12682" t="str">
            <v/>
          </cell>
          <cell r="D12682" t="str">
            <v/>
          </cell>
        </row>
        <row r="12683">
          <cell r="A12683" t="str">
            <v/>
          </cell>
          <cell r="D12683" t="str">
            <v/>
          </cell>
        </row>
        <row r="12684">
          <cell r="A12684" t="str">
            <v/>
          </cell>
          <cell r="D12684" t="str">
            <v/>
          </cell>
        </row>
        <row r="12685">
          <cell r="A12685" t="str">
            <v/>
          </cell>
          <cell r="D12685" t="str">
            <v/>
          </cell>
        </row>
        <row r="12686">
          <cell r="A12686" t="str">
            <v/>
          </cell>
          <cell r="D12686" t="str">
            <v/>
          </cell>
        </row>
        <row r="12687">
          <cell r="A12687" t="str">
            <v/>
          </cell>
          <cell r="D12687" t="str">
            <v/>
          </cell>
        </row>
        <row r="12688">
          <cell r="A12688" t="str">
            <v/>
          </cell>
          <cell r="D12688" t="str">
            <v/>
          </cell>
        </row>
        <row r="12689">
          <cell r="A12689" t="str">
            <v/>
          </cell>
          <cell r="D12689" t="str">
            <v/>
          </cell>
        </row>
        <row r="12690">
          <cell r="A12690" t="str">
            <v/>
          </cell>
          <cell r="D12690" t="str">
            <v/>
          </cell>
        </row>
        <row r="12691">
          <cell r="A12691" t="str">
            <v/>
          </cell>
          <cell r="D12691" t="str">
            <v/>
          </cell>
        </row>
        <row r="12692">
          <cell r="A12692" t="str">
            <v/>
          </cell>
          <cell r="D12692" t="str">
            <v/>
          </cell>
        </row>
        <row r="12693">
          <cell r="A12693" t="str">
            <v/>
          </cell>
          <cell r="D12693" t="str">
            <v/>
          </cell>
        </row>
        <row r="12694">
          <cell r="A12694" t="str">
            <v/>
          </cell>
          <cell r="D12694" t="str">
            <v/>
          </cell>
        </row>
        <row r="12695">
          <cell r="A12695" t="str">
            <v/>
          </cell>
          <cell r="D12695" t="str">
            <v/>
          </cell>
        </row>
        <row r="12696">
          <cell r="A12696" t="str">
            <v/>
          </cell>
          <cell r="D12696" t="str">
            <v/>
          </cell>
        </row>
        <row r="12697">
          <cell r="A12697" t="str">
            <v/>
          </cell>
          <cell r="D12697" t="str">
            <v/>
          </cell>
        </row>
        <row r="12698">
          <cell r="A12698" t="str">
            <v/>
          </cell>
          <cell r="D12698" t="str">
            <v/>
          </cell>
        </row>
        <row r="12699">
          <cell r="A12699" t="str">
            <v/>
          </cell>
          <cell r="D12699" t="str">
            <v/>
          </cell>
        </row>
        <row r="12700">
          <cell r="A12700" t="str">
            <v/>
          </cell>
          <cell r="D12700" t="str">
            <v/>
          </cell>
        </row>
        <row r="12701">
          <cell r="A12701" t="str">
            <v/>
          </cell>
          <cell r="D12701" t="str">
            <v/>
          </cell>
        </row>
        <row r="12702">
          <cell r="A12702" t="str">
            <v/>
          </cell>
          <cell r="D12702" t="str">
            <v/>
          </cell>
        </row>
        <row r="12703">
          <cell r="A12703" t="str">
            <v/>
          </cell>
          <cell r="D12703" t="str">
            <v/>
          </cell>
        </row>
        <row r="12704">
          <cell r="A12704" t="str">
            <v/>
          </cell>
          <cell r="D12704" t="str">
            <v/>
          </cell>
        </row>
        <row r="12705">
          <cell r="A12705" t="str">
            <v/>
          </cell>
          <cell r="D12705" t="str">
            <v/>
          </cell>
        </row>
        <row r="12706">
          <cell r="A12706" t="str">
            <v/>
          </cell>
          <cell r="D12706" t="str">
            <v/>
          </cell>
        </row>
        <row r="12707">
          <cell r="A12707" t="str">
            <v/>
          </cell>
          <cell r="D12707" t="str">
            <v/>
          </cell>
        </row>
        <row r="12708">
          <cell r="A12708" t="str">
            <v/>
          </cell>
          <cell r="D12708" t="str">
            <v/>
          </cell>
        </row>
        <row r="12709">
          <cell r="A12709" t="str">
            <v/>
          </cell>
          <cell r="D12709" t="str">
            <v/>
          </cell>
        </row>
        <row r="12710">
          <cell r="A12710" t="str">
            <v/>
          </cell>
          <cell r="D12710" t="str">
            <v/>
          </cell>
        </row>
        <row r="12711">
          <cell r="A12711" t="str">
            <v/>
          </cell>
          <cell r="D12711" t="str">
            <v/>
          </cell>
        </row>
        <row r="12712">
          <cell r="A12712" t="str">
            <v/>
          </cell>
          <cell r="D12712" t="str">
            <v/>
          </cell>
        </row>
        <row r="12713">
          <cell r="A12713" t="str">
            <v/>
          </cell>
          <cell r="D12713" t="str">
            <v/>
          </cell>
        </row>
        <row r="12714">
          <cell r="A12714" t="str">
            <v/>
          </cell>
          <cell r="D12714" t="str">
            <v/>
          </cell>
        </row>
        <row r="12715">
          <cell r="A12715" t="str">
            <v/>
          </cell>
          <cell r="D12715" t="str">
            <v/>
          </cell>
        </row>
        <row r="12716">
          <cell r="A12716" t="str">
            <v/>
          </cell>
          <cell r="D12716" t="str">
            <v/>
          </cell>
        </row>
        <row r="12717">
          <cell r="A12717" t="str">
            <v/>
          </cell>
          <cell r="D12717" t="str">
            <v/>
          </cell>
        </row>
        <row r="12718">
          <cell r="A12718" t="str">
            <v/>
          </cell>
          <cell r="D12718" t="str">
            <v/>
          </cell>
        </row>
        <row r="12719">
          <cell r="A12719" t="str">
            <v/>
          </cell>
          <cell r="D12719" t="str">
            <v/>
          </cell>
        </row>
        <row r="12720">
          <cell r="A12720" t="str">
            <v/>
          </cell>
          <cell r="D12720" t="str">
            <v/>
          </cell>
        </row>
        <row r="12721">
          <cell r="A12721" t="str">
            <v/>
          </cell>
          <cell r="D12721" t="str">
            <v/>
          </cell>
        </row>
        <row r="12722">
          <cell r="A12722" t="str">
            <v/>
          </cell>
          <cell r="D12722" t="str">
            <v/>
          </cell>
        </row>
        <row r="12723">
          <cell r="A12723" t="str">
            <v/>
          </cell>
          <cell r="D12723" t="str">
            <v/>
          </cell>
        </row>
        <row r="12724">
          <cell r="A12724" t="str">
            <v/>
          </cell>
          <cell r="D12724" t="str">
            <v/>
          </cell>
        </row>
        <row r="12725">
          <cell r="A12725" t="str">
            <v/>
          </cell>
          <cell r="D12725" t="str">
            <v/>
          </cell>
        </row>
        <row r="12726">
          <cell r="A12726" t="str">
            <v/>
          </cell>
          <cell r="D12726" t="str">
            <v/>
          </cell>
        </row>
        <row r="12727">
          <cell r="A12727" t="str">
            <v/>
          </cell>
          <cell r="D12727" t="str">
            <v/>
          </cell>
        </row>
        <row r="12728">
          <cell r="A12728" t="str">
            <v/>
          </cell>
          <cell r="D12728" t="str">
            <v/>
          </cell>
        </row>
        <row r="12729">
          <cell r="A12729" t="str">
            <v/>
          </cell>
          <cell r="D12729" t="str">
            <v/>
          </cell>
        </row>
        <row r="12730">
          <cell r="A12730" t="str">
            <v/>
          </cell>
          <cell r="D12730" t="str">
            <v/>
          </cell>
        </row>
        <row r="12731">
          <cell r="A12731" t="str">
            <v/>
          </cell>
          <cell r="D12731" t="str">
            <v/>
          </cell>
        </row>
        <row r="12732">
          <cell r="A12732" t="str">
            <v/>
          </cell>
          <cell r="D12732" t="str">
            <v/>
          </cell>
        </row>
        <row r="12733">
          <cell r="A12733" t="str">
            <v/>
          </cell>
          <cell r="D12733" t="str">
            <v/>
          </cell>
        </row>
        <row r="12734">
          <cell r="A12734" t="str">
            <v/>
          </cell>
          <cell r="D12734" t="str">
            <v/>
          </cell>
        </row>
        <row r="12735">
          <cell r="A12735" t="str">
            <v/>
          </cell>
          <cell r="D12735" t="str">
            <v/>
          </cell>
        </row>
        <row r="12736">
          <cell r="A12736" t="str">
            <v/>
          </cell>
          <cell r="D12736" t="str">
            <v/>
          </cell>
        </row>
        <row r="12737">
          <cell r="A12737" t="str">
            <v/>
          </cell>
          <cell r="D12737" t="str">
            <v/>
          </cell>
        </row>
        <row r="12738">
          <cell r="A12738" t="str">
            <v/>
          </cell>
          <cell r="D12738" t="str">
            <v/>
          </cell>
        </row>
        <row r="12739">
          <cell r="A12739" t="str">
            <v/>
          </cell>
          <cell r="D12739" t="str">
            <v/>
          </cell>
        </row>
        <row r="12740">
          <cell r="A12740" t="str">
            <v/>
          </cell>
          <cell r="D12740" t="str">
            <v/>
          </cell>
        </row>
        <row r="12741">
          <cell r="A12741" t="str">
            <v/>
          </cell>
          <cell r="D12741" t="str">
            <v/>
          </cell>
        </row>
        <row r="12742">
          <cell r="A12742" t="str">
            <v/>
          </cell>
          <cell r="D12742" t="str">
            <v/>
          </cell>
        </row>
        <row r="12743">
          <cell r="A12743" t="str">
            <v/>
          </cell>
          <cell r="D12743" t="str">
            <v/>
          </cell>
        </row>
        <row r="12744">
          <cell r="A12744" t="str">
            <v/>
          </cell>
          <cell r="D12744" t="str">
            <v/>
          </cell>
        </row>
        <row r="12745">
          <cell r="A12745" t="str">
            <v/>
          </cell>
          <cell r="D12745" t="str">
            <v/>
          </cell>
        </row>
        <row r="12746">
          <cell r="A12746" t="str">
            <v/>
          </cell>
          <cell r="D12746" t="str">
            <v/>
          </cell>
        </row>
        <row r="12747">
          <cell r="A12747" t="str">
            <v/>
          </cell>
          <cell r="D12747" t="str">
            <v/>
          </cell>
        </row>
        <row r="12748">
          <cell r="A12748" t="str">
            <v/>
          </cell>
          <cell r="D12748" t="str">
            <v/>
          </cell>
        </row>
        <row r="12749">
          <cell r="A12749" t="str">
            <v/>
          </cell>
          <cell r="D12749" t="str">
            <v/>
          </cell>
        </row>
        <row r="12750">
          <cell r="A12750" t="str">
            <v/>
          </cell>
          <cell r="D12750" t="str">
            <v/>
          </cell>
        </row>
        <row r="12751">
          <cell r="A12751" t="str">
            <v/>
          </cell>
          <cell r="D12751" t="str">
            <v/>
          </cell>
        </row>
        <row r="12752">
          <cell r="A12752" t="str">
            <v/>
          </cell>
          <cell r="D12752" t="str">
            <v/>
          </cell>
        </row>
        <row r="12753">
          <cell r="A12753" t="str">
            <v/>
          </cell>
          <cell r="D12753" t="str">
            <v/>
          </cell>
        </row>
        <row r="12754">
          <cell r="A12754" t="str">
            <v/>
          </cell>
          <cell r="D12754" t="str">
            <v/>
          </cell>
        </row>
        <row r="12755">
          <cell r="A12755" t="str">
            <v/>
          </cell>
          <cell r="D12755" t="str">
            <v/>
          </cell>
        </row>
        <row r="12756">
          <cell r="A12756" t="str">
            <v/>
          </cell>
          <cell r="D12756" t="str">
            <v/>
          </cell>
        </row>
        <row r="12757">
          <cell r="A12757" t="str">
            <v/>
          </cell>
          <cell r="D12757" t="str">
            <v/>
          </cell>
        </row>
        <row r="12758">
          <cell r="A12758" t="str">
            <v/>
          </cell>
          <cell r="D12758" t="str">
            <v/>
          </cell>
        </row>
        <row r="12759">
          <cell r="A12759" t="str">
            <v/>
          </cell>
          <cell r="D12759" t="str">
            <v/>
          </cell>
        </row>
        <row r="12760">
          <cell r="A12760" t="str">
            <v/>
          </cell>
          <cell r="D12760" t="str">
            <v/>
          </cell>
        </row>
        <row r="12761">
          <cell r="A12761" t="str">
            <v/>
          </cell>
          <cell r="D12761" t="str">
            <v/>
          </cell>
        </row>
        <row r="12762">
          <cell r="A12762" t="str">
            <v/>
          </cell>
          <cell r="D12762" t="str">
            <v/>
          </cell>
        </row>
        <row r="12763">
          <cell r="A12763" t="str">
            <v/>
          </cell>
          <cell r="D12763" t="str">
            <v/>
          </cell>
        </row>
        <row r="12764">
          <cell r="A12764" t="str">
            <v/>
          </cell>
          <cell r="D12764" t="str">
            <v/>
          </cell>
        </row>
        <row r="12765">
          <cell r="A12765" t="str">
            <v/>
          </cell>
          <cell r="D12765" t="str">
            <v/>
          </cell>
        </row>
        <row r="12766">
          <cell r="A12766" t="str">
            <v/>
          </cell>
          <cell r="D12766" t="str">
            <v/>
          </cell>
        </row>
        <row r="12767">
          <cell r="A12767" t="str">
            <v/>
          </cell>
          <cell r="D12767" t="str">
            <v/>
          </cell>
        </row>
        <row r="12768">
          <cell r="A12768" t="str">
            <v/>
          </cell>
          <cell r="D12768" t="str">
            <v/>
          </cell>
        </row>
        <row r="12769">
          <cell r="A12769" t="str">
            <v/>
          </cell>
          <cell r="D12769" t="str">
            <v/>
          </cell>
        </row>
        <row r="12770">
          <cell r="A12770" t="str">
            <v/>
          </cell>
          <cell r="D12770" t="str">
            <v/>
          </cell>
        </row>
        <row r="12771">
          <cell r="A12771" t="str">
            <v/>
          </cell>
          <cell r="D12771" t="str">
            <v/>
          </cell>
        </row>
        <row r="12772">
          <cell r="A12772" t="str">
            <v/>
          </cell>
          <cell r="D12772" t="str">
            <v/>
          </cell>
        </row>
        <row r="12773">
          <cell r="A12773" t="str">
            <v/>
          </cell>
          <cell r="D12773" t="str">
            <v/>
          </cell>
        </row>
        <row r="12774">
          <cell r="A12774" t="str">
            <v/>
          </cell>
          <cell r="D12774" t="str">
            <v/>
          </cell>
        </row>
        <row r="12775">
          <cell r="A12775" t="str">
            <v/>
          </cell>
          <cell r="D12775" t="str">
            <v/>
          </cell>
        </row>
        <row r="12776">
          <cell r="A12776" t="str">
            <v/>
          </cell>
          <cell r="D12776" t="str">
            <v/>
          </cell>
        </row>
        <row r="12777">
          <cell r="A12777" t="str">
            <v/>
          </cell>
          <cell r="D12777" t="str">
            <v/>
          </cell>
        </row>
        <row r="12778">
          <cell r="A12778" t="str">
            <v/>
          </cell>
          <cell r="D12778" t="str">
            <v/>
          </cell>
        </row>
        <row r="12779">
          <cell r="A12779" t="str">
            <v/>
          </cell>
          <cell r="D12779" t="str">
            <v/>
          </cell>
        </row>
        <row r="12780">
          <cell r="A12780" t="str">
            <v/>
          </cell>
          <cell r="D12780" t="str">
            <v/>
          </cell>
        </row>
        <row r="12781">
          <cell r="A12781" t="str">
            <v/>
          </cell>
          <cell r="D12781" t="str">
            <v/>
          </cell>
        </row>
        <row r="12782">
          <cell r="A12782" t="str">
            <v/>
          </cell>
          <cell r="D12782" t="str">
            <v/>
          </cell>
        </row>
        <row r="12783">
          <cell r="A12783" t="str">
            <v/>
          </cell>
          <cell r="D12783" t="str">
            <v/>
          </cell>
        </row>
        <row r="12784">
          <cell r="A12784" t="str">
            <v/>
          </cell>
          <cell r="D12784" t="str">
            <v/>
          </cell>
        </row>
        <row r="12785">
          <cell r="A12785" t="str">
            <v/>
          </cell>
          <cell r="D12785" t="str">
            <v/>
          </cell>
        </row>
        <row r="12786">
          <cell r="A12786" t="str">
            <v/>
          </cell>
          <cell r="D12786" t="str">
            <v/>
          </cell>
        </row>
        <row r="12787">
          <cell r="A12787" t="str">
            <v/>
          </cell>
          <cell r="D12787" t="str">
            <v/>
          </cell>
        </row>
        <row r="12788">
          <cell r="A12788" t="str">
            <v/>
          </cell>
          <cell r="D12788" t="str">
            <v/>
          </cell>
        </row>
        <row r="12789">
          <cell r="A12789" t="str">
            <v/>
          </cell>
          <cell r="D12789" t="str">
            <v/>
          </cell>
        </row>
        <row r="12790">
          <cell r="A12790" t="str">
            <v/>
          </cell>
          <cell r="D12790" t="str">
            <v/>
          </cell>
        </row>
        <row r="12791">
          <cell r="A12791" t="str">
            <v/>
          </cell>
          <cell r="D12791" t="str">
            <v/>
          </cell>
        </row>
        <row r="12792">
          <cell r="A12792" t="str">
            <v/>
          </cell>
          <cell r="D12792" t="str">
            <v/>
          </cell>
        </row>
        <row r="12793">
          <cell r="A12793" t="str">
            <v/>
          </cell>
          <cell r="D12793" t="str">
            <v/>
          </cell>
        </row>
        <row r="12794">
          <cell r="A12794" t="str">
            <v/>
          </cell>
          <cell r="D12794" t="str">
            <v/>
          </cell>
        </row>
        <row r="12795">
          <cell r="A12795" t="str">
            <v/>
          </cell>
          <cell r="D12795" t="str">
            <v/>
          </cell>
        </row>
        <row r="12796">
          <cell r="A12796" t="str">
            <v/>
          </cell>
          <cell r="D12796" t="str">
            <v/>
          </cell>
        </row>
        <row r="12797">
          <cell r="A12797" t="str">
            <v/>
          </cell>
          <cell r="D12797" t="str">
            <v/>
          </cell>
        </row>
        <row r="12798">
          <cell r="A12798" t="str">
            <v/>
          </cell>
          <cell r="D12798" t="str">
            <v/>
          </cell>
        </row>
        <row r="12799">
          <cell r="A12799" t="str">
            <v/>
          </cell>
          <cell r="D12799" t="str">
            <v/>
          </cell>
        </row>
        <row r="12800">
          <cell r="A12800" t="str">
            <v/>
          </cell>
          <cell r="D12800" t="str">
            <v/>
          </cell>
        </row>
        <row r="12801">
          <cell r="A12801" t="str">
            <v/>
          </cell>
          <cell r="D12801" t="str">
            <v/>
          </cell>
        </row>
        <row r="12802">
          <cell r="A12802" t="str">
            <v/>
          </cell>
          <cell r="D12802" t="str">
            <v/>
          </cell>
        </row>
        <row r="12803">
          <cell r="A12803" t="str">
            <v/>
          </cell>
          <cell r="D12803" t="str">
            <v/>
          </cell>
        </row>
        <row r="12804">
          <cell r="A12804" t="str">
            <v/>
          </cell>
          <cell r="D12804" t="str">
            <v/>
          </cell>
        </row>
        <row r="12805">
          <cell r="A12805" t="str">
            <v/>
          </cell>
          <cell r="D12805" t="str">
            <v/>
          </cell>
        </row>
        <row r="12806">
          <cell r="A12806" t="str">
            <v/>
          </cell>
          <cell r="D12806" t="str">
            <v/>
          </cell>
        </row>
        <row r="12807">
          <cell r="A12807" t="str">
            <v/>
          </cell>
          <cell r="D12807" t="str">
            <v/>
          </cell>
        </row>
        <row r="12808">
          <cell r="A12808" t="str">
            <v/>
          </cell>
          <cell r="D12808" t="str">
            <v/>
          </cell>
        </row>
        <row r="12809">
          <cell r="A12809" t="str">
            <v/>
          </cell>
          <cell r="D12809" t="str">
            <v/>
          </cell>
        </row>
        <row r="12810">
          <cell r="A12810" t="str">
            <v/>
          </cell>
          <cell r="D12810" t="str">
            <v/>
          </cell>
        </row>
        <row r="12811">
          <cell r="A12811" t="str">
            <v/>
          </cell>
          <cell r="D12811" t="str">
            <v/>
          </cell>
        </row>
        <row r="12812">
          <cell r="A12812" t="str">
            <v/>
          </cell>
          <cell r="D12812" t="str">
            <v/>
          </cell>
        </row>
        <row r="12813">
          <cell r="A12813" t="str">
            <v/>
          </cell>
          <cell r="D12813" t="str">
            <v/>
          </cell>
        </row>
        <row r="12814">
          <cell r="A12814" t="str">
            <v/>
          </cell>
          <cell r="D12814" t="str">
            <v/>
          </cell>
        </row>
        <row r="12815">
          <cell r="A12815" t="str">
            <v/>
          </cell>
          <cell r="D12815" t="str">
            <v/>
          </cell>
        </row>
        <row r="12816">
          <cell r="A12816" t="str">
            <v/>
          </cell>
          <cell r="D12816" t="str">
            <v/>
          </cell>
        </row>
        <row r="12817">
          <cell r="A12817" t="str">
            <v/>
          </cell>
          <cell r="D12817" t="str">
            <v/>
          </cell>
        </row>
        <row r="12818">
          <cell r="A12818" t="str">
            <v/>
          </cell>
          <cell r="D12818" t="str">
            <v/>
          </cell>
        </row>
        <row r="12819">
          <cell r="A12819" t="str">
            <v/>
          </cell>
          <cell r="D12819" t="str">
            <v/>
          </cell>
        </row>
        <row r="12820">
          <cell r="A12820" t="str">
            <v/>
          </cell>
          <cell r="D12820" t="str">
            <v/>
          </cell>
        </row>
        <row r="12821">
          <cell r="A12821" t="str">
            <v/>
          </cell>
          <cell r="D12821" t="str">
            <v/>
          </cell>
        </row>
        <row r="12822">
          <cell r="A12822" t="str">
            <v/>
          </cell>
          <cell r="D12822" t="str">
            <v/>
          </cell>
        </row>
        <row r="12823">
          <cell r="A12823" t="str">
            <v/>
          </cell>
          <cell r="D12823" t="str">
            <v/>
          </cell>
        </row>
        <row r="12824">
          <cell r="A12824" t="str">
            <v/>
          </cell>
          <cell r="D12824" t="str">
            <v/>
          </cell>
        </row>
        <row r="12825">
          <cell r="A12825" t="str">
            <v/>
          </cell>
          <cell r="D12825" t="str">
            <v/>
          </cell>
        </row>
        <row r="12826">
          <cell r="A12826" t="str">
            <v/>
          </cell>
          <cell r="D12826" t="str">
            <v/>
          </cell>
        </row>
        <row r="12827">
          <cell r="A12827" t="str">
            <v/>
          </cell>
          <cell r="D12827" t="str">
            <v/>
          </cell>
        </row>
        <row r="12828">
          <cell r="A12828" t="str">
            <v/>
          </cell>
          <cell r="D12828" t="str">
            <v/>
          </cell>
        </row>
        <row r="12829">
          <cell r="A12829" t="str">
            <v/>
          </cell>
          <cell r="D12829" t="str">
            <v/>
          </cell>
        </row>
        <row r="12830">
          <cell r="A12830" t="str">
            <v/>
          </cell>
          <cell r="D12830" t="str">
            <v/>
          </cell>
        </row>
        <row r="12831">
          <cell r="A12831" t="str">
            <v/>
          </cell>
          <cell r="D12831" t="str">
            <v/>
          </cell>
        </row>
        <row r="12832">
          <cell r="A12832" t="str">
            <v/>
          </cell>
          <cell r="D12832" t="str">
            <v/>
          </cell>
        </row>
        <row r="12833">
          <cell r="A12833" t="str">
            <v/>
          </cell>
          <cell r="D12833" t="str">
            <v/>
          </cell>
        </row>
        <row r="12834">
          <cell r="A12834" t="str">
            <v/>
          </cell>
          <cell r="D12834" t="str">
            <v/>
          </cell>
        </row>
        <row r="12835">
          <cell r="A12835" t="str">
            <v/>
          </cell>
          <cell r="D12835" t="str">
            <v/>
          </cell>
        </row>
        <row r="12836">
          <cell r="A12836" t="str">
            <v/>
          </cell>
          <cell r="D12836" t="str">
            <v/>
          </cell>
        </row>
        <row r="12837">
          <cell r="A12837" t="str">
            <v/>
          </cell>
          <cell r="D12837" t="str">
            <v/>
          </cell>
        </row>
        <row r="12838">
          <cell r="A12838" t="str">
            <v/>
          </cell>
          <cell r="D12838" t="str">
            <v/>
          </cell>
        </row>
        <row r="12839">
          <cell r="A12839" t="str">
            <v/>
          </cell>
          <cell r="D12839" t="str">
            <v/>
          </cell>
        </row>
        <row r="12840">
          <cell r="A12840" t="str">
            <v/>
          </cell>
          <cell r="D12840" t="str">
            <v/>
          </cell>
        </row>
        <row r="12841">
          <cell r="A12841" t="str">
            <v/>
          </cell>
          <cell r="D12841" t="str">
            <v/>
          </cell>
        </row>
        <row r="12842">
          <cell r="A12842" t="str">
            <v/>
          </cell>
          <cell r="D12842" t="str">
            <v/>
          </cell>
        </row>
        <row r="12843">
          <cell r="A12843" t="str">
            <v/>
          </cell>
          <cell r="D12843" t="str">
            <v/>
          </cell>
        </row>
        <row r="12844">
          <cell r="A12844" t="str">
            <v/>
          </cell>
          <cell r="D12844" t="str">
            <v/>
          </cell>
        </row>
        <row r="12845">
          <cell r="A12845" t="str">
            <v/>
          </cell>
          <cell r="D12845" t="str">
            <v/>
          </cell>
        </row>
        <row r="12846">
          <cell r="A12846" t="str">
            <v/>
          </cell>
          <cell r="D12846" t="str">
            <v/>
          </cell>
        </row>
        <row r="12847">
          <cell r="A12847" t="str">
            <v/>
          </cell>
          <cell r="D12847" t="str">
            <v/>
          </cell>
        </row>
        <row r="12848">
          <cell r="A12848" t="str">
            <v/>
          </cell>
          <cell r="D12848" t="str">
            <v/>
          </cell>
        </row>
        <row r="12849">
          <cell r="A12849" t="str">
            <v/>
          </cell>
          <cell r="D12849" t="str">
            <v/>
          </cell>
        </row>
        <row r="12850">
          <cell r="A12850" t="str">
            <v/>
          </cell>
          <cell r="D12850" t="str">
            <v/>
          </cell>
        </row>
        <row r="12851">
          <cell r="A12851" t="str">
            <v/>
          </cell>
          <cell r="D12851" t="str">
            <v/>
          </cell>
        </row>
        <row r="12852">
          <cell r="A12852" t="str">
            <v/>
          </cell>
          <cell r="D12852" t="str">
            <v/>
          </cell>
        </row>
        <row r="12853">
          <cell r="A12853" t="str">
            <v/>
          </cell>
          <cell r="D12853" t="str">
            <v/>
          </cell>
        </row>
        <row r="12854">
          <cell r="A12854" t="str">
            <v/>
          </cell>
          <cell r="D12854" t="str">
            <v/>
          </cell>
        </row>
        <row r="12855">
          <cell r="A12855" t="str">
            <v/>
          </cell>
          <cell r="D12855" t="str">
            <v/>
          </cell>
        </row>
        <row r="12856">
          <cell r="A12856" t="str">
            <v/>
          </cell>
          <cell r="D12856" t="str">
            <v/>
          </cell>
        </row>
        <row r="12857">
          <cell r="A12857" t="str">
            <v/>
          </cell>
          <cell r="D12857" t="str">
            <v/>
          </cell>
        </row>
        <row r="12858">
          <cell r="A12858" t="str">
            <v/>
          </cell>
          <cell r="D12858" t="str">
            <v/>
          </cell>
        </row>
        <row r="12859">
          <cell r="A12859" t="str">
            <v/>
          </cell>
          <cell r="D12859" t="str">
            <v/>
          </cell>
        </row>
        <row r="12860">
          <cell r="A12860" t="str">
            <v/>
          </cell>
          <cell r="D12860" t="str">
            <v/>
          </cell>
        </row>
        <row r="12861">
          <cell r="A12861" t="str">
            <v/>
          </cell>
          <cell r="D12861" t="str">
            <v/>
          </cell>
        </row>
        <row r="12862">
          <cell r="A12862" t="str">
            <v/>
          </cell>
          <cell r="D12862" t="str">
            <v/>
          </cell>
        </row>
        <row r="12863">
          <cell r="A12863" t="str">
            <v/>
          </cell>
          <cell r="D12863" t="str">
            <v/>
          </cell>
        </row>
        <row r="12864">
          <cell r="A12864" t="str">
            <v/>
          </cell>
          <cell r="D12864" t="str">
            <v/>
          </cell>
        </row>
        <row r="12865">
          <cell r="A12865" t="str">
            <v/>
          </cell>
          <cell r="D12865" t="str">
            <v/>
          </cell>
        </row>
        <row r="12866">
          <cell r="A12866" t="str">
            <v/>
          </cell>
          <cell r="D12866" t="str">
            <v/>
          </cell>
        </row>
        <row r="12867">
          <cell r="A12867" t="str">
            <v/>
          </cell>
          <cell r="D12867" t="str">
            <v/>
          </cell>
        </row>
        <row r="12868">
          <cell r="A12868" t="str">
            <v/>
          </cell>
          <cell r="D12868" t="str">
            <v/>
          </cell>
        </row>
        <row r="12869">
          <cell r="A12869" t="str">
            <v/>
          </cell>
          <cell r="D12869" t="str">
            <v/>
          </cell>
        </row>
        <row r="12870">
          <cell r="A12870" t="str">
            <v/>
          </cell>
          <cell r="D12870" t="str">
            <v/>
          </cell>
        </row>
        <row r="12871">
          <cell r="A12871" t="str">
            <v/>
          </cell>
          <cell r="D12871" t="str">
            <v/>
          </cell>
        </row>
        <row r="12872">
          <cell r="A12872" t="str">
            <v/>
          </cell>
          <cell r="D12872" t="str">
            <v/>
          </cell>
        </row>
        <row r="12873">
          <cell r="A12873" t="str">
            <v/>
          </cell>
          <cell r="D12873" t="str">
            <v/>
          </cell>
        </row>
        <row r="12874">
          <cell r="A12874" t="str">
            <v/>
          </cell>
          <cell r="D12874" t="str">
            <v/>
          </cell>
        </row>
        <row r="12875">
          <cell r="A12875" t="str">
            <v/>
          </cell>
          <cell r="D12875" t="str">
            <v/>
          </cell>
        </row>
        <row r="12876">
          <cell r="A12876" t="str">
            <v/>
          </cell>
          <cell r="D12876" t="str">
            <v/>
          </cell>
        </row>
        <row r="12877">
          <cell r="A12877" t="str">
            <v/>
          </cell>
          <cell r="D12877" t="str">
            <v/>
          </cell>
        </row>
        <row r="12878">
          <cell r="A12878" t="str">
            <v/>
          </cell>
          <cell r="D12878" t="str">
            <v/>
          </cell>
        </row>
        <row r="12879">
          <cell r="A12879" t="str">
            <v/>
          </cell>
          <cell r="D12879" t="str">
            <v/>
          </cell>
        </row>
        <row r="12880">
          <cell r="A12880" t="str">
            <v/>
          </cell>
          <cell r="D12880" t="str">
            <v/>
          </cell>
        </row>
        <row r="12881">
          <cell r="A12881" t="str">
            <v/>
          </cell>
          <cell r="D12881" t="str">
            <v/>
          </cell>
        </row>
        <row r="12882">
          <cell r="A12882" t="str">
            <v/>
          </cell>
          <cell r="D12882" t="str">
            <v/>
          </cell>
        </row>
        <row r="12883">
          <cell r="A12883" t="str">
            <v/>
          </cell>
          <cell r="D12883" t="str">
            <v/>
          </cell>
        </row>
        <row r="12884">
          <cell r="A12884" t="str">
            <v/>
          </cell>
          <cell r="D12884" t="str">
            <v/>
          </cell>
        </row>
        <row r="12885">
          <cell r="A12885" t="str">
            <v/>
          </cell>
          <cell r="D12885" t="str">
            <v/>
          </cell>
        </row>
        <row r="12886">
          <cell r="A12886" t="str">
            <v/>
          </cell>
          <cell r="D12886" t="str">
            <v/>
          </cell>
        </row>
        <row r="12887">
          <cell r="A12887" t="str">
            <v/>
          </cell>
          <cell r="D12887" t="str">
            <v/>
          </cell>
        </row>
        <row r="12888">
          <cell r="A12888" t="str">
            <v/>
          </cell>
          <cell r="D12888" t="str">
            <v/>
          </cell>
        </row>
        <row r="12889">
          <cell r="A12889" t="str">
            <v/>
          </cell>
          <cell r="D12889" t="str">
            <v/>
          </cell>
        </row>
        <row r="12890">
          <cell r="A12890" t="str">
            <v/>
          </cell>
          <cell r="D12890" t="str">
            <v/>
          </cell>
        </row>
        <row r="12891">
          <cell r="A12891" t="str">
            <v/>
          </cell>
          <cell r="D12891" t="str">
            <v/>
          </cell>
        </row>
        <row r="12892">
          <cell r="A12892" t="str">
            <v/>
          </cell>
          <cell r="D12892" t="str">
            <v/>
          </cell>
        </row>
        <row r="12893">
          <cell r="A12893" t="str">
            <v/>
          </cell>
          <cell r="D12893" t="str">
            <v/>
          </cell>
        </row>
        <row r="12894">
          <cell r="A12894" t="str">
            <v/>
          </cell>
          <cell r="D12894" t="str">
            <v/>
          </cell>
        </row>
        <row r="12895">
          <cell r="A12895" t="str">
            <v/>
          </cell>
          <cell r="D12895" t="str">
            <v/>
          </cell>
        </row>
        <row r="12896">
          <cell r="A12896" t="str">
            <v/>
          </cell>
          <cell r="D12896" t="str">
            <v/>
          </cell>
        </row>
        <row r="12897">
          <cell r="A12897" t="str">
            <v/>
          </cell>
          <cell r="D12897" t="str">
            <v/>
          </cell>
        </row>
        <row r="12898">
          <cell r="A12898" t="str">
            <v/>
          </cell>
          <cell r="D12898" t="str">
            <v/>
          </cell>
        </row>
        <row r="12899">
          <cell r="A12899" t="str">
            <v/>
          </cell>
          <cell r="D12899" t="str">
            <v/>
          </cell>
        </row>
        <row r="12900">
          <cell r="A12900" t="str">
            <v/>
          </cell>
          <cell r="D12900" t="str">
            <v/>
          </cell>
        </row>
        <row r="12901">
          <cell r="A12901" t="str">
            <v/>
          </cell>
          <cell r="D12901" t="str">
            <v/>
          </cell>
        </row>
        <row r="12902">
          <cell r="A12902" t="str">
            <v/>
          </cell>
          <cell r="D12902" t="str">
            <v/>
          </cell>
        </row>
        <row r="12903">
          <cell r="A12903" t="str">
            <v/>
          </cell>
          <cell r="D12903" t="str">
            <v/>
          </cell>
        </row>
        <row r="12904">
          <cell r="A12904" t="str">
            <v/>
          </cell>
          <cell r="D12904" t="str">
            <v/>
          </cell>
        </row>
        <row r="12905">
          <cell r="A12905" t="str">
            <v/>
          </cell>
          <cell r="D12905" t="str">
            <v/>
          </cell>
        </row>
        <row r="12906">
          <cell r="A12906" t="str">
            <v/>
          </cell>
          <cell r="D12906" t="str">
            <v/>
          </cell>
        </row>
        <row r="12907">
          <cell r="A12907" t="str">
            <v/>
          </cell>
          <cell r="D12907" t="str">
            <v/>
          </cell>
        </row>
        <row r="12908">
          <cell r="A12908" t="str">
            <v/>
          </cell>
          <cell r="D12908" t="str">
            <v/>
          </cell>
        </row>
        <row r="12909">
          <cell r="A12909" t="str">
            <v/>
          </cell>
          <cell r="D12909" t="str">
            <v/>
          </cell>
        </row>
        <row r="12910">
          <cell r="A12910" t="str">
            <v/>
          </cell>
          <cell r="D12910" t="str">
            <v/>
          </cell>
        </row>
        <row r="12911">
          <cell r="A12911" t="str">
            <v/>
          </cell>
          <cell r="D12911" t="str">
            <v/>
          </cell>
        </row>
        <row r="12912">
          <cell r="A12912" t="str">
            <v/>
          </cell>
          <cell r="D12912" t="str">
            <v/>
          </cell>
        </row>
        <row r="12913">
          <cell r="A12913" t="str">
            <v/>
          </cell>
          <cell r="D12913" t="str">
            <v/>
          </cell>
        </row>
        <row r="12914">
          <cell r="A12914" t="str">
            <v/>
          </cell>
          <cell r="D12914" t="str">
            <v/>
          </cell>
        </row>
        <row r="12915">
          <cell r="A12915" t="str">
            <v/>
          </cell>
          <cell r="D12915" t="str">
            <v/>
          </cell>
        </row>
        <row r="12916">
          <cell r="A12916" t="str">
            <v/>
          </cell>
          <cell r="D12916" t="str">
            <v/>
          </cell>
        </row>
        <row r="12917">
          <cell r="A12917" t="str">
            <v/>
          </cell>
          <cell r="D12917" t="str">
            <v/>
          </cell>
        </row>
        <row r="12918">
          <cell r="A12918" t="str">
            <v/>
          </cell>
          <cell r="D12918" t="str">
            <v/>
          </cell>
        </row>
        <row r="12919">
          <cell r="A12919" t="str">
            <v/>
          </cell>
          <cell r="D12919" t="str">
            <v/>
          </cell>
        </row>
        <row r="12920">
          <cell r="A12920" t="str">
            <v/>
          </cell>
          <cell r="D12920" t="str">
            <v/>
          </cell>
        </row>
        <row r="12921">
          <cell r="A12921" t="str">
            <v/>
          </cell>
          <cell r="D12921" t="str">
            <v/>
          </cell>
        </row>
        <row r="12922">
          <cell r="A12922" t="str">
            <v/>
          </cell>
          <cell r="D12922" t="str">
            <v/>
          </cell>
        </row>
        <row r="12923">
          <cell r="A12923" t="str">
            <v/>
          </cell>
          <cell r="D12923" t="str">
            <v/>
          </cell>
        </row>
        <row r="12924">
          <cell r="A12924" t="str">
            <v/>
          </cell>
          <cell r="D12924" t="str">
            <v/>
          </cell>
        </row>
        <row r="12925">
          <cell r="A12925" t="str">
            <v/>
          </cell>
          <cell r="D12925" t="str">
            <v/>
          </cell>
        </row>
        <row r="12926">
          <cell r="A12926" t="str">
            <v/>
          </cell>
          <cell r="D12926" t="str">
            <v/>
          </cell>
        </row>
        <row r="12927">
          <cell r="A12927" t="str">
            <v/>
          </cell>
          <cell r="D12927" t="str">
            <v/>
          </cell>
        </row>
        <row r="12928">
          <cell r="A12928" t="str">
            <v/>
          </cell>
          <cell r="D12928" t="str">
            <v/>
          </cell>
        </row>
        <row r="12929">
          <cell r="A12929" t="str">
            <v/>
          </cell>
          <cell r="D12929" t="str">
            <v/>
          </cell>
        </row>
        <row r="12930">
          <cell r="A12930" t="str">
            <v/>
          </cell>
          <cell r="D12930" t="str">
            <v/>
          </cell>
        </row>
        <row r="12931">
          <cell r="A12931" t="str">
            <v/>
          </cell>
          <cell r="D12931" t="str">
            <v/>
          </cell>
        </row>
        <row r="12932">
          <cell r="A12932" t="str">
            <v/>
          </cell>
          <cell r="D12932" t="str">
            <v/>
          </cell>
        </row>
        <row r="12933">
          <cell r="A12933" t="str">
            <v/>
          </cell>
          <cell r="D12933" t="str">
            <v/>
          </cell>
        </row>
        <row r="12934">
          <cell r="A12934" t="str">
            <v/>
          </cell>
          <cell r="D12934" t="str">
            <v/>
          </cell>
        </row>
        <row r="12935">
          <cell r="A12935" t="str">
            <v/>
          </cell>
          <cell r="D12935" t="str">
            <v/>
          </cell>
        </row>
        <row r="12936">
          <cell r="A12936" t="str">
            <v/>
          </cell>
          <cell r="D12936" t="str">
            <v/>
          </cell>
        </row>
        <row r="12937">
          <cell r="A12937" t="str">
            <v/>
          </cell>
          <cell r="D12937" t="str">
            <v/>
          </cell>
        </row>
        <row r="12938">
          <cell r="A12938" t="str">
            <v/>
          </cell>
          <cell r="D12938" t="str">
            <v/>
          </cell>
        </row>
        <row r="12939">
          <cell r="A12939" t="str">
            <v/>
          </cell>
          <cell r="D12939" t="str">
            <v/>
          </cell>
        </row>
        <row r="12940">
          <cell r="A12940" t="str">
            <v/>
          </cell>
          <cell r="D12940" t="str">
            <v/>
          </cell>
        </row>
        <row r="12941">
          <cell r="A12941" t="str">
            <v/>
          </cell>
          <cell r="D12941" t="str">
            <v/>
          </cell>
        </row>
        <row r="12942">
          <cell r="A12942" t="str">
            <v/>
          </cell>
          <cell r="D12942" t="str">
            <v/>
          </cell>
        </row>
        <row r="12943">
          <cell r="A12943" t="str">
            <v/>
          </cell>
          <cell r="D12943" t="str">
            <v/>
          </cell>
        </row>
        <row r="12944">
          <cell r="A12944" t="str">
            <v/>
          </cell>
          <cell r="D12944" t="str">
            <v/>
          </cell>
        </row>
        <row r="12945">
          <cell r="A12945" t="str">
            <v/>
          </cell>
          <cell r="D12945" t="str">
            <v/>
          </cell>
        </row>
        <row r="12946">
          <cell r="A12946" t="str">
            <v/>
          </cell>
          <cell r="D12946" t="str">
            <v/>
          </cell>
        </row>
        <row r="12947">
          <cell r="A12947" t="str">
            <v/>
          </cell>
          <cell r="D12947" t="str">
            <v/>
          </cell>
        </row>
        <row r="12948">
          <cell r="A12948" t="str">
            <v/>
          </cell>
          <cell r="D12948" t="str">
            <v/>
          </cell>
        </row>
        <row r="12949">
          <cell r="A12949" t="str">
            <v/>
          </cell>
          <cell r="D12949" t="str">
            <v/>
          </cell>
        </row>
        <row r="12950">
          <cell r="A12950" t="str">
            <v/>
          </cell>
          <cell r="D12950" t="str">
            <v/>
          </cell>
        </row>
        <row r="12951">
          <cell r="A12951" t="str">
            <v/>
          </cell>
          <cell r="D12951" t="str">
            <v/>
          </cell>
        </row>
        <row r="12952">
          <cell r="A12952" t="str">
            <v/>
          </cell>
          <cell r="D12952" t="str">
            <v/>
          </cell>
        </row>
        <row r="12953">
          <cell r="A12953" t="str">
            <v/>
          </cell>
          <cell r="D12953" t="str">
            <v/>
          </cell>
        </row>
        <row r="12954">
          <cell r="A12954" t="str">
            <v/>
          </cell>
          <cell r="D12954" t="str">
            <v/>
          </cell>
        </row>
        <row r="12955">
          <cell r="A12955" t="str">
            <v/>
          </cell>
          <cell r="D12955" t="str">
            <v/>
          </cell>
        </row>
        <row r="12956">
          <cell r="A12956" t="str">
            <v/>
          </cell>
          <cell r="D12956" t="str">
            <v/>
          </cell>
        </row>
        <row r="12957">
          <cell r="A12957" t="str">
            <v/>
          </cell>
          <cell r="D12957" t="str">
            <v/>
          </cell>
        </row>
        <row r="12958">
          <cell r="A12958" t="str">
            <v/>
          </cell>
          <cell r="D12958" t="str">
            <v/>
          </cell>
        </row>
        <row r="12959">
          <cell r="A12959" t="str">
            <v/>
          </cell>
          <cell r="D12959" t="str">
            <v/>
          </cell>
        </row>
        <row r="12960">
          <cell r="A12960" t="str">
            <v/>
          </cell>
          <cell r="D12960" t="str">
            <v/>
          </cell>
        </row>
        <row r="12961">
          <cell r="A12961" t="str">
            <v/>
          </cell>
          <cell r="D12961" t="str">
            <v/>
          </cell>
        </row>
        <row r="12962">
          <cell r="A12962" t="str">
            <v/>
          </cell>
          <cell r="D12962" t="str">
            <v/>
          </cell>
        </row>
        <row r="12963">
          <cell r="A12963" t="str">
            <v/>
          </cell>
          <cell r="D12963" t="str">
            <v/>
          </cell>
        </row>
        <row r="12964">
          <cell r="A12964" t="str">
            <v/>
          </cell>
          <cell r="D12964" t="str">
            <v/>
          </cell>
        </row>
        <row r="12965">
          <cell r="A12965" t="str">
            <v/>
          </cell>
          <cell r="D12965" t="str">
            <v/>
          </cell>
        </row>
        <row r="12966">
          <cell r="A12966" t="str">
            <v/>
          </cell>
          <cell r="D12966" t="str">
            <v/>
          </cell>
        </row>
        <row r="12967">
          <cell r="A12967" t="str">
            <v/>
          </cell>
          <cell r="D12967" t="str">
            <v/>
          </cell>
        </row>
        <row r="12968">
          <cell r="A12968" t="str">
            <v/>
          </cell>
          <cell r="D12968" t="str">
            <v/>
          </cell>
        </row>
        <row r="12969">
          <cell r="A12969" t="str">
            <v/>
          </cell>
          <cell r="D12969" t="str">
            <v/>
          </cell>
        </row>
        <row r="12970">
          <cell r="A12970" t="str">
            <v/>
          </cell>
          <cell r="D12970" t="str">
            <v/>
          </cell>
        </row>
        <row r="12971">
          <cell r="A12971" t="str">
            <v/>
          </cell>
          <cell r="D12971" t="str">
            <v/>
          </cell>
        </row>
        <row r="12972">
          <cell r="A12972" t="str">
            <v/>
          </cell>
          <cell r="D12972" t="str">
            <v/>
          </cell>
        </row>
        <row r="12973">
          <cell r="A12973" t="str">
            <v/>
          </cell>
          <cell r="D12973" t="str">
            <v/>
          </cell>
        </row>
        <row r="12974">
          <cell r="A12974" t="str">
            <v/>
          </cell>
          <cell r="D12974" t="str">
            <v/>
          </cell>
        </row>
        <row r="12975">
          <cell r="A12975" t="str">
            <v/>
          </cell>
          <cell r="D12975" t="str">
            <v/>
          </cell>
        </row>
        <row r="12976">
          <cell r="A12976" t="str">
            <v/>
          </cell>
          <cell r="D12976" t="str">
            <v/>
          </cell>
        </row>
        <row r="12977">
          <cell r="A12977" t="str">
            <v/>
          </cell>
          <cell r="D12977" t="str">
            <v/>
          </cell>
        </row>
        <row r="12978">
          <cell r="A12978" t="str">
            <v/>
          </cell>
          <cell r="D12978" t="str">
            <v/>
          </cell>
        </row>
        <row r="12979">
          <cell r="A12979" t="str">
            <v/>
          </cell>
          <cell r="D12979" t="str">
            <v/>
          </cell>
        </row>
        <row r="12980">
          <cell r="A12980" t="str">
            <v/>
          </cell>
          <cell r="D12980" t="str">
            <v/>
          </cell>
        </row>
        <row r="12981">
          <cell r="A12981" t="str">
            <v/>
          </cell>
          <cell r="D12981" t="str">
            <v/>
          </cell>
        </row>
        <row r="12982">
          <cell r="A12982" t="str">
            <v/>
          </cell>
          <cell r="D12982" t="str">
            <v/>
          </cell>
        </row>
        <row r="12983">
          <cell r="A12983" t="str">
            <v/>
          </cell>
          <cell r="D12983" t="str">
            <v/>
          </cell>
        </row>
        <row r="12984">
          <cell r="A12984" t="str">
            <v/>
          </cell>
          <cell r="D12984" t="str">
            <v/>
          </cell>
        </row>
        <row r="12985">
          <cell r="A12985" t="str">
            <v/>
          </cell>
          <cell r="D12985" t="str">
            <v/>
          </cell>
        </row>
        <row r="12986">
          <cell r="A12986" t="str">
            <v/>
          </cell>
          <cell r="D12986" t="str">
            <v/>
          </cell>
        </row>
        <row r="12987">
          <cell r="A12987" t="str">
            <v/>
          </cell>
          <cell r="D12987" t="str">
            <v/>
          </cell>
        </row>
        <row r="12988">
          <cell r="A12988" t="str">
            <v/>
          </cell>
          <cell r="D12988" t="str">
            <v/>
          </cell>
        </row>
        <row r="12989">
          <cell r="A12989" t="str">
            <v/>
          </cell>
          <cell r="D12989" t="str">
            <v/>
          </cell>
        </row>
        <row r="12990">
          <cell r="A12990" t="str">
            <v/>
          </cell>
          <cell r="D12990" t="str">
            <v/>
          </cell>
        </row>
        <row r="12991">
          <cell r="A12991" t="str">
            <v/>
          </cell>
          <cell r="D12991" t="str">
            <v/>
          </cell>
        </row>
        <row r="12992">
          <cell r="A12992" t="str">
            <v/>
          </cell>
          <cell r="D12992" t="str">
            <v/>
          </cell>
        </row>
        <row r="12993">
          <cell r="A12993" t="str">
            <v/>
          </cell>
          <cell r="D12993" t="str">
            <v/>
          </cell>
        </row>
        <row r="12994">
          <cell r="A12994" t="str">
            <v/>
          </cell>
          <cell r="D12994" t="str">
            <v/>
          </cell>
        </row>
        <row r="12995">
          <cell r="A12995" t="str">
            <v/>
          </cell>
          <cell r="D12995" t="str">
            <v/>
          </cell>
        </row>
        <row r="12996">
          <cell r="A12996" t="str">
            <v/>
          </cell>
          <cell r="D12996" t="str">
            <v/>
          </cell>
        </row>
        <row r="12997">
          <cell r="A12997" t="str">
            <v/>
          </cell>
          <cell r="D12997" t="str">
            <v/>
          </cell>
        </row>
        <row r="12998">
          <cell r="A12998" t="str">
            <v/>
          </cell>
          <cell r="D12998" t="str">
            <v/>
          </cell>
        </row>
        <row r="12999">
          <cell r="A12999" t="str">
            <v/>
          </cell>
          <cell r="D12999" t="str">
            <v/>
          </cell>
        </row>
        <row r="13000">
          <cell r="A13000" t="str">
            <v/>
          </cell>
          <cell r="D13000" t="str">
            <v/>
          </cell>
        </row>
        <row r="13001">
          <cell r="A13001" t="str">
            <v/>
          </cell>
          <cell r="D13001" t="str">
            <v/>
          </cell>
        </row>
        <row r="13002">
          <cell r="A13002" t="str">
            <v/>
          </cell>
          <cell r="D13002" t="str">
            <v/>
          </cell>
        </row>
        <row r="13003">
          <cell r="A13003" t="str">
            <v/>
          </cell>
          <cell r="D13003" t="str">
            <v/>
          </cell>
        </row>
        <row r="13004">
          <cell r="A13004" t="str">
            <v/>
          </cell>
          <cell r="D13004" t="str">
            <v/>
          </cell>
        </row>
        <row r="13005">
          <cell r="A13005" t="str">
            <v/>
          </cell>
          <cell r="D13005" t="str">
            <v/>
          </cell>
        </row>
        <row r="13006">
          <cell r="A13006" t="str">
            <v/>
          </cell>
          <cell r="D13006" t="str">
            <v/>
          </cell>
        </row>
        <row r="13007">
          <cell r="A13007" t="str">
            <v/>
          </cell>
          <cell r="D13007" t="str">
            <v/>
          </cell>
        </row>
        <row r="13008">
          <cell r="A13008" t="str">
            <v/>
          </cell>
          <cell r="D13008" t="str">
            <v/>
          </cell>
        </row>
        <row r="13009">
          <cell r="A13009" t="str">
            <v/>
          </cell>
          <cell r="D13009" t="str">
            <v/>
          </cell>
        </row>
        <row r="13010">
          <cell r="A13010" t="str">
            <v/>
          </cell>
          <cell r="D13010" t="str">
            <v/>
          </cell>
        </row>
        <row r="13011">
          <cell r="A13011" t="str">
            <v/>
          </cell>
          <cell r="D13011" t="str">
            <v/>
          </cell>
        </row>
        <row r="13012">
          <cell r="A13012" t="str">
            <v/>
          </cell>
          <cell r="D13012" t="str">
            <v/>
          </cell>
        </row>
        <row r="13013">
          <cell r="A13013" t="str">
            <v/>
          </cell>
          <cell r="D13013" t="str">
            <v/>
          </cell>
        </row>
        <row r="13014">
          <cell r="A13014" t="str">
            <v/>
          </cell>
          <cell r="D13014" t="str">
            <v/>
          </cell>
        </row>
        <row r="13015">
          <cell r="A13015" t="str">
            <v/>
          </cell>
          <cell r="D13015" t="str">
            <v/>
          </cell>
        </row>
        <row r="13016">
          <cell r="A13016" t="str">
            <v/>
          </cell>
          <cell r="D13016" t="str">
            <v/>
          </cell>
        </row>
        <row r="13017">
          <cell r="A13017" t="str">
            <v/>
          </cell>
          <cell r="D13017" t="str">
            <v/>
          </cell>
        </row>
        <row r="13018">
          <cell r="A13018" t="str">
            <v/>
          </cell>
          <cell r="D13018" t="str">
            <v/>
          </cell>
        </row>
        <row r="13019">
          <cell r="A13019" t="str">
            <v/>
          </cell>
          <cell r="D13019" t="str">
            <v/>
          </cell>
        </row>
        <row r="13020">
          <cell r="A13020" t="str">
            <v/>
          </cell>
          <cell r="D13020" t="str">
            <v/>
          </cell>
        </row>
        <row r="13021">
          <cell r="A13021" t="str">
            <v/>
          </cell>
          <cell r="D13021" t="str">
            <v/>
          </cell>
        </row>
        <row r="13022">
          <cell r="A13022" t="str">
            <v/>
          </cell>
          <cell r="D13022" t="str">
            <v/>
          </cell>
        </row>
        <row r="13023">
          <cell r="A13023" t="str">
            <v/>
          </cell>
          <cell r="D13023" t="str">
            <v/>
          </cell>
        </row>
        <row r="13024">
          <cell r="A13024" t="str">
            <v/>
          </cell>
          <cell r="D13024" t="str">
            <v/>
          </cell>
        </row>
        <row r="13025">
          <cell r="A13025" t="str">
            <v/>
          </cell>
          <cell r="D13025" t="str">
            <v/>
          </cell>
        </row>
        <row r="13026">
          <cell r="A13026" t="str">
            <v/>
          </cell>
          <cell r="D13026" t="str">
            <v/>
          </cell>
        </row>
        <row r="13027">
          <cell r="A13027" t="str">
            <v/>
          </cell>
          <cell r="D13027" t="str">
            <v/>
          </cell>
        </row>
        <row r="13028">
          <cell r="A13028" t="str">
            <v/>
          </cell>
          <cell r="D13028" t="str">
            <v/>
          </cell>
        </row>
        <row r="13029">
          <cell r="A13029" t="str">
            <v/>
          </cell>
          <cell r="D13029" t="str">
            <v/>
          </cell>
        </row>
        <row r="13030">
          <cell r="A13030" t="str">
            <v/>
          </cell>
          <cell r="D13030" t="str">
            <v/>
          </cell>
        </row>
        <row r="13031">
          <cell r="A13031" t="str">
            <v/>
          </cell>
          <cell r="D13031" t="str">
            <v/>
          </cell>
        </row>
        <row r="13032">
          <cell r="A13032" t="str">
            <v/>
          </cell>
          <cell r="D13032" t="str">
            <v/>
          </cell>
        </row>
        <row r="13033">
          <cell r="A13033" t="str">
            <v/>
          </cell>
          <cell r="D13033" t="str">
            <v/>
          </cell>
        </row>
        <row r="13034">
          <cell r="A13034" t="str">
            <v/>
          </cell>
          <cell r="D13034" t="str">
            <v/>
          </cell>
        </row>
        <row r="13035">
          <cell r="A13035" t="str">
            <v/>
          </cell>
          <cell r="D13035" t="str">
            <v/>
          </cell>
        </row>
        <row r="13036">
          <cell r="A13036" t="str">
            <v/>
          </cell>
          <cell r="D13036" t="str">
            <v/>
          </cell>
        </row>
        <row r="13037">
          <cell r="A13037" t="str">
            <v/>
          </cell>
          <cell r="D13037" t="str">
            <v/>
          </cell>
        </row>
        <row r="13038">
          <cell r="A13038" t="str">
            <v/>
          </cell>
          <cell r="D13038" t="str">
            <v/>
          </cell>
        </row>
        <row r="13039">
          <cell r="A13039" t="str">
            <v/>
          </cell>
          <cell r="D13039" t="str">
            <v/>
          </cell>
        </row>
        <row r="13040">
          <cell r="A13040" t="str">
            <v/>
          </cell>
          <cell r="D13040" t="str">
            <v/>
          </cell>
        </row>
        <row r="13041">
          <cell r="A13041" t="str">
            <v/>
          </cell>
          <cell r="D13041" t="str">
            <v/>
          </cell>
        </row>
        <row r="13042">
          <cell r="A13042" t="str">
            <v/>
          </cell>
          <cell r="D13042" t="str">
            <v/>
          </cell>
        </row>
        <row r="13043">
          <cell r="A13043" t="str">
            <v/>
          </cell>
          <cell r="D13043" t="str">
            <v/>
          </cell>
        </row>
        <row r="13044">
          <cell r="A13044" t="str">
            <v/>
          </cell>
          <cell r="D13044" t="str">
            <v/>
          </cell>
        </row>
        <row r="13045">
          <cell r="A13045" t="str">
            <v/>
          </cell>
          <cell r="D13045" t="str">
            <v/>
          </cell>
        </row>
        <row r="13046">
          <cell r="A13046" t="str">
            <v/>
          </cell>
          <cell r="D13046" t="str">
            <v/>
          </cell>
        </row>
        <row r="13047">
          <cell r="A13047" t="str">
            <v/>
          </cell>
          <cell r="D13047" t="str">
            <v/>
          </cell>
        </row>
        <row r="13048">
          <cell r="A13048" t="str">
            <v/>
          </cell>
          <cell r="D13048" t="str">
            <v/>
          </cell>
        </row>
        <row r="13049">
          <cell r="A13049" t="str">
            <v/>
          </cell>
          <cell r="D13049" t="str">
            <v/>
          </cell>
        </row>
        <row r="13050">
          <cell r="A13050" t="str">
            <v/>
          </cell>
          <cell r="D13050" t="str">
            <v/>
          </cell>
        </row>
        <row r="13051">
          <cell r="A13051" t="str">
            <v/>
          </cell>
          <cell r="D13051" t="str">
            <v/>
          </cell>
        </row>
        <row r="13052">
          <cell r="A13052" t="str">
            <v/>
          </cell>
          <cell r="D13052" t="str">
            <v/>
          </cell>
        </row>
        <row r="13053">
          <cell r="A13053" t="str">
            <v/>
          </cell>
          <cell r="D13053" t="str">
            <v/>
          </cell>
        </row>
        <row r="13054">
          <cell r="A13054" t="str">
            <v/>
          </cell>
          <cell r="D13054" t="str">
            <v/>
          </cell>
        </row>
        <row r="13055">
          <cell r="A13055" t="str">
            <v/>
          </cell>
          <cell r="D13055" t="str">
            <v/>
          </cell>
        </row>
        <row r="13056">
          <cell r="A13056" t="str">
            <v/>
          </cell>
          <cell r="D13056" t="str">
            <v/>
          </cell>
        </row>
        <row r="13057">
          <cell r="A13057" t="str">
            <v/>
          </cell>
          <cell r="D13057" t="str">
            <v/>
          </cell>
        </row>
        <row r="13058">
          <cell r="A13058" t="str">
            <v/>
          </cell>
          <cell r="D13058" t="str">
            <v/>
          </cell>
        </row>
        <row r="13059">
          <cell r="A13059" t="str">
            <v/>
          </cell>
          <cell r="D13059" t="str">
            <v/>
          </cell>
        </row>
        <row r="13060">
          <cell r="A13060" t="str">
            <v/>
          </cell>
          <cell r="D13060" t="str">
            <v/>
          </cell>
        </row>
        <row r="13061">
          <cell r="A13061" t="str">
            <v/>
          </cell>
          <cell r="D13061" t="str">
            <v/>
          </cell>
        </row>
        <row r="13062">
          <cell r="A13062" t="str">
            <v/>
          </cell>
          <cell r="D13062" t="str">
            <v/>
          </cell>
        </row>
        <row r="13063">
          <cell r="A13063" t="str">
            <v/>
          </cell>
          <cell r="D13063" t="str">
            <v/>
          </cell>
        </row>
        <row r="13064">
          <cell r="A13064" t="str">
            <v/>
          </cell>
          <cell r="D13064" t="str">
            <v/>
          </cell>
        </row>
        <row r="13065">
          <cell r="A13065" t="str">
            <v/>
          </cell>
          <cell r="D13065" t="str">
            <v/>
          </cell>
        </row>
        <row r="13066">
          <cell r="A13066" t="str">
            <v/>
          </cell>
          <cell r="D13066" t="str">
            <v/>
          </cell>
        </row>
        <row r="13067">
          <cell r="A13067" t="str">
            <v/>
          </cell>
          <cell r="D13067" t="str">
            <v/>
          </cell>
        </row>
        <row r="13068">
          <cell r="A13068" t="str">
            <v/>
          </cell>
          <cell r="D13068" t="str">
            <v/>
          </cell>
        </row>
        <row r="13069">
          <cell r="A13069" t="str">
            <v/>
          </cell>
          <cell r="D13069" t="str">
            <v/>
          </cell>
        </row>
        <row r="13070">
          <cell r="A13070" t="str">
            <v/>
          </cell>
          <cell r="D13070" t="str">
            <v/>
          </cell>
        </row>
        <row r="13071">
          <cell r="A13071" t="str">
            <v/>
          </cell>
          <cell r="D13071" t="str">
            <v/>
          </cell>
        </row>
        <row r="13072">
          <cell r="A13072" t="str">
            <v/>
          </cell>
          <cell r="D13072" t="str">
            <v/>
          </cell>
        </row>
        <row r="13073">
          <cell r="A13073" t="str">
            <v/>
          </cell>
          <cell r="D13073" t="str">
            <v/>
          </cell>
        </row>
        <row r="13074">
          <cell r="A13074" t="str">
            <v/>
          </cell>
          <cell r="D13074" t="str">
            <v/>
          </cell>
        </row>
        <row r="13075">
          <cell r="A13075" t="str">
            <v/>
          </cell>
          <cell r="D13075" t="str">
            <v/>
          </cell>
        </row>
        <row r="13076">
          <cell r="A13076" t="str">
            <v/>
          </cell>
          <cell r="D13076" t="str">
            <v/>
          </cell>
        </row>
        <row r="13077">
          <cell r="A13077" t="str">
            <v/>
          </cell>
          <cell r="D13077" t="str">
            <v/>
          </cell>
        </row>
        <row r="13078">
          <cell r="A13078" t="str">
            <v/>
          </cell>
          <cell r="D13078" t="str">
            <v/>
          </cell>
        </row>
        <row r="13079">
          <cell r="A13079" t="str">
            <v/>
          </cell>
          <cell r="D13079" t="str">
            <v/>
          </cell>
        </row>
        <row r="13080">
          <cell r="A13080" t="str">
            <v/>
          </cell>
          <cell r="D13080" t="str">
            <v/>
          </cell>
        </row>
        <row r="13081">
          <cell r="A13081" t="str">
            <v/>
          </cell>
          <cell r="D13081" t="str">
            <v/>
          </cell>
        </row>
        <row r="13082">
          <cell r="A13082" t="str">
            <v/>
          </cell>
          <cell r="D13082" t="str">
            <v/>
          </cell>
        </row>
        <row r="13083">
          <cell r="A13083" t="str">
            <v/>
          </cell>
          <cell r="D13083" t="str">
            <v/>
          </cell>
        </row>
        <row r="13084">
          <cell r="A13084" t="str">
            <v/>
          </cell>
          <cell r="D13084" t="str">
            <v/>
          </cell>
        </row>
        <row r="13085">
          <cell r="A13085" t="str">
            <v/>
          </cell>
          <cell r="D13085" t="str">
            <v/>
          </cell>
        </row>
        <row r="13086">
          <cell r="A13086" t="str">
            <v/>
          </cell>
          <cell r="D13086" t="str">
            <v/>
          </cell>
        </row>
        <row r="13087">
          <cell r="A13087" t="str">
            <v/>
          </cell>
          <cell r="D13087" t="str">
            <v/>
          </cell>
        </row>
        <row r="13088">
          <cell r="A13088" t="str">
            <v/>
          </cell>
          <cell r="D13088" t="str">
            <v/>
          </cell>
        </row>
        <row r="13089">
          <cell r="A13089" t="str">
            <v/>
          </cell>
          <cell r="D13089" t="str">
            <v/>
          </cell>
        </row>
        <row r="13090">
          <cell r="A13090" t="str">
            <v/>
          </cell>
          <cell r="D13090" t="str">
            <v/>
          </cell>
        </row>
        <row r="13091">
          <cell r="A13091" t="str">
            <v/>
          </cell>
          <cell r="D13091" t="str">
            <v/>
          </cell>
        </row>
        <row r="13092">
          <cell r="A13092" t="str">
            <v/>
          </cell>
          <cell r="D13092" t="str">
            <v/>
          </cell>
        </row>
        <row r="13093">
          <cell r="A13093" t="str">
            <v/>
          </cell>
          <cell r="D13093" t="str">
            <v/>
          </cell>
        </row>
        <row r="13094">
          <cell r="A13094" t="str">
            <v/>
          </cell>
          <cell r="D13094" t="str">
            <v/>
          </cell>
        </row>
        <row r="13095">
          <cell r="A13095" t="str">
            <v/>
          </cell>
          <cell r="D13095" t="str">
            <v/>
          </cell>
        </row>
        <row r="13096">
          <cell r="A13096" t="str">
            <v/>
          </cell>
          <cell r="D13096" t="str">
            <v/>
          </cell>
        </row>
        <row r="13097">
          <cell r="A13097" t="str">
            <v/>
          </cell>
          <cell r="D13097" t="str">
            <v/>
          </cell>
        </row>
        <row r="13098">
          <cell r="A13098" t="str">
            <v/>
          </cell>
          <cell r="D13098" t="str">
            <v/>
          </cell>
        </row>
        <row r="13099">
          <cell r="A13099" t="str">
            <v/>
          </cell>
          <cell r="D13099" t="str">
            <v/>
          </cell>
        </row>
        <row r="13100">
          <cell r="A13100" t="str">
            <v/>
          </cell>
          <cell r="D13100" t="str">
            <v/>
          </cell>
        </row>
        <row r="13101">
          <cell r="A13101" t="str">
            <v/>
          </cell>
          <cell r="D13101" t="str">
            <v/>
          </cell>
        </row>
        <row r="13102">
          <cell r="A13102" t="str">
            <v/>
          </cell>
          <cell r="D13102" t="str">
            <v/>
          </cell>
        </row>
        <row r="13103">
          <cell r="A13103" t="str">
            <v/>
          </cell>
          <cell r="D13103" t="str">
            <v/>
          </cell>
        </row>
        <row r="13104">
          <cell r="A13104" t="str">
            <v/>
          </cell>
          <cell r="D13104" t="str">
            <v/>
          </cell>
        </row>
        <row r="13105">
          <cell r="A13105" t="str">
            <v/>
          </cell>
          <cell r="D13105" t="str">
            <v/>
          </cell>
        </row>
        <row r="13106">
          <cell r="A13106" t="str">
            <v/>
          </cell>
          <cell r="D13106" t="str">
            <v/>
          </cell>
        </row>
        <row r="13107">
          <cell r="A13107" t="str">
            <v/>
          </cell>
          <cell r="D13107" t="str">
            <v/>
          </cell>
        </row>
        <row r="13108">
          <cell r="A13108" t="str">
            <v/>
          </cell>
          <cell r="D13108" t="str">
            <v/>
          </cell>
        </row>
        <row r="13109">
          <cell r="A13109" t="str">
            <v/>
          </cell>
          <cell r="D13109" t="str">
            <v/>
          </cell>
        </row>
        <row r="13110">
          <cell r="A13110" t="str">
            <v/>
          </cell>
          <cell r="D13110" t="str">
            <v/>
          </cell>
        </row>
        <row r="13111">
          <cell r="A13111" t="str">
            <v/>
          </cell>
          <cell r="D13111" t="str">
            <v/>
          </cell>
        </row>
        <row r="13112">
          <cell r="A13112" t="str">
            <v/>
          </cell>
          <cell r="D13112" t="str">
            <v/>
          </cell>
        </row>
        <row r="13113">
          <cell r="A13113" t="str">
            <v/>
          </cell>
          <cell r="D13113" t="str">
            <v/>
          </cell>
        </row>
        <row r="13114">
          <cell r="A13114" t="str">
            <v/>
          </cell>
          <cell r="D13114" t="str">
            <v/>
          </cell>
        </row>
        <row r="13115">
          <cell r="A13115" t="str">
            <v/>
          </cell>
          <cell r="D13115" t="str">
            <v/>
          </cell>
        </row>
        <row r="13116">
          <cell r="A13116" t="str">
            <v/>
          </cell>
          <cell r="D13116" t="str">
            <v/>
          </cell>
        </row>
        <row r="13117">
          <cell r="A13117" t="str">
            <v/>
          </cell>
          <cell r="D13117" t="str">
            <v/>
          </cell>
        </row>
        <row r="13118">
          <cell r="A13118" t="str">
            <v/>
          </cell>
          <cell r="D13118" t="str">
            <v/>
          </cell>
        </row>
        <row r="13119">
          <cell r="A13119" t="str">
            <v/>
          </cell>
          <cell r="D13119" t="str">
            <v/>
          </cell>
        </row>
        <row r="13120">
          <cell r="A13120" t="str">
            <v/>
          </cell>
          <cell r="D13120" t="str">
            <v/>
          </cell>
        </row>
        <row r="13121">
          <cell r="A13121" t="str">
            <v/>
          </cell>
          <cell r="D13121" t="str">
            <v/>
          </cell>
        </row>
        <row r="13122">
          <cell r="A13122" t="str">
            <v/>
          </cell>
          <cell r="D13122" t="str">
            <v/>
          </cell>
        </row>
        <row r="13123">
          <cell r="A13123" t="str">
            <v/>
          </cell>
          <cell r="D13123" t="str">
            <v/>
          </cell>
        </row>
        <row r="13124">
          <cell r="A13124" t="str">
            <v/>
          </cell>
          <cell r="D13124" t="str">
            <v/>
          </cell>
        </row>
        <row r="13125">
          <cell r="A13125" t="str">
            <v/>
          </cell>
          <cell r="D13125" t="str">
            <v/>
          </cell>
        </row>
        <row r="13126">
          <cell r="A13126" t="str">
            <v/>
          </cell>
          <cell r="D13126" t="str">
            <v/>
          </cell>
        </row>
        <row r="13127">
          <cell r="A13127" t="str">
            <v/>
          </cell>
          <cell r="D13127" t="str">
            <v/>
          </cell>
        </row>
        <row r="13128">
          <cell r="A13128" t="str">
            <v/>
          </cell>
          <cell r="D13128" t="str">
            <v/>
          </cell>
        </row>
        <row r="13129">
          <cell r="A13129" t="str">
            <v/>
          </cell>
          <cell r="D13129" t="str">
            <v/>
          </cell>
        </row>
        <row r="13130">
          <cell r="A13130" t="str">
            <v/>
          </cell>
          <cell r="D13130" t="str">
            <v/>
          </cell>
        </row>
        <row r="13131">
          <cell r="A13131" t="str">
            <v/>
          </cell>
          <cell r="D13131" t="str">
            <v/>
          </cell>
        </row>
        <row r="13132">
          <cell r="A13132" t="str">
            <v/>
          </cell>
          <cell r="D13132" t="str">
            <v/>
          </cell>
        </row>
        <row r="13133">
          <cell r="A13133" t="str">
            <v/>
          </cell>
          <cell r="D13133" t="str">
            <v/>
          </cell>
        </row>
        <row r="13134">
          <cell r="A13134" t="str">
            <v/>
          </cell>
          <cell r="D13134" t="str">
            <v/>
          </cell>
        </row>
        <row r="13135">
          <cell r="A13135" t="str">
            <v/>
          </cell>
          <cell r="D13135" t="str">
            <v/>
          </cell>
        </row>
        <row r="13136">
          <cell r="A13136" t="str">
            <v/>
          </cell>
          <cell r="D13136" t="str">
            <v/>
          </cell>
        </row>
        <row r="13137">
          <cell r="A13137" t="str">
            <v/>
          </cell>
          <cell r="D13137" t="str">
            <v/>
          </cell>
        </row>
        <row r="13138">
          <cell r="A13138" t="str">
            <v/>
          </cell>
          <cell r="D13138" t="str">
            <v/>
          </cell>
        </row>
        <row r="13139">
          <cell r="A13139" t="str">
            <v/>
          </cell>
          <cell r="D13139" t="str">
            <v/>
          </cell>
        </row>
        <row r="13140">
          <cell r="A13140" t="str">
            <v/>
          </cell>
          <cell r="D13140" t="str">
            <v/>
          </cell>
        </row>
        <row r="13141">
          <cell r="A13141" t="str">
            <v/>
          </cell>
          <cell r="D13141" t="str">
            <v/>
          </cell>
        </row>
        <row r="13142">
          <cell r="A13142" t="str">
            <v/>
          </cell>
          <cell r="D13142" t="str">
            <v/>
          </cell>
        </row>
        <row r="13143">
          <cell r="A13143" t="str">
            <v/>
          </cell>
          <cell r="D13143" t="str">
            <v/>
          </cell>
        </row>
        <row r="13144">
          <cell r="A13144" t="str">
            <v/>
          </cell>
          <cell r="D13144" t="str">
            <v/>
          </cell>
        </row>
        <row r="13145">
          <cell r="A13145" t="str">
            <v/>
          </cell>
          <cell r="D13145" t="str">
            <v/>
          </cell>
        </row>
        <row r="13146">
          <cell r="A13146" t="str">
            <v/>
          </cell>
          <cell r="D13146" t="str">
            <v/>
          </cell>
        </row>
        <row r="13147">
          <cell r="A13147" t="str">
            <v/>
          </cell>
          <cell r="D13147" t="str">
            <v/>
          </cell>
        </row>
        <row r="13148">
          <cell r="A13148" t="str">
            <v/>
          </cell>
          <cell r="D13148" t="str">
            <v/>
          </cell>
        </row>
        <row r="13149">
          <cell r="A13149" t="str">
            <v/>
          </cell>
          <cell r="D13149" t="str">
            <v/>
          </cell>
        </row>
        <row r="13150">
          <cell r="A13150" t="str">
            <v/>
          </cell>
          <cell r="D13150" t="str">
            <v/>
          </cell>
        </row>
        <row r="13151">
          <cell r="A13151" t="str">
            <v/>
          </cell>
          <cell r="D13151" t="str">
            <v/>
          </cell>
        </row>
        <row r="13152">
          <cell r="A13152" t="str">
            <v/>
          </cell>
          <cell r="D13152" t="str">
            <v/>
          </cell>
        </row>
        <row r="13153">
          <cell r="A13153" t="str">
            <v/>
          </cell>
          <cell r="D13153" t="str">
            <v/>
          </cell>
        </row>
        <row r="13154">
          <cell r="A13154" t="str">
            <v/>
          </cell>
          <cell r="D13154" t="str">
            <v/>
          </cell>
        </row>
        <row r="13155">
          <cell r="A13155" t="str">
            <v/>
          </cell>
          <cell r="D13155" t="str">
            <v/>
          </cell>
        </row>
        <row r="13156">
          <cell r="A13156" t="str">
            <v/>
          </cell>
          <cell r="D13156" t="str">
            <v/>
          </cell>
        </row>
        <row r="13157">
          <cell r="A13157" t="str">
            <v/>
          </cell>
          <cell r="D13157" t="str">
            <v/>
          </cell>
        </row>
        <row r="13158">
          <cell r="A13158" t="str">
            <v/>
          </cell>
          <cell r="D13158" t="str">
            <v/>
          </cell>
        </row>
        <row r="13159">
          <cell r="A13159" t="str">
            <v/>
          </cell>
          <cell r="D13159" t="str">
            <v/>
          </cell>
        </row>
        <row r="13160">
          <cell r="A13160" t="str">
            <v/>
          </cell>
          <cell r="D13160" t="str">
            <v/>
          </cell>
        </row>
        <row r="13161">
          <cell r="A13161" t="str">
            <v/>
          </cell>
          <cell r="D13161" t="str">
            <v/>
          </cell>
        </row>
        <row r="13162">
          <cell r="A13162" t="str">
            <v/>
          </cell>
          <cell r="D13162" t="str">
            <v/>
          </cell>
        </row>
        <row r="13163">
          <cell r="A13163" t="str">
            <v/>
          </cell>
          <cell r="D13163" t="str">
            <v/>
          </cell>
        </row>
        <row r="13164">
          <cell r="A13164" t="str">
            <v/>
          </cell>
          <cell r="D13164" t="str">
            <v/>
          </cell>
        </row>
        <row r="13165">
          <cell r="A13165" t="str">
            <v/>
          </cell>
          <cell r="D13165" t="str">
            <v/>
          </cell>
        </row>
        <row r="13166">
          <cell r="A13166" t="str">
            <v/>
          </cell>
          <cell r="D13166" t="str">
            <v/>
          </cell>
        </row>
        <row r="13167">
          <cell r="A13167" t="str">
            <v/>
          </cell>
          <cell r="D13167" t="str">
            <v/>
          </cell>
        </row>
        <row r="13168">
          <cell r="A13168" t="str">
            <v/>
          </cell>
          <cell r="D13168" t="str">
            <v/>
          </cell>
        </row>
        <row r="13169">
          <cell r="A13169" t="str">
            <v/>
          </cell>
          <cell r="D13169" t="str">
            <v/>
          </cell>
        </row>
        <row r="13170">
          <cell r="A13170" t="str">
            <v/>
          </cell>
          <cell r="D13170" t="str">
            <v/>
          </cell>
        </row>
        <row r="13171">
          <cell r="A13171" t="str">
            <v/>
          </cell>
          <cell r="D13171" t="str">
            <v/>
          </cell>
        </row>
        <row r="13172">
          <cell r="A13172" t="str">
            <v/>
          </cell>
          <cell r="D13172" t="str">
            <v/>
          </cell>
        </row>
        <row r="13173">
          <cell r="A13173" t="str">
            <v/>
          </cell>
          <cell r="D13173" t="str">
            <v/>
          </cell>
        </row>
        <row r="13174">
          <cell r="A13174" t="str">
            <v/>
          </cell>
          <cell r="D13174" t="str">
            <v/>
          </cell>
        </row>
        <row r="13175">
          <cell r="A13175" t="str">
            <v/>
          </cell>
          <cell r="D13175" t="str">
            <v/>
          </cell>
        </row>
        <row r="13176">
          <cell r="A13176" t="str">
            <v/>
          </cell>
          <cell r="D13176" t="str">
            <v/>
          </cell>
        </row>
        <row r="13177">
          <cell r="A13177" t="str">
            <v/>
          </cell>
          <cell r="D13177" t="str">
            <v/>
          </cell>
        </row>
        <row r="13178">
          <cell r="A13178" t="str">
            <v/>
          </cell>
          <cell r="D13178" t="str">
            <v/>
          </cell>
        </row>
        <row r="13179">
          <cell r="A13179" t="str">
            <v/>
          </cell>
          <cell r="D13179" t="str">
            <v/>
          </cell>
        </row>
        <row r="13180">
          <cell r="A13180" t="str">
            <v/>
          </cell>
          <cell r="D13180" t="str">
            <v/>
          </cell>
        </row>
        <row r="13181">
          <cell r="A13181" t="str">
            <v/>
          </cell>
          <cell r="D13181" t="str">
            <v/>
          </cell>
        </row>
        <row r="13182">
          <cell r="A13182" t="str">
            <v/>
          </cell>
          <cell r="D13182" t="str">
            <v/>
          </cell>
        </row>
        <row r="13183">
          <cell r="A13183" t="str">
            <v/>
          </cell>
          <cell r="D13183" t="str">
            <v/>
          </cell>
        </row>
        <row r="13184">
          <cell r="A13184" t="str">
            <v/>
          </cell>
          <cell r="D13184" t="str">
            <v/>
          </cell>
        </row>
        <row r="13185">
          <cell r="A13185" t="str">
            <v/>
          </cell>
          <cell r="D13185" t="str">
            <v/>
          </cell>
        </row>
        <row r="13186">
          <cell r="A13186" t="str">
            <v/>
          </cell>
          <cell r="D13186" t="str">
            <v/>
          </cell>
        </row>
        <row r="13187">
          <cell r="A13187" t="str">
            <v/>
          </cell>
          <cell r="D13187" t="str">
            <v/>
          </cell>
        </row>
        <row r="13188">
          <cell r="A13188" t="str">
            <v/>
          </cell>
          <cell r="D13188" t="str">
            <v/>
          </cell>
        </row>
        <row r="13189">
          <cell r="A13189" t="str">
            <v/>
          </cell>
          <cell r="D13189" t="str">
            <v/>
          </cell>
        </row>
        <row r="13190">
          <cell r="A13190" t="str">
            <v/>
          </cell>
          <cell r="D13190" t="str">
            <v/>
          </cell>
        </row>
        <row r="13191">
          <cell r="A13191" t="str">
            <v/>
          </cell>
          <cell r="D13191" t="str">
            <v/>
          </cell>
        </row>
        <row r="13192">
          <cell r="A13192" t="str">
            <v/>
          </cell>
          <cell r="D13192" t="str">
            <v/>
          </cell>
        </row>
        <row r="13193">
          <cell r="A13193" t="str">
            <v/>
          </cell>
          <cell r="D13193" t="str">
            <v/>
          </cell>
        </row>
        <row r="13194">
          <cell r="A13194" t="str">
            <v/>
          </cell>
          <cell r="D13194" t="str">
            <v/>
          </cell>
        </row>
        <row r="13195">
          <cell r="A13195" t="str">
            <v/>
          </cell>
          <cell r="D13195" t="str">
            <v/>
          </cell>
        </row>
        <row r="13196">
          <cell r="A13196" t="str">
            <v/>
          </cell>
          <cell r="D13196" t="str">
            <v/>
          </cell>
        </row>
        <row r="13197">
          <cell r="A13197" t="str">
            <v/>
          </cell>
          <cell r="D13197" t="str">
            <v/>
          </cell>
        </row>
        <row r="13198">
          <cell r="A13198" t="str">
            <v/>
          </cell>
          <cell r="D13198" t="str">
            <v/>
          </cell>
        </row>
        <row r="13199">
          <cell r="A13199" t="str">
            <v/>
          </cell>
          <cell r="D13199" t="str">
            <v/>
          </cell>
        </row>
        <row r="13200">
          <cell r="A13200" t="str">
            <v/>
          </cell>
          <cell r="D13200" t="str">
            <v/>
          </cell>
        </row>
        <row r="13201">
          <cell r="A13201" t="str">
            <v/>
          </cell>
          <cell r="D13201" t="str">
            <v/>
          </cell>
        </row>
        <row r="13202">
          <cell r="A13202" t="str">
            <v/>
          </cell>
          <cell r="D13202" t="str">
            <v/>
          </cell>
        </row>
        <row r="13203">
          <cell r="A13203" t="str">
            <v/>
          </cell>
          <cell r="D13203" t="str">
            <v/>
          </cell>
        </row>
        <row r="13204">
          <cell r="A13204" t="str">
            <v/>
          </cell>
          <cell r="D13204" t="str">
            <v/>
          </cell>
        </row>
        <row r="13205">
          <cell r="A13205" t="str">
            <v/>
          </cell>
          <cell r="D13205" t="str">
            <v/>
          </cell>
        </row>
        <row r="13206">
          <cell r="A13206" t="str">
            <v/>
          </cell>
          <cell r="D13206" t="str">
            <v/>
          </cell>
        </row>
        <row r="13207">
          <cell r="A13207" t="str">
            <v/>
          </cell>
          <cell r="D13207" t="str">
            <v/>
          </cell>
        </row>
        <row r="13208">
          <cell r="A13208" t="str">
            <v/>
          </cell>
          <cell r="D13208" t="str">
            <v/>
          </cell>
        </row>
        <row r="13209">
          <cell r="A13209" t="str">
            <v/>
          </cell>
          <cell r="D13209" t="str">
            <v/>
          </cell>
        </row>
        <row r="13210">
          <cell r="A13210" t="str">
            <v/>
          </cell>
          <cell r="D13210" t="str">
            <v/>
          </cell>
        </row>
        <row r="13211">
          <cell r="A13211" t="str">
            <v/>
          </cell>
          <cell r="D13211" t="str">
            <v/>
          </cell>
        </row>
        <row r="13212">
          <cell r="A13212" t="str">
            <v/>
          </cell>
          <cell r="D13212" t="str">
            <v/>
          </cell>
        </row>
        <row r="13213">
          <cell r="A13213" t="str">
            <v/>
          </cell>
          <cell r="D13213" t="str">
            <v/>
          </cell>
        </row>
        <row r="13214">
          <cell r="A13214" t="str">
            <v/>
          </cell>
          <cell r="D13214" t="str">
            <v/>
          </cell>
        </row>
        <row r="13215">
          <cell r="A13215" t="str">
            <v/>
          </cell>
          <cell r="D13215" t="str">
            <v/>
          </cell>
        </row>
        <row r="13216">
          <cell r="A13216" t="str">
            <v/>
          </cell>
          <cell r="D13216" t="str">
            <v/>
          </cell>
        </row>
        <row r="13217">
          <cell r="A13217" t="str">
            <v/>
          </cell>
          <cell r="D13217" t="str">
            <v/>
          </cell>
        </row>
        <row r="13218">
          <cell r="A13218" t="str">
            <v/>
          </cell>
          <cell r="D13218" t="str">
            <v/>
          </cell>
        </row>
        <row r="13219">
          <cell r="A13219" t="str">
            <v/>
          </cell>
          <cell r="D13219" t="str">
            <v/>
          </cell>
        </row>
        <row r="13220">
          <cell r="A13220" t="str">
            <v/>
          </cell>
          <cell r="D13220" t="str">
            <v/>
          </cell>
        </row>
        <row r="13221">
          <cell r="A13221" t="str">
            <v/>
          </cell>
          <cell r="D13221" t="str">
            <v/>
          </cell>
        </row>
        <row r="13222">
          <cell r="A13222" t="str">
            <v/>
          </cell>
          <cell r="D13222" t="str">
            <v/>
          </cell>
        </row>
        <row r="13223">
          <cell r="A13223" t="str">
            <v/>
          </cell>
          <cell r="D13223" t="str">
            <v/>
          </cell>
        </row>
        <row r="13224">
          <cell r="A13224" t="str">
            <v/>
          </cell>
          <cell r="D13224" t="str">
            <v/>
          </cell>
        </row>
        <row r="13225">
          <cell r="A13225" t="str">
            <v/>
          </cell>
          <cell r="D13225" t="str">
            <v/>
          </cell>
        </row>
        <row r="13226">
          <cell r="A13226" t="str">
            <v/>
          </cell>
          <cell r="D13226" t="str">
            <v/>
          </cell>
        </row>
        <row r="13227">
          <cell r="A13227" t="str">
            <v/>
          </cell>
          <cell r="D13227" t="str">
            <v/>
          </cell>
        </row>
        <row r="13228">
          <cell r="A13228" t="str">
            <v/>
          </cell>
          <cell r="D13228" t="str">
            <v/>
          </cell>
        </row>
        <row r="13229">
          <cell r="A13229" t="str">
            <v/>
          </cell>
          <cell r="D13229" t="str">
            <v/>
          </cell>
        </row>
        <row r="13230">
          <cell r="A13230" t="str">
            <v/>
          </cell>
          <cell r="D13230" t="str">
            <v/>
          </cell>
        </row>
        <row r="13231">
          <cell r="A13231" t="str">
            <v/>
          </cell>
          <cell r="D13231" t="str">
            <v/>
          </cell>
        </row>
        <row r="13232">
          <cell r="A13232" t="str">
            <v/>
          </cell>
          <cell r="D13232" t="str">
            <v/>
          </cell>
        </row>
        <row r="13233">
          <cell r="A13233" t="str">
            <v/>
          </cell>
          <cell r="D13233" t="str">
            <v/>
          </cell>
        </row>
        <row r="13234">
          <cell r="A13234" t="str">
            <v/>
          </cell>
          <cell r="D13234" t="str">
            <v/>
          </cell>
        </row>
        <row r="13235">
          <cell r="A13235" t="str">
            <v/>
          </cell>
          <cell r="D13235" t="str">
            <v/>
          </cell>
        </row>
        <row r="13236">
          <cell r="A13236" t="str">
            <v/>
          </cell>
          <cell r="D13236" t="str">
            <v/>
          </cell>
        </row>
        <row r="13237">
          <cell r="A13237" t="str">
            <v/>
          </cell>
          <cell r="D13237" t="str">
            <v/>
          </cell>
        </row>
        <row r="13238">
          <cell r="A13238" t="str">
            <v/>
          </cell>
          <cell r="D13238" t="str">
            <v/>
          </cell>
        </row>
        <row r="13239">
          <cell r="A13239" t="str">
            <v/>
          </cell>
          <cell r="D13239" t="str">
            <v/>
          </cell>
        </row>
        <row r="13240">
          <cell r="A13240" t="str">
            <v/>
          </cell>
          <cell r="D13240" t="str">
            <v/>
          </cell>
        </row>
        <row r="13241">
          <cell r="A13241" t="str">
            <v/>
          </cell>
          <cell r="D13241" t="str">
            <v/>
          </cell>
        </row>
        <row r="13242">
          <cell r="A13242" t="str">
            <v/>
          </cell>
          <cell r="D13242" t="str">
            <v/>
          </cell>
        </row>
        <row r="13243">
          <cell r="A13243" t="str">
            <v/>
          </cell>
          <cell r="D13243" t="str">
            <v/>
          </cell>
        </row>
        <row r="13244">
          <cell r="A13244" t="str">
            <v/>
          </cell>
          <cell r="D13244" t="str">
            <v/>
          </cell>
        </row>
        <row r="13245">
          <cell r="A13245" t="str">
            <v/>
          </cell>
          <cell r="D13245" t="str">
            <v/>
          </cell>
        </row>
        <row r="13246">
          <cell r="A13246" t="str">
            <v/>
          </cell>
          <cell r="D13246" t="str">
            <v/>
          </cell>
        </row>
        <row r="13247">
          <cell r="A13247" t="str">
            <v/>
          </cell>
          <cell r="D13247" t="str">
            <v/>
          </cell>
        </row>
        <row r="13248">
          <cell r="A13248" t="str">
            <v/>
          </cell>
          <cell r="D13248" t="str">
            <v/>
          </cell>
        </row>
        <row r="13249">
          <cell r="A13249" t="str">
            <v/>
          </cell>
          <cell r="D13249" t="str">
            <v/>
          </cell>
        </row>
        <row r="13250">
          <cell r="A13250" t="str">
            <v/>
          </cell>
          <cell r="D13250" t="str">
            <v/>
          </cell>
        </row>
        <row r="13251">
          <cell r="A13251" t="str">
            <v/>
          </cell>
          <cell r="D13251" t="str">
            <v/>
          </cell>
        </row>
        <row r="13252">
          <cell r="A13252" t="str">
            <v/>
          </cell>
          <cell r="D13252" t="str">
            <v/>
          </cell>
        </row>
        <row r="13253">
          <cell r="A13253" t="str">
            <v/>
          </cell>
          <cell r="D13253" t="str">
            <v/>
          </cell>
        </row>
        <row r="13254">
          <cell r="A13254" t="str">
            <v/>
          </cell>
          <cell r="D13254" t="str">
            <v/>
          </cell>
        </row>
        <row r="13255">
          <cell r="A13255" t="str">
            <v/>
          </cell>
          <cell r="D13255" t="str">
            <v/>
          </cell>
        </row>
        <row r="13256">
          <cell r="A13256" t="str">
            <v/>
          </cell>
          <cell r="D13256" t="str">
            <v/>
          </cell>
        </row>
        <row r="13257">
          <cell r="A13257" t="str">
            <v/>
          </cell>
          <cell r="D13257" t="str">
            <v/>
          </cell>
        </row>
        <row r="13258">
          <cell r="A13258" t="str">
            <v/>
          </cell>
          <cell r="D13258" t="str">
            <v/>
          </cell>
        </row>
        <row r="13259">
          <cell r="A13259" t="str">
            <v/>
          </cell>
          <cell r="D13259" t="str">
            <v/>
          </cell>
        </row>
        <row r="13260">
          <cell r="A13260" t="str">
            <v/>
          </cell>
          <cell r="D13260" t="str">
            <v/>
          </cell>
        </row>
        <row r="13261">
          <cell r="A13261" t="str">
            <v/>
          </cell>
          <cell r="D13261" t="str">
            <v/>
          </cell>
        </row>
        <row r="13262">
          <cell r="A13262" t="str">
            <v/>
          </cell>
          <cell r="D13262" t="str">
            <v/>
          </cell>
        </row>
        <row r="13263">
          <cell r="A13263" t="str">
            <v/>
          </cell>
          <cell r="D13263" t="str">
            <v/>
          </cell>
        </row>
        <row r="13264">
          <cell r="A13264" t="str">
            <v/>
          </cell>
          <cell r="D13264" t="str">
            <v/>
          </cell>
        </row>
        <row r="13265">
          <cell r="A13265" t="str">
            <v/>
          </cell>
          <cell r="D13265" t="str">
            <v/>
          </cell>
        </row>
        <row r="13266">
          <cell r="A13266" t="str">
            <v/>
          </cell>
          <cell r="D13266" t="str">
            <v/>
          </cell>
        </row>
        <row r="13267">
          <cell r="A13267" t="str">
            <v/>
          </cell>
          <cell r="D13267" t="str">
            <v/>
          </cell>
        </row>
        <row r="13268">
          <cell r="A13268" t="str">
            <v/>
          </cell>
          <cell r="D13268" t="str">
            <v/>
          </cell>
        </row>
        <row r="13269">
          <cell r="A13269" t="str">
            <v/>
          </cell>
          <cell r="D13269" t="str">
            <v/>
          </cell>
        </row>
        <row r="13270">
          <cell r="A13270" t="str">
            <v/>
          </cell>
          <cell r="D13270" t="str">
            <v/>
          </cell>
        </row>
        <row r="13271">
          <cell r="A13271" t="str">
            <v/>
          </cell>
          <cell r="D13271" t="str">
            <v/>
          </cell>
        </row>
        <row r="13272">
          <cell r="A13272" t="str">
            <v/>
          </cell>
          <cell r="D13272" t="str">
            <v/>
          </cell>
        </row>
        <row r="13273">
          <cell r="A13273" t="str">
            <v/>
          </cell>
          <cell r="D13273" t="str">
            <v/>
          </cell>
        </row>
        <row r="13274">
          <cell r="A13274" t="str">
            <v/>
          </cell>
          <cell r="D13274" t="str">
            <v/>
          </cell>
        </row>
        <row r="13275">
          <cell r="A13275" t="str">
            <v/>
          </cell>
          <cell r="D13275" t="str">
            <v/>
          </cell>
        </row>
        <row r="13276">
          <cell r="A13276" t="str">
            <v/>
          </cell>
          <cell r="D13276" t="str">
            <v/>
          </cell>
        </row>
        <row r="13277">
          <cell r="A13277" t="str">
            <v/>
          </cell>
          <cell r="D13277" t="str">
            <v/>
          </cell>
        </row>
        <row r="13278">
          <cell r="A13278" t="str">
            <v/>
          </cell>
          <cell r="D13278" t="str">
            <v/>
          </cell>
        </row>
        <row r="13279">
          <cell r="A13279" t="str">
            <v/>
          </cell>
          <cell r="D13279" t="str">
            <v/>
          </cell>
        </row>
        <row r="13280">
          <cell r="A13280" t="str">
            <v/>
          </cell>
          <cell r="D13280" t="str">
            <v/>
          </cell>
        </row>
        <row r="13281">
          <cell r="A13281" t="str">
            <v/>
          </cell>
          <cell r="D13281" t="str">
            <v/>
          </cell>
        </row>
        <row r="13282">
          <cell r="A13282" t="str">
            <v/>
          </cell>
          <cell r="D13282" t="str">
            <v/>
          </cell>
        </row>
        <row r="13283">
          <cell r="A13283" t="str">
            <v/>
          </cell>
          <cell r="D13283" t="str">
            <v/>
          </cell>
        </row>
        <row r="13284">
          <cell r="A13284" t="str">
            <v/>
          </cell>
          <cell r="D13284" t="str">
            <v/>
          </cell>
        </row>
        <row r="13285">
          <cell r="A13285" t="str">
            <v/>
          </cell>
          <cell r="D13285" t="str">
            <v/>
          </cell>
        </row>
        <row r="13286">
          <cell r="A13286" t="str">
            <v/>
          </cell>
          <cell r="D13286" t="str">
            <v/>
          </cell>
        </row>
        <row r="13287">
          <cell r="A13287" t="str">
            <v/>
          </cell>
          <cell r="D13287" t="str">
            <v/>
          </cell>
        </row>
        <row r="13288">
          <cell r="A13288" t="str">
            <v/>
          </cell>
          <cell r="D13288" t="str">
            <v/>
          </cell>
        </row>
        <row r="13289">
          <cell r="A13289" t="str">
            <v/>
          </cell>
          <cell r="D13289" t="str">
            <v/>
          </cell>
        </row>
        <row r="13290">
          <cell r="A13290" t="str">
            <v/>
          </cell>
          <cell r="D13290" t="str">
            <v/>
          </cell>
        </row>
        <row r="13291">
          <cell r="A13291" t="str">
            <v/>
          </cell>
          <cell r="D13291" t="str">
            <v/>
          </cell>
        </row>
        <row r="13292">
          <cell r="A13292" t="str">
            <v/>
          </cell>
          <cell r="D13292" t="str">
            <v/>
          </cell>
        </row>
        <row r="13293">
          <cell r="A13293" t="str">
            <v/>
          </cell>
          <cell r="D13293" t="str">
            <v/>
          </cell>
        </row>
        <row r="13294">
          <cell r="A13294" t="str">
            <v/>
          </cell>
          <cell r="D13294" t="str">
            <v/>
          </cell>
        </row>
        <row r="13295">
          <cell r="A13295" t="str">
            <v/>
          </cell>
          <cell r="D13295" t="str">
            <v/>
          </cell>
        </row>
        <row r="13296">
          <cell r="A13296" t="str">
            <v/>
          </cell>
          <cell r="D13296" t="str">
            <v/>
          </cell>
        </row>
        <row r="13297">
          <cell r="A13297" t="str">
            <v/>
          </cell>
          <cell r="D13297" t="str">
            <v/>
          </cell>
        </row>
        <row r="13298">
          <cell r="A13298" t="str">
            <v/>
          </cell>
          <cell r="D13298" t="str">
            <v/>
          </cell>
        </row>
        <row r="13299">
          <cell r="A13299" t="str">
            <v/>
          </cell>
          <cell r="D13299" t="str">
            <v/>
          </cell>
        </row>
        <row r="13300">
          <cell r="A13300" t="str">
            <v/>
          </cell>
          <cell r="D13300" t="str">
            <v/>
          </cell>
        </row>
        <row r="13301">
          <cell r="A13301" t="str">
            <v/>
          </cell>
          <cell r="D13301" t="str">
            <v/>
          </cell>
        </row>
        <row r="13302">
          <cell r="A13302" t="str">
            <v/>
          </cell>
          <cell r="D13302" t="str">
            <v/>
          </cell>
        </row>
        <row r="13303">
          <cell r="A13303" t="str">
            <v/>
          </cell>
          <cell r="D13303" t="str">
            <v/>
          </cell>
        </row>
        <row r="13304">
          <cell r="A13304" t="str">
            <v/>
          </cell>
          <cell r="D13304" t="str">
            <v/>
          </cell>
        </row>
        <row r="13305">
          <cell r="A13305" t="str">
            <v/>
          </cell>
          <cell r="D13305" t="str">
            <v/>
          </cell>
        </row>
        <row r="13306">
          <cell r="A13306" t="str">
            <v/>
          </cell>
          <cell r="D13306" t="str">
            <v/>
          </cell>
        </row>
        <row r="13307">
          <cell r="A13307" t="str">
            <v/>
          </cell>
          <cell r="D13307" t="str">
            <v/>
          </cell>
        </row>
        <row r="13308">
          <cell r="A13308" t="str">
            <v/>
          </cell>
          <cell r="D13308" t="str">
            <v/>
          </cell>
        </row>
        <row r="13309">
          <cell r="A13309" t="str">
            <v/>
          </cell>
          <cell r="D13309" t="str">
            <v/>
          </cell>
        </row>
        <row r="13310">
          <cell r="A13310" t="str">
            <v/>
          </cell>
          <cell r="D13310" t="str">
            <v/>
          </cell>
        </row>
        <row r="13311">
          <cell r="A13311" t="str">
            <v/>
          </cell>
          <cell r="D13311" t="str">
            <v/>
          </cell>
        </row>
        <row r="13312">
          <cell r="A13312" t="str">
            <v/>
          </cell>
          <cell r="D13312" t="str">
            <v/>
          </cell>
        </row>
        <row r="13313">
          <cell r="A13313" t="str">
            <v/>
          </cell>
          <cell r="D13313" t="str">
            <v/>
          </cell>
        </row>
        <row r="13314">
          <cell r="A13314" t="str">
            <v/>
          </cell>
          <cell r="D13314" t="str">
            <v/>
          </cell>
        </row>
        <row r="13315">
          <cell r="A13315" t="str">
            <v/>
          </cell>
          <cell r="D13315" t="str">
            <v/>
          </cell>
        </row>
        <row r="13316">
          <cell r="A13316" t="str">
            <v/>
          </cell>
          <cell r="D13316" t="str">
            <v/>
          </cell>
        </row>
        <row r="13317">
          <cell r="A13317" t="str">
            <v/>
          </cell>
          <cell r="D13317" t="str">
            <v/>
          </cell>
        </row>
        <row r="13318">
          <cell r="A13318" t="str">
            <v/>
          </cell>
          <cell r="D13318" t="str">
            <v/>
          </cell>
        </row>
        <row r="13319">
          <cell r="A13319" t="str">
            <v/>
          </cell>
          <cell r="D13319" t="str">
            <v/>
          </cell>
        </row>
        <row r="13320">
          <cell r="A13320" t="str">
            <v/>
          </cell>
          <cell r="D13320" t="str">
            <v/>
          </cell>
        </row>
        <row r="13321">
          <cell r="A13321" t="str">
            <v/>
          </cell>
          <cell r="D13321" t="str">
            <v/>
          </cell>
        </row>
        <row r="13322">
          <cell r="A13322" t="str">
            <v/>
          </cell>
          <cell r="D13322" t="str">
            <v/>
          </cell>
        </row>
        <row r="13323">
          <cell r="A13323" t="str">
            <v/>
          </cell>
          <cell r="D13323" t="str">
            <v/>
          </cell>
        </row>
        <row r="13324">
          <cell r="A13324" t="str">
            <v/>
          </cell>
          <cell r="D13324" t="str">
            <v/>
          </cell>
        </row>
        <row r="13325">
          <cell r="A13325" t="str">
            <v/>
          </cell>
          <cell r="D13325" t="str">
            <v/>
          </cell>
        </row>
        <row r="13326">
          <cell r="A13326" t="str">
            <v/>
          </cell>
          <cell r="D13326" t="str">
            <v/>
          </cell>
        </row>
        <row r="13327">
          <cell r="A13327" t="str">
            <v/>
          </cell>
          <cell r="D13327" t="str">
            <v/>
          </cell>
        </row>
        <row r="13328">
          <cell r="A13328" t="str">
            <v/>
          </cell>
          <cell r="D13328" t="str">
            <v/>
          </cell>
        </row>
        <row r="13329">
          <cell r="A13329" t="str">
            <v/>
          </cell>
          <cell r="D13329" t="str">
            <v/>
          </cell>
        </row>
        <row r="13330">
          <cell r="A13330" t="str">
            <v/>
          </cell>
          <cell r="D13330" t="str">
            <v/>
          </cell>
        </row>
        <row r="13331">
          <cell r="A13331" t="str">
            <v/>
          </cell>
          <cell r="D13331" t="str">
            <v/>
          </cell>
        </row>
        <row r="13332">
          <cell r="A13332" t="str">
            <v/>
          </cell>
          <cell r="D13332" t="str">
            <v/>
          </cell>
        </row>
        <row r="13333">
          <cell r="A13333" t="str">
            <v/>
          </cell>
          <cell r="D13333" t="str">
            <v/>
          </cell>
        </row>
        <row r="13334">
          <cell r="A13334" t="str">
            <v/>
          </cell>
          <cell r="D13334" t="str">
            <v/>
          </cell>
        </row>
        <row r="13335">
          <cell r="A13335" t="str">
            <v/>
          </cell>
          <cell r="D13335" t="str">
            <v/>
          </cell>
        </row>
        <row r="13336">
          <cell r="A13336" t="str">
            <v/>
          </cell>
          <cell r="D13336" t="str">
            <v/>
          </cell>
        </row>
        <row r="13337">
          <cell r="A13337" t="str">
            <v/>
          </cell>
          <cell r="D13337" t="str">
            <v/>
          </cell>
        </row>
        <row r="13338">
          <cell r="A13338" t="str">
            <v/>
          </cell>
          <cell r="D13338" t="str">
            <v/>
          </cell>
        </row>
        <row r="13339">
          <cell r="A13339" t="str">
            <v/>
          </cell>
          <cell r="D13339" t="str">
            <v/>
          </cell>
        </row>
        <row r="13340">
          <cell r="A13340" t="str">
            <v/>
          </cell>
          <cell r="D13340" t="str">
            <v/>
          </cell>
        </row>
        <row r="13341">
          <cell r="A13341" t="str">
            <v/>
          </cell>
          <cell r="D13341" t="str">
            <v/>
          </cell>
        </row>
        <row r="13342">
          <cell r="A13342" t="str">
            <v/>
          </cell>
          <cell r="D13342" t="str">
            <v/>
          </cell>
        </row>
        <row r="13343">
          <cell r="A13343" t="str">
            <v/>
          </cell>
          <cell r="D13343" t="str">
            <v/>
          </cell>
        </row>
        <row r="13344">
          <cell r="A13344" t="str">
            <v/>
          </cell>
          <cell r="D13344" t="str">
            <v/>
          </cell>
        </row>
        <row r="13345">
          <cell r="A13345" t="str">
            <v/>
          </cell>
          <cell r="D13345" t="str">
            <v/>
          </cell>
        </row>
        <row r="13346">
          <cell r="A13346" t="str">
            <v/>
          </cell>
          <cell r="D13346" t="str">
            <v/>
          </cell>
        </row>
        <row r="13347">
          <cell r="A13347" t="str">
            <v/>
          </cell>
          <cell r="D13347" t="str">
            <v/>
          </cell>
        </row>
        <row r="13348">
          <cell r="A13348" t="str">
            <v/>
          </cell>
          <cell r="D13348" t="str">
            <v/>
          </cell>
        </row>
        <row r="13349">
          <cell r="A13349" t="str">
            <v/>
          </cell>
          <cell r="D13349" t="str">
            <v/>
          </cell>
        </row>
        <row r="13350">
          <cell r="A13350" t="str">
            <v/>
          </cell>
          <cell r="D13350" t="str">
            <v/>
          </cell>
        </row>
        <row r="13351">
          <cell r="A13351" t="str">
            <v/>
          </cell>
          <cell r="D13351" t="str">
            <v/>
          </cell>
        </row>
        <row r="13352">
          <cell r="A13352" t="str">
            <v/>
          </cell>
          <cell r="D13352" t="str">
            <v/>
          </cell>
        </row>
        <row r="13353">
          <cell r="A13353" t="str">
            <v/>
          </cell>
          <cell r="D13353" t="str">
            <v/>
          </cell>
        </row>
        <row r="13354">
          <cell r="A13354" t="str">
            <v/>
          </cell>
          <cell r="D13354" t="str">
            <v/>
          </cell>
        </row>
        <row r="13355">
          <cell r="A13355" t="str">
            <v/>
          </cell>
          <cell r="D13355" t="str">
            <v/>
          </cell>
        </row>
        <row r="13356">
          <cell r="A13356" t="str">
            <v/>
          </cell>
          <cell r="D13356" t="str">
            <v/>
          </cell>
        </row>
        <row r="13357">
          <cell r="A13357" t="str">
            <v/>
          </cell>
          <cell r="D13357" t="str">
            <v/>
          </cell>
        </row>
        <row r="13358">
          <cell r="A13358" t="str">
            <v/>
          </cell>
          <cell r="D13358" t="str">
            <v/>
          </cell>
        </row>
        <row r="13359">
          <cell r="A13359" t="str">
            <v/>
          </cell>
          <cell r="D13359" t="str">
            <v/>
          </cell>
        </row>
        <row r="13360">
          <cell r="A13360" t="str">
            <v/>
          </cell>
          <cell r="D13360" t="str">
            <v/>
          </cell>
        </row>
        <row r="13361">
          <cell r="A13361" t="str">
            <v/>
          </cell>
          <cell r="D13361" t="str">
            <v/>
          </cell>
        </row>
        <row r="13362">
          <cell r="A13362" t="str">
            <v/>
          </cell>
          <cell r="D13362" t="str">
            <v/>
          </cell>
        </row>
        <row r="13363">
          <cell r="A13363" t="str">
            <v/>
          </cell>
          <cell r="D13363" t="str">
            <v/>
          </cell>
        </row>
        <row r="13364">
          <cell r="A13364" t="str">
            <v/>
          </cell>
          <cell r="D13364" t="str">
            <v/>
          </cell>
        </row>
        <row r="13365">
          <cell r="A13365" t="str">
            <v/>
          </cell>
          <cell r="D13365" t="str">
            <v/>
          </cell>
        </row>
        <row r="13366">
          <cell r="A13366" t="str">
            <v/>
          </cell>
          <cell r="D13366" t="str">
            <v/>
          </cell>
        </row>
        <row r="13367">
          <cell r="A13367" t="str">
            <v/>
          </cell>
          <cell r="D13367" t="str">
            <v/>
          </cell>
        </row>
        <row r="13368">
          <cell r="A13368" t="str">
            <v/>
          </cell>
          <cell r="D13368" t="str">
            <v/>
          </cell>
        </row>
        <row r="13369">
          <cell r="A13369" t="str">
            <v/>
          </cell>
          <cell r="D13369" t="str">
            <v/>
          </cell>
        </row>
        <row r="13370">
          <cell r="A13370" t="str">
            <v/>
          </cell>
          <cell r="D13370" t="str">
            <v/>
          </cell>
        </row>
        <row r="13371">
          <cell r="A13371" t="str">
            <v/>
          </cell>
          <cell r="D13371" t="str">
            <v/>
          </cell>
        </row>
        <row r="13372">
          <cell r="A13372" t="str">
            <v/>
          </cell>
          <cell r="D13372" t="str">
            <v/>
          </cell>
        </row>
        <row r="13373">
          <cell r="A13373" t="str">
            <v/>
          </cell>
          <cell r="D13373" t="str">
            <v/>
          </cell>
        </row>
        <row r="13374">
          <cell r="A13374" t="str">
            <v/>
          </cell>
          <cell r="D13374" t="str">
            <v/>
          </cell>
        </row>
        <row r="13375">
          <cell r="A13375" t="str">
            <v/>
          </cell>
          <cell r="D13375" t="str">
            <v/>
          </cell>
        </row>
        <row r="13376">
          <cell r="A13376" t="str">
            <v/>
          </cell>
          <cell r="D13376" t="str">
            <v/>
          </cell>
        </row>
        <row r="13377">
          <cell r="A13377" t="str">
            <v/>
          </cell>
          <cell r="D13377" t="str">
            <v/>
          </cell>
        </row>
        <row r="13378">
          <cell r="A13378" t="str">
            <v/>
          </cell>
          <cell r="D13378" t="str">
            <v/>
          </cell>
        </row>
        <row r="13379">
          <cell r="A13379" t="str">
            <v/>
          </cell>
          <cell r="D13379" t="str">
            <v/>
          </cell>
        </row>
        <row r="13380">
          <cell r="A13380" t="str">
            <v/>
          </cell>
          <cell r="D13380" t="str">
            <v/>
          </cell>
        </row>
        <row r="13381">
          <cell r="A13381" t="str">
            <v/>
          </cell>
          <cell r="D13381" t="str">
            <v/>
          </cell>
        </row>
        <row r="13382">
          <cell r="A13382" t="str">
            <v/>
          </cell>
          <cell r="D13382" t="str">
            <v/>
          </cell>
        </row>
        <row r="13383">
          <cell r="A13383" t="str">
            <v/>
          </cell>
          <cell r="D13383" t="str">
            <v/>
          </cell>
        </row>
        <row r="13384">
          <cell r="A13384" t="str">
            <v/>
          </cell>
          <cell r="D13384" t="str">
            <v/>
          </cell>
        </row>
        <row r="13385">
          <cell r="A13385" t="str">
            <v/>
          </cell>
          <cell r="D13385" t="str">
            <v/>
          </cell>
        </row>
        <row r="13386">
          <cell r="A13386" t="str">
            <v/>
          </cell>
          <cell r="D13386" t="str">
            <v/>
          </cell>
        </row>
        <row r="13387">
          <cell r="A13387" t="str">
            <v/>
          </cell>
          <cell r="D13387" t="str">
            <v/>
          </cell>
        </row>
        <row r="13388">
          <cell r="A13388" t="str">
            <v/>
          </cell>
          <cell r="D13388" t="str">
            <v/>
          </cell>
        </row>
        <row r="13389">
          <cell r="A13389" t="str">
            <v/>
          </cell>
          <cell r="D13389" t="str">
            <v/>
          </cell>
        </row>
        <row r="13390">
          <cell r="A13390" t="str">
            <v/>
          </cell>
          <cell r="D13390" t="str">
            <v/>
          </cell>
        </row>
        <row r="13391">
          <cell r="A13391" t="str">
            <v/>
          </cell>
          <cell r="D13391" t="str">
            <v/>
          </cell>
        </row>
        <row r="13392">
          <cell r="A13392" t="str">
            <v/>
          </cell>
          <cell r="D13392" t="str">
            <v/>
          </cell>
        </row>
        <row r="13393">
          <cell r="A13393" t="str">
            <v/>
          </cell>
          <cell r="D13393" t="str">
            <v/>
          </cell>
        </row>
        <row r="13394">
          <cell r="A13394" t="str">
            <v/>
          </cell>
          <cell r="D13394" t="str">
            <v/>
          </cell>
        </row>
        <row r="13395">
          <cell r="A13395" t="str">
            <v/>
          </cell>
          <cell r="D13395" t="str">
            <v/>
          </cell>
        </row>
        <row r="13396">
          <cell r="A13396" t="str">
            <v/>
          </cell>
          <cell r="D13396" t="str">
            <v/>
          </cell>
        </row>
        <row r="13397">
          <cell r="A13397" t="str">
            <v/>
          </cell>
          <cell r="D13397" t="str">
            <v/>
          </cell>
        </row>
        <row r="13398">
          <cell r="A13398" t="str">
            <v/>
          </cell>
          <cell r="D13398" t="str">
            <v/>
          </cell>
        </row>
        <row r="13399">
          <cell r="A13399" t="str">
            <v/>
          </cell>
          <cell r="D13399" t="str">
            <v/>
          </cell>
        </row>
        <row r="13400">
          <cell r="A13400" t="str">
            <v/>
          </cell>
          <cell r="D13400" t="str">
            <v/>
          </cell>
        </row>
        <row r="13401">
          <cell r="A13401" t="str">
            <v/>
          </cell>
          <cell r="D13401" t="str">
            <v/>
          </cell>
        </row>
        <row r="13402">
          <cell r="A13402" t="str">
            <v/>
          </cell>
          <cell r="D13402" t="str">
            <v/>
          </cell>
        </row>
        <row r="13403">
          <cell r="A13403" t="str">
            <v/>
          </cell>
          <cell r="D13403" t="str">
            <v/>
          </cell>
        </row>
        <row r="13404">
          <cell r="A13404" t="str">
            <v/>
          </cell>
          <cell r="D13404" t="str">
            <v/>
          </cell>
        </row>
        <row r="13405">
          <cell r="A13405" t="str">
            <v/>
          </cell>
          <cell r="D13405" t="str">
            <v/>
          </cell>
        </row>
        <row r="13406">
          <cell r="A13406" t="str">
            <v/>
          </cell>
          <cell r="D13406" t="str">
            <v/>
          </cell>
        </row>
        <row r="13407">
          <cell r="A13407" t="str">
            <v/>
          </cell>
          <cell r="D13407" t="str">
            <v/>
          </cell>
        </row>
        <row r="13408">
          <cell r="A13408" t="str">
            <v/>
          </cell>
          <cell r="D13408" t="str">
            <v/>
          </cell>
        </row>
        <row r="13409">
          <cell r="A13409" t="str">
            <v/>
          </cell>
          <cell r="D13409" t="str">
            <v/>
          </cell>
        </row>
        <row r="13410">
          <cell r="A13410" t="str">
            <v/>
          </cell>
          <cell r="D13410" t="str">
            <v/>
          </cell>
        </row>
        <row r="13411">
          <cell r="A13411" t="str">
            <v/>
          </cell>
          <cell r="D13411" t="str">
            <v/>
          </cell>
        </row>
        <row r="13412">
          <cell r="A13412" t="str">
            <v/>
          </cell>
          <cell r="D13412" t="str">
            <v/>
          </cell>
        </row>
        <row r="13413">
          <cell r="A13413" t="str">
            <v/>
          </cell>
          <cell r="D13413" t="str">
            <v/>
          </cell>
        </row>
        <row r="13414">
          <cell r="A13414" t="str">
            <v/>
          </cell>
          <cell r="D13414" t="str">
            <v/>
          </cell>
        </row>
        <row r="13415">
          <cell r="A13415" t="str">
            <v/>
          </cell>
          <cell r="D13415" t="str">
            <v/>
          </cell>
        </row>
        <row r="13416">
          <cell r="A13416" t="str">
            <v/>
          </cell>
          <cell r="D13416" t="str">
            <v/>
          </cell>
        </row>
        <row r="13417">
          <cell r="A13417" t="str">
            <v/>
          </cell>
          <cell r="D13417" t="str">
            <v/>
          </cell>
        </row>
        <row r="13418">
          <cell r="A13418" t="str">
            <v/>
          </cell>
          <cell r="D13418" t="str">
            <v/>
          </cell>
        </row>
        <row r="13419">
          <cell r="A13419" t="str">
            <v/>
          </cell>
          <cell r="D13419" t="str">
            <v/>
          </cell>
        </row>
        <row r="13420">
          <cell r="A13420" t="str">
            <v/>
          </cell>
          <cell r="D13420" t="str">
            <v/>
          </cell>
        </row>
        <row r="13421">
          <cell r="A13421" t="str">
            <v/>
          </cell>
          <cell r="D13421" t="str">
            <v/>
          </cell>
        </row>
        <row r="13422">
          <cell r="A13422" t="str">
            <v/>
          </cell>
          <cell r="D13422" t="str">
            <v/>
          </cell>
        </row>
        <row r="13423">
          <cell r="A13423" t="str">
            <v/>
          </cell>
          <cell r="D13423" t="str">
            <v/>
          </cell>
        </row>
        <row r="13424">
          <cell r="A13424" t="str">
            <v/>
          </cell>
          <cell r="D13424" t="str">
            <v/>
          </cell>
        </row>
        <row r="13425">
          <cell r="A13425" t="str">
            <v/>
          </cell>
          <cell r="D13425" t="str">
            <v/>
          </cell>
        </row>
        <row r="13426">
          <cell r="A13426" t="str">
            <v/>
          </cell>
          <cell r="D13426" t="str">
            <v/>
          </cell>
        </row>
        <row r="13427">
          <cell r="A13427" t="str">
            <v/>
          </cell>
          <cell r="D13427" t="str">
            <v/>
          </cell>
        </row>
        <row r="13428">
          <cell r="A13428" t="str">
            <v/>
          </cell>
          <cell r="D13428" t="str">
            <v/>
          </cell>
        </row>
        <row r="13429">
          <cell r="A13429" t="str">
            <v/>
          </cell>
          <cell r="D13429" t="str">
            <v/>
          </cell>
        </row>
        <row r="13430">
          <cell r="A13430" t="str">
            <v/>
          </cell>
          <cell r="D13430" t="str">
            <v/>
          </cell>
        </row>
        <row r="13431">
          <cell r="A13431" t="str">
            <v/>
          </cell>
          <cell r="D13431" t="str">
            <v/>
          </cell>
        </row>
        <row r="13432">
          <cell r="A13432" t="str">
            <v/>
          </cell>
          <cell r="D13432" t="str">
            <v/>
          </cell>
        </row>
        <row r="13433">
          <cell r="A13433" t="str">
            <v/>
          </cell>
          <cell r="D13433" t="str">
            <v/>
          </cell>
        </row>
        <row r="13434">
          <cell r="A13434" t="str">
            <v/>
          </cell>
          <cell r="D13434" t="str">
            <v/>
          </cell>
        </row>
        <row r="13435">
          <cell r="A13435" t="str">
            <v/>
          </cell>
          <cell r="D13435" t="str">
            <v/>
          </cell>
        </row>
        <row r="13436">
          <cell r="A13436" t="str">
            <v/>
          </cell>
          <cell r="D13436" t="str">
            <v/>
          </cell>
        </row>
        <row r="13437">
          <cell r="A13437" t="str">
            <v/>
          </cell>
          <cell r="D13437" t="str">
            <v/>
          </cell>
        </row>
        <row r="13438">
          <cell r="A13438" t="str">
            <v/>
          </cell>
          <cell r="D13438" t="str">
            <v/>
          </cell>
        </row>
        <row r="13439">
          <cell r="A13439" t="str">
            <v/>
          </cell>
          <cell r="D13439" t="str">
            <v/>
          </cell>
        </row>
        <row r="13440">
          <cell r="A13440" t="str">
            <v/>
          </cell>
          <cell r="D13440" t="str">
            <v/>
          </cell>
        </row>
        <row r="13441">
          <cell r="A13441" t="str">
            <v/>
          </cell>
          <cell r="D13441" t="str">
            <v/>
          </cell>
        </row>
        <row r="13442">
          <cell r="A13442" t="str">
            <v/>
          </cell>
          <cell r="D13442" t="str">
            <v/>
          </cell>
        </row>
        <row r="13443">
          <cell r="A13443" t="str">
            <v/>
          </cell>
          <cell r="D13443" t="str">
            <v/>
          </cell>
        </row>
        <row r="13444">
          <cell r="A13444" t="str">
            <v/>
          </cell>
          <cell r="D13444" t="str">
            <v/>
          </cell>
        </row>
        <row r="13445">
          <cell r="A13445" t="str">
            <v/>
          </cell>
          <cell r="D13445" t="str">
            <v/>
          </cell>
        </row>
        <row r="13446">
          <cell r="A13446" t="str">
            <v/>
          </cell>
          <cell r="D13446" t="str">
            <v/>
          </cell>
        </row>
        <row r="13447">
          <cell r="A13447" t="str">
            <v/>
          </cell>
          <cell r="D13447" t="str">
            <v/>
          </cell>
        </row>
        <row r="13448">
          <cell r="A13448" t="str">
            <v/>
          </cell>
          <cell r="D13448" t="str">
            <v/>
          </cell>
        </row>
        <row r="13449">
          <cell r="A13449" t="str">
            <v/>
          </cell>
          <cell r="D13449" t="str">
            <v/>
          </cell>
        </row>
        <row r="13450">
          <cell r="A13450" t="str">
            <v/>
          </cell>
          <cell r="D13450" t="str">
            <v/>
          </cell>
        </row>
        <row r="13451">
          <cell r="A13451" t="str">
            <v/>
          </cell>
          <cell r="D13451" t="str">
            <v/>
          </cell>
        </row>
        <row r="13452">
          <cell r="A13452" t="str">
            <v/>
          </cell>
          <cell r="D13452" t="str">
            <v/>
          </cell>
        </row>
        <row r="13453">
          <cell r="A13453" t="str">
            <v/>
          </cell>
          <cell r="D13453" t="str">
            <v/>
          </cell>
        </row>
        <row r="13454">
          <cell r="A13454" t="str">
            <v/>
          </cell>
          <cell r="D13454" t="str">
            <v/>
          </cell>
        </row>
        <row r="13455">
          <cell r="A13455" t="str">
            <v/>
          </cell>
          <cell r="D13455" t="str">
            <v/>
          </cell>
        </row>
        <row r="13456">
          <cell r="A13456" t="str">
            <v/>
          </cell>
          <cell r="D13456" t="str">
            <v/>
          </cell>
        </row>
        <row r="13457">
          <cell r="A13457" t="str">
            <v/>
          </cell>
          <cell r="D13457" t="str">
            <v/>
          </cell>
        </row>
        <row r="13458">
          <cell r="A13458" t="str">
            <v/>
          </cell>
          <cell r="D13458" t="str">
            <v/>
          </cell>
        </row>
        <row r="13459">
          <cell r="A13459" t="str">
            <v/>
          </cell>
          <cell r="D13459" t="str">
            <v/>
          </cell>
        </row>
        <row r="13460">
          <cell r="A13460" t="str">
            <v/>
          </cell>
          <cell r="D13460" t="str">
            <v/>
          </cell>
        </row>
        <row r="13461">
          <cell r="A13461" t="str">
            <v/>
          </cell>
          <cell r="D13461" t="str">
            <v/>
          </cell>
        </row>
        <row r="13462">
          <cell r="A13462" t="str">
            <v/>
          </cell>
          <cell r="D13462" t="str">
            <v/>
          </cell>
        </row>
        <row r="13463">
          <cell r="A13463" t="str">
            <v/>
          </cell>
          <cell r="D13463" t="str">
            <v/>
          </cell>
        </row>
        <row r="13464">
          <cell r="A13464" t="str">
            <v/>
          </cell>
          <cell r="D13464" t="str">
            <v/>
          </cell>
        </row>
        <row r="13465">
          <cell r="A13465" t="str">
            <v/>
          </cell>
          <cell r="D13465" t="str">
            <v/>
          </cell>
        </row>
        <row r="13466">
          <cell r="A13466" t="str">
            <v/>
          </cell>
          <cell r="D13466" t="str">
            <v/>
          </cell>
        </row>
        <row r="13467">
          <cell r="A13467" t="str">
            <v/>
          </cell>
          <cell r="D13467" t="str">
            <v/>
          </cell>
        </row>
        <row r="13468">
          <cell r="A13468" t="str">
            <v/>
          </cell>
          <cell r="D13468" t="str">
            <v/>
          </cell>
        </row>
        <row r="13469">
          <cell r="A13469" t="str">
            <v/>
          </cell>
          <cell r="D13469" t="str">
            <v/>
          </cell>
        </row>
        <row r="13470">
          <cell r="A13470" t="str">
            <v/>
          </cell>
          <cell r="D13470" t="str">
            <v/>
          </cell>
        </row>
        <row r="13471">
          <cell r="A13471" t="str">
            <v/>
          </cell>
          <cell r="D13471" t="str">
            <v/>
          </cell>
        </row>
        <row r="13472">
          <cell r="A13472" t="str">
            <v/>
          </cell>
          <cell r="D13472" t="str">
            <v/>
          </cell>
        </row>
        <row r="13473">
          <cell r="A13473" t="str">
            <v/>
          </cell>
          <cell r="D13473" t="str">
            <v/>
          </cell>
        </row>
        <row r="13474">
          <cell r="A13474" t="str">
            <v/>
          </cell>
          <cell r="D13474" t="str">
            <v/>
          </cell>
        </row>
        <row r="13475">
          <cell r="A13475" t="str">
            <v/>
          </cell>
          <cell r="D13475" t="str">
            <v/>
          </cell>
        </row>
        <row r="13476">
          <cell r="A13476" t="str">
            <v/>
          </cell>
          <cell r="D13476" t="str">
            <v/>
          </cell>
        </row>
        <row r="13477">
          <cell r="A13477" t="str">
            <v/>
          </cell>
          <cell r="D13477" t="str">
            <v/>
          </cell>
        </row>
        <row r="13478">
          <cell r="A13478" t="str">
            <v/>
          </cell>
          <cell r="D13478" t="str">
            <v/>
          </cell>
        </row>
        <row r="13479">
          <cell r="A13479" t="str">
            <v/>
          </cell>
          <cell r="D13479" t="str">
            <v/>
          </cell>
        </row>
        <row r="13480">
          <cell r="A13480" t="str">
            <v/>
          </cell>
          <cell r="D13480" t="str">
            <v/>
          </cell>
        </row>
        <row r="13481">
          <cell r="A13481" t="str">
            <v/>
          </cell>
          <cell r="D13481" t="str">
            <v/>
          </cell>
        </row>
        <row r="13482">
          <cell r="A13482" t="str">
            <v/>
          </cell>
          <cell r="D13482" t="str">
            <v/>
          </cell>
        </row>
        <row r="13483">
          <cell r="A13483" t="str">
            <v/>
          </cell>
          <cell r="D13483" t="str">
            <v/>
          </cell>
        </row>
        <row r="13484">
          <cell r="A13484" t="str">
            <v/>
          </cell>
          <cell r="D13484" t="str">
            <v/>
          </cell>
        </row>
        <row r="13485">
          <cell r="A13485" t="str">
            <v/>
          </cell>
          <cell r="D13485" t="str">
            <v/>
          </cell>
        </row>
        <row r="13486">
          <cell r="A13486" t="str">
            <v/>
          </cell>
          <cell r="D13486" t="str">
            <v/>
          </cell>
        </row>
        <row r="13487">
          <cell r="A13487" t="str">
            <v/>
          </cell>
          <cell r="D13487" t="str">
            <v/>
          </cell>
        </row>
        <row r="13488">
          <cell r="A13488" t="str">
            <v/>
          </cell>
          <cell r="D13488" t="str">
            <v/>
          </cell>
        </row>
        <row r="13489">
          <cell r="A13489" t="str">
            <v/>
          </cell>
          <cell r="D13489" t="str">
            <v/>
          </cell>
        </row>
        <row r="13490">
          <cell r="A13490" t="str">
            <v/>
          </cell>
          <cell r="D13490" t="str">
            <v/>
          </cell>
        </row>
        <row r="13491">
          <cell r="A13491" t="str">
            <v/>
          </cell>
          <cell r="D13491" t="str">
            <v/>
          </cell>
        </row>
        <row r="13492">
          <cell r="A13492" t="str">
            <v/>
          </cell>
          <cell r="D13492" t="str">
            <v/>
          </cell>
        </row>
        <row r="13493">
          <cell r="A13493" t="str">
            <v/>
          </cell>
          <cell r="D13493" t="str">
            <v/>
          </cell>
        </row>
        <row r="13494">
          <cell r="A13494" t="str">
            <v/>
          </cell>
          <cell r="D13494" t="str">
            <v/>
          </cell>
        </row>
        <row r="13495">
          <cell r="A13495" t="str">
            <v/>
          </cell>
          <cell r="D13495" t="str">
            <v/>
          </cell>
        </row>
        <row r="13496">
          <cell r="A13496" t="str">
            <v/>
          </cell>
          <cell r="D13496" t="str">
            <v/>
          </cell>
        </row>
        <row r="13497">
          <cell r="A13497" t="str">
            <v/>
          </cell>
          <cell r="D13497" t="str">
            <v/>
          </cell>
        </row>
        <row r="13498">
          <cell r="A13498" t="str">
            <v/>
          </cell>
          <cell r="D13498" t="str">
            <v/>
          </cell>
        </row>
        <row r="13499">
          <cell r="A13499" t="str">
            <v/>
          </cell>
          <cell r="D13499" t="str">
            <v/>
          </cell>
        </row>
        <row r="13500">
          <cell r="A13500" t="str">
            <v/>
          </cell>
          <cell r="D13500" t="str">
            <v/>
          </cell>
        </row>
        <row r="13501">
          <cell r="A13501" t="str">
            <v/>
          </cell>
          <cell r="D13501" t="str">
            <v/>
          </cell>
        </row>
        <row r="13502">
          <cell r="A13502" t="str">
            <v/>
          </cell>
          <cell r="D13502" t="str">
            <v/>
          </cell>
        </row>
        <row r="13503">
          <cell r="A13503" t="str">
            <v/>
          </cell>
          <cell r="D13503" t="str">
            <v/>
          </cell>
        </row>
        <row r="13504">
          <cell r="A13504" t="str">
            <v/>
          </cell>
          <cell r="D13504" t="str">
            <v/>
          </cell>
        </row>
        <row r="13505">
          <cell r="A13505" t="str">
            <v/>
          </cell>
          <cell r="D13505" t="str">
            <v/>
          </cell>
        </row>
        <row r="13506">
          <cell r="A13506" t="str">
            <v/>
          </cell>
          <cell r="D13506" t="str">
            <v/>
          </cell>
        </row>
        <row r="13507">
          <cell r="A13507" t="str">
            <v/>
          </cell>
          <cell r="D13507" t="str">
            <v/>
          </cell>
        </row>
        <row r="13508">
          <cell r="A13508" t="str">
            <v/>
          </cell>
          <cell r="D13508" t="str">
            <v/>
          </cell>
        </row>
        <row r="13509">
          <cell r="A13509" t="str">
            <v/>
          </cell>
          <cell r="D13509" t="str">
            <v/>
          </cell>
        </row>
        <row r="13510">
          <cell r="A13510" t="str">
            <v/>
          </cell>
          <cell r="D13510" t="str">
            <v/>
          </cell>
        </row>
        <row r="13511">
          <cell r="A13511" t="str">
            <v/>
          </cell>
          <cell r="D13511" t="str">
            <v/>
          </cell>
        </row>
        <row r="13512">
          <cell r="A13512" t="str">
            <v/>
          </cell>
          <cell r="D13512" t="str">
            <v/>
          </cell>
        </row>
        <row r="13513">
          <cell r="A13513" t="str">
            <v/>
          </cell>
          <cell r="D13513" t="str">
            <v/>
          </cell>
        </row>
        <row r="13514">
          <cell r="A13514" t="str">
            <v/>
          </cell>
          <cell r="D13514" t="str">
            <v/>
          </cell>
        </row>
        <row r="13515">
          <cell r="A13515" t="str">
            <v/>
          </cell>
          <cell r="D13515" t="str">
            <v/>
          </cell>
        </row>
        <row r="13516">
          <cell r="A13516" t="str">
            <v/>
          </cell>
          <cell r="D13516" t="str">
            <v/>
          </cell>
        </row>
        <row r="13517">
          <cell r="A13517" t="str">
            <v/>
          </cell>
          <cell r="D13517" t="str">
            <v/>
          </cell>
        </row>
        <row r="13518">
          <cell r="A13518" t="str">
            <v/>
          </cell>
          <cell r="D13518" t="str">
            <v/>
          </cell>
        </row>
        <row r="13519">
          <cell r="A13519" t="str">
            <v/>
          </cell>
          <cell r="D13519" t="str">
            <v/>
          </cell>
        </row>
        <row r="13520">
          <cell r="A13520" t="str">
            <v/>
          </cell>
          <cell r="D13520" t="str">
            <v/>
          </cell>
        </row>
        <row r="13521">
          <cell r="A13521" t="str">
            <v/>
          </cell>
          <cell r="D13521" t="str">
            <v/>
          </cell>
        </row>
        <row r="13522">
          <cell r="A13522" t="str">
            <v/>
          </cell>
          <cell r="D13522" t="str">
            <v/>
          </cell>
        </row>
        <row r="13523">
          <cell r="A13523" t="str">
            <v/>
          </cell>
          <cell r="D13523" t="str">
            <v/>
          </cell>
        </row>
        <row r="13524">
          <cell r="A13524" t="str">
            <v/>
          </cell>
          <cell r="D13524" t="str">
            <v/>
          </cell>
        </row>
        <row r="13525">
          <cell r="A13525" t="str">
            <v/>
          </cell>
          <cell r="D13525" t="str">
            <v/>
          </cell>
        </row>
        <row r="13526">
          <cell r="A13526" t="str">
            <v/>
          </cell>
          <cell r="D13526" t="str">
            <v/>
          </cell>
        </row>
        <row r="13527">
          <cell r="A13527" t="str">
            <v/>
          </cell>
          <cell r="D13527" t="str">
            <v/>
          </cell>
        </row>
        <row r="13528">
          <cell r="A13528" t="str">
            <v/>
          </cell>
          <cell r="D13528" t="str">
            <v/>
          </cell>
        </row>
        <row r="13529">
          <cell r="A13529" t="str">
            <v/>
          </cell>
          <cell r="D13529" t="str">
            <v/>
          </cell>
        </row>
        <row r="13530">
          <cell r="A13530" t="str">
            <v/>
          </cell>
          <cell r="D13530" t="str">
            <v/>
          </cell>
        </row>
        <row r="13531">
          <cell r="A13531" t="str">
            <v/>
          </cell>
          <cell r="D13531" t="str">
            <v/>
          </cell>
        </row>
        <row r="13532">
          <cell r="A13532" t="str">
            <v/>
          </cell>
          <cell r="D13532" t="str">
            <v/>
          </cell>
        </row>
        <row r="13533">
          <cell r="A13533" t="str">
            <v/>
          </cell>
          <cell r="D13533" t="str">
            <v/>
          </cell>
        </row>
        <row r="13534">
          <cell r="A13534" t="str">
            <v/>
          </cell>
          <cell r="D13534" t="str">
            <v/>
          </cell>
        </row>
        <row r="13535">
          <cell r="A13535" t="str">
            <v/>
          </cell>
          <cell r="D13535" t="str">
            <v/>
          </cell>
        </row>
        <row r="13536">
          <cell r="A13536" t="str">
            <v/>
          </cell>
          <cell r="D13536" t="str">
            <v/>
          </cell>
        </row>
        <row r="13537">
          <cell r="A13537" t="str">
            <v/>
          </cell>
          <cell r="D13537" t="str">
            <v/>
          </cell>
        </row>
        <row r="13538">
          <cell r="A13538" t="str">
            <v/>
          </cell>
          <cell r="D13538" t="str">
            <v/>
          </cell>
        </row>
        <row r="13539">
          <cell r="A13539" t="str">
            <v/>
          </cell>
          <cell r="D13539" t="str">
            <v/>
          </cell>
        </row>
        <row r="13540">
          <cell r="A13540" t="str">
            <v/>
          </cell>
          <cell r="D13540" t="str">
            <v/>
          </cell>
        </row>
        <row r="13541">
          <cell r="A13541" t="str">
            <v/>
          </cell>
          <cell r="D13541" t="str">
            <v/>
          </cell>
        </row>
        <row r="13543">
          <cell r="A13543" t="str">
            <v>EOF</v>
          </cell>
          <cell r="D13543" t="str">
            <v>EOF</v>
          </cell>
        </row>
        <row r="13544">
          <cell r="A13544" t="str">
            <v>EOF</v>
          </cell>
          <cell r="D13544" t="str">
            <v>EOF</v>
          </cell>
        </row>
        <row r="13545">
          <cell r="A13545" t="str">
            <v>EOF</v>
          </cell>
          <cell r="D13545" t="str">
            <v>EOF</v>
          </cell>
        </row>
        <row r="13546">
          <cell r="A13546" t="str">
            <v>EOF</v>
          </cell>
          <cell r="D13546" t="str">
            <v>EOF</v>
          </cell>
        </row>
        <row r="13547">
          <cell r="A13547" t="str">
            <v>EOF</v>
          </cell>
          <cell r="D13547" t="str">
            <v>EOF</v>
          </cell>
        </row>
        <row r="13548">
          <cell r="A13548" t="str">
            <v>EOF</v>
          </cell>
          <cell r="D13548" t="str">
            <v>EOF</v>
          </cell>
        </row>
        <row r="13549">
          <cell r="A13549" t="str">
            <v>EOF</v>
          </cell>
          <cell r="D13549" t="str">
            <v>EOF</v>
          </cell>
        </row>
        <row r="13550">
          <cell r="A13550" t="str">
            <v>EOF</v>
          </cell>
          <cell r="D13550" t="str">
            <v>EOF</v>
          </cell>
        </row>
        <row r="13551">
          <cell r="A13551" t="str">
            <v>EOF</v>
          </cell>
          <cell r="D13551" t="str">
            <v>EOF</v>
          </cell>
        </row>
        <row r="13552">
          <cell r="A13552" t="str">
            <v>EOF</v>
          </cell>
          <cell r="D13552" t="str">
            <v>EOF</v>
          </cell>
        </row>
        <row r="13553">
          <cell r="A13553" t="str">
            <v>EOF</v>
          </cell>
          <cell r="D13553" t="str">
            <v>EOF</v>
          </cell>
        </row>
        <row r="13554">
          <cell r="A13554" t="str">
            <v>EOF</v>
          </cell>
          <cell r="D13554" t="str">
            <v>EOF</v>
          </cell>
        </row>
        <row r="13555">
          <cell r="A13555" t="str">
            <v>EOF</v>
          </cell>
          <cell r="D13555" t="str">
            <v>EOF</v>
          </cell>
        </row>
        <row r="13556">
          <cell r="A13556" t="str">
            <v>EOF</v>
          </cell>
          <cell r="D13556" t="str">
            <v>EOF</v>
          </cell>
        </row>
        <row r="13557">
          <cell r="A13557" t="str">
            <v>EOF</v>
          </cell>
          <cell r="D13557" t="str">
            <v>EOF</v>
          </cell>
        </row>
        <row r="13558">
          <cell r="A13558" t="str">
            <v>EOF</v>
          </cell>
          <cell r="D13558" t="str">
            <v>EOF</v>
          </cell>
        </row>
        <row r="13559">
          <cell r="A13559" t="str">
            <v>EOF</v>
          </cell>
          <cell r="D13559" t="str">
            <v>EOF</v>
          </cell>
        </row>
        <row r="13560">
          <cell r="A13560" t="str">
            <v>EOF</v>
          </cell>
          <cell r="D13560" t="str">
            <v>EOF</v>
          </cell>
        </row>
        <row r="13561">
          <cell r="A13561" t="str">
            <v>EOF</v>
          </cell>
          <cell r="D13561" t="str">
            <v>EOF</v>
          </cell>
        </row>
        <row r="13562">
          <cell r="A13562" t="str">
            <v>EOF</v>
          </cell>
          <cell r="D13562" t="str">
            <v>EOF</v>
          </cell>
        </row>
        <row r="13563">
          <cell r="A13563" t="str">
            <v>EOF</v>
          </cell>
          <cell r="D13563" t="str">
            <v>EOF</v>
          </cell>
        </row>
        <row r="13564">
          <cell r="A13564" t="str">
            <v>EOF</v>
          </cell>
          <cell r="D13564" t="str">
            <v>EOF</v>
          </cell>
        </row>
        <row r="13565">
          <cell r="A13565" t="str">
            <v>EOF</v>
          </cell>
          <cell r="D13565" t="str">
            <v>EOF</v>
          </cell>
        </row>
        <row r="13566">
          <cell r="A13566" t="str">
            <v>EOF</v>
          </cell>
          <cell r="D13566" t="str">
            <v>EOF</v>
          </cell>
        </row>
        <row r="13567">
          <cell r="A13567" t="str">
            <v>EOF</v>
          </cell>
          <cell r="D13567" t="str">
            <v>EOF</v>
          </cell>
        </row>
        <row r="13568">
          <cell r="A13568" t="str">
            <v>EOF</v>
          </cell>
          <cell r="D13568" t="str">
            <v>Cash</v>
          </cell>
        </row>
        <row r="13569">
          <cell r="A13569" t="str">
            <v>EOF</v>
          </cell>
          <cell r="D13569" t="str">
            <v>Bank</v>
          </cell>
        </row>
        <row r="13570">
          <cell r="A13570" t="str">
            <v>EOF</v>
          </cell>
          <cell r="D13570" t="str">
            <v>Petty Cash</v>
          </cell>
          <cell r="E13570" t="str">
            <v>Petty Cash</v>
          </cell>
        </row>
        <row r="13571">
          <cell r="A13571" t="str">
            <v>EOF</v>
          </cell>
          <cell r="D13571" t="str">
            <v>Bank O/D</v>
          </cell>
          <cell r="E13571" t="str">
            <v>Bank O/D</v>
          </cell>
        </row>
        <row r="13572">
          <cell r="A13572" t="str">
            <v>EOF</v>
          </cell>
          <cell r="D13572" t="str">
            <v>Trading Inventory</v>
          </cell>
          <cell r="E13572" t="str">
            <v>Trading Inventory</v>
          </cell>
        </row>
        <row r="13573">
          <cell r="A13573" t="str">
            <v>EOF</v>
          </cell>
          <cell r="D13573" t="str">
            <v>Changes in Inventories</v>
          </cell>
          <cell r="E13573" t="str">
            <v>Changes in Inventories</v>
          </cell>
        </row>
        <row r="13574">
          <cell r="A13574" t="str">
            <v>EOF</v>
          </cell>
          <cell r="D13574" t="str">
            <v>Investment in Shares</v>
          </cell>
          <cell r="E13574" t="str">
            <v>Investment in Shares</v>
          </cell>
        </row>
        <row r="13575">
          <cell r="A13575" t="str">
            <v>EOF</v>
          </cell>
          <cell r="D13575" t="str">
            <v>Gain / Loss on Sale of Investment</v>
          </cell>
          <cell r="E13575" t="str">
            <v>Gain / Loss on Sale of Investment</v>
          </cell>
        </row>
        <row r="13576">
          <cell r="A13576" t="str">
            <v>EOF</v>
          </cell>
          <cell r="D13576" t="str">
            <v>Land &amp; Building</v>
          </cell>
          <cell r="E13576" t="str">
            <v>Land &amp; Building</v>
          </cell>
        </row>
        <row r="13577">
          <cell r="A13577" t="str">
            <v>EOF</v>
          </cell>
          <cell r="D13577" t="str">
            <v>Computer</v>
          </cell>
          <cell r="E13577" t="str">
            <v>Computer</v>
          </cell>
        </row>
        <row r="13578">
          <cell r="A13578" t="str">
            <v>EOF</v>
          </cell>
          <cell r="D13578" t="str">
            <v>Plant and Machinery</v>
          </cell>
          <cell r="E13578" t="str">
            <v>Plant and Machinery</v>
          </cell>
        </row>
        <row r="13579">
          <cell r="A13579" t="str">
            <v>EOF</v>
          </cell>
          <cell r="D13579" t="str">
            <v>Equipment</v>
          </cell>
          <cell r="E13579" t="str">
            <v>Equipment</v>
          </cell>
        </row>
        <row r="13580">
          <cell r="A13580" t="str">
            <v>EOF</v>
          </cell>
          <cell r="D13580" t="str">
            <v>Vehicles</v>
          </cell>
          <cell r="E13580" t="str">
            <v>Vehicles</v>
          </cell>
        </row>
        <row r="13581">
          <cell r="A13581" t="str">
            <v>EOF</v>
          </cell>
          <cell r="D13581" t="str">
            <v>Furniture</v>
          </cell>
          <cell r="E13581" t="str">
            <v>Furniture</v>
          </cell>
        </row>
        <row r="13582">
          <cell r="A13582" t="str">
            <v>EOF</v>
          </cell>
          <cell r="D13582" t="str">
            <v>Other Fixed Assets</v>
          </cell>
          <cell r="E13582" t="str">
            <v>Other Fixed Assets</v>
          </cell>
        </row>
        <row r="13583">
          <cell r="A13583" t="str">
            <v>EOF</v>
          </cell>
          <cell r="D13583" t="str">
            <v>Fixed Asset Clearing</v>
          </cell>
          <cell r="E13583" t="str">
            <v>Fixed Asset Clearing</v>
          </cell>
        </row>
        <row r="13584">
          <cell r="A13584" t="str">
            <v>EOF</v>
          </cell>
          <cell r="D13584" t="str">
            <v>Fixed Asset Disposal</v>
          </cell>
          <cell r="E13584" t="str">
            <v>Fixed Asset Disposal</v>
          </cell>
        </row>
        <row r="13585">
          <cell r="A13585" t="str">
            <v>EOF</v>
          </cell>
          <cell r="D13585" t="str">
            <v>Land &amp; Building-Acc Depn</v>
          </cell>
          <cell r="E13585" t="str">
            <v>Land &amp; Building-Acc Depn</v>
          </cell>
        </row>
        <row r="13586">
          <cell r="A13586" t="str">
            <v>EOF</v>
          </cell>
          <cell r="D13586" t="str">
            <v>Computer-Acc Depn</v>
          </cell>
          <cell r="E13586" t="str">
            <v>Computer-Acc Depn</v>
          </cell>
        </row>
        <row r="13587">
          <cell r="A13587" t="str">
            <v>EOF</v>
          </cell>
          <cell r="D13587" t="str">
            <v>Plant and Machinery-Acc Depn</v>
          </cell>
          <cell r="E13587" t="str">
            <v>Plant and Machinery-Acc Depn</v>
          </cell>
        </row>
        <row r="13588">
          <cell r="A13588" t="str">
            <v>EOF</v>
          </cell>
          <cell r="D13588" t="str">
            <v>Equipment-Acc Depn</v>
          </cell>
          <cell r="E13588" t="str">
            <v>Equipment-Acc Depn</v>
          </cell>
        </row>
        <row r="13589">
          <cell r="A13589" t="str">
            <v>EOF</v>
          </cell>
          <cell r="D13589" t="str">
            <v>Vehicles-Acc Depn</v>
          </cell>
          <cell r="E13589" t="str">
            <v>Vehicles-Acc Depn</v>
          </cell>
        </row>
        <row r="13590">
          <cell r="A13590" t="str">
            <v>EOF</v>
          </cell>
          <cell r="D13590" t="str">
            <v>Furniture-Acc Depn</v>
          </cell>
          <cell r="E13590" t="str">
            <v>Furniture-Acc Depn</v>
          </cell>
        </row>
        <row r="13591">
          <cell r="A13591" t="str">
            <v>EOF</v>
          </cell>
          <cell r="D13591" t="str">
            <v>Other Fixed Assets-Acc Depn</v>
          </cell>
          <cell r="E13591" t="str">
            <v>Other Fixed Assets-Acc Depn</v>
          </cell>
        </row>
        <row r="13592">
          <cell r="A13592" t="str">
            <v>EOF</v>
          </cell>
          <cell r="D13592" t="str">
            <v>Depreciation-Land &amp; Building</v>
          </cell>
          <cell r="E13592" t="str">
            <v>Depreciation-Land &amp; Building</v>
          </cell>
        </row>
        <row r="13593">
          <cell r="A13593" t="str">
            <v>EOF</v>
          </cell>
          <cell r="D13593" t="str">
            <v>Depreciation-Computer</v>
          </cell>
          <cell r="E13593" t="str">
            <v>Depreciation-Computer</v>
          </cell>
        </row>
        <row r="13594">
          <cell r="A13594" t="str">
            <v>EOF</v>
          </cell>
          <cell r="D13594" t="str">
            <v>Depreciation-Plant and Machinery</v>
          </cell>
          <cell r="E13594" t="str">
            <v>Depreciation-Plant and Machinery</v>
          </cell>
        </row>
        <row r="13595">
          <cell r="A13595" t="str">
            <v>EOF</v>
          </cell>
          <cell r="D13595" t="str">
            <v>Depreciation-Equipment</v>
          </cell>
          <cell r="E13595" t="str">
            <v>Depreciation-Equipment</v>
          </cell>
        </row>
        <row r="13596">
          <cell r="A13596" t="str">
            <v>EOF</v>
          </cell>
          <cell r="D13596" t="str">
            <v>Depreciation-Vehicles</v>
          </cell>
          <cell r="E13596" t="str">
            <v>Depreciation-Vehicles</v>
          </cell>
        </row>
        <row r="13597">
          <cell r="A13597" t="str">
            <v>EOF</v>
          </cell>
          <cell r="D13597" t="str">
            <v>Depreciation-Furniture</v>
          </cell>
          <cell r="E13597" t="str">
            <v>Depreciation-Furniture</v>
          </cell>
        </row>
        <row r="13598">
          <cell r="A13598" t="str">
            <v>EOF</v>
          </cell>
          <cell r="D13598" t="str">
            <v>Depreciation-Other Fixed Assets</v>
          </cell>
          <cell r="E13598" t="str">
            <v>Depreciation-Other Fixed Assets</v>
          </cell>
        </row>
        <row r="13599">
          <cell r="A13599" t="str">
            <v>EOF</v>
          </cell>
          <cell r="D13599" t="str">
            <v>Gain / Loss on Sale of Fixed assets</v>
          </cell>
          <cell r="E13599" t="str">
            <v>Gain / Loss on Sale of Fixed assets</v>
          </cell>
        </row>
        <row r="13600">
          <cell r="A13600" t="str">
            <v>EOF</v>
          </cell>
          <cell r="D13600" t="str">
            <v>Long Term Loans - Liability</v>
          </cell>
          <cell r="E13600" t="str">
            <v>Long Term Loans - Liability</v>
          </cell>
        </row>
        <row r="13601">
          <cell r="A13601" t="str">
            <v>EOF</v>
          </cell>
          <cell r="D13601" t="str">
            <v>Long Term Loans -Asset</v>
          </cell>
          <cell r="E13601" t="str">
            <v>Long Term Loans -Asset</v>
          </cell>
        </row>
        <row r="13602">
          <cell r="A13602" t="str">
            <v>EOF</v>
          </cell>
          <cell r="D13602" t="str">
            <v>Interest income from Loan</v>
          </cell>
          <cell r="E13602" t="str">
            <v>Interest income from Loan</v>
          </cell>
        </row>
        <row r="13603">
          <cell r="A13603" t="str">
            <v>EOF</v>
          </cell>
          <cell r="D13603" t="str">
            <v>Interest on Loan</v>
          </cell>
          <cell r="E13603" t="str">
            <v>Interest on Loan</v>
          </cell>
        </row>
        <row r="13604">
          <cell r="A13604" t="str">
            <v>EOF</v>
          </cell>
          <cell r="D13604" t="str">
            <v>EMI Payable</v>
          </cell>
          <cell r="E13604" t="str">
            <v>EMI Payable</v>
          </cell>
        </row>
        <row r="13605">
          <cell r="A13605" t="str">
            <v>EOF</v>
          </cell>
          <cell r="D13605" t="str">
            <v>EMI Receivable</v>
          </cell>
          <cell r="E13605" t="str">
            <v>EMI Receivable</v>
          </cell>
        </row>
        <row r="13606">
          <cell r="A13606" t="str">
            <v>EOF</v>
          </cell>
          <cell r="D13606" t="str">
            <v>Input VAT 4%</v>
          </cell>
          <cell r="E13606" t="str">
            <v>Input VAT 4%</v>
          </cell>
        </row>
        <row r="13607">
          <cell r="A13607" t="str">
            <v>EOF</v>
          </cell>
          <cell r="D13607" t="str">
            <v>Output VAT 4%</v>
          </cell>
          <cell r="E13607" t="str">
            <v>Output VAT 4%</v>
          </cell>
        </row>
        <row r="13608">
          <cell r="A13608" t="str">
            <v>EOF</v>
          </cell>
          <cell r="D13608" t="str">
            <v>Input VAT 12.5%</v>
          </cell>
          <cell r="E13608" t="str">
            <v>Input VAT 12.5%</v>
          </cell>
        </row>
        <row r="13609">
          <cell r="A13609" t="str">
            <v>EOF</v>
          </cell>
          <cell r="D13609" t="str">
            <v>Output VAT 12.5%</v>
          </cell>
          <cell r="E13609" t="str">
            <v>Output VAT 12.5%</v>
          </cell>
        </row>
        <row r="13610">
          <cell r="A13610" t="str">
            <v>EOF</v>
          </cell>
          <cell r="D13610" t="str">
            <v>Input STAX 10.3%</v>
          </cell>
          <cell r="E13610" t="str">
            <v>Input STAX 10.3%</v>
          </cell>
        </row>
        <row r="13611">
          <cell r="A13611" t="str">
            <v>EOF</v>
          </cell>
          <cell r="D13611" t="str">
            <v>Output STAX 10.3%</v>
          </cell>
          <cell r="E13611" t="str">
            <v>Output STAX 10.3%</v>
          </cell>
        </row>
        <row r="13612">
          <cell r="A13612" t="str">
            <v>EOF</v>
          </cell>
          <cell r="D13612" t="str">
            <v>Input Cenvat 16.48%</v>
          </cell>
          <cell r="E13612" t="str">
            <v>Input Cenvat 16.48%</v>
          </cell>
        </row>
        <row r="13613">
          <cell r="A13613" t="str">
            <v>EOF</v>
          </cell>
          <cell r="D13613" t="str">
            <v>Output Cenvat 16.48%</v>
          </cell>
          <cell r="E13613" t="str">
            <v>Output Cenvat 16.48%</v>
          </cell>
        </row>
        <row r="13614">
          <cell r="A13614" t="str">
            <v>EOF</v>
          </cell>
          <cell r="D13614" t="str">
            <v>CST on Purchase</v>
          </cell>
          <cell r="E13614" t="str">
            <v>CST on Purchase</v>
          </cell>
        </row>
        <row r="13615">
          <cell r="A13615" t="str">
            <v>EOF</v>
          </cell>
          <cell r="D13615" t="str">
            <v>CST Payable on Sales</v>
          </cell>
          <cell r="E13615" t="str">
            <v>CST Payable on Sales</v>
          </cell>
        </row>
        <row r="13616">
          <cell r="A13616" t="str">
            <v>EOF</v>
          </cell>
          <cell r="D13616" t="str">
            <v>VAT Payable</v>
          </cell>
          <cell r="E13616" t="str">
            <v>VAT Payable</v>
          </cell>
        </row>
        <row r="13617">
          <cell r="A13617" t="str">
            <v>EOF</v>
          </cell>
          <cell r="D13617" t="str">
            <v>STAX Payable</v>
          </cell>
          <cell r="E13617" t="str">
            <v>STAX Payable</v>
          </cell>
        </row>
        <row r="13618">
          <cell r="A13618" t="str">
            <v>EOF</v>
          </cell>
          <cell r="D13618" t="str">
            <v>TDS Payable</v>
          </cell>
          <cell r="E13618" t="str">
            <v>TDS Payable</v>
          </cell>
        </row>
        <row r="13619">
          <cell r="A13619" t="str">
            <v>EOF</v>
          </cell>
          <cell r="D13619" t="str">
            <v>TDS Receivable</v>
          </cell>
          <cell r="E13619" t="str">
            <v>TDS Receivable</v>
          </cell>
        </row>
        <row r="13620">
          <cell r="A13620" t="str">
            <v>EOF</v>
          </cell>
          <cell r="D13620" t="str">
            <v>Cenvat Payable</v>
          </cell>
          <cell r="E13620" t="str">
            <v>Cenvat Payable</v>
          </cell>
        </row>
        <row r="13621">
          <cell r="A13621" t="str">
            <v>EOF</v>
          </cell>
          <cell r="D13621" t="str">
            <v>Creditors</v>
          </cell>
          <cell r="E13621" t="str">
            <v>Creditors</v>
          </cell>
        </row>
        <row r="13622">
          <cell r="A13622" t="str">
            <v>EOF</v>
          </cell>
          <cell r="D13622" t="str">
            <v>Creditors 1</v>
          </cell>
          <cell r="E13622" t="str">
            <v>Creditors 1</v>
          </cell>
        </row>
        <row r="13623">
          <cell r="A13623" t="str">
            <v>EOF</v>
          </cell>
          <cell r="D13623" t="str">
            <v>Creditors 2</v>
          </cell>
          <cell r="E13623" t="str">
            <v>Creditors 2</v>
          </cell>
        </row>
        <row r="13624">
          <cell r="A13624" t="str">
            <v>EOF</v>
          </cell>
          <cell r="D13624" t="str">
            <v>Creditors 3</v>
          </cell>
          <cell r="E13624" t="str">
            <v>Creditors 3</v>
          </cell>
        </row>
        <row r="13625">
          <cell r="A13625" t="str">
            <v>EOF</v>
          </cell>
          <cell r="D13625" t="str">
            <v>Creditors 4</v>
          </cell>
          <cell r="E13625" t="str">
            <v>Creditors 4</v>
          </cell>
        </row>
        <row r="13626">
          <cell r="A13626" t="str">
            <v>EOF</v>
          </cell>
          <cell r="D13626" t="str">
            <v>Creditors 5</v>
          </cell>
          <cell r="E13626" t="str">
            <v>Creditors 5</v>
          </cell>
        </row>
        <row r="13627">
          <cell r="A13627" t="str">
            <v>EOF</v>
          </cell>
          <cell r="D13627" t="str">
            <v>Creditors 6</v>
          </cell>
          <cell r="E13627" t="str">
            <v>Creditors 6</v>
          </cell>
        </row>
        <row r="13628">
          <cell r="A13628" t="str">
            <v>EOF</v>
          </cell>
          <cell r="D13628" t="str">
            <v>Creditors 7</v>
          </cell>
          <cell r="E13628" t="str">
            <v>Creditors 7</v>
          </cell>
        </row>
        <row r="13629">
          <cell r="A13629" t="str">
            <v>EOF</v>
          </cell>
          <cell r="D13629" t="str">
            <v>Creditors 8</v>
          </cell>
          <cell r="E13629" t="str">
            <v>Creditors 8</v>
          </cell>
        </row>
        <row r="13630">
          <cell r="A13630" t="str">
            <v>EOF</v>
          </cell>
          <cell r="D13630" t="str">
            <v>Creditors 9</v>
          </cell>
          <cell r="E13630" t="str">
            <v>Creditors 9</v>
          </cell>
        </row>
        <row r="13631">
          <cell r="A13631" t="str">
            <v>EOF</v>
          </cell>
          <cell r="D13631" t="str">
            <v>Creditors 10</v>
          </cell>
          <cell r="E13631" t="str">
            <v>Creditors 10</v>
          </cell>
        </row>
        <row r="13632">
          <cell r="A13632" t="str">
            <v>EOF</v>
          </cell>
          <cell r="D13632" t="str">
            <v>Creditors 11</v>
          </cell>
          <cell r="E13632" t="str">
            <v>Creditors 11</v>
          </cell>
        </row>
        <row r="13633">
          <cell r="A13633" t="str">
            <v>EOF</v>
          </cell>
          <cell r="D13633" t="str">
            <v>Creditors 12</v>
          </cell>
          <cell r="E13633" t="str">
            <v>Creditors 12</v>
          </cell>
        </row>
        <row r="13634">
          <cell r="A13634" t="str">
            <v>EOF</v>
          </cell>
          <cell r="D13634" t="str">
            <v>Creditors 13</v>
          </cell>
          <cell r="E13634" t="str">
            <v>Creditors 13</v>
          </cell>
        </row>
        <row r="13635">
          <cell r="A13635" t="str">
            <v>EOF</v>
          </cell>
          <cell r="D13635" t="str">
            <v>Creditors 14</v>
          </cell>
          <cell r="E13635" t="str">
            <v>Creditors 14</v>
          </cell>
        </row>
        <row r="13636">
          <cell r="A13636" t="str">
            <v>EOF</v>
          </cell>
          <cell r="D13636" t="str">
            <v>Creditors 15</v>
          </cell>
          <cell r="E13636" t="str">
            <v>Creditors 15</v>
          </cell>
        </row>
        <row r="13637">
          <cell r="A13637" t="str">
            <v>EOF</v>
          </cell>
          <cell r="D13637" t="str">
            <v>Creditors 16</v>
          </cell>
          <cell r="E13637" t="str">
            <v>Creditors 16</v>
          </cell>
        </row>
        <row r="13638">
          <cell r="A13638" t="str">
            <v>EOF</v>
          </cell>
          <cell r="D13638" t="str">
            <v>Creditors 17</v>
          </cell>
          <cell r="E13638" t="str">
            <v>Creditors 17</v>
          </cell>
        </row>
        <row r="13639">
          <cell r="A13639" t="str">
            <v>EOF</v>
          </cell>
          <cell r="D13639" t="str">
            <v>Creditors 18</v>
          </cell>
          <cell r="E13639" t="str">
            <v>Creditors 18</v>
          </cell>
        </row>
        <row r="13640">
          <cell r="A13640" t="str">
            <v>EOF</v>
          </cell>
          <cell r="D13640" t="str">
            <v>Creditors 19</v>
          </cell>
          <cell r="E13640" t="str">
            <v>Creditors 19</v>
          </cell>
        </row>
        <row r="13641">
          <cell r="A13641" t="str">
            <v>EOF</v>
          </cell>
          <cell r="D13641" t="str">
            <v>Creditors 20</v>
          </cell>
          <cell r="E13641" t="str">
            <v>Creditors 20</v>
          </cell>
        </row>
        <row r="13642">
          <cell r="A13642" t="str">
            <v>EOF</v>
          </cell>
          <cell r="D13642" t="str">
            <v>Creditors 21</v>
          </cell>
          <cell r="E13642" t="str">
            <v>Creditors 21</v>
          </cell>
        </row>
        <row r="13643">
          <cell r="A13643" t="str">
            <v>EOF</v>
          </cell>
          <cell r="D13643" t="str">
            <v>Creditors 22</v>
          </cell>
          <cell r="E13643" t="str">
            <v>Creditors 22</v>
          </cell>
        </row>
        <row r="13644">
          <cell r="A13644" t="str">
            <v>EOF</v>
          </cell>
          <cell r="D13644" t="str">
            <v>Creditors 23</v>
          </cell>
          <cell r="E13644" t="str">
            <v>Creditors 23</v>
          </cell>
        </row>
        <row r="13645">
          <cell r="A13645" t="str">
            <v>EOF</v>
          </cell>
          <cell r="D13645" t="str">
            <v>Creditors 24</v>
          </cell>
          <cell r="E13645" t="str">
            <v>Creditors 24</v>
          </cell>
        </row>
        <row r="13646">
          <cell r="A13646" t="str">
            <v>EOF</v>
          </cell>
          <cell r="D13646" t="str">
            <v>Creditors 25</v>
          </cell>
          <cell r="E13646" t="str">
            <v>Creditors 25</v>
          </cell>
        </row>
        <row r="13647">
          <cell r="A13647" t="str">
            <v>EOF</v>
          </cell>
          <cell r="D13647" t="str">
            <v>Creditors 26</v>
          </cell>
          <cell r="E13647" t="str">
            <v>Creditors 26</v>
          </cell>
        </row>
        <row r="13648">
          <cell r="A13648" t="str">
            <v>EOF</v>
          </cell>
          <cell r="D13648" t="str">
            <v>Creditors 27</v>
          </cell>
          <cell r="E13648" t="str">
            <v>Creditors 27</v>
          </cell>
        </row>
        <row r="13649">
          <cell r="A13649" t="str">
            <v>EOF</v>
          </cell>
          <cell r="D13649" t="str">
            <v>Creditors 28</v>
          </cell>
          <cell r="E13649" t="str">
            <v>Creditors 28</v>
          </cell>
        </row>
        <row r="13650">
          <cell r="A13650" t="str">
            <v>EOF</v>
          </cell>
          <cell r="D13650" t="str">
            <v>Creditors 29</v>
          </cell>
          <cell r="E13650" t="str">
            <v>Creditors 29</v>
          </cell>
        </row>
        <row r="13651">
          <cell r="A13651" t="str">
            <v>EOF</v>
          </cell>
          <cell r="D13651" t="str">
            <v>Creditors 30</v>
          </cell>
          <cell r="E13651" t="str">
            <v>Creditors 30</v>
          </cell>
        </row>
        <row r="13652">
          <cell r="A13652" t="str">
            <v>EOF</v>
          </cell>
          <cell r="D13652" t="str">
            <v>Creditors 31</v>
          </cell>
          <cell r="E13652" t="str">
            <v>Creditors 31</v>
          </cell>
        </row>
        <row r="13653">
          <cell r="A13653" t="str">
            <v>EOF</v>
          </cell>
          <cell r="D13653" t="str">
            <v>Creditors 32</v>
          </cell>
          <cell r="E13653" t="str">
            <v>Creditors 32</v>
          </cell>
        </row>
        <row r="13654">
          <cell r="A13654" t="str">
            <v>EOF</v>
          </cell>
          <cell r="D13654" t="str">
            <v>Creditors 33</v>
          </cell>
          <cell r="E13654" t="str">
            <v>Creditors 33</v>
          </cell>
        </row>
        <row r="13655">
          <cell r="A13655" t="str">
            <v>EOF</v>
          </cell>
          <cell r="D13655" t="str">
            <v>Creditors 34</v>
          </cell>
          <cell r="E13655" t="str">
            <v>Creditors 34</v>
          </cell>
        </row>
        <row r="13656">
          <cell r="A13656" t="str">
            <v>EOF</v>
          </cell>
          <cell r="D13656" t="str">
            <v>Creditors 35</v>
          </cell>
          <cell r="E13656" t="str">
            <v>Creditors 35</v>
          </cell>
        </row>
        <row r="13657">
          <cell r="A13657" t="str">
            <v>EOF</v>
          </cell>
          <cell r="D13657" t="str">
            <v>Creditors 36</v>
          </cell>
          <cell r="E13657" t="str">
            <v>Creditors 36</v>
          </cell>
        </row>
        <row r="13658">
          <cell r="A13658" t="str">
            <v>EOF</v>
          </cell>
          <cell r="D13658" t="str">
            <v>Creditors 37</v>
          </cell>
          <cell r="E13658" t="str">
            <v>Creditors 37</v>
          </cell>
        </row>
        <row r="13659">
          <cell r="A13659" t="str">
            <v>EOF</v>
          </cell>
          <cell r="D13659" t="str">
            <v>Creditors 38</v>
          </cell>
          <cell r="E13659" t="str">
            <v>Creditors 38</v>
          </cell>
        </row>
        <row r="13660">
          <cell r="A13660" t="str">
            <v>EOF</v>
          </cell>
          <cell r="D13660" t="str">
            <v>Creditors 39</v>
          </cell>
          <cell r="E13660" t="str">
            <v>Creditors 39</v>
          </cell>
        </row>
        <row r="13661">
          <cell r="A13661" t="str">
            <v>EOF</v>
          </cell>
          <cell r="D13661" t="str">
            <v>Creditors 40</v>
          </cell>
          <cell r="E13661" t="str">
            <v>Creditors 40</v>
          </cell>
        </row>
        <row r="13662">
          <cell r="A13662" t="str">
            <v>EOF</v>
          </cell>
          <cell r="D13662" t="str">
            <v>Creditors 41</v>
          </cell>
          <cell r="E13662" t="str">
            <v>Creditors 41</v>
          </cell>
        </row>
        <row r="13663">
          <cell r="A13663" t="str">
            <v>EOF</v>
          </cell>
          <cell r="D13663" t="str">
            <v>Creditors 42</v>
          </cell>
          <cell r="E13663" t="str">
            <v>Creditors 42</v>
          </cell>
        </row>
        <row r="13664">
          <cell r="A13664" t="str">
            <v>EOF</v>
          </cell>
          <cell r="D13664" t="str">
            <v>Creditors 43</v>
          </cell>
          <cell r="E13664" t="str">
            <v>Creditors 43</v>
          </cell>
        </row>
        <row r="13665">
          <cell r="A13665" t="str">
            <v>EOF</v>
          </cell>
          <cell r="D13665" t="str">
            <v>Creditors 44</v>
          </cell>
          <cell r="E13665" t="str">
            <v>Creditors 44</v>
          </cell>
        </row>
        <row r="13666">
          <cell r="A13666" t="str">
            <v>EOF</v>
          </cell>
          <cell r="D13666" t="str">
            <v>Creditors 45</v>
          </cell>
          <cell r="E13666" t="str">
            <v>Creditors 45</v>
          </cell>
        </row>
        <row r="13667">
          <cell r="A13667" t="str">
            <v>EOF</v>
          </cell>
          <cell r="D13667" t="str">
            <v>Creditors 46</v>
          </cell>
          <cell r="E13667" t="str">
            <v>Creditors 46</v>
          </cell>
        </row>
        <row r="13668">
          <cell r="A13668" t="str">
            <v>EOF</v>
          </cell>
          <cell r="D13668" t="str">
            <v>Creditors 47</v>
          </cell>
          <cell r="E13668" t="str">
            <v>Creditors 47</v>
          </cell>
        </row>
        <row r="13669">
          <cell r="A13669" t="str">
            <v>EOF</v>
          </cell>
          <cell r="D13669" t="str">
            <v>Creditors 48</v>
          </cell>
          <cell r="E13669" t="str">
            <v>Creditors 48</v>
          </cell>
        </row>
        <row r="13670">
          <cell r="A13670" t="str">
            <v>EOF</v>
          </cell>
          <cell r="D13670" t="str">
            <v>Creditors 49</v>
          </cell>
          <cell r="E13670" t="str">
            <v>Creditors 49</v>
          </cell>
        </row>
        <row r="13671">
          <cell r="A13671" t="str">
            <v>EOF</v>
          </cell>
          <cell r="D13671" t="str">
            <v>Creditors 50</v>
          </cell>
          <cell r="E13671" t="str">
            <v>Creditors 50</v>
          </cell>
        </row>
        <row r="13672">
          <cell r="A13672" t="str">
            <v>EOF</v>
          </cell>
          <cell r="D13672" t="str">
            <v>Creditors 51</v>
          </cell>
          <cell r="E13672" t="str">
            <v>Creditors 51</v>
          </cell>
        </row>
        <row r="13673">
          <cell r="A13673" t="str">
            <v>EOF</v>
          </cell>
          <cell r="D13673" t="str">
            <v>Creditors 52</v>
          </cell>
          <cell r="E13673" t="str">
            <v>Creditors 52</v>
          </cell>
        </row>
        <row r="13674">
          <cell r="A13674" t="str">
            <v>EOF</v>
          </cell>
          <cell r="D13674" t="str">
            <v>Creditors 53</v>
          </cell>
          <cell r="E13674" t="str">
            <v>Creditors 53</v>
          </cell>
        </row>
        <row r="13675">
          <cell r="A13675" t="str">
            <v>EOF</v>
          </cell>
          <cell r="D13675" t="str">
            <v>Creditors 54</v>
          </cell>
          <cell r="E13675" t="str">
            <v>Creditors 54</v>
          </cell>
        </row>
        <row r="13676">
          <cell r="A13676" t="str">
            <v>EOF</v>
          </cell>
          <cell r="D13676" t="str">
            <v>Creditors 55</v>
          </cell>
          <cell r="E13676" t="str">
            <v>Creditors 55</v>
          </cell>
        </row>
        <row r="13677">
          <cell r="A13677" t="str">
            <v>EOF</v>
          </cell>
          <cell r="D13677" t="str">
            <v>Creditors 56</v>
          </cell>
          <cell r="E13677" t="str">
            <v>Creditors 56</v>
          </cell>
        </row>
        <row r="13678">
          <cell r="A13678" t="str">
            <v>EOF</v>
          </cell>
          <cell r="D13678" t="str">
            <v>Creditors 57</v>
          </cell>
          <cell r="E13678" t="str">
            <v>Creditors 57</v>
          </cell>
        </row>
        <row r="13679">
          <cell r="A13679" t="str">
            <v>EOF</v>
          </cell>
          <cell r="D13679" t="str">
            <v>Creditors 58</v>
          </cell>
          <cell r="E13679" t="str">
            <v>Creditors 58</v>
          </cell>
        </row>
        <row r="13680">
          <cell r="A13680" t="str">
            <v>EOF</v>
          </cell>
          <cell r="D13680" t="str">
            <v>Creditors 59</v>
          </cell>
          <cell r="E13680" t="str">
            <v>Creditors 59</v>
          </cell>
        </row>
        <row r="13681">
          <cell r="A13681" t="str">
            <v>EOF</v>
          </cell>
          <cell r="D13681" t="str">
            <v>Creditors 60</v>
          </cell>
          <cell r="E13681" t="str">
            <v>Creditors 60</v>
          </cell>
        </row>
        <row r="13682">
          <cell r="A13682" t="str">
            <v>EOF</v>
          </cell>
          <cell r="D13682" t="str">
            <v>Creditors 61</v>
          </cell>
          <cell r="E13682" t="str">
            <v>Creditors 61</v>
          </cell>
        </row>
        <row r="13683">
          <cell r="A13683" t="str">
            <v>EOF</v>
          </cell>
          <cell r="D13683" t="str">
            <v>Creditors 62</v>
          </cell>
          <cell r="E13683" t="str">
            <v>Creditors 62</v>
          </cell>
        </row>
        <row r="13684">
          <cell r="A13684" t="str">
            <v>EOF</v>
          </cell>
          <cell r="D13684" t="str">
            <v>Creditors 63</v>
          </cell>
          <cell r="E13684" t="str">
            <v>Creditors 63</v>
          </cell>
        </row>
        <row r="13685">
          <cell r="A13685" t="str">
            <v>EOF</v>
          </cell>
          <cell r="D13685" t="str">
            <v>Creditors 64</v>
          </cell>
          <cell r="E13685" t="str">
            <v>Creditors 64</v>
          </cell>
        </row>
        <row r="13686">
          <cell r="A13686" t="str">
            <v>EOF</v>
          </cell>
          <cell r="D13686" t="str">
            <v>Creditors 65</v>
          </cell>
          <cell r="E13686" t="str">
            <v>Creditors 65</v>
          </cell>
        </row>
        <row r="13687">
          <cell r="A13687" t="str">
            <v>EOF</v>
          </cell>
          <cell r="D13687" t="str">
            <v>Creditors 66</v>
          </cell>
          <cell r="E13687" t="str">
            <v>Creditors 66</v>
          </cell>
        </row>
        <row r="13688">
          <cell r="A13688" t="str">
            <v>EOF</v>
          </cell>
          <cell r="D13688" t="str">
            <v>Creditors 67</v>
          </cell>
          <cell r="E13688" t="str">
            <v>Creditors 67</v>
          </cell>
        </row>
        <row r="13689">
          <cell r="A13689" t="str">
            <v>EOF</v>
          </cell>
          <cell r="D13689" t="str">
            <v>Creditors 68</v>
          </cell>
          <cell r="E13689" t="str">
            <v>Creditors 68</v>
          </cell>
        </row>
        <row r="13690">
          <cell r="A13690" t="str">
            <v>EOF</v>
          </cell>
          <cell r="D13690" t="str">
            <v>Creditors 69</v>
          </cell>
          <cell r="E13690" t="str">
            <v>Creditors 69</v>
          </cell>
        </row>
        <row r="13691">
          <cell r="A13691" t="str">
            <v>EOF</v>
          </cell>
          <cell r="D13691" t="str">
            <v>Creditors 70</v>
          </cell>
          <cell r="E13691" t="str">
            <v>Creditors 70</v>
          </cell>
        </row>
        <row r="13692">
          <cell r="A13692" t="str">
            <v>EOF</v>
          </cell>
          <cell r="D13692" t="str">
            <v>Creditors 71</v>
          </cell>
          <cell r="E13692" t="str">
            <v>Creditors 71</v>
          </cell>
        </row>
        <row r="13693">
          <cell r="A13693" t="str">
            <v>EOF</v>
          </cell>
          <cell r="D13693" t="str">
            <v>Creditors 72</v>
          </cell>
          <cell r="E13693" t="str">
            <v>Creditors 72</v>
          </cell>
        </row>
        <row r="13694">
          <cell r="A13694" t="str">
            <v>EOF</v>
          </cell>
          <cell r="D13694" t="str">
            <v>Creditors 73</v>
          </cell>
          <cell r="E13694" t="str">
            <v>Creditors 73</v>
          </cell>
        </row>
        <row r="13695">
          <cell r="A13695" t="str">
            <v>EOF</v>
          </cell>
          <cell r="D13695" t="str">
            <v>Creditors 74</v>
          </cell>
          <cell r="E13695" t="str">
            <v>Creditors 74</v>
          </cell>
        </row>
        <row r="13696">
          <cell r="A13696" t="str">
            <v>EOF</v>
          </cell>
          <cell r="D13696" t="str">
            <v>Creditors 75</v>
          </cell>
          <cell r="E13696" t="str">
            <v>Creditors 75</v>
          </cell>
        </row>
        <row r="13697">
          <cell r="A13697" t="str">
            <v>EOF</v>
          </cell>
          <cell r="D13697" t="str">
            <v>Creditors 76</v>
          </cell>
          <cell r="E13697" t="str">
            <v>Creditors 76</v>
          </cell>
        </row>
        <row r="13698">
          <cell r="A13698" t="str">
            <v>EOF</v>
          </cell>
          <cell r="D13698" t="str">
            <v>Creditors 77</v>
          </cell>
          <cell r="E13698" t="str">
            <v>Creditors 77</v>
          </cell>
        </row>
        <row r="13699">
          <cell r="A13699" t="str">
            <v>EOF</v>
          </cell>
          <cell r="D13699" t="str">
            <v>Creditors 78</v>
          </cell>
          <cell r="E13699" t="str">
            <v>Creditors 78</v>
          </cell>
        </row>
        <row r="13700">
          <cell r="A13700" t="str">
            <v>EOF</v>
          </cell>
          <cell r="D13700" t="str">
            <v>Creditors 79</v>
          </cell>
          <cell r="E13700" t="str">
            <v>Creditors 79</v>
          </cell>
        </row>
        <row r="13701">
          <cell r="A13701" t="str">
            <v>EOF</v>
          </cell>
          <cell r="D13701" t="str">
            <v>Creditors 80</v>
          </cell>
          <cell r="E13701" t="str">
            <v>Creditors 80</v>
          </cell>
        </row>
        <row r="13702">
          <cell r="A13702" t="str">
            <v>EOF</v>
          </cell>
          <cell r="D13702" t="str">
            <v>Creditors 81</v>
          </cell>
          <cell r="E13702" t="str">
            <v>Creditors 81</v>
          </cell>
        </row>
        <row r="13703">
          <cell r="A13703" t="str">
            <v>EOF</v>
          </cell>
          <cell r="D13703" t="str">
            <v>Creditors 82</v>
          </cell>
          <cell r="E13703" t="str">
            <v>Creditors 82</v>
          </cell>
        </row>
        <row r="13704">
          <cell r="A13704" t="str">
            <v>EOF</v>
          </cell>
          <cell r="D13704" t="str">
            <v>Creditors 83</v>
          </cell>
          <cell r="E13704" t="str">
            <v>Creditors 83</v>
          </cell>
        </row>
        <row r="13705">
          <cell r="A13705" t="str">
            <v>EOF</v>
          </cell>
          <cell r="D13705" t="str">
            <v>Creditors 84</v>
          </cell>
          <cell r="E13705" t="str">
            <v>Creditors 84</v>
          </cell>
        </row>
        <row r="13706">
          <cell r="A13706" t="str">
            <v>EOF</v>
          </cell>
          <cell r="D13706" t="str">
            <v>Creditors 85</v>
          </cell>
          <cell r="E13706" t="str">
            <v>Creditors 85</v>
          </cell>
        </row>
        <row r="13707">
          <cell r="A13707" t="str">
            <v>EOF</v>
          </cell>
          <cell r="D13707" t="str">
            <v>Creditors 86</v>
          </cell>
          <cell r="E13707" t="str">
            <v>Creditors 86</v>
          </cell>
        </row>
        <row r="13708">
          <cell r="A13708" t="str">
            <v>EOF</v>
          </cell>
          <cell r="D13708" t="str">
            <v>Creditors 87</v>
          </cell>
          <cell r="E13708" t="str">
            <v>Creditors 87</v>
          </cell>
        </row>
        <row r="13709">
          <cell r="A13709" t="str">
            <v>EOF</v>
          </cell>
          <cell r="D13709" t="str">
            <v>Creditors 88</v>
          </cell>
          <cell r="E13709" t="str">
            <v>Creditors 88</v>
          </cell>
        </row>
        <row r="13710">
          <cell r="A13710" t="str">
            <v>EOF</v>
          </cell>
          <cell r="D13710" t="str">
            <v>Creditors 89</v>
          </cell>
          <cell r="E13710" t="str">
            <v>Creditors 89</v>
          </cell>
        </row>
        <row r="13711">
          <cell r="A13711" t="str">
            <v>EOF</v>
          </cell>
          <cell r="D13711" t="str">
            <v>Creditors 90</v>
          </cell>
          <cell r="E13711" t="str">
            <v>Creditors 90</v>
          </cell>
        </row>
        <row r="13712">
          <cell r="A13712" t="str">
            <v>EOF</v>
          </cell>
          <cell r="D13712" t="str">
            <v>Creditors 91</v>
          </cell>
          <cell r="E13712" t="str">
            <v>Creditors 91</v>
          </cell>
        </row>
        <row r="13713">
          <cell r="A13713" t="str">
            <v>EOF</v>
          </cell>
          <cell r="D13713" t="str">
            <v>Creditors 92</v>
          </cell>
          <cell r="E13713" t="str">
            <v>Creditors 92</v>
          </cell>
        </row>
        <row r="13714">
          <cell r="A13714" t="str">
            <v>EOF</v>
          </cell>
          <cell r="D13714" t="str">
            <v>Creditors 93</v>
          </cell>
          <cell r="E13714" t="str">
            <v>Creditors 93</v>
          </cell>
        </row>
        <row r="13715">
          <cell r="A13715" t="str">
            <v>EOF</v>
          </cell>
          <cell r="D13715" t="str">
            <v>Creditors 94</v>
          </cell>
          <cell r="E13715" t="str">
            <v>Creditors 94</v>
          </cell>
        </row>
        <row r="13716">
          <cell r="A13716" t="str">
            <v>EOF</v>
          </cell>
          <cell r="D13716" t="str">
            <v>Creditors 95</v>
          </cell>
          <cell r="E13716" t="str">
            <v>Creditors 95</v>
          </cell>
        </row>
        <row r="13717">
          <cell r="A13717" t="str">
            <v>EOF</v>
          </cell>
          <cell r="D13717" t="str">
            <v>Creditors 96</v>
          </cell>
          <cell r="E13717" t="str">
            <v>Creditors 96</v>
          </cell>
        </row>
        <row r="13718">
          <cell r="A13718" t="str">
            <v>EOF</v>
          </cell>
          <cell r="D13718" t="str">
            <v>Creditors 97</v>
          </cell>
          <cell r="E13718" t="str">
            <v>Creditors 97</v>
          </cell>
        </row>
        <row r="13719">
          <cell r="A13719" t="str">
            <v>EOF</v>
          </cell>
          <cell r="D13719" t="str">
            <v>Creditors 98</v>
          </cell>
          <cell r="E13719" t="str">
            <v>Creditors 98</v>
          </cell>
        </row>
        <row r="13720">
          <cell r="A13720" t="str">
            <v>EOF</v>
          </cell>
          <cell r="D13720" t="str">
            <v>Creditors 99</v>
          </cell>
          <cell r="E13720" t="str">
            <v>Creditors 99</v>
          </cell>
        </row>
        <row r="13721">
          <cell r="A13721" t="str">
            <v>EOF</v>
          </cell>
          <cell r="D13721" t="str">
            <v>Creditors 100</v>
          </cell>
          <cell r="E13721" t="str">
            <v>Creditors 100</v>
          </cell>
        </row>
        <row r="13722">
          <cell r="A13722" t="str">
            <v>EOF</v>
          </cell>
          <cell r="D13722" t="str">
            <v>Creditors 101</v>
          </cell>
          <cell r="E13722" t="str">
            <v>Creditors 101</v>
          </cell>
        </row>
        <row r="13723">
          <cell r="A13723" t="str">
            <v>EOF</v>
          </cell>
          <cell r="D13723" t="str">
            <v>Creditors 102</v>
          </cell>
          <cell r="E13723" t="str">
            <v>Creditors 102</v>
          </cell>
        </row>
        <row r="13724">
          <cell r="A13724" t="str">
            <v>EOF</v>
          </cell>
          <cell r="D13724" t="str">
            <v>Creditors 103</v>
          </cell>
          <cell r="E13724" t="str">
            <v>Creditors 103</v>
          </cell>
        </row>
        <row r="13725">
          <cell r="A13725" t="str">
            <v>EOF</v>
          </cell>
          <cell r="D13725" t="str">
            <v>Creditors 104</v>
          </cell>
          <cell r="E13725" t="str">
            <v>Creditors 104</v>
          </cell>
        </row>
        <row r="13726">
          <cell r="A13726" t="str">
            <v>EOF</v>
          </cell>
          <cell r="D13726" t="str">
            <v>Creditors 105</v>
          </cell>
          <cell r="E13726" t="str">
            <v>Creditors 105</v>
          </cell>
        </row>
        <row r="13727">
          <cell r="A13727" t="str">
            <v>EOF</v>
          </cell>
          <cell r="D13727" t="str">
            <v>Creditors 106</v>
          </cell>
          <cell r="E13727" t="str">
            <v>Creditors 106</v>
          </cell>
        </row>
        <row r="13728">
          <cell r="A13728" t="str">
            <v>EOF</v>
          </cell>
          <cell r="D13728" t="str">
            <v>Creditors 107</v>
          </cell>
          <cell r="E13728" t="str">
            <v>Creditors 107</v>
          </cell>
        </row>
        <row r="13729">
          <cell r="A13729" t="str">
            <v>EOF</v>
          </cell>
          <cell r="D13729" t="str">
            <v>Creditors 108</v>
          </cell>
          <cell r="E13729" t="str">
            <v>Creditors 108</v>
          </cell>
        </row>
        <row r="13730">
          <cell r="A13730" t="str">
            <v>EOF</v>
          </cell>
          <cell r="D13730" t="str">
            <v>Creditors 109</v>
          </cell>
          <cell r="E13730" t="str">
            <v>Creditors 109</v>
          </cell>
        </row>
        <row r="13731">
          <cell r="A13731" t="str">
            <v>EOF</v>
          </cell>
          <cell r="D13731" t="str">
            <v>Creditors 110</v>
          </cell>
          <cell r="E13731" t="str">
            <v>Creditors 110</v>
          </cell>
        </row>
        <row r="13732">
          <cell r="A13732" t="str">
            <v>EOF</v>
          </cell>
          <cell r="D13732" t="str">
            <v>Creditors 111</v>
          </cell>
          <cell r="E13732" t="str">
            <v>Creditors 111</v>
          </cell>
        </row>
        <row r="13733">
          <cell r="A13733" t="str">
            <v>EOF</v>
          </cell>
          <cell r="D13733" t="str">
            <v>Creditors 112</v>
          </cell>
          <cell r="E13733" t="str">
            <v>Creditors 112</v>
          </cell>
        </row>
        <row r="13734">
          <cell r="A13734" t="str">
            <v>EOF</v>
          </cell>
          <cell r="D13734" t="str">
            <v>Creditors 113</v>
          </cell>
          <cell r="E13734" t="str">
            <v>Creditors 113</v>
          </cell>
        </row>
        <row r="13735">
          <cell r="A13735" t="str">
            <v>EOF</v>
          </cell>
          <cell r="D13735" t="str">
            <v>Creditors 114</v>
          </cell>
          <cell r="E13735" t="str">
            <v>Creditors 114</v>
          </cell>
        </row>
        <row r="13736">
          <cell r="A13736" t="str">
            <v>EOF</v>
          </cell>
          <cell r="D13736" t="str">
            <v>Creditors 115</v>
          </cell>
          <cell r="E13736" t="str">
            <v>Creditors 115</v>
          </cell>
        </row>
        <row r="13737">
          <cell r="A13737" t="str">
            <v>EOF</v>
          </cell>
          <cell r="D13737" t="str">
            <v>Creditors 116</v>
          </cell>
          <cell r="E13737" t="str">
            <v>Creditors 116</v>
          </cell>
        </row>
        <row r="13738">
          <cell r="A13738" t="str">
            <v>EOF</v>
          </cell>
          <cell r="D13738" t="str">
            <v>Creditors 117</v>
          </cell>
          <cell r="E13738" t="str">
            <v>Creditors 117</v>
          </cell>
        </row>
        <row r="13739">
          <cell r="A13739" t="str">
            <v>EOF</v>
          </cell>
          <cell r="D13739" t="str">
            <v>Creditors 118</v>
          </cell>
          <cell r="E13739" t="str">
            <v>Creditors 118</v>
          </cell>
        </row>
        <row r="13740">
          <cell r="A13740" t="str">
            <v>EOF</v>
          </cell>
          <cell r="D13740" t="str">
            <v>Creditors 119</v>
          </cell>
          <cell r="E13740" t="str">
            <v>Creditors 119</v>
          </cell>
        </row>
        <row r="13741">
          <cell r="A13741" t="str">
            <v>EOF</v>
          </cell>
          <cell r="D13741" t="str">
            <v>Creditors 120</v>
          </cell>
          <cell r="E13741" t="str">
            <v>Creditors 120</v>
          </cell>
        </row>
        <row r="13742">
          <cell r="A13742" t="str">
            <v>EOF</v>
          </cell>
          <cell r="D13742" t="str">
            <v>Creditors 121</v>
          </cell>
          <cell r="E13742" t="str">
            <v>Creditors 121</v>
          </cell>
        </row>
        <row r="13743">
          <cell r="A13743" t="str">
            <v>EOF</v>
          </cell>
          <cell r="D13743" t="str">
            <v>Creditors 122</v>
          </cell>
          <cell r="E13743" t="str">
            <v>Creditors 122</v>
          </cell>
        </row>
        <row r="13744">
          <cell r="A13744" t="str">
            <v>EOF</v>
          </cell>
          <cell r="D13744" t="str">
            <v>Creditors 123</v>
          </cell>
          <cell r="E13744" t="str">
            <v>Creditors 123</v>
          </cell>
        </row>
        <row r="13745">
          <cell r="A13745" t="str">
            <v>EOF</v>
          </cell>
          <cell r="D13745" t="str">
            <v>Creditors 124</v>
          </cell>
          <cell r="E13745" t="str">
            <v>Creditors 124</v>
          </cell>
        </row>
        <row r="13746">
          <cell r="A13746" t="str">
            <v>EOF</v>
          </cell>
          <cell r="D13746" t="str">
            <v>Creditors 125</v>
          </cell>
          <cell r="E13746" t="str">
            <v>Creditors 125</v>
          </cell>
        </row>
        <row r="13747">
          <cell r="A13747" t="str">
            <v>EOF</v>
          </cell>
          <cell r="D13747" t="str">
            <v>Creditors 126</v>
          </cell>
          <cell r="E13747" t="str">
            <v>Creditors 126</v>
          </cell>
        </row>
        <row r="13748">
          <cell r="A13748" t="str">
            <v>EOF</v>
          </cell>
          <cell r="D13748" t="str">
            <v>Creditors 127</v>
          </cell>
          <cell r="E13748" t="str">
            <v>Creditors 127</v>
          </cell>
        </row>
        <row r="13749">
          <cell r="A13749" t="str">
            <v>EOF</v>
          </cell>
          <cell r="D13749" t="str">
            <v>Creditors 128</v>
          </cell>
          <cell r="E13749" t="str">
            <v>Creditors 128</v>
          </cell>
        </row>
        <row r="13750">
          <cell r="A13750" t="str">
            <v>EOF</v>
          </cell>
          <cell r="D13750" t="str">
            <v>Creditors 129</v>
          </cell>
          <cell r="E13750" t="str">
            <v>Creditors 129</v>
          </cell>
        </row>
        <row r="13751">
          <cell r="A13751" t="str">
            <v>EOF</v>
          </cell>
          <cell r="D13751" t="str">
            <v>Creditors 130</v>
          </cell>
          <cell r="E13751" t="str">
            <v>Creditors 130</v>
          </cell>
        </row>
        <row r="13752">
          <cell r="A13752" t="str">
            <v>EOF</v>
          </cell>
          <cell r="D13752" t="str">
            <v>Creditors 131</v>
          </cell>
          <cell r="E13752" t="str">
            <v>Creditors 131</v>
          </cell>
        </row>
        <row r="13753">
          <cell r="A13753" t="str">
            <v>EOF</v>
          </cell>
          <cell r="D13753" t="str">
            <v>Creditors 132</v>
          </cell>
          <cell r="E13753" t="str">
            <v>Creditors 132</v>
          </cell>
        </row>
        <row r="13754">
          <cell r="A13754" t="str">
            <v>EOF</v>
          </cell>
          <cell r="D13754" t="str">
            <v>Creditors 133</v>
          </cell>
          <cell r="E13754" t="str">
            <v>Creditors 133</v>
          </cell>
        </row>
        <row r="13755">
          <cell r="A13755" t="str">
            <v>EOF</v>
          </cell>
          <cell r="D13755" t="str">
            <v>Creditors 134</v>
          </cell>
          <cell r="E13755" t="str">
            <v>Creditors 134</v>
          </cell>
        </row>
        <row r="13756">
          <cell r="A13756" t="str">
            <v>EOF</v>
          </cell>
          <cell r="D13756" t="str">
            <v>Creditors 135</v>
          </cell>
          <cell r="E13756" t="str">
            <v>Creditors 135</v>
          </cell>
        </row>
        <row r="13757">
          <cell r="A13757" t="str">
            <v>EOF</v>
          </cell>
          <cell r="D13757" t="str">
            <v>Creditors 136</v>
          </cell>
          <cell r="E13757" t="str">
            <v>Creditors 136</v>
          </cell>
        </row>
        <row r="13758">
          <cell r="A13758" t="str">
            <v>EOF</v>
          </cell>
          <cell r="D13758" t="str">
            <v>Creditors 137</v>
          </cell>
          <cell r="E13758" t="str">
            <v>Creditors 137</v>
          </cell>
        </row>
        <row r="13759">
          <cell r="A13759" t="str">
            <v>EOF</v>
          </cell>
          <cell r="D13759" t="str">
            <v>Creditors 138</v>
          </cell>
          <cell r="E13759" t="str">
            <v>Creditors 138</v>
          </cell>
        </row>
        <row r="13760">
          <cell r="A13760" t="str">
            <v>EOF</v>
          </cell>
          <cell r="D13760" t="str">
            <v>Creditors 139</v>
          </cell>
          <cell r="E13760" t="str">
            <v>Creditors 139</v>
          </cell>
        </row>
        <row r="13761">
          <cell r="A13761" t="str">
            <v>EOF</v>
          </cell>
          <cell r="D13761" t="str">
            <v>Creditors 140</v>
          </cell>
          <cell r="E13761" t="str">
            <v>Creditors 140</v>
          </cell>
        </row>
        <row r="13762">
          <cell r="A13762" t="str">
            <v>EOF</v>
          </cell>
          <cell r="D13762" t="str">
            <v>Creditors 141</v>
          </cell>
          <cell r="E13762" t="str">
            <v>Creditors 141</v>
          </cell>
        </row>
        <row r="13763">
          <cell r="A13763" t="str">
            <v>EOF</v>
          </cell>
          <cell r="D13763" t="str">
            <v>Creditors 142</v>
          </cell>
          <cell r="E13763" t="str">
            <v>Creditors 142</v>
          </cell>
        </row>
        <row r="13764">
          <cell r="A13764" t="str">
            <v>EOF</v>
          </cell>
          <cell r="D13764" t="str">
            <v>Creditors 143</v>
          </cell>
          <cell r="E13764" t="str">
            <v>Creditors 143</v>
          </cell>
        </row>
        <row r="13765">
          <cell r="A13765" t="str">
            <v>EOF</v>
          </cell>
          <cell r="D13765" t="str">
            <v>Creditors 144</v>
          </cell>
          <cell r="E13765" t="str">
            <v>Creditors 144</v>
          </cell>
        </row>
        <row r="13766">
          <cell r="A13766" t="str">
            <v>EOF</v>
          </cell>
          <cell r="D13766" t="str">
            <v>Creditors 145</v>
          </cell>
          <cell r="E13766" t="str">
            <v>Creditors 145</v>
          </cell>
        </row>
        <row r="13767">
          <cell r="A13767" t="str">
            <v>EOF</v>
          </cell>
          <cell r="D13767" t="str">
            <v>Creditors 146</v>
          </cell>
          <cell r="E13767" t="str">
            <v>Creditors 146</v>
          </cell>
        </row>
        <row r="13768">
          <cell r="A13768" t="str">
            <v>EOF</v>
          </cell>
          <cell r="D13768" t="str">
            <v>Creditors 147</v>
          </cell>
          <cell r="E13768" t="str">
            <v>Creditors 147</v>
          </cell>
        </row>
        <row r="13769">
          <cell r="A13769" t="str">
            <v>EOF</v>
          </cell>
          <cell r="D13769" t="str">
            <v>Creditors 148</v>
          </cell>
          <cell r="E13769" t="str">
            <v>Creditors 148</v>
          </cell>
        </row>
        <row r="13770">
          <cell r="A13770" t="str">
            <v>EOF</v>
          </cell>
          <cell r="D13770" t="str">
            <v>Creditors 149</v>
          </cell>
          <cell r="E13770" t="str">
            <v>Creditors 149</v>
          </cell>
        </row>
        <row r="13771">
          <cell r="A13771" t="str">
            <v>EOF</v>
          </cell>
          <cell r="D13771" t="str">
            <v>Creditors 150</v>
          </cell>
          <cell r="E13771" t="str">
            <v>Creditors 150</v>
          </cell>
        </row>
        <row r="13772">
          <cell r="A13772" t="str">
            <v>EOF</v>
          </cell>
          <cell r="D13772" t="str">
            <v>Creditors 151</v>
          </cell>
          <cell r="E13772" t="str">
            <v>Creditors 151</v>
          </cell>
        </row>
        <row r="13773">
          <cell r="A13773" t="str">
            <v>EOF</v>
          </cell>
          <cell r="D13773" t="str">
            <v>Creditors 152</v>
          </cell>
          <cell r="E13773" t="str">
            <v>Creditors 152</v>
          </cell>
        </row>
        <row r="13774">
          <cell r="A13774" t="str">
            <v>EOF</v>
          </cell>
          <cell r="D13774" t="str">
            <v>Creditors 153</v>
          </cell>
          <cell r="E13774" t="str">
            <v>Creditors 153</v>
          </cell>
        </row>
        <row r="13775">
          <cell r="A13775" t="str">
            <v>EOF</v>
          </cell>
          <cell r="D13775" t="str">
            <v>Creditors 154</v>
          </cell>
          <cell r="E13775" t="str">
            <v>Creditors 154</v>
          </cell>
        </row>
        <row r="13776">
          <cell r="A13776" t="str">
            <v>EOF</v>
          </cell>
          <cell r="D13776" t="str">
            <v>Creditors 155</v>
          </cell>
          <cell r="E13776" t="str">
            <v>Creditors 155</v>
          </cell>
        </row>
        <row r="13777">
          <cell r="A13777" t="str">
            <v>EOF</v>
          </cell>
          <cell r="D13777" t="str">
            <v>Creditors 156</v>
          </cell>
          <cell r="E13777" t="str">
            <v>Creditors 156</v>
          </cell>
        </row>
        <row r="13778">
          <cell r="A13778" t="str">
            <v>EOF</v>
          </cell>
          <cell r="D13778" t="str">
            <v>Creditors 157</v>
          </cell>
          <cell r="E13778" t="str">
            <v>Creditors 157</v>
          </cell>
        </row>
        <row r="13779">
          <cell r="A13779" t="str">
            <v>EOF</v>
          </cell>
          <cell r="D13779" t="str">
            <v>Creditors 158</v>
          </cell>
          <cell r="E13779" t="str">
            <v>Creditors 158</v>
          </cell>
        </row>
        <row r="13780">
          <cell r="A13780" t="str">
            <v>EOF</v>
          </cell>
          <cell r="D13780" t="str">
            <v>Creditors 159</v>
          </cell>
          <cell r="E13780" t="str">
            <v>Creditors 159</v>
          </cell>
        </row>
        <row r="13781">
          <cell r="A13781" t="str">
            <v>EOF</v>
          </cell>
          <cell r="D13781" t="str">
            <v>Creditors 160</v>
          </cell>
          <cell r="E13781" t="str">
            <v>Creditors 160</v>
          </cell>
        </row>
        <row r="13782">
          <cell r="A13782" t="str">
            <v>EOF</v>
          </cell>
          <cell r="D13782" t="str">
            <v>Creditors 161</v>
          </cell>
          <cell r="E13782" t="str">
            <v>Creditors 161</v>
          </cell>
        </row>
        <row r="13783">
          <cell r="A13783" t="str">
            <v>EOF</v>
          </cell>
          <cell r="D13783" t="str">
            <v>Creditors 162</v>
          </cell>
          <cell r="E13783" t="str">
            <v>Creditors 162</v>
          </cell>
        </row>
        <row r="13784">
          <cell r="A13784" t="str">
            <v>EOF</v>
          </cell>
          <cell r="D13784" t="str">
            <v>Creditors 163</v>
          </cell>
          <cell r="E13784" t="str">
            <v>Creditors 163</v>
          </cell>
        </row>
        <row r="13785">
          <cell r="A13785" t="str">
            <v>EOF</v>
          </cell>
          <cell r="D13785" t="str">
            <v>Creditors 164</v>
          </cell>
          <cell r="E13785" t="str">
            <v>Creditors 164</v>
          </cell>
        </row>
        <row r="13786">
          <cell r="A13786" t="str">
            <v>EOF</v>
          </cell>
          <cell r="D13786" t="str">
            <v>Creditors 165</v>
          </cell>
          <cell r="E13786" t="str">
            <v>Creditors 165</v>
          </cell>
        </row>
        <row r="13787">
          <cell r="A13787" t="str">
            <v>EOF</v>
          </cell>
          <cell r="D13787" t="str">
            <v>Creditors 166</v>
          </cell>
          <cell r="E13787" t="str">
            <v>Creditors 166</v>
          </cell>
        </row>
        <row r="13788">
          <cell r="A13788" t="str">
            <v>EOF</v>
          </cell>
          <cell r="D13788" t="str">
            <v>Creditors 167</v>
          </cell>
          <cell r="E13788" t="str">
            <v>Creditors 167</v>
          </cell>
        </row>
        <row r="13789">
          <cell r="A13789" t="str">
            <v>EOF</v>
          </cell>
          <cell r="D13789" t="str">
            <v>Creditors 168</v>
          </cell>
          <cell r="E13789" t="str">
            <v>Creditors 168</v>
          </cell>
        </row>
        <row r="13790">
          <cell r="A13790" t="str">
            <v>EOF</v>
          </cell>
          <cell r="D13790" t="str">
            <v>Creditors 169</v>
          </cell>
          <cell r="E13790" t="str">
            <v>Creditors 169</v>
          </cell>
        </row>
        <row r="13791">
          <cell r="A13791" t="str">
            <v>EOF</v>
          </cell>
          <cell r="D13791" t="str">
            <v>Creditors 170</v>
          </cell>
          <cell r="E13791" t="str">
            <v>Creditors 170</v>
          </cell>
        </row>
        <row r="13792">
          <cell r="A13792" t="str">
            <v>EOF</v>
          </cell>
          <cell r="D13792" t="str">
            <v>Creditors 171</v>
          </cell>
          <cell r="E13792" t="str">
            <v>Creditors 171</v>
          </cell>
        </row>
        <row r="13793">
          <cell r="A13793" t="str">
            <v>EOF</v>
          </cell>
          <cell r="D13793" t="str">
            <v>Creditors 172</v>
          </cell>
          <cell r="E13793" t="str">
            <v>Creditors 172</v>
          </cell>
        </row>
        <row r="13794">
          <cell r="A13794" t="str">
            <v>EOF</v>
          </cell>
          <cell r="D13794" t="str">
            <v>Creditors 173</v>
          </cell>
          <cell r="E13794" t="str">
            <v>Creditors 173</v>
          </cell>
        </row>
        <row r="13795">
          <cell r="A13795" t="str">
            <v>EOF</v>
          </cell>
          <cell r="D13795" t="str">
            <v>Creditors 174</v>
          </cell>
          <cell r="E13795" t="str">
            <v>Creditors 174</v>
          </cell>
        </row>
        <row r="13796">
          <cell r="A13796" t="str">
            <v>EOF</v>
          </cell>
          <cell r="D13796" t="str">
            <v>Creditors 175</v>
          </cell>
          <cell r="E13796" t="str">
            <v>Creditors 175</v>
          </cell>
        </row>
        <row r="13797">
          <cell r="A13797" t="str">
            <v>EOF</v>
          </cell>
          <cell r="D13797" t="str">
            <v>Creditors 176</v>
          </cell>
          <cell r="E13797" t="str">
            <v>Creditors 176</v>
          </cell>
        </row>
        <row r="13798">
          <cell r="A13798" t="str">
            <v>EOF</v>
          </cell>
          <cell r="D13798" t="str">
            <v>Creditors 177</v>
          </cell>
          <cell r="E13798" t="str">
            <v>Creditors 177</v>
          </cell>
        </row>
        <row r="13799">
          <cell r="A13799" t="str">
            <v>EOF</v>
          </cell>
          <cell r="D13799" t="str">
            <v>Creditors 178</v>
          </cell>
          <cell r="E13799" t="str">
            <v>Creditors 178</v>
          </cell>
        </row>
        <row r="13800">
          <cell r="A13800" t="str">
            <v>EOF</v>
          </cell>
          <cell r="D13800" t="str">
            <v>Creditors 179</v>
          </cell>
          <cell r="E13800" t="str">
            <v>Creditors 179</v>
          </cell>
        </row>
        <row r="13801">
          <cell r="A13801" t="str">
            <v>EOF</v>
          </cell>
          <cell r="D13801" t="str">
            <v>Creditors 180</v>
          </cell>
          <cell r="E13801" t="str">
            <v>Creditors 180</v>
          </cell>
        </row>
        <row r="13802">
          <cell r="A13802" t="str">
            <v>EOF</v>
          </cell>
          <cell r="D13802" t="str">
            <v>Creditors 181</v>
          </cell>
          <cell r="E13802" t="str">
            <v>Creditors 181</v>
          </cell>
        </row>
        <row r="13803">
          <cell r="A13803" t="str">
            <v>EOF</v>
          </cell>
          <cell r="D13803" t="str">
            <v>Creditors 182</v>
          </cell>
          <cell r="E13803" t="str">
            <v>Creditors 182</v>
          </cell>
        </row>
        <row r="13804">
          <cell r="A13804" t="str">
            <v>EOF</v>
          </cell>
          <cell r="D13804" t="str">
            <v>Creditors 183</v>
          </cell>
          <cell r="E13804" t="str">
            <v>Creditors 183</v>
          </cell>
        </row>
        <row r="13805">
          <cell r="A13805" t="str">
            <v>EOF</v>
          </cell>
          <cell r="D13805" t="str">
            <v>Creditors 184</v>
          </cell>
          <cell r="E13805" t="str">
            <v>Creditors 184</v>
          </cell>
        </row>
        <row r="13806">
          <cell r="A13806" t="str">
            <v>EOF</v>
          </cell>
          <cell r="D13806" t="str">
            <v>Creditors 185</v>
          </cell>
          <cell r="E13806" t="str">
            <v>Creditors 185</v>
          </cell>
        </row>
        <row r="13807">
          <cell r="A13807" t="str">
            <v>EOF</v>
          </cell>
          <cell r="D13807" t="str">
            <v>Creditors 186</v>
          </cell>
          <cell r="E13807" t="str">
            <v>Creditors 186</v>
          </cell>
        </row>
        <row r="13808">
          <cell r="A13808" t="str">
            <v>EOF</v>
          </cell>
          <cell r="D13808" t="str">
            <v>Creditors 187</v>
          </cell>
          <cell r="E13808" t="str">
            <v>Creditors 187</v>
          </cell>
        </row>
        <row r="13809">
          <cell r="A13809" t="str">
            <v>EOF</v>
          </cell>
          <cell r="D13809" t="str">
            <v>Creditors 188</v>
          </cell>
          <cell r="E13809" t="str">
            <v>Creditors 188</v>
          </cell>
        </row>
        <row r="13810">
          <cell r="A13810" t="str">
            <v>EOF</v>
          </cell>
          <cell r="D13810" t="str">
            <v>Creditors 189</v>
          </cell>
          <cell r="E13810" t="str">
            <v>Creditors 189</v>
          </cell>
        </row>
        <row r="13811">
          <cell r="A13811" t="str">
            <v>EOF</v>
          </cell>
          <cell r="D13811" t="str">
            <v>Creditors 190</v>
          </cell>
          <cell r="E13811" t="str">
            <v>Creditors 190</v>
          </cell>
        </row>
        <row r="13812">
          <cell r="A13812" t="str">
            <v>EOF</v>
          </cell>
          <cell r="D13812" t="str">
            <v>Creditors 191</v>
          </cell>
          <cell r="E13812" t="str">
            <v>Creditors 191</v>
          </cell>
        </row>
        <row r="13813">
          <cell r="A13813" t="str">
            <v>EOF</v>
          </cell>
          <cell r="D13813" t="str">
            <v>Creditors 192</v>
          </cell>
          <cell r="E13813" t="str">
            <v>Creditors 192</v>
          </cell>
        </row>
        <row r="13814">
          <cell r="A13814" t="str">
            <v>EOF</v>
          </cell>
          <cell r="D13814" t="str">
            <v>Creditors 193</v>
          </cell>
          <cell r="E13814" t="str">
            <v>Creditors 193</v>
          </cell>
        </row>
        <row r="13815">
          <cell r="A13815" t="str">
            <v>EOF</v>
          </cell>
          <cell r="D13815" t="str">
            <v>Creditors 194</v>
          </cell>
          <cell r="E13815" t="str">
            <v>Creditors 194</v>
          </cell>
        </row>
        <row r="13816">
          <cell r="A13816" t="str">
            <v>EOF</v>
          </cell>
          <cell r="D13816" t="str">
            <v>Creditors 195</v>
          </cell>
          <cell r="E13816" t="str">
            <v>Creditors 195</v>
          </cell>
        </row>
        <row r="13817">
          <cell r="A13817" t="str">
            <v>EOF</v>
          </cell>
          <cell r="D13817" t="str">
            <v>Creditors 196</v>
          </cell>
          <cell r="E13817" t="str">
            <v>Creditors 196</v>
          </cell>
        </row>
        <row r="13818">
          <cell r="A13818" t="str">
            <v>EOF</v>
          </cell>
          <cell r="D13818" t="str">
            <v>Creditors 197</v>
          </cell>
          <cell r="E13818" t="str">
            <v>Creditors 197</v>
          </cell>
        </row>
        <row r="13819">
          <cell r="A13819" t="str">
            <v>EOF</v>
          </cell>
          <cell r="D13819" t="str">
            <v>Creditors 198</v>
          </cell>
          <cell r="E13819" t="str">
            <v>Creditors 198</v>
          </cell>
        </row>
        <row r="13820">
          <cell r="A13820" t="str">
            <v>EOF</v>
          </cell>
          <cell r="D13820" t="str">
            <v>Creditors 199</v>
          </cell>
          <cell r="E13820" t="str">
            <v>Creditors 199</v>
          </cell>
        </row>
        <row r="13821">
          <cell r="A13821" t="str">
            <v>EOF</v>
          </cell>
          <cell r="D13821" t="str">
            <v>Debtors</v>
          </cell>
          <cell r="E13821" t="str">
            <v>Debtors</v>
          </cell>
        </row>
        <row r="13822">
          <cell r="A13822" t="str">
            <v>EOF</v>
          </cell>
          <cell r="D13822" t="str">
            <v>Debtors 1</v>
          </cell>
          <cell r="E13822" t="str">
            <v>Debtors 1</v>
          </cell>
        </row>
        <row r="13823">
          <cell r="A13823" t="str">
            <v>EOF</v>
          </cell>
          <cell r="D13823" t="str">
            <v>Debtors 2</v>
          </cell>
          <cell r="E13823" t="str">
            <v>Debtors 2</v>
          </cell>
        </row>
        <row r="13824">
          <cell r="A13824" t="str">
            <v>EOF</v>
          </cell>
          <cell r="D13824" t="str">
            <v>Debtors 3</v>
          </cell>
          <cell r="E13824" t="str">
            <v>Debtors 3</v>
          </cell>
        </row>
        <row r="13825">
          <cell r="A13825" t="str">
            <v>EOF</v>
          </cell>
          <cell r="D13825" t="str">
            <v>Debtors 4</v>
          </cell>
          <cell r="E13825" t="str">
            <v>Debtors 4</v>
          </cell>
        </row>
        <row r="13826">
          <cell r="A13826" t="str">
            <v>EOF</v>
          </cell>
          <cell r="D13826" t="str">
            <v>Debtors 5</v>
          </cell>
          <cell r="E13826" t="str">
            <v>Debtors 5</v>
          </cell>
        </row>
        <row r="13827">
          <cell r="A13827" t="str">
            <v>EOF</v>
          </cell>
          <cell r="D13827" t="str">
            <v>Debtors 6</v>
          </cell>
          <cell r="E13827" t="str">
            <v>Debtors 6</v>
          </cell>
        </row>
        <row r="13828">
          <cell r="A13828" t="str">
            <v>EOF</v>
          </cell>
          <cell r="D13828" t="str">
            <v>Debtors 7</v>
          </cell>
          <cell r="E13828" t="str">
            <v>Debtors 7</v>
          </cell>
        </row>
        <row r="13829">
          <cell r="A13829" t="str">
            <v>EOF</v>
          </cell>
          <cell r="D13829" t="str">
            <v>Debtors 8</v>
          </cell>
          <cell r="E13829" t="str">
            <v>Debtors 8</v>
          </cell>
        </row>
        <row r="13830">
          <cell r="A13830" t="str">
            <v>EOF</v>
          </cell>
          <cell r="D13830" t="str">
            <v>Debtors 9</v>
          </cell>
          <cell r="E13830" t="str">
            <v>Debtors 9</v>
          </cell>
        </row>
        <row r="13831">
          <cell r="A13831" t="str">
            <v>EOF</v>
          </cell>
          <cell r="D13831" t="str">
            <v>Debtors 10</v>
          </cell>
          <cell r="E13831" t="str">
            <v>Debtors 10</v>
          </cell>
        </row>
        <row r="13832">
          <cell r="A13832" t="str">
            <v>EOF</v>
          </cell>
          <cell r="D13832" t="str">
            <v>Debtors 11</v>
          </cell>
          <cell r="E13832" t="str">
            <v>Debtors 11</v>
          </cell>
        </row>
        <row r="13833">
          <cell r="A13833" t="str">
            <v>EOF</v>
          </cell>
          <cell r="D13833" t="str">
            <v>Debtors 12</v>
          </cell>
          <cell r="E13833" t="str">
            <v>Debtors 12</v>
          </cell>
        </row>
        <row r="13834">
          <cell r="A13834" t="str">
            <v>EOF</v>
          </cell>
          <cell r="D13834" t="str">
            <v>Debtors 13</v>
          </cell>
          <cell r="E13834" t="str">
            <v>Debtors 13</v>
          </cell>
        </row>
        <row r="13835">
          <cell r="A13835" t="str">
            <v>EOF</v>
          </cell>
          <cell r="D13835" t="str">
            <v>Debtors 14</v>
          </cell>
          <cell r="E13835" t="str">
            <v>Debtors 14</v>
          </cell>
        </row>
        <row r="13836">
          <cell r="A13836" t="str">
            <v>EOF</v>
          </cell>
          <cell r="D13836" t="str">
            <v>Debtors 15</v>
          </cell>
          <cell r="E13836" t="str">
            <v>Debtors 15</v>
          </cell>
        </row>
        <row r="13837">
          <cell r="A13837" t="str">
            <v>EOF</v>
          </cell>
          <cell r="D13837" t="str">
            <v>Debtors 16</v>
          </cell>
          <cell r="E13837" t="str">
            <v>Debtors 16</v>
          </cell>
        </row>
        <row r="13838">
          <cell r="A13838" t="str">
            <v>EOF</v>
          </cell>
          <cell r="D13838" t="str">
            <v>Debtors 17</v>
          </cell>
          <cell r="E13838" t="str">
            <v>Debtors 17</v>
          </cell>
        </row>
        <row r="13839">
          <cell r="A13839" t="str">
            <v>EOF</v>
          </cell>
          <cell r="D13839" t="str">
            <v>Debtors 18</v>
          </cell>
          <cell r="E13839" t="str">
            <v>Debtors 18</v>
          </cell>
        </row>
        <row r="13840">
          <cell r="A13840" t="str">
            <v>EOF</v>
          </cell>
          <cell r="D13840" t="str">
            <v>Debtors 19</v>
          </cell>
          <cell r="E13840" t="str">
            <v>Debtors 19</v>
          </cell>
        </row>
        <row r="13841">
          <cell r="A13841" t="str">
            <v>EOF</v>
          </cell>
          <cell r="D13841" t="str">
            <v>Debtors 20</v>
          </cell>
          <cell r="E13841" t="str">
            <v>Debtors 20</v>
          </cell>
        </row>
        <row r="13842">
          <cell r="A13842" t="str">
            <v>EOF</v>
          </cell>
          <cell r="D13842" t="str">
            <v>Debtors 21</v>
          </cell>
          <cell r="E13842" t="str">
            <v>Debtors 21</v>
          </cell>
        </row>
        <row r="13843">
          <cell r="A13843" t="str">
            <v>EOF</v>
          </cell>
          <cell r="D13843" t="str">
            <v>Debtors 22</v>
          </cell>
          <cell r="E13843" t="str">
            <v>Debtors 22</v>
          </cell>
        </row>
        <row r="13844">
          <cell r="A13844" t="str">
            <v>EOF</v>
          </cell>
          <cell r="D13844" t="str">
            <v>Debtors 23</v>
          </cell>
          <cell r="E13844" t="str">
            <v>Debtors 23</v>
          </cell>
        </row>
        <row r="13845">
          <cell r="A13845" t="str">
            <v>EOF</v>
          </cell>
          <cell r="D13845" t="str">
            <v>Debtors 24</v>
          </cell>
          <cell r="E13845" t="str">
            <v>Debtors 24</v>
          </cell>
        </row>
        <row r="13846">
          <cell r="A13846" t="str">
            <v>EOF</v>
          </cell>
          <cell r="D13846" t="str">
            <v>Debtors 25</v>
          </cell>
          <cell r="E13846" t="str">
            <v>Debtors 25</v>
          </cell>
        </row>
        <row r="13847">
          <cell r="A13847" t="str">
            <v>EOF</v>
          </cell>
          <cell r="D13847" t="str">
            <v>Debtors 26</v>
          </cell>
          <cell r="E13847" t="str">
            <v>Debtors 26</v>
          </cell>
        </row>
        <row r="13848">
          <cell r="A13848" t="str">
            <v>EOF</v>
          </cell>
          <cell r="D13848" t="str">
            <v>Debtors 27</v>
          </cell>
          <cell r="E13848" t="str">
            <v>Debtors 27</v>
          </cell>
        </row>
        <row r="13849">
          <cell r="A13849" t="str">
            <v>EOF</v>
          </cell>
          <cell r="D13849" t="str">
            <v>Debtors 28</v>
          </cell>
          <cell r="E13849" t="str">
            <v>Debtors 28</v>
          </cell>
        </row>
        <row r="13850">
          <cell r="A13850" t="str">
            <v>EOF</v>
          </cell>
          <cell r="D13850" t="str">
            <v>Debtors 29</v>
          </cell>
          <cell r="E13850" t="str">
            <v>Debtors 29</v>
          </cell>
        </row>
        <row r="13851">
          <cell r="A13851" t="str">
            <v>EOF</v>
          </cell>
          <cell r="D13851" t="str">
            <v>Debtors 30</v>
          </cell>
          <cell r="E13851" t="str">
            <v>Debtors 30</v>
          </cell>
        </row>
        <row r="13852">
          <cell r="A13852" t="str">
            <v>EOF</v>
          </cell>
          <cell r="D13852" t="str">
            <v>Debtors 31</v>
          </cell>
          <cell r="E13852" t="str">
            <v>Debtors 31</v>
          </cell>
        </row>
        <row r="13853">
          <cell r="A13853" t="str">
            <v>EOF</v>
          </cell>
          <cell r="D13853" t="str">
            <v>Debtors 32</v>
          </cell>
          <cell r="E13853" t="str">
            <v>Debtors 32</v>
          </cell>
        </row>
        <row r="13854">
          <cell r="A13854" t="str">
            <v>EOF</v>
          </cell>
          <cell r="D13854" t="str">
            <v>Debtors 33</v>
          </cell>
          <cell r="E13854" t="str">
            <v>Debtors 33</v>
          </cell>
        </row>
        <row r="13855">
          <cell r="A13855" t="str">
            <v>EOF</v>
          </cell>
          <cell r="D13855" t="str">
            <v>Debtors 34</v>
          </cell>
          <cell r="E13855" t="str">
            <v>Debtors 34</v>
          </cell>
        </row>
        <row r="13856">
          <cell r="A13856" t="str">
            <v>EOF</v>
          </cell>
          <cell r="D13856" t="str">
            <v>Debtors 35</v>
          </cell>
          <cell r="E13856" t="str">
            <v>Debtors 35</v>
          </cell>
        </row>
        <row r="13857">
          <cell r="A13857" t="str">
            <v>EOF</v>
          </cell>
          <cell r="D13857" t="str">
            <v>Debtors 36</v>
          </cell>
          <cell r="E13857" t="str">
            <v>Debtors 36</v>
          </cell>
        </row>
        <row r="13858">
          <cell r="A13858" t="str">
            <v>EOF</v>
          </cell>
          <cell r="D13858" t="str">
            <v>Debtors 37</v>
          </cell>
          <cell r="E13858" t="str">
            <v>Debtors 37</v>
          </cell>
        </row>
        <row r="13859">
          <cell r="A13859" t="str">
            <v>EOF</v>
          </cell>
          <cell r="D13859" t="str">
            <v>Debtors 38</v>
          </cell>
          <cell r="E13859" t="str">
            <v>Debtors 38</v>
          </cell>
        </row>
        <row r="13860">
          <cell r="A13860" t="str">
            <v>EOF</v>
          </cell>
          <cell r="D13860" t="str">
            <v>Debtors 39</v>
          </cell>
          <cell r="E13860" t="str">
            <v>Debtors 39</v>
          </cell>
        </row>
        <row r="13861">
          <cell r="A13861" t="str">
            <v>EOF</v>
          </cell>
          <cell r="D13861" t="str">
            <v>Debtors 40</v>
          </cell>
          <cell r="E13861" t="str">
            <v>Debtors 40</v>
          </cell>
        </row>
        <row r="13862">
          <cell r="A13862" t="str">
            <v>EOF</v>
          </cell>
          <cell r="D13862" t="str">
            <v>Debtors 41</v>
          </cell>
          <cell r="E13862" t="str">
            <v>Debtors 41</v>
          </cell>
        </row>
        <row r="13863">
          <cell r="A13863" t="str">
            <v>EOF</v>
          </cell>
          <cell r="D13863" t="str">
            <v>Debtors 42</v>
          </cell>
          <cell r="E13863" t="str">
            <v>Debtors 42</v>
          </cell>
        </row>
        <row r="13864">
          <cell r="A13864" t="str">
            <v>EOF</v>
          </cell>
          <cell r="D13864" t="str">
            <v>Debtors 43</v>
          </cell>
          <cell r="E13864" t="str">
            <v>Debtors 43</v>
          </cell>
        </row>
        <row r="13865">
          <cell r="A13865" t="str">
            <v>EOF</v>
          </cell>
          <cell r="D13865" t="str">
            <v>Debtors 44</v>
          </cell>
          <cell r="E13865" t="str">
            <v>Debtors 44</v>
          </cell>
        </row>
        <row r="13866">
          <cell r="A13866" t="str">
            <v>EOF</v>
          </cell>
          <cell r="D13866" t="str">
            <v>Debtors 45</v>
          </cell>
          <cell r="E13866" t="str">
            <v>Debtors 45</v>
          </cell>
        </row>
        <row r="13867">
          <cell r="A13867" t="str">
            <v>EOF</v>
          </cell>
          <cell r="D13867" t="str">
            <v>Debtors 46</v>
          </cell>
          <cell r="E13867" t="str">
            <v>Debtors 46</v>
          </cell>
        </row>
        <row r="13868">
          <cell r="A13868" t="str">
            <v>EOF</v>
          </cell>
          <cell r="D13868" t="str">
            <v>Debtors 47</v>
          </cell>
          <cell r="E13868" t="str">
            <v>Debtors 47</v>
          </cell>
        </row>
        <row r="13869">
          <cell r="A13869" t="str">
            <v>EOF</v>
          </cell>
          <cell r="D13869" t="str">
            <v>Debtors 48</v>
          </cell>
          <cell r="E13869" t="str">
            <v>Debtors 48</v>
          </cell>
        </row>
        <row r="13870">
          <cell r="A13870" t="str">
            <v>EOF</v>
          </cell>
          <cell r="D13870" t="str">
            <v>Debtors 49</v>
          </cell>
          <cell r="E13870" t="str">
            <v>Debtors 49</v>
          </cell>
        </row>
        <row r="13871">
          <cell r="A13871" t="str">
            <v>EOF</v>
          </cell>
          <cell r="D13871" t="str">
            <v>Debtors 50</v>
          </cell>
          <cell r="E13871" t="str">
            <v>Debtors 50</v>
          </cell>
        </row>
        <row r="13872">
          <cell r="A13872" t="str">
            <v>EOF</v>
          </cell>
          <cell r="D13872" t="str">
            <v>Debtors 51</v>
          </cell>
          <cell r="E13872" t="str">
            <v>Debtors 51</v>
          </cell>
        </row>
        <row r="13873">
          <cell r="A13873" t="str">
            <v>EOF</v>
          </cell>
          <cell r="D13873" t="str">
            <v>Debtors 52</v>
          </cell>
          <cell r="E13873" t="str">
            <v>Debtors 52</v>
          </cell>
        </row>
        <row r="13874">
          <cell r="A13874" t="str">
            <v>EOF</v>
          </cell>
          <cell r="D13874" t="str">
            <v>Debtors 53</v>
          </cell>
          <cell r="E13874" t="str">
            <v>Debtors 53</v>
          </cell>
        </row>
        <row r="13875">
          <cell r="A13875" t="str">
            <v>EOF</v>
          </cell>
          <cell r="D13875" t="str">
            <v>Debtors 54</v>
          </cell>
          <cell r="E13875" t="str">
            <v>Debtors 54</v>
          </cell>
        </row>
        <row r="13876">
          <cell r="A13876" t="str">
            <v>EOF</v>
          </cell>
          <cell r="D13876" t="str">
            <v>Debtors 55</v>
          </cell>
          <cell r="E13876" t="str">
            <v>Debtors 55</v>
          </cell>
        </row>
        <row r="13877">
          <cell r="A13877" t="str">
            <v>EOF</v>
          </cell>
          <cell r="D13877" t="str">
            <v>Debtors 56</v>
          </cell>
          <cell r="E13877" t="str">
            <v>Debtors 56</v>
          </cell>
        </row>
        <row r="13878">
          <cell r="A13878" t="str">
            <v>EOF</v>
          </cell>
          <cell r="D13878" t="str">
            <v>Debtors 57</v>
          </cell>
          <cell r="E13878" t="str">
            <v>Debtors 57</v>
          </cell>
        </row>
        <row r="13879">
          <cell r="A13879" t="str">
            <v>EOF</v>
          </cell>
          <cell r="D13879" t="str">
            <v>Debtors 58</v>
          </cell>
          <cell r="E13879" t="str">
            <v>Debtors 58</v>
          </cell>
        </row>
        <row r="13880">
          <cell r="A13880" t="str">
            <v>EOF</v>
          </cell>
          <cell r="D13880" t="str">
            <v>Debtors 59</v>
          </cell>
          <cell r="E13880" t="str">
            <v>Debtors 59</v>
          </cell>
        </row>
        <row r="13881">
          <cell r="A13881" t="str">
            <v>EOF</v>
          </cell>
          <cell r="D13881" t="str">
            <v>Debtors 60</v>
          </cell>
          <cell r="E13881" t="str">
            <v>Debtors 60</v>
          </cell>
        </row>
        <row r="13882">
          <cell r="A13882" t="str">
            <v>EOF</v>
          </cell>
          <cell r="D13882" t="str">
            <v>Debtors 61</v>
          </cell>
          <cell r="E13882" t="str">
            <v>Debtors 61</v>
          </cell>
        </row>
        <row r="13883">
          <cell r="A13883" t="str">
            <v>EOF</v>
          </cell>
          <cell r="D13883" t="str">
            <v>Debtors 62</v>
          </cell>
          <cell r="E13883" t="str">
            <v>Debtors 62</v>
          </cell>
        </row>
        <row r="13884">
          <cell r="A13884" t="str">
            <v>EOF</v>
          </cell>
          <cell r="D13884" t="str">
            <v>Debtors 63</v>
          </cell>
          <cell r="E13884" t="str">
            <v>Debtors 63</v>
          </cell>
        </row>
        <row r="13885">
          <cell r="A13885" t="str">
            <v>EOF</v>
          </cell>
          <cell r="D13885" t="str">
            <v>Debtors 64</v>
          </cell>
          <cell r="E13885" t="str">
            <v>Debtors 64</v>
          </cell>
        </row>
        <row r="13886">
          <cell r="A13886" t="str">
            <v>EOF</v>
          </cell>
          <cell r="D13886" t="str">
            <v>Debtors 65</v>
          </cell>
          <cell r="E13886" t="str">
            <v>Debtors 65</v>
          </cell>
        </row>
        <row r="13887">
          <cell r="A13887" t="str">
            <v>EOF</v>
          </cell>
          <cell r="D13887" t="str">
            <v>Debtors 66</v>
          </cell>
          <cell r="E13887" t="str">
            <v>Debtors 66</v>
          </cell>
        </row>
        <row r="13888">
          <cell r="A13888" t="str">
            <v>EOF</v>
          </cell>
          <cell r="D13888" t="str">
            <v>Debtors 67</v>
          </cell>
          <cell r="E13888" t="str">
            <v>Debtors 67</v>
          </cell>
        </row>
        <row r="13889">
          <cell r="A13889" t="str">
            <v>EOF</v>
          </cell>
          <cell r="D13889" t="str">
            <v>Debtors 68</v>
          </cell>
          <cell r="E13889" t="str">
            <v>Debtors 68</v>
          </cell>
        </row>
        <row r="13890">
          <cell r="A13890" t="str">
            <v>EOF</v>
          </cell>
          <cell r="D13890" t="str">
            <v>Debtors 69</v>
          </cell>
          <cell r="E13890" t="str">
            <v>Debtors 69</v>
          </cell>
        </row>
        <row r="13891">
          <cell r="A13891" t="str">
            <v>EOF</v>
          </cell>
          <cell r="D13891" t="str">
            <v>Debtors 70</v>
          </cell>
          <cell r="E13891" t="str">
            <v>Debtors 70</v>
          </cell>
        </row>
        <row r="13892">
          <cell r="A13892" t="str">
            <v>EOF</v>
          </cell>
          <cell r="D13892" t="str">
            <v>Debtors 71</v>
          </cell>
          <cell r="E13892" t="str">
            <v>Debtors 71</v>
          </cell>
        </row>
        <row r="13893">
          <cell r="A13893" t="str">
            <v>EOF</v>
          </cell>
          <cell r="D13893" t="str">
            <v>Debtors 72</v>
          </cell>
          <cell r="E13893" t="str">
            <v>Debtors 72</v>
          </cell>
        </row>
        <row r="13894">
          <cell r="A13894" t="str">
            <v>EOF</v>
          </cell>
          <cell r="D13894" t="str">
            <v>Debtors 73</v>
          </cell>
          <cell r="E13894" t="str">
            <v>Debtors 73</v>
          </cell>
        </row>
        <row r="13895">
          <cell r="A13895" t="str">
            <v>EOF</v>
          </cell>
          <cell r="D13895" t="str">
            <v>Debtors 74</v>
          </cell>
          <cell r="E13895" t="str">
            <v>Debtors 74</v>
          </cell>
        </row>
        <row r="13896">
          <cell r="A13896" t="str">
            <v>EOF</v>
          </cell>
          <cell r="D13896" t="str">
            <v>Debtors 75</v>
          </cell>
          <cell r="E13896" t="str">
            <v>Debtors 75</v>
          </cell>
        </row>
        <row r="13897">
          <cell r="A13897" t="str">
            <v>EOF</v>
          </cell>
          <cell r="D13897" t="str">
            <v>Debtors 76</v>
          </cell>
          <cell r="E13897" t="str">
            <v>Debtors 76</v>
          </cell>
        </row>
        <row r="13898">
          <cell r="A13898" t="str">
            <v>EOF</v>
          </cell>
          <cell r="D13898" t="str">
            <v>Debtors 77</v>
          </cell>
          <cell r="E13898" t="str">
            <v>Debtors 77</v>
          </cell>
        </row>
        <row r="13899">
          <cell r="A13899" t="str">
            <v>EOF</v>
          </cell>
          <cell r="D13899" t="str">
            <v>Debtors 78</v>
          </cell>
          <cell r="E13899" t="str">
            <v>Debtors 78</v>
          </cell>
        </row>
        <row r="13900">
          <cell r="A13900" t="str">
            <v>EOF</v>
          </cell>
          <cell r="D13900" t="str">
            <v>Debtors 79</v>
          </cell>
          <cell r="E13900" t="str">
            <v>Debtors 79</v>
          </cell>
        </row>
        <row r="13901">
          <cell r="A13901" t="str">
            <v>EOF</v>
          </cell>
          <cell r="D13901" t="str">
            <v>Debtors 80</v>
          </cell>
          <cell r="E13901" t="str">
            <v>Debtors 80</v>
          </cell>
        </row>
        <row r="13902">
          <cell r="A13902" t="str">
            <v>EOF</v>
          </cell>
          <cell r="D13902" t="str">
            <v>Debtors 81</v>
          </cell>
          <cell r="E13902" t="str">
            <v>Debtors 81</v>
          </cell>
        </row>
        <row r="13903">
          <cell r="A13903" t="str">
            <v>EOF</v>
          </cell>
          <cell r="D13903" t="str">
            <v>Debtors 82</v>
          </cell>
          <cell r="E13903" t="str">
            <v>Debtors 82</v>
          </cell>
        </row>
        <row r="13904">
          <cell r="A13904" t="str">
            <v>EOF</v>
          </cell>
          <cell r="D13904" t="str">
            <v>Debtors 83</v>
          </cell>
          <cell r="E13904" t="str">
            <v>Debtors 83</v>
          </cell>
        </row>
        <row r="13905">
          <cell r="A13905" t="str">
            <v>EOF</v>
          </cell>
          <cell r="D13905" t="str">
            <v>Debtors 84</v>
          </cell>
          <cell r="E13905" t="str">
            <v>Debtors 84</v>
          </cell>
        </row>
        <row r="13906">
          <cell r="A13906" t="str">
            <v>EOF</v>
          </cell>
          <cell r="D13906" t="str">
            <v>Debtors 85</v>
          </cell>
          <cell r="E13906" t="str">
            <v>Debtors 85</v>
          </cell>
        </row>
        <row r="13907">
          <cell r="A13907" t="str">
            <v>EOF</v>
          </cell>
          <cell r="D13907" t="str">
            <v>Debtors 86</v>
          </cell>
          <cell r="E13907" t="str">
            <v>Debtors 86</v>
          </cell>
        </row>
        <row r="13908">
          <cell r="A13908" t="str">
            <v>EOF</v>
          </cell>
          <cell r="D13908" t="str">
            <v>Debtors 87</v>
          </cell>
          <cell r="E13908" t="str">
            <v>Debtors 87</v>
          </cell>
        </row>
        <row r="13909">
          <cell r="A13909" t="str">
            <v>EOF</v>
          </cell>
          <cell r="D13909" t="str">
            <v>Debtors 88</v>
          </cell>
          <cell r="E13909" t="str">
            <v>Debtors 88</v>
          </cell>
        </row>
        <row r="13910">
          <cell r="A13910" t="str">
            <v>EOF</v>
          </cell>
          <cell r="D13910" t="str">
            <v>Debtors 89</v>
          </cell>
          <cell r="E13910" t="str">
            <v>Debtors 89</v>
          </cell>
        </row>
        <row r="13911">
          <cell r="A13911" t="str">
            <v>EOF</v>
          </cell>
          <cell r="D13911" t="str">
            <v>Debtors 90</v>
          </cell>
          <cell r="E13911" t="str">
            <v>Debtors 90</v>
          </cell>
        </row>
        <row r="13912">
          <cell r="A13912" t="str">
            <v>EOF</v>
          </cell>
          <cell r="D13912" t="str">
            <v>Debtors 91</v>
          </cell>
          <cell r="E13912" t="str">
            <v>Debtors 91</v>
          </cell>
        </row>
        <row r="13913">
          <cell r="A13913" t="str">
            <v>EOF</v>
          </cell>
          <cell r="D13913" t="str">
            <v>Debtors 92</v>
          </cell>
          <cell r="E13913" t="str">
            <v>Debtors 92</v>
          </cell>
        </row>
        <row r="13914">
          <cell r="A13914" t="str">
            <v>EOF</v>
          </cell>
          <cell r="D13914" t="str">
            <v>Debtors 93</v>
          </cell>
          <cell r="E13914" t="str">
            <v>Debtors 93</v>
          </cell>
        </row>
        <row r="13915">
          <cell r="A13915" t="str">
            <v>EOF</v>
          </cell>
          <cell r="D13915" t="str">
            <v>Debtors 94</v>
          </cell>
          <cell r="E13915" t="str">
            <v>Debtors 94</v>
          </cell>
        </row>
        <row r="13916">
          <cell r="A13916" t="str">
            <v>EOF</v>
          </cell>
          <cell r="D13916" t="str">
            <v>Debtors 95</v>
          </cell>
          <cell r="E13916" t="str">
            <v>Debtors 95</v>
          </cell>
        </row>
        <row r="13917">
          <cell r="A13917" t="str">
            <v>EOF</v>
          </cell>
          <cell r="D13917" t="str">
            <v>Debtors 96</v>
          </cell>
          <cell r="E13917" t="str">
            <v>Debtors 96</v>
          </cell>
        </row>
        <row r="13918">
          <cell r="A13918" t="str">
            <v>EOF</v>
          </cell>
          <cell r="D13918" t="str">
            <v>Debtors 97</v>
          </cell>
          <cell r="E13918" t="str">
            <v>Debtors 97</v>
          </cell>
        </row>
        <row r="13919">
          <cell r="A13919" t="str">
            <v>EOF</v>
          </cell>
          <cell r="D13919" t="str">
            <v>Debtors 98</v>
          </cell>
          <cell r="E13919" t="str">
            <v>Debtors 98</v>
          </cell>
        </row>
        <row r="13920">
          <cell r="A13920" t="str">
            <v>EOF</v>
          </cell>
          <cell r="D13920" t="str">
            <v>Debtors 99</v>
          </cell>
          <cell r="E13920" t="str">
            <v>Debtors 99</v>
          </cell>
        </row>
        <row r="13921">
          <cell r="A13921" t="str">
            <v>EOF</v>
          </cell>
          <cell r="D13921" t="str">
            <v>Debtors 100</v>
          </cell>
          <cell r="E13921" t="str">
            <v>Debtors 100</v>
          </cell>
        </row>
        <row r="13922">
          <cell r="A13922" t="str">
            <v>EOF</v>
          </cell>
          <cell r="D13922" t="str">
            <v>Debtors 101</v>
          </cell>
          <cell r="E13922" t="str">
            <v>Debtors 101</v>
          </cell>
        </row>
        <row r="13923">
          <cell r="A13923" t="str">
            <v>EOF</v>
          </cell>
          <cell r="D13923" t="str">
            <v>Debtors 102</v>
          </cell>
          <cell r="E13923" t="str">
            <v>Debtors 102</v>
          </cell>
        </row>
        <row r="13924">
          <cell r="A13924" t="str">
            <v>EOF</v>
          </cell>
          <cell r="D13924" t="str">
            <v>Debtors 103</v>
          </cell>
          <cell r="E13924" t="str">
            <v>Debtors 103</v>
          </cell>
        </row>
        <row r="13925">
          <cell r="A13925" t="str">
            <v>EOF</v>
          </cell>
          <cell r="D13925" t="str">
            <v>Debtors 104</v>
          </cell>
          <cell r="E13925" t="str">
            <v>Debtors 104</v>
          </cell>
        </row>
        <row r="13926">
          <cell r="A13926" t="str">
            <v>EOF</v>
          </cell>
          <cell r="D13926" t="str">
            <v>Debtors 105</v>
          </cell>
          <cell r="E13926" t="str">
            <v>Debtors 105</v>
          </cell>
        </row>
        <row r="13927">
          <cell r="A13927" t="str">
            <v>EOF</v>
          </cell>
          <cell r="D13927" t="str">
            <v>Debtors 106</v>
          </cell>
          <cell r="E13927" t="str">
            <v>Debtors 106</v>
          </cell>
        </row>
        <row r="13928">
          <cell r="A13928" t="str">
            <v>EOF</v>
          </cell>
          <cell r="D13928" t="str">
            <v>Debtors 107</v>
          </cell>
          <cell r="E13928" t="str">
            <v>Debtors 107</v>
          </cell>
        </row>
        <row r="13929">
          <cell r="A13929" t="str">
            <v>EOF</v>
          </cell>
          <cell r="D13929" t="str">
            <v>Debtors 108</v>
          </cell>
          <cell r="E13929" t="str">
            <v>Debtors 108</v>
          </cell>
        </row>
        <row r="13930">
          <cell r="A13930" t="str">
            <v>EOF</v>
          </cell>
          <cell r="D13930" t="str">
            <v>Debtors 109</v>
          </cell>
          <cell r="E13930" t="str">
            <v>Debtors 109</v>
          </cell>
        </row>
        <row r="13931">
          <cell r="A13931" t="str">
            <v>EOF</v>
          </cell>
          <cell r="D13931" t="str">
            <v>Debtors 110</v>
          </cell>
          <cell r="E13931" t="str">
            <v>Debtors 110</v>
          </cell>
        </row>
        <row r="13932">
          <cell r="A13932" t="str">
            <v>EOF</v>
          </cell>
          <cell r="D13932" t="str">
            <v>Debtors 111</v>
          </cell>
          <cell r="E13932" t="str">
            <v>Debtors 111</v>
          </cell>
        </row>
        <row r="13933">
          <cell r="A13933" t="str">
            <v>EOF</v>
          </cell>
          <cell r="D13933" t="str">
            <v>Debtors 112</v>
          </cell>
          <cell r="E13933" t="str">
            <v>Debtors 112</v>
          </cell>
        </row>
        <row r="13934">
          <cell r="A13934" t="str">
            <v>EOF</v>
          </cell>
          <cell r="D13934" t="str">
            <v>Debtors 113</v>
          </cell>
          <cell r="E13934" t="str">
            <v>Debtors 113</v>
          </cell>
        </row>
        <row r="13935">
          <cell r="A13935" t="str">
            <v>EOF</v>
          </cell>
          <cell r="D13935" t="str">
            <v>Debtors 114</v>
          </cell>
          <cell r="E13935" t="str">
            <v>Debtors 114</v>
          </cell>
        </row>
        <row r="13936">
          <cell r="A13936" t="str">
            <v>EOF</v>
          </cell>
          <cell r="D13936" t="str">
            <v>Debtors 115</v>
          </cell>
          <cell r="E13936" t="str">
            <v>Debtors 115</v>
          </cell>
        </row>
        <row r="13937">
          <cell r="A13937" t="str">
            <v>EOF</v>
          </cell>
          <cell r="D13937" t="str">
            <v>Debtors 116</v>
          </cell>
          <cell r="E13937" t="str">
            <v>Debtors 116</v>
          </cell>
        </row>
        <row r="13938">
          <cell r="A13938" t="str">
            <v>EOF</v>
          </cell>
          <cell r="D13938" t="str">
            <v>Debtors 117</v>
          </cell>
          <cell r="E13938" t="str">
            <v>Debtors 117</v>
          </cell>
        </row>
        <row r="13939">
          <cell r="A13939" t="str">
            <v>EOF</v>
          </cell>
          <cell r="D13939" t="str">
            <v>Debtors 118</v>
          </cell>
          <cell r="E13939" t="str">
            <v>Debtors 118</v>
          </cell>
        </row>
        <row r="13940">
          <cell r="A13940" t="str">
            <v>EOF</v>
          </cell>
          <cell r="D13940" t="str">
            <v>Debtors 119</v>
          </cell>
          <cell r="E13940" t="str">
            <v>Debtors 119</v>
          </cell>
        </row>
        <row r="13941">
          <cell r="A13941" t="str">
            <v>EOF</v>
          </cell>
          <cell r="D13941" t="str">
            <v>Debtors 120</v>
          </cell>
          <cell r="E13941" t="str">
            <v>Debtors 120</v>
          </cell>
        </row>
        <row r="13942">
          <cell r="A13942" t="str">
            <v>EOF</v>
          </cell>
          <cell r="D13942" t="str">
            <v>Debtors 121</v>
          </cell>
          <cell r="E13942" t="str">
            <v>Debtors 121</v>
          </cell>
        </row>
        <row r="13943">
          <cell r="A13943" t="str">
            <v>EOF</v>
          </cell>
          <cell r="D13943" t="str">
            <v>Debtors 122</v>
          </cell>
          <cell r="E13943" t="str">
            <v>Debtors 122</v>
          </cell>
        </row>
        <row r="13944">
          <cell r="A13944" t="str">
            <v>EOF</v>
          </cell>
          <cell r="D13944" t="str">
            <v>Debtors 123</v>
          </cell>
          <cell r="E13944" t="str">
            <v>Debtors 123</v>
          </cell>
        </row>
        <row r="13945">
          <cell r="A13945" t="str">
            <v>EOF</v>
          </cell>
          <cell r="D13945" t="str">
            <v>Debtors 124</v>
          </cell>
          <cell r="E13945" t="str">
            <v>Debtors 124</v>
          </cell>
        </row>
        <row r="13946">
          <cell r="A13946" t="str">
            <v>EOF</v>
          </cell>
          <cell r="D13946" t="str">
            <v>Debtors 125</v>
          </cell>
          <cell r="E13946" t="str">
            <v>Debtors 125</v>
          </cell>
        </row>
        <row r="13947">
          <cell r="A13947" t="str">
            <v>EOF</v>
          </cell>
          <cell r="D13947" t="str">
            <v>Debtors 126</v>
          </cell>
          <cell r="E13947" t="str">
            <v>Debtors 126</v>
          </cell>
        </row>
        <row r="13948">
          <cell r="A13948" t="str">
            <v>EOF</v>
          </cell>
          <cell r="D13948" t="str">
            <v>Debtors 127</v>
          </cell>
          <cell r="E13948" t="str">
            <v>Debtors 127</v>
          </cell>
        </row>
        <row r="13949">
          <cell r="A13949" t="str">
            <v>EOF</v>
          </cell>
          <cell r="D13949" t="str">
            <v>Debtors 128</v>
          </cell>
          <cell r="E13949" t="str">
            <v>Debtors 128</v>
          </cell>
        </row>
        <row r="13950">
          <cell r="A13950" t="str">
            <v>EOF</v>
          </cell>
          <cell r="D13950" t="str">
            <v>Debtors 129</v>
          </cell>
          <cell r="E13950" t="str">
            <v>Debtors 129</v>
          </cell>
        </row>
        <row r="13951">
          <cell r="A13951" t="str">
            <v>EOF</v>
          </cell>
          <cell r="D13951" t="str">
            <v>Debtors 130</v>
          </cell>
          <cell r="E13951" t="str">
            <v>Debtors 130</v>
          </cell>
        </row>
        <row r="13952">
          <cell r="A13952" t="str">
            <v>EOF</v>
          </cell>
          <cell r="D13952" t="str">
            <v>Debtors 131</v>
          </cell>
          <cell r="E13952" t="str">
            <v>Debtors 131</v>
          </cell>
        </row>
        <row r="13953">
          <cell r="A13953" t="str">
            <v>EOF</v>
          </cell>
          <cell r="D13953" t="str">
            <v>Debtors 132</v>
          </cell>
          <cell r="E13953" t="str">
            <v>Debtors 132</v>
          </cell>
        </row>
        <row r="13954">
          <cell r="A13954" t="str">
            <v>EOF</v>
          </cell>
          <cell r="D13954" t="str">
            <v>Debtors 133</v>
          </cell>
          <cell r="E13954" t="str">
            <v>Debtors 133</v>
          </cell>
        </row>
        <row r="13955">
          <cell r="A13955" t="str">
            <v>EOF</v>
          </cell>
          <cell r="D13955" t="str">
            <v>Debtors 134</v>
          </cell>
          <cell r="E13955" t="str">
            <v>Debtors 134</v>
          </cell>
        </row>
        <row r="13956">
          <cell r="A13956" t="str">
            <v>EOF</v>
          </cell>
          <cell r="D13956" t="str">
            <v>Debtors 135</v>
          </cell>
          <cell r="E13956" t="str">
            <v>Debtors 135</v>
          </cell>
        </row>
        <row r="13957">
          <cell r="A13957" t="str">
            <v>EOF</v>
          </cell>
          <cell r="D13957" t="str">
            <v>Debtors 136</v>
          </cell>
          <cell r="E13957" t="str">
            <v>Debtors 136</v>
          </cell>
        </row>
        <row r="13958">
          <cell r="A13958" t="str">
            <v>EOF</v>
          </cell>
          <cell r="D13958" t="str">
            <v>Debtors 137</v>
          </cell>
          <cell r="E13958" t="str">
            <v>Debtors 137</v>
          </cell>
        </row>
        <row r="13959">
          <cell r="A13959" t="str">
            <v>EOF</v>
          </cell>
          <cell r="D13959" t="str">
            <v>Debtors 138</v>
          </cell>
          <cell r="E13959" t="str">
            <v>Debtors 138</v>
          </cell>
        </row>
        <row r="13960">
          <cell r="A13960" t="str">
            <v>EOF</v>
          </cell>
          <cell r="D13960" t="str">
            <v>Debtors 139</v>
          </cell>
          <cell r="E13960" t="str">
            <v>Debtors 139</v>
          </cell>
        </row>
        <row r="13961">
          <cell r="A13961" t="str">
            <v>EOF</v>
          </cell>
          <cell r="D13961" t="str">
            <v>Debtors 140</v>
          </cell>
          <cell r="E13961" t="str">
            <v>Debtors 140</v>
          </cell>
        </row>
        <row r="13962">
          <cell r="A13962" t="str">
            <v>EOF</v>
          </cell>
          <cell r="D13962" t="str">
            <v>Debtors 141</v>
          </cell>
          <cell r="E13962" t="str">
            <v>Debtors 141</v>
          </cell>
        </row>
        <row r="13963">
          <cell r="A13963" t="str">
            <v>EOF</v>
          </cell>
          <cell r="D13963" t="str">
            <v>Debtors 142</v>
          </cell>
          <cell r="E13963" t="str">
            <v>Debtors 142</v>
          </cell>
        </row>
        <row r="13964">
          <cell r="A13964" t="str">
            <v>EOF</v>
          </cell>
          <cell r="D13964" t="str">
            <v>Debtors 143</v>
          </cell>
          <cell r="E13964" t="str">
            <v>Debtors 143</v>
          </cell>
        </row>
        <row r="13965">
          <cell r="A13965" t="str">
            <v>EOF</v>
          </cell>
          <cell r="D13965" t="str">
            <v>Debtors 144</v>
          </cell>
          <cell r="E13965" t="str">
            <v>Debtors 144</v>
          </cell>
        </row>
        <row r="13966">
          <cell r="A13966" t="str">
            <v>EOF</v>
          </cell>
          <cell r="D13966" t="str">
            <v>Debtors 145</v>
          </cell>
          <cell r="E13966" t="str">
            <v>Debtors 145</v>
          </cell>
        </row>
        <row r="13967">
          <cell r="A13967" t="str">
            <v>EOF</v>
          </cell>
          <cell r="D13967" t="str">
            <v>Debtors 146</v>
          </cell>
          <cell r="E13967" t="str">
            <v>Debtors 146</v>
          </cell>
        </row>
        <row r="13968">
          <cell r="A13968" t="str">
            <v>EOF</v>
          </cell>
          <cell r="D13968" t="str">
            <v>Debtors 147</v>
          </cell>
          <cell r="E13968" t="str">
            <v>Debtors 147</v>
          </cell>
        </row>
        <row r="13969">
          <cell r="A13969" t="str">
            <v>EOF</v>
          </cell>
          <cell r="D13969" t="str">
            <v>Debtors 148</v>
          </cell>
          <cell r="E13969" t="str">
            <v>Debtors 148</v>
          </cell>
        </row>
        <row r="13970">
          <cell r="A13970" t="str">
            <v>EOF</v>
          </cell>
          <cell r="D13970" t="str">
            <v>Debtors 149</v>
          </cell>
          <cell r="E13970" t="str">
            <v>Debtors 149</v>
          </cell>
        </row>
        <row r="13971">
          <cell r="A13971" t="str">
            <v>EOF</v>
          </cell>
          <cell r="D13971" t="str">
            <v>Debtors 150</v>
          </cell>
          <cell r="E13971" t="str">
            <v>Debtors 150</v>
          </cell>
        </row>
        <row r="13972">
          <cell r="A13972" t="str">
            <v>EOF</v>
          </cell>
          <cell r="D13972" t="str">
            <v>Debtors 151</v>
          </cell>
          <cell r="E13972" t="str">
            <v>Debtors 151</v>
          </cell>
        </row>
        <row r="13973">
          <cell r="A13973" t="str">
            <v>EOF</v>
          </cell>
          <cell r="D13973" t="str">
            <v>Debtors 152</v>
          </cell>
          <cell r="E13973" t="str">
            <v>Debtors 152</v>
          </cell>
        </row>
        <row r="13974">
          <cell r="A13974" t="str">
            <v>EOF</v>
          </cell>
          <cell r="D13974" t="str">
            <v>Debtors 153</v>
          </cell>
          <cell r="E13974" t="str">
            <v>Debtors 153</v>
          </cell>
        </row>
        <row r="13975">
          <cell r="A13975" t="str">
            <v>EOF</v>
          </cell>
          <cell r="D13975" t="str">
            <v>Debtors 154</v>
          </cell>
          <cell r="E13975" t="str">
            <v>Debtors 154</v>
          </cell>
        </row>
        <row r="13976">
          <cell r="A13976" t="str">
            <v>EOF</v>
          </cell>
          <cell r="D13976" t="str">
            <v>Debtors 155</v>
          </cell>
          <cell r="E13976" t="str">
            <v>Debtors 155</v>
          </cell>
        </row>
        <row r="13977">
          <cell r="A13977" t="str">
            <v>EOF</v>
          </cell>
          <cell r="D13977" t="str">
            <v>Debtors 156</v>
          </cell>
          <cell r="E13977" t="str">
            <v>Debtors 156</v>
          </cell>
        </row>
        <row r="13978">
          <cell r="A13978" t="str">
            <v>EOF</v>
          </cell>
          <cell r="D13978" t="str">
            <v>Debtors 157</v>
          </cell>
          <cell r="E13978" t="str">
            <v>Debtors 157</v>
          </cell>
        </row>
        <row r="13979">
          <cell r="A13979" t="str">
            <v>EOF</v>
          </cell>
          <cell r="D13979" t="str">
            <v>Debtors 158</v>
          </cell>
          <cell r="E13979" t="str">
            <v>Debtors 158</v>
          </cell>
        </row>
        <row r="13980">
          <cell r="A13980" t="str">
            <v>EOF</v>
          </cell>
          <cell r="D13980" t="str">
            <v>Debtors 159</v>
          </cell>
          <cell r="E13980" t="str">
            <v>Debtors 159</v>
          </cell>
        </row>
        <row r="13981">
          <cell r="A13981" t="str">
            <v>EOF</v>
          </cell>
          <cell r="D13981" t="str">
            <v>Debtors 160</v>
          </cell>
          <cell r="E13981" t="str">
            <v>Debtors 160</v>
          </cell>
        </row>
        <row r="13982">
          <cell r="A13982" t="str">
            <v>EOF</v>
          </cell>
          <cell r="D13982" t="str">
            <v>Debtors 161</v>
          </cell>
          <cell r="E13982" t="str">
            <v>Debtors 161</v>
          </cell>
        </row>
        <row r="13983">
          <cell r="A13983" t="str">
            <v>EOF</v>
          </cell>
          <cell r="D13983" t="str">
            <v>Debtors 162</v>
          </cell>
          <cell r="E13983" t="str">
            <v>Debtors 162</v>
          </cell>
        </row>
        <row r="13984">
          <cell r="A13984" t="str">
            <v>EOF</v>
          </cell>
          <cell r="D13984" t="str">
            <v>Debtors 163</v>
          </cell>
          <cell r="E13984" t="str">
            <v>Debtors 163</v>
          </cell>
        </row>
        <row r="13985">
          <cell r="A13985" t="str">
            <v>EOF</v>
          </cell>
          <cell r="D13985" t="str">
            <v>Debtors 164</v>
          </cell>
          <cell r="E13985" t="str">
            <v>Debtors 164</v>
          </cell>
        </row>
        <row r="13986">
          <cell r="A13986" t="str">
            <v>EOF</v>
          </cell>
          <cell r="D13986" t="str">
            <v>Debtors 165</v>
          </cell>
          <cell r="E13986" t="str">
            <v>Debtors 165</v>
          </cell>
        </row>
        <row r="13987">
          <cell r="A13987" t="str">
            <v>EOF</v>
          </cell>
          <cell r="D13987" t="str">
            <v>Debtors 166</v>
          </cell>
          <cell r="E13987" t="str">
            <v>Debtors 166</v>
          </cell>
        </row>
        <row r="13988">
          <cell r="A13988" t="str">
            <v>EOF</v>
          </cell>
          <cell r="D13988" t="str">
            <v>Debtors 167</v>
          </cell>
          <cell r="E13988" t="str">
            <v>Debtors 167</v>
          </cell>
        </row>
        <row r="13989">
          <cell r="A13989" t="str">
            <v>EOF</v>
          </cell>
          <cell r="D13989" t="str">
            <v>Debtors 168</v>
          </cell>
          <cell r="E13989" t="str">
            <v>Debtors 168</v>
          </cell>
        </row>
        <row r="13990">
          <cell r="A13990" t="str">
            <v>EOF</v>
          </cell>
          <cell r="D13990" t="str">
            <v>Debtors 169</v>
          </cell>
          <cell r="E13990" t="str">
            <v>Debtors 169</v>
          </cell>
        </row>
        <row r="13991">
          <cell r="A13991" t="str">
            <v>EOF</v>
          </cell>
          <cell r="D13991" t="str">
            <v>Debtors 170</v>
          </cell>
          <cell r="E13991" t="str">
            <v>Debtors 170</v>
          </cell>
        </row>
        <row r="13992">
          <cell r="A13992" t="str">
            <v>EOF</v>
          </cell>
          <cell r="D13992" t="str">
            <v>Debtors 171</v>
          </cell>
          <cell r="E13992" t="str">
            <v>Debtors 171</v>
          </cell>
        </row>
        <row r="13993">
          <cell r="A13993" t="str">
            <v>EOF</v>
          </cell>
          <cell r="D13993" t="str">
            <v>Debtors 172</v>
          </cell>
          <cell r="E13993" t="str">
            <v>Debtors 172</v>
          </cell>
        </row>
        <row r="13994">
          <cell r="A13994" t="str">
            <v>EOF</v>
          </cell>
          <cell r="D13994" t="str">
            <v>Debtors 173</v>
          </cell>
          <cell r="E13994" t="str">
            <v>Debtors 173</v>
          </cell>
        </row>
        <row r="13995">
          <cell r="A13995" t="str">
            <v>EOF</v>
          </cell>
          <cell r="D13995" t="str">
            <v>Debtors 174</v>
          </cell>
          <cell r="E13995" t="str">
            <v>Debtors 174</v>
          </cell>
        </row>
        <row r="13996">
          <cell r="A13996" t="str">
            <v>EOF</v>
          </cell>
          <cell r="D13996" t="str">
            <v>Debtors 175</v>
          </cell>
          <cell r="E13996" t="str">
            <v>Debtors 175</v>
          </cell>
        </row>
        <row r="13997">
          <cell r="A13997" t="str">
            <v>EOF</v>
          </cell>
          <cell r="D13997" t="str">
            <v>Debtors 176</v>
          </cell>
          <cell r="E13997" t="str">
            <v>Debtors 176</v>
          </cell>
        </row>
        <row r="13998">
          <cell r="A13998" t="str">
            <v>EOF</v>
          </cell>
          <cell r="D13998" t="str">
            <v>Debtors 177</v>
          </cell>
          <cell r="E13998" t="str">
            <v>Debtors 177</v>
          </cell>
        </row>
        <row r="13999">
          <cell r="A13999" t="str">
            <v>EOF</v>
          </cell>
          <cell r="D13999" t="str">
            <v>Debtors 178</v>
          </cell>
          <cell r="E13999" t="str">
            <v>Debtors 178</v>
          </cell>
        </row>
        <row r="14000">
          <cell r="A14000" t="str">
            <v>EOF</v>
          </cell>
          <cell r="D14000" t="str">
            <v>Debtors 179</v>
          </cell>
          <cell r="E14000" t="str">
            <v>Debtors 179</v>
          </cell>
        </row>
        <row r="14001">
          <cell r="A14001" t="str">
            <v>EOF</v>
          </cell>
          <cell r="D14001" t="str">
            <v>Debtors 180</v>
          </cell>
          <cell r="E14001" t="str">
            <v>Debtors 180</v>
          </cell>
        </row>
        <row r="14002">
          <cell r="A14002" t="str">
            <v>EOF</v>
          </cell>
          <cell r="D14002" t="str">
            <v>Debtors 181</v>
          </cell>
          <cell r="E14002" t="str">
            <v>Debtors 181</v>
          </cell>
        </row>
        <row r="14003">
          <cell r="A14003" t="str">
            <v>EOF</v>
          </cell>
          <cell r="D14003" t="str">
            <v>Debtors 182</v>
          </cell>
          <cell r="E14003" t="str">
            <v>Debtors 182</v>
          </cell>
        </row>
        <row r="14004">
          <cell r="A14004" t="str">
            <v>EOF</v>
          </cell>
          <cell r="D14004" t="str">
            <v>Debtors 183</v>
          </cell>
          <cell r="E14004" t="str">
            <v>Debtors 183</v>
          </cell>
        </row>
        <row r="14005">
          <cell r="A14005" t="str">
            <v>EOF</v>
          </cell>
          <cell r="D14005" t="str">
            <v>Debtors 184</v>
          </cell>
          <cell r="E14005" t="str">
            <v>Debtors 184</v>
          </cell>
        </row>
        <row r="14006">
          <cell r="A14006" t="str">
            <v>EOF</v>
          </cell>
          <cell r="D14006" t="str">
            <v>Debtors 185</v>
          </cell>
          <cell r="E14006" t="str">
            <v>Debtors 185</v>
          </cell>
        </row>
        <row r="14007">
          <cell r="A14007" t="str">
            <v>EOF</v>
          </cell>
          <cell r="D14007" t="str">
            <v>Debtors 186</v>
          </cell>
          <cell r="E14007" t="str">
            <v>Debtors 186</v>
          </cell>
        </row>
        <row r="14008">
          <cell r="A14008" t="str">
            <v>EOF</v>
          </cell>
          <cell r="D14008" t="str">
            <v>Debtors 187</v>
          </cell>
          <cell r="E14008" t="str">
            <v>Debtors 187</v>
          </cell>
        </row>
        <row r="14009">
          <cell r="A14009" t="str">
            <v>EOF</v>
          </cell>
          <cell r="D14009" t="str">
            <v>Debtors 188</v>
          </cell>
          <cell r="E14009" t="str">
            <v>Debtors 188</v>
          </cell>
        </row>
        <row r="14010">
          <cell r="A14010" t="str">
            <v>EOF</v>
          </cell>
          <cell r="D14010" t="str">
            <v>Debtors 189</v>
          </cell>
          <cell r="E14010" t="str">
            <v>Debtors 189</v>
          </cell>
        </row>
        <row r="14011">
          <cell r="A14011" t="str">
            <v>EOF</v>
          </cell>
          <cell r="D14011" t="str">
            <v>Debtors 190</v>
          </cell>
          <cell r="E14011" t="str">
            <v>Debtors 190</v>
          </cell>
        </row>
        <row r="14012">
          <cell r="A14012" t="str">
            <v>EOF</v>
          </cell>
          <cell r="D14012" t="str">
            <v>Debtors 191</v>
          </cell>
          <cell r="E14012" t="str">
            <v>Debtors 191</v>
          </cell>
        </row>
        <row r="14013">
          <cell r="A14013" t="str">
            <v>EOF</v>
          </cell>
          <cell r="D14013" t="str">
            <v>Debtors 192</v>
          </cell>
          <cell r="E14013" t="str">
            <v>Debtors 192</v>
          </cell>
        </row>
        <row r="14014">
          <cell r="A14014" t="str">
            <v>EOF</v>
          </cell>
          <cell r="D14014" t="str">
            <v>Debtors 193</v>
          </cell>
          <cell r="E14014" t="str">
            <v>Debtors 193</v>
          </cell>
        </row>
        <row r="14015">
          <cell r="A14015" t="str">
            <v>EOF</v>
          </cell>
          <cell r="D14015" t="str">
            <v>Debtors 194</v>
          </cell>
          <cell r="E14015" t="str">
            <v>Debtors 194</v>
          </cell>
        </row>
        <row r="14016">
          <cell r="A14016" t="str">
            <v>EOF</v>
          </cell>
          <cell r="D14016" t="str">
            <v>Debtors 195</v>
          </cell>
          <cell r="E14016" t="str">
            <v>Debtors 195</v>
          </cell>
        </row>
        <row r="14017">
          <cell r="A14017" t="str">
            <v>EOF</v>
          </cell>
          <cell r="D14017" t="str">
            <v>Debtors 196</v>
          </cell>
          <cell r="E14017" t="str">
            <v>Debtors 196</v>
          </cell>
        </row>
        <row r="14018">
          <cell r="A14018" t="str">
            <v>EOF</v>
          </cell>
          <cell r="D14018" t="str">
            <v>Debtors 197</v>
          </cell>
          <cell r="E14018" t="str">
            <v>Debtors 197</v>
          </cell>
        </row>
        <row r="14019">
          <cell r="A14019" t="str">
            <v>EOF</v>
          </cell>
          <cell r="D14019" t="str">
            <v>Debtors 198</v>
          </cell>
          <cell r="E14019" t="str">
            <v>Debtors 198</v>
          </cell>
        </row>
        <row r="14020">
          <cell r="A14020" t="str">
            <v>EOF</v>
          </cell>
          <cell r="D14020" t="str">
            <v>Debtors 199</v>
          </cell>
          <cell r="E14020" t="str">
            <v>Debtors 199</v>
          </cell>
        </row>
        <row r="14021">
          <cell r="A14021" t="str">
            <v>EOF</v>
          </cell>
          <cell r="D14021" t="str">
            <v>Advertisement</v>
          </cell>
          <cell r="E14021" t="str">
            <v>Advertisement</v>
          </cell>
        </row>
        <row r="14022">
          <cell r="A14022" t="str">
            <v>EOF</v>
          </cell>
          <cell r="D14022" t="str">
            <v>Salaries &amp; Wages</v>
          </cell>
          <cell r="E14022" t="str">
            <v>Salaries &amp; Wages</v>
          </cell>
        </row>
        <row r="14023">
          <cell r="A14023" t="str">
            <v>EOF</v>
          </cell>
          <cell r="D14023" t="str">
            <v>Purchase A/C</v>
          </cell>
          <cell r="E14023" t="str">
            <v>Purchase A/C</v>
          </cell>
        </row>
        <row r="14024">
          <cell r="A14024" t="str">
            <v>EOF</v>
          </cell>
          <cell r="D14024" t="str">
            <v>Sales A/C</v>
          </cell>
          <cell r="E14024" t="str">
            <v>Sales A/C</v>
          </cell>
        </row>
        <row r="14025">
          <cell r="A14025" t="str">
            <v>EOF</v>
          </cell>
          <cell r="D14025" t="str">
            <v>General Expenses</v>
          </cell>
          <cell r="E14025" t="str">
            <v>General Expenses</v>
          </cell>
        </row>
        <row r="14026">
          <cell r="A14026" t="str">
            <v>EOF</v>
          </cell>
          <cell r="D14026" t="str">
            <v>Misc Income</v>
          </cell>
          <cell r="E14026" t="str">
            <v>Misc Income</v>
          </cell>
        </row>
        <row r="14027">
          <cell r="A14027" t="str">
            <v>EOF</v>
          </cell>
          <cell r="D14027" t="str">
            <v>Rent Rates &amp; Taxes</v>
          </cell>
          <cell r="E14027" t="str">
            <v>Rent Rates &amp; Taxes</v>
          </cell>
        </row>
        <row r="14028">
          <cell r="A14028" t="str">
            <v>EOF</v>
          </cell>
          <cell r="D14028" t="str">
            <v>Capital</v>
          </cell>
          <cell r="E14028" t="str">
            <v>Capital</v>
          </cell>
        </row>
        <row r="14029">
          <cell r="A14029" t="str">
            <v>EOF</v>
          </cell>
          <cell r="D14029">
            <v>0</v>
          </cell>
          <cell r="E14029">
            <v>0</v>
          </cell>
        </row>
        <row r="14030">
          <cell r="A14030" t="str">
            <v>EOF</v>
          </cell>
          <cell r="D14030">
            <v>0</v>
          </cell>
          <cell r="E14030">
            <v>0</v>
          </cell>
        </row>
        <row r="14031">
          <cell r="A14031" t="str">
            <v>EOF</v>
          </cell>
          <cell r="D14031">
            <v>0</v>
          </cell>
          <cell r="E14031">
            <v>0</v>
          </cell>
        </row>
        <row r="14032">
          <cell r="A14032" t="str">
            <v>EOF</v>
          </cell>
          <cell r="D14032">
            <v>0</v>
          </cell>
          <cell r="E14032">
            <v>0</v>
          </cell>
        </row>
        <row r="14033">
          <cell r="A14033" t="str">
            <v>EOF</v>
          </cell>
          <cell r="D14033">
            <v>0</v>
          </cell>
          <cell r="E14033">
            <v>0</v>
          </cell>
        </row>
        <row r="14034">
          <cell r="A14034" t="str">
            <v>EOF</v>
          </cell>
          <cell r="D14034">
            <v>0</v>
          </cell>
          <cell r="E14034">
            <v>0</v>
          </cell>
        </row>
        <row r="14035">
          <cell r="A14035" t="str">
            <v>EOF</v>
          </cell>
          <cell r="D14035">
            <v>0</v>
          </cell>
          <cell r="E14035">
            <v>0</v>
          </cell>
        </row>
        <row r="14036">
          <cell r="A14036" t="str">
            <v>EOF</v>
          </cell>
          <cell r="D14036">
            <v>0</v>
          </cell>
          <cell r="E14036">
            <v>0</v>
          </cell>
        </row>
        <row r="14037">
          <cell r="A14037" t="str">
            <v>EOF</v>
          </cell>
          <cell r="D14037">
            <v>0</v>
          </cell>
          <cell r="E14037">
            <v>0</v>
          </cell>
        </row>
        <row r="14038">
          <cell r="A14038" t="str">
            <v>EOF</v>
          </cell>
          <cell r="D14038">
            <v>0</v>
          </cell>
          <cell r="E14038">
            <v>0</v>
          </cell>
        </row>
        <row r="14039">
          <cell r="A14039" t="str">
            <v>EOF</v>
          </cell>
          <cell r="D14039">
            <v>0</v>
          </cell>
          <cell r="E14039">
            <v>0</v>
          </cell>
        </row>
        <row r="14040">
          <cell r="A14040" t="str">
            <v>EOF</v>
          </cell>
          <cell r="D14040">
            <v>0</v>
          </cell>
          <cell r="E14040">
            <v>0</v>
          </cell>
        </row>
        <row r="14041">
          <cell r="A14041" t="str">
            <v>EOF</v>
          </cell>
          <cell r="D14041">
            <v>0</v>
          </cell>
          <cell r="E14041">
            <v>0</v>
          </cell>
        </row>
        <row r="14042">
          <cell r="A14042" t="str">
            <v>EOF</v>
          </cell>
          <cell r="D14042">
            <v>0</v>
          </cell>
          <cell r="E14042">
            <v>0</v>
          </cell>
        </row>
        <row r="14043">
          <cell r="A14043" t="str">
            <v>EOF</v>
          </cell>
          <cell r="D14043">
            <v>0</v>
          </cell>
          <cell r="E14043">
            <v>0</v>
          </cell>
        </row>
        <row r="14044">
          <cell r="A14044" t="str">
            <v>EOF</v>
          </cell>
          <cell r="D14044">
            <v>0</v>
          </cell>
          <cell r="E14044">
            <v>0</v>
          </cell>
        </row>
        <row r="14045">
          <cell r="A14045" t="str">
            <v>EOF</v>
          </cell>
          <cell r="D14045">
            <v>0</v>
          </cell>
          <cell r="E14045">
            <v>0</v>
          </cell>
        </row>
        <row r="14046">
          <cell r="A14046" t="str">
            <v>EOF</v>
          </cell>
          <cell r="D14046">
            <v>0</v>
          </cell>
          <cell r="E14046">
            <v>0</v>
          </cell>
        </row>
        <row r="14047">
          <cell r="A14047" t="str">
            <v>EOF</v>
          </cell>
          <cell r="D14047">
            <v>0</v>
          </cell>
          <cell r="E14047">
            <v>0</v>
          </cell>
        </row>
        <row r="14048">
          <cell r="A14048" t="str">
            <v>EOF</v>
          </cell>
          <cell r="D14048">
            <v>0</v>
          </cell>
          <cell r="E14048">
            <v>0</v>
          </cell>
        </row>
        <row r="14049">
          <cell r="A14049" t="str">
            <v>EOF</v>
          </cell>
          <cell r="D14049">
            <v>0</v>
          </cell>
          <cell r="E14049">
            <v>0</v>
          </cell>
        </row>
        <row r="14050">
          <cell r="A14050" t="str">
            <v>EOF</v>
          </cell>
          <cell r="D14050">
            <v>0</v>
          </cell>
          <cell r="E14050">
            <v>0</v>
          </cell>
        </row>
        <row r="14051">
          <cell r="A14051" t="str">
            <v>EOF</v>
          </cell>
          <cell r="D14051">
            <v>0</v>
          </cell>
          <cell r="E14051">
            <v>0</v>
          </cell>
        </row>
        <row r="14052">
          <cell r="A14052" t="str">
            <v>EOF</v>
          </cell>
          <cell r="D14052">
            <v>0</v>
          </cell>
          <cell r="E14052">
            <v>0</v>
          </cell>
        </row>
        <row r="14053">
          <cell r="A14053" t="str">
            <v>EOF</v>
          </cell>
          <cell r="D14053">
            <v>0</v>
          </cell>
          <cell r="E14053">
            <v>0</v>
          </cell>
        </row>
        <row r="14054">
          <cell r="A14054" t="str">
            <v>EOF</v>
          </cell>
          <cell r="D14054">
            <v>0</v>
          </cell>
          <cell r="E14054">
            <v>0</v>
          </cell>
        </row>
        <row r="14055">
          <cell r="A14055" t="str">
            <v>EOF</v>
          </cell>
          <cell r="D14055">
            <v>0</v>
          </cell>
          <cell r="E14055">
            <v>0</v>
          </cell>
        </row>
        <row r="14056">
          <cell r="A14056" t="str">
            <v>EOF</v>
          </cell>
          <cell r="D14056">
            <v>0</v>
          </cell>
          <cell r="E14056">
            <v>0</v>
          </cell>
        </row>
        <row r="14057">
          <cell r="A14057" t="str">
            <v>EOF</v>
          </cell>
          <cell r="D14057">
            <v>0</v>
          </cell>
          <cell r="E14057">
            <v>0</v>
          </cell>
        </row>
        <row r="14058">
          <cell r="A14058" t="str">
            <v>EOF</v>
          </cell>
          <cell r="D14058">
            <v>0</v>
          </cell>
          <cell r="E14058">
            <v>0</v>
          </cell>
        </row>
        <row r="14059">
          <cell r="A14059" t="str">
            <v>EOF</v>
          </cell>
          <cell r="D14059">
            <v>0</v>
          </cell>
          <cell r="E14059">
            <v>0</v>
          </cell>
        </row>
        <row r="14060">
          <cell r="A14060" t="str">
            <v>EOF</v>
          </cell>
          <cell r="D14060">
            <v>0</v>
          </cell>
          <cell r="E14060">
            <v>0</v>
          </cell>
        </row>
        <row r="14061">
          <cell r="A14061" t="str">
            <v>EOF</v>
          </cell>
          <cell r="D14061">
            <v>0</v>
          </cell>
          <cell r="E14061">
            <v>0</v>
          </cell>
        </row>
        <row r="14062">
          <cell r="A14062" t="str">
            <v>EOF</v>
          </cell>
          <cell r="D14062">
            <v>0</v>
          </cell>
          <cell r="E14062">
            <v>0</v>
          </cell>
        </row>
        <row r="14063">
          <cell r="A14063" t="str">
            <v>EOF</v>
          </cell>
          <cell r="D14063">
            <v>0</v>
          </cell>
          <cell r="E14063">
            <v>0</v>
          </cell>
        </row>
        <row r="14064">
          <cell r="A14064" t="str">
            <v>EOF</v>
          </cell>
          <cell r="D14064">
            <v>0</v>
          </cell>
          <cell r="E14064">
            <v>0</v>
          </cell>
        </row>
        <row r="14065">
          <cell r="A14065" t="str">
            <v>EOF</v>
          </cell>
          <cell r="D14065">
            <v>0</v>
          </cell>
          <cell r="E14065">
            <v>0</v>
          </cell>
        </row>
        <row r="14066">
          <cell r="A14066" t="str">
            <v>EOF</v>
          </cell>
          <cell r="D14066">
            <v>0</v>
          </cell>
          <cell r="E14066">
            <v>0</v>
          </cell>
        </row>
        <row r="14067">
          <cell r="A14067" t="str">
            <v>EOF</v>
          </cell>
          <cell r="D14067">
            <v>0</v>
          </cell>
          <cell r="E14067">
            <v>0</v>
          </cell>
        </row>
        <row r="14068">
          <cell r="A14068" t="str">
            <v>EOF</v>
          </cell>
          <cell r="D14068">
            <v>0</v>
          </cell>
          <cell r="E14068">
            <v>0</v>
          </cell>
        </row>
        <row r="14069">
          <cell r="A14069" t="str">
            <v>EOF</v>
          </cell>
          <cell r="D14069">
            <v>0</v>
          </cell>
          <cell r="E14069">
            <v>0</v>
          </cell>
        </row>
        <row r="14070">
          <cell r="A14070" t="str">
            <v>EOF</v>
          </cell>
          <cell r="D14070">
            <v>0</v>
          </cell>
          <cell r="E14070">
            <v>0</v>
          </cell>
        </row>
        <row r="14071">
          <cell r="A14071" t="str">
            <v>EOF</v>
          </cell>
          <cell r="D14071">
            <v>0</v>
          </cell>
          <cell r="E14071">
            <v>0</v>
          </cell>
        </row>
        <row r="14072">
          <cell r="A14072" t="str">
            <v>EOF</v>
          </cell>
          <cell r="D14072">
            <v>0</v>
          </cell>
          <cell r="E14072">
            <v>0</v>
          </cell>
        </row>
        <row r="14073">
          <cell r="A14073" t="str">
            <v>EOF</v>
          </cell>
          <cell r="D14073">
            <v>0</v>
          </cell>
          <cell r="E14073">
            <v>0</v>
          </cell>
        </row>
        <row r="14074">
          <cell r="A14074" t="str">
            <v>EOF</v>
          </cell>
          <cell r="D14074">
            <v>0</v>
          </cell>
          <cell r="E14074">
            <v>0</v>
          </cell>
        </row>
        <row r="14075">
          <cell r="A14075" t="str">
            <v>EOF</v>
          </cell>
          <cell r="D14075">
            <v>0</v>
          </cell>
          <cell r="E14075">
            <v>0</v>
          </cell>
        </row>
        <row r="14076">
          <cell r="A14076" t="str">
            <v>EOF</v>
          </cell>
          <cell r="D14076">
            <v>0</v>
          </cell>
          <cell r="E14076">
            <v>0</v>
          </cell>
        </row>
        <row r="14077">
          <cell r="A14077" t="str">
            <v>EOF</v>
          </cell>
          <cell r="D14077">
            <v>0</v>
          </cell>
          <cell r="E14077">
            <v>0</v>
          </cell>
        </row>
        <row r="14078">
          <cell r="A14078" t="str">
            <v>EOF</v>
          </cell>
          <cell r="D14078">
            <v>0</v>
          </cell>
          <cell r="E14078">
            <v>0</v>
          </cell>
        </row>
        <row r="14079">
          <cell r="A14079" t="str">
            <v>EOF</v>
          </cell>
          <cell r="D14079">
            <v>0</v>
          </cell>
          <cell r="E14079">
            <v>0</v>
          </cell>
        </row>
        <row r="14080">
          <cell r="A14080" t="str">
            <v>EOF</v>
          </cell>
          <cell r="D14080">
            <v>0</v>
          </cell>
          <cell r="E14080">
            <v>0</v>
          </cell>
        </row>
        <row r="14081">
          <cell r="A14081" t="str">
            <v>EOF</v>
          </cell>
          <cell r="D14081">
            <v>0</v>
          </cell>
          <cell r="E14081">
            <v>0</v>
          </cell>
        </row>
        <row r="14082">
          <cell r="A14082" t="str">
            <v>EOF</v>
          </cell>
          <cell r="D14082">
            <v>0</v>
          </cell>
          <cell r="E14082">
            <v>0</v>
          </cell>
        </row>
        <row r="14083">
          <cell r="A14083" t="str">
            <v>EOF</v>
          </cell>
          <cell r="D14083">
            <v>0</v>
          </cell>
          <cell r="E14083">
            <v>0</v>
          </cell>
        </row>
        <row r="14084">
          <cell r="A14084" t="str">
            <v>EOF</v>
          </cell>
          <cell r="D14084">
            <v>0</v>
          </cell>
          <cell r="E14084">
            <v>0</v>
          </cell>
        </row>
        <row r="14085">
          <cell r="A14085" t="str">
            <v>EOF</v>
          </cell>
          <cell r="D14085">
            <v>0</v>
          </cell>
          <cell r="E14085">
            <v>0</v>
          </cell>
        </row>
        <row r="14086">
          <cell r="A14086" t="str">
            <v>EOF</v>
          </cell>
          <cell r="D14086">
            <v>0</v>
          </cell>
          <cell r="E14086">
            <v>0</v>
          </cell>
        </row>
        <row r="14087">
          <cell r="A14087" t="str">
            <v>EOF</v>
          </cell>
          <cell r="D14087">
            <v>0</v>
          </cell>
          <cell r="E14087">
            <v>0</v>
          </cell>
        </row>
        <row r="14088">
          <cell r="A14088" t="str">
            <v>EOF</v>
          </cell>
          <cell r="D14088">
            <v>0</v>
          </cell>
          <cell r="E14088">
            <v>0</v>
          </cell>
        </row>
        <row r="14089">
          <cell r="A14089" t="str">
            <v>EOF</v>
          </cell>
          <cell r="D14089">
            <v>0</v>
          </cell>
          <cell r="E14089">
            <v>0</v>
          </cell>
        </row>
        <row r="14090">
          <cell r="A14090" t="str">
            <v>EOF</v>
          </cell>
          <cell r="D14090">
            <v>0</v>
          </cell>
          <cell r="E14090">
            <v>0</v>
          </cell>
        </row>
        <row r="14091">
          <cell r="A14091" t="str">
            <v>EOF</v>
          </cell>
          <cell r="D14091">
            <v>0</v>
          </cell>
          <cell r="E14091">
            <v>0</v>
          </cell>
        </row>
        <row r="14092">
          <cell r="A14092" t="str">
            <v>EOF</v>
          </cell>
          <cell r="D14092">
            <v>0</v>
          </cell>
          <cell r="E14092">
            <v>0</v>
          </cell>
        </row>
        <row r="14093">
          <cell r="A14093" t="str">
            <v>EOF</v>
          </cell>
          <cell r="D14093">
            <v>0</v>
          </cell>
          <cell r="E14093">
            <v>0</v>
          </cell>
        </row>
        <row r="14094">
          <cell r="A14094" t="str">
            <v>EOF</v>
          </cell>
          <cell r="D14094">
            <v>0</v>
          </cell>
          <cell r="E14094">
            <v>0</v>
          </cell>
        </row>
        <row r="14095">
          <cell r="A14095" t="str">
            <v>EOF</v>
          </cell>
          <cell r="D14095">
            <v>0</v>
          </cell>
          <cell r="E14095">
            <v>0</v>
          </cell>
        </row>
        <row r="14096">
          <cell r="A14096" t="str">
            <v>EOF</v>
          </cell>
          <cell r="D14096">
            <v>0</v>
          </cell>
          <cell r="E14096">
            <v>0</v>
          </cell>
        </row>
        <row r="14097">
          <cell r="A14097" t="str">
            <v>EOF</v>
          </cell>
          <cell r="D14097">
            <v>0</v>
          </cell>
          <cell r="E14097">
            <v>0</v>
          </cell>
        </row>
        <row r="14098">
          <cell r="A14098" t="str">
            <v>EOF</v>
          </cell>
          <cell r="D14098">
            <v>0</v>
          </cell>
          <cell r="E14098">
            <v>0</v>
          </cell>
        </row>
        <row r="14099">
          <cell r="A14099" t="str">
            <v>EOF</v>
          </cell>
          <cell r="D14099">
            <v>0</v>
          </cell>
          <cell r="E14099">
            <v>0</v>
          </cell>
        </row>
        <row r="14100">
          <cell r="A14100" t="str">
            <v>EOF</v>
          </cell>
          <cell r="D14100">
            <v>0</v>
          </cell>
          <cell r="E14100">
            <v>0</v>
          </cell>
        </row>
        <row r="14101">
          <cell r="A14101" t="str">
            <v>EOF</v>
          </cell>
          <cell r="D14101">
            <v>0</v>
          </cell>
          <cell r="E14101">
            <v>0</v>
          </cell>
        </row>
        <row r="14102">
          <cell r="A14102" t="str">
            <v>EOF</v>
          </cell>
          <cell r="D14102">
            <v>0</v>
          </cell>
          <cell r="E14102">
            <v>0</v>
          </cell>
        </row>
        <row r="14103">
          <cell r="A14103" t="str">
            <v>EOF</v>
          </cell>
          <cell r="D14103">
            <v>0</v>
          </cell>
          <cell r="E14103">
            <v>0</v>
          </cell>
        </row>
        <row r="14104">
          <cell r="A14104" t="str">
            <v>EOF</v>
          </cell>
          <cell r="D14104">
            <v>0</v>
          </cell>
          <cell r="E14104">
            <v>0</v>
          </cell>
        </row>
        <row r="14105">
          <cell r="A14105" t="str">
            <v>EOF</v>
          </cell>
          <cell r="D14105">
            <v>0</v>
          </cell>
          <cell r="E14105">
            <v>0</v>
          </cell>
        </row>
        <row r="14106">
          <cell r="A14106" t="str">
            <v>EOF</v>
          </cell>
          <cell r="D14106">
            <v>0</v>
          </cell>
          <cell r="E14106">
            <v>0</v>
          </cell>
        </row>
        <row r="14107">
          <cell r="A14107" t="str">
            <v>EOF</v>
          </cell>
          <cell r="D14107">
            <v>0</v>
          </cell>
          <cell r="E14107">
            <v>0</v>
          </cell>
        </row>
        <row r="14108">
          <cell r="A14108" t="str">
            <v>EOF</v>
          </cell>
          <cell r="D14108">
            <v>0</v>
          </cell>
          <cell r="E14108">
            <v>0</v>
          </cell>
        </row>
        <row r="14109">
          <cell r="A14109" t="str">
            <v>EOF</v>
          </cell>
          <cell r="D14109">
            <v>0</v>
          </cell>
          <cell r="E14109">
            <v>0</v>
          </cell>
        </row>
        <row r="14110">
          <cell r="A14110" t="str">
            <v>EOF</v>
          </cell>
          <cell r="D14110">
            <v>0</v>
          </cell>
          <cell r="E14110">
            <v>0</v>
          </cell>
        </row>
        <row r="14111">
          <cell r="A14111" t="str">
            <v>EOF</v>
          </cell>
          <cell r="D14111">
            <v>0</v>
          </cell>
          <cell r="E14111">
            <v>0</v>
          </cell>
        </row>
        <row r="14112">
          <cell r="A14112" t="str">
            <v>EOF</v>
          </cell>
          <cell r="D14112">
            <v>0</v>
          </cell>
          <cell r="E14112">
            <v>0</v>
          </cell>
        </row>
        <row r="14113">
          <cell r="A14113" t="str">
            <v>EOF</v>
          </cell>
          <cell r="D14113">
            <v>0</v>
          </cell>
          <cell r="E14113">
            <v>0</v>
          </cell>
        </row>
        <row r="14114">
          <cell r="A14114" t="str">
            <v>EOF</v>
          </cell>
          <cell r="D14114">
            <v>0</v>
          </cell>
          <cell r="E14114">
            <v>0</v>
          </cell>
        </row>
        <row r="14115">
          <cell r="A14115" t="str">
            <v>EOF</v>
          </cell>
          <cell r="D14115">
            <v>0</v>
          </cell>
          <cell r="E14115">
            <v>0</v>
          </cell>
        </row>
        <row r="14116">
          <cell r="A14116" t="str">
            <v>EOF</v>
          </cell>
          <cell r="D14116">
            <v>0</v>
          </cell>
          <cell r="E14116">
            <v>0</v>
          </cell>
        </row>
        <row r="14117">
          <cell r="A14117" t="str">
            <v>EOF</v>
          </cell>
          <cell r="D14117">
            <v>0</v>
          </cell>
          <cell r="E14117">
            <v>0</v>
          </cell>
        </row>
        <row r="14118">
          <cell r="A14118" t="str">
            <v>EOF</v>
          </cell>
          <cell r="D14118">
            <v>0</v>
          </cell>
          <cell r="E14118">
            <v>0</v>
          </cell>
        </row>
        <row r="14119">
          <cell r="A14119" t="str">
            <v>EOF</v>
          </cell>
          <cell r="D14119">
            <v>0</v>
          </cell>
          <cell r="E14119">
            <v>0</v>
          </cell>
        </row>
        <row r="14120">
          <cell r="A14120" t="str">
            <v>EOF</v>
          </cell>
          <cell r="D14120">
            <v>0</v>
          </cell>
          <cell r="E14120">
            <v>0</v>
          </cell>
        </row>
        <row r="14121">
          <cell r="A14121" t="str">
            <v>EOF</v>
          </cell>
          <cell r="D14121">
            <v>0</v>
          </cell>
          <cell r="E14121">
            <v>0</v>
          </cell>
        </row>
        <row r="14122">
          <cell r="A14122" t="str">
            <v>EOF</v>
          </cell>
          <cell r="D14122">
            <v>0</v>
          </cell>
          <cell r="E14122">
            <v>0</v>
          </cell>
        </row>
        <row r="14123">
          <cell r="A14123" t="str">
            <v>EOF</v>
          </cell>
          <cell r="D14123">
            <v>0</v>
          </cell>
          <cell r="E14123">
            <v>0</v>
          </cell>
        </row>
        <row r="14124">
          <cell r="A14124" t="str">
            <v>EOF</v>
          </cell>
          <cell r="D14124">
            <v>0</v>
          </cell>
          <cell r="E14124">
            <v>0</v>
          </cell>
        </row>
        <row r="14125">
          <cell r="A14125" t="str">
            <v>EOF</v>
          </cell>
          <cell r="D14125">
            <v>0</v>
          </cell>
          <cell r="E14125">
            <v>0</v>
          </cell>
        </row>
        <row r="14126">
          <cell r="A14126" t="str">
            <v>EOF</v>
          </cell>
          <cell r="D14126">
            <v>0</v>
          </cell>
          <cell r="E14126">
            <v>0</v>
          </cell>
        </row>
        <row r="14127">
          <cell r="A14127" t="str">
            <v>EOF</v>
          </cell>
          <cell r="D14127">
            <v>0</v>
          </cell>
          <cell r="E14127">
            <v>0</v>
          </cell>
        </row>
        <row r="14128">
          <cell r="A14128" t="str">
            <v>EOF</v>
          </cell>
          <cell r="D14128">
            <v>0</v>
          </cell>
          <cell r="E14128">
            <v>0</v>
          </cell>
        </row>
        <row r="14129">
          <cell r="A14129" t="str">
            <v>EOF</v>
          </cell>
          <cell r="D14129">
            <v>0</v>
          </cell>
          <cell r="E14129">
            <v>0</v>
          </cell>
        </row>
        <row r="14130">
          <cell r="A14130" t="str">
            <v>EOF</v>
          </cell>
          <cell r="D14130">
            <v>0</v>
          </cell>
          <cell r="E14130">
            <v>0</v>
          </cell>
        </row>
        <row r="14131">
          <cell r="A14131" t="str">
            <v>EOF</v>
          </cell>
          <cell r="D14131">
            <v>0</v>
          </cell>
          <cell r="E14131">
            <v>0</v>
          </cell>
        </row>
        <row r="14132">
          <cell r="A14132" t="str">
            <v>EOF</v>
          </cell>
          <cell r="D14132">
            <v>0</v>
          </cell>
          <cell r="E14132">
            <v>0</v>
          </cell>
        </row>
        <row r="14133">
          <cell r="A14133" t="str">
            <v>EOF</v>
          </cell>
          <cell r="D14133">
            <v>0</v>
          </cell>
          <cell r="E14133">
            <v>0</v>
          </cell>
        </row>
        <row r="14134">
          <cell r="A14134" t="str">
            <v>EOF</v>
          </cell>
          <cell r="D14134">
            <v>0</v>
          </cell>
          <cell r="E14134">
            <v>0</v>
          </cell>
        </row>
        <row r="14135">
          <cell r="A14135" t="str">
            <v>EOF</v>
          </cell>
          <cell r="D14135">
            <v>0</v>
          </cell>
          <cell r="E14135">
            <v>0</v>
          </cell>
        </row>
        <row r="14136">
          <cell r="A14136" t="str">
            <v>EOF</v>
          </cell>
          <cell r="D14136">
            <v>0</v>
          </cell>
          <cell r="E14136">
            <v>0</v>
          </cell>
        </row>
        <row r="14137">
          <cell r="A14137" t="str">
            <v>EOF</v>
          </cell>
          <cell r="D14137">
            <v>0</v>
          </cell>
          <cell r="E14137">
            <v>0</v>
          </cell>
        </row>
        <row r="14138">
          <cell r="A14138" t="str">
            <v>EOF</v>
          </cell>
          <cell r="D14138">
            <v>0</v>
          </cell>
          <cell r="E14138">
            <v>0</v>
          </cell>
        </row>
        <row r="14139">
          <cell r="A14139" t="str">
            <v>EOF</v>
          </cell>
          <cell r="D14139">
            <v>0</v>
          </cell>
          <cell r="E14139">
            <v>0</v>
          </cell>
        </row>
        <row r="14140">
          <cell r="A14140" t="str">
            <v>EOF</v>
          </cell>
          <cell r="D14140">
            <v>0</v>
          </cell>
          <cell r="E14140">
            <v>0</v>
          </cell>
        </row>
        <row r="14141">
          <cell r="A14141" t="str">
            <v>EOF</v>
          </cell>
          <cell r="D14141">
            <v>0</v>
          </cell>
          <cell r="E14141">
            <v>0</v>
          </cell>
        </row>
        <row r="14142">
          <cell r="A14142" t="str">
            <v>EOF</v>
          </cell>
          <cell r="D14142">
            <v>0</v>
          </cell>
          <cell r="E14142">
            <v>0</v>
          </cell>
        </row>
        <row r="14143">
          <cell r="A14143" t="str">
            <v>EOF</v>
          </cell>
          <cell r="D14143">
            <v>0</v>
          </cell>
          <cell r="E14143">
            <v>0</v>
          </cell>
        </row>
        <row r="14144">
          <cell r="A14144" t="str">
            <v>EOF</v>
          </cell>
          <cell r="D14144">
            <v>0</v>
          </cell>
          <cell r="E14144">
            <v>0</v>
          </cell>
        </row>
        <row r="14145">
          <cell r="A14145" t="str">
            <v>EOF</v>
          </cell>
          <cell r="D14145">
            <v>0</v>
          </cell>
          <cell r="E14145">
            <v>0</v>
          </cell>
        </row>
        <row r="14146">
          <cell r="A14146" t="str">
            <v>EOF</v>
          </cell>
          <cell r="D14146">
            <v>0</v>
          </cell>
          <cell r="E14146">
            <v>0</v>
          </cell>
        </row>
        <row r="14147">
          <cell r="A14147" t="str">
            <v>EOF</v>
          </cell>
          <cell r="D14147">
            <v>0</v>
          </cell>
          <cell r="E14147">
            <v>0</v>
          </cell>
        </row>
        <row r="14148">
          <cell r="A14148" t="str">
            <v>EOF</v>
          </cell>
          <cell r="D14148">
            <v>0</v>
          </cell>
          <cell r="E14148">
            <v>0</v>
          </cell>
        </row>
        <row r="14149">
          <cell r="A14149" t="str">
            <v>EOF</v>
          </cell>
          <cell r="D14149">
            <v>0</v>
          </cell>
          <cell r="E14149">
            <v>0</v>
          </cell>
        </row>
        <row r="14150">
          <cell r="A14150" t="str">
            <v>EOF</v>
          </cell>
          <cell r="D14150">
            <v>0</v>
          </cell>
          <cell r="E14150">
            <v>0</v>
          </cell>
        </row>
        <row r="14151">
          <cell r="A14151" t="str">
            <v>EOF</v>
          </cell>
          <cell r="D14151">
            <v>0</v>
          </cell>
          <cell r="E14151">
            <v>0</v>
          </cell>
        </row>
        <row r="14152">
          <cell r="A14152" t="str">
            <v>EOF</v>
          </cell>
          <cell r="D14152">
            <v>0</v>
          </cell>
          <cell r="E14152">
            <v>0</v>
          </cell>
        </row>
        <row r="14153">
          <cell r="A14153" t="str">
            <v>EOF</v>
          </cell>
          <cell r="D14153">
            <v>0</v>
          </cell>
          <cell r="E14153">
            <v>0</v>
          </cell>
        </row>
        <row r="14154">
          <cell r="A14154" t="str">
            <v>EOF</v>
          </cell>
          <cell r="D14154">
            <v>0</v>
          </cell>
          <cell r="E14154">
            <v>0</v>
          </cell>
        </row>
        <row r="14155">
          <cell r="A14155" t="str">
            <v>EOF</v>
          </cell>
          <cell r="D14155">
            <v>0</v>
          </cell>
          <cell r="E14155">
            <v>0</v>
          </cell>
        </row>
        <row r="14156">
          <cell r="A14156" t="str">
            <v>EOF</v>
          </cell>
          <cell r="D14156">
            <v>0</v>
          </cell>
          <cell r="E14156">
            <v>0</v>
          </cell>
        </row>
        <row r="14157">
          <cell r="A14157" t="str">
            <v>EOF</v>
          </cell>
          <cell r="D14157">
            <v>0</v>
          </cell>
          <cell r="E14157">
            <v>0</v>
          </cell>
        </row>
        <row r="14158">
          <cell r="A14158" t="str">
            <v>EOF</v>
          </cell>
          <cell r="D14158">
            <v>0</v>
          </cell>
          <cell r="E14158">
            <v>0</v>
          </cell>
        </row>
        <row r="14159">
          <cell r="A14159" t="str">
            <v>EOF</v>
          </cell>
          <cell r="D14159">
            <v>0</v>
          </cell>
          <cell r="E14159">
            <v>0</v>
          </cell>
        </row>
        <row r="14160">
          <cell r="A14160" t="str">
            <v>EOF</v>
          </cell>
          <cell r="D14160">
            <v>0</v>
          </cell>
          <cell r="E14160">
            <v>0</v>
          </cell>
        </row>
        <row r="14161">
          <cell r="A14161" t="str">
            <v>EOF</v>
          </cell>
          <cell r="D14161">
            <v>0</v>
          </cell>
          <cell r="E14161">
            <v>0</v>
          </cell>
        </row>
        <row r="14162">
          <cell r="A14162" t="str">
            <v>EOF</v>
          </cell>
          <cell r="D14162">
            <v>0</v>
          </cell>
          <cell r="E14162">
            <v>0</v>
          </cell>
        </row>
        <row r="14163">
          <cell r="A14163" t="str">
            <v>EOF</v>
          </cell>
          <cell r="D14163">
            <v>0</v>
          </cell>
          <cell r="E14163">
            <v>0</v>
          </cell>
        </row>
        <row r="14164">
          <cell r="A14164" t="str">
            <v>EOF</v>
          </cell>
          <cell r="D14164">
            <v>0</v>
          </cell>
          <cell r="E14164">
            <v>0</v>
          </cell>
        </row>
        <row r="14165">
          <cell r="A14165" t="str">
            <v>EOF</v>
          </cell>
          <cell r="D14165">
            <v>0</v>
          </cell>
          <cell r="E14165">
            <v>0</v>
          </cell>
        </row>
        <row r="14166">
          <cell r="A14166" t="str">
            <v>EOF</v>
          </cell>
          <cell r="D14166">
            <v>0</v>
          </cell>
          <cell r="E14166">
            <v>0</v>
          </cell>
        </row>
        <row r="14167">
          <cell r="A14167" t="str">
            <v>EOF</v>
          </cell>
          <cell r="D14167">
            <v>0</v>
          </cell>
          <cell r="E14167">
            <v>0</v>
          </cell>
        </row>
        <row r="14168">
          <cell r="A14168" t="str">
            <v>EOF</v>
          </cell>
          <cell r="D14168">
            <v>0</v>
          </cell>
          <cell r="E14168">
            <v>0</v>
          </cell>
        </row>
        <row r="14169">
          <cell r="A14169" t="str">
            <v>EOF</v>
          </cell>
          <cell r="D14169">
            <v>0</v>
          </cell>
          <cell r="E14169">
            <v>0</v>
          </cell>
        </row>
        <row r="14170">
          <cell r="A14170" t="str">
            <v>EOF</v>
          </cell>
          <cell r="D14170">
            <v>0</v>
          </cell>
          <cell r="E14170">
            <v>0</v>
          </cell>
        </row>
        <row r="14171">
          <cell r="A14171" t="str">
            <v>EOF</v>
          </cell>
          <cell r="D14171">
            <v>0</v>
          </cell>
          <cell r="E14171">
            <v>0</v>
          </cell>
        </row>
        <row r="14172">
          <cell r="A14172" t="str">
            <v>EOF</v>
          </cell>
          <cell r="D14172">
            <v>0</v>
          </cell>
          <cell r="E14172">
            <v>0</v>
          </cell>
        </row>
        <row r="14173">
          <cell r="A14173" t="str">
            <v>EOF</v>
          </cell>
          <cell r="D14173">
            <v>0</v>
          </cell>
          <cell r="E14173">
            <v>0</v>
          </cell>
        </row>
        <row r="14174">
          <cell r="A14174" t="str">
            <v>EOF</v>
          </cell>
          <cell r="D14174">
            <v>0</v>
          </cell>
          <cell r="E14174">
            <v>0</v>
          </cell>
        </row>
        <row r="14175">
          <cell r="A14175" t="str">
            <v>EOF</v>
          </cell>
          <cell r="D14175">
            <v>0</v>
          </cell>
          <cell r="E14175">
            <v>0</v>
          </cell>
        </row>
        <row r="14176">
          <cell r="A14176" t="str">
            <v>EOF</v>
          </cell>
          <cell r="D14176">
            <v>0</v>
          </cell>
          <cell r="E14176">
            <v>0</v>
          </cell>
        </row>
        <row r="14177">
          <cell r="A14177" t="str">
            <v>EOF</v>
          </cell>
          <cell r="D14177">
            <v>0</v>
          </cell>
          <cell r="E14177">
            <v>0</v>
          </cell>
        </row>
        <row r="14178">
          <cell r="A14178" t="str">
            <v>EOF</v>
          </cell>
          <cell r="D14178">
            <v>0</v>
          </cell>
          <cell r="E14178">
            <v>0</v>
          </cell>
        </row>
        <row r="14179">
          <cell r="A14179" t="str">
            <v>EOF</v>
          </cell>
          <cell r="D14179">
            <v>0</v>
          </cell>
          <cell r="E14179">
            <v>0</v>
          </cell>
        </row>
        <row r="14180">
          <cell r="A14180" t="str">
            <v>EOF</v>
          </cell>
          <cell r="D14180">
            <v>0</v>
          </cell>
          <cell r="E14180">
            <v>0</v>
          </cell>
        </row>
        <row r="14181">
          <cell r="A14181" t="str">
            <v>EOF</v>
          </cell>
          <cell r="D14181">
            <v>0</v>
          </cell>
          <cell r="E14181">
            <v>0</v>
          </cell>
        </row>
        <row r="14182">
          <cell r="A14182" t="str">
            <v>EOF</v>
          </cell>
          <cell r="D14182">
            <v>0</v>
          </cell>
          <cell r="E14182">
            <v>0</v>
          </cell>
        </row>
        <row r="14183">
          <cell r="A14183" t="str">
            <v>EOF</v>
          </cell>
          <cell r="D14183">
            <v>0</v>
          </cell>
          <cell r="E14183">
            <v>0</v>
          </cell>
        </row>
        <row r="14184">
          <cell r="A14184" t="str">
            <v>EOF</v>
          </cell>
          <cell r="D14184">
            <v>0</v>
          </cell>
          <cell r="E14184">
            <v>0</v>
          </cell>
        </row>
        <row r="14185">
          <cell r="A14185" t="str">
            <v>EOF</v>
          </cell>
          <cell r="D14185">
            <v>0</v>
          </cell>
          <cell r="E14185">
            <v>0</v>
          </cell>
        </row>
        <row r="14186">
          <cell r="A14186" t="str">
            <v>EOF</v>
          </cell>
          <cell r="D14186">
            <v>0</v>
          </cell>
          <cell r="E14186">
            <v>0</v>
          </cell>
        </row>
        <row r="14187">
          <cell r="A14187" t="str">
            <v>EOF</v>
          </cell>
          <cell r="D14187">
            <v>0</v>
          </cell>
          <cell r="E14187">
            <v>0</v>
          </cell>
        </row>
        <row r="14188">
          <cell r="A14188" t="str">
            <v>EOF</v>
          </cell>
          <cell r="D14188">
            <v>0</v>
          </cell>
          <cell r="E14188">
            <v>0</v>
          </cell>
        </row>
        <row r="14189">
          <cell r="A14189" t="str">
            <v>EOF</v>
          </cell>
          <cell r="D14189">
            <v>0</v>
          </cell>
          <cell r="E14189">
            <v>0</v>
          </cell>
        </row>
        <row r="14190">
          <cell r="A14190" t="str">
            <v>EOF</v>
          </cell>
          <cell r="D14190">
            <v>0</v>
          </cell>
          <cell r="E14190">
            <v>0</v>
          </cell>
        </row>
        <row r="14191">
          <cell r="A14191" t="str">
            <v>EOF</v>
          </cell>
          <cell r="D14191">
            <v>0</v>
          </cell>
          <cell r="E14191">
            <v>0</v>
          </cell>
        </row>
        <row r="14192">
          <cell r="A14192" t="str">
            <v>EOF</v>
          </cell>
          <cell r="D14192">
            <v>0</v>
          </cell>
          <cell r="E14192">
            <v>0</v>
          </cell>
        </row>
        <row r="14193">
          <cell r="A14193" t="str">
            <v>EOF</v>
          </cell>
          <cell r="D14193">
            <v>0</v>
          </cell>
          <cell r="E14193">
            <v>0</v>
          </cell>
        </row>
        <row r="14194">
          <cell r="A14194" t="str">
            <v>EOF</v>
          </cell>
          <cell r="D14194">
            <v>0</v>
          </cell>
          <cell r="E14194">
            <v>0</v>
          </cell>
        </row>
        <row r="14195">
          <cell r="A14195" t="str">
            <v>EOF</v>
          </cell>
          <cell r="D14195">
            <v>0</v>
          </cell>
          <cell r="E14195">
            <v>0</v>
          </cell>
        </row>
        <row r="14196">
          <cell r="A14196" t="str">
            <v>EOF</v>
          </cell>
          <cell r="D14196">
            <v>0</v>
          </cell>
          <cell r="E14196">
            <v>0</v>
          </cell>
        </row>
        <row r="14197">
          <cell r="A14197" t="str">
            <v>EOF</v>
          </cell>
          <cell r="D14197">
            <v>0</v>
          </cell>
          <cell r="E14197">
            <v>0</v>
          </cell>
        </row>
        <row r="14198">
          <cell r="A14198" t="str">
            <v>EOF</v>
          </cell>
          <cell r="D14198">
            <v>0</v>
          </cell>
          <cell r="E14198">
            <v>0</v>
          </cell>
        </row>
        <row r="14199">
          <cell r="A14199" t="str">
            <v>EOF</v>
          </cell>
          <cell r="D14199">
            <v>0</v>
          </cell>
          <cell r="E14199">
            <v>0</v>
          </cell>
        </row>
        <row r="14200">
          <cell r="A14200" t="str">
            <v>EOF</v>
          </cell>
          <cell r="D14200">
            <v>0</v>
          </cell>
          <cell r="E14200">
            <v>0</v>
          </cell>
        </row>
        <row r="14201">
          <cell r="A14201" t="str">
            <v>EOF</v>
          </cell>
          <cell r="D14201">
            <v>0</v>
          </cell>
          <cell r="E14201">
            <v>0</v>
          </cell>
        </row>
        <row r="14202">
          <cell r="A14202" t="str">
            <v>EOF</v>
          </cell>
          <cell r="D14202">
            <v>0</v>
          </cell>
          <cell r="E14202">
            <v>0</v>
          </cell>
        </row>
        <row r="14203">
          <cell r="A14203" t="str">
            <v>EOF</v>
          </cell>
          <cell r="D14203">
            <v>0</v>
          </cell>
          <cell r="E14203">
            <v>0</v>
          </cell>
        </row>
        <row r="14204">
          <cell r="A14204" t="str">
            <v>EOF</v>
          </cell>
          <cell r="D14204">
            <v>0</v>
          </cell>
          <cell r="E14204">
            <v>0</v>
          </cell>
        </row>
        <row r="14205">
          <cell r="A14205" t="str">
            <v>EOF</v>
          </cell>
          <cell r="D14205">
            <v>0</v>
          </cell>
          <cell r="E14205">
            <v>0</v>
          </cell>
        </row>
        <row r="14206">
          <cell r="A14206" t="str">
            <v>EOF</v>
          </cell>
          <cell r="D14206">
            <v>0</v>
          </cell>
          <cell r="E14206">
            <v>0</v>
          </cell>
        </row>
        <row r="14207">
          <cell r="A14207" t="str">
            <v>EOF</v>
          </cell>
          <cell r="D14207">
            <v>0</v>
          </cell>
          <cell r="E14207">
            <v>0</v>
          </cell>
        </row>
        <row r="14208">
          <cell r="A14208" t="str">
            <v>EOF</v>
          </cell>
          <cell r="D14208">
            <v>0</v>
          </cell>
          <cell r="E14208">
            <v>0</v>
          </cell>
        </row>
        <row r="14209">
          <cell r="A14209" t="str">
            <v>EOF</v>
          </cell>
          <cell r="D14209">
            <v>0</v>
          </cell>
          <cell r="E14209">
            <v>0</v>
          </cell>
        </row>
        <row r="14210">
          <cell r="A14210" t="str">
            <v>EOF</v>
          </cell>
          <cell r="D14210">
            <v>0</v>
          </cell>
          <cell r="E14210">
            <v>0</v>
          </cell>
        </row>
        <row r="14211">
          <cell r="A14211" t="str">
            <v>EOF</v>
          </cell>
          <cell r="D14211">
            <v>0</v>
          </cell>
          <cell r="E14211">
            <v>0</v>
          </cell>
        </row>
        <row r="14212">
          <cell r="A14212" t="str">
            <v>EOF</v>
          </cell>
          <cell r="D14212">
            <v>0</v>
          </cell>
          <cell r="E14212">
            <v>0</v>
          </cell>
        </row>
        <row r="14213">
          <cell r="A14213" t="str">
            <v>EOF</v>
          </cell>
          <cell r="D14213">
            <v>0</v>
          </cell>
          <cell r="E14213">
            <v>0</v>
          </cell>
        </row>
        <row r="14214">
          <cell r="A14214" t="str">
            <v>EOF</v>
          </cell>
          <cell r="D14214">
            <v>0</v>
          </cell>
          <cell r="E14214">
            <v>0</v>
          </cell>
        </row>
        <row r="14215">
          <cell r="A14215" t="str">
            <v>EOF</v>
          </cell>
          <cell r="D14215">
            <v>0</v>
          </cell>
          <cell r="E14215">
            <v>0</v>
          </cell>
        </row>
        <row r="14216">
          <cell r="A14216" t="str">
            <v>EOF</v>
          </cell>
          <cell r="D14216">
            <v>0</v>
          </cell>
          <cell r="E14216">
            <v>0</v>
          </cell>
        </row>
        <row r="14217">
          <cell r="A14217" t="str">
            <v>EOF</v>
          </cell>
          <cell r="D14217">
            <v>0</v>
          </cell>
          <cell r="E14217">
            <v>0</v>
          </cell>
        </row>
        <row r="14218">
          <cell r="A14218" t="str">
            <v>EOF</v>
          </cell>
          <cell r="D14218">
            <v>0</v>
          </cell>
          <cell r="E14218">
            <v>0</v>
          </cell>
        </row>
        <row r="14219">
          <cell r="A14219" t="str">
            <v>EOF</v>
          </cell>
          <cell r="D14219">
            <v>0</v>
          </cell>
          <cell r="E14219">
            <v>0</v>
          </cell>
        </row>
        <row r="14220">
          <cell r="A14220" t="str">
            <v>EOF</v>
          </cell>
          <cell r="D14220">
            <v>0</v>
          </cell>
          <cell r="E14220">
            <v>0</v>
          </cell>
        </row>
        <row r="14221">
          <cell r="A14221" t="str">
            <v>EOF</v>
          </cell>
          <cell r="D14221">
            <v>0</v>
          </cell>
          <cell r="E14221">
            <v>0</v>
          </cell>
        </row>
        <row r="14222">
          <cell r="A14222" t="str">
            <v>EOF</v>
          </cell>
          <cell r="D14222">
            <v>0</v>
          </cell>
          <cell r="E14222">
            <v>0</v>
          </cell>
        </row>
        <row r="14223">
          <cell r="A14223" t="str">
            <v>EOF</v>
          </cell>
          <cell r="D14223">
            <v>0</v>
          </cell>
          <cell r="E14223">
            <v>0</v>
          </cell>
        </row>
        <row r="14224">
          <cell r="A14224" t="str">
            <v>EOF</v>
          </cell>
          <cell r="D14224">
            <v>0</v>
          </cell>
          <cell r="E14224">
            <v>0</v>
          </cell>
        </row>
        <row r="14225">
          <cell r="A14225" t="str">
            <v>EOF</v>
          </cell>
          <cell r="D14225">
            <v>0</v>
          </cell>
          <cell r="E14225">
            <v>0</v>
          </cell>
        </row>
        <row r="14226">
          <cell r="A14226" t="str">
            <v>EOF</v>
          </cell>
          <cell r="D14226">
            <v>0</v>
          </cell>
          <cell r="E14226">
            <v>0</v>
          </cell>
        </row>
        <row r="14227">
          <cell r="A14227" t="str">
            <v>EOF</v>
          </cell>
          <cell r="D14227">
            <v>0</v>
          </cell>
          <cell r="E14227">
            <v>0</v>
          </cell>
        </row>
        <row r="14228">
          <cell r="A14228" t="str">
            <v>EOF</v>
          </cell>
          <cell r="D14228">
            <v>0</v>
          </cell>
          <cell r="E14228">
            <v>0</v>
          </cell>
        </row>
        <row r="14229">
          <cell r="A14229" t="str">
            <v>EOF</v>
          </cell>
          <cell r="D14229">
            <v>0</v>
          </cell>
          <cell r="E14229">
            <v>0</v>
          </cell>
        </row>
        <row r="14230">
          <cell r="A14230" t="str">
            <v>EOF</v>
          </cell>
          <cell r="D14230">
            <v>0</v>
          </cell>
          <cell r="E14230">
            <v>0</v>
          </cell>
        </row>
        <row r="14231">
          <cell r="A14231" t="str">
            <v>EOF</v>
          </cell>
          <cell r="D14231">
            <v>0</v>
          </cell>
          <cell r="E14231">
            <v>0</v>
          </cell>
        </row>
        <row r="14232">
          <cell r="A14232" t="str">
            <v>EOF</v>
          </cell>
          <cell r="D14232">
            <v>0</v>
          </cell>
          <cell r="E14232">
            <v>0</v>
          </cell>
        </row>
        <row r="14233">
          <cell r="A14233" t="str">
            <v>EOF</v>
          </cell>
          <cell r="D14233">
            <v>0</v>
          </cell>
          <cell r="E14233">
            <v>0</v>
          </cell>
        </row>
        <row r="14234">
          <cell r="A14234" t="str">
            <v>EOF</v>
          </cell>
          <cell r="D14234">
            <v>0</v>
          </cell>
          <cell r="E14234">
            <v>0</v>
          </cell>
        </row>
        <row r="14235">
          <cell r="A14235" t="str">
            <v>EOF</v>
          </cell>
          <cell r="D14235">
            <v>0</v>
          </cell>
          <cell r="E14235">
            <v>0</v>
          </cell>
        </row>
        <row r="14236">
          <cell r="A14236" t="str">
            <v>EOF</v>
          </cell>
          <cell r="D14236">
            <v>0</v>
          </cell>
          <cell r="E14236">
            <v>0</v>
          </cell>
        </row>
        <row r="14237">
          <cell r="A14237" t="str">
            <v>EOF</v>
          </cell>
          <cell r="D14237">
            <v>0</v>
          </cell>
          <cell r="E14237">
            <v>0</v>
          </cell>
        </row>
        <row r="14238">
          <cell r="A14238" t="str">
            <v>EOF</v>
          </cell>
          <cell r="D14238">
            <v>0</v>
          </cell>
          <cell r="E14238">
            <v>0</v>
          </cell>
        </row>
        <row r="14239">
          <cell r="A14239" t="str">
            <v>EOF</v>
          </cell>
          <cell r="D14239">
            <v>0</v>
          </cell>
          <cell r="E14239">
            <v>0</v>
          </cell>
        </row>
        <row r="14240">
          <cell r="A14240" t="str">
            <v>EOF</v>
          </cell>
          <cell r="D14240">
            <v>0</v>
          </cell>
          <cell r="E14240">
            <v>0</v>
          </cell>
        </row>
        <row r="14241">
          <cell r="A14241" t="str">
            <v>EOF</v>
          </cell>
          <cell r="D14241">
            <v>0</v>
          </cell>
          <cell r="E14241">
            <v>0</v>
          </cell>
        </row>
        <row r="14242">
          <cell r="A14242" t="str">
            <v>EOF</v>
          </cell>
          <cell r="D14242">
            <v>0</v>
          </cell>
          <cell r="E14242">
            <v>0</v>
          </cell>
        </row>
        <row r="14243">
          <cell r="A14243" t="str">
            <v>EOF</v>
          </cell>
          <cell r="D14243">
            <v>0</v>
          </cell>
          <cell r="E14243">
            <v>0</v>
          </cell>
        </row>
        <row r="14244">
          <cell r="A14244" t="str">
            <v>EOF</v>
          </cell>
          <cell r="D14244">
            <v>0</v>
          </cell>
          <cell r="E14244">
            <v>0</v>
          </cell>
        </row>
        <row r="14245">
          <cell r="A14245" t="str">
            <v>EOF</v>
          </cell>
          <cell r="D14245">
            <v>0</v>
          </cell>
          <cell r="E14245">
            <v>0</v>
          </cell>
        </row>
        <row r="14246">
          <cell r="A14246" t="str">
            <v>EOF</v>
          </cell>
          <cell r="D14246">
            <v>0</v>
          </cell>
          <cell r="E14246">
            <v>0</v>
          </cell>
        </row>
        <row r="14247">
          <cell r="A14247" t="str">
            <v>EOF</v>
          </cell>
          <cell r="D14247">
            <v>0</v>
          </cell>
          <cell r="E14247">
            <v>0</v>
          </cell>
        </row>
        <row r="14248">
          <cell r="A14248" t="str">
            <v>EOF</v>
          </cell>
          <cell r="D14248">
            <v>0</v>
          </cell>
          <cell r="E14248">
            <v>0</v>
          </cell>
        </row>
        <row r="14249">
          <cell r="A14249" t="str">
            <v>EOF</v>
          </cell>
          <cell r="D14249">
            <v>0</v>
          </cell>
          <cell r="E14249">
            <v>0</v>
          </cell>
        </row>
        <row r="14250">
          <cell r="A14250" t="str">
            <v>EOF</v>
          </cell>
          <cell r="D14250">
            <v>0</v>
          </cell>
          <cell r="E14250">
            <v>0</v>
          </cell>
        </row>
        <row r="14251">
          <cell r="A14251" t="str">
            <v>EOF</v>
          </cell>
          <cell r="D14251">
            <v>0</v>
          </cell>
          <cell r="E14251">
            <v>0</v>
          </cell>
        </row>
        <row r="14252">
          <cell r="A14252" t="str">
            <v>EOF</v>
          </cell>
          <cell r="D14252">
            <v>0</v>
          </cell>
          <cell r="E14252">
            <v>0</v>
          </cell>
        </row>
        <row r="14253">
          <cell r="A14253" t="str">
            <v>EOF</v>
          </cell>
          <cell r="D14253">
            <v>0</v>
          </cell>
          <cell r="E14253">
            <v>0</v>
          </cell>
        </row>
        <row r="14254">
          <cell r="A14254" t="str">
            <v>EOF</v>
          </cell>
          <cell r="D14254">
            <v>0</v>
          </cell>
          <cell r="E14254">
            <v>0</v>
          </cell>
        </row>
        <row r="14255">
          <cell r="A14255" t="str">
            <v>EOF</v>
          </cell>
          <cell r="D14255">
            <v>0</v>
          </cell>
          <cell r="E14255">
            <v>0</v>
          </cell>
        </row>
        <row r="14256">
          <cell r="A14256" t="str">
            <v>EOF</v>
          </cell>
          <cell r="D14256">
            <v>0</v>
          </cell>
          <cell r="E14256">
            <v>0</v>
          </cell>
        </row>
        <row r="14257">
          <cell r="A14257" t="str">
            <v>EOF</v>
          </cell>
          <cell r="D14257">
            <v>0</v>
          </cell>
          <cell r="E14257">
            <v>0</v>
          </cell>
        </row>
        <row r="14258">
          <cell r="A14258" t="str">
            <v>EOF</v>
          </cell>
          <cell r="D14258">
            <v>0</v>
          </cell>
          <cell r="E14258">
            <v>0</v>
          </cell>
        </row>
        <row r="14259">
          <cell r="A14259" t="str">
            <v>EOF</v>
          </cell>
          <cell r="D14259">
            <v>0</v>
          </cell>
          <cell r="E14259">
            <v>0</v>
          </cell>
        </row>
        <row r="14260">
          <cell r="A14260" t="str">
            <v>EOF</v>
          </cell>
          <cell r="D14260">
            <v>0</v>
          </cell>
          <cell r="E14260">
            <v>0</v>
          </cell>
        </row>
        <row r="14261">
          <cell r="A14261" t="str">
            <v>EOF</v>
          </cell>
          <cell r="D14261">
            <v>0</v>
          </cell>
          <cell r="E14261">
            <v>0</v>
          </cell>
        </row>
        <row r="14262">
          <cell r="A14262" t="str">
            <v>EOF</v>
          </cell>
          <cell r="D14262">
            <v>0</v>
          </cell>
          <cell r="E14262">
            <v>0</v>
          </cell>
        </row>
        <row r="14263">
          <cell r="A14263" t="str">
            <v>EOF</v>
          </cell>
          <cell r="D14263">
            <v>0</v>
          </cell>
          <cell r="E14263">
            <v>0</v>
          </cell>
        </row>
        <row r="14264">
          <cell r="A14264" t="str">
            <v>EOF</v>
          </cell>
          <cell r="D14264">
            <v>0</v>
          </cell>
          <cell r="E14264">
            <v>0</v>
          </cell>
        </row>
        <row r="14265">
          <cell r="A14265" t="str">
            <v>EOF</v>
          </cell>
          <cell r="D14265">
            <v>0</v>
          </cell>
          <cell r="E14265">
            <v>0</v>
          </cell>
        </row>
        <row r="14266">
          <cell r="A14266" t="str">
            <v>EOF</v>
          </cell>
          <cell r="D14266">
            <v>0</v>
          </cell>
          <cell r="E14266">
            <v>0</v>
          </cell>
        </row>
        <row r="14267">
          <cell r="A14267" t="str">
            <v>EOF</v>
          </cell>
          <cell r="D14267">
            <v>0</v>
          </cell>
          <cell r="E14267">
            <v>0</v>
          </cell>
        </row>
        <row r="14268">
          <cell r="A14268" t="str">
            <v>EOF</v>
          </cell>
          <cell r="D14268">
            <v>0</v>
          </cell>
          <cell r="E14268">
            <v>0</v>
          </cell>
        </row>
        <row r="14269">
          <cell r="A14269" t="str">
            <v>EOF</v>
          </cell>
          <cell r="D14269">
            <v>0</v>
          </cell>
          <cell r="E14269">
            <v>0</v>
          </cell>
        </row>
        <row r="14270">
          <cell r="A14270" t="str">
            <v>EOF</v>
          </cell>
          <cell r="D14270">
            <v>0</v>
          </cell>
          <cell r="E14270">
            <v>0</v>
          </cell>
        </row>
        <row r="14271">
          <cell r="A14271" t="str">
            <v>EOF</v>
          </cell>
          <cell r="D14271">
            <v>0</v>
          </cell>
          <cell r="E14271">
            <v>0</v>
          </cell>
        </row>
        <row r="14272">
          <cell r="A14272" t="str">
            <v>EOF</v>
          </cell>
          <cell r="D14272">
            <v>0</v>
          </cell>
          <cell r="E14272">
            <v>0</v>
          </cell>
        </row>
        <row r="14273">
          <cell r="A14273" t="str">
            <v>EOF</v>
          </cell>
          <cell r="D14273">
            <v>0</v>
          </cell>
          <cell r="E14273">
            <v>0</v>
          </cell>
        </row>
        <row r="14274">
          <cell r="A14274" t="str">
            <v>EOF</v>
          </cell>
          <cell r="D14274">
            <v>0</v>
          </cell>
          <cell r="E14274">
            <v>0</v>
          </cell>
        </row>
        <row r="14275">
          <cell r="A14275" t="str">
            <v>EOF</v>
          </cell>
          <cell r="D14275">
            <v>0</v>
          </cell>
          <cell r="E14275">
            <v>0</v>
          </cell>
        </row>
        <row r="14276">
          <cell r="A14276" t="str">
            <v>EOF</v>
          </cell>
          <cell r="D14276">
            <v>0</v>
          </cell>
          <cell r="E14276">
            <v>0</v>
          </cell>
        </row>
        <row r="14277">
          <cell r="A14277" t="str">
            <v>EOF</v>
          </cell>
          <cell r="D14277">
            <v>0</v>
          </cell>
          <cell r="E14277">
            <v>0</v>
          </cell>
        </row>
        <row r="14278">
          <cell r="A14278" t="str">
            <v>EOF</v>
          </cell>
          <cell r="D14278">
            <v>0</v>
          </cell>
          <cell r="E14278">
            <v>0</v>
          </cell>
        </row>
        <row r="14279">
          <cell r="A14279" t="str">
            <v>EOF</v>
          </cell>
          <cell r="D14279">
            <v>0</v>
          </cell>
          <cell r="E14279">
            <v>0</v>
          </cell>
        </row>
        <row r="14280">
          <cell r="A14280" t="str">
            <v>EOF</v>
          </cell>
          <cell r="D14280">
            <v>0</v>
          </cell>
          <cell r="E14280">
            <v>0</v>
          </cell>
        </row>
        <row r="14281">
          <cell r="A14281" t="str">
            <v>EOF</v>
          </cell>
          <cell r="D14281">
            <v>0</v>
          </cell>
          <cell r="E14281">
            <v>0</v>
          </cell>
        </row>
        <row r="14282">
          <cell r="A14282" t="str">
            <v>EOF</v>
          </cell>
          <cell r="D14282">
            <v>0</v>
          </cell>
          <cell r="E14282">
            <v>0</v>
          </cell>
        </row>
        <row r="14283">
          <cell r="A14283" t="str">
            <v>EOF</v>
          </cell>
          <cell r="D14283">
            <v>0</v>
          </cell>
          <cell r="E14283">
            <v>0</v>
          </cell>
        </row>
        <row r="14284">
          <cell r="A14284" t="str">
            <v>EOF</v>
          </cell>
          <cell r="D14284">
            <v>0</v>
          </cell>
          <cell r="E14284">
            <v>0</v>
          </cell>
        </row>
        <row r="14285">
          <cell r="A14285" t="str">
            <v>EOF</v>
          </cell>
          <cell r="D14285">
            <v>0</v>
          </cell>
          <cell r="E14285">
            <v>0</v>
          </cell>
        </row>
        <row r="14286">
          <cell r="A14286" t="str">
            <v>EOF</v>
          </cell>
          <cell r="D14286">
            <v>0</v>
          </cell>
          <cell r="E14286">
            <v>0</v>
          </cell>
        </row>
        <row r="14287">
          <cell r="A14287" t="str">
            <v>EOF</v>
          </cell>
          <cell r="D14287">
            <v>0</v>
          </cell>
          <cell r="E14287">
            <v>0</v>
          </cell>
        </row>
        <row r="14288">
          <cell r="A14288" t="str">
            <v>EOF</v>
          </cell>
          <cell r="D14288">
            <v>0</v>
          </cell>
          <cell r="E14288">
            <v>0</v>
          </cell>
        </row>
        <row r="14289">
          <cell r="A14289" t="str">
            <v>EOF</v>
          </cell>
          <cell r="D14289">
            <v>0</v>
          </cell>
          <cell r="E14289">
            <v>0</v>
          </cell>
        </row>
        <row r="14290">
          <cell r="A14290" t="str">
            <v>EOF</v>
          </cell>
          <cell r="D14290">
            <v>0</v>
          </cell>
          <cell r="E14290">
            <v>0</v>
          </cell>
        </row>
        <row r="14291">
          <cell r="A14291" t="str">
            <v>EOF</v>
          </cell>
          <cell r="D14291">
            <v>0</v>
          </cell>
          <cell r="E14291">
            <v>0</v>
          </cell>
        </row>
        <row r="14292">
          <cell r="A14292" t="str">
            <v>EOF</v>
          </cell>
          <cell r="D14292">
            <v>0</v>
          </cell>
          <cell r="E14292">
            <v>0</v>
          </cell>
        </row>
        <row r="14293">
          <cell r="A14293" t="str">
            <v>EOF</v>
          </cell>
          <cell r="D14293">
            <v>0</v>
          </cell>
          <cell r="E14293">
            <v>0</v>
          </cell>
        </row>
        <row r="14294">
          <cell r="A14294" t="str">
            <v>EOF</v>
          </cell>
          <cell r="D14294">
            <v>0</v>
          </cell>
          <cell r="E14294">
            <v>0</v>
          </cell>
        </row>
        <row r="14295">
          <cell r="A14295" t="str">
            <v>EOF</v>
          </cell>
          <cell r="D14295">
            <v>0</v>
          </cell>
          <cell r="E14295">
            <v>0</v>
          </cell>
        </row>
        <row r="14296">
          <cell r="A14296" t="str">
            <v>EOF</v>
          </cell>
          <cell r="D14296">
            <v>0</v>
          </cell>
          <cell r="E14296">
            <v>0</v>
          </cell>
        </row>
        <row r="14297">
          <cell r="A14297" t="str">
            <v>EOF</v>
          </cell>
          <cell r="D14297">
            <v>0</v>
          </cell>
          <cell r="E14297">
            <v>0</v>
          </cell>
        </row>
        <row r="14298">
          <cell r="A14298" t="str">
            <v>EOF</v>
          </cell>
          <cell r="D14298">
            <v>0</v>
          </cell>
          <cell r="E14298">
            <v>0</v>
          </cell>
        </row>
        <row r="14299">
          <cell r="A14299" t="str">
            <v>EOF</v>
          </cell>
          <cell r="D14299">
            <v>0</v>
          </cell>
          <cell r="E14299">
            <v>0</v>
          </cell>
        </row>
        <row r="14300">
          <cell r="A14300" t="str">
            <v>EOF</v>
          </cell>
          <cell r="D14300">
            <v>0</v>
          </cell>
          <cell r="E14300">
            <v>0</v>
          </cell>
        </row>
        <row r="14301">
          <cell r="A14301" t="str">
            <v>EOF</v>
          </cell>
          <cell r="D14301">
            <v>0</v>
          </cell>
          <cell r="E14301">
            <v>0</v>
          </cell>
        </row>
        <row r="14302">
          <cell r="A14302" t="str">
            <v>EOF</v>
          </cell>
          <cell r="D14302">
            <v>0</v>
          </cell>
          <cell r="E14302">
            <v>0</v>
          </cell>
        </row>
        <row r="14303">
          <cell r="A14303" t="str">
            <v>EOF</v>
          </cell>
          <cell r="D14303">
            <v>0</v>
          </cell>
          <cell r="E14303">
            <v>0</v>
          </cell>
        </row>
        <row r="14304">
          <cell r="A14304" t="str">
            <v>EOF</v>
          </cell>
          <cell r="D14304">
            <v>0</v>
          </cell>
          <cell r="E14304">
            <v>0</v>
          </cell>
        </row>
        <row r="14305">
          <cell r="A14305" t="str">
            <v>EOF</v>
          </cell>
          <cell r="D14305">
            <v>0</v>
          </cell>
          <cell r="E14305">
            <v>0</v>
          </cell>
        </row>
        <row r="14306">
          <cell r="A14306" t="str">
            <v>EOF</v>
          </cell>
          <cell r="D14306">
            <v>0</v>
          </cell>
          <cell r="E14306">
            <v>0</v>
          </cell>
        </row>
        <row r="14307">
          <cell r="A14307" t="str">
            <v>EOF</v>
          </cell>
          <cell r="D14307">
            <v>0</v>
          </cell>
          <cell r="E14307">
            <v>0</v>
          </cell>
        </row>
        <row r="14308">
          <cell r="A14308" t="str">
            <v>EOF</v>
          </cell>
          <cell r="D14308">
            <v>0</v>
          </cell>
          <cell r="E14308">
            <v>0</v>
          </cell>
        </row>
        <row r="14309">
          <cell r="A14309" t="str">
            <v>EOF</v>
          </cell>
          <cell r="D14309">
            <v>0</v>
          </cell>
          <cell r="E14309">
            <v>0</v>
          </cell>
        </row>
        <row r="14310">
          <cell r="A14310" t="str">
            <v>EOF</v>
          </cell>
          <cell r="D14310">
            <v>0</v>
          </cell>
          <cell r="E14310">
            <v>0</v>
          </cell>
        </row>
        <row r="14311">
          <cell r="A14311" t="str">
            <v>EOF</v>
          </cell>
          <cell r="D14311">
            <v>0</v>
          </cell>
          <cell r="E14311">
            <v>0</v>
          </cell>
        </row>
        <row r="14312">
          <cell r="A14312" t="str">
            <v>EOF</v>
          </cell>
          <cell r="D14312">
            <v>0</v>
          </cell>
          <cell r="E14312">
            <v>0</v>
          </cell>
        </row>
        <row r="14313">
          <cell r="A14313" t="str">
            <v>EOF</v>
          </cell>
          <cell r="D14313">
            <v>0</v>
          </cell>
          <cell r="E14313">
            <v>0</v>
          </cell>
        </row>
        <row r="14314">
          <cell r="A14314" t="str">
            <v>EOF</v>
          </cell>
          <cell r="D14314">
            <v>0</v>
          </cell>
          <cell r="E14314">
            <v>0</v>
          </cell>
        </row>
        <row r="14315">
          <cell r="A14315" t="str">
            <v>EOF</v>
          </cell>
          <cell r="D14315">
            <v>0</v>
          </cell>
          <cell r="E14315">
            <v>0</v>
          </cell>
        </row>
        <row r="14316">
          <cell r="A14316" t="str">
            <v>EOF</v>
          </cell>
          <cell r="D14316">
            <v>0</v>
          </cell>
          <cell r="E14316">
            <v>0</v>
          </cell>
        </row>
        <row r="14317">
          <cell r="A14317" t="str">
            <v>EOF</v>
          </cell>
          <cell r="D14317">
            <v>0</v>
          </cell>
          <cell r="E14317">
            <v>0</v>
          </cell>
        </row>
        <row r="14318">
          <cell r="A14318" t="str">
            <v>EOF</v>
          </cell>
          <cell r="D14318">
            <v>0</v>
          </cell>
          <cell r="E14318">
            <v>0</v>
          </cell>
        </row>
        <row r="14319">
          <cell r="A14319" t="str">
            <v>EOF</v>
          </cell>
          <cell r="D14319">
            <v>0</v>
          </cell>
          <cell r="E14319">
            <v>0</v>
          </cell>
        </row>
        <row r="14320">
          <cell r="A14320" t="str">
            <v>EOF</v>
          </cell>
          <cell r="D14320">
            <v>0</v>
          </cell>
          <cell r="E14320">
            <v>0</v>
          </cell>
        </row>
        <row r="14321">
          <cell r="A14321" t="str">
            <v>EOF</v>
          </cell>
          <cell r="D14321">
            <v>0</v>
          </cell>
          <cell r="E14321">
            <v>0</v>
          </cell>
        </row>
        <row r="14322">
          <cell r="A14322" t="str">
            <v>EOF</v>
          </cell>
          <cell r="D14322">
            <v>0</v>
          </cell>
          <cell r="E14322">
            <v>0</v>
          </cell>
        </row>
        <row r="14323">
          <cell r="A14323" t="str">
            <v>EOF</v>
          </cell>
          <cell r="D14323">
            <v>0</v>
          </cell>
          <cell r="E14323">
            <v>0</v>
          </cell>
        </row>
        <row r="14324">
          <cell r="A14324" t="str">
            <v>EOF</v>
          </cell>
          <cell r="D14324">
            <v>0</v>
          </cell>
          <cell r="E14324">
            <v>0</v>
          </cell>
        </row>
        <row r="14325">
          <cell r="A14325" t="str">
            <v>EOF</v>
          </cell>
          <cell r="D14325">
            <v>0</v>
          </cell>
          <cell r="E14325">
            <v>0</v>
          </cell>
        </row>
        <row r="14326">
          <cell r="A14326" t="str">
            <v>EOF</v>
          </cell>
          <cell r="D14326">
            <v>0</v>
          </cell>
          <cell r="E14326">
            <v>0</v>
          </cell>
        </row>
        <row r="14327">
          <cell r="A14327" t="str">
            <v>EOF</v>
          </cell>
          <cell r="D14327">
            <v>0</v>
          </cell>
          <cell r="E14327">
            <v>0</v>
          </cell>
        </row>
        <row r="14328">
          <cell r="A14328" t="str">
            <v>EOF</v>
          </cell>
          <cell r="D14328">
            <v>0</v>
          </cell>
          <cell r="E14328">
            <v>0</v>
          </cell>
        </row>
        <row r="14329">
          <cell r="A14329" t="str">
            <v>EOF</v>
          </cell>
          <cell r="D14329">
            <v>0</v>
          </cell>
          <cell r="E14329">
            <v>0</v>
          </cell>
        </row>
        <row r="14330">
          <cell r="A14330" t="str">
            <v>EOF</v>
          </cell>
          <cell r="D14330">
            <v>0</v>
          </cell>
          <cell r="E14330">
            <v>0</v>
          </cell>
        </row>
        <row r="14331">
          <cell r="A14331" t="str">
            <v>EOF</v>
          </cell>
          <cell r="D14331">
            <v>0</v>
          </cell>
          <cell r="E14331">
            <v>0</v>
          </cell>
        </row>
        <row r="14332">
          <cell r="A14332" t="str">
            <v>EOF</v>
          </cell>
          <cell r="D14332">
            <v>0</v>
          </cell>
          <cell r="E14332">
            <v>0</v>
          </cell>
        </row>
        <row r="14333">
          <cell r="A14333" t="str">
            <v>EOF</v>
          </cell>
          <cell r="D14333">
            <v>0</v>
          </cell>
          <cell r="E14333">
            <v>0</v>
          </cell>
        </row>
        <row r="14334">
          <cell r="A14334" t="str">
            <v>EOF</v>
          </cell>
          <cell r="D14334">
            <v>0</v>
          </cell>
          <cell r="E14334">
            <v>0</v>
          </cell>
        </row>
        <row r="14335">
          <cell r="A14335" t="str">
            <v>EOF</v>
          </cell>
          <cell r="D14335">
            <v>0</v>
          </cell>
          <cell r="E14335">
            <v>0</v>
          </cell>
        </row>
        <row r="14336">
          <cell r="A14336" t="str">
            <v>EOF</v>
          </cell>
          <cell r="D14336">
            <v>0</v>
          </cell>
          <cell r="E14336">
            <v>0</v>
          </cell>
        </row>
        <row r="14337">
          <cell r="A14337" t="str">
            <v>EOF</v>
          </cell>
          <cell r="D14337">
            <v>0</v>
          </cell>
          <cell r="E14337">
            <v>0</v>
          </cell>
        </row>
        <row r="14338">
          <cell r="A14338" t="str">
            <v>EOF</v>
          </cell>
          <cell r="D14338">
            <v>0</v>
          </cell>
          <cell r="E14338">
            <v>0</v>
          </cell>
        </row>
        <row r="14339">
          <cell r="A14339" t="str">
            <v>EOF</v>
          </cell>
          <cell r="D14339">
            <v>0</v>
          </cell>
          <cell r="E14339">
            <v>0</v>
          </cell>
        </row>
        <row r="14340">
          <cell r="A14340" t="str">
            <v>EOF</v>
          </cell>
          <cell r="D14340">
            <v>0</v>
          </cell>
          <cell r="E14340">
            <v>0</v>
          </cell>
        </row>
        <row r="14341">
          <cell r="A14341" t="str">
            <v>EOF</v>
          </cell>
          <cell r="D14341">
            <v>0</v>
          </cell>
          <cell r="E14341">
            <v>0</v>
          </cell>
        </row>
        <row r="14342">
          <cell r="A14342" t="str">
            <v>EOF</v>
          </cell>
          <cell r="D14342">
            <v>0</v>
          </cell>
          <cell r="E14342">
            <v>0</v>
          </cell>
        </row>
        <row r="14343">
          <cell r="A14343" t="str">
            <v>EOF</v>
          </cell>
          <cell r="D14343">
            <v>0</v>
          </cell>
          <cell r="E14343">
            <v>0</v>
          </cell>
        </row>
        <row r="14344">
          <cell r="A14344" t="str">
            <v>EOF</v>
          </cell>
          <cell r="D14344">
            <v>0</v>
          </cell>
          <cell r="E14344">
            <v>0</v>
          </cell>
        </row>
        <row r="14345">
          <cell r="A14345" t="str">
            <v>EOF</v>
          </cell>
          <cell r="D14345">
            <v>0</v>
          </cell>
          <cell r="E14345">
            <v>0</v>
          </cell>
        </row>
        <row r="14346">
          <cell r="A14346" t="str">
            <v>EOF</v>
          </cell>
          <cell r="D14346">
            <v>0</v>
          </cell>
          <cell r="E14346">
            <v>0</v>
          </cell>
        </row>
        <row r="14347">
          <cell r="A14347" t="str">
            <v>EOF</v>
          </cell>
          <cell r="D14347">
            <v>0</v>
          </cell>
          <cell r="E14347">
            <v>0</v>
          </cell>
        </row>
        <row r="14348">
          <cell r="A14348" t="str">
            <v>EOF</v>
          </cell>
          <cell r="D14348">
            <v>0</v>
          </cell>
          <cell r="E14348">
            <v>0</v>
          </cell>
        </row>
        <row r="14349">
          <cell r="A14349" t="str">
            <v>EOF</v>
          </cell>
          <cell r="D14349">
            <v>0</v>
          </cell>
          <cell r="E14349">
            <v>0</v>
          </cell>
        </row>
        <row r="14350">
          <cell r="A14350" t="str">
            <v>EOF</v>
          </cell>
          <cell r="D14350">
            <v>0</v>
          </cell>
          <cell r="E14350">
            <v>0</v>
          </cell>
        </row>
        <row r="14351">
          <cell r="A14351" t="str">
            <v>EOF</v>
          </cell>
          <cell r="D14351">
            <v>0</v>
          </cell>
          <cell r="E14351">
            <v>0</v>
          </cell>
        </row>
        <row r="14352">
          <cell r="A14352" t="str">
            <v>EOF</v>
          </cell>
          <cell r="D14352">
            <v>0</v>
          </cell>
          <cell r="E14352">
            <v>0</v>
          </cell>
        </row>
        <row r="14353">
          <cell r="A14353" t="str">
            <v>EOF</v>
          </cell>
          <cell r="D14353">
            <v>0</v>
          </cell>
          <cell r="E14353">
            <v>0</v>
          </cell>
        </row>
        <row r="14354">
          <cell r="A14354" t="str">
            <v>EOF</v>
          </cell>
          <cell r="D14354">
            <v>0</v>
          </cell>
          <cell r="E14354">
            <v>0</v>
          </cell>
        </row>
        <row r="14355">
          <cell r="A14355" t="str">
            <v>EOF</v>
          </cell>
          <cell r="D14355">
            <v>0</v>
          </cell>
          <cell r="E14355">
            <v>0</v>
          </cell>
        </row>
        <row r="14356">
          <cell r="A14356" t="str">
            <v>EOF</v>
          </cell>
          <cell r="D14356">
            <v>0</v>
          </cell>
          <cell r="E14356">
            <v>0</v>
          </cell>
        </row>
        <row r="14357">
          <cell r="A14357" t="str">
            <v>EOF</v>
          </cell>
          <cell r="D14357">
            <v>0</v>
          </cell>
          <cell r="E14357">
            <v>0</v>
          </cell>
        </row>
        <row r="14358">
          <cell r="A14358" t="str">
            <v>EOF</v>
          </cell>
          <cell r="D14358">
            <v>0</v>
          </cell>
          <cell r="E14358">
            <v>0</v>
          </cell>
        </row>
        <row r="14359">
          <cell r="A14359" t="str">
            <v>EOF</v>
          </cell>
          <cell r="D14359">
            <v>0</v>
          </cell>
          <cell r="E14359">
            <v>0</v>
          </cell>
        </row>
        <row r="14360">
          <cell r="A14360" t="str">
            <v>EOF</v>
          </cell>
          <cell r="D14360">
            <v>0</v>
          </cell>
          <cell r="E14360">
            <v>0</v>
          </cell>
        </row>
        <row r="14361">
          <cell r="A14361" t="str">
            <v>EOF</v>
          </cell>
          <cell r="D14361">
            <v>0</v>
          </cell>
          <cell r="E14361">
            <v>0</v>
          </cell>
        </row>
        <row r="14362">
          <cell r="A14362" t="str">
            <v>EOF</v>
          </cell>
          <cell r="D14362">
            <v>0</v>
          </cell>
          <cell r="E14362">
            <v>0</v>
          </cell>
        </row>
        <row r="14363">
          <cell r="A14363" t="str">
            <v>EOF</v>
          </cell>
          <cell r="D14363">
            <v>0</v>
          </cell>
          <cell r="E14363">
            <v>0</v>
          </cell>
        </row>
        <row r="14364">
          <cell r="A14364" t="str">
            <v>EOF</v>
          </cell>
          <cell r="D14364">
            <v>0</v>
          </cell>
          <cell r="E14364">
            <v>0</v>
          </cell>
        </row>
        <row r="14365">
          <cell r="A14365" t="str">
            <v>EOF</v>
          </cell>
          <cell r="D14365">
            <v>0</v>
          </cell>
          <cell r="E14365">
            <v>0</v>
          </cell>
        </row>
        <row r="14366">
          <cell r="A14366" t="str">
            <v>EOF</v>
          </cell>
          <cell r="D14366">
            <v>0</v>
          </cell>
          <cell r="E14366">
            <v>0</v>
          </cell>
        </row>
        <row r="14367">
          <cell r="A14367" t="str">
            <v>EOF</v>
          </cell>
          <cell r="D14367">
            <v>0</v>
          </cell>
          <cell r="E14367">
            <v>0</v>
          </cell>
        </row>
        <row r="14368">
          <cell r="A14368" t="str">
            <v>EOF</v>
          </cell>
          <cell r="D14368">
            <v>0</v>
          </cell>
          <cell r="E14368">
            <v>0</v>
          </cell>
        </row>
        <row r="14369">
          <cell r="A14369" t="str">
            <v>EOF</v>
          </cell>
          <cell r="D14369">
            <v>0</v>
          </cell>
          <cell r="E14369">
            <v>0</v>
          </cell>
        </row>
        <row r="14370">
          <cell r="A14370" t="str">
            <v>EOF</v>
          </cell>
          <cell r="D14370">
            <v>0</v>
          </cell>
          <cell r="E14370">
            <v>0</v>
          </cell>
        </row>
        <row r="14371">
          <cell r="A14371" t="str">
            <v>EOF</v>
          </cell>
          <cell r="D14371">
            <v>0</v>
          </cell>
          <cell r="E14371">
            <v>0</v>
          </cell>
        </row>
        <row r="14372">
          <cell r="A14372" t="str">
            <v>EOF</v>
          </cell>
          <cell r="D14372">
            <v>0</v>
          </cell>
          <cell r="E14372">
            <v>0</v>
          </cell>
        </row>
        <row r="14373">
          <cell r="A14373" t="str">
            <v>EOF</v>
          </cell>
          <cell r="D14373">
            <v>0</v>
          </cell>
          <cell r="E14373">
            <v>0</v>
          </cell>
        </row>
        <row r="14374">
          <cell r="A14374" t="str">
            <v>EOF</v>
          </cell>
          <cell r="D14374">
            <v>0</v>
          </cell>
          <cell r="E14374">
            <v>0</v>
          </cell>
        </row>
        <row r="14375">
          <cell r="A14375" t="str">
            <v>EOF</v>
          </cell>
          <cell r="D14375">
            <v>0</v>
          </cell>
          <cell r="E14375">
            <v>0</v>
          </cell>
        </row>
        <row r="14376">
          <cell r="A14376" t="str">
            <v>EOF</v>
          </cell>
          <cell r="D14376">
            <v>0</v>
          </cell>
          <cell r="E14376">
            <v>0</v>
          </cell>
        </row>
        <row r="14377">
          <cell r="A14377" t="str">
            <v>EOF</v>
          </cell>
          <cell r="D14377">
            <v>0</v>
          </cell>
          <cell r="E14377">
            <v>0</v>
          </cell>
        </row>
        <row r="14378">
          <cell r="A14378" t="str">
            <v>EOF</v>
          </cell>
          <cell r="D14378">
            <v>0</v>
          </cell>
          <cell r="E14378">
            <v>0</v>
          </cell>
        </row>
        <row r="14379">
          <cell r="A14379" t="str">
            <v>EOF</v>
          </cell>
          <cell r="D14379">
            <v>0</v>
          </cell>
          <cell r="E14379">
            <v>0</v>
          </cell>
        </row>
        <row r="14380">
          <cell r="A14380" t="str">
            <v>EOF</v>
          </cell>
          <cell r="D14380">
            <v>0</v>
          </cell>
          <cell r="E14380">
            <v>0</v>
          </cell>
        </row>
        <row r="14381">
          <cell r="A14381" t="str">
            <v>EOF</v>
          </cell>
          <cell r="D14381">
            <v>0</v>
          </cell>
          <cell r="E14381">
            <v>0</v>
          </cell>
        </row>
        <row r="14382">
          <cell r="A14382" t="str">
            <v>EOF</v>
          </cell>
          <cell r="D14382">
            <v>0</v>
          </cell>
          <cell r="E14382">
            <v>0</v>
          </cell>
        </row>
        <row r="14383">
          <cell r="A14383" t="str">
            <v>EOF</v>
          </cell>
          <cell r="D14383">
            <v>0</v>
          </cell>
          <cell r="E14383">
            <v>0</v>
          </cell>
        </row>
        <row r="14384">
          <cell r="A14384" t="str">
            <v>EOF</v>
          </cell>
          <cell r="D14384">
            <v>0</v>
          </cell>
          <cell r="E14384">
            <v>0</v>
          </cell>
        </row>
        <row r="14385">
          <cell r="A14385" t="str">
            <v>EOF</v>
          </cell>
          <cell r="D14385">
            <v>0</v>
          </cell>
          <cell r="E14385">
            <v>0</v>
          </cell>
        </row>
        <row r="14386">
          <cell r="A14386" t="str">
            <v>EOF</v>
          </cell>
          <cell r="D14386">
            <v>0</v>
          </cell>
          <cell r="E14386">
            <v>0</v>
          </cell>
        </row>
        <row r="14387">
          <cell r="A14387" t="str">
            <v>EOF</v>
          </cell>
          <cell r="D14387">
            <v>0</v>
          </cell>
          <cell r="E14387">
            <v>0</v>
          </cell>
        </row>
        <row r="14388">
          <cell r="A14388" t="str">
            <v>EOF</v>
          </cell>
          <cell r="D14388">
            <v>0</v>
          </cell>
          <cell r="E14388">
            <v>0</v>
          </cell>
        </row>
        <row r="14389">
          <cell r="A14389" t="str">
            <v>EOF</v>
          </cell>
          <cell r="D14389">
            <v>0</v>
          </cell>
          <cell r="E14389">
            <v>0</v>
          </cell>
        </row>
        <row r="14390">
          <cell r="A14390" t="str">
            <v>EOF</v>
          </cell>
          <cell r="D14390">
            <v>0</v>
          </cell>
          <cell r="E14390">
            <v>0</v>
          </cell>
        </row>
        <row r="14391">
          <cell r="A14391" t="str">
            <v>EOF</v>
          </cell>
          <cell r="D14391">
            <v>0</v>
          </cell>
          <cell r="E14391">
            <v>0</v>
          </cell>
        </row>
        <row r="14392">
          <cell r="A14392" t="str">
            <v>EOF</v>
          </cell>
          <cell r="D14392">
            <v>0</v>
          </cell>
          <cell r="E14392">
            <v>0</v>
          </cell>
        </row>
        <row r="14393">
          <cell r="A14393" t="str">
            <v>EOF</v>
          </cell>
          <cell r="D14393">
            <v>0</v>
          </cell>
          <cell r="E14393">
            <v>0</v>
          </cell>
        </row>
        <row r="14394">
          <cell r="A14394" t="str">
            <v>EOF</v>
          </cell>
          <cell r="D14394">
            <v>0</v>
          </cell>
          <cell r="E14394">
            <v>0</v>
          </cell>
        </row>
        <row r="14395">
          <cell r="A14395" t="str">
            <v>EOF</v>
          </cell>
          <cell r="D14395">
            <v>0</v>
          </cell>
          <cell r="E14395">
            <v>0</v>
          </cell>
        </row>
        <row r="14396">
          <cell r="A14396" t="str">
            <v>EOF</v>
          </cell>
          <cell r="D14396">
            <v>0</v>
          </cell>
          <cell r="E14396">
            <v>0</v>
          </cell>
        </row>
        <row r="14397">
          <cell r="A14397" t="str">
            <v>EOF</v>
          </cell>
          <cell r="D14397">
            <v>0</v>
          </cell>
          <cell r="E14397">
            <v>0</v>
          </cell>
        </row>
        <row r="14398">
          <cell r="A14398" t="str">
            <v>EOF</v>
          </cell>
          <cell r="D14398">
            <v>0</v>
          </cell>
          <cell r="E14398">
            <v>0</v>
          </cell>
        </row>
        <row r="14399">
          <cell r="A14399" t="str">
            <v>EOF</v>
          </cell>
          <cell r="D14399">
            <v>0</v>
          </cell>
          <cell r="E14399">
            <v>0</v>
          </cell>
        </row>
        <row r="14400">
          <cell r="A14400" t="str">
            <v>EOF</v>
          </cell>
          <cell r="D14400">
            <v>0</v>
          </cell>
          <cell r="E14400">
            <v>0</v>
          </cell>
        </row>
        <row r="14401">
          <cell r="A14401" t="str">
            <v>EOF</v>
          </cell>
          <cell r="D14401">
            <v>0</v>
          </cell>
          <cell r="E14401">
            <v>0</v>
          </cell>
        </row>
        <row r="14402">
          <cell r="A14402" t="str">
            <v>EOF</v>
          </cell>
          <cell r="D14402">
            <v>0</v>
          </cell>
          <cell r="E14402">
            <v>0</v>
          </cell>
        </row>
        <row r="14403">
          <cell r="A14403" t="str">
            <v>EOF</v>
          </cell>
          <cell r="D14403">
            <v>0</v>
          </cell>
          <cell r="E14403">
            <v>0</v>
          </cell>
        </row>
        <row r="14404">
          <cell r="A14404" t="str">
            <v>EOF</v>
          </cell>
          <cell r="D14404">
            <v>0</v>
          </cell>
          <cell r="E14404">
            <v>0</v>
          </cell>
        </row>
        <row r="14405">
          <cell r="A14405" t="str">
            <v>EOF</v>
          </cell>
          <cell r="D14405">
            <v>0</v>
          </cell>
          <cell r="E14405">
            <v>0</v>
          </cell>
        </row>
        <row r="14406">
          <cell r="A14406" t="str">
            <v>EOF</v>
          </cell>
          <cell r="D14406">
            <v>0</v>
          </cell>
          <cell r="E14406">
            <v>0</v>
          </cell>
        </row>
        <row r="14407">
          <cell r="A14407" t="str">
            <v>EOF</v>
          </cell>
          <cell r="D14407">
            <v>0</v>
          </cell>
          <cell r="E14407">
            <v>0</v>
          </cell>
        </row>
        <row r="14408">
          <cell r="A14408" t="str">
            <v>EOF</v>
          </cell>
          <cell r="D14408">
            <v>0</v>
          </cell>
          <cell r="E14408">
            <v>0</v>
          </cell>
        </row>
        <row r="14409">
          <cell r="A14409" t="str">
            <v>EOF</v>
          </cell>
          <cell r="D14409">
            <v>0</v>
          </cell>
          <cell r="E14409">
            <v>0</v>
          </cell>
        </row>
        <row r="14410">
          <cell r="A14410" t="str">
            <v>EOF</v>
          </cell>
          <cell r="D14410">
            <v>0</v>
          </cell>
          <cell r="E14410">
            <v>0</v>
          </cell>
        </row>
        <row r="14411">
          <cell r="A14411" t="str">
            <v>EOF</v>
          </cell>
          <cell r="D14411">
            <v>0</v>
          </cell>
          <cell r="E14411">
            <v>0</v>
          </cell>
        </row>
        <row r="14412">
          <cell r="A14412" t="str">
            <v>EOF</v>
          </cell>
          <cell r="D14412">
            <v>0</v>
          </cell>
          <cell r="E14412">
            <v>0</v>
          </cell>
        </row>
        <row r="14413">
          <cell r="A14413" t="str">
            <v>EOF</v>
          </cell>
          <cell r="D14413">
            <v>0</v>
          </cell>
          <cell r="E14413">
            <v>0</v>
          </cell>
        </row>
        <row r="14414">
          <cell r="A14414" t="str">
            <v>EOF</v>
          </cell>
          <cell r="D14414">
            <v>0</v>
          </cell>
          <cell r="E14414">
            <v>0</v>
          </cell>
        </row>
        <row r="14415">
          <cell r="A14415" t="str">
            <v>EOF</v>
          </cell>
          <cell r="D14415">
            <v>0</v>
          </cell>
          <cell r="E14415">
            <v>0</v>
          </cell>
        </row>
        <row r="14416">
          <cell r="A14416" t="str">
            <v>EOF</v>
          </cell>
          <cell r="D14416">
            <v>0</v>
          </cell>
          <cell r="E14416">
            <v>0</v>
          </cell>
        </row>
        <row r="14417">
          <cell r="A14417" t="str">
            <v>EOF</v>
          </cell>
          <cell r="D14417">
            <v>0</v>
          </cell>
          <cell r="E14417">
            <v>0</v>
          </cell>
        </row>
        <row r="14418">
          <cell r="A14418" t="str">
            <v>EOF</v>
          </cell>
          <cell r="D14418">
            <v>0</v>
          </cell>
          <cell r="E14418">
            <v>0</v>
          </cell>
        </row>
        <row r="14419">
          <cell r="A14419" t="str">
            <v>EOF</v>
          </cell>
          <cell r="D14419">
            <v>0</v>
          </cell>
          <cell r="E14419">
            <v>0</v>
          </cell>
        </row>
        <row r="14420">
          <cell r="A14420" t="str">
            <v>EOF</v>
          </cell>
          <cell r="D14420">
            <v>0</v>
          </cell>
          <cell r="E14420">
            <v>0</v>
          </cell>
        </row>
        <row r="14421">
          <cell r="A14421" t="str">
            <v>EOF</v>
          </cell>
          <cell r="D14421">
            <v>0</v>
          </cell>
          <cell r="E14421">
            <v>0</v>
          </cell>
        </row>
        <row r="14422">
          <cell r="A14422" t="str">
            <v>EOF</v>
          </cell>
          <cell r="D14422">
            <v>0</v>
          </cell>
          <cell r="E14422">
            <v>0</v>
          </cell>
        </row>
        <row r="14423">
          <cell r="A14423" t="str">
            <v>EOF</v>
          </cell>
          <cell r="D14423">
            <v>0</v>
          </cell>
          <cell r="E14423">
            <v>0</v>
          </cell>
        </row>
        <row r="14424">
          <cell r="A14424" t="str">
            <v>EOF</v>
          </cell>
          <cell r="D14424">
            <v>0</v>
          </cell>
          <cell r="E14424">
            <v>0</v>
          </cell>
        </row>
        <row r="14425">
          <cell r="A14425" t="str">
            <v>EOF</v>
          </cell>
          <cell r="D14425">
            <v>0</v>
          </cell>
          <cell r="E14425">
            <v>0</v>
          </cell>
        </row>
        <row r="14426">
          <cell r="A14426" t="str">
            <v>EOF</v>
          </cell>
          <cell r="D14426">
            <v>0</v>
          </cell>
          <cell r="E14426">
            <v>0</v>
          </cell>
        </row>
        <row r="14427">
          <cell r="A14427" t="str">
            <v>EOF</v>
          </cell>
          <cell r="D14427">
            <v>0</v>
          </cell>
          <cell r="E14427">
            <v>0</v>
          </cell>
        </row>
        <row r="14428">
          <cell r="A14428" t="str">
            <v>EOF</v>
          </cell>
          <cell r="D14428">
            <v>0</v>
          </cell>
          <cell r="E14428">
            <v>0</v>
          </cell>
        </row>
        <row r="14429">
          <cell r="A14429" t="str">
            <v>EOF</v>
          </cell>
          <cell r="D14429">
            <v>0</v>
          </cell>
          <cell r="E14429">
            <v>0</v>
          </cell>
        </row>
        <row r="14430">
          <cell r="A14430" t="str">
            <v>EOF</v>
          </cell>
          <cell r="D14430">
            <v>0</v>
          </cell>
          <cell r="E14430">
            <v>0</v>
          </cell>
        </row>
        <row r="14431">
          <cell r="A14431" t="str">
            <v>EOF</v>
          </cell>
          <cell r="D14431">
            <v>0</v>
          </cell>
          <cell r="E14431">
            <v>0</v>
          </cell>
        </row>
        <row r="14432">
          <cell r="A14432" t="str">
            <v>EOF</v>
          </cell>
          <cell r="D14432">
            <v>0</v>
          </cell>
          <cell r="E14432">
            <v>0</v>
          </cell>
        </row>
        <row r="14433">
          <cell r="A14433" t="str">
            <v>EOF</v>
          </cell>
          <cell r="D14433">
            <v>0</v>
          </cell>
          <cell r="E14433">
            <v>0</v>
          </cell>
        </row>
        <row r="14434">
          <cell r="A14434" t="str">
            <v>EOF</v>
          </cell>
          <cell r="D14434">
            <v>0</v>
          </cell>
          <cell r="E14434">
            <v>0</v>
          </cell>
        </row>
        <row r="14435">
          <cell r="A14435" t="str">
            <v>EOF</v>
          </cell>
          <cell r="D14435">
            <v>0</v>
          </cell>
          <cell r="E14435">
            <v>0</v>
          </cell>
        </row>
        <row r="14436">
          <cell r="A14436" t="str">
            <v>EOF</v>
          </cell>
          <cell r="D14436">
            <v>0</v>
          </cell>
          <cell r="E14436">
            <v>0</v>
          </cell>
        </row>
        <row r="14437">
          <cell r="A14437" t="str">
            <v>EOF</v>
          </cell>
          <cell r="D14437">
            <v>0</v>
          </cell>
          <cell r="E14437">
            <v>0</v>
          </cell>
        </row>
        <row r="14438">
          <cell r="A14438" t="str">
            <v>EOF</v>
          </cell>
          <cell r="D14438">
            <v>0</v>
          </cell>
          <cell r="E14438">
            <v>0</v>
          </cell>
        </row>
        <row r="14439">
          <cell r="A14439" t="str">
            <v>EOF</v>
          </cell>
          <cell r="D14439">
            <v>0</v>
          </cell>
          <cell r="E14439">
            <v>0</v>
          </cell>
        </row>
        <row r="14440">
          <cell r="A14440" t="str">
            <v>EOF</v>
          </cell>
          <cell r="D14440">
            <v>0</v>
          </cell>
          <cell r="E14440">
            <v>0</v>
          </cell>
        </row>
        <row r="14441">
          <cell r="A14441" t="str">
            <v>EOF</v>
          </cell>
          <cell r="D14441">
            <v>0</v>
          </cell>
          <cell r="E14441">
            <v>0</v>
          </cell>
        </row>
        <row r="14442">
          <cell r="A14442" t="str">
            <v>EOF</v>
          </cell>
          <cell r="D14442">
            <v>0</v>
          </cell>
          <cell r="E14442">
            <v>0</v>
          </cell>
        </row>
        <row r="14443">
          <cell r="A14443" t="str">
            <v>EOF</v>
          </cell>
          <cell r="D14443">
            <v>0</v>
          </cell>
          <cell r="E14443">
            <v>0</v>
          </cell>
        </row>
        <row r="14444">
          <cell r="A14444" t="str">
            <v>EOF</v>
          </cell>
          <cell r="D14444">
            <v>0</v>
          </cell>
          <cell r="E14444">
            <v>0</v>
          </cell>
        </row>
        <row r="14445">
          <cell r="A14445" t="str">
            <v>EOF</v>
          </cell>
          <cell r="D14445">
            <v>0</v>
          </cell>
          <cell r="E14445">
            <v>0</v>
          </cell>
        </row>
        <row r="14446">
          <cell r="A14446" t="str">
            <v>EOF</v>
          </cell>
          <cell r="D14446">
            <v>0</v>
          </cell>
          <cell r="E14446">
            <v>0</v>
          </cell>
        </row>
        <row r="14447">
          <cell r="A14447" t="str">
            <v>EOF</v>
          </cell>
          <cell r="D14447">
            <v>0</v>
          </cell>
          <cell r="E14447">
            <v>0</v>
          </cell>
        </row>
        <row r="14448">
          <cell r="A14448" t="str">
            <v>EOF</v>
          </cell>
          <cell r="D14448">
            <v>0</v>
          </cell>
          <cell r="E14448">
            <v>0</v>
          </cell>
        </row>
        <row r="14449">
          <cell r="A14449" t="str">
            <v>EOF</v>
          </cell>
          <cell r="D14449">
            <v>0</v>
          </cell>
          <cell r="E14449">
            <v>0</v>
          </cell>
        </row>
        <row r="14450">
          <cell r="A14450" t="str">
            <v>EOF</v>
          </cell>
          <cell r="D14450">
            <v>0</v>
          </cell>
          <cell r="E14450">
            <v>0</v>
          </cell>
        </row>
        <row r="14451">
          <cell r="A14451" t="str">
            <v>EOF</v>
          </cell>
          <cell r="D14451">
            <v>0</v>
          </cell>
          <cell r="E14451">
            <v>0</v>
          </cell>
        </row>
        <row r="14452">
          <cell r="A14452" t="str">
            <v>EOF</v>
          </cell>
          <cell r="D14452">
            <v>0</v>
          </cell>
          <cell r="E14452">
            <v>0</v>
          </cell>
        </row>
        <row r="14453">
          <cell r="A14453" t="str">
            <v>EOF</v>
          </cell>
          <cell r="D14453">
            <v>0</v>
          </cell>
          <cell r="E14453">
            <v>0</v>
          </cell>
        </row>
        <row r="14454">
          <cell r="A14454" t="str">
            <v>EOF</v>
          </cell>
          <cell r="D14454">
            <v>0</v>
          </cell>
          <cell r="E14454">
            <v>0</v>
          </cell>
        </row>
        <row r="14455">
          <cell r="A14455" t="str">
            <v>EOF</v>
          </cell>
          <cell r="D14455">
            <v>0</v>
          </cell>
          <cell r="E14455">
            <v>0</v>
          </cell>
        </row>
        <row r="14456">
          <cell r="A14456" t="str">
            <v>EOF</v>
          </cell>
          <cell r="D14456">
            <v>0</v>
          </cell>
          <cell r="E14456">
            <v>0</v>
          </cell>
        </row>
        <row r="14457">
          <cell r="A14457" t="str">
            <v>EOF</v>
          </cell>
          <cell r="D14457">
            <v>0</v>
          </cell>
          <cell r="E14457">
            <v>0</v>
          </cell>
        </row>
        <row r="14458">
          <cell r="A14458" t="str">
            <v>EOF</v>
          </cell>
          <cell r="D14458">
            <v>0</v>
          </cell>
          <cell r="E14458">
            <v>0</v>
          </cell>
        </row>
        <row r="14459">
          <cell r="A14459" t="str">
            <v>EOF</v>
          </cell>
          <cell r="D14459">
            <v>0</v>
          </cell>
          <cell r="E14459">
            <v>0</v>
          </cell>
        </row>
        <row r="14460">
          <cell r="A14460" t="str">
            <v>EOF</v>
          </cell>
          <cell r="D14460">
            <v>0</v>
          </cell>
          <cell r="E14460">
            <v>0</v>
          </cell>
        </row>
        <row r="14461">
          <cell r="A14461" t="str">
            <v>EOF</v>
          </cell>
          <cell r="D14461">
            <v>0</v>
          </cell>
          <cell r="E14461">
            <v>0</v>
          </cell>
        </row>
        <row r="14462">
          <cell r="A14462" t="str">
            <v>EOF</v>
          </cell>
          <cell r="D14462">
            <v>0</v>
          </cell>
          <cell r="E14462">
            <v>0</v>
          </cell>
        </row>
        <row r="14463">
          <cell r="A14463" t="str">
            <v>EOF</v>
          </cell>
          <cell r="D14463">
            <v>0</v>
          </cell>
          <cell r="E14463">
            <v>0</v>
          </cell>
        </row>
        <row r="14464">
          <cell r="A14464" t="str">
            <v>EOF</v>
          </cell>
          <cell r="D14464">
            <v>0</v>
          </cell>
          <cell r="E14464">
            <v>0</v>
          </cell>
        </row>
        <row r="14465">
          <cell r="A14465" t="str">
            <v>EOF</v>
          </cell>
          <cell r="D14465">
            <v>0</v>
          </cell>
          <cell r="E14465">
            <v>0</v>
          </cell>
        </row>
        <row r="14466">
          <cell r="A14466" t="str">
            <v>EOF</v>
          </cell>
          <cell r="D14466">
            <v>0</v>
          </cell>
          <cell r="E14466">
            <v>0</v>
          </cell>
        </row>
        <row r="14467">
          <cell r="A14467" t="str">
            <v>EOF</v>
          </cell>
          <cell r="D14467">
            <v>0</v>
          </cell>
          <cell r="E14467">
            <v>0</v>
          </cell>
        </row>
        <row r="14468">
          <cell r="A14468" t="str">
            <v>EOF</v>
          </cell>
          <cell r="D14468">
            <v>0</v>
          </cell>
          <cell r="E14468">
            <v>0</v>
          </cell>
        </row>
        <row r="14469">
          <cell r="A14469" t="str">
            <v>EOF</v>
          </cell>
          <cell r="D14469">
            <v>0</v>
          </cell>
          <cell r="E14469">
            <v>0</v>
          </cell>
        </row>
        <row r="14470">
          <cell r="A14470" t="str">
            <v>EOF</v>
          </cell>
          <cell r="D14470">
            <v>0</v>
          </cell>
          <cell r="E14470">
            <v>0</v>
          </cell>
        </row>
        <row r="14471">
          <cell r="A14471" t="str">
            <v>EOF</v>
          </cell>
          <cell r="D14471">
            <v>0</v>
          </cell>
          <cell r="E14471">
            <v>0</v>
          </cell>
        </row>
        <row r="14472">
          <cell r="A14472" t="str">
            <v>EOF</v>
          </cell>
          <cell r="D14472">
            <v>0</v>
          </cell>
          <cell r="E14472">
            <v>0</v>
          </cell>
        </row>
        <row r="14473">
          <cell r="A14473" t="str">
            <v>EOF</v>
          </cell>
          <cell r="D14473">
            <v>0</v>
          </cell>
          <cell r="E14473">
            <v>0</v>
          </cell>
        </row>
        <row r="14474">
          <cell r="A14474" t="str">
            <v>EOF</v>
          </cell>
          <cell r="D14474">
            <v>0</v>
          </cell>
          <cell r="E14474">
            <v>0</v>
          </cell>
        </row>
        <row r="14475">
          <cell r="A14475" t="str">
            <v>EOF</v>
          </cell>
          <cell r="D14475">
            <v>0</v>
          </cell>
          <cell r="E14475">
            <v>0</v>
          </cell>
        </row>
        <row r="14476">
          <cell r="A14476" t="str">
            <v>EOF</v>
          </cell>
          <cell r="D14476">
            <v>0</v>
          </cell>
          <cell r="E14476">
            <v>0</v>
          </cell>
        </row>
        <row r="14477">
          <cell r="A14477" t="str">
            <v>EOF</v>
          </cell>
          <cell r="D14477">
            <v>0</v>
          </cell>
          <cell r="E14477">
            <v>0</v>
          </cell>
        </row>
        <row r="14478">
          <cell r="A14478" t="str">
            <v>EOF</v>
          </cell>
          <cell r="D14478">
            <v>0</v>
          </cell>
          <cell r="E14478">
            <v>0</v>
          </cell>
        </row>
        <row r="14479">
          <cell r="A14479" t="str">
            <v>EOF</v>
          </cell>
          <cell r="D14479">
            <v>0</v>
          </cell>
          <cell r="E14479">
            <v>0</v>
          </cell>
        </row>
        <row r="14480">
          <cell r="A14480" t="str">
            <v>EOF</v>
          </cell>
          <cell r="D14480">
            <v>0</v>
          </cell>
          <cell r="E14480">
            <v>0</v>
          </cell>
        </row>
        <row r="14481">
          <cell r="A14481" t="str">
            <v>EOF</v>
          </cell>
          <cell r="D14481">
            <v>0</v>
          </cell>
          <cell r="E14481">
            <v>0</v>
          </cell>
        </row>
        <row r="14482">
          <cell r="A14482" t="str">
            <v>EOF</v>
          </cell>
          <cell r="D14482">
            <v>0</v>
          </cell>
          <cell r="E14482">
            <v>0</v>
          </cell>
        </row>
        <row r="14483">
          <cell r="A14483" t="str">
            <v>EOF</v>
          </cell>
          <cell r="D14483">
            <v>0</v>
          </cell>
          <cell r="E14483">
            <v>0</v>
          </cell>
        </row>
        <row r="14484">
          <cell r="A14484" t="str">
            <v>EOF</v>
          </cell>
          <cell r="D14484">
            <v>0</v>
          </cell>
          <cell r="E14484">
            <v>0</v>
          </cell>
        </row>
        <row r="14485">
          <cell r="A14485" t="str">
            <v>EOF</v>
          </cell>
          <cell r="D14485">
            <v>0</v>
          </cell>
          <cell r="E14485">
            <v>0</v>
          </cell>
        </row>
        <row r="14486">
          <cell r="A14486" t="str">
            <v>EOF</v>
          </cell>
          <cell r="D14486">
            <v>0</v>
          </cell>
          <cell r="E14486">
            <v>0</v>
          </cell>
        </row>
        <row r="14487">
          <cell r="A14487" t="str">
            <v>EOF</v>
          </cell>
          <cell r="D14487">
            <v>0</v>
          </cell>
          <cell r="E14487">
            <v>0</v>
          </cell>
        </row>
        <row r="14488">
          <cell r="A14488" t="str">
            <v>EOF</v>
          </cell>
          <cell r="D14488">
            <v>0</v>
          </cell>
          <cell r="E14488">
            <v>0</v>
          </cell>
        </row>
        <row r="14489">
          <cell r="A14489" t="str">
            <v>EOF</v>
          </cell>
          <cell r="D14489">
            <v>0</v>
          </cell>
          <cell r="E14489">
            <v>0</v>
          </cell>
        </row>
        <row r="14490">
          <cell r="A14490" t="str">
            <v>EOF</v>
          </cell>
          <cell r="D14490">
            <v>0</v>
          </cell>
          <cell r="E14490">
            <v>0</v>
          </cell>
        </row>
        <row r="14491">
          <cell r="A14491" t="str">
            <v>EOF</v>
          </cell>
          <cell r="D14491">
            <v>0</v>
          </cell>
          <cell r="E14491">
            <v>0</v>
          </cell>
        </row>
        <row r="14492">
          <cell r="A14492" t="str">
            <v>EOF</v>
          </cell>
          <cell r="D14492">
            <v>0</v>
          </cell>
          <cell r="E14492">
            <v>0</v>
          </cell>
        </row>
        <row r="14493">
          <cell r="A14493" t="str">
            <v>EOF</v>
          </cell>
          <cell r="D14493">
            <v>0</v>
          </cell>
          <cell r="E14493">
            <v>0</v>
          </cell>
        </row>
        <row r="14494">
          <cell r="A14494" t="str">
            <v>EOF</v>
          </cell>
          <cell r="D14494">
            <v>0</v>
          </cell>
          <cell r="E14494">
            <v>0</v>
          </cell>
        </row>
        <row r="14495">
          <cell r="A14495" t="str">
            <v>EOF</v>
          </cell>
          <cell r="D14495">
            <v>0</v>
          </cell>
          <cell r="E14495">
            <v>0</v>
          </cell>
        </row>
        <row r="14496">
          <cell r="A14496" t="str">
            <v>EOF</v>
          </cell>
          <cell r="D14496">
            <v>0</v>
          </cell>
          <cell r="E14496">
            <v>0</v>
          </cell>
        </row>
        <row r="14497">
          <cell r="A14497" t="str">
            <v>EOF</v>
          </cell>
          <cell r="D14497">
            <v>0</v>
          </cell>
          <cell r="E14497">
            <v>0</v>
          </cell>
        </row>
        <row r="14498">
          <cell r="A14498" t="str">
            <v>EOF</v>
          </cell>
          <cell r="D14498">
            <v>0</v>
          </cell>
          <cell r="E14498">
            <v>0</v>
          </cell>
        </row>
        <row r="14499">
          <cell r="A14499" t="str">
            <v>EOF</v>
          </cell>
          <cell r="D14499">
            <v>0</v>
          </cell>
          <cell r="E14499">
            <v>0</v>
          </cell>
        </row>
        <row r="14500">
          <cell r="A14500" t="str">
            <v>EOF</v>
          </cell>
          <cell r="D14500">
            <v>0</v>
          </cell>
          <cell r="E14500">
            <v>0</v>
          </cell>
        </row>
        <row r="14501">
          <cell r="A14501" t="str">
            <v>EOF</v>
          </cell>
          <cell r="D14501">
            <v>0</v>
          </cell>
          <cell r="E14501">
            <v>0</v>
          </cell>
        </row>
        <row r="14502">
          <cell r="A14502" t="str">
            <v>EOF</v>
          </cell>
          <cell r="D14502">
            <v>0</v>
          </cell>
          <cell r="E14502">
            <v>0</v>
          </cell>
        </row>
        <row r="14503">
          <cell r="A14503" t="str">
            <v>EOF</v>
          </cell>
          <cell r="D14503">
            <v>0</v>
          </cell>
          <cell r="E14503">
            <v>0</v>
          </cell>
        </row>
        <row r="14504">
          <cell r="A14504" t="str">
            <v>EOF</v>
          </cell>
          <cell r="D14504">
            <v>0</v>
          </cell>
          <cell r="E14504">
            <v>0</v>
          </cell>
        </row>
        <row r="14505">
          <cell r="A14505" t="str">
            <v>EOF</v>
          </cell>
          <cell r="D14505">
            <v>0</v>
          </cell>
          <cell r="E14505">
            <v>0</v>
          </cell>
        </row>
        <row r="14506">
          <cell r="A14506" t="str">
            <v>EOF</v>
          </cell>
          <cell r="D14506">
            <v>0</v>
          </cell>
          <cell r="E14506">
            <v>0</v>
          </cell>
        </row>
        <row r="14507">
          <cell r="A14507" t="str">
            <v>EOF</v>
          </cell>
          <cell r="D14507">
            <v>0</v>
          </cell>
          <cell r="E14507">
            <v>0</v>
          </cell>
        </row>
        <row r="14508">
          <cell r="A14508" t="str">
            <v>EOF</v>
          </cell>
          <cell r="D14508">
            <v>0</v>
          </cell>
          <cell r="E14508">
            <v>0</v>
          </cell>
        </row>
        <row r="14509">
          <cell r="A14509" t="str">
            <v>EOF</v>
          </cell>
          <cell r="D14509">
            <v>0</v>
          </cell>
          <cell r="E14509">
            <v>0</v>
          </cell>
        </row>
        <row r="14510">
          <cell r="A14510" t="str">
            <v>EOF</v>
          </cell>
          <cell r="D14510">
            <v>0</v>
          </cell>
          <cell r="E14510">
            <v>0</v>
          </cell>
        </row>
        <row r="14511">
          <cell r="A14511" t="str">
            <v>EOF</v>
          </cell>
          <cell r="D14511">
            <v>0</v>
          </cell>
          <cell r="E14511">
            <v>0</v>
          </cell>
        </row>
        <row r="14512">
          <cell r="A14512" t="str">
            <v>EOF</v>
          </cell>
          <cell r="D14512">
            <v>0</v>
          </cell>
          <cell r="E14512">
            <v>0</v>
          </cell>
        </row>
        <row r="14513">
          <cell r="A14513" t="str">
            <v>EOF</v>
          </cell>
          <cell r="D14513">
            <v>0</v>
          </cell>
          <cell r="E14513">
            <v>0</v>
          </cell>
        </row>
        <row r="14514">
          <cell r="A14514" t="str">
            <v>EOF</v>
          </cell>
          <cell r="D14514">
            <v>0</v>
          </cell>
          <cell r="E14514">
            <v>0</v>
          </cell>
        </row>
        <row r="14515">
          <cell r="A14515" t="str">
            <v>EOF</v>
          </cell>
          <cell r="D14515">
            <v>0</v>
          </cell>
          <cell r="E14515">
            <v>0</v>
          </cell>
        </row>
        <row r="14516">
          <cell r="A14516" t="str">
            <v>EOF</v>
          </cell>
          <cell r="D14516">
            <v>0</v>
          </cell>
          <cell r="E14516">
            <v>0</v>
          </cell>
        </row>
        <row r="14517">
          <cell r="A14517" t="str">
            <v>EOF</v>
          </cell>
          <cell r="D14517">
            <v>0</v>
          </cell>
          <cell r="E14517">
            <v>0</v>
          </cell>
        </row>
        <row r="14518">
          <cell r="A14518" t="str">
            <v>EOF</v>
          </cell>
          <cell r="D14518">
            <v>0</v>
          </cell>
          <cell r="E14518">
            <v>0</v>
          </cell>
        </row>
        <row r="14519">
          <cell r="A14519" t="str">
            <v>EOF</v>
          </cell>
          <cell r="D14519">
            <v>0</v>
          </cell>
          <cell r="E14519">
            <v>0</v>
          </cell>
        </row>
        <row r="14520">
          <cell r="A14520" t="str">
            <v>EOF</v>
          </cell>
          <cell r="D14520">
            <v>0</v>
          </cell>
          <cell r="E14520">
            <v>0</v>
          </cell>
        </row>
        <row r="14521">
          <cell r="A14521" t="str">
            <v>EOF</v>
          </cell>
          <cell r="D14521">
            <v>0</v>
          </cell>
          <cell r="E14521">
            <v>0</v>
          </cell>
        </row>
        <row r="14522">
          <cell r="A14522" t="str">
            <v>EOF</v>
          </cell>
          <cell r="D14522">
            <v>0</v>
          </cell>
          <cell r="E14522">
            <v>0</v>
          </cell>
        </row>
        <row r="14523">
          <cell r="A14523" t="str">
            <v>EOF</v>
          </cell>
          <cell r="D14523">
            <v>0</v>
          </cell>
          <cell r="E14523">
            <v>0</v>
          </cell>
        </row>
        <row r="14524">
          <cell r="A14524" t="str">
            <v>EOF</v>
          </cell>
          <cell r="D14524">
            <v>0</v>
          </cell>
          <cell r="E14524">
            <v>0</v>
          </cell>
        </row>
        <row r="14525">
          <cell r="A14525" t="str">
            <v>EOF</v>
          </cell>
          <cell r="D14525">
            <v>0</v>
          </cell>
          <cell r="E14525">
            <v>0</v>
          </cell>
        </row>
        <row r="14526">
          <cell r="A14526" t="str">
            <v>EOF</v>
          </cell>
          <cell r="D14526">
            <v>0</v>
          </cell>
          <cell r="E14526">
            <v>0</v>
          </cell>
        </row>
        <row r="14527">
          <cell r="A14527" t="str">
            <v>EOF</v>
          </cell>
          <cell r="D14527">
            <v>0</v>
          </cell>
          <cell r="E14527">
            <v>0</v>
          </cell>
        </row>
        <row r="14528">
          <cell r="A14528" t="str">
            <v>EOF</v>
          </cell>
          <cell r="D14528">
            <v>0</v>
          </cell>
          <cell r="E14528">
            <v>0</v>
          </cell>
        </row>
        <row r="14529">
          <cell r="A14529" t="str">
            <v>EOF</v>
          </cell>
          <cell r="D14529">
            <v>0</v>
          </cell>
          <cell r="E14529">
            <v>0</v>
          </cell>
        </row>
        <row r="14530">
          <cell r="A14530" t="str">
            <v>EOF</v>
          </cell>
          <cell r="D14530">
            <v>0</v>
          </cell>
          <cell r="E14530">
            <v>0</v>
          </cell>
        </row>
        <row r="14531">
          <cell r="A14531" t="str">
            <v>EOF</v>
          </cell>
          <cell r="D14531">
            <v>0</v>
          </cell>
          <cell r="E14531">
            <v>0</v>
          </cell>
        </row>
        <row r="14532">
          <cell r="A14532" t="str">
            <v>EOF</v>
          </cell>
          <cell r="D14532">
            <v>0</v>
          </cell>
          <cell r="E14532">
            <v>0</v>
          </cell>
        </row>
        <row r="14533">
          <cell r="A14533" t="str">
            <v>EOF</v>
          </cell>
          <cell r="D14533">
            <v>0</v>
          </cell>
          <cell r="E14533">
            <v>0</v>
          </cell>
        </row>
        <row r="14534">
          <cell r="A14534" t="str">
            <v>EOF</v>
          </cell>
          <cell r="D14534">
            <v>0</v>
          </cell>
          <cell r="E14534">
            <v>0</v>
          </cell>
        </row>
        <row r="14535">
          <cell r="A14535" t="str">
            <v>EOF</v>
          </cell>
          <cell r="D14535">
            <v>0</v>
          </cell>
          <cell r="E14535">
            <v>0</v>
          </cell>
        </row>
        <row r="14536">
          <cell r="A14536" t="str">
            <v>EOF</v>
          </cell>
          <cell r="D14536">
            <v>0</v>
          </cell>
          <cell r="E14536">
            <v>0</v>
          </cell>
        </row>
        <row r="14537">
          <cell r="A14537" t="str">
            <v>EOF</v>
          </cell>
          <cell r="D14537">
            <v>0</v>
          </cell>
          <cell r="E14537">
            <v>0</v>
          </cell>
        </row>
        <row r="14538">
          <cell r="A14538" t="str">
            <v>EOF</v>
          </cell>
          <cell r="D14538">
            <v>0</v>
          </cell>
          <cell r="E14538">
            <v>0</v>
          </cell>
        </row>
        <row r="14539">
          <cell r="A14539" t="str">
            <v>EOF</v>
          </cell>
          <cell r="D14539">
            <v>0</v>
          </cell>
          <cell r="E14539">
            <v>0</v>
          </cell>
        </row>
        <row r="14540">
          <cell r="A14540" t="str">
            <v>EOF</v>
          </cell>
          <cell r="D14540">
            <v>0</v>
          </cell>
          <cell r="E14540">
            <v>0</v>
          </cell>
        </row>
        <row r="14541">
          <cell r="A14541" t="str">
            <v>EOF</v>
          </cell>
          <cell r="D14541">
            <v>0</v>
          </cell>
          <cell r="E14541">
            <v>0</v>
          </cell>
        </row>
        <row r="14542">
          <cell r="A14542" t="str">
            <v>EOF</v>
          </cell>
          <cell r="D14542">
            <v>0</v>
          </cell>
          <cell r="E14542">
            <v>0</v>
          </cell>
        </row>
        <row r="14543">
          <cell r="A14543" t="str">
            <v>EOF</v>
          </cell>
          <cell r="D14543">
            <v>0</v>
          </cell>
          <cell r="E14543">
            <v>0</v>
          </cell>
        </row>
        <row r="14544">
          <cell r="A14544" t="str">
            <v>EOF</v>
          </cell>
          <cell r="D14544">
            <v>0</v>
          </cell>
          <cell r="E14544">
            <v>0</v>
          </cell>
        </row>
        <row r="14545">
          <cell r="A14545" t="str">
            <v>EOF</v>
          </cell>
          <cell r="D14545">
            <v>0</v>
          </cell>
          <cell r="E14545">
            <v>0</v>
          </cell>
        </row>
        <row r="14546">
          <cell r="A14546" t="str">
            <v>EOF</v>
          </cell>
          <cell r="D14546">
            <v>0</v>
          </cell>
          <cell r="E14546">
            <v>0</v>
          </cell>
        </row>
        <row r="14547">
          <cell r="A14547" t="str">
            <v>EOF</v>
          </cell>
          <cell r="D14547">
            <v>0</v>
          </cell>
          <cell r="E14547">
            <v>0</v>
          </cell>
        </row>
        <row r="14548">
          <cell r="A14548" t="str">
            <v>EOF</v>
          </cell>
          <cell r="D14548">
            <v>0</v>
          </cell>
          <cell r="E14548">
            <v>0</v>
          </cell>
        </row>
        <row r="14549">
          <cell r="A14549" t="str">
            <v>EOF</v>
          </cell>
          <cell r="D14549">
            <v>0</v>
          </cell>
          <cell r="E14549">
            <v>0</v>
          </cell>
        </row>
        <row r="14550">
          <cell r="A14550" t="str">
            <v>EOF</v>
          </cell>
          <cell r="D14550">
            <v>0</v>
          </cell>
          <cell r="E14550">
            <v>0</v>
          </cell>
        </row>
        <row r="14551">
          <cell r="A14551" t="str">
            <v>EOF</v>
          </cell>
          <cell r="D14551">
            <v>0</v>
          </cell>
          <cell r="E14551">
            <v>0</v>
          </cell>
        </row>
        <row r="14552">
          <cell r="A14552" t="str">
            <v>EOF</v>
          </cell>
          <cell r="D14552">
            <v>0</v>
          </cell>
          <cell r="E14552">
            <v>0</v>
          </cell>
        </row>
        <row r="14553">
          <cell r="A14553" t="str">
            <v>EOF</v>
          </cell>
          <cell r="D14553">
            <v>0</v>
          </cell>
          <cell r="E14553">
            <v>0</v>
          </cell>
        </row>
        <row r="14554">
          <cell r="A14554" t="str">
            <v>EOF</v>
          </cell>
          <cell r="D14554">
            <v>0</v>
          </cell>
          <cell r="E14554">
            <v>0</v>
          </cell>
        </row>
        <row r="14555">
          <cell r="A14555" t="str">
            <v>EOF</v>
          </cell>
          <cell r="D14555">
            <v>0</v>
          </cell>
          <cell r="E14555">
            <v>0</v>
          </cell>
        </row>
        <row r="14556">
          <cell r="A14556" t="str">
            <v>EOF</v>
          </cell>
          <cell r="D14556">
            <v>0</v>
          </cell>
          <cell r="E14556">
            <v>0</v>
          </cell>
        </row>
        <row r="14557">
          <cell r="A14557" t="str">
            <v>EOF</v>
          </cell>
          <cell r="D14557">
            <v>0</v>
          </cell>
          <cell r="E14557">
            <v>0</v>
          </cell>
        </row>
        <row r="14558">
          <cell r="A14558" t="str">
            <v>EOF</v>
          </cell>
          <cell r="D14558">
            <v>0</v>
          </cell>
          <cell r="E14558">
            <v>0</v>
          </cell>
        </row>
        <row r="14559">
          <cell r="A14559" t="str">
            <v>EOF</v>
          </cell>
          <cell r="D14559">
            <v>0</v>
          </cell>
          <cell r="E14559">
            <v>0</v>
          </cell>
        </row>
        <row r="14560">
          <cell r="A14560" t="str">
            <v>EOF</v>
          </cell>
          <cell r="D14560">
            <v>0</v>
          </cell>
          <cell r="E14560">
            <v>0</v>
          </cell>
        </row>
        <row r="14561">
          <cell r="A14561" t="str">
            <v>EOF</v>
          </cell>
          <cell r="D14561">
            <v>0</v>
          </cell>
          <cell r="E14561">
            <v>0</v>
          </cell>
        </row>
        <row r="14562">
          <cell r="A14562" t="str">
            <v>EOF</v>
          </cell>
          <cell r="D14562">
            <v>0</v>
          </cell>
          <cell r="E14562">
            <v>0</v>
          </cell>
        </row>
        <row r="14563">
          <cell r="A14563" t="str">
            <v>EOF</v>
          </cell>
          <cell r="D14563">
            <v>0</v>
          </cell>
          <cell r="E14563">
            <v>0</v>
          </cell>
        </row>
        <row r="14564">
          <cell r="A14564" t="str">
            <v>EOF</v>
          </cell>
          <cell r="D14564">
            <v>0</v>
          </cell>
          <cell r="E14564">
            <v>0</v>
          </cell>
        </row>
        <row r="14565">
          <cell r="A14565" t="str">
            <v>EOF</v>
          </cell>
          <cell r="D14565">
            <v>0</v>
          </cell>
          <cell r="E14565">
            <v>0</v>
          </cell>
        </row>
        <row r="14566">
          <cell r="A14566" t="str">
            <v>EOF</v>
          </cell>
          <cell r="D14566">
            <v>0</v>
          </cell>
          <cell r="E14566">
            <v>0</v>
          </cell>
        </row>
        <row r="14567">
          <cell r="A14567" t="str">
            <v>EOF</v>
          </cell>
          <cell r="D14567">
            <v>0</v>
          </cell>
          <cell r="E14567">
            <v>0</v>
          </cell>
        </row>
      </sheetData>
      <sheetData sheetId="2" refreshError="1"/>
      <sheetData sheetId="3">
        <row r="10">
          <cell r="A10" t="str">
            <v>Land &amp; Building</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5">
          <cell r="G15">
            <v>10</v>
          </cell>
        </row>
      </sheetData>
      <sheetData sheetId="14"/>
      <sheetData sheetId="15"/>
      <sheetData sheetId="16"/>
      <sheetData sheetId="17" refreshError="1"/>
      <sheetData sheetId="18" refreshError="1"/>
      <sheetData sheetId="19" refreshError="1"/>
      <sheetData sheetId="20">
        <row r="1">
          <cell r="E1" t="str">
            <v>Product /  Dr Dimension</v>
          </cell>
        </row>
        <row r="2">
          <cell r="E2" t="str">
            <v>P</v>
          </cell>
        </row>
        <row r="3">
          <cell r="E3" t="str">
            <v>Q</v>
          </cell>
        </row>
        <row r="4">
          <cell r="E4" t="str">
            <v>R</v>
          </cell>
        </row>
        <row r="5">
          <cell r="E5" t="str">
            <v>P</v>
          </cell>
        </row>
        <row r="6">
          <cell r="E6" t="str">
            <v>Q</v>
          </cell>
        </row>
        <row r="7">
          <cell r="E7" t="str">
            <v>R</v>
          </cell>
        </row>
        <row r="8">
          <cell r="E8" t="str">
            <v>P</v>
          </cell>
        </row>
        <row r="9">
          <cell r="E9" t="str">
            <v>Q</v>
          </cell>
        </row>
        <row r="10">
          <cell r="E10" t="str">
            <v>R</v>
          </cell>
        </row>
        <row r="11">
          <cell r="E11" t="str">
            <v>P</v>
          </cell>
        </row>
        <row r="12">
          <cell r="E12" t="str">
            <v>Q</v>
          </cell>
        </row>
        <row r="13">
          <cell r="E13" t="str">
            <v>R</v>
          </cell>
        </row>
        <row r="14">
          <cell r="E14" t="str">
            <v>P</v>
          </cell>
        </row>
        <row r="15">
          <cell r="E15" t="str">
            <v>Q</v>
          </cell>
        </row>
        <row r="16">
          <cell r="E16" t="str">
            <v>R</v>
          </cell>
        </row>
        <row r="17">
          <cell r="E17" t="str">
            <v>R</v>
          </cell>
        </row>
        <row r="18">
          <cell r="E18" t="str">
            <v>P</v>
          </cell>
        </row>
        <row r="19">
          <cell r="E19" t="str">
            <v>Q</v>
          </cell>
        </row>
        <row r="20">
          <cell r="E20" t="str">
            <v>R</v>
          </cell>
        </row>
        <row r="21">
          <cell r="E21" t="str">
            <v>P</v>
          </cell>
        </row>
        <row r="22">
          <cell r="E22" t="str">
            <v>Q</v>
          </cell>
        </row>
        <row r="23">
          <cell r="E23" t="str">
            <v>Q</v>
          </cell>
        </row>
        <row r="24">
          <cell r="E24" t="str">
            <v>P</v>
          </cell>
        </row>
        <row r="25">
          <cell r="E25" t="str">
            <v>P</v>
          </cell>
        </row>
        <row r="26">
          <cell r="E26" t="str">
            <v>R</v>
          </cell>
        </row>
        <row r="27">
          <cell r="E27" t="str">
            <v>R</v>
          </cell>
        </row>
        <row r="28">
          <cell r="E28" t="str">
            <v>R</v>
          </cell>
        </row>
        <row r="29">
          <cell r="E29" t="str">
            <v>P</v>
          </cell>
        </row>
        <row r="30">
          <cell r="E30" t="str">
            <v>R</v>
          </cell>
        </row>
        <row r="31">
          <cell r="E31" t="str">
            <v>R</v>
          </cell>
        </row>
        <row r="32">
          <cell r="E32" t="str">
            <v>P</v>
          </cell>
        </row>
        <row r="33">
          <cell r="E33" t="str">
            <v>P</v>
          </cell>
        </row>
        <row r="34">
          <cell r="E34">
            <v>0</v>
          </cell>
        </row>
        <row r="35">
          <cell r="E35" t="str">
            <v/>
          </cell>
        </row>
        <row r="36">
          <cell r="E36" t="str">
            <v/>
          </cell>
        </row>
        <row r="37">
          <cell r="E37" t="str">
            <v/>
          </cell>
        </row>
        <row r="38">
          <cell r="E38" t="str">
            <v/>
          </cell>
        </row>
        <row r="39">
          <cell r="E39" t="str">
            <v/>
          </cell>
        </row>
        <row r="40">
          <cell r="E40" t="str">
            <v/>
          </cell>
        </row>
        <row r="41">
          <cell r="E41" t="str">
            <v/>
          </cell>
        </row>
        <row r="42">
          <cell r="E42" t="str">
            <v/>
          </cell>
        </row>
        <row r="43">
          <cell r="E43" t="str">
            <v/>
          </cell>
        </row>
        <row r="44">
          <cell r="E44" t="str">
            <v/>
          </cell>
        </row>
        <row r="45">
          <cell r="E45" t="str">
            <v/>
          </cell>
        </row>
        <row r="46">
          <cell r="E46" t="str">
            <v/>
          </cell>
        </row>
        <row r="47">
          <cell r="E47" t="str">
            <v/>
          </cell>
        </row>
        <row r="48">
          <cell r="E48" t="str">
            <v/>
          </cell>
        </row>
        <row r="49">
          <cell r="E49" t="str">
            <v/>
          </cell>
        </row>
        <row r="50">
          <cell r="E50" t="str">
            <v/>
          </cell>
        </row>
        <row r="51">
          <cell r="E51" t="str">
            <v/>
          </cell>
        </row>
        <row r="52">
          <cell r="E52" t="str">
            <v/>
          </cell>
        </row>
        <row r="53">
          <cell r="E53" t="str">
            <v/>
          </cell>
        </row>
        <row r="54">
          <cell r="E54" t="str">
            <v/>
          </cell>
        </row>
        <row r="55">
          <cell r="E55" t="str">
            <v/>
          </cell>
        </row>
        <row r="56">
          <cell r="E56" t="str">
            <v/>
          </cell>
        </row>
        <row r="57">
          <cell r="E57" t="str">
            <v/>
          </cell>
        </row>
        <row r="58">
          <cell r="E58" t="str">
            <v/>
          </cell>
        </row>
        <row r="59">
          <cell r="E59" t="str">
            <v/>
          </cell>
        </row>
        <row r="60">
          <cell r="E60" t="str">
            <v/>
          </cell>
        </row>
        <row r="61">
          <cell r="E61" t="str">
            <v/>
          </cell>
        </row>
        <row r="62">
          <cell r="E62" t="str">
            <v/>
          </cell>
        </row>
        <row r="63">
          <cell r="E63" t="str">
            <v/>
          </cell>
        </row>
        <row r="64">
          <cell r="E64" t="str">
            <v/>
          </cell>
        </row>
        <row r="65">
          <cell r="E65" t="str">
            <v/>
          </cell>
        </row>
        <row r="66">
          <cell r="E66" t="str">
            <v/>
          </cell>
        </row>
        <row r="67">
          <cell r="E67" t="str">
            <v/>
          </cell>
        </row>
        <row r="68">
          <cell r="E68" t="str">
            <v/>
          </cell>
        </row>
        <row r="69">
          <cell r="E69" t="str">
            <v/>
          </cell>
        </row>
        <row r="70">
          <cell r="E70" t="str">
            <v/>
          </cell>
        </row>
        <row r="71">
          <cell r="E71" t="str">
            <v/>
          </cell>
        </row>
        <row r="72">
          <cell r="E72" t="str">
            <v/>
          </cell>
        </row>
        <row r="73">
          <cell r="E73" t="str">
            <v/>
          </cell>
        </row>
        <row r="74">
          <cell r="E74" t="str">
            <v/>
          </cell>
        </row>
        <row r="75">
          <cell r="E75" t="str">
            <v/>
          </cell>
        </row>
        <row r="76">
          <cell r="E76" t="str">
            <v/>
          </cell>
        </row>
        <row r="77">
          <cell r="E77" t="str">
            <v/>
          </cell>
        </row>
        <row r="78">
          <cell r="E78" t="str">
            <v/>
          </cell>
        </row>
        <row r="79">
          <cell r="E79" t="str">
            <v/>
          </cell>
        </row>
        <row r="80">
          <cell r="E80" t="str">
            <v/>
          </cell>
        </row>
        <row r="81">
          <cell r="E81" t="str">
            <v/>
          </cell>
        </row>
        <row r="82">
          <cell r="E82" t="str">
            <v/>
          </cell>
        </row>
        <row r="83">
          <cell r="E83" t="str">
            <v/>
          </cell>
        </row>
        <row r="84">
          <cell r="E84" t="str">
            <v/>
          </cell>
        </row>
        <row r="85">
          <cell r="E85" t="str">
            <v/>
          </cell>
        </row>
        <row r="86">
          <cell r="E86" t="str">
            <v/>
          </cell>
        </row>
        <row r="87">
          <cell r="E87" t="str">
            <v/>
          </cell>
        </row>
        <row r="88">
          <cell r="E88" t="str">
            <v/>
          </cell>
        </row>
        <row r="89">
          <cell r="E89" t="str">
            <v/>
          </cell>
        </row>
        <row r="90">
          <cell r="E90" t="str">
            <v/>
          </cell>
        </row>
        <row r="91">
          <cell r="E91" t="str">
            <v/>
          </cell>
        </row>
        <row r="92">
          <cell r="E92" t="str">
            <v/>
          </cell>
        </row>
        <row r="93">
          <cell r="E93" t="str">
            <v/>
          </cell>
        </row>
        <row r="94">
          <cell r="E94" t="str">
            <v/>
          </cell>
        </row>
        <row r="95">
          <cell r="E95" t="str">
            <v/>
          </cell>
        </row>
        <row r="96">
          <cell r="E96" t="str">
            <v/>
          </cell>
        </row>
        <row r="97">
          <cell r="E97" t="str">
            <v/>
          </cell>
        </row>
        <row r="98">
          <cell r="E98" t="str">
            <v/>
          </cell>
        </row>
        <row r="99">
          <cell r="E99" t="str">
            <v/>
          </cell>
        </row>
        <row r="100">
          <cell r="E100" t="str">
            <v/>
          </cell>
        </row>
        <row r="101">
          <cell r="E101" t="str">
            <v/>
          </cell>
        </row>
        <row r="102">
          <cell r="E102" t="str">
            <v/>
          </cell>
        </row>
        <row r="103">
          <cell r="E103" t="str">
            <v/>
          </cell>
        </row>
        <row r="104">
          <cell r="E104" t="str">
            <v/>
          </cell>
        </row>
        <row r="105">
          <cell r="E105" t="str">
            <v/>
          </cell>
        </row>
        <row r="106">
          <cell r="E106" t="str">
            <v/>
          </cell>
        </row>
        <row r="107">
          <cell r="E107" t="str">
            <v/>
          </cell>
        </row>
        <row r="108">
          <cell r="E108" t="str">
            <v/>
          </cell>
        </row>
        <row r="109">
          <cell r="E109" t="str">
            <v/>
          </cell>
        </row>
        <row r="110">
          <cell r="E110" t="str">
            <v/>
          </cell>
        </row>
        <row r="111">
          <cell r="E111" t="str">
            <v/>
          </cell>
        </row>
        <row r="112">
          <cell r="E112" t="str">
            <v/>
          </cell>
        </row>
        <row r="113">
          <cell r="E113" t="str">
            <v/>
          </cell>
        </row>
        <row r="114">
          <cell r="E114" t="str">
            <v/>
          </cell>
        </row>
        <row r="115">
          <cell r="E115" t="str">
            <v/>
          </cell>
        </row>
        <row r="116">
          <cell r="E116" t="str">
            <v/>
          </cell>
        </row>
        <row r="117">
          <cell r="E117" t="str">
            <v/>
          </cell>
        </row>
        <row r="118">
          <cell r="E118" t="str">
            <v/>
          </cell>
        </row>
        <row r="119">
          <cell r="E119" t="str">
            <v/>
          </cell>
        </row>
        <row r="120">
          <cell r="E120" t="str">
            <v/>
          </cell>
        </row>
        <row r="121">
          <cell r="E121" t="str">
            <v/>
          </cell>
        </row>
        <row r="122">
          <cell r="E122" t="str">
            <v/>
          </cell>
        </row>
        <row r="123">
          <cell r="E123" t="str">
            <v/>
          </cell>
        </row>
        <row r="124">
          <cell r="E124" t="str">
            <v/>
          </cell>
        </row>
        <row r="125">
          <cell r="E125" t="str">
            <v/>
          </cell>
        </row>
        <row r="126">
          <cell r="E126" t="str">
            <v/>
          </cell>
        </row>
        <row r="127">
          <cell r="E127" t="str">
            <v/>
          </cell>
        </row>
        <row r="128">
          <cell r="E128" t="str">
            <v/>
          </cell>
        </row>
        <row r="129">
          <cell r="E129" t="str">
            <v/>
          </cell>
        </row>
        <row r="130">
          <cell r="E130" t="str">
            <v/>
          </cell>
        </row>
        <row r="131">
          <cell r="E131" t="str">
            <v/>
          </cell>
        </row>
        <row r="132">
          <cell r="E132" t="str">
            <v/>
          </cell>
        </row>
        <row r="133">
          <cell r="E133" t="str">
            <v/>
          </cell>
        </row>
        <row r="134">
          <cell r="E134" t="str">
            <v/>
          </cell>
        </row>
        <row r="135">
          <cell r="E135" t="str">
            <v/>
          </cell>
        </row>
        <row r="136">
          <cell r="E136" t="str">
            <v/>
          </cell>
        </row>
        <row r="137">
          <cell r="E137" t="str">
            <v/>
          </cell>
        </row>
        <row r="138">
          <cell r="E138" t="str">
            <v/>
          </cell>
        </row>
        <row r="139">
          <cell r="E139" t="str">
            <v/>
          </cell>
        </row>
        <row r="140">
          <cell r="E140" t="str">
            <v/>
          </cell>
        </row>
        <row r="141">
          <cell r="E141" t="str">
            <v/>
          </cell>
        </row>
        <row r="142">
          <cell r="E142" t="str">
            <v/>
          </cell>
        </row>
        <row r="143">
          <cell r="E143" t="str">
            <v/>
          </cell>
        </row>
        <row r="144">
          <cell r="E144" t="str">
            <v/>
          </cell>
        </row>
        <row r="145">
          <cell r="E145" t="str">
            <v/>
          </cell>
        </row>
        <row r="146">
          <cell r="E146" t="str">
            <v/>
          </cell>
        </row>
        <row r="147">
          <cell r="E147" t="str">
            <v/>
          </cell>
        </row>
        <row r="148">
          <cell r="E148" t="str">
            <v/>
          </cell>
        </row>
        <row r="149">
          <cell r="E149" t="str">
            <v/>
          </cell>
        </row>
        <row r="150">
          <cell r="E150" t="str">
            <v/>
          </cell>
        </row>
        <row r="151">
          <cell r="E151" t="str">
            <v/>
          </cell>
        </row>
        <row r="152">
          <cell r="E152" t="str">
            <v/>
          </cell>
        </row>
        <row r="153">
          <cell r="E153" t="str">
            <v/>
          </cell>
        </row>
        <row r="154">
          <cell r="E154" t="str">
            <v/>
          </cell>
        </row>
        <row r="155">
          <cell r="E155" t="str">
            <v/>
          </cell>
        </row>
        <row r="156">
          <cell r="E156" t="str">
            <v/>
          </cell>
        </row>
        <row r="157">
          <cell r="E157" t="str">
            <v/>
          </cell>
        </row>
        <row r="158">
          <cell r="E158" t="str">
            <v/>
          </cell>
        </row>
        <row r="159">
          <cell r="E159" t="str">
            <v/>
          </cell>
        </row>
        <row r="160">
          <cell r="E160" t="str">
            <v/>
          </cell>
        </row>
        <row r="161">
          <cell r="E161" t="str">
            <v/>
          </cell>
        </row>
        <row r="162">
          <cell r="E162" t="str">
            <v/>
          </cell>
        </row>
        <row r="163">
          <cell r="E163" t="str">
            <v/>
          </cell>
        </row>
        <row r="164">
          <cell r="E164" t="str">
            <v/>
          </cell>
        </row>
        <row r="165">
          <cell r="E165" t="str">
            <v/>
          </cell>
        </row>
        <row r="166">
          <cell r="E166" t="str">
            <v/>
          </cell>
        </row>
        <row r="167">
          <cell r="E167" t="str">
            <v/>
          </cell>
        </row>
        <row r="168">
          <cell r="E168" t="str">
            <v/>
          </cell>
        </row>
        <row r="169">
          <cell r="E169" t="str">
            <v/>
          </cell>
        </row>
        <row r="170">
          <cell r="E170" t="str">
            <v/>
          </cell>
        </row>
        <row r="171">
          <cell r="E171" t="str">
            <v/>
          </cell>
        </row>
        <row r="172">
          <cell r="E172" t="str">
            <v/>
          </cell>
        </row>
        <row r="173">
          <cell r="E173" t="str">
            <v/>
          </cell>
        </row>
        <row r="174">
          <cell r="E174" t="str">
            <v/>
          </cell>
        </row>
        <row r="175">
          <cell r="E175" t="str">
            <v/>
          </cell>
        </row>
        <row r="176">
          <cell r="E176" t="str">
            <v/>
          </cell>
        </row>
        <row r="177">
          <cell r="E177" t="str">
            <v/>
          </cell>
        </row>
        <row r="178">
          <cell r="E178" t="str">
            <v/>
          </cell>
        </row>
        <row r="179">
          <cell r="E179" t="str">
            <v/>
          </cell>
        </row>
        <row r="180">
          <cell r="E180" t="str">
            <v/>
          </cell>
        </row>
        <row r="181">
          <cell r="E181" t="str">
            <v/>
          </cell>
        </row>
        <row r="182">
          <cell r="E182" t="str">
            <v/>
          </cell>
        </row>
        <row r="183">
          <cell r="E183" t="str">
            <v/>
          </cell>
        </row>
        <row r="184">
          <cell r="E184" t="str">
            <v/>
          </cell>
        </row>
        <row r="185">
          <cell r="E185" t="str">
            <v/>
          </cell>
        </row>
        <row r="186">
          <cell r="E186" t="str">
            <v/>
          </cell>
        </row>
        <row r="187">
          <cell r="E187" t="str">
            <v/>
          </cell>
        </row>
        <row r="188">
          <cell r="E188" t="str">
            <v/>
          </cell>
        </row>
        <row r="189">
          <cell r="E189" t="str">
            <v/>
          </cell>
        </row>
        <row r="190">
          <cell r="E190" t="str">
            <v/>
          </cell>
        </row>
        <row r="191">
          <cell r="E191" t="str">
            <v/>
          </cell>
        </row>
        <row r="192">
          <cell r="E192" t="str">
            <v/>
          </cell>
        </row>
        <row r="193">
          <cell r="E193" t="str">
            <v/>
          </cell>
        </row>
        <row r="194">
          <cell r="E194" t="str">
            <v/>
          </cell>
        </row>
        <row r="195">
          <cell r="E195" t="str">
            <v/>
          </cell>
        </row>
        <row r="196">
          <cell r="E196" t="str">
            <v/>
          </cell>
        </row>
        <row r="197">
          <cell r="E197" t="str">
            <v/>
          </cell>
        </row>
        <row r="198">
          <cell r="E198" t="str">
            <v/>
          </cell>
        </row>
        <row r="199">
          <cell r="E199" t="str">
            <v/>
          </cell>
        </row>
        <row r="200">
          <cell r="E200" t="str">
            <v/>
          </cell>
        </row>
        <row r="201">
          <cell r="E201" t="str">
            <v/>
          </cell>
        </row>
        <row r="202">
          <cell r="E202" t="str">
            <v/>
          </cell>
        </row>
        <row r="203">
          <cell r="E203" t="str">
            <v/>
          </cell>
        </row>
        <row r="204">
          <cell r="E204" t="str">
            <v/>
          </cell>
        </row>
        <row r="205">
          <cell r="E205" t="str">
            <v/>
          </cell>
        </row>
        <row r="206">
          <cell r="E206" t="str">
            <v/>
          </cell>
        </row>
        <row r="207">
          <cell r="E207" t="str">
            <v/>
          </cell>
        </row>
        <row r="208">
          <cell r="E208" t="str">
            <v/>
          </cell>
        </row>
        <row r="209">
          <cell r="E209" t="str">
            <v/>
          </cell>
        </row>
        <row r="210">
          <cell r="E210" t="str">
            <v/>
          </cell>
        </row>
        <row r="211">
          <cell r="E211" t="str">
            <v/>
          </cell>
        </row>
        <row r="212">
          <cell r="E212" t="str">
            <v/>
          </cell>
        </row>
        <row r="213">
          <cell r="E213" t="str">
            <v/>
          </cell>
        </row>
        <row r="214">
          <cell r="E214" t="str">
            <v/>
          </cell>
        </row>
        <row r="215">
          <cell r="E215" t="str">
            <v/>
          </cell>
        </row>
        <row r="216">
          <cell r="E216" t="str">
            <v/>
          </cell>
        </row>
        <row r="217">
          <cell r="E217" t="str">
            <v/>
          </cell>
        </row>
        <row r="218">
          <cell r="E218" t="str">
            <v/>
          </cell>
        </row>
        <row r="219">
          <cell r="E219" t="str">
            <v/>
          </cell>
        </row>
        <row r="220">
          <cell r="E220" t="str">
            <v/>
          </cell>
        </row>
        <row r="221">
          <cell r="E221" t="str">
            <v/>
          </cell>
        </row>
        <row r="222">
          <cell r="E222" t="str">
            <v/>
          </cell>
        </row>
        <row r="223">
          <cell r="E223" t="str">
            <v/>
          </cell>
        </row>
        <row r="224">
          <cell r="E224" t="str">
            <v/>
          </cell>
        </row>
        <row r="225">
          <cell r="E225" t="str">
            <v/>
          </cell>
        </row>
        <row r="226">
          <cell r="E226" t="str">
            <v/>
          </cell>
        </row>
        <row r="227">
          <cell r="E227" t="str">
            <v/>
          </cell>
        </row>
        <row r="228">
          <cell r="E228" t="str">
            <v/>
          </cell>
        </row>
        <row r="229">
          <cell r="E229" t="str">
            <v/>
          </cell>
        </row>
        <row r="230">
          <cell r="E230" t="str">
            <v/>
          </cell>
        </row>
        <row r="231">
          <cell r="E231" t="str">
            <v/>
          </cell>
        </row>
        <row r="232">
          <cell r="E232" t="str">
            <v/>
          </cell>
        </row>
        <row r="233">
          <cell r="E233" t="str">
            <v/>
          </cell>
        </row>
        <row r="234">
          <cell r="E234" t="str">
            <v/>
          </cell>
        </row>
        <row r="235">
          <cell r="E235" t="str">
            <v/>
          </cell>
        </row>
        <row r="236">
          <cell r="E236" t="str">
            <v/>
          </cell>
        </row>
        <row r="237">
          <cell r="E237" t="str">
            <v/>
          </cell>
        </row>
        <row r="238">
          <cell r="E238" t="str">
            <v/>
          </cell>
        </row>
        <row r="239">
          <cell r="E239" t="str">
            <v/>
          </cell>
        </row>
        <row r="240">
          <cell r="E240" t="str">
            <v/>
          </cell>
        </row>
        <row r="241">
          <cell r="E241" t="str">
            <v/>
          </cell>
        </row>
        <row r="242">
          <cell r="E242" t="str">
            <v/>
          </cell>
        </row>
        <row r="243">
          <cell r="E243" t="str">
            <v/>
          </cell>
        </row>
        <row r="244">
          <cell r="E244" t="str">
            <v/>
          </cell>
        </row>
        <row r="245">
          <cell r="E245" t="str">
            <v/>
          </cell>
        </row>
        <row r="246">
          <cell r="E246" t="str">
            <v/>
          </cell>
        </row>
        <row r="247">
          <cell r="E247" t="str">
            <v/>
          </cell>
        </row>
        <row r="248">
          <cell r="E248" t="str">
            <v/>
          </cell>
        </row>
        <row r="249">
          <cell r="E249" t="str">
            <v/>
          </cell>
        </row>
        <row r="250">
          <cell r="E250" t="str">
            <v/>
          </cell>
        </row>
        <row r="251">
          <cell r="E251" t="str">
            <v/>
          </cell>
        </row>
        <row r="252">
          <cell r="E252" t="str">
            <v/>
          </cell>
        </row>
        <row r="253">
          <cell r="E253" t="str">
            <v/>
          </cell>
        </row>
        <row r="254">
          <cell r="E254" t="str">
            <v/>
          </cell>
        </row>
        <row r="255">
          <cell r="E255" t="str">
            <v/>
          </cell>
        </row>
        <row r="256">
          <cell r="E256" t="str">
            <v/>
          </cell>
        </row>
        <row r="257">
          <cell r="E257" t="str">
            <v/>
          </cell>
        </row>
        <row r="258">
          <cell r="E258" t="str">
            <v/>
          </cell>
        </row>
        <row r="259">
          <cell r="E259" t="str">
            <v/>
          </cell>
        </row>
        <row r="260">
          <cell r="E260" t="str">
            <v/>
          </cell>
        </row>
        <row r="261">
          <cell r="E261" t="str">
            <v/>
          </cell>
        </row>
        <row r="262">
          <cell r="E262" t="str">
            <v/>
          </cell>
        </row>
        <row r="263">
          <cell r="E263" t="str">
            <v/>
          </cell>
        </row>
        <row r="264">
          <cell r="E264" t="str">
            <v/>
          </cell>
        </row>
        <row r="265">
          <cell r="E265" t="str">
            <v/>
          </cell>
        </row>
        <row r="266">
          <cell r="E266" t="str">
            <v/>
          </cell>
        </row>
        <row r="267">
          <cell r="E267" t="str">
            <v/>
          </cell>
        </row>
        <row r="268">
          <cell r="E268" t="str">
            <v/>
          </cell>
        </row>
        <row r="269">
          <cell r="E269" t="str">
            <v/>
          </cell>
        </row>
        <row r="270">
          <cell r="E270" t="str">
            <v/>
          </cell>
        </row>
        <row r="271">
          <cell r="E271" t="str">
            <v/>
          </cell>
        </row>
        <row r="272">
          <cell r="E272" t="str">
            <v/>
          </cell>
        </row>
        <row r="273">
          <cell r="E273" t="str">
            <v/>
          </cell>
        </row>
        <row r="274">
          <cell r="E274" t="str">
            <v/>
          </cell>
        </row>
        <row r="275">
          <cell r="E275" t="str">
            <v/>
          </cell>
        </row>
        <row r="276">
          <cell r="E276" t="str">
            <v/>
          </cell>
        </row>
        <row r="277">
          <cell r="E277" t="str">
            <v/>
          </cell>
        </row>
        <row r="278">
          <cell r="E278" t="str">
            <v/>
          </cell>
        </row>
        <row r="279">
          <cell r="E279" t="str">
            <v/>
          </cell>
        </row>
        <row r="280">
          <cell r="E280" t="str">
            <v/>
          </cell>
        </row>
        <row r="281">
          <cell r="E281" t="str">
            <v/>
          </cell>
        </row>
        <row r="282">
          <cell r="E282" t="str">
            <v/>
          </cell>
        </row>
        <row r="283">
          <cell r="E283" t="str">
            <v/>
          </cell>
        </row>
        <row r="284">
          <cell r="E284" t="str">
            <v/>
          </cell>
        </row>
        <row r="285">
          <cell r="E285" t="str">
            <v/>
          </cell>
        </row>
        <row r="286">
          <cell r="E286" t="str">
            <v/>
          </cell>
        </row>
        <row r="287">
          <cell r="E287" t="str">
            <v/>
          </cell>
        </row>
        <row r="288">
          <cell r="E288" t="str">
            <v/>
          </cell>
        </row>
        <row r="289">
          <cell r="E289" t="str">
            <v/>
          </cell>
        </row>
        <row r="290">
          <cell r="E290" t="str">
            <v/>
          </cell>
        </row>
        <row r="291">
          <cell r="E291" t="str">
            <v/>
          </cell>
        </row>
        <row r="292">
          <cell r="E292" t="str">
            <v/>
          </cell>
        </row>
        <row r="293">
          <cell r="E293" t="str">
            <v/>
          </cell>
        </row>
        <row r="294">
          <cell r="E294" t="str">
            <v/>
          </cell>
        </row>
        <row r="295">
          <cell r="E295" t="str">
            <v/>
          </cell>
        </row>
        <row r="296">
          <cell r="E296" t="str">
            <v/>
          </cell>
        </row>
        <row r="297">
          <cell r="E297" t="str">
            <v/>
          </cell>
        </row>
        <row r="298">
          <cell r="E298" t="str">
            <v/>
          </cell>
        </row>
        <row r="299">
          <cell r="E299" t="str">
            <v/>
          </cell>
        </row>
        <row r="300">
          <cell r="E300" t="str">
            <v/>
          </cell>
        </row>
        <row r="301">
          <cell r="E301" t="str">
            <v/>
          </cell>
        </row>
        <row r="302">
          <cell r="E302" t="str">
            <v/>
          </cell>
        </row>
        <row r="303">
          <cell r="E303" t="str">
            <v/>
          </cell>
        </row>
        <row r="304">
          <cell r="E304" t="str">
            <v/>
          </cell>
        </row>
        <row r="305">
          <cell r="E305" t="str">
            <v/>
          </cell>
        </row>
        <row r="306">
          <cell r="E306" t="str">
            <v/>
          </cell>
        </row>
        <row r="307">
          <cell r="E307" t="str">
            <v/>
          </cell>
        </row>
        <row r="308">
          <cell r="E308" t="str">
            <v/>
          </cell>
        </row>
        <row r="309">
          <cell r="E309" t="str">
            <v/>
          </cell>
        </row>
        <row r="310">
          <cell r="E310" t="str">
            <v/>
          </cell>
        </row>
        <row r="311">
          <cell r="E311" t="str">
            <v/>
          </cell>
        </row>
        <row r="312">
          <cell r="E312" t="str">
            <v/>
          </cell>
        </row>
        <row r="313">
          <cell r="E313" t="str">
            <v/>
          </cell>
        </row>
        <row r="314">
          <cell r="E314" t="str">
            <v/>
          </cell>
        </row>
        <row r="315">
          <cell r="E315" t="str">
            <v/>
          </cell>
        </row>
        <row r="316">
          <cell r="E316" t="str">
            <v/>
          </cell>
        </row>
        <row r="317">
          <cell r="E317" t="str">
            <v/>
          </cell>
        </row>
        <row r="318">
          <cell r="E318" t="str">
            <v/>
          </cell>
        </row>
        <row r="319">
          <cell r="E319" t="str">
            <v/>
          </cell>
        </row>
        <row r="320">
          <cell r="E320" t="str">
            <v/>
          </cell>
        </row>
        <row r="321">
          <cell r="E321" t="str">
            <v/>
          </cell>
        </row>
        <row r="322">
          <cell r="E322" t="str">
            <v/>
          </cell>
        </row>
        <row r="323">
          <cell r="E323" t="str">
            <v/>
          </cell>
        </row>
        <row r="324">
          <cell r="E324" t="str">
            <v/>
          </cell>
        </row>
        <row r="325">
          <cell r="E325" t="str">
            <v/>
          </cell>
        </row>
        <row r="326">
          <cell r="E326" t="str">
            <v/>
          </cell>
        </row>
        <row r="327">
          <cell r="E327" t="str">
            <v/>
          </cell>
        </row>
        <row r="328">
          <cell r="E328" t="str">
            <v/>
          </cell>
        </row>
        <row r="329">
          <cell r="E329" t="str">
            <v/>
          </cell>
        </row>
        <row r="330">
          <cell r="E330" t="str">
            <v/>
          </cell>
        </row>
        <row r="331">
          <cell r="E331" t="str">
            <v/>
          </cell>
        </row>
        <row r="332">
          <cell r="E332" t="str">
            <v/>
          </cell>
        </row>
        <row r="333">
          <cell r="E333" t="str">
            <v/>
          </cell>
        </row>
        <row r="334">
          <cell r="E334" t="str">
            <v/>
          </cell>
        </row>
        <row r="335">
          <cell r="E335" t="str">
            <v/>
          </cell>
        </row>
        <row r="336">
          <cell r="E336" t="str">
            <v/>
          </cell>
        </row>
        <row r="337">
          <cell r="E337" t="str">
            <v/>
          </cell>
        </row>
        <row r="338">
          <cell r="E338" t="str">
            <v/>
          </cell>
        </row>
        <row r="339">
          <cell r="E339" t="str">
            <v/>
          </cell>
        </row>
        <row r="340">
          <cell r="E340" t="str">
            <v/>
          </cell>
        </row>
        <row r="341">
          <cell r="E341" t="str">
            <v/>
          </cell>
        </row>
        <row r="342">
          <cell r="E342" t="str">
            <v/>
          </cell>
        </row>
        <row r="343">
          <cell r="E343" t="str">
            <v/>
          </cell>
        </row>
        <row r="344">
          <cell r="E344" t="str">
            <v/>
          </cell>
        </row>
        <row r="345">
          <cell r="E345" t="str">
            <v/>
          </cell>
        </row>
        <row r="346">
          <cell r="E346" t="str">
            <v/>
          </cell>
        </row>
        <row r="347">
          <cell r="E347" t="str">
            <v/>
          </cell>
        </row>
        <row r="348">
          <cell r="E348" t="str">
            <v/>
          </cell>
        </row>
        <row r="349">
          <cell r="E349" t="str">
            <v/>
          </cell>
        </row>
        <row r="350">
          <cell r="E350" t="str">
            <v/>
          </cell>
        </row>
        <row r="351">
          <cell r="E351" t="str">
            <v/>
          </cell>
        </row>
        <row r="352">
          <cell r="E352" t="str">
            <v/>
          </cell>
        </row>
        <row r="353">
          <cell r="E353" t="str">
            <v/>
          </cell>
        </row>
        <row r="354">
          <cell r="E354" t="str">
            <v/>
          </cell>
        </row>
        <row r="355">
          <cell r="E355" t="str">
            <v/>
          </cell>
        </row>
        <row r="356">
          <cell r="E356" t="str">
            <v/>
          </cell>
        </row>
        <row r="357">
          <cell r="E357" t="str">
            <v/>
          </cell>
        </row>
        <row r="358">
          <cell r="E358" t="str">
            <v/>
          </cell>
        </row>
        <row r="359">
          <cell r="E359" t="str">
            <v/>
          </cell>
        </row>
        <row r="360">
          <cell r="E360" t="str">
            <v/>
          </cell>
        </row>
        <row r="361">
          <cell r="E361" t="str">
            <v/>
          </cell>
        </row>
        <row r="362">
          <cell r="E362" t="str">
            <v/>
          </cell>
        </row>
        <row r="363">
          <cell r="E363" t="str">
            <v/>
          </cell>
        </row>
        <row r="364">
          <cell r="E364" t="str">
            <v/>
          </cell>
        </row>
        <row r="365">
          <cell r="E365" t="str">
            <v/>
          </cell>
        </row>
        <row r="366">
          <cell r="E366" t="str">
            <v/>
          </cell>
        </row>
        <row r="367">
          <cell r="E367" t="str">
            <v/>
          </cell>
        </row>
        <row r="368">
          <cell r="E368" t="str">
            <v/>
          </cell>
        </row>
        <row r="369">
          <cell r="E369" t="str">
            <v/>
          </cell>
        </row>
        <row r="370">
          <cell r="E370" t="str">
            <v/>
          </cell>
        </row>
        <row r="371">
          <cell r="E371" t="str">
            <v/>
          </cell>
        </row>
        <row r="372">
          <cell r="E372" t="str">
            <v/>
          </cell>
        </row>
        <row r="373">
          <cell r="E373" t="str">
            <v/>
          </cell>
        </row>
        <row r="374">
          <cell r="E374" t="str">
            <v/>
          </cell>
        </row>
        <row r="375">
          <cell r="E375" t="str">
            <v/>
          </cell>
        </row>
        <row r="376">
          <cell r="E376" t="str">
            <v/>
          </cell>
        </row>
        <row r="377">
          <cell r="E377" t="str">
            <v/>
          </cell>
        </row>
        <row r="378">
          <cell r="E378" t="str">
            <v/>
          </cell>
        </row>
        <row r="379">
          <cell r="E379" t="str">
            <v/>
          </cell>
        </row>
        <row r="380">
          <cell r="E380" t="str">
            <v/>
          </cell>
        </row>
        <row r="381">
          <cell r="E381" t="str">
            <v/>
          </cell>
        </row>
        <row r="382">
          <cell r="E382" t="str">
            <v/>
          </cell>
        </row>
        <row r="383">
          <cell r="E383" t="str">
            <v/>
          </cell>
        </row>
        <row r="384">
          <cell r="E384" t="str">
            <v/>
          </cell>
        </row>
        <row r="385">
          <cell r="E385" t="str">
            <v/>
          </cell>
        </row>
        <row r="386">
          <cell r="E386" t="str">
            <v/>
          </cell>
        </row>
        <row r="387">
          <cell r="E387" t="str">
            <v/>
          </cell>
        </row>
        <row r="388">
          <cell r="E388" t="str">
            <v/>
          </cell>
        </row>
        <row r="389">
          <cell r="E389" t="str">
            <v/>
          </cell>
        </row>
        <row r="390">
          <cell r="E390" t="str">
            <v/>
          </cell>
        </row>
        <row r="391">
          <cell r="E391" t="str">
            <v/>
          </cell>
        </row>
        <row r="392">
          <cell r="E392" t="str">
            <v/>
          </cell>
        </row>
        <row r="393">
          <cell r="E393" t="str">
            <v/>
          </cell>
        </row>
        <row r="394">
          <cell r="E394" t="str">
            <v/>
          </cell>
        </row>
        <row r="395">
          <cell r="E395" t="str">
            <v/>
          </cell>
        </row>
        <row r="396">
          <cell r="E396" t="str">
            <v/>
          </cell>
        </row>
        <row r="397">
          <cell r="E397" t="str">
            <v/>
          </cell>
        </row>
        <row r="398">
          <cell r="E398" t="str">
            <v/>
          </cell>
        </row>
        <row r="399">
          <cell r="E399" t="str">
            <v/>
          </cell>
        </row>
        <row r="400">
          <cell r="E400" t="str">
            <v/>
          </cell>
        </row>
        <row r="401">
          <cell r="E401" t="str">
            <v/>
          </cell>
        </row>
        <row r="402">
          <cell r="E402" t="str">
            <v/>
          </cell>
        </row>
        <row r="403">
          <cell r="E403" t="str">
            <v/>
          </cell>
        </row>
        <row r="404">
          <cell r="E404" t="str">
            <v/>
          </cell>
        </row>
        <row r="405">
          <cell r="E405" t="str">
            <v/>
          </cell>
        </row>
        <row r="406">
          <cell r="E406" t="str">
            <v/>
          </cell>
        </row>
        <row r="407">
          <cell r="E407" t="str">
            <v/>
          </cell>
        </row>
        <row r="408">
          <cell r="E408" t="str">
            <v/>
          </cell>
        </row>
        <row r="409">
          <cell r="E409" t="str">
            <v/>
          </cell>
        </row>
        <row r="410">
          <cell r="E410" t="str">
            <v/>
          </cell>
        </row>
        <row r="411">
          <cell r="E411" t="str">
            <v/>
          </cell>
        </row>
        <row r="412">
          <cell r="E412" t="str">
            <v/>
          </cell>
        </row>
        <row r="413">
          <cell r="E413" t="str">
            <v/>
          </cell>
        </row>
        <row r="414">
          <cell r="E414" t="str">
            <v/>
          </cell>
        </row>
        <row r="415">
          <cell r="E415" t="str">
            <v/>
          </cell>
        </row>
        <row r="416">
          <cell r="E416" t="str">
            <v/>
          </cell>
        </row>
        <row r="417">
          <cell r="E417" t="str">
            <v/>
          </cell>
        </row>
        <row r="418">
          <cell r="E418" t="str">
            <v/>
          </cell>
        </row>
        <row r="419">
          <cell r="E419" t="str">
            <v/>
          </cell>
        </row>
        <row r="420">
          <cell r="E420" t="str">
            <v/>
          </cell>
        </row>
        <row r="421">
          <cell r="E421" t="str">
            <v/>
          </cell>
        </row>
        <row r="422">
          <cell r="E422" t="str">
            <v/>
          </cell>
        </row>
        <row r="423">
          <cell r="E423" t="str">
            <v/>
          </cell>
        </row>
        <row r="424">
          <cell r="E424" t="str">
            <v/>
          </cell>
        </row>
        <row r="425">
          <cell r="E425" t="str">
            <v/>
          </cell>
        </row>
        <row r="426">
          <cell r="E426" t="str">
            <v/>
          </cell>
        </row>
        <row r="427">
          <cell r="E427" t="str">
            <v/>
          </cell>
        </row>
        <row r="428">
          <cell r="E428" t="str">
            <v/>
          </cell>
        </row>
        <row r="429">
          <cell r="E429" t="str">
            <v/>
          </cell>
        </row>
        <row r="430">
          <cell r="E430" t="str">
            <v/>
          </cell>
        </row>
        <row r="431">
          <cell r="E431" t="str">
            <v/>
          </cell>
        </row>
        <row r="432">
          <cell r="E432" t="str">
            <v/>
          </cell>
        </row>
        <row r="433">
          <cell r="E433" t="str">
            <v/>
          </cell>
        </row>
        <row r="434">
          <cell r="E434" t="str">
            <v/>
          </cell>
        </row>
        <row r="435">
          <cell r="E435" t="str">
            <v/>
          </cell>
        </row>
        <row r="436">
          <cell r="E436" t="str">
            <v/>
          </cell>
        </row>
        <row r="437">
          <cell r="E437" t="str">
            <v/>
          </cell>
        </row>
        <row r="438">
          <cell r="E438" t="str">
            <v/>
          </cell>
        </row>
        <row r="439">
          <cell r="E439" t="str">
            <v/>
          </cell>
        </row>
        <row r="440">
          <cell r="E440" t="str">
            <v/>
          </cell>
        </row>
        <row r="441">
          <cell r="E441" t="str">
            <v/>
          </cell>
        </row>
        <row r="442">
          <cell r="E442" t="str">
            <v/>
          </cell>
        </row>
        <row r="443">
          <cell r="E443" t="str">
            <v/>
          </cell>
        </row>
        <row r="444">
          <cell r="E444" t="str">
            <v/>
          </cell>
        </row>
        <row r="445">
          <cell r="E445" t="str">
            <v/>
          </cell>
        </row>
        <row r="446">
          <cell r="E446" t="str">
            <v/>
          </cell>
        </row>
        <row r="447">
          <cell r="E447" t="str">
            <v/>
          </cell>
        </row>
        <row r="448">
          <cell r="E448" t="str">
            <v/>
          </cell>
        </row>
        <row r="449">
          <cell r="E449" t="str">
            <v/>
          </cell>
        </row>
        <row r="450">
          <cell r="E450" t="str">
            <v/>
          </cell>
        </row>
        <row r="451">
          <cell r="E451" t="str">
            <v/>
          </cell>
        </row>
        <row r="452">
          <cell r="E452" t="str">
            <v/>
          </cell>
        </row>
        <row r="453">
          <cell r="E453" t="str">
            <v/>
          </cell>
        </row>
        <row r="454">
          <cell r="E454" t="str">
            <v/>
          </cell>
        </row>
        <row r="455">
          <cell r="E455" t="str">
            <v/>
          </cell>
        </row>
        <row r="456">
          <cell r="E456" t="str">
            <v/>
          </cell>
        </row>
        <row r="457">
          <cell r="E457" t="str">
            <v/>
          </cell>
        </row>
        <row r="458">
          <cell r="E458" t="str">
            <v/>
          </cell>
        </row>
        <row r="459">
          <cell r="E459" t="str">
            <v/>
          </cell>
        </row>
        <row r="460">
          <cell r="E460" t="str">
            <v/>
          </cell>
        </row>
        <row r="461">
          <cell r="E461" t="str">
            <v/>
          </cell>
        </row>
        <row r="462">
          <cell r="E462" t="str">
            <v/>
          </cell>
        </row>
        <row r="463">
          <cell r="E463" t="str">
            <v/>
          </cell>
        </row>
        <row r="464">
          <cell r="E464" t="str">
            <v/>
          </cell>
        </row>
        <row r="465">
          <cell r="E465" t="str">
            <v/>
          </cell>
        </row>
        <row r="466">
          <cell r="E466" t="str">
            <v/>
          </cell>
        </row>
        <row r="467">
          <cell r="E467" t="str">
            <v/>
          </cell>
        </row>
        <row r="468">
          <cell r="E468" t="str">
            <v/>
          </cell>
        </row>
        <row r="469">
          <cell r="E469" t="str">
            <v/>
          </cell>
        </row>
        <row r="470">
          <cell r="E470" t="str">
            <v/>
          </cell>
        </row>
        <row r="471">
          <cell r="E471" t="str">
            <v/>
          </cell>
        </row>
        <row r="472">
          <cell r="E472" t="str">
            <v/>
          </cell>
        </row>
        <row r="473">
          <cell r="E473" t="str">
            <v/>
          </cell>
        </row>
        <row r="474">
          <cell r="E474" t="str">
            <v/>
          </cell>
        </row>
        <row r="475">
          <cell r="E475" t="str">
            <v/>
          </cell>
        </row>
        <row r="476">
          <cell r="E476" t="str">
            <v/>
          </cell>
        </row>
        <row r="477">
          <cell r="E477" t="str">
            <v/>
          </cell>
        </row>
        <row r="478">
          <cell r="E478" t="str">
            <v/>
          </cell>
        </row>
        <row r="479">
          <cell r="E479" t="str">
            <v/>
          </cell>
        </row>
        <row r="480">
          <cell r="E480" t="str">
            <v/>
          </cell>
        </row>
        <row r="481">
          <cell r="E481" t="str">
            <v/>
          </cell>
        </row>
        <row r="482">
          <cell r="E482" t="str">
            <v/>
          </cell>
        </row>
        <row r="483">
          <cell r="E483" t="str">
            <v/>
          </cell>
        </row>
        <row r="484">
          <cell r="E484" t="str">
            <v/>
          </cell>
        </row>
        <row r="485">
          <cell r="E485" t="str">
            <v/>
          </cell>
        </row>
        <row r="486">
          <cell r="E486" t="str">
            <v/>
          </cell>
        </row>
        <row r="487">
          <cell r="E487" t="str">
            <v/>
          </cell>
        </row>
        <row r="488">
          <cell r="E488" t="str">
            <v/>
          </cell>
        </row>
        <row r="489">
          <cell r="E489" t="str">
            <v/>
          </cell>
        </row>
        <row r="490">
          <cell r="E490" t="str">
            <v/>
          </cell>
        </row>
        <row r="491">
          <cell r="E491" t="str">
            <v/>
          </cell>
        </row>
        <row r="492">
          <cell r="E492" t="str">
            <v/>
          </cell>
        </row>
        <row r="493">
          <cell r="E493" t="str">
            <v/>
          </cell>
        </row>
        <row r="494">
          <cell r="E494" t="str">
            <v/>
          </cell>
        </row>
        <row r="495">
          <cell r="E495" t="str">
            <v/>
          </cell>
        </row>
        <row r="496">
          <cell r="E496" t="str">
            <v/>
          </cell>
        </row>
        <row r="497">
          <cell r="E497" t="str">
            <v/>
          </cell>
        </row>
        <row r="498">
          <cell r="E498" t="str">
            <v/>
          </cell>
        </row>
        <row r="499">
          <cell r="E499" t="str">
            <v/>
          </cell>
        </row>
        <row r="500">
          <cell r="E500" t="str">
            <v/>
          </cell>
        </row>
        <row r="501">
          <cell r="E501" t="str">
            <v/>
          </cell>
        </row>
        <row r="502">
          <cell r="E502" t="str">
            <v/>
          </cell>
        </row>
        <row r="503">
          <cell r="E503" t="str">
            <v/>
          </cell>
        </row>
        <row r="504">
          <cell r="E504" t="str">
            <v/>
          </cell>
        </row>
        <row r="505">
          <cell r="E505" t="str">
            <v/>
          </cell>
        </row>
        <row r="506">
          <cell r="E506" t="str">
            <v/>
          </cell>
        </row>
        <row r="507">
          <cell r="E507" t="str">
            <v/>
          </cell>
        </row>
        <row r="508">
          <cell r="E508" t="str">
            <v/>
          </cell>
        </row>
        <row r="509">
          <cell r="E509" t="str">
            <v/>
          </cell>
        </row>
        <row r="510">
          <cell r="E510" t="str">
            <v/>
          </cell>
        </row>
        <row r="511">
          <cell r="E511" t="str">
            <v/>
          </cell>
        </row>
        <row r="512">
          <cell r="E512" t="str">
            <v/>
          </cell>
        </row>
        <row r="513">
          <cell r="E513" t="str">
            <v/>
          </cell>
        </row>
        <row r="514">
          <cell r="E514" t="str">
            <v/>
          </cell>
        </row>
        <row r="515">
          <cell r="E515" t="str">
            <v/>
          </cell>
        </row>
        <row r="516">
          <cell r="E516" t="str">
            <v/>
          </cell>
        </row>
        <row r="517">
          <cell r="E517" t="str">
            <v/>
          </cell>
        </row>
        <row r="518">
          <cell r="E518" t="str">
            <v/>
          </cell>
        </row>
        <row r="519">
          <cell r="E519" t="str">
            <v/>
          </cell>
        </row>
        <row r="520">
          <cell r="E520" t="str">
            <v/>
          </cell>
        </row>
        <row r="521">
          <cell r="E521" t="str">
            <v/>
          </cell>
        </row>
        <row r="522">
          <cell r="E522" t="str">
            <v/>
          </cell>
        </row>
        <row r="523">
          <cell r="E523" t="str">
            <v/>
          </cell>
        </row>
        <row r="524">
          <cell r="E524" t="str">
            <v/>
          </cell>
        </row>
        <row r="525">
          <cell r="E525" t="str">
            <v/>
          </cell>
        </row>
        <row r="526">
          <cell r="E526" t="str">
            <v/>
          </cell>
        </row>
        <row r="527">
          <cell r="E527" t="str">
            <v/>
          </cell>
        </row>
        <row r="528">
          <cell r="E528" t="str">
            <v/>
          </cell>
        </row>
        <row r="529">
          <cell r="E529" t="str">
            <v/>
          </cell>
        </row>
        <row r="530">
          <cell r="E530" t="str">
            <v/>
          </cell>
        </row>
        <row r="531">
          <cell r="E531" t="str">
            <v/>
          </cell>
        </row>
        <row r="532">
          <cell r="E532" t="str">
            <v/>
          </cell>
        </row>
        <row r="533">
          <cell r="E533" t="str">
            <v/>
          </cell>
        </row>
        <row r="534">
          <cell r="E534" t="str">
            <v/>
          </cell>
        </row>
        <row r="535">
          <cell r="E535" t="str">
            <v/>
          </cell>
        </row>
        <row r="536">
          <cell r="E536" t="str">
            <v/>
          </cell>
        </row>
        <row r="537">
          <cell r="E537" t="str">
            <v/>
          </cell>
        </row>
        <row r="538">
          <cell r="E538" t="str">
            <v/>
          </cell>
        </row>
        <row r="539">
          <cell r="E539" t="str">
            <v/>
          </cell>
        </row>
        <row r="540">
          <cell r="E540" t="str">
            <v/>
          </cell>
        </row>
        <row r="541">
          <cell r="E541" t="str">
            <v/>
          </cell>
        </row>
        <row r="542">
          <cell r="E542" t="str">
            <v/>
          </cell>
        </row>
        <row r="543">
          <cell r="E543" t="str">
            <v/>
          </cell>
        </row>
        <row r="544">
          <cell r="E544" t="str">
            <v/>
          </cell>
        </row>
        <row r="545">
          <cell r="E545" t="str">
            <v/>
          </cell>
        </row>
        <row r="546">
          <cell r="E546" t="str">
            <v/>
          </cell>
        </row>
        <row r="547">
          <cell r="E547" t="str">
            <v/>
          </cell>
        </row>
        <row r="548">
          <cell r="E548" t="str">
            <v/>
          </cell>
        </row>
        <row r="549">
          <cell r="E549" t="str">
            <v/>
          </cell>
        </row>
        <row r="550">
          <cell r="E550" t="str">
            <v/>
          </cell>
        </row>
        <row r="551">
          <cell r="E551" t="str">
            <v/>
          </cell>
        </row>
        <row r="552">
          <cell r="E552" t="str">
            <v/>
          </cell>
        </row>
        <row r="553">
          <cell r="E553" t="str">
            <v/>
          </cell>
        </row>
        <row r="554">
          <cell r="E554" t="str">
            <v/>
          </cell>
        </row>
        <row r="555">
          <cell r="E555" t="str">
            <v/>
          </cell>
        </row>
        <row r="556">
          <cell r="E556" t="str">
            <v/>
          </cell>
        </row>
        <row r="557">
          <cell r="E557" t="str">
            <v/>
          </cell>
        </row>
        <row r="558">
          <cell r="E558" t="str">
            <v/>
          </cell>
        </row>
        <row r="559">
          <cell r="E559" t="str">
            <v/>
          </cell>
        </row>
        <row r="560">
          <cell r="E560" t="str">
            <v/>
          </cell>
        </row>
        <row r="561">
          <cell r="E561" t="str">
            <v/>
          </cell>
        </row>
        <row r="562">
          <cell r="E562" t="str">
            <v/>
          </cell>
        </row>
        <row r="563">
          <cell r="E563" t="str">
            <v/>
          </cell>
        </row>
        <row r="564">
          <cell r="E564" t="str">
            <v/>
          </cell>
        </row>
        <row r="565">
          <cell r="E565" t="str">
            <v/>
          </cell>
        </row>
        <row r="566">
          <cell r="E566" t="str">
            <v/>
          </cell>
        </row>
        <row r="567">
          <cell r="E567" t="str">
            <v/>
          </cell>
        </row>
        <row r="568">
          <cell r="E568" t="str">
            <v/>
          </cell>
        </row>
        <row r="569">
          <cell r="E569" t="str">
            <v/>
          </cell>
        </row>
        <row r="570">
          <cell r="E570" t="str">
            <v/>
          </cell>
        </row>
        <row r="571">
          <cell r="E571" t="str">
            <v/>
          </cell>
        </row>
        <row r="572">
          <cell r="E572" t="str">
            <v/>
          </cell>
        </row>
        <row r="573">
          <cell r="E573" t="str">
            <v/>
          </cell>
        </row>
        <row r="574">
          <cell r="E574" t="str">
            <v/>
          </cell>
        </row>
        <row r="575">
          <cell r="E575" t="str">
            <v/>
          </cell>
        </row>
        <row r="576">
          <cell r="E576" t="str">
            <v/>
          </cell>
        </row>
        <row r="577">
          <cell r="E577" t="str">
            <v/>
          </cell>
        </row>
        <row r="578">
          <cell r="E578" t="str">
            <v/>
          </cell>
        </row>
        <row r="579">
          <cell r="E579" t="str">
            <v/>
          </cell>
        </row>
        <row r="580">
          <cell r="E580" t="str">
            <v/>
          </cell>
        </row>
        <row r="581">
          <cell r="E581" t="str">
            <v/>
          </cell>
        </row>
        <row r="582">
          <cell r="E582" t="str">
            <v/>
          </cell>
        </row>
        <row r="583">
          <cell r="E583" t="str">
            <v/>
          </cell>
        </row>
        <row r="584">
          <cell r="E584" t="str">
            <v/>
          </cell>
        </row>
        <row r="585">
          <cell r="E585" t="str">
            <v/>
          </cell>
        </row>
        <row r="586">
          <cell r="E586" t="str">
            <v/>
          </cell>
        </row>
        <row r="587">
          <cell r="E587" t="str">
            <v/>
          </cell>
        </row>
        <row r="588">
          <cell r="E588" t="str">
            <v/>
          </cell>
        </row>
        <row r="589">
          <cell r="E589" t="str">
            <v/>
          </cell>
        </row>
        <row r="590">
          <cell r="E590" t="str">
            <v/>
          </cell>
        </row>
        <row r="591">
          <cell r="E591" t="str">
            <v/>
          </cell>
        </row>
        <row r="592">
          <cell r="E592" t="str">
            <v/>
          </cell>
        </row>
        <row r="593">
          <cell r="E593" t="str">
            <v/>
          </cell>
        </row>
        <row r="594">
          <cell r="E594" t="str">
            <v/>
          </cell>
        </row>
        <row r="595">
          <cell r="E595" t="str">
            <v/>
          </cell>
        </row>
        <row r="596">
          <cell r="E596" t="str">
            <v/>
          </cell>
        </row>
        <row r="597">
          <cell r="E597" t="str">
            <v/>
          </cell>
        </row>
        <row r="598">
          <cell r="E598" t="str">
            <v/>
          </cell>
        </row>
        <row r="599">
          <cell r="E599" t="str">
            <v/>
          </cell>
        </row>
        <row r="600">
          <cell r="E600" t="str">
            <v/>
          </cell>
        </row>
        <row r="601">
          <cell r="E601" t="str">
            <v/>
          </cell>
        </row>
        <row r="602">
          <cell r="E602" t="str">
            <v/>
          </cell>
        </row>
        <row r="603">
          <cell r="E603" t="str">
            <v/>
          </cell>
        </row>
        <row r="604">
          <cell r="E604" t="str">
            <v/>
          </cell>
        </row>
        <row r="605">
          <cell r="E605" t="str">
            <v/>
          </cell>
        </row>
        <row r="606">
          <cell r="E606" t="str">
            <v/>
          </cell>
        </row>
        <row r="607">
          <cell r="E607" t="str">
            <v/>
          </cell>
        </row>
        <row r="608">
          <cell r="E608" t="str">
            <v/>
          </cell>
        </row>
        <row r="609">
          <cell r="E609" t="str">
            <v/>
          </cell>
        </row>
        <row r="610">
          <cell r="E610" t="str">
            <v/>
          </cell>
        </row>
        <row r="611">
          <cell r="E611" t="str">
            <v/>
          </cell>
        </row>
        <row r="612">
          <cell r="E612" t="str">
            <v/>
          </cell>
        </row>
        <row r="613">
          <cell r="E613" t="str">
            <v/>
          </cell>
        </row>
        <row r="614">
          <cell r="E614" t="str">
            <v/>
          </cell>
        </row>
        <row r="615">
          <cell r="E615" t="str">
            <v/>
          </cell>
        </row>
        <row r="616">
          <cell r="E616" t="str">
            <v/>
          </cell>
        </row>
        <row r="617">
          <cell r="E617" t="str">
            <v/>
          </cell>
        </row>
        <row r="618">
          <cell r="E618" t="str">
            <v/>
          </cell>
        </row>
        <row r="619">
          <cell r="E619" t="str">
            <v/>
          </cell>
        </row>
        <row r="620">
          <cell r="E620" t="str">
            <v/>
          </cell>
        </row>
        <row r="621">
          <cell r="E621" t="str">
            <v/>
          </cell>
        </row>
        <row r="622">
          <cell r="E622" t="str">
            <v/>
          </cell>
        </row>
        <row r="623">
          <cell r="E623" t="str">
            <v/>
          </cell>
        </row>
        <row r="624">
          <cell r="E624" t="str">
            <v/>
          </cell>
        </row>
        <row r="625">
          <cell r="E625" t="str">
            <v/>
          </cell>
        </row>
        <row r="626">
          <cell r="E626" t="str">
            <v/>
          </cell>
        </row>
        <row r="627">
          <cell r="E627" t="str">
            <v/>
          </cell>
        </row>
        <row r="628">
          <cell r="E628" t="str">
            <v/>
          </cell>
        </row>
        <row r="629">
          <cell r="E629" t="str">
            <v/>
          </cell>
        </row>
        <row r="630">
          <cell r="E630" t="str">
            <v/>
          </cell>
        </row>
        <row r="631">
          <cell r="E631" t="str">
            <v/>
          </cell>
        </row>
        <row r="632">
          <cell r="E632" t="str">
            <v/>
          </cell>
        </row>
        <row r="633">
          <cell r="E633" t="str">
            <v/>
          </cell>
        </row>
        <row r="634">
          <cell r="E634" t="str">
            <v/>
          </cell>
        </row>
        <row r="635">
          <cell r="E635" t="str">
            <v/>
          </cell>
        </row>
        <row r="636">
          <cell r="E636" t="str">
            <v/>
          </cell>
        </row>
        <row r="637">
          <cell r="E637" t="str">
            <v/>
          </cell>
        </row>
        <row r="638">
          <cell r="E638" t="str">
            <v/>
          </cell>
        </row>
        <row r="639">
          <cell r="E639" t="str">
            <v/>
          </cell>
        </row>
        <row r="640">
          <cell r="E640" t="str">
            <v/>
          </cell>
        </row>
        <row r="641">
          <cell r="E641" t="str">
            <v/>
          </cell>
        </row>
        <row r="642">
          <cell r="E642" t="str">
            <v/>
          </cell>
        </row>
        <row r="643">
          <cell r="E643" t="str">
            <v/>
          </cell>
        </row>
        <row r="644">
          <cell r="E644" t="str">
            <v/>
          </cell>
        </row>
        <row r="645">
          <cell r="E645" t="str">
            <v/>
          </cell>
        </row>
        <row r="646">
          <cell r="E646" t="str">
            <v/>
          </cell>
        </row>
        <row r="647">
          <cell r="E647" t="str">
            <v/>
          </cell>
        </row>
        <row r="648">
          <cell r="E648" t="str">
            <v/>
          </cell>
        </row>
        <row r="649">
          <cell r="E649" t="str">
            <v/>
          </cell>
        </row>
        <row r="650">
          <cell r="E650" t="str">
            <v/>
          </cell>
        </row>
        <row r="651">
          <cell r="E651" t="str">
            <v/>
          </cell>
        </row>
        <row r="652">
          <cell r="E652" t="str">
            <v/>
          </cell>
        </row>
        <row r="653">
          <cell r="E653" t="str">
            <v/>
          </cell>
        </row>
        <row r="654">
          <cell r="E654" t="str">
            <v/>
          </cell>
        </row>
        <row r="655">
          <cell r="E655" t="str">
            <v/>
          </cell>
        </row>
        <row r="656">
          <cell r="E656" t="str">
            <v/>
          </cell>
        </row>
        <row r="657">
          <cell r="E657" t="str">
            <v/>
          </cell>
        </row>
        <row r="658">
          <cell r="E658" t="str">
            <v/>
          </cell>
        </row>
        <row r="659">
          <cell r="E659" t="str">
            <v/>
          </cell>
        </row>
        <row r="660">
          <cell r="E660" t="str">
            <v/>
          </cell>
        </row>
        <row r="661">
          <cell r="E661" t="str">
            <v/>
          </cell>
        </row>
        <row r="662">
          <cell r="E662" t="str">
            <v/>
          </cell>
        </row>
        <row r="663">
          <cell r="E663" t="str">
            <v/>
          </cell>
        </row>
        <row r="664">
          <cell r="E664" t="str">
            <v/>
          </cell>
        </row>
        <row r="665">
          <cell r="E665" t="str">
            <v/>
          </cell>
        </row>
        <row r="666">
          <cell r="E666" t="str">
            <v/>
          </cell>
        </row>
        <row r="667">
          <cell r="E667" t="str">
            <v/>
          </cell>
        </row>
        <row r="668">
          <cell r="E668" t="str">
            <v/>
          </cell>
        </row>
        <row r="669">
          <cell r="E669" t="str">
            <v/>
          </cell>
        </row>
        <row r="670">
          <cell r="E670" t="str">
            <v/>
          </cell>
        </row>
        <row r="671">
          <cell r="E671" t="str">
            <v/>
          </cell>
        </row>
        <row r="672">
          <cell r="E672" t="str">
            <v/>
          </cell>
        </row>
        <row r="673">
          <cell r="E673" t="str">
            <v/>
          </cell>
        </row>
        <row r="674">
          <cell r="E674" t="str">
            <v/>
          </cell>
        </row>
        <row r="675">
          <cell r="E675" t="str">
            <v/>
          </cell>
        </row>
        <row r="676">
          <cell r="E676" t="str">
            <v/>
          </cell>
        </row>
        <row r="677">
          <cell r="E677" t="str">
            <v/>
          </cell>
        </row>
        <row r="678">
          <cell r="E678" t="str">
            <v/>
          </cell>
        </row>
        <row r="679">
          <cell r="E679" t="str">
            <v/>
          </cell>
        </row>
        <row r="680">
          <cell r="E680" t="str">
            <v/>
          </cell>
        </row>
        <row r="681">
          <cell r="E681" t="str">
            <v/>
          </cell>
        </row>
        <row r="682">
          <cell r="E682" t="str">
            <v/>
          </cell>
        </row>
        <row r="683">
          <cell r="E683" t="str">
            <v/>
          </cell>
        </row>
        <row r="684">
          <cell r="E684" t="str">
            <v/>
          </cell>
        </row>
        <row r="685">
          <cell r="E685" t="str">
            <v/>
          </cell>
        </row>
        <row r="686">
          <cell r="E686" t="str">
            <v/>
          </cell>
        </row>
        <row r="687">
          <cell r="E687" t="str">
            <v/>
          </cell>
        </row>
        <row r="688">
          <cell r="E688" t="str">
            <v/>
          </cell>
        </row>
        <row r="689">
          <cell r="E689" t="str">
            <v/>
          </cell>
        </row>
        <row r="690">
          <cell r="E690" t="str">
            <v/>
          </cell>
        </row>
        <row r="691">
          <cell r="E691" t="str">
            <v/>
          </cell>
        </row>
        <row r="692">
          <cell r="E692" t="str">
            <v/>
          </cell>
        </row>
        <row r="693">
          <cell r="E693" t="str">
            <v/>
          </cell>
        </row>
        <row r="694">
          <cell r="E694" t="str">
            <v/>
          </cell>
        </row>
        <row r="695">
          <cell r="E695" t="str">
            <v/>
          </cell>
        </row>
        <row r="696">
          <cell r="E696" t="str">
            <v/>
          </cell>
        </row>
        <row r="697">
          <cell r="E697" t="str">
            <v/>
          </cell>
        </row>
        <row r="698">
          <cell r="E698" t="str">
            <v/>
          </cell>
        </row>
        <row r="699">
          <cell r="E699" t="str">
            <v/>
          </cell>
        </row>
        <row r="700">
          <cell r="E700" t="str">
            <v/>
          </cell>
        </row>
        <row r="701">
          <cell r="E701" t="str">
            <v/>
          </cell>
        </row>
        <row r="702">
          <cell r="E702" t="str">
            <v/>
          </cell>
        </row>
        <row r="703">
          <cell r="E703" t="str">
            <v/>
          </cell>
        </row>
        <row r="704">
          <cell r="E704" t="str">
            <v/>
          </cell>
        </row>
        <row r="705">
          <cell r="E705" t="str">
            <v/>
          </cell>
        </row>
        <row r="706">
          <cell r="E706" t="str">
            <v/>
          </cell>
        </row>
        <row r="707">
          <cell r="E707" t="str">
            <v/>
          </cell>
        </row>
        <row r="708">
          <cell r="E708" t="str">
            <v/>
          </cell>
        </row>
        <row r="709">
          <cell r="E709" t="str">
            <v/>
          </cell>
        </row>
        <row r="710">
          <cell r="E710" t="str">
            <v/>
          </cell>
        </row>
        <row r="711">
          <cell r="E711" t="str">
            <v/>
          </cell>
        </row>
        <row r="712">
          <cell r="E712" t="str">
            <v/>
          </cell>
        </row>
        <row r="713">
          <cell r="E713" t="str">
            <v/>
          </cell>
        </row>
        <row r="714">
          <cell r="E714" t="str">
            <v/>
          </cell>
        </row>
        <row r="715">
          <cell r="E715" t="str">
            <v/>
          </cell>
        </row>
        <row r="716">
          <cell r="E716" t="str">
            <v/>
          </cell>
        </row>
        <row r="717">
          <cell r="E717" t="str">
            <v/>
          </cell>
        </row>
        <row r="718">
          <cell r="E718" t="str">
            <v/>
          </cell>
        </row>
        <row r="719">
          <cell r="E719" t="str">
            <v/>
          </cell>
        </row>
        <row r="720">
          <cell r="E720" t="str">
            <v/>
          </cell>
        </row>
        <row r="721">
          <cell r="E721" t="str">
            <v/>
          </cell>
        </row>
        <row r="722">
          <cell r="E722" t="str">
            <v/>
          </cell>
        </row>
        <row r="723">
          <cell r="E723" t="str">
            <v/>
          </cell>
        </row>
        <row r="724">
          <cell r="E724" t="str">
            <v/>
          </cell>
        </row>
        <row r="725">
          <cell r="E725" t="str">
            <v/>
          </cell>
        </row>
        <row r="726">
          <cell r="E726" t="str">
            <v/>
          </cell>
        </row>
        <row r="727">
          <cell r="E727" t="str">
            <v/>
          </cell>
        </row>
        <row r="728">
          <cell r="E728" t="str">
            <v/>
          </cell>
        </row>
        <row r="729">
          <cell r="E729" t="str">
            <v/>
          </cell>
        </row>
        <row r="730">
          <cell r="E730" t="str">
            <v/>
          </cell>
        </row>
        <row r="731">
          <cell r="E731" t="str">
            <v/>
          </cell>
        </row>
        <row r="732">
          <cell r="E732" t="str">
            <v/>
          </cell>
        </row>
        <row r="733">
          <cell r="E733" t="str">
            <v/>
          </cell>
        </row>
        <row r="734">
          <cell r="E734" t="str">
            <v/>
          </cell>
        </row>
        <row r="735">
          <cell r="E735" t="str">
            <v/>
          </cell>
        </row>
        <row r="736">
          <cell r="E736" t="str">
            <v/>
          </cell>
        </row>
        <row r="737">
          <cell r="E737" t="str">
            <v/>
          </cell>
        </row>
        <row r="738">
          <cell r="E738" t="str">
            <v/>
          </cell>
        </row>
        <row r="739">
          <cell r="E739" t="str">
            <v/>
          </cell>
        </row>
        <row r="740">
          <cell r="E740" t="str">
            <v/>
          </cell>
        </row>
        <row r="741">
          <cell r="E741" t="str">
            <v/>
          </cell>
        </row>
        <row r="742">
          <cell r="E742" t="str">
            <v/>
          </cell>
        </row>
        <row r="743">
          <cell r="E743" t="str">
            <v/>
          </cell>
        </row>
        <row r="744">
          <cell r="E744" t="str">
            <v/>
          </cell>
        </row>
        <row r="745">
          <cell r="E745" t="str">
            <v/>
          </cell>
        </row>
        <row r="746">
          <cell r="E746" t="str">
            <v/>
          </cell>
        </row>
        <row r="747">
          <cell r="E747" t="str">
            <v/>
          </cell>
        </row>
        <row r="748">
          <cell r="E748" t="str">
            <v/>
          </cell>
        </row>
        <row r="749">
          <cell r="E749" t="str">
            <v/>
          </cell>
        </row>
        <row r="750">
          <cell r="E750" t="str">
            <v/>
          </cell>
        </row>
        <row r="751">
          <cell r="E751" t="str">
            <v/>
          </cell>
        </row>
        <row r="752">
          <cell r="E752" t="str">
            <v/>
          </cell>
        </row>
        <row r="753">
          <cell r="E753" t="str">
            <v/>
          </cell>
        </row>
        <row r="754">
          <cell r="E754" t="str">
            <v/>
          </cell>
        </row>
        <row r="755">
          <cell r="E755" t="str">
            <v/>
          </cell>
        </row>
        <row r="756">
          <cell r="E756" t="str">
            <v/>
          </cell>
        </row>
        <row r="757">
          <cell r="E757" t="str">
            <v/>
          </cell>
        </row>
        <row r="758">
          <cell r="E758" t="str">
            <v/>
          </cell>
        </row>
        <row r="759">
          <cell r="E759" t="str">
            <v/>
          </cell>
        </row>
        <row r="760">
          <cell r="E760" t="str">
            <v/>
          </cell>
        </row>
        <row r="761">
          <cell r="E761" t="str">
            <v/>
          </cell>
        </row>
        <row r="762">
          <cell r="E762" t="str">
            <v/>
          </cell>
        </row>
        <row r="763">
          <cell r="E763" t="str">
            <v/>
          </cell>
        </row>
        <row r="764">
          <cell r="E764" t="str">
            <v/>
          </cell>
        </row>
        <row r="765">
          <cell r="E765" t="str">
            <v/>
          </cell>
        </row>
        <row r="766">
          <cell r="E766" t="str">
            <v/>
          </cell>
        </row>
        <row r="767">
          <cell r="E767" t="str">
            <v/>
          </cell>
        </row>
        <row r="768">
          <cell r="E768" t="str">
            <v/>
          </cell>
        </row>
        <row r="769">
          <cell r="E769" t="str">
            <v/>
          </cell>
        </row>
        <row r="770">
          <cell r="E770" t="str">
            <v/>
          </cell>
        </row>
        <row r="771">
          <cell r="E771" t="str">
            <v/>
          </cell>
        </row>
        <row r="772">
          <cell r="E772" t="str">
            <v/>
          </cell>
        </row>
        <row r="773">
          <cell r="E773" t="str">
            <v/>
          </cell>
        </row>
        <row r="774">
          <cell r="E774" t="str">
            <v/>
          </cell>
        </row>
        <row r="775">
          <cell r="E775" t="str">
            <v/>
          </cell>
        </row>
        <row r="776">
          <cell r="E776" t="str">
            <v/>
          </cell>
        </row>
        <row r="777">
          <cell r="E777" t="str">
            <v/>
          </cell>
        </row>
        <row r="778">
          <cell r="E778" t="str">
            <v/>
          </cell>
        </row>
        <row r="779">
          <cell r="E779" t="str">
            <v/>
          </cell>
        </row>
        <row r="780">
          <cell r="E780" t="str">
            <v/>
          </cell>
        </row>
        <row r="781">
          <cell r="E781" t="str">
            <v/>
          </cell>
        </row>
        <row r="782">
          <cell r="E782" t="str">
            <v/>
          </cell>
        </row>
        <row r="783">
          <cell r="E783" t="str">
            <v/>
          </cell>
        </row>
        <row r="784">
          <cell r="E784" t="str">
            <v/>
          </cell>
        </row>
        <row r="785">
          <cell r="E785" t="str">
            <v/>
          </cell>
        </row>
        <row r="786">
          <cell r="E786" t="str">
            <v/>
          </cell>
        </row>
        <row r="787">
          <cell r="E787" t="str">
            <v/>
          </cell>
        </row>
        <row r="788">
          <cell r="E788" t="str">
            <v/>
          </cell>
        </row>
        <row r="789">
          <cell r="E789" t="str">
            <v/>
          </cell>
        </row>
        <row r="790">
          <cell r="E790" t="str">
            <v/>
          </cell>
        </row>
        <row r="791">
          <cell r="E791" t="str">
            <v/>
          </cell>
        </row>
        <row r="792">
          <cell r="E792" t="str">
            <v/>
          </cell>
        </row>
        <row r="793">
          <cell r="E793" t="str">
            <v/>
          </cell>
        </row>
        <row r="794">
          <cell r="E794" t="str">
            <v/>
          </cell>
        </row>
        <row r="795">
          <cell r="E795" t="str">
            <v/>
          </cell>
        </row>
        <row r="796">
          <cell r="E796" t="str">
            <v/>
          </cell>
        </row>
        <row r="797">
          <cell r="E797" t="str">
            <v/>
          </cell>
        </row>
        <row r="798">
          <cell r="E798" t="str">
            <v/>
          </cell>
        </row>
        <row r="799">
          <cell r="E799" t="str">
            <v/>
          </cell>
        </row>
        <row r="800">
          <cell r="E800" t="str">
            <v/>
          </cell>
        </row>
        <row r="801">
          <cell r="E801" t="str">
            <v/>
          </cell>
        </row>
        <row r="802">
          <cell r="E802" t="str">
            <v/>
          </cell>
        </row>
        <row r="803">
          <cell r="E803" t="str">
            <v/>
          </cell>
        </row>
        <row r="804">
          <cell r="E804" t="str">
            <v/>
          </cell>
        </row>
        <row r="805">
          <cell r="E805" t="str">
            <v/>
          </cell>
        </row>
        <row r="806">
          <cell r="E806" t="str">
            <v/>
          </cell>
        </row>
        <row r="807">
          <cell r="E807" t="str">
            <v/>
          </cell>
        </row>
        <row r="808">
          <cell r="E808" t="str">
            <v/>
          </cell>
        </row>
        <row r="809">
          <cell r="E809" t="str">
            <v/>
          </cell>
        </row>
        <row r="810">
          <cell r="E810" t="str">
            <v/>
          </cell>
        </row>
        <row r="811">
          <cell r="E811" t="str">
            <v/>
          </cell>
        </row>
        <row r="812">
          <cell r="E812" t="str">
            <v/>
          </cell>
        </row>
        <row r="813">
          <cell r="E813" t="str">
            <v/>
          </cell>
        </row>
        <row r="814">
          <cell r="E814" t="str">
            <v/>
          </cell>
        </row>
        <row r="815">
          <cell r="E815" t="str">
            <v/>
          </cell>
        </row>
        <row r="816">
          <cell r="E816" t="str">
            <v/>
          </cell>
        </row>
        <row r="817">
          <cell r="E817" t="str">
            <v/>
          </cell>
        </row>
        <row r="818">
          <cell r="E818" t="str">
            <v/>
          </cell>
        </row>
        <row r="819">
          <cell r="E819" t="str">
            <v/>
          </cell>
        </row>
        <row r="820">
          <cell r="E820" t="str">
            <v/>
          </cell>
        </row>
        <row r="821">
          <cell r="E821" t="str">
            <v/>
          </cell>
        </row>
        <row r="822">
          <cell r="E822" t="str">
            <v/>
          </cell>
        </row>
        <row r="823">
          <cell r="E823" t="str">
            <v/>
          </cell>
        </row>
        <row r="824">
          <cell r="E824" t="str">
            <v/>
          </cell>
        </row>
        <row r="825">
          <cell r="E825" t="str">
            <v/>
          </cell>
        </row>
        <row r="826">
          <cell r="E826" t="str">
            <v/>
          </cell>
        </row>
        <row r="827">
          <cell r="E827" t="str">
            <v/>
          </cell>
        </row>
        <row r="828">
          <cell r="E828" t="str">
            <v/>
          </cell>
        </row>
        <row r="829">
          <cell r="E829" t="str">
            <v/>
          </cell>
        </row>
        <row r="830">
          <cell r="E830" t="str">
            <v/>
          </cell>
        </row>
        <row r="831">
          <cell r="E831" t="str">
            <v/>
          </cell>
        </row>
        <row r="832">
          <cell r="E832" t="str">
            <v/>
          </cell>
        </row>
        <row r="833">
          <cell r="E833" t="str">
            <v/>
          </cell>
        </row>
        <row r="834">
          <cell r="E834" t="str">
            <v/>
          </cell>
        </row>
        <row r="835">
          <cell r="E835" t="str">
            <v/>
          </cell>
        </row>
        <row r="836">
          <cell r="E836" t="str">
            <v/>
          </cell>
        </row>
        <row r="837">
          <cell r="E837" t="str">
            <v/>
          </cell>
        </row>
        <row r="838">
          <cell r="E838" t="str">
            <v/>
          </cell>
        </row>
        <row r="839">
          <cell r="E839" t="str">
            <v/>
          </cell>
        </row>
        <row r="840">
          <cell r="E840" t="str">
            <v/>
          </cell>
        </row>
        <row r="841">
          <cell r="E841" t="str">
            <v/>
          </cell>
        </row>
        <row r="842">
          <cell r="E842" t="str">
            <v/>
          </cell>
        </row>
        <row r="843">
          <cell r="E843" t="str">
            <v/>
          </cell>
        </row>
        <row r="844">
          <cell r="E844" t="str">
            <v/>
          </cell>
        </row>
        <row r="845">
          <cell r="E845" t="str">
            <v/>
          </cell>
        </row>
        <row r="846">
          <cell r="E846" t="str">
            <v/>
          </cell>
        </row>
        <row r="847">
          <cell r="E847" t="str">
            <v/>
          </cell>
        </row>
        <row r="848">
          <cell r="E848" t="str">
            <v/>
          </cell>
        </row>
        <row r="849">
          <cell r="E849" t="str">
            <v/>
          </cell>
        </row>
        <row r="850">
          <cell r="E850" t="str">
            <v/>
          </cell>
        </row>
        <row r="851">
          <cell r="E851" t="str">
            <v/>
          </cell>
        </row>
        <row r="852">
          <cell r="E852" t="str">
            <v/>
          </cell>
        </row>
        <row r="853">
          <cell r="E853" t="str">
            <v/>
          </cell>
        </row>
        <row r="854">
          <cell r="E854" t="str">
            <v/>
          </cell>
        </row>
        <row r="855">
          <cell r="E855" t="str">
            <v/>
          </cell>
        </row>
        <row r="856">
          <cell r="E856" t="str">
            <v/>
          </cell>
        </row>
        <row r="857">
          <cell r="E857" t="str">
            <v/>
          </cell>
        </row>
        <row r="858">
          <cell r="E858" t="str">
            <v/>
          </cell>
        </row>
        <row r="859">
          <cell r="E859" t="str">
            <v/>
          </cell>
        </row>
        <row r="860">
          <cell r="E860" t="str">
            <v/>
          </cell>
        </row>
        <row r="861">
          <cell r="E861" t="str">
            <v/>
          </cell>
        </row>
        <row r="862">
          <cell r="E862" t="str">
            <v/>
          </cell>
        </row>
        <row r="863">
          <cell r="E863" t="str">
            <v/>
          </cell>
        </row>
        <row r="864">
          <cell r="E864" t="str">
            <v/>
          </cell>
        </row>
        <row r="865">
          <cell r="E865" t="str">
            <v/>
          </cell>
        </row>
        <row r="866">
          <cell r="E866" t="str">
            <v/>
          </cell>
        </row>
        <row r="867">
          <cell r="E867" t="str">
            <v/>
          </cell>
        </row>
        <row r="868">
          <cell r="E868" t="str">
            <v/>
          </cell>
        </row>
        <row r="869">
          <cell r="E869" t="str">
            <v/>
          </cell>
        </row>
        <row r="870">
          <cell r="E870" t="str">
            <v/>
          </cell>
        </row>
        <row r="871">
          <cell r="E871" t="str">
            <v/>
          </cell>
        </row>
        <row r="872">
          <cell r="E872" t="str">
            <v/>
          </cell>
        </row>
        <row r="873">
          <cell r="E873" t="str">
            <v/>
          </cell>
        </row>
        <row r="874">
          <cell r="E874" t="str">
            <v/>
          </cell>
        </row>
        <row r="875">
          <cell r="E875" t="str">
            <v/>
          </cell>
        </row>
        <row r="876">
          <cell r="E876" t="str">
            <v/>
          </cell>
        </row>
        <row r="877">
          <cell r="E877" t="str">
            <v/>
          </cell>
        </row>
        <row r="878">
          <cell r="E878" t="str">
            <v/>
          </cell>
        </row>
        <row r="879">
          <cell r="E879" t="str">
            <v/>
          </cell>
        </row>
        <row r="880">
          <cell r="E880" t="str">
            <v/>
          </cell>
        </row>
        <row r="881">
          <cell r="E881" t="str">
            <v/>
          </cell>
        </row>
        <row r="882">
          <cell r="E882" t="str">
            <v/>
          </cell>
        </row>
        <row r="883">
          <cell r="E883" t="str">
            <v/>
          </cell>
        </row>
        <row r="884">
          <cell r="E884" t="str">
            <v/>
          </cell>
        </row>
        <row r="885">
          <cell r="E885" t="str">
            <v/>
          </cell>
        </row>
        <row r="886">
          <cell r="E886" t="str">
            <v/>
          </cell>
        </row>
        <row r="887">
          <cell r="E887" t="str">
            <v/>
          </cell>
        </row>
        <row r="888">
          <cell r="E888" t="str">
            <v/>
          </cell>
        </row>
        <row r="889">
          <cell r="E889" t="str">
            <v/>
          </cell>
        </row>
        <row r="890">
          <cell r="E890" t="str">
            <v/>
          </cell>
        </row>
        <row r="891">
          <cell r="E891" t="str">
            <v/>
          </cell>
        </row>
        <row r="892">
          <cell r="E892" t="str">
            <v/>
          </cell>
        </row>
        <row r="893">
          <cell r="E893" t="str">
            <v/>
          </cell>
        </row>
        <row r="894">
          <cell r="E894" t="str">
            <v/>
          </cell>
        </row>
        <row r="895">
          <cell r="E895" t="str">
            <v/>
          </cell>
        </row>
        <row r="896">
          <cell r="E896" t="str">
            <v/>
          </cell>
        </row>
        <row r="897">
          <cell r="E897" t="str">
            <v/>
          </cell>
        </row>
        <row r="898">
          <cell r="E898" t="str">
            <v/>
          </cell>
        </row>
        <row r="899">
          <cell r="E899" t="str">
            <v/>
          </cell>
        </row>
        <row r="900">
          <cell r="E900" t="str">
            <v/>
          </cell>
        </row>
        <row r="901">
          <cell r="E901" t="str">
            <v/>
          </cell>
        </row>
        <row r="902">
          <cell r="E902" t="str">
            <v/>
          </cell>
        </row>
        <row r="903">
          <cell r="E903" t="str">
            <v/>
          </cell>
        </row>
        <row r="904">
          <cell r="E904" t="str">
            <v/>
          </cell>
        </row>
        <row r="905">
          <cell r="E905" t="str">
            <v/>
          </cell>
        </row>
        <row r="906">
          <cell r="E906" t="str">
            <v/>
          </cell>
        </row>
        <row r="907">
          <cell r="E907" t="str">
            <v/>
          </cell>
        </row>
        <row r="908">
          <cell r="E908" t="str">
            <v/>
          </cell>
        </row>
        <row r="909">
          <cell r="E909" t="str">
            <v/>
          </cell>
        </row>
        <row r="910">
          <cell r="E910" t="str">
            <v/>
          </cell>
        </row>
        <row r="911">
          <cell r="E911" t="str">
            <v/>
          </cell>
        </row>
        <row r="912">
          <cell r="E912" t="str">
            <v/>
          </cell>
        </row>
        <row r="913">
          <cell r="E913" t="str">
            <v/>
          </cell>
        </row>
        <row r="914">
          <cell r="E914" t="str">
            <v/>
          </cell>
        </row>
        <row r="915">
          <cell r="E915" t="str">
            <v/>
          </cell>
        </row>
        <row r="916">
          <cell r="E916" t="str">
            <v/>
          </cell>
        </row>
        <row r="917">
          <cell r="E917" t="str">
            <v/>
          </cell>
        </row>
        <row r="918">
          <cell r="E918" t="str">
            <v/>
          </cell>
        </row>
        <row r="919">
          <cell r="E919" t="str">
            <v/>
          </cell>
        </row>
        <row r="920">
          <cell r="E920" t="str">
            <v/>
          </cell>
        </row>
        <row r="921">
          <cell r="E921" t="str">
            <v/>
          </cell>
        </row>
        <row r="922">
          <cell r="E922" t="str">
            <v/>
          </cell>
        </row>
        <row r="923">
          <cell r="E923" t="str">
            <v/>
          </cell>
        </row>
        <row r="924">
          <cell r="E924" t="str">
            <v/>
          </cell>
        </row>
        <row r="925">
          <cell r="E925" t="str">
            <v/>
          </cell>
        </row>
        <row r="926">
          <cell r="E926" t="str">
            <v/>
          </cell>
        </row>
        <row r="927">
          <cell r="E927" t="str">
            <v/>
          </cell>
        </row>
        <row r="928">
          <cell r="E928" t="str">
            <v/>
          </cell>
        </row>
        <row r="929">
          <cell r="E929" t="str">
            <v/>
          </cell>
        </row>
        <row r="930">
          <cell r="E930" t="str">
            <v/>
          </cell>
        </row>
        <row r="931">
          <cell r="E931" t="str">
            <v/>
          </cell>
        </row>
        <row r="932">
          <cell r="E932" t="str">
            <v/>
          </cell>
        </row>
        <row r="933">
          <cell r="E933" t="str">
            <v/>
          </cell>
        </row>
        <row r="934">
          <cell r="E934" t="str">
            <v/>
          </cell>
        </row>
        <row r="935">
          <cell r="E935" t="str">
            <v/>
          </cell>
        </row>
        <row r="936">
          <cell r="E936" t="str">
            <v/>
          </cell>
        </row>
        <row r="937">
          <cell r="E937" t="str">
            <v/>
          </cell>
        </row>
        <row r="938">
          <cell r="E938" t="str">
            <v/>
          </cell>
        </row>
        <row r="939">
          <cell r="E939" t="str">
            <v/>
          </cell>
        </row>
        <row r="940">
          <cell r="E940" t="str">
            <v/>
          </cell>
        </row>
        <row r="941">
          <cell r="E941" t="str">
            <v/>
          </cell>
        </row>
        <row r="942">
          <cell r="E942" t="str">
            <v/>
          </cell>
        </row>
        <row r="943">
          <cell r="E943" t="str">
            <v/>
          </cell>
        </row>
        <row r="944">
          <cell r="E944" t="str">
            <v/>
          </cell>
        </row>
        <row r="945">
          <cell r="E945" t="str">
            <v/>
          </cell>
        </row>
        <row r="946">
          <cell r="E946" t="str">
            <v/>
          </cell>
        </row>
        <row r="947">
          <cell r="E947" t="str">
            <v/>
          </cell>
        </row>
        <row r="948">
          <cell r="E948" t="str">
            <v/>
          </cell>
        </row>
        <row r="949">
          <cell r="E949" t="str">
            <v/>
          </cell>
        </row>
        <row r="950">
          <cell r="E950" t="str">
            <v/>
          </cell>
        </row>
        <row r="951">
          <cell r="E951" t="str">
            <v/>
          </cell>
        </row>
        <row r="952">
          <cell r="E952" t="str">
            <v/>
          </cell>
        </row>
        <row r="953">
          <cell r="E953" t="str">
            <v/>
          </cell>
        </row>
        <row r="954">
          <cell r="E954" t="str">
            <v/>
          </cell>
        </row>
        <row r="955">
          <cell r="E955" t="str">
            <v/>
          </cell>
        </row>
        <row r="956">
          <cell r="E956" t="str">
            <v/>
          </cell>
        </row>
        <row r="957">
          <cell r="E957" t="str">
            <v/>
          </cell>
        </row>
        <row r="958">
          <cell r="E958" t="str">
            <v/>
          </cell>
        </row>
        <row r="959">
          <cell r="E959" t="str">
            <v/>
          </cell>
        </row>
        <row r="960">
          <cell r="E960" t="str">
            <v/>
          </cell>
        </row>
        <row r="961">
          <cell r="E961" t="str">
            <v/>
          </cell>
        </row>
        <row r="962">
          <cell r="E962" t="str">
            <v/>
          </cell>
        </row>
        <row r="963">
          <cell r="E963" t="str">
            <v/>
          </cell>
        </row>
        <row r="964">
          <cell r="E964" t="str">
            <v/>
          </cell>
        </row>
        <row r="965">
          <cell r="E965" t="str">
            <v/>
          </cell>
        </row>
        <row r="966">
          <cell r="E966" t="str">
            <v/>
          </cell>
        </row>
        <row r="967">
          <cell r="E967" t="str">
            <v/>
          </cell>
        </row>
        <row r="968">
          <cell r="E968" t="str">
            <v/>
          </cell>
        </row>
        <row r="969">
          <cell r="E969" t="str">
            <v/>
          </cell>
        </row>
        <row r="970">
          <cell r="E970" t="str">
            <v/>
          </cell>
        </row>
        <row r="971">
          <cell r="E971" t="str">
            <v/>
          </cell>
        </row>
        <row r="972">
          <cell r="E972" t="str">
            <v/>
          </cell>
        </row>
        <row r="973">
          <cell r="E973" t="str">
            <v/>
          </cell>
        </row>
        <row r="974">
          <cell r="E974" t="str">
            <v/>
          </cell>
        </row>
        <row r="975">
          <cell r="E975" t="str">
            <v/>
          </cell>
        </row>
        <row r="976">
          <cell r="E976" t="str">
            <v/>
          </cell>
        </row>
        <row r="977">
          <cell r="E977" t="str">
            <v/>
          </cell>
        </row>
        <row r="978">
          <cell r="E978" t="str">
            <v/>
          </cell>
        </row>
        <row r="979">
          <cell r="E979" t="str">
            <v/>
          </cell>
        </row>
        <row r="980">
          <cell r="E980" t="str">
            <v/>
          </cell>
        </row>
        <row r="981">
          <cell r="E981" t="str">
            <v/>
          </cell>
        </row>
        <row r="982">
          <cell r="E982" t="str">
            <v/>
          </cell>
        </row>
        <row r="983">
          <cell r="E983" t="str">
            <v/>
          </cell>
        </row>
        <row r="984">
          <cell r="E984" t="str">
            <v/>
          </cell>
        </row>
        <row r="985">
          <cell r="E985" t="str">
            <v/>
          </cell>
        </row>
        <row r="986">
          <cell r="E986" t="str">
            <v/>
          </cell>
        </row>
        <row r="987">
          <cell r="E987" t="str">
            <v/>
          </cell>
        </row>
        <row r="988">
          <cell r="E988" t="str">
            <v/>
          </cell>
        </row>
        <row r="989">
          <cell r="E989" t="str">
            <v/>
          </cell>
        </row>
        <row r="990">
          <cell r="E990" t="str">
            <v/>
          </cell>
        </row>
        <row r="991">
          <cell r="E991" t="str">
            <v/>
          </cell>
        </row>
        <row r="992">
          <cell r="E992" t="str">
            <v/>
          </cell>
        </row>
        <row r="993">
          <cell r="E993" t="str">
            <v/>
          </cell>
        </row>
        <row r="994">
          <cell r="E994" t="str">
            <v/>
          </cell>
        </row>
        <row r="995">
          <cell r="E995" t="str">
            <v/>
          </cell>
        </row>
        <row r="996">
          <cell r="E996" t="str">
            <v/>
          </cell>
        </row>
        <row r="997">
          <cell r="E997" t="str">
            <v/>
          </cell>
        </row>
        <row r="998">
          <cell r="E998" t="str">
            <v/>
          </cell>
        </row>
        <row r="999">
          <cell r="E999" t="str">
            <v/>
          </cell>
        </row>
        <row r="1000">
          <cell r="E1000" t="str">
            <v/>
          </cell>
        </row>
        <row r="1001">
          <cell r="E1001" t="str">
            <v/>
          </cell>
        </row>
        <row r="1002">
          <cell r="E1002" t="str">
            <v/>
          </cell>
        </row>
        <row r="1003">
          <cell r="E1003" t="str">
            <v/>
          </cell>
        </row>
        <row r="1004">
          <cell r="E1004" t="str">
            <v/>
          </cell>
        </row>
        <row r="1005">
          <cell r="E1005" t="str">
            <v/>
          </cell>
        </row>
        <row r="1006">
          <cell r="E1006" t="str">
            <v/>
          </cell>
        </row>
        <row r="1007">
          <cell r="E1007" t="str">
            <v/>
          </cell>
        </row>
        <row r="1008">
          <cell r="E1008" t="str">
            <v/>
          </cell>
        </row>
        <row r="1009">
          <cell r="E1009" t="str">
            <v/>
          </cell>
        </row>
        <row r="1010">
          <cell r="E1010" t="str">
            <v/>
          </cell>
        </row>
        <row r="1011">
          <cell r="E1011" t="str">
            <v/>
          </cell>
        </row>
        <row r="1012">
          <cell r="E1012" t="str">
            <v/>
          </cell>
        </row>
        <row r="1013">
          <cell r="E1013" t="str">
            <v/>
          </cell>
        </row>
        <row r="1014">
          <cell r="E1014" t="str">
            <v/>
          </cell>
        </row>
        <row r="1015">
          <cell r="E1015" t="str">
            <v/>
          </cell>
        </row>
        <row r="1016">
          <cell r="E1016" t="str">
            <v/>
          </cell>
        </row>
        <row r="1017">
          <cell r="E1017" t="str">
            <v/>
          </cell>
        </row>
        <row r="1018">
          <cell r="E1018" t="str">
            <v/>
          </cell>
        </row>
        <row r="1019">
          <cell r="E1019" t="str">
            <v/>
          </cell>
        </row>
        <row r="1020">
          <cell r="E1020" t="str">
            <v/>
          </cell>
        </row>
        <row r="1021">
          <cell r="E1021" t="str">
            <v/>
          </cell>
        </row>
        <row r="1022">
          <cell r="E1022" t="str">
            <v/>
          </cell>
        </row>
        <row r="1023">
          <cell r="E1023" t="str">
            <v/>
          </cell>
        </row>
        <row r="1024">
          <cell r="E1024" t="str">
            <v/>
          </cell>
        </row>
        <row r="1025">
          <cell r="E1025" t="str">
            <v/>
          </cell>
        </row>
        <row r="1026">
          <cell r="E1026" t="str">
            <v/>
          </cell>
        </row>
        <row r="1027">
          <cell r="E1027" t="str">
            <v/>
          </cell>
        </row>
        <row r="1028">
          <cell r="E1028" t="str">
            <v/>
          </cell>
        </row>
        <row r="1029">
          <cell r="E1029" t="str">
            <v/>
          </cell>
        </row>
        <row r="1030">
          <cell r="E1030" t="str">
            <v/>
          </cell>
        </row>
        <row r="1031">
          <cell r="E1031" t="str">
            <v/>
          </cell>
        </row>
        <row r="1032">
          <cell r="E1032" t="str">
            <v/>
          </cell>
        </row>
        <row r="1033">
          <cell r="E1033" t="str">
            <v/>
          </cell>
        </row>
        <row r="1034">
          <cell r="E1034" t="str">
            <v/>
          </cell>
        </row>
        <row r="1035">
          <cell r="E1035" t="str">
            <v/>
          </cell>
        </row>
        <row r="1036">
          <cell r="E1036" t="str">
            <v/>
          </cell>
        </row>
        <row r="1037">
          <cell r="E1037" t="str">
            <v/>
          </cell>
        </row>
        <row r="1038">
          <cell r="E1038" t="str">
            <v/>
          </cell>
        </row>
        <row r="1039">
          <cell r="E1039" t="str">
            <v/>
          </cell>
        </row>
        <row r="1040">
          <cell r="E1040" t="str">
            <v/>
          </cell>
        </row>
        <row r="1041">
          <cell r="E1041" t="str">
            <v/>
          </cell>
        </row>
        <row r="1042">
          <cell r="E1042" t="str">
            <v/>
          </cell>
        </row>
        <row r="1043">
          <cell r="E1043" t="str">
            <v/>
          </cell>
        </row>
        <row r="1044">
          <cell r="E1044" t="str">
            <v/>
          </cell>
        </row>
        <row r="1045">
          <cell r="E1045" t="str">
            <v/>
          </cell>
        </row>
        <row r="1046">
          <cell r="E1046" t="str">
            <v/>
          </cell>
        </row>
        <row r="1047">
          <cell r="E1047" t="str">
            <v/>
          </cell>
        </row>
        <row r="1048">
          <cell r="E1048" t="str">
            <v/>
          </cell>
        </row>
        <row r="1049">
          <cell r="E1049" t="str">
            <v/>
          </cell>
        </row>
        <row r="1050">
          <cell r="E1050" t="str">
            <v/>
          </cell>
        </row>
        <row r="1051">
          <cell r="E1051" t="str">
            <v/>
          </cell>
        </row>
        <row r="1052">
          <cell r="E1052" t="str">
            <v/>
          </cell>
        </row>
        <row r="1053">
          <cell r="E1053" t="str">
            <v/>
          </cell>
        </row>
        <row r="1054">
          <cell r="E1054" t="str">
            <v/>
          </cell>
        </row>
        <row r="1055">
          <cell r="E1055" t="str">
            <v/>
          </cell>
        </row>
        <row r="1056">
          <cell r="E1056" t="str">
            <v/>
          </cell>
        </row>
        <row r="1057">
          <cell r="E1057" t="str">
            <v/>
          </cell>
        </row>
        <row r="1058">
          <cell r="E1058" t="str">
            <v/>
          </cell>
        </row>
        <row r="1059">
          <cell r="E1059" t="str">
            <v/>
          </cell>
        </row>
        <row r="1060">
          <cell r="E1060" t="str">
            <v/>
          </cell>
        </row>
        <row r="1061">
          <cell r="E1061" t="str">
            <v/>
          </cell>
        </row>
        <row r="1062">
          <cell r="E1062" t="str">
            <v/>
          </cell>
        </row>
        <row r="1063">
          <cell r="E1063" t="str">
            <v/>
          </cell>
        </row>
        <row r="1064">
          <cell r="E1064" t="str">
            <v/>
          </cell>
        </row>
        <row r="1065">
          <cell r="E1065" t="str">
            <v/>
          </cell>
        </row>
        <row r="1066">
          <cell r="E1066" t="str">
            <v/>
          </cell>
        </row>
        <row r="1067">
          <cell r="E1067" t="str">
            <v/>
          </cell>
        </row>
        <row r="1068">
          <cell r="E1068" t="str">
            <v/>
          </cell>
        </row>
        <row r="1069">
          <cell r="E1069" t="str">
            <v/>
          </cell>
        </row>
        <row r="1070">
          <cell r="E1070" t="str">
            <v/>
          </cell>
        </row>
        <row r="1071">
          <cell r="E1071" t="str">
            <v/>
          </cell>
        </row>
        <row r="1072">
          <cell r="E1072" t="str">
            <v/>
          </cell>
        </row>
        <row r="1073">
          <cell r="E1073" t="str">
            <v/>
          </cell>
        </row>
        <row r="1074">
          <cell r="E1074" t="str">
            <v/>
          </cell>
        </row>
        <row r="1075">
          <cell r="E1075" t="str">
            <v/>
          </cell>
        </row>
        <row r="1076">
          <cell r="E1076" t="str">
            <v/>
          </cell>
        </row>
        <row r="1077">
          <cell r="E1077" t="str">
            <v/>
          </cell>
        </row>
        <row r="1078">
          <cell r="E1078" t="str">
            <v/>
          </cell>
        </row>
        <row r="1079">
          <cell r="E1079" t="str">
            <v/>
          </cell>
        </row>
        <row r="1080">
          <cell r="E1080" t="str">
            <v/>
          </cell>
        </row>
        <row r="1081">
          <cell r="E1081" t="str">
            <v/>
          </cell>
        </row>
        <row r="1082">
          <cell r="E1082" t="str">
            <v/>
          </cell>
        </row>
        <row r="1083">
          <cell r="E1083" t="str">
            <v/>
          </cell>
        </row>
        <row r="1084">
          <cell r="E1084" t="str">
            <v/>
          </cell>
        </row>
        <row r="1085">
          <cell r="E1085" t="str">
            <v/>
          </cell>
        </row>
        <row r="1086">
          <cell r="E1086" t="str">
            <v/>
          </cell>
        </row>
        <row r="1087">
          <cell r="E1087" t="str">
            <v/>
          </cell>
        </row>
        <row r="1088">
          <cell r="E1088" t="str">
            <v/>
          </cell>
        </row>
        <row r="1089">
          <cell r="E1089" t="str">
            <v/>
          </cell>
        </row>
        <row r="1090">
          <cell r="E1090" t="str">
            <v/>
          </cell>
        </row>
        <row r="1091">
          <cell r="E1091" t="str">
            <v/>
          </cell>
        </row>
        <row r="1092">
          <cell r="E1092" t="str">
            <v/>
          </cell>
        </row>
        <row r="1093">
          <cell r="E1093" t="str">
            <v/>
          </cell>
        </row>
        <row r="1094">
          <cell r="E1094" t="str">
            <v/>
          </cell>
        </row>
        <row r="1095">
          <cell r="E1095" t="str">
            <v/>
          </cell>
        </row>
        <row r="1096">
          <cell r="E1096" t="str">
            <v/>
          </cell>
        </row>
        <row r="1097">
          <cell r="E1097" t="str">
            <v/>
          </cell>
        </row>
        <row r="1098">
          <cell r="E1098" t="str">
            <v/>
          </cell>
        </row>
        <row r="1099">
          <cell r="E1099" t="str">
            <v/>
          </cell>
        </row>
        <row r="1100">
          <cell r="E1100" t="str">
            <v/>
          </cell>
        </row>
        <row r="1101">
          <cell r="E1101" t="str">
            <v/>
          </cell>
        </row>
        <row r="1102">
          <cell r="E1102" t="str">
            <v/>
          </cell>
        </row>
        <row r="1103">
          <cell r="E1103" t="str">
            <v/>
          </cell>
        </row>
        <row r="1104">
          <cell r="E1104" t="str">
            <v/>
          </cell>
        </row>
        <row r="1105">
          <cell r="E1105" t="str">
            <v/>
          </cell>
        </row>
        <row r="1106">
          <cell r="E1106" t="str">
            <v/>
          </cell>
        </row>
        <row r="1107">
          <cell r="E1107" t="str">
            <v/>
          </cell>
        </row>
        <row r="1108">
          <cell r="E1108" t="str">
            <v/>
          </cell>
        </row>
        <row r="1109">
          <cell r="E1109" t="str">
            <v/>
          </cell>
        </row>
        <row r="1110">
          <cell r="E1110" t="str">
            <v/>
          </cell>
        </row>
        <row r="1111">
          <cell r="E1111" t="str">
            <v/>
          </cell>
        </row>
        <row r="1112">
          <cell r="E1112" t="str">
            <v/>
          </cell>
        </row>
        <row r="1113">
          <cell r="E1113" t="str">
            <v/>
          </cell>
        </row>
        <row r="1114">
          <cell r="E1114" t="str">
            <v/>
          </cell>
        </row>
        <row r="1115">
          <cell r="E1115" t="str">
            <v/>
          </cell>
        </row>
        <row r="1116">
          <cell r="E1116" t="str">
            <v/>
          </cell>
        </row>
        <row r="1117">
          <cell r="E1117" t="str">
            <v/>
          </cell>
        </row>
        <row r="1118">
          <cell r="E1118" t="str">
            <v/>
          </cell>
        </row>
        <row r="1119">
          <cell r="E1119" t="str">
            <v/>
          </cell>
        </row>
        <row r="1120">
          <cell r="E1120" t="str">
            <v/>
          </cell>
        </row>
        <row r="1121">
          <cell r="E1121" t="str">
            <v/>
          </cell>
        </row>
        <row r="1122">
          <cell r="E1122" t="str">
            <v/>
          </cell>
        </row>
        <row r="1123">
          <cell r="E1123" t="str">
            <v/>
          </cell>
        </row>
        <row r="1124">
          <cell r="E1124" t="str">
            <v/>
          </cell>
        </row>
        <row r="1125">
          <cell r="E1125" t="str">
            <v/>
          </cell>
        </row>
        <row r="1126">
          <cell r="E1126" t="str">
            <v/>
          </cell>
        </row>
        <row r="1127">
          <cell r="E1127" t="str">
            <v/>
          </cell>
        </row>
        <row r="1128">
          <cell r="E1128" t="str">
            <v/>
          </cell>
        </row>
        <row r="1129">
          <cell r="E1129" t="str">
            <v/>
          </cell>
        </row>
        <row r="1130">
          <cell r="E1130" t="str">
            <v/>
          </cell>
        </row>
        <row r="1131">
          <cell r="E1131" t="str">
            <v/>
          </cell>
        </row>
        <row r="1132">
          <cell r="E1132" t="str">
            <v/>
          </cell>
        </row>
        <row r="1133">
          <cell r="E1133" t="str">
            <v/>
          </cell>
        </row>
        <row r="1134">
          <cell r="E1134" t="str">
            <v/>
          </cell>
        </row>
        <row r="1135">
          <cell r="E1135" t="str">
            <v/>
          </cell>
        </row>
        <row r="1136">
          <cell r="E1136" t="str">
            <v/>
          </cell>
        </row>
        <row r="1137">
          <cell r="E1137" t="str">
            <v/>
          </cell>
        </row>
        <row r="1138">
          <cell r="E1138" t="str">
            <v/>
          </cell>
        </row>
        <row r="1139">
          <cell r="E1139" t="str">
            <v/>
          </cell>
        </row>
        <row r="1140">
          <cell r="E1140" t="str">
            <v/>
          </cell>
        </row>
        <row r="1141">
          <cell r="E1141" t="str">
            <v/>
          </cell>
        </row>
        <row r="1142">
          <cell r="E1142" t="str">
            <v/>
          </cell>
        </row>
        <row r="1143">
          <cell r="E1143" t="str">
            <v/>
          </cell>
        </row>
        <row r="1144">
          <cell r="E1144" t="str">
            <v/>
          </cell>
        </row>
        <row r="1145">
          <cell r="E1145" t="str">
            <v/>
          </cell>
        </row>
        <row r="1146">
          <cell r="E1146" t="str">
            <v/>
          </cell>
        </row>
        <row r="1147">
          <cell r="E1147" t="str">
            <v/>
          </cell>
        </row>
        <row r="1148">
          <cell r="E1148" t="str">
            <v/>
          </cell>
        </row>
        <row r="1149">
          <cell r="E1149" t="str">
            <v/>
          </cell>
        </row>
        <row r="1150">
          <cell r="E1150" t="str">
            <v/>
          </cell>
        </row>
        <row r="1151">
          <cell r="E1151" t="str">
            <v/>
          </cell>
        </row>
        <row r="1152">
          <cell r="E1152" t="str">
            <v/>
          </cell>
        </row>
        <row r="1153">
          <cell r="E1153" t="str">
            <v/>
          </cell>
        </row>
        <row r="1154">
          <cell r="E1154" t="str">
            <v/>
          </cell>
        </row>
        <row r="1155">
          <cell r="E1155" t="str">
            <v/>
          </cell>
        </row>
        <row r="1156">
          <cell r="E1156" t="str">
            <v/>
          </cell>
        </row>
        <row r="1157">
          <cell r="E1157" t="str">
            <v/>
          </cell>
        </row>
        <row r="1158">
          <cell r="E1158" t="str">
            <v/>
          </cell>
        </row>
        <row r="1159">
          <cell r="E1159" t="str">
            <v/>
          </cell>
        </row>
        <row r="1160">
          <cell r="E1160" t="str">
            <v/>
          </cell>
        </row>
        <row r="1161">
          <cell r="E1161" t="str">
            <v/>
          </cell>
        </row>
        <row r="1162">
          <cell r="E1162" t="str">
            <v/>
          </cell>
        </row>
        <row r="1163">
          <cell r="E1163" t="str">
            <v/>
          </cell>
        </row>
        <row r="1164">
          <cell r="E1164" t="str">
            <v/>
          </cell>
        </row>
        <row r="1165">
          <cell r="E1165" t="str">
            <v/>
          </cell>
        </row>
        <row r="1166">
          <cell r="E1166" t="str">
            <v/>
          </cell>
        </row>
        <row r="1167">
          <cell r="E1167" t="str">
            <v/>
          </cell>
        </row>
        <row r="1168">
          <cell r="E1168" t="str">
            <v/>
          </cell>
        </row>
        <row r="1169">
          <cell r="E1169" t="str">
            <v/>
          </cell>
        </row>
        <row r="1170">
          <cell r="E1170" t="str">
            <v/>
          </cell>
        </row>
        <row r="1171">
          <cell r="E1171" t="str">
            <v/>
          </cell>
        </row>
        <row r="1172">
          <cell r="E1172" t="str">
            <v/>
          </cell>
        </row>
        <row r="1173">
          <cell r="E1173" t="str">
            <v/>
          </cell>
        </row>
        <row r="1174">
          <cell r="E1174" t="str">
            <v/>
          </cell>
        </row>
        <row r="1175">
          <cell r="E1175" t="str">
            <v/>
          </cell>
        </row>
        <row r="1176">
          <cell r="E1176" t="str">
            <v/>
          </cell>
        </row>
        <row r="1177">
          <cell r="E1177" t="str">
            <v/>
          </cell>
        </row>
        <row r="1178">
          <cell r="E1178" t="str">
            <v/>
          </cell>
        </row>
        <row r="1179">
          <cell r="E1179" t="str">
            <v/>
          </cell>
        </row>
        <row r="1180">
          <cell r="E1180" t="str">
            <v/>
          </cell>
        </row>
        <row r="1181">
          <cell r="E1181" t="str">
            <v/>
          </cell>
        </row>
        <row r="1182">
          <cell r="E1182" t="str">
            <v/>
          </cell>
        </row>
        <row r="1183">
          <cell r="E1183" t="str">
            <v/>
          </cell>
        </row>
        <row r="1184">
          <cell r="E1184" t="str">
            <v/>
          </cell>
        </row>
        <row r="1185">
          <cell r="E1185" t="str">
            <v/>
          </cell>
        </row>
        <row r="1186">
          <cell r="E1186" t="str">
            <v/>
          </cell>
        </row>
        <row r="1187">
          <cell r="E1187" t="str">
            <v/>
          </cell>
        </row>
        <row r="1188">
          <cell r="E1188" t="str">
            <v/>
          </cell>
        </row>
        <row r="1189">
          <cell r="E1189" t="str">
            <v/>
          </cell>
        </row>
        <row r="1190">
          <cell r="E1190" t="str">
            <v/>
          </cell>
        </row>
        <row r="1191">
          <cell r="E1191" t="str">
            <v/>
          </cell>
        </row>
        <row r="1192">
          <cell r="E1192" t="str">
            <v/>
          </cell>
        </row>
        <row r="1193">
          <cell r="E1193" t="str">
            <v/>
          </cell>
        </row>
        <row r="1194">
          <cell r="E1194" t="str">
            <v/>
          </cell>
        </row>
        <row r="1195">
          <cell r="E1195" t="str">
            <v/>
          </cell>
        </row>
        <row r="1196">
          <cell r="E1196" t="str">
            <v/>
          </cell>
        </row>
        <row r="1197">
          <cell r="E1197" t="str">
            <v/>
          </cell>
        </row>
        <row r="1198">
          <cell r="E1198" t="str">
            <v/>
          </cell>
        </row>
        <row r="1199">
          <cell r="E1199" t="str">
            <v/>
          </cell>
        </row>
        <row r="1200">
          <cell r="E1200" t="str">
            <v/>
          </cell>
        </row>
        <row r="1201">
          <cell r="E1201" t="str">
            <v/>
          </cell>
        </row>
        <row r="1202">
          <cell r="E1202" t="str">
            <v/>
          </cell>
        </row>
        <row r="1203">
          <cell r="E1203" t="str">
            <v/>
          </cell>
        </row>
        <row r="1204">
          <cell r="E1204" t="str">
            <v/>
          </cell>
        </row>
        <row r="1205">
          <cell r="E1205" t="str">
            <v/>
          </cell>
        </row>
        <row r="1206">
          <cell r="E1206" t="str">
            <v/>
          </cell>
        </row>
        <row r="1207">
          <cell r="E1207" t="str">
            <v/>
          </cell>
        </row>
        <row r="1208">
          <cell r="E1208" t="str">
            <v/>
          </cell>
        </row>
        <row r="1209">
          <cell r="E1209" t="str">
            <v/>
          </cell>
        </row>
        <row r="1210">
          <cell r="E1210" t="str">
            <v/>
          </cell>
        </row>
        <row r="1211">
          <cell r="E1211" t="str">
            <v/>
          </cell>
        </row>
        <row r="1212">
          <cell r="E1212" t="str">
            <v/>
          </cell>
        </row>
        <row r="1213">
          <cell r="E1213" t="str">
            <v/>
          </cell>
        </row>
        <row r="1214">
          <cell r="E1214" t="str">
            <v/>
          </cell>
        </row>
        <row r="1215">
          <cell r="E1215" t="str">
            <v/>
          </cell>
        </row>
        <row r="1216">
          <cell r="E1216" t="str">
            <v/>
          </cell>
        </row>
        <row r="1217">
          <cell r="E1217" t="str">
            <v/>
          </cell>
        </row>
        <row r="1218">
          <cell r="E1218" t="str">
            <v/>
          </cell>
        </row>
        <row r="1219">
          <cell r="E1219" t="str">
            <v/>
          </cell>
        </row>
        <row r="1220">
          <cell r="E1220" t="str">
            <v/>
          </cell>
        </row>
        <row r="1221">
          <cell r="E1221" t="str">
            <v/>
          </cell>
        </row>
        <row r="1222">
          <cell r="E1222" t="str">
            <v/>
          </cell>
        </row>
        <row r="1223">
          <cell r="E1223" t="str">
            <v/>
          </cell>
        </row>
        <row r="1224">
          <cell r="E1224" t="str">
            <v/>
          </cell>
        </row>
        <row r="1225">
          <cell r="E1225" t="str">
            <v/>
          </cell>
        </row>
        <row r="1226">
          <cell r="E1226" t="str">
            <v/>
          </cell>
        </row>
        <row r="1227">
          <cell r="E1227" t="str">
            <v/>
          </cell>
        </row>
        <row r="1228">
          <cell r="E1228" t="str">
            <v/>
          </cell>
        </row>
        <row r="1229">
          <cell r="E1229" t="str">
            <v/>
          </cell>
        </row>
        <row r="1230">
          <cell r="E1230" t="str">
            <v/>
          </cell>
        </row>
        <row r="1231">
          <cell r="E1231" t="str">
            <v/>
          </cell>
        </row>
        <row r="1232">
          <cell r="E1232" t="str">
            <v/>
          </cell>
        </row>
        <row r="1233">
          <cell r="E1233" t="str">
            <v/>
          </cell>
        </row>
        <row r="1234">
          <cell r="E1234" t="str">
            <v/>
          </cell>
        </row>
        <row r="1235">
          <cell r="E1235" t="str">
            <v/>
          </cell>
        </row>
        <row r="1236">
          <cell r="E1236" t="str">
            <v/>
          </cell>
        </row>
        <row r="1237">
          <cell r="E1237" t="str">
            <v/>
          </cell>
        </row>
        <row r="1238">
          <cell r="E1238" t="str">
            <v/>
          </cell>
        </row>
        <row r="1239">
          <cell r="E1239" t="str">
            <v/>
          </cell>
        </row>
        <row r="1240">
          <cell r="E1240" t="str">
            <v/>
          </cell>
        </row>
        <row r="1241">
          <cell r="E1241" t="str">
            <v/>
          </cell>
        </row>
        <row r="1242">
          <cell r="E1242" t="str">
            <v/>
          </cell>
        </row>
        <row r="1243">
          <cell r="E1243" t="str">
            <v/>
          </cell>
        </row>
        <row r="1244">
          <cell r="E1244" t="str">
            <v/>
          </cell>
        </row>
        <row r="1245">
          <cell r="E1245" t="str">
            <v/>
          </cell>
        </row>
        <row r="1246">
          <cell r="E1246" t="str">
            <v/>
          </cell>
        </row>
        <row r="1247">
          <cell r="E1247" t="str">
            <v/>
          </cell>
        </row>
        <row r="1248">
          <cell r="E1248" t="str">
            <v/>
          </cell>
        </row>
        <row r="1249">
          <cell r="E1249" t="str">
            <v/>
          </cell>
        </row>
        <row r="1250">
          <cell r="E1250" t="str">
            <v/>
          </cell>
        </row>
        <row r="1251">
          <cell r="E1251" t="str">
            <v/>
          </cell>
        </row>
        <row r="1252">
          <cell r="E1252" t="str">
            <v/>
          </cell>
        </row>
        <row r="1253">
          <cell r="E1253" t="str">
            <v/>
          </cell>
        </row>
        <row r="1254">
          <cell r="E1254" t="str">
            <v/>
          </cell>
        </row>
        <row r="1255">
          <cell r="E1255" t="str">
            <v/>
          </cell>
        </row>
        <row r="1256">
          <cell r="E1256" t="str">
            <v/>
          </cell>
        </row>
        <row r="1257">
          <cell r="E1257" t="str">
            <v/>
          </cell>
        </row>
        <row r="1258">
          <cell r="E1258" t="str">
            <v/>
          </cell>
        </row>
        <row r="1259">
          <cell r="E1259" t="str">
            <v/>
          </cell>
        </row>
        <row r="1260">
          <cell r="E1260" t="str">
            <v/>
          </cell>
        </row>
        <row r="1261">
          <cell r="E1261" t="str">
            <v/>
          </cell>
        </row>
        <row r="1262">
          <cell r="E1262" t="str">
            <v/>
          </cell>
        </row>
        <row r="1263">
          <cell r="E1263" t="str">
            <v/>
          </cell>
        </row>
        <row r="1264">
          <cell r="E1264" t="str">
            <v/>
          </cell>
        </row>
        <row r="1265">
          <cell r="E1265" t="str">
            <v/>
          </cell>
        </row>
        <row r="1266">
          <cell r="E1266" t="str">
            <v/>
          </cell>
        </row>
        <row r="1267">
          <cell r="E1267" t="str">
            <v/>
          </cell>
        </row>
        <row r="1268">
          <cell r="E1268" t="str">
            <v/>
          </cell>
        </row>
        <row r="1269">
          <cell r="E1269" t="str">
            <v/>
          </cell>
        </row>
        <row r="1270">
          <cell r="E1270" t="str">
            <v/>
          </cell>
        </row>
        <row r="1271">
          <cell r="E1271" t="str">
            <v/>
          </cell>
        </row>
        <row r="1272">
          <cell r="E1272" t="str">
            <v/>
          </cell>
        </row>
        <row r="1273">
          <cell r="E1273" t="str">
            <v/>
          </cell>
        </row>
        <row r="1274">
          <cell r="E1274" t="str">
            <v/>
          </cell>
        </row>
        <row r="1275">
          <cell r="E1275" t="str">
            <v/>
          </cell>
        </row>
        <row r="1276">
          <cell r="E1276" t="str">
            <v/>
          </cell>
        </row>
        <row r="1277">
          <cell r="E1277" t="str">
            <v/>
          </cell>
        </row>
        <row r="1278">
          <cell r="E1278" t="str">
            <v/>
          </cell>
        </row>
        <row r="1279">
          <cell r="E1279" t="str">
            <v/>
          </cell>
        </row>
        <row r="1280">
          <cell r="E1280" t="str">
            <v/>
          </cell>
        </row>
        <row r="1281">
          <cell r="E1281" t="str">
            <v/>
          </cell>
        </row>
        <row r="1282">
          <cell r="E1282" t="str">
            <v/>
          </cell>
        </row>
        <row r="1283">
          <cell r="E1283" t="str">
            <v/>
          </cell>
        </row>
        <row r="1284">
          <cell r="E1284" t="str">
            <v/>
          </cell>
        </row>
        <row r="1285">
          <cell r="E1285" t="str">
            <v/>
          </cell>
        </row>
        <row r="1286">
          <cell r="E1286" t="str">
            <v/>
          </cell>
        </row>
        <row r="1287">
          <cell r="E1287" t="str">
            <v/>
          </cell>
        </row>
        <row r="1288">
          <cell r="E1288" t="str">
            <v/>
          </cell>
        </row>
        <row r="1289">
          <cell r="E1289" t="str">
            <v/>
          </cell>
        </row>
        <row r="1290">
          <cell r="E1290" t="str">
            <v/>
          </cell>
        </row>
        <row r="1291">
          <cell r="E1291" t="str">
            <v/>
          </cell>
        </row>
        <row r="1292">
          <cell r="E1292" t="str">
            <v/>
          </cell>
        </row>
        <row r="1293">
          <cell r="E1293" t="str">
            <v/>
          </cell>
        </row>
        <row r="1294">
          <cell r="E1294" t="str">
            <v/>
          </cell>
        </row>
        <row r="1295">
          <cell r="E1295" t="str">
            <v/>
          </cell>
        </row>
        <row r="1296">
          <cell r="E1296" t="str">
            <v/>
          </cell>
        </row>
        <row r="1297">
          <cell r="E1297" t="str">
            <v/>
          </cell>
        </row>
        <row r="1298">
          <cell r="E1298" t="str">
            <v/>
          </cell>
        </row>
        <row r="1299">
          <cell r="E1299" t="str">
            <v/>
          </cell>
        </row>
        <row r="1300">
          <cell r="E1300" t="str">
            <v/>
          </cell>
        </row>
        <row r="1301">
          <cell r="E1301" t="str">
            <v/>
          </cell>
        </row>
        <row r="1302">
          <cell r="E1302" t="str">
            <v/>
          </cell>
        </row>
        <row r="1303">
          <cell r="E1303" t="str">
            <v/>
          </cell>
        </row>
        <row r="1304">
          <cell r="E1304" t="str">
            <v/>
          </cell>
        </row>
        <row r="1305">
          <cell r="E1305" t="str">
            <v/>
          </cell>
        </row>
        <row r="1306">
          <cell r="E1306" t="str">
            <v/>
          </cell>
        </row>
        <row r="1307">
          <cell r="E1307" t="str">
            <v/>
          </cell>
        </row>
        <row r="1308">
          <cell r="E1308" t="str">
            <v/>
          </cell>
        </row>
        <row r="1309">
          <cell r="E1309" t="str">
            <v/>
          </cell>
        </row>
        <row r="1310">
          <cell r="E1310" t="str">
            <v/>
          </cell>
        </row>
        <row r="1311">
          <cell r="E1311" t="str">
            <v/>
          </cell>
        </row>
        <row r="1312">
          <cell r="E1312" t="str">
            <v/>
          </cell>
        </row>
        <row r="1313">
          <cell r="E1313" t="str">
            <v/>
          </cell>
        </row>
        <row r="1314">
          <cell r="E1314" t="str">
            <v/>
          </cell>
        </row>
        <row r="1315">
          <cell r="E1315" t="str">
            <v/>
          </cell>
        </row>
        <row r="1316">
          <cell r="E1316" t="str">
            <v/>
          </cell>
        </row>
        <row r="1317">
          <cell r="E1317" t="str">
            <v/>
          </cell>
        </row>
        <row r="1318">
          <cell r="E1318" t="str">
            <v/>
          </cell>
        </row>
        <row r="1319">
          <cell r="E1319" t="str">
            <v/>
          </cell>
        </row>
        <row r="1320">
          <cell r="E1320" t="str">
            <v/>
          </cell>
        </row>
        <row r="1321">
          <cell r="E1321" t="str">
            <v/>
          </cell>
        </row>
        <row r="1322">
          <cell r="E1322" t="str">
            <v/>
          </cell>
        </row>
        <row r="1323">
          <cell r="E1323" t="str">
            <v/>
          </cell>
        </row>
        <row r="1324">
          <cell r="E1324" t="str">
            <v/>
          </cell>
        </row>
        <row r="1325">
          <cell r="E1325" t="str">
            <v/>
          </cell>
        </row>
        <row r="1326">
          <cell r="E1326" t="str">
            <v/>
          </cell>
        </row>
        <row r="1327">
          <cell r="E1327" t="str">
            <v/>
          </cell>
        </row>
        <row r="1328">
          <cell r="E1328" t="str">
            <v/>
          </cell>
        </row>
        <row r="1329">
          <cell r="E1329" t="str">
            <v/>
          </cell>
        </row>
        <row r="1330">
          <cell r="E1330" t="str">
            <v/>
          </cell>
        </row>
        <row r="1331">
          <cell r="E1331" t="str">
            <v/>
          </cell>
        </row>
        <row r="1332">
          <cell r="E1332" t="str">
            <v/>
          </cell>
        </row>
        <row r="1333">
          <cell r="E1333" t="str">
            <v/>
          </cell>
        </row>
        <row r="1334">
          <cell r="E1334" t="str">
            <v/>
          </cell>
        </row>
        <row r="1335">
          <cell r="E1335" t="str">
            <v/>
          </cell>
        </row>
        <row r="1336">
          <cell r="E1336" t="str">
            <v/>
          </cell>
        </row>
        <row r="1337">
          <cell r="E1337" t="str">
            <v/>
          </cell>
        </row>
        <row r="1338">
          <cell r="E1338" t="str">
            <v/>
          </cell>
        </row>
        <row r="1339">
          <cell r="E1339" t="str">
            <v/>
          </cell>
        </row>
        <row r="1340">
          <cell r="E1340" t="str">
            <v/>
          </cell>
        </row>
        <row r="1341">
          <cell r="E1341" t="str">
            <v/>
          </cell>
        </row>
        <row r="1342">
          <cell r="E1342" t="str">
            <v/>
          </cell>
        </row>
        <row r="1343">
          <cell r="E1343" t="str">
            <v/>
          </cell>
        </row>
        <row r="1344">
          <cell r="E1344" t="str">
            <v/>
          </cell>
        </row>
        <row r="1345">
          <cell r="E1345" t="str">
            <v/>
          </cell>
        </row>
        <row r="1346">
          <cell r="E1346" t="str">
            <v/>
          </cell>
        </row>
        <row r="1347">
          <cell r="E1347" t="str">
            <v/>
          </cell>
        </row>
        <row r="1348">
          <cell r="E1348" t="str">
            <v/>
          </cell>
        </row>
        <row r="1349">
          <cell r="E1349" t="str">
            <v/>
          </cell>
        </row>
        <row r="1350">
          <cell r="E1350" t="str">
            <v/>
          </cell>
        </row>
        <row r="1351">
          <cell r="E1351" t="str">
            <v/>
          </cell>
        </row>
        <row r="1352">
          <cell r="E1352" t="str">
            <v/>
          </cell>
        </row>
        <row r="1353">
          <cell r="E1353" t="str">
            <v/>
          </cell>
        </row>
        <row r="1354">
          <cell r="E1354" t="str">
            <v/>
          </cell>
        </row>
        <row r="1355">
          <cell r="E1355" t="str">
            <v/>
          </cell>
        </row>
        <row r="1356">
          <cell r="E1356" t="str">
            <v/>
          </cell>
        </row>
        <row r="1357">
          <cell r="E1357" t="str">
            <v/>
          </cell>
        </row>
        <row r="1358">
          <cell r="E1358" t="str">
            <v/>
          </cell>
        </row>
        <row r="1359">
          <cell r="E1359" t="str">
            <v/>
          </cell>
        </row>
        <row r="1360">
          <cell r="E1360" t="str">
            <v/>
          </cell>
        </row>
        <row r="1361">
          <cell r="E1361" t="str">
            <v/>
          </cell>
        </row>
        <row r="1362">
          <cell r="E1362" t="str">
            <v/>
          </cell>
        </row>
        <row r="1363">
          <cell r="E1363" t="str">
            <v/>
          </cell>
        </row>
        <row r="1364">
          <cell r="E1364" t="str">
            <v/>
          </cell>
        </row>
        <row r="1365">
          <cell r="E1365" t="str">
            <v/>
          </cell>
        </row>
        <row r="1366">
          <cell r="E1366" t="str">
            <v/>
          </cell>
        </row>
        <row r="1367">
          <cell r="E1367" t="str">
            <v/>
          </cell>
        </row>
        <row r="1368">
          <cell r="E1368" t="str">
            <v/>
          </cell>
        </row>
        <row r="1369">
          <cell r="E1369" t="str">
            <v/>
          </cell>
        </row>
        <row r="1370">
          <cell r="E1370" t="str">
            <v/>
          </cell>
        </row>
        <row r="1371">
          <cell r="E1371" t="str">
            <v/>
          </cell>
        </row>
        <row r="1372">
          <cell r="E1372" t="str">
            <v/>
          </cell>
        </row>
        <row r="1373">
          <cell r="E1373" t="str">
            <v/>
          </cell>
        </row>
        <row r="1374">
          <cell r="E1374" t="str">
            <v/>
          </cell>
        </row>
        <row r="1375">
          <cell r="E1375" t="str">
            <v/>
          </cell>
        </row>
        <row r="1376">
          <cell r="E1376" t="str">
            <v/>
          </cell>
        </row>
        <row r="1377">
          <cell r="E1377" t="str">
            <v/>
          </cell>
        </row>
        <row r="1378">
          <cell r="E1378" t="str">
            <v/>
          </cell>
        </row>
        <row r="1379">
          <cell r="E1379" t="str">
            <v/>
          </cell>
        </row>
        <row r="1380">
          <cell r="E1380" t="str">
            <v/>
          </cell>
        </row>
        <row r="1381">
          <cell r="E1381" t="str">
            <v/>
          </cell>
        </row>
        <row r="1382">
          <cell r="E1382" t="str">
            <v/>
          </cell>
        </row>
        <row r="1383">
          <cell r="E1383" t="str">
            <v/>
          </cell>
        </row>
        <row r="1384">
          <cell r="E1384" t="str">
            <v/>
          </cell>
        </row>
        <row r="1385">
          <cell r="E1385" t="str">
            <v/>
          </cell>
        </row>
        <row r="1386">
          <cell r="E1386" t="str">
            <v/>
          </cell>
        </row>
        <row r="1387">
          <cell r="E1387" t="str">
            <v/>
          </cell>
        </row>
        <row r="1388">
          <cell r="E1388" t="str">
            <v/>
          </cell>
        </row>
        <row r="1389">
          <cell r="E1389" t="str">
            <v/>
          </cell>
        </row>
        <row r="1390">
          <cell r="E1390" t="str">
            <v/>
          </cell>
        </row>
        <row r="1391">
          <cell r="E1391" t="str">
            <v/>
          </cell>
        </row>
        <row r="1392">
          <cell r="E1392" t="str">
            <v/>
          </cell>
        </row>
        <row r="1393">
          <cell r="E1393" t="str">
            <v/>
          </cell>
        </row>
        <row r="1394">
          <cell r="E1394" t="str">
            <v/>
          </cell>
        </row>
        <row r="1395">
          <cell r="E1395" t="str">
            <v/>
          </cell>
        </row>
        <row r="1396">
          <cell r="E1396" t="str">
            <v/>
          </cell>
        </row>
        <row r="1397">
          <cell r="E1397" t="str">
            <v/>
          </cell>
        </row>
        <row r="1398">
          <cell r="E1398" t="str">
            <v/>
          </cell>
        </row>
        <row r="1399">
          <cell r="E1399" t="str">
            <v/>
          </cell>
        </row>
        <row r="1400">
          <cell r="E1400" t="str">
            <v/>
          </cell>
        </row>
        <row r="1401">
          <cell r="E1401" t="str">
            <v/>
          </cell>
        </row>
        <row r="1402">
          <cell r="E1402" t="str">
            <v/>
          </cell>
        </row>
        <row r="1403">
          <cell r="E1403" t="str">
            <v/>
          </cell>
        </row>
        <row r="1404">
          <cell r="E1404" t="str">
            <v/>
          </cell>
        </row>
        <row r="1405">
          <cell r="E1405" t="str">
            <v/>
          </cell>
        </row>
        <row r="1406">
          <cell r="E1406" t="str">
            <v/>
          </cell>
        </row>
        <row r="1407">
          <cell r="E1407" t="str">
            <v/>
          </cell>
        </row>
        <row r="1408">
          <cell r="E1408" t="str">
            <v/>
          </cell>
        </row>
        <row r="1409">
          <cell r="E1409" t="str">
            <v/>
          </cell>
        </row>
        <row r="1410">
          <cell r="E1410" t="str">
            <v/>
          </cell>
        </row>
        <row r="1411">
          <cell r="E1411" t="str">
            <v/>
          </cell>
        </row>
        <row r="1412">
          <cell r="E1412" t="str">
            <v/>
          </cell>
        </row>
        <row r="1413">
          <cell r="E1413" t="str">
            <v/>
          </cell>
        </row>
        <row r="1414">
          <cell r="E1414" t="str">
            <v/>
          </cell>
        </row>
        <row r="1415">
          <cell r="E1415" t="str">
            <v/>
          </cell>
        </row>
        <row r="1416">
          <cell r="E1416" t="str">
            <v/>
          </cell>
        </row>
        <row r="1417">
          <cell r="E1417" t="str">
            <v/>
          </cell>
        </row>
        <row r="1418">
          <cell r="E1418" t="str">
            <v/>
          </cell>
        </row>
        <row r="1419">
          <cell r="E1419" t="str">
            <v/>
          </cell>
        </row>
        <row r="1420">
          <cell r="E1420" t="str">
            <v/>
          </cell>
        </row>
        <row r="1421">
          <cell r="E1421" t="str">
            <v/>
          </cell>
        </row>
        <row r="1422">
          <cell r="E1422" t="str">
            <v/>
          </cell>
        </row>
        <row r="1423">
          <cell r="E1423" t="str">
            <v/>
          </cell>
        </row>
        <row r="1424">
          <cell r="E1424" t="str">
            <v/>
          </cell>
        </row>
        <row r="1425">
          <cell r="E1425" t="str">
            <v/>
          </cell>
        </row>
        <row r="1426">
          <cell r="E1426" t="str">
            <v/>
          </cell>
        </row>
        <row r="1427">
          <cell r="E1427" t="str">
            <v/>
          </cell>
        </row>
        <row r="1428">
          <cell r="E1428" t="str">
            <v/>
          </cell>
        </row>
        <row r="1429">
          <cell r="E1429" t="str">
            <v/>
          </cell>
        </row>
        <row r="1430">
          <cell r="E1430" t="str">
            <v/>
          </cell>
        </row>
        <row r="1431">
          <cell r="E1431" t="str">
            <v/>
          </cell>
        </row>
        <row r="1432">
          <cell r="E1432" t="str">
            <v/>
          </cell>
        </row>
        <row r="1433">
          <cell r="E1433" t="str">
            <v/>
          </cell>
        </row>
        <row r="1434">
          <cell r="E1434" t="str">
            <v/>
          </cell>
        </row>
        <row r="1435">
          <cell r="E1435" t="str">
            <v/>
          </cell>
        </row>
        <row r="1436">
          <cell r="E1436" t="str">
            <v/>
          </cell>
        </row>
        <row r="1437">
          <cell r="E1437" t="str">
            <v/>
          </cell>
        </row>
        <row r="1438">
          <cell r="E1438" t="str">
            <v/>
          </cell>
        </row>
        <row r="1439">
          <cell r="E1439" t="str">
            <v/>
          </cell>
        </row>
        <row r="1440">
          <cell r="E1440" t="str">
            <v/>
          </cell>
        </row>
        <row r="1441">
          <cell r="E1441" t="str">
            <v/>
          </cell>
        </row>
        <row r="1442">
          <cell r="E1442" t="str">
            <v/>
          </cell>
        </row>
        <row r="1443">
          <cell r="E1443" t="str">
            <v/>
          </cell>
        </row>
        <row r="1444">
          <cell r="E1444" t="str">
            <v/>
          </cell>
        </row>
        <row r="1445">
          <cell r="E1445" t="str">
            <v/>
          </cell>
        </row>
        <row r="1446">
          <cell r="E1446" t="str">
            <v/>
          </cell>
        </row>
        <row r="1447">
          <cell r="E1447" t="str">
            <v/>
          </cell>
        </row>
        <row r="1448">
          <cell r="E1448" t="str">
            <v/>
          </cell>
        </row>
        <row r="1449">
          <cell r="E1449" t="str">
            <v/>
          </cell>
        </row>
        <row r="1450">
          <cell r="E1450" t="str">
            <v/>
          </cell>
        </row>
        <row r="1451">
          <cell r="E1451" t="str">
            <v/>
          </cell>
        </row>
        <row r="1452">
          <cell r="E1452" t="str">
            <v/>
          </cell>
        </row>
        <row r="1453">
          <cell r="E1453" t="str">
            <v/>
          </cell>
        </row>
        <row r="1454">
          <cell r="E1454" t="str">
            <v/>
          </cell>
        </row>
        <row r="1455">
          <cell r="E1455" t="str">
            <v/>
          </cell>
        </row>
        <row r="1456">
          <cell r="E1456" t="str">
            <v/>
          </cell>
        </row>
        <row r="1457">
          <cell r="E1457" t="str">
            <v/>
          </cell>
        </row>
        <row r="1458">
          <cell r="E1458" t="str">
            <v/>
          </cell>
        </row>
        <row r="1459">
          <cell r="E1459" t="str">
            <v/>
          </cell>
        </row>
        <row r="1460">
          <cell r="E1460" t="str">
            <v/>
          </cell>
        </row>
        <row r="1461">
          <cell r="E1461" t="str">
            <v/>
          </cell>
        </row>
        <row r="1462">
          <cell r="E1462" t="str">
            <v/>
          </cell>
        </row>
        <row r="1463">
          <cell r="E1463" t="str">
            <v/>
          </cell>
        </row>
        <row r="1464">
          <cell r="E1464" t="str">
            <v/>
          </cell>
        </row>
        <row r="1465">
          <cell r="E1465" t="str">
            <v/>
          </cell>
        </row>
        <row r="1466">
          <cell r="E1466" t="str">
            <v/>
          </cell>
        </row>
        <row r="1467">
          <cell r="E1467" t="str">
            <v/>
          </cell>
        </row>
        <row r="1468">
          <cell r="E1468" t="str">
            <v/>
          </cell>
        </row>
        <row r="1469">
          <cell r="E1469" t="str">
            <v/>
          </cell>
        </row>
        <row r="1470">
          <cell r="E1470" t="str">
            <v/>
          </cell>
        </row>
        <row r="1471">
          <cell r="E1471" t="str">
            <v/>
          </cell>
        </row>
        <row r="1472">
          <cell r="E1472" t="str">
            <v/>
          </cell>
        </row>
        <row r="1473">
          <cell r="E1473" t="str">
            <v/>
          </cell>
        </row>
        <row r="1474">
          <cell r="E1474" t="str">
            <v/>
          </cell>
        </row>
        <row r="1475">
          <cell r="E1475" t="str">
            <v/>
          </cell>
        </row>
        <row r="1476">
          <cell r="E1476" t="str">
            <v/>
          </cell>
        </row>
        <row r="1477">
          <cell r="E1477" t="str">
            <v/>
          </cell>
        </row>
        <row r="1478">
          <cell r="E1478" t="str">
            <v/>
          </cell>
        </row>
        <row r="1479">
          <cell r="E1479" t="str">
            <v/>
          </cell>
        </row>
        <row r="1480">
          <cell r="E1480" t="str">
            <v/>
          </cell>
        </row>
        <row r="1481">
          <cell r="E1481" t="str">
            <v/>
          </cell>
        </row>
        <row r="1482">
          <cell r="E1482" t="str">
            <v/>
          </cell>
        </row>
        <row r="1483">
          <cell r="E1483" t="str">
            <v/>
          </cell>
        </row>
        <row r="1484">
          <cell r="E1484" t="str">
            <v/>
          </cell>
        </row>
        <row r="1485">
          <cell r="E1485" t="str">
            <v/>
          </cell>
        </row>
        <row r="1486">
          <cell r="E1486" t="str">
            <v/>
          </cell>
        </row>
        <row r="1487">
          <cell r="E1487" t="str">
            <v/>
          </cell>
        </row>
        <row r="1488">
          <cell r="E1488" t="str">
            <v/>
          </cell>
        </row>
        <row r="1489">
          <cell r="E1489" t="str">
            <v/>
          </cell>
        </row>
        <row r="1490">
          <cell r="E1490" t="str">
            <v/>
          </cell>
        </row>
        <row r="1491">
          <cell r="E1491" t="str">
            <v/>
          </cell>
        </row>
        <row r="1492">
          <cell r="E1492" t="str">
            <v/>
          </cell>
        </row>
        <row r="1493">
          <cell r="E1493" t="str">
            <v/>
          </cell>
        </row>
        <row r="1494">
          <cell r="E1494" t="str">
            <v/>
          </cell>
        </row>
        <row r="1495">
          <cell r="E1495" t="str">
            <v/>
          </cell>
        </row>
        <row r="1496">
          <cell r="E1496" t="str">
            <v/>
          </cell>
        </row>
        <row r="1497">
          <cell r="E1497" t="str">
            <v/>
          </cell>
        </row>
        <row r="1498">
          <cell r="E1498" t="str">
            <v/>
          </cell>
        </row>
        <row r="1499">
          <cell r="E1499" t="str">
            <v/>
          </cell>
        </row>
        <row r="1500">
          <cell r="E1500" t="str">
            <v/>
          </cell>
        </row>
        <row r="1501">
          <cell r="E1501" t="str">
            <v/>
          </cell>
        </row>
        <row r="1502">
          <cell r="E1502" t="str">
            <v/>
          </cell>
        </row>
        <row r="1503">
          <cell r="E1503" t="str">
            <v/>
          </cell>
        </row>
        <row r="1504">
          <cell r="E1504" t="str">
            <v/>
          </cell>
        </row>
        <row r="1505">
          <cell r="E1505" t="str">
            <v/>
          </cell>
        </row>
        <row r="1506">
          <cell r="E1506" t="str">
            <v/>
          </cell>
        </row>
        <row r="1507">
          <cell r="E1507" t="str">
            <v/>
          </cell>
        </row>
        <row r="1508">
          <cell r="E1508" t="str">
            <v/>
          </cell>
        </row>
        <row r="1509">
          <cell r="E1509" t="str">
            <v/>
          </cell>
        </row>
        <row r="1510">
          <cell r="E1510" t="str">
            <v/>
          </cell>
        </row>
        <row r="1511">
          <cell r="E1511" t="str">
            <v/>
          </cell>
        </row>
        <row r="1512">
          <cell r="E1512" t="str">
            <v/>
          </cell>
        </row>
        <row r="1513">
          <cell r="E1513" t="str">
            <v/>
          </cell>
        </row>
        <row r="1514">
          <cell r="E1514" t="str">
            <v/>
          </cell>
        </row>
        <row r="1515">
          <cell r="E1515" t="str">
            <v/>
          </cell>
        </row>
        <row r="1516">
          <cell r="E1516" t="str">
            <v/>
          </cell>
        </row>
        <row r="1517">
          <cell r="E1517" t="str">
            <v/>
          </cell>
        </row>
        <row r="1518">
          <cell r="E1518" t="str">
            <v/>
          </cell>
        </row>
        <row r="1519">
          <cell r="E1519" t="str">
            <v/>
          </cell>
        </row>
        <row r="1520">
          <cell r="E1520" t="str">
            <v/>
          </cell>
        </row>
        <row r="1521">
          <cell r="E1521" t="str">
            <v/>
          </cell>
        </row>
        <row r="1522">
          <cell r="E1522" t="str">
            <v/>
          </cell>
        </row>
        <row r="1523">
          <cell r="E1523" t="str">
            <v/>
          </cell>
        </row>
        <row r="1524">
          <cell r="E1524" t="str">
            <v/>
          </cell>
        </row>
        <row r="1525">
          <cell r="E1525" t="str">
            <v/>
          </cell>
        </row>
        <row r="1526">
          <cell r="E1526" t="str">
            <v/>
          </cell>
        </row>
        <row r="1527">
          <cell r="E1527" t="str">
            <v/>
          </cell>
        </row>
        <row r="1528">
          <cell r="E1528" t="str">
            <v/>
          </cell>
        </row>
        <row r="1529">
          <cell r="E1529" t="str">
            <v/>
          </cell>
        </row>
        <row r="1530">
          <cell r="E1530" t="str">
            <v/>
          </cell>
        </row>
        <row r="1531">
          <cell r="E1531" t="str">
            <v/>
          </cell>
        </row>
        <row r="1532">
          <cell r="E1532" t="str">
            <v/>
          </cell>
        </row>
        <row r="1533">
          <cell r="E1533" t="str">
            <v/>
          </cell>
        </row>
        <row r="1534">
          <cell r="E1534" t="str">
            <v/>
          </cell>
        </row>
        <row r="1535">
          <cell r="E1535" t="str">
            <v/>
          </cell>
        </row>
        <row r="1536">
          <cell r="E1536" t="str">
            <v/>
          </cell>
        </row>
        <row r="1537">
          <cell r="E1537" t="str">
            <v/>
          </cell>
        </row>
        <row r="1538">
          <cell r="E1538" t="str">
            <v/>
          </cell>
        </row>
        <row r="1539">
          <cell r="E1539" t="str">
            <v/>
          </cell>
        </row>
        <row r="1540">
          <cell r="E1540" t="str">
            <v/>
          </cell>
        </row>
        <row r="1541">
          <cell r="E1541" t="str">
            <v/>
          </cell>
        </row>
        <row r="1542">
          <cell r="E1542" t="str">
            <v/>
          </cell>
        </row>
        <row r="1543">
          <cell r="E1543" t="str">
            <v/>
          </cell>
        </row>
        <row r="1544">
          <cell r="E1544" t="str">
            <v/>
          </cell>
        </row>
        <row r="1545">
          <cell r="E1545" t="str">
            <v/>
          </cell>
        </row>
        <row r="1546">
          <cell r="E1546" t="str">
            <v/>
          </cell>
        </row>
        <row r="1547">
          <cell r="E1547" t="str">
            <v/>
          </cell>
        </row>
        <row r="1548">
          <cell r="E1548" t="str">
            <v/>
          </cell>
        </row>
        <row r="1549">
          <cell r="E1549" t="str">
            <v/>
          </cell>
        </row>
        <row r="1550">
          <cell r="E1550" t="str">
            <v/>
          </cell>
        </row>
        <row r="1551">
          <cell r="E1551" t="str">
            <v/>
          </cell>
        </row>
        <row r="1552">
          <cell r="E1552" t="str">
            <v/>
          </cell>
        </row>
        <row r="1553">
          <cell r="E1553" t="str">
            <v/>
          </cell>
        </row>
        <row r="1554">
          <cell r="E1554" t="str">
            <v/>
          </cell>
        </row>
        <row r="1555">
          <cell r="E1555" t="str">
            <v/>
          </cell>
        </row>
        <row r="1556">
          <cell r="E1556" t="str">
            <v/>
          </cell>
        </row>
        <row r="1557">
          <cell r="E1557" t="str">
            <v/>
          </cell>
        </row>
        <row r="1558">
          <cell r="E1558" t="str">
            <v/>
          </cell>
        </row>
        <row r="1559">
          <cell r="E1559" t="str">
            <v/>
          </cell>
        </row>
        <row r="1560">
          <cell r="E1560" t="str">
            <v/>
          </cell>
        </row>
        <row r="1561">
          <cell r="E1561" t="str">
            <v/>
          </cell>
        </row>
        <row r="1562">
          <cell r="E1562" t="str">
            <v/>
          </cell>
        </row>
        <row r="1563">
          <cell r="E1563" t="str">
            <v/>
          </cell>
        </row>
        <row r="1564">
          <cell r="E1564" t="str">
            <v/>
          </cell>
        </row>
        <row r="1565">
          <cell r="E1565" t="str">
            <v/>
          </cell>
        </row>
        <row r="1566">
          <cell r="E1566" t="str">
            <v/>
          </cell>
        </row>
        <row r="1567">
          <cell r="E1567" t="str">
            <v/>
          </cell>
        </row>
        <row r="1568">
          <cell r="E1568" t="str">
            <v/>
          </cell>
        </row>
        <row r="1569">
          <cell r="E1569" t="str">
            <v/>
          </cell>
        </row>
        <row r="1570">
          <cell r="E1570" t="str">
            <v/>
          </cell>
        </row>
        <row r="1571">
          <cell r="E1571" t="str">
            <v/>
          </cell>
        </row>
        <row r="1572">
          <cell r="E1572" t="str">
            <v/>
          </cell>
        </row>
        <row r="1573">
          <cell r="E1573" t="str">
            <v/>
          </cell>
        </row>
        <row r="1574">
          <cell r="E1574" t="str">
            <v/>
          </cell>
        </row>
        <row r="1575">
          <cell r="E1575" t="str">
            <v/>
          </cell>
        </row>
        <row r="1576">
          <cell r="E1576" t="str">
            <v/>
          </cell>
        </row>
        <row r="1577">
          <cell r="E1577" t="str">
            <v/>
          </cell>
        </row>
        <row r="1578">
          <cell r="E1578" t="str">
            <v/>
          </cell>
        </row>
        <row r="1579">
          <cell r="E1579" t="str">
            <v/>
          </cell>
        </row>
        <row r="1580">
          <cell r="E1580" t="str">
            <v/>
          </cell>
        </row>
        <row r="1581">
          <cell r="E1581" t="str">
            <v/>
          </cell>
        </row>
        <row r="1582">
          <cell r="E1582" t="str">
            <v/>
          </cell>
        </row>
        <row r="1583">
          <cell r="E1583" t="str">
            <v/>
          </cell>
        </row>
        <row r="1584">
          <cell r="E1584" t="str">
            <v/>
          </cell>
        </row>
        <row r="1585">
          <cell r="E1585" t="str">
            <v/>
          </cell>
        </row>
        <row r="1586">
          <cell r="E1586" t="str">
            <v/>
          </cell>
        </row>
        <row r="1587">
          <cell r="E1587" t="str">
            <v/>
          </cell>
        </row>
        <row r="1588">
          <cell r="E1588" t="str">
            <v/>
          </cell>
        </row>
        <row r="1589">
          <cell r="E1589" t="str">
            <v/>
          </cell>
        </row>
        <row r="1590">
          <cell r="E1590" t="str">
            <v/>
          </cell>
        </row>
        <row r="1591">
          <cell r="E1591" t="str">
            <v/>
          </cell>
        </row>
        <row r="1592">
          <cell r="E1592" t="str">
            <v/>
          </cell>
        </row>
        <row r="1593">
          <cell r="E1593" t="str">
            <v/>
          </cell>
        </row>
        <row r="1594">
          <cell r="E1594" t="str">
            <v/>
          </cell>
        </row>
        <row r="1595">
          <cell r="E1595" t="str">
            <v/>
          </cell>
        </row>
        <row r="1596">
          <cell r="E1596" t="str">
            <v/>
          </cell>
        </row>
        <row r="1597">
          <cell r="E1597" t="str">
            <v/>
          </cell>
        </row>
        <row r="1598">
          <cell r="E1598" t="str">
            <v/>
          </cell>
        </row>
        <row r="1599">
          <cell r="E1599" t="str">
            <v/>
          </cell>
        </row>
        <row r="1600">
          <cell r="E1600" t="str">
            <v/>
          </cell>
        </row>
        <row r="1601">
          <cell r="E1601" t="str">
            <v/>
          </cell>
        </row>
        <row r="1602">
          <cell r="E1602" t="str">
            <v/>
          </cell>
        </row>
        <row r="1603">
          <cell r="E1603" t="str">
            <v/>
          </cell>
        </row>
        <row r="1604">
          <cell r="E1604" t="str">
            <v/>
          </cell>
        </row>
        <row r="1605">
          <cell r="E1605" t="str">
            <v/>
          </cell>
        </row>
        <row r="1606">
          <cell r="E1606" t="str">
            <v/>
          </cell>
        </row>
        <row r="1607">
          <cell r="E1607" t="str">
            <v/>
          </cell>
        </row>
        <row r="1608">
          <cell r="E1608" t="str">
            <v/>
          </cell>
        </row>
        <row r="1609">
          <cell r="E1609" t="str">
            <v/>
          </cell>
        </row>
        <row r="1610">
          <cell r="E1610" t="str">
            <v/>
          </cell>
        </row>
        <row r="1611">
          <cell r="E1611" t="str">
            <v/>
          </cell>
        </row>
        <row r="1612">
          <cell r="E1612" t="str">
            <v/>
          </cell>
        </row>
        <row r="1613">
          <cell r="E1613" t="str">
            <v/>
          </cell>
        </row>
        <row r="1614">
          <cell r="E1614" t="str">
            <v/>
          </cell>
        </row>
        <row r="1615">
          <cell r="E1615" t="str">
            <v/>
          </cell>
        </row>
        <row r="1616">
          <cell r="E1616" t="str">
            <v/>
          </cell>
        </row>
        <row r="1617">
          <cell r="E1617" t="str">
            <v/>
          </cell>
        </row>
        <row r="1618">
          <cell r="E1618" t="str">
            <v/>
          </cell>
        </row>
        <row r="1619">
          <cell r="E1619" t="str">
            <v/>
          </cell>
        </row>
        <row r="1620">
          <cell r="E1620" t="str">
            <v/>
          </cell>
        </row>
        <row r="1621">
          <cell r="E1621" t="str">
            <v/>
          </cell>
        </row>
        <row r="1622">
          <cell r="E1622" t="str">
            <v/>
          </cell>
        </row>
        <row r="1623">
          <cell r="E1623" t="str">
            <v/>
          </cell>
        </row>
        <row r="1624">
          <cell r="E1624" t="str">
            <v/>
          </cell>
        </row>
        <row r="1625">
          <cell r="E1625" t="str">
            <v/>
          </cell>
        </row>
        <row r="1626">
          <cell r="E1626" t="str">
            <v/>
          </cell>
        </row>
        <row r="1627">
          <cell r="E1627" t="str">
            <v/>
          </cell>
        </row>
        <row r="1628">
          <cell r="E1628" t="str">
            <v/>
          </cell>
        </row>
        <row r="1629">
          <cell r="E1629" t="str">
            <v/>
          </cell>
        </row>
        <row r="1630">
          <cell r="E1630" t="str">
            <v/>
          </cell>
        </row>
        <row r="1631">
          <cell r="E1631" t="str">
            <v/>
          </cell>
        </row>
        <row r="1632">
          <cell r="E1632" t="str">
            <v/>
          </cell>
        </row>
        <row r="1633">
          <cell r="E1633" t="str">
            <v/>
          </cell>
        </row>
        <row r="1634">
          <cell r="E1634" t="str">
            <v/>
          </cell>
        </row>
        <row r="1635">
          <cell r="E1635" t="str">
            <v/>
          </cell>
        </row>
        <row r="1636">
          <cell r="E1636" t="str">
            <v/>
          </cell>
        </row>
        <row r="1637">
          <cell r="E1637" t="str">
            <v/>
          </cell>
        </row>
        <row r="1638">
          <cell r="E1638" t="str">
            <v/>
          </cell>
        </row>
        <row r="1639">
          <cell r="E1639" t="str">
            <v/>
          </cell>
        </row>
        <row r="1640">
          <cell r="E1640" t="str">
            <v/>
          </cell>
        </row>
        <row r="1641">
          <cell r="E1641" t="str">
            <v/>
          </cell>
        </row>
        <row r="1642">
          <cell r="E1642" t="str">
            <v/>
          </cell>
        </row>
        <row r="1643">
          <cell r="E1643" t="str">
            <v/>
          </cell>
        </row>
        <row r="1644">
          <cell r="E1644" t="str">
            <v/>
          </cell>
        </row>
        <row r="1645">
          <cell r="E1645" t="str">
            <v/>
          </cell>
        </row>
        <row r="1646">
          <cell r="E1646" t="str">
            <v/>
          </cell>
        </row>
        <row r="1647">
          <cell r="E1647" t="str">
            <v/>
          </cell>
        </row>
        <row r="1648">
          <cell r="E1648" t="str">
            <v/>
          </cell>
        </row>
        <row r="1649">
          <cell r="E1649" t="str">
            <v/>
          </cell>
        </row>
        <row r="1650">
          <cell r="E1650" t="str">
            <v/>
          </cell>
        </row>
        <row r="1651">
          <cell r="E1651" t="str">
            <v/>
          </cell>
        </row>
        <row r="1652">
          <cell r="E1652" t="str">
            <v/>
          </cell>
        </row>
        <row r="1653">
          <cell r="E1653" t="str">
            <v/>
          </cell>
        </row>
        <row r="1654">
          <cell r="E1654" t="str">
            <v/>
          </cell>
        </row>
        <row r="1655">
          <cell r="E1655" t="str">
            <v/>
          </cell>
        </row>
        <row r="1656">
          <cell r="E1656" t="str">
            <v/>
          </cell>
        </row>
        <row r="1657">
          <cell r="E1657" t="str">
            <v/>
          </cell>
        </row>
        <row r="1658">
          <cell r="E1658" t="str">
            <v/>
          </cell>
        </row>
        <row r="1659">
          <cell r="E1659" t="str">
            <v/>
          </cell>
        </row>
        <row r="1660">
          <cell r="E1660" t="str">
            <v/>
          </cell>
        </row>
        <row r="1661">
          <cell r="E1661" t="str">
            <v/>
          </cell>
        </row>
        <row r="1662">
          <cell r="E1662" t="str">
            <v/>
          </cell>
        </row>
        <row r="1663">
          <cell r="E1663" t="str">
            <v/>
          </cell>
        </row>
        <row r="1664">
          <cell r="E1664" t="str">
            <v/>
          </cell>
        </row>
        <row r="1665">
          <cell r="E1665" t="str">
            <v/>
          </cell>
        </row>
        <row r="1666">
          <cell r="E1666" t="str">
            <v/>
          </cell>
        </row>
        <row r="1667">
          <cell r="E1667" t="str">
            <v/>
          </cell>
        </row>
        <row r="1668">
          <cell r="E1668" t="str">
            <v/>
          </cell>
        </row>
        <row r="1669">
          <cell r="E1669" t="str">
            <v/>
          </cell>
        </row>
        <row r="1670">
          <cell r="E1670" t="str">
            <v/>
          </cell>
        </row>
        <row r="1671">
          <cell r="E1671" t="str">
            <v/>
          </cell>
        </row>
        <row r="1672">
          <cell r="E1672" t="str">
            <v/>
          </cell>
        </row>
        <row r="1673">
          <cell r="E1673" t="str">
            <v/>
          </cell>
        </row>
        <row r="1674">
          <cell r="E1674" t="str">
            <v/>
          </cell>
        </row>
        <row r="1675">
          <cell r="E1675" t="str">
            <v/>
          </cell>
        </row>
        <row r="1676">
          <cell r="E1676" t="str">
            <v/>
          </cell>
        </row>
        <row r="1677">
          <cell r="E1677" t="str">
            <v/>
          </cell>
        </row>
        <row r="1678">
          <cell r="E1678" t="str">
            <v/>
          </cell>
        </row>
        <row r="1679">
          <cell r="E1679" t="str">
            <v/>
          </cell>
        </row>
        <row r="1680">
          <cell r="E1680" t="str">
            <v/>
          </cell>
        </row>
        <row r="1681">
          <cell r="E1681" t="str">
            <v/>
          </cell>
        </row>
        <row r="1682">
          <cell r="E1682" t="str">
            <v/>
          </cell>
        </row>
        <row r="1683">
          <cell r="E1683" t="str">
            <v/>
          </cell>
        </row>
        <row r="1684">
          <cell r="E1684" t="str">
            <v/>
          </cell>
        </row>
        <row r="1685">
          <cell r="E1685" t="str">
            <v/>
          </cell>
        </row>
        <row r="1686">
          <cell r="E1686" t="str">
            <v/>
          </cell>
        </row>
        <row r="1687">
          <cell r="E1687" t="str">
            <v/>
          </cell>
        </row>
        <row r="1688">
          <cell r="E1688" t="str">
            <v/>
          </cell>
        </row>
        <row r="1689">
          <cell r="E1689" t="str">
            <v/>
          </cell>
        </row>
        <row r="1690">
          <cell r="E1690" t="str">
            <v/>
          </cell>
        </row>
        <row r="1691">
          <cell r="E1691" t="str">
            <v/>
          </cell>
        </row>
        <row r="1692">
          <cell r="E1692" t="str">
            <v/>
          </cell>
        </row>
        <row r="1693">
          <cell r="E1693" t="str">
            <v/>
          </cell>
        </row>
        <row r="1694">
          <cell r="E1694" t="str">
            <v/>
          </cell>
        </row>
        <row r="1695">
          <cell r="E1695" t="str">
            <v/>
          </cell>
        </row>
        <row r="1696">
          <cell r="E1696" t="str">
            <v/>
          </cell>
        </row>
        <row r="1697">
          <cell r="E1697" t="str">
            <v/>
          </cell>
        </row>
        <row r="1698">
          <cell r="E1698" t="str">
            <v/>
          </cell>
        </row>
        <row r="1699">
          <cell r="E1699" t="str">
            <v/>
          </cell>
        </row>
        <row r="1700">
          <cell r="E1700" t="str">
            <v/>
          </cell>
        </row>
        <row r="1701">
          <cell r="E1701" t="str">
            <v/>
          </cell>
        </row>
        <row r="1702">
          <cell r="E1702" t="str">
            <v/>
          </cell>
        </row>
        <row r="1703">
          <cell r="E1703" t="str">
            <v/>
          </cell>
        </row>
        <row r="1704">
          <cell r="E1704" t="str">
            <v/>
          </cell>
        </row>
        <row r="1705">
          <cell r="E1705" t="str">
            <v/>
          </cell>
        </row>
        <row r="1706">
          <cell r="E1706" t="str">
            <v/>
          </cell>
        </row>
        <row r="1707">
          <cell r="E1707" t="str">
            <v/>
          </cell>
        </row>
        <row r="1708">
          <cell r="E1708" t="str">
            <v/>
          </cell>
        </row>
        <row r="1709">
          <cell r="E1709" t="str">
            <v/>
          </cell>
        </row>
        <row r="1710">
          <cell r="E1710" t="str">
            <v/>
          </cell>
        </row>
        <row r="1711">
          <cell r="E1711" t="str">
            <v/>
          </cell>
        </row>
        <row r="1712">
          <cell r="E1712" t="str">
            <v/>
          </cell>
        </row>
        <row r="1713">
          <cell r="E1713" t="str">
            <v/>
          </cell>
        </row>
        <row r="1714">
          <cell r="E1714" t="str">
            <v/>
          </cell>
        </row>
        <row r="1715">
          <cell r="E1715" t="str">
            <v/>
          </cell>
        </row>
        <row r="1716">
          <cell r="E1716" t="str">
            <v/>
          </cell>
        </row>
        <row r="1717">
          <cell r="E1717" t="str">
            <v/>
          </cell>
        </row>
        <row r="1718">
          <cell r="E1718" t="str">
            <v/>
          </cell>
        </row>
        <row r="1719">
          <cell r="E1719" t="str">
            <v/>
          </cell>
        </row>
        <row r="1720">
          <cell r="E1720" t="str">
            <v/>
          </cell>
        </row>
        <row r="1721">
          <cell r="E1721" t="str">
            <v/>
          </cell>
        </row>
        <row r="1722">
          <cell r="E1722" t="str">
            <v/>
          </cell>
        </row>
        <row r="1723">
          <cell r="E1723" t="str">
            <v/>
          </cell>
        </row>
        <row r="1724">
          <cell r="E1724" t="str">
            <v/>
          </cell>
        </row>
        <row r="1725">
          <cell r="E1725" t="str">
            <v/>
          </cell>
        </row>
        <row r="1726">
          <cell r="E1726" t="str">
            <v/>
          </cell>
        </row>
        <row r="1727">
          <cell r="E1727" t="str">
            <v/>
          </cell>
        </row>
        <row r="1728">
          <cell r="E1728" t="str">
            <v/>
          </cell>
        </row>
        <row r="1729">
          <cell r="E1729" t="str">
            <v/>
          </cell>
        </row>
        <row r="1730">
          <cell r="E1730" t="str">
            <v/>
          </cell>
        </row>
        <row r="1731">
          <cell r="E1731" t="str">
            <v/>
          </cell>
        </row>
        <row r="1732">
          <cell r="E1732" t="str">
            <v/>
          </cell>
        </row>
        <row r="1733">
          <cell r="E1733" t="str">
            <v/>
          </cell>
        </row>
        <row r="1734">
          <cell r="E1734" t="str">
            <v/>
          </cell>
        </row>
        <row r="1735">
          <cell r="E1735" t="str">
            <v/>
          </cell>
        </row>
        <row r="1736">
          <cell r="E1736" t="str">
            <v/>
          </cell>
        </row>
        <row r="1737">
          <cell r="E1737" t="str">
            <v/>
          </cell>
        </row>
        <row r="1738">
          <cell r="E1738" t="str">
            <v/>
          </cell>
        </row>
        <row r="1739">
          <cell r="E1739" t="str">
            <v/>
          </cell>
        </row>
        <row r="1740">
          <cell r="E1740" t="str">
            <v/>
          </cell>
        </row>
        <row r="1741">
          <cell r="E1741" t="str">
            <v/>
          </cell>
        </row>
        <row r="1742">
          <cell r="E1742" t="str">
            <v/>
          </cell>
        </row>
        <row r="1743">
          <cell r="E1743" t="str">
            <v/>
          </cell>
        </row>
        <row r="1744">
          <cell r="E1744" t="str">
            <v/>
          </cell>
        </row>
        <row r="1745">
          <cell r="E1745" t="str">
            <v/>
          </cell>
        </row>
        <row r="1746">
          <cell r="E1746" t="str">
            <v/>
          </cell>
        </row>
        <row r="1747">
          <cell r="E1747" t="str">
            <v/>
          </cell>
        </row>
        <row r="1748">
          <cell r="E1748" t="str">
            <v/>
          </cell>
        </row>
        <row r="1749">
          <cell r="E1749" t="str">
            <v/>
          </cell>
        </row>
        <row r="1750">
          <cell r="E1750" t="str">
            <v/>
          </cell>
        </row>
        <row r="1751">
          <cell r="E1751" t="str">
            <v/>
          </cell>
        </row>
        <row r="1752">
          <cell r="E1752" t="str">
            <v/>
          </cell>
        </row>
        <row r="1753">
          <cell r="E1753" t="str">
            <v/>
          </cell>
        </row>
        <row r="1754">
          <cell r="E1754" t="str">
            <v/>
          </cell>
        </row>
        <row r="1755">
          <cell r="E1755" t="str">
            <v/>
          </cell>
        </row>
        <row r="1756">
          <cell r="E1756" t="str">
            <v/>
          </cell>
        </row>
        <row r="1757">
          <cell r="E1757" t="str">
            <v/>
          </cell>
        </row>
        <row r="1758">
          <cell r="E1758" t="str">
            <v/>
          </cell>
        </row>
        <row r="1759">
          <cell r="E1759" t="str">
            <v/>
          </cell>
        </row>
        <row r="1760">
          <cell r="E1760" t="str">
            <v/>
          </cell>
        </row>
        <row r="1761">
          <cell r="E1761" t="str">
            <v/>
          </cell>
        </row>
        <row r="1762">
          <cell r="E1762" t="str">
            <v/>
          </cell>
        </row>
        <row r="1763">
          <cell r="E1763" t="str">
            <v/>
          </cell>
        </row>
        <row r="1764">
          <cell r="E1764" t="str">
            <v/>
          </cell>
        </row>
        <row r="1765">
          <cell r="E1765" t="str">
            <v/>
          </cell>
        </row>
        <row r="1766">
          <cell r="E1766" t="str">
            <v/>
          </cell>
        </row>
        <row r="1767">
          <cell r="E1767" t="str">
            <v/>
          </cell>
        </row>
        <row r="1768">
          <cell r="E1768" t="str">
            <v/>
          </cell>
        </row>
        <row r="1769">
          <cell r="E1769" t="str">
            <v/>
          </cell>
        </row>
        <row r="1770">
          <cell r="E1770" t="str">
            <v/>
          </cell>
        </row>
        <row r="1771">
          <cell r="E1771" t="str">
            <v/>
          </cell>
        </row>
        <row r="1772">
          <cell r="E1772" t="str">
            <v/>
          </cell>
        </row>
        <row r="1773">
          <cell r="E1773" t="str">
            <v/>
          </cell>
        </row>
        <row r="1774">
          <cell r="E1774" t="str">
            <v/>
          </cell>
        </row>
        <row r="1775">
          <cell r="E1775" t="str">
            <v/>
          </cell>
        </row>
        <row r="1776">
          <cell r="E1776" t="str">
            <v/>
          </cell>
        </row>
        <row r="1777">
          <cell r="E1777" t="str">
            <v/>
          </cell>
        </row>
        <row r="1778">
          <cell r="E1778" t="str">
            <v/>
          </cell>
        </row>
        <row r="1779">
          <cell r="E1779" t="str">
            <v/>
          </cell>
        </row>
        <row r="1780">
          <cell r="E1780" t="str">
            <v/>
          </cell>
        </row>
        <row r="1781">
          <cell r="E1781" t="str">
            <v/>
          </cell>
        </row>
        <row r="1782">
          <cell r="E1782" t="str">
            <v/>
          </cell>
        </row>
        <row r="1783">
          <cell r="E1783" t="str">
            <v/>
          </cell>
        </row>
        <row r="1784">
          <cell r="E1784" t="str">
            <v/>
          </cell>
        </row>
        <row r="1785">
          <cell r="E1785" t="str">
            <v/>
          </cell>
        </row>
        <row r="1786">
          <cell r="E1786" t="str">
            <v/>
          </cell>
        </row>
        <row r="1787">
          <cell r="E1787" t="str">
            <v/>
          </cell>
        </row>
        <row r="1788">
          <cell r="E1788" t="str">
            <v/>
          </cell>
        </row>
        <row r="1789">
          <cell r="E1789" t="str">
            <v/>
          </cell>
        </row>
        <row r="1790">
          <cell r="E1790" t="str">
            <v/>
          </cell>
        </row>
        <row r="1791">
          <cell r="E1791" t="str">
            <v/>
          </cell>
        </row>
        <row r="1792">
          <cell r="E1792" t="str">
            <v/>
          </cell>
        </row>
        <row r="1793">
          <cell r="E1793" t="str">
            <v/>
          </cell>
        </row>
        <row r="1794">
          <cell r="E1794" t="str">
            <v/>
          </cell>
        </row>
        <row r="1795">
          <cell r="E1795" t="str">
            <v/>
          </cell>
        </row>
        <row r="1796">
          <cell r="E1796" t="str">
            <v/>
          </cell>
        </row>
        <row r="1797">
          <cell r="E1797" t="str">
            <v/>
          </cell>
        </row>
        <row r="1798">
          <cell r="E1798" t="str">
            <v/>
          </cell>
        </row>
        <row r="1799">
          <cell r="E1799" t="str">
            <v/>
          </cell>
        </row>
        <row r="1800">
          <cell r="E1800" t="str">
            <v/>
          </cell>
        </row>
        <row r="1801">
          <cell r="E1801" t="str">
            <v/>
          </cell>
        </row>
        <row r="1802">
          <cell r="E1802" t="str">
            <v/>
          </cell>
        </row>
        <row r="1803">
          <cell r="E1803" t="str">
            <v/>
          </cell>
        </row>
        <row r="1804">
          <cell r="E1804" t="str">
            <v/>
          </cell>
        </row>
        <row r="1805">
          <cell r="E1805" t="str">
            <v/>
          </cell>
        </row>
        <row r="1806">
          <cell r="E1806" t="str">
            <v/>
          </cell>
        </row>
        <row r="1807">
          <cell r="E1807" t="str">
            <v/>
          </cell>
        </row>
        <row r="1808">
          <cell r="E1808" t="str">
            <v/>
          </cell>
        </row>
        <row r="1809">
          <cell r="E1809" t="str">
            <v/>
          </cell>
        </row>
        <row r="1810">
          <cell r="E1810" t="str">
            <v/>
          </cell>
        </row>
        <row r="1811">
          <cell r="E1811" t="str">
            <v/>
          </cell>
        </row>
        <row r="1812">
          <cell r="E1812" t="str">
            <v/>
          </cell>
        </row>
        <row r="1813">
          <cell r="E1813" t="str">
            <v/>
          </cell>
        </row>
        <row r="1814">
          <cell r="E1814" t="str">
            <v/>
          </cell>
        </row>
        <row r="1815">
          <cell r="E1815" t="str">
            <v/>
          </cell>
        </row>
        <row r="1816">
          <cell r="E1816" t="str">
            <v/>
          </cell>
        </row>
        <row r="1817">
          <cell r="E1817" t="str">
            <v/>
          </cell>
        </row>
        <row r="1818">
          <cell r="E1818" t="str">
            <v/>
          </cell>
        </row>
        <row r="1819">
          <cell r="E1819" t="str">
            <v/>
          </cell>
        </row>
        <row r="1820">
          <cell r="E1820" t="str">
            <v/>
          </cell>
        </row>
        <row r="1821">
          <cell r="E1821" t="str">
            <v/>
          </cell>
        </row>
        <row r="1822">
          <cell r="E1822" t="str">
            <v/>
          </cell>
        </row>
        <row r="1823">
          <cell r="E1823" t="str">
            <v/>
          </cell>
        </row>
        <row r="1824">
          <cell r="E1824" t="str">
            <v/>
          </cell>
        </row>
        <row r="1825">
          <cell r="E1825" t="str">
            <v/>
          </cell>
        </row>
        <row r="1826">
          <cell r="E1826" t="str">
            <v/>
          </cell>
        </row>
        <row r="1827">
          <cell r="E1827" t="str">
            <v/>
          </cell>
        </row>
        <row r="1828">
          <cell r="E1828" t="str">
            <v/>
          </cell>
        </row>
        <row r="1829">
          <cell r="E1829" t="str">
            <v/>
          </cell>
        </row>
        <row r="1830">
          <cell r="E1830" t="str">
            <v/>
          </cell>
        </row>
        <row r="1831">
          <cell r="E1831" t="str">
            <v/>
          </cell>
        </row>
        <row r="1832">
          <cell r="E1832" t="str">
            <v/>
          </cell>
        </row>
        <row r="1833">
          <cell r="E1833" t="str">
            <v/>
          </cell>
        </row>
        <row r="1834">
          <cell r="E1834" t="str">
            <v/>
          </cell>
        </row>
        <row r="1835">
          <cell r="E1835" t="str">
            <v/>
          </cell>
        </row>
        <row r="1836">
          <cell r="E1836" t="str">
            <v/>
          </cell>
        </row>
        <row r="1837">
          <cell r="E1837" t="str">
            <v/>
          </cell>
        </row>
        <row r="1838">
          <cell r="E1838" t="str">
            <v/>
          </cell>
        </row>
        <row r="1839">
          <cell r="E1839" t="str">
            <v/>
          </cell>
        </row>
        <row r="1840">
          <cell r="E1840" t="str">
            <v/>
          </cell>
        </row>
        <row r="1841">
          <cell r="E1841" t="str">
            <v/>
          </cell>
        </row>
        <row r="1842">
          <cell r="E1842" t="str">
            <v/>
          </cell>
        </row>
        <row r="1843">
          <cell r="E1843" t="str">
            <v/>
          </cell>
        </row>
        <row r="1844">
          <cell r="E1844" t="str">
            <v/>
          </cell>
        </row>
        <row r="1845">
          <cell r="E1845" t="str">
            <v/>
          </cell>
        </row>
        <row r="1846">
          <cell r="E1846" t="str">
            <v/>
          </cell>
        </row>
        <row r="1847">
          <cell r="E1847" t="str">
            <v/>
          </cell>
        </row>
        <row r="1848">
          <cell r="E1848" t="str">
            <v/>
          </cell>
        </row>
        <row r="1849">
          <cell r="E1849" t="str">
            <v/>
          </cell>
        </row>
        <row r="1850">
          <cell r="E1850" t="str">
            <v/>
          </cell>
        </row>
        <row r="1851">
          <cell r="E1851" t="str">
            <v/>
          </cell>
        </row>
        <row r="1852">
          <cell r="E1852" t="str">
            <v/>
          </cell>
        </row>
        <row r="1853">
          <cell r="E1853" t="str">
            <v/>
          </cell>
        </row>
        <row r="1854">
          <cell r="E1854" t="str">
            <v/>
          </cell>
        </row>
        <row r="1855">
          <cell r="E1855" t="str">
            <v/>
          </cell>
        </row>
        <row r="1856">
          <cell r="E1856" t="str">
            <v/>
          </cell>
        </row>
        <row r="1857">
          <cell r="E1857" t="str">
            <v/>
          </cell>
        </row>
        <row r="1858">
          <cell r="E1858" t="str">
            <v/>
          </cell>
        </row>
        <row r="1859">
          <cell r="E1859" t="str">
            <v/>
          </cell>
        </row>
        <row r="1860">
          <cell r="E1860" t="str">
            <v/>
          </cell>
        </row>
        <row r="1861">
          <cell r="E1861" t="str">
            <v/>
          </cell>
        </row>
        <row r="1862">
          <cell r="E1862" t="str">
            <v/>
          </cell>
        </row>
        <row r="1863">
          <cell r="E1863" t="str">
            <v/>
          </cell>
        </row>
        <row r="1864">
          <cell r="E1864" t="str">
            <v/>
          </cell>
        </row>
        <row r="1865">
          <cell r="E1865" t="str">
            <v/>
          </cell>
        </row>
        <row r="1866">
          <cell r="E1866" t="str">
            <v/>
          </cell>
        </row>
        <row r="1867">
          <cell r="E1867" t="str">
            <v/>
          </cell>
        </row>
        <row r="1868">
          <cell r="E1868" t="str">
            <v/>
          </cell>
        </row>
        <row r="1869">
          <cell r="E1869" t="str">
            <v/>
          </cell>
        </row>
        <row r="1870">
          <cell r="E1870" t="str">
            <v/>
          </cell>
        </row>
        <row r="1871">
          <cell r="E1871" t="str">
            <v/>
          </cell>
        </row>
        <row r="1872">
          <cell r="E1872" t="str">
            <v/>
          </cell>
        </row>
        <row r="1873">
          <cell r="E1873" t="str">
            <v/>
          </cell>
        </row>
        <row r="1874">
          <cell r="E1874" t="str">
            <v/>
          </cell>
        </row>
        <row r="1875">
          <cell r="E1875" t="str">
            <v/>
          </cell>
        </row>
        <row r="1876">
          <cell r="E1876" t="str">
            <v/>
          </cell>
        </row>
        <row r="1877">
          <cell r="E1877" t="str">
            <v/>
          </cell>
        </row>
        <row r="1878">
          <cell r="E1878" t="str">
            <v/>
          </cell>
        </row>
        <row r="1879">
          <cell r="E1879" t="str">
            <v/>
          </cell>
        </row>
        <row r="1880">
          <cell r="E1880" t="str">
            <v/>
          </cell>
        </row>
        <row r="1881">
          <cell r="E1881" t="str">
            <v/>
          </cell>
        </row>
        <row r="1882">
          <cell r="E1882" t="str">
            <v/>
          </cell>
        </row>
        <row r="1883">
          <cell r="E1883" t="str">
            <v/>
          </cell>
        </row>
        <row r="1884">
          <cell r="E1884" t="str">
            <v/>
          </cell>
        </row>
        <row r="1885">
          <cell r="E1885" t="str">
            <v/>
          </cell>
        </row>
        <row r="1886">
          <cell r="E1886" t="str">
            <v/>
          </cell>
        </row>
        <row r="1887">
          <cell r="E1887" t="str">
            <v/>
          </cell>
        </row>
        <row r="1888">
          <cell r="E1888" t="str">
            <v/>
          </cell>
        </row>
        <row r="1889">
          <cell r="E1889" t="str">
            <v/>
          </cell>
        </row>
        <row r="1890">
          <cell r="E1890" t="str">
            <v/>
          </cell>
        </row>
        <row r="1891">
          <cell r="E1891" t="str">
            <v/>
          </cell>
        </row>
        <row r="1892">
          <cell r="E1892" t="str">
            <v/>
          </cell>
        </row>
        <row r="1893">
          <cell r="E1893" t="str">
            <v/>
          </cell>
        </row>
        <row r="1894">
          <cell r="E1894" t="str">
            <v/>
          </cell>
        </row>
        <row r="1895">
          <cell r="E1895" t="str">
            <v/>
          </cell>
        </row>
        <row r="1896">
          <cell r="E1896" t="str">
            <v/>
          </cell>
        </row>
        <row r="1897">
          <cell r="E1897" t="str">
            <v/>
          </cell>
        </row>
        <row r="1898">
          <cell r="E1898" t="str">
            <v/>
          </cell>
        </row>
        <row r="1899">
          <cell r="E1899" t="str">
            <v/>
          </cell>
        </row>
        <row r="1900">
          <cell r="E1900" t="str">
            <v/>
          </cell>
        </row>
        <row r="1901">
          <cell r="E1901" t="str">
            <v/>
          </cell>
        </row>
        <row r="1902">
          <cell r="E1902" t="str">
            <v/>
          </cell>
        </row>
        <row r="1903">
          <cell r="E1903" t="str">
            <v/>
          </cell>
        </row>
        <row r="1904">
          <cell r="E1904" t="str">
            <v/>
          </cell>
        </row>
        <row r="1905">
          <cell r="E1905" t="str">
            <v/>
          </cell>
        </row>
        <row r="1906">
          <cell r="E1906" t="str">
            <v/>
          </cell>
        </row>
        <row r="1907">
          <cell r="E1907" t="str">
            <v/>
          </cell>
        </row>
        <row r="1908">
          <cell r="E1908" t="str">
            <v/>
          </cell>
        </row>
        <row r="1909">
          <cell r="E1909" t="str">
            <v/>
          </cell>
        </row>
        <row r="1910">
          <cell r="E1910" t="str">
            <v/>
          </cell>
        </row>
        <row r="1911">
          <cell r="E1911" t="str">
            <v/>
          </cell>
        </row>
        <row r="1912">
          <cell r="E1912" t="str">
            <v/>
          </cell>
        </row>
        <row r="1913">
          <cell r="E1913" t="str">
            <v/>
          </cell>
        </row>
        <row r="1914">
          <cell r="E1914" t="str">
            <v/>
          </cell>
        </row>
        <row r="1915">
          <cell r="E1915" t="str">
            <v/>
          </cell>
        </row>
        <row r="1916">
          <cell r="E1916" t="str">
            <v/>
          </cell>
        </row>
        <row r="1917">
          <cell r="E1917" t="str">
            <v/>
          </cell>
        </row>
        <row r="1918">
          <cell r="E1918" t="str">
            <v/>
          </cell>
        </row>
        <row r="1919">
          <cell r="E1919" t="str">
            <v/>
          </cell>
        </row>
        <row r="1920">
          <cell r="E1920" t="str">
            <v/>
          </cell>
        </row>
        <row r="1921">
          <cell r="E1921" t="str">
            <v/>
          </cell>
        </row>
        <row r="1922">
          <cell r="E1922" t="str">
            <v/>
          </cell>
        </row>
        <row r="1923">
          <cell r="E1923" t="str">
            <v/>
          </cell>
        </row>
        <row r="1924">
          <cell r="E1924" t="str">
            <v/>
          </cell>
        </row>
        <row r="1925">
          <cell r="E1925" t="str">
            <v/>
          </cell>
        </row>
        <row r="1926">
          <cell r="E1926" t="str">
            <v/>
          </cell>
        </row>
        <row r="1927">
          <cell r="E1927" t="str">
            <v/>
          </cell>
        </row>
        <row r="1928">
          <cell r="E1928" t="str">
            <v/>
          </cell>
        </row>
        <row r="1929">
          <cell r="E1929" t="str">
            <v/>
          </cell>
        </row>
        <row r="1930">
          <cell r="E1930" t="str">
            <v/>
          </cell>
        </row>
        <row r="1931">
          <cell r="E1931" t="str">
            <v/>
          </cell>
        </row>
        <row r="1932">
          <cell r="E1932" t="str">
            <v/>
          </cell>
        </row>
        <row r="1933">
          <cell r="E1933" t="str">
            <v/>
          </cell>
        </row>
        <row r="1934">
          <cell r="E1934" t="str">
            <v/>
          </cell>
        </row>
        <row r="1935">
          <cell r="E1935" t="str">
            <v/>
          </cell>
        </row>
        <row r="1936">
          <cell r="E1936" t="str">
            <v/>
          </cell>
        </row>
        <row r="1937">
          <cell r="E1937" t="str">
            <v/>
          </cell>
        </row>
        <row r="1938">
          <cell r="E1938" t="str">
            <v/>
          </cell>
        </row>
        <row r="1939">
          <cell r="E1939" t="str">
            <v/>
          </cell>
        </row>
        <row r="1940">
          <cell r="E1940" t="str">
            <v/>
          </cell>
        </row>
        <row r="1941">
          <cell r="E1941" t="str">
            <v/>
          </cell>
        </row>
        <row r="1942">
          <cell r="E1942" t="str">
            <v/>
          </cell>
        </row>
        <row r="1943">
          <cell r="E1943" t="str">
            <v/>
          </cell>
        </row>
        <row r="1944">
          <cell r="E1944" t="str">
            <v/>
          </cell>
        </row>
        <row r="1945">
          <cell r="E1945" t="str">
            <v/>
          </cell>
        </row>
        <row r="1946">
          <cell r="E1946" t="str">
            <v/>
          </cell>
        </row>
        <row r="1947">
          <cell r="E1947" t="str">
            <v/>
          </cell>
        </row>
        <row r="1948">
          <cell r="E1948" t="str">
            <v/>
          </cell>
        </row>
        <row r="1949">
          <cell r="E1949" t="str">
            <v/>
          </cell>
        </row>
        <row r="1950">
          <cell r="E1950" t="str">
            <v/>
          </cell>
        </row>
        <row r="1951">
          <cell r="E1951" t="str">
            <v/>
          </cell>
        </row>
        <row r="1952">
          <cell r="E1952" t="str">
            <v/>
          </cell>
        </row>
        <row r="1953">
          <cell r="E1953" t="str">
            <v/>
          </cell>
        </row>
        <row r="1954">
          <cell r="E1954" t="str">
            <v/>
          </cell>
        </row>
        <row r="1955">
          <cell r="E1955" t="str">
            <v/>
          </cell>
        </row>
        <row r="1956">
          <cell r="E1956" t="str">
            <v/>
          </cell>
        </row>
        <row r="1957">
          <cell r="E1957" t="str">
            <v/>
          </cell>
        </row>
        <row r="1958">
          <cell r="E1958" t="str">
            <v/>
          </cell>
        </row>
        <row r="1959">
          <cell r="E1959" t="str">
            <v/>
          </cell>
        </row>
        <row r="1960">
          <cell r="E1960" t="str">
            <v/>
          </cell>
        </row>
        <row r="1961">
          <cell r="E1961" t="str">
            <v/>
          </cell>
        </row>
        <row r="1962">
          <cell r="E1962" t="str">
            <v/>
          </cell>
        </row>
        <row r="1963">
          <cell r="E1963" t="str">
            <v/>
          </cell>
        </row>
        <row r="1964">
          <cell r="E1964" t="str">
            <v/>
          </cell>
        </row>
        <row r="1965">
          <cell r="E1965" t="str">
            <v/>
          </cell>
        </row>
        <row r="1966">
          <cell r="E1966" t="str">
            <v/>
          </cell>
        </row>
        <row r="1967">
          <cell r="E1967" t="str">
            <v/>
          </cell>
        </row>
        <row r="1968">
          <cell r="E1968" t="str">
            <v/>
          </cell>
        </row>
        <row r="1969">
          <cell r="E1969" t="str">
            <v/>
          </cell>
        </row>
        <row r="1970">
          <cell r="E1970" t="str">
            <v/>
          </cell>
        </row>
        <row r="1971">
          <cell r="E1971" t="str">
            <v/>
          </cell>
        </row>
        <row r="1972">
          <cell r="E1972" t="str">
            <v/>
          </cell>
        </row>
        <row r="1973">
          <cell r="E1973" t="str">
            <v/>
          </cell>
        </row>
        <row r="1974">
          <cell r="E1974" t="str">
            <v/>
          </cell>
        </row>
        <row r="1975">
          <cell r="E1975" t="str">
            <v/>
          </cell>
        </row>
        <row r="1976">
          <cell r="E1976" t="str">
            <v/>
          </cell>
        </row>
        <row r="1977">
          <cell r="E1977" t="str">
            <v/>
          </cell>
        </row>
        <row r="1978">
          <cell r="E1978" t="str">
            <v/>
          </cell>
        </row>
        <row r="1979">
          <cell r="E1979" t="str">
            <v/>
          </cell>
        </row>
        <row r="1980">
          <cell r="E1980" t="str">
            <v/>
          </cell>
        </row>
        <row r="1981">
          <cell r="E1981" t="str">
            <v/>
          </cell>
        </row>
        <row r="1982">
          <cell r="E1982" t="str">
            <v/>
          </cell>
        </row>
        <row r="1983">
          <cell r="E1983" t="str">
            <v/>
          </cell>
        </row>
        <row r="1984">
          <cell r="E1984" t="str">
            <v/>
          </cell>
        </row>
        <row r="1985">
          <cell r="E1985" t="str">
            <v/>
          </cell>
        </row>
        <row r="1986">
          <cell r="E1986" t="str">
            <v/>
          </cell>
        </row>
        <row r="1987">
          <cell r="E1987" t="str">
            <v/>
          </cell>
        </row>
        <row r="1988">
          <cell r="E1988" t="str">
            <v/>
          </cell>
        </row>
        <row r="1989">
          <cell r="E1989" t="str">
            <v/>
          </cell>
        </row>
        <row r="1990">
          <cell r="E1990" t="str">
            <v/>
          </cell>
        </row>
        <row r="1991">
          <cell r="E1991" t="str">
            <v/>
          </cell>
        </row>
        <row r="1992">
          <cell r="E1992" t="str">
            <v/>
          </cell>
        </row>
        <row r="1993">
          <cell r="E1993" t="str">
            <v/>
          </cell>
        </row>
        <row r="1994">
          <cell r="E1994" t="str">
            <v/>
          </cell>
        </row>
        <row r="1995">
          <cell r="E1995" t="str">
            <v/>
          </cell>
        </row>
        <row r="1996">
          <cell r="E1996" t="str">
            <v/>
          </cell>
        </row>
        <row r="1997">
          <cell r="E1997" t="str">
            <v/>
          </cell>
        </row>
        <row r="1998">
          <cell r="E1998" t="str">
            <v/>
          </cell>
        </row>
        <row r="1999">
          <cell r="E1999" t="str">
            <v/>
          </cell>
        </row>
        <row r="2000">
          <cell r="E2000" t="str">
            <v/>
          </cell>
        </row>
        <row r="2001">
          <cell r="E2001" t="str">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1">
          <cell r="BB1">
            <v>40634</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Entry"/>
      <sheetName val="Ledger"/>
      <sheetName val="Bal Sheet"/>
      <sheetName val="P&amp;L"/>
      <sheetName val="Sheet1"/>
      <sheetName val="Data"/>
      <sheetName val="Sheet2"/>
    </sheetNames>
    <sheetDataSet>
      <sheetData sheetId="0">
        <row r="1">
          <cell r="B1" t="str">
            <v>Ledger</v>
          </cell>
        </row>
        <row r="2">
          <cell r="B2" t="str">
            <v>Profit &amp; Loss A/C</v>
          </cell>
          <cell r="K2" t="str">
            <v>Profit &amp; Loss A/C</v>
          </cell>
        </row>
        <row r="3">
          <cell r="B3" t="str">
            <v>Rounding Off A/c</v>
          </cell>
        </row>
        <row r="4">
          <cell r="A4">
            <v>2</v>
          </cell>
        </row>
        <row r="7">
          <cell r="A7" t="str">
            <v>j$2:j$101</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2ledger"/>
      <sheetName val="3ledger"/>
      <sheetName val="party master"/>
      <sheetName val="Home"/>
      <sheetName val="Start"/>
      <sheetName val="Create"/>
      <sheetName val="Master"/>
      <sheetName val="Simple Entry"/>
      <sheetName val="Advance Entry"/>
      <sheetName val="Readme"/>
      <sheetName val="Stockmaster"/>
      <sheetName val="Activate"/>
    </sheetNames>
    <sheetDataSet>
      <sheetData sheetId="0"/>
      <sheetData sheetId="1"/>
      <sheetData sheetId="2"/>
      <sheetData sheetId="3"/>
      <sheetData sheetId="4">
        <row r="2">
          <cell r="K2" t="str">
            <v/>
          </cell>
        </row>
        <row r="3">
          <cell r="K3" t="str">
            <v>D:\Tally\tally72.exe</v>
          </cell>
        </row>
        <row r="4">
          <cell r="K4" t="str">
            <v/>
          </cell>
        </row>
        <row r="5">
          <cell r="K5" t="str">
            <v/>
          </cell>
        </row>
        <row r="6">
          <cell r="K6" t="str">
            <v/>
          </cell>
        </row>
        <row r="7">
          <cell r="K7" t="str">
            <v/>
          </cell>
        </row>
        <row r="8">
          <cell r="K8" t="str">
            <v/>
          </cell>
        </row>
        <row r="9">
          <cell r="K9" t="str">
            <v/>
          </cell>
        </row>
        <row r="10">
          <cell r="K10" t="str">
            <v>C:\Program Files (x86)\Tally.ERP9\tally.exe</v>
          </cell>
        </row>
        <row r="11">
          <cell r="K11" t="str">
            <v/>
          </cell>
        </row>
        <row r="12">
          <cell r="K12" t="str">
            <v/>
          </cell>
        </row>
        <row r="13">
          <cell r="K13" t="str">
            <v/>
          </cell>
        </row>
      </sheetData>
      <sheetData sheetId="5">
        <row r="4">
          <cell r="P4" t="str">
            <v>Branch  Divisions</v>
          </cell>
        </row>
      </sheetData>
      <sheetData sheetId="6"/>
      <sheetData sheetId="7"/>
      <sheetData sheetId="8"/>
      <sheetData sheetId="9"/>
      <sheetData sheetId="10"/>
      <sheetData sheetId="1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emin" refreshedDate="41147.607562847224" createdVersion="3" refreshedVersion="3" minRefreshableVersion="3" recordCount="100">
  <cacheSource type="worksheet">
    <worksheetSource ref="A1:I101" sheet="Master"/>
  </cacheSource>
  <cacheFields count="9">
    <cacheField name="PL BS Link" numFmtId="1">
      <sharedItems containsSemiMixedTypes="0" containsString="0" containsNumber="1" containsInteger="1" minValue="4" maxValue="37" count="23">
        <n v="4"/>
        <n v="26"/>
        <n v="32"/>
        <n v="12"/>
        <n v="29"/>
        <n v="25"/>
        <n v="36"/>
        <n v="37"/>
        <n v="24"/>
        <n v="31"/>
        <n v="15"/>
        <n v="33"/>
        <n v="34"/>
        <n v="35"/>
        <n v="7"/>
        <n v="19"/>
        <n v="23"/>
        <n v="10"/>
        <n v="14"/>
        <n v="13"/>
        <n v="21"/>
        <n v="27"/>
        <n v="11"/>
      </sharedItems>
    </cacheField>
    <cacheField name="Name of the Ledger/ List of Accounts" numFmtId="0">
      <sharedItems containsBlank="1" count="105">
        <s v="P/L"/>
        <s v="Capital"/>
        <s v="Purchase of Product 1"/>
        <s v="Purchase of Product 2"/>
        <s v="Purchase of Product 3"/>
        <s v="Purchase of Product 4"/>
        <s v="Suppliers 1"/>
        <s v="Suppliers 2"/>
        <s v="Suppliers 3"/>
        <s v="Suppliers 4"/>
        <s v="Suppliers 5"/>
        <s v="Suppliers 6"/>
        <s v="Suppliers 7"/>
        <s v="Suppliers 8"/>
        <s v="Sales of Product 1"/>
        <s v="Sales of Product 2"/>
        <s v="Sales of Product 3"/>
        <s v="Sales of Product 4"/>
        <s v="Customers 1"/>
        <s v="Customers 2"/>
        <s v="Customers 3"/>
        <s v="Customers 4"/>
        <s v="Customers 5"/>
        <s v="Customers 6"/>
        <s v="Customers 7"/>
        <s v="Customers 8"/>
        <s v="Cash"/>
        <s v="Bank"/>
        <s v=" Depreciation "/>
        <s v=" Electricity "/>
        <s v=" Heat"/>
        <s v=" Insurance"/>
        <s v=" Internet "/>
        <s v=" Janitorial Supplies "/>
        <s v=" Rent or Lease "/>
        <s v=" Rubbish Removal "/>
        <s v=" Telephone "/>
        <s v=" Water &amp; Sewer "/>
        <s v="Office Expenses "/>
        <s v=" Accounting Fees "/>
        <s v=" Bad Debt Expenses "/>
        <s v=" Bank Charges "/>
        <s v=" Books &amp; Manuals "/>
        <s v=" Credit Card Processing Fees"/>
        <s v=" Delivery Costs "/>
        <s v=" Donations "/>
        <s v=" Education "/>
        <s v=" Legal Fees "/>
        <s v=" Licenses "/>
        <s v=" Loss on NSF Checks "/>
        <s v=" Magazine Subscriptions "/>
        <s v=" Office Supplies"/>
        <s v=" Postage "/>
        <s v=" Professional Dues "/>
        <s v=" Gas "/>
        <s v="Printing"/>
        <s v=" Repairs "/>
        <s v=" Rentals "/>
        <s v="Travel &amp; Entertainment "/>
        <s v=" Entertainment "/>
        <s v=" Food - Staff Meetings "/>
        <s v=" Lodging "/>
        <s v=" Meals - Business "/>
        <s v=" Parking Fees "/>
        <s v=" Travel "/>
        <s v="Inventories Product 1"/>
        <s v="Inventories Product 2"/>
        <s v="Inventories Product 3"/>
        <s v="Inventories Product 4"/>
        <s v=" Material "/>
        <s v=" Freight &amp; Transportation "/>
        <s v=" Labor Costs "/>
        <s v=" Purchase Returns "/>
        <s v=" Outside Services "/>
        <s v=" Rental Expenses "/>
        <s v=" Repairs &amp; Maintenance "/>
        <s v=" Research &amp; Development "/>
        <s v=" Small Tools "/>
        <s v="Land "/>
        <s v="Building "/>
        <s v="Equipment (Computers, Printers) "/>
        <s v="Furniture &amp; Fixtures "/>
        <s v="Vehicles "/>
        <s v="Building Depreciation "/>
        <s v="Equipment Depreciation "/>
        <s v="Furniture &amp; Fixture Depreciation "/>
        <s v="Vehicle Depreciation "/>
        <s v="Changes in Inventory"/>
        <s v="Salaries &amp; Wages"/>
        <s v="Finance Cost"/>
        <s v="Borrowing from Axis Bank"/>
        <s v="Investment in Barclays Co."/>
        <s v="Investment in Reliance"/>
        <s v="Provision for Gratuity"/>
        <s v="Provision for Salary"/>
        <s v="Vat Payable"/>
        <s v="Loan to ABC Co"/>
        <s v="Loan to XYZ Co"/>
        <s v="Borrowing from SBM Bank"/>
        <s v="Reserve"/>
        <m u="1"/>
        <s v="Creditors" u="1"/>
        <s v="Debtors" u="1"/>
        <s v="Sales" u="1"/>
        <s v="Purchase" u="1"/>
      </sharedItems>
    </cacheField>
    <cacheField name="L NO" numFmtId="0">
      <sharedItems containsSemiMixedTypes="0" containsString="0" containsNumber="1" containsInteger="1" minValue="1" maxValue="100"/>
    </cacheField>
    <cacheField name="L Count" numFmtId="0">
      <sharedItems containsSemiMixedTypes="0" containsString="0" containsNumber="1" containsInteger="1" minValue="1" maxValue="409"/>
    </cacheField>
    <cacheField name="LR" numFmtId="0">
      <sharedItems/>
    </cacheField>
    <cacheField name="Last year full Trial Balance" numFmtId="171">
      <sharedItems containsSemiMixedTypes="0" containsString="0" containsNumber="1" containsInteger="1" minValue="0" maxValue="0"/>
    </cacheField>
    <cacheField name="Sum of  Dr Transaction" numFmtId="0">
      <sharedItems containsSemiMixedTypes="0" containsString="0" containsNumber="1" containsInteger="1" minValue="0" maxValue="20803"/>
    </cacheField>
    <cacheField name="Sum of  Cr Transaction" numFmtId="0">
      <sharedItems containsSemiMixedTypes="0" containsString="0" containsNumber="1" containsInteger="1" minValue="0" maxValue="14657"/>
    </cacheField>
    <cacheField name="This year Balance" numFmtId="171">
      <sharedItems containsSemiMixedTypes="0" containsString="0" containsNumber="1" containsInteger="1" minValue="-10000" maxValue="6146"/>
    </cacheField>
  </cacheFields>
</pivotCacheDefinition>
</file>

<file path=xl/pivotCache/pivotCacheRecords1.xml><?xml version="1.0" encoding="utf-8"?>
<pivotCacheRecords xmlns="http://schemas.openxmlformats.org/spreadsheetml/2006/main" xmlns:r="http://schemas.openxmlformats.org/officeDocument/2006/relationships" count="100">
  <r>
    <x v="0"/>
    <x v="0"/>
    <n v="1"/>
    <n v="2"/>
    <s v="P/L"/>
    <n v="0"/>
    <n v="1000"/>
    <n v="0"/>
    <n v="1000"/>
  </r>
  <r>
    <x v="1"/>
    <x v="1"/>
    <n v="2"/>
    <n v="3"/>
    <s v="Capital"/>
    <n v="0"/>
    <n v="0"/>
    <n v="1000"/>
    <n v="-1000"/>
  </r>
  <r>
    <x v="2"/>
    <x v="2"/>
    <n v="3"/>
    <n v="6"/>
    <s v="Purchase of Product 1"/>
    <n v="0"/>
    <n v="24"/>
    <n v="0"/>
    <n v="24"/>
  </r>
  <r>
    <x v="2"/>
    <x v="3"/>
    <n v="4"/>
    <n v="9"/>
    <s v="Purchase of Product 2"/>
    <n v="0"/>
    <n v="46"/>
    <n v="0"/>
    <n v="46"/>
  </r>
  <r>
    <x v="2"/>
    <x v="4"/>
    <n v="5"/>
    <n v="8"/>
    <s v="Purchase of Product 3"/>
    <n v="0"/>
    <n v="41"/>
    <n v="0"/>
    <n v="41"/>
  </r>
  <r>
    <x v="2"/>
    <x v="5"/>
    <n v="6"/>
    <n v="5"/>
    <s v="Purchase of Product 4"/>
    <n v="0"/>
    <n v="19"/>
    <n v="0"/>
    <n v="19"/>
  </r>
  <r>
    <x v="3"/>
    <x v="6"/>
    <n v="7"/>
    <n v="10"/>
    <s v="Suppliers 1"/>
    <n v="0"/>
    <n v="45"/>
    <n v="9"/>
    <n v="36"/>
  </r>
  <r>
    <x v="3"/>
    <x v="7"/>
    <n v="8"/>
    <n v="9"/>
    <s v="Suppliers 2"/>
    <n v="0"/>
    <n v="45"/>
    <n v="3"/>
    <n v="42"/>
  </r>
  <r>
    <x v="3"/>
    <x v="8"/>
    <n v="9"/>
    <n v="13"/>
    <s v="Suppliers 3"/>
    <n v="0"/>
    <n v="44"/>
    <n v="26"/>
    <n v="18"/>
  </r>
  <r>
    <x v="3"/>
    <x v="9"/>
    <n v="10"/>
    <n v="10"/>
    <s v="Suppliers 4"/>
    <n v="0"/>
    <n v="21"/>
    <n v="20"/>
    <n v="1"/>
  </r>
  <r>
    <x v="3"/>
    <x v="10"/>
    <n v="11"/>
    <n v="11"/>
    <s v="Suppliers 5"/>
    <n v="0"/>
    <n v="30"/>
    <n v="20"/>
    <n v="10"/>
  </r>
  <r>
    <x v="3"/>
    <x v="11"/>
    <n v="12"/>
    <n v="9"/>
    <s v="Suppliers 6"/>
    <n v="0"/>
    <n v="28"/>
    <n v="21"/>
    <n v="7"/>
  </r>
  <r>
    <x v="3"/>
    <x v="12"/>
    <n v="13"/>
    <n v="7"/>
    <s v="Suppliers 7"/>
    <n v="0"/>
    <n v="29"/>
    <n v="5"/>
    <n v="24"/>
  </r>
  <r>
    <x v="3"/>
    <x v="13"/>
    <n v="14"/>
    <n v="13"/>
    <s v="Suppliers 8"/>
    <n v="0"/>
    <n v="52"/>
    <n v="26"/>
    <n v="26"/>
  </r>
  <r>
    <x v="4"/>
    <x v="14"/>
    <n v="15"/>
    <n v="8"/>
    <s v="Sales of Product 1"/>
    <n v="0"/>
    <n v="0"/>
    <n v="42"/>
    <n v="-42"/>
  </r>
  <r>
    <x v="4"/>
    <x v="15"/>
    <n v="16"/>
    <n v="6"/>
    <s v="Sales of Product 2"/>
    <n v="0"/>
    <n v="0"/>
    <n v="33"/>
    <n v="-33"/>
  </r>
  <r>
    <x v="4"/>
    <x v="16"/>
    <n v="17"/>
    <n v="7"/>
    <s v="Sales of Product 3"/>
    <n v="0"/>
    <n v="0"/>
    <n v="32"/>
    <n v="-32"/>
  </r>
  <r>
    <x v="4"/>
    <x v="17"/>
    <n v="18"/>
    <n v="7"/>
    <s v="Sales of Product 4"/>
    <n v="0"/>
    <n v="0"/>
    <n v="41"/>
    <n v="-41"/>
  </r>
  <r>
    <x v="5"/>
    <x v="18"/>
    <n v="19"/>
    <n v="8"/>
    <s v="Customers 1"/>
    <n v="0"/>
    <n v="22"/>
    <n v="26"/>
    <n v="-4"/>
  </r>
  <r>
    <x v="5"/>
    <x v="19"/>
    <n v="20"/>
    <n v="7"/>
    <s v="Customers 2"/>
    <n v="0"/>
    <n v="20"/>
    <n v="24"/>
    <n v="-4"/>
  </r>
  <r>
    <x v="5"/>
    <x v="20"/>
    <n v="21"/>
    <n v="7"/>
    <s v="Customers 3"/>
    <n v="0"/>
    <n v="3"/>
    <n v="16"/>
    <n v="-13"/>
  </r>
  <r>
    <x v="5"/>
    <x v="21"/>
    <n v="22"/>
    <n v="10"/>
    <s v="Customers 4"/>
    <n v="0"/>
    <n v="453"/>
    <n v="28"/>
    <n v="425"/>
  </r>
  <r>
    <x v="5"/>
    <x v="22"/>
    <n v="23"/>
    <n v="11"/>
    <s v="Customers 5"/>
    <n v="0"/>
    <n v="23"/>
    <n v="37"/>
    <n v="-14"/>
  </r>
  <r>
    <x v="5"/>
    <x v="23"/>
    <n v="24"/>
    <n v="9"/>
    <s v="Customers 6"/>
    <n v="0"/>
    <n v="19"/>
    <n v="25"/>
    <n v="-6"/>
  </r>
  <r>
    <x v="5"/>
    <x v="24"/>
    <n v="25"/>
    <n v="19"/>
    <s v="Customers 7"/>
    <n v="0"/>
    <n v="30"/>
    <n v="58"/>
    <n v="-28"/>
  </r>
  <r>
    <x v="5"/>
    <x v="25"/>
    <n v="26"/>
    <n v="12"/>
    <s v="Customers 8"/>
    <n v="0"/>
    <n v="28"/>
    <n v="25"/>
    <n v="3"/>
  </r>
  <r>
    <x v="1"/>
    <x v="26"/>
    <n v="27"/>
    <n v="409"/>
    <s v="Cash"/>
    <n v="0"/>
    <n v="10136"/>
    <n v="9639"/>
    <n v="497"/>
  </r>
  <r>
    <x v="1"/>
    <x v="27"/>
    <n v="28"/>
    <n v="57"/>
    <s v="Bank"/>
    <n v="0"/>
    <n v="20803"/>
    <n v="14657"/>
    <n v="6146"/>
  </r>
  <r>
    <x v="6"/>
    <x v="28"/>
    <n v="29"/>
    <n v="2"/>
    <s v=" Depreciation "/>
    <n v="0"/>
    <n v="280"/>
    <n v="0"/>
    <n v="280"/>
  </r>
  <r>
    <x v="7"/>
    <x v="29"/>
    <n v="30"/>
    <n v="2"/>
    <s v=" Electricity "/>
    <n v="0"/>
    <n v="1"/>
    <n v="0"/>
    <n v="1"/>
  </r>
  <r>
    <x v="7"/>
    <x v="30"/>
    <n v="31"/>
    <n v="10"/>
    <s v=" Heat"/>
    <n v="0"/>
    <n v="58"/>
    <n v="0"/>
    <n v="58"/>
  </r>
  <r>
    <x v="7"/>
    <x v="31"/>
    <n v="32"/>
    <n v="33"/>
    <s v=" Insurance"/>
    <n v="0"/>
    <n v="175"/>
    <n v="0"/>
    <n v="175"/>
  </r>
  <r>
    <x v="7"/>
    <x v="32"/>
    <n v="33"/>
    <n v="10"/>
    <s v=" Internet "/>
    <n v="0"/>
    <n v="33"/>
    <n v="0"/>
    <n v="33"/>
  </r>
  <r>
    <x v="7"/>
    <x v="33"/>
    <n v="34"/>
    <n v="2"/>
    <s v=" Janitorial Supplies "/>
    <n v="0"/>
    <n v="9"/>
    <n v="0"/>
    <n v="9"/>
  </r>
  <r>
    <x v="7"/>
    <x v="34"/>
    <n v="35"/>
    <n v="10"/>
    <s v=" Rent or Lease "/>
    <n v="0"/>
    <n v="53"/>
    <n v="0"/>
    <n v="53"/>
  </r>
  <r>
    <x v="7"/>
    <x v="35"/>
    <n v="36"/>
    <n v="2"/>
    <s v=" Rubbish Removal "/>
    <n v="0"/>
    <n v="2"/>
    <n v="0"/>
    <n v="2"/>
  </r>
  <r>
    <x v="7"/>
    <x v="36"/>
    <n v="37"/>
    <n v="10"/>
    <s v=" Telephone "/>
    <n v="0"/>
    <n v="60"/>
    <n v="0"/>
    <n v="60"/>
  </r>
  <r>
    <x v="7"/>
    <x v="37"/>
    <n v="38"/>
    <n v="2"/>
    <s v=" Water &amp; Sewer "/>
    <n v="0"/>
    <n v="7"/>
    <n v="0"/>
    <n v="7"/>
  </r>
  <r>
    <x v="7"/>
    <x v="38"/>
    <n v="39"/>
    <n v="10"/>
    <s v="Office Expenses "/>
    <n v="0"/>
    <n v="62"/>
    <n v="0"/>
    <n v="62"/>
  </r>
  <r>
    <x v="7"/>
    <x v="39"/>
    <n v="40"/>
    <n v="2"/>
    <s v=" Accounting Fees "/>
    <n v="0"/>
    <n v="8"/>
    <n v="0"/>
    <n v="8"/>
  </r>
  <r>
    <x v="7"/>
    <x v="40"/>
    <n v="41"/>
    <n v="10"/>
    <s v=" Bad Debt Expenses "/>
    <n v="0"/>
    <n v="59"/>
    <n v="0"/>
    <n v="59"/>
  </r>
  <r>
    <x v="7"/>
    <x v="41"/>
    <n v="42"/>
    <n v="2"/>
    <s v=" Bank Charges "/>
    <n v="0"/>
    <n v="1"/>
    <n v="0"/>
    <n v="1"/>
  </r>
  <r>
    <x v="7"/>
    <x v="42"/>
    <n v="43"/>
    <n v="10"/>
    <s v=" Books &amp; Manuals "/>
    <n v="0"/>
    <n v="40"/>
    <n v="0"/>
    <n v="40"/>
  </r>
  <r>
    <x v="7"/>
    <x v="43"/>
    <n v="44"/>
    <n v="2"/>
    <s v=" Credit Card Processing Fees"/>
    <n v="0"/>
    <n v="6"/>
    <n v="0"/>
    <n v="6"/>
  </r>
  <r>
    <x v="7"/>
    <x v="44"/>
    <n v="45"/>
    <n v="10"/>
    <s v=" Delivery Costs "/>
    <n v="0"/>
    <n v="37"/>
    <n v="0"/>
    <n v="37"/>
  </r>
  <r>
    <x v="7"/>
    <x v="45"/>
    <n v="46"/>
    <n v="2"/>
    <s v=" Donations "/>
    <n v="0"/>
    <n v="2"/>
    <n v="0"/>
    <n v="2"/>
  </r>
  <r>
    <x v="7"/>
    <x v="46"/>
    <n v="47"/>
    <n v="10"/>
    <s v=" Education "/>
    <n v="0"/>
    <n v="49"/>
    <n v="0"/>
    <n v="49"/>
  </r>
  <r>
    <x v="7"/>
    <x v="47"/>
    <n v="48"/>
    <n v="2"/>
    <s v=" Legal Fees "/>
    <n v="0"/>
    <n v="10"/>
    <n v="0"/>
    <n v="10"/>
  </r>
  <r>
    <x v="7"/>
    <x v="48"/>
    <n v="49"/>
    <n v="10"/>
    <s v=" Licenses "/>
    <n v="0"/>
    <n v="53"/>
    <n v="0"/>
    <n v="53"/>
  </r>
  <r>
    <x v="7"/>
    <x v="49"/>
    <n v="50"/>
    <n v="2"/>
    <s v=" Loss on NSF Checks "/>
    <n v="0"/>
    <n v="8"/>
    <n v="0"/>
    <n v="8"/>
  </r>
  <r>
    <x v="7"/>
    <x v="50"/>
    <n v="51"/>
    <n v="10"/>
    <s v=" Magazine Subscriptions "/>
    <n v="0"/>
    <n v="58"/>
    <n v="0"/>
    <n v="58"/>
  </r>
  <r>
    <x v="7"/>
    <x v="51"/>
    <n v="52"/>
    <n v="2"/>
    <s v=" Office Supplies"/>
    <n v="0"/>
    <n v="9"/>
    <n v="0"/>
    <n v="9"/>
  </r>
  <r>
    <x v="7"/>
    <x v="52"/>
    <n v="53"/>
    <n v="10"/>
    <s v=" Postage "/>
    <n v="0"/>
    <n v="42"/>
    <n v="0"/>
    <n v="42"/>
  </r>
  <r>
    <x v="7"/>
    <x v="53"/>
    <n v="54"/>
    <n v="2"/>
    <s v=" Professional Dues "/>
    <n v="0"/>
    <n v="1"/>
    <n v="0"/>
    <n v="1"/>
  </r>
  <r>
    <x v="7"/>
    <x v="54"/>
    <n v="55"/>
    <n v="10"/>
    <s v=" Gas "/>
    <n v="0"/>
    <n v="38"/>
    <n v="0"/>
    <n v="38"/>
  </r>
  <r>
    <x v="7"/>
    <x v="55"/>
    <n v="56"/>
    <n v="1"/>
    <s v="Printing"/>
    <n v="0"/>
    <n v="0"/>
    <n v="0"/>
    <n v="0"/>
  </r>
  <r>
    <x v="7"/>
    <x v="56"/>
    <n v="57"/>
    <n v="10"/>
    <s v=" Repairs "/>
    <n v="0"/>
    <n v="52"/>
    <n v="0"/>
    <n v="52"/>
  </r>
  <r>
    <x v="7"/>
    <x v="57"/>
    <n v="58"/>
    <n v="32"/>
    <s v=" Rentals "/>
    <n v="0"/>
    <n v="166"/>
    <n v="0"/>
    <n v="166"/>
  </r>
  <r>
    <x v="7"/>
    <x v="58"/>
    <n v="59"/>
    <n v="10"/>
    <s v="Travel &amp; Entertainment "/>
    <n v="0"/>
    <n v="56"/>
    <n v="0"/>
    <n v="56"/>
  </r>
  <r>
    <x v="7"/>
    <x v="59"/>
    <n v="60"/>
    <n v="31"/>
    <s v=" Entertainment "/>
    <n v="0"/>
    <n v="186"/>
    <n v="0"/>
    <n v="186"/>
  </r>
  <r>
    <x v="7"/>
    <x v="60"/>
    <n v="61"/>
    <n v="10"/>
    <s v=" Food - Staff Meetings "/>
    <n v="0"/>
    <n v="45"/>
    <n v="0"/>
    <n v="45"/>
  </r>
  <r>
    <x v="7"/>
    <x v="61"/>
    <n v="62"/>
    <n v="31"/>
    <s v=" Lodging "/>
    <n v="0"/>
    <n v="153"/>
    <n v="0"/>
    <n v="153"/>
  </r>
  <r>
    <x v="7"/>
    <x v="62"/>
    <n v="63"/>
    <n v="9"/>
    <s v=" Meals - Business "/>
    <n v="0"/>
    <n v="51"/>
    <n v="0"/>
    <n v="51"/>
  </r>
  <r>
    <x v="7"/>
    <x v="63"/>
    <n v="64"/>
    <n v="31"/>
    <s v=" Parking Fees "/>
    <n v="0"/>
    <n v="173"/>
    <n v="0"/>
    <n v="173"/>
  </r>
  <r>
    <x v="7"/>
    <x v="64"/>
    <n v="65"/>
    <n v="9"/>
    <s v=" Travel "/>
    <n v="0"/>
    <n v="65"/>
    <n v="0"/>
    <n v="65"/>
  </r>
  <r>
    <x v="8"/>
    <x v="65"/>
    <n v="66"/>
    <n v="1"/>
    <s v="Inventories Product 1"/>
    <n v="0"/>
    <n v="0"/>
    <n v="0"/>
    <n v="0"/>
  </r>
  <r>
    <x v="8"/>
    <x v="66"/>
    <n v="67"/>
    <n v="1"/>
    <s v="Inventories Product 2"/>
    <n v="0"/>
    <n v="0"/>
    <n v="0"/>
    <n v="0"/>
  </r>
  <r>
    <x v="8"/>
    <x v="67"/>
    <n v="68"/>
    <n v="1"/>
    <s v="Inventories Product 3"/>
    <n v="0"/>
    <n v="0"/>
    <n v="0"/>
    <n v="0"/>
  </r>
  <r>
    <x v="8"/>
    <x v="68"/>
    <n v="69"/>
    <n v="1"/>
    <s v="Inventories Product 4"/>
    <n v="0"/>
    <n v="0"/>
    <n v="0"/>
    <n v="0"/>
  </r>
  <r>
    <x v="9"/>
    <x v="69"/>
    <n v="70"/>
    <n v="5"/>
    <s v=" Material "/>
    <n v="0"/>
    <n v="31"/>
    <n v="0"/>
    <n v="31"/>
  </r>
  <r>
    <x v="9"/>
    <x v="70"/>
    <n v="71"/>
    <n v="1"/>
    <s v=" Freight &amp; Transportation "/>
    <n v="0"/>
    <n v="0"/>
    <n v="0"/>
    <n v="0"/>
  </r>
  <r>
    <x v="9"/>
    <x v="71"/>
    <n v="72"/>
    <n v="5"/>
    <s v=" Labor Costs "/>
    <n v="0"/>
    <n v="23"/>
    <n v="0"/>
    <n v="23"/>
  </r>
  <r>
    <x v="9"/>
    <x v="72"/>
    <n v="73"/>
    <n v="1"/>
    <s v=" Purchase Returns "/>
    <n v="0"/>
    <n v="0"/>
    <n v="0"/>
    <n v="0"/>
  </r>
  <r>
    <x v="9"/>
    <x v="73"/>
    <n v="74"/>
    <n v="5"/>
    <s v=" Outside Services "/>
    <n v="0"/>
    <n v="30"/>
    <n v="0"/>
    <n v="30"/>
  </r>
  <r>
    <x v="9"/>
    <x v="74"/>
    <n v="75"/>
    <n v="1"/>
    <s v=" Rental Expenses "/>
    <n v="0"/>
    <n v="0"/>
    <n v="0"/>
    <n v="0"/>
  </r>
  <r>
    <x v="9"/>
    <x v="75"/>
    <n v="76"/>
    <n v="5"/>
    <s v=" Repairs &amp; Maintenance "/>
    <n v="0"/>
    <n v="27"/>
    <n v="0"/>
    <n v="27"/>
  </r>
  <r>
    <x v="9"/>
    <x v="76"/>
    <n v="77"/>
    <n v="1"/>
    <s v=" Research &amp; Development "/>
    <n v="0"/>
    <n v="0"/>
    <n v="0"/>
    <n v="0"/>
  </r>
  <r>
    <x v="9"/>
    <x v="77"/>
    <n v="78"/>
    <n v="4"/>
    <s v=" Small Tools "/>
    <n v="0"/>
    <n v="20"/>
    <n v="0"/>
    <n v="20"/>
  </r>
  <r>
    <x v="10"/>
    <x v="78"/>
    <n v="79"/>
    <n v="2"/>
    <s v="Land "/>
    <n v="0"/>
    <n v="1000"/>
    <n v="0"/>
    <n v="1000"/>
  </r>
  <r>
    <x v="10"/>
    <x v="79"/>
    <n v="80"/>
    <n v="2"/>
    <s v="Building "/>
    <n v="0"/>
    <n v="5000"/>
    <n v="0"/>
    <n v="5000"/>
  </r>
  <r>
    <x v="10"/>
    <x v="80"/>
    <n v="81"/>
    <n v="2"/>
    <s v="Equipment (Computers, Printers) "/>
    <n v="0"/>
    <n v="2000"/>
    <n v="0"/>
    <n v="2000"/>
  </r>
  <r>
    <x v="10"/>
    <x v="81"/>
    <n v="82"/>
    <n v="2"/>
    <s v="Furniture &amp; Fixtures "/>
    <n v="0"/>
    <n v="1500"/>
    <n v="0"/>
    <n v="1500"/>
  </r>
  <r>
    <x v="10"/>
    <x v="82"/>
    <n v="83"/>
    <n v="2"/>
    <s v="Vehicles "/>
    <n v="0"/>
    <n v="2500"/>
    <n v="0"/>
    <n v="2500"/>
  </r>
  <r>
    <x v="10"/>
    <x v="83"/>
    <n v="84"/>
    <n v="2"/>
    <s v="Building Depreciation "/>
    <n v="0"/>
    <n v="0"/>
    <n v="100"/>
    <n v="-100"/>
  </r>
  <r>
    <x v="10"/>
    <x v="84"/>
    <n v="85"/>
    <n v="2"/>
    <s v="Equipment Depreciation "/>
    <n v="0"/>
    <n v="0"/>
    <n v="75"/>
    <n v="-75"/>
  </r>
  <r>
    <x v="10"/>
    <x v="85"/>
    <n v="86"/>
    <n v="2"/>
    <s v="Furniture &amp; Fixture Depreciation "/>
    <n v="0"/>
    <n v="0"/>
    <n v="60"/>
    <n v="-60"/>
  </r>
  <r>
    <x v="10"/>
    <x v="86"/>
    <n v="87"/>
    <n v="2"/>
    <s v="Vehicle Depreciation "/>
    <n v="0"/>
    <n v="0"/>
    <n v="45"/>
    <n v="-45"/>
  </r>
  <r>
    <x v="11"/>
    <x v="87"/>
    <n v="88"/>
    <n v="1"/>
    <s v="Changes in Inventory"/>
    <n v="0"/>
    <n v="0"/>
    <n v="0"/>
    <n v="0"/>
  </r>
  <r>
    <x v="12"/>
    <x v="88"/>
    <n v="89"/>
    <n v="1"/>
    <s v="Salaries &amp; Wages"/>
    <n v="0"/>
    <n v="0"/>
    <n v="0"/>
    <n v="0"/>
  </r>
  <r>
    <x v="13"/>
    <x v="89"/>
    <n v="90"/>
    <n v="10"/>
    <s v="Finance Cost"/>
    <n v="0"/>
    <n v="43"/>
    <n v="0"/>
    <n v="43"/>
  </r>
  <r>
    <x v="14"/>
    <x v="90"/>
    <n v="91"/>
    <n v="2"/>
    <s v="Borrowing from Axis Bank"/>
    <n v="0"/>
    <n v="0"/>
    <n v="10000"/>
    <n v="-10000"/>
  </r>
  <r>
    <x v="15"/>
    <x v="91"/>
    <n v="92"/>
    <n v="2"/>
    <s v="Investment in Barclays Co."/>
    <n v="0"/>
    <n v="500"/>
    <n v="0"/>
    <n v="500"/>
  </r>
  <r>
    <x v="16"/>
    <x v="92"/>
    <n v="93"/>
    <n v="2"/>
    <s v="Investment in Reliance"/>
    <n v="0"/>
    <n v="500"/>
    <n v="0"/>
    <n v="500"/>
  </r>
  <r>
    <x v="17"/>
    <x v="93"/>
    <n v="94"/>
    <n v="2"/>
    <s v="Provision for Gratuity"/>
    <n v="0"/>
    <n v="0"/>
    <n v="500"/>
    <n v="-500"/>
  </r>
  <r>
    <x v="18"/>
    <x v="94"/>
    <n v="95"/>
    <n v="2"/>
    <s v="Provision for Salary"/>
    <n v="0"/>
    <n v="0"/>
    <n v="500"/>
    <n v="-500"/>
  </r>
  <r>
    <x v="19"/>
    <x v="95"/>
    <n v="96"/>
    <n v="2"/>
    <s v="Vat Payable"/>
    <n v="0"/>
    <n v="0"/>
    <n v="450"/>
    <n v="-450"/>
  </r>
  <r>
    <x v="20"/>
    <x v="96"/>
    <n v="97"/>
    <n v="2"/>
    <s v="Loan to ABC Co"/>
    <n v="0"/>
    <n v="0"/>
    <n v="500"/>
    <n v="-500"/>
  </r>
  <r>
    <x v="21"/>
    <x v="97"/>
    <n v="98"/>
    <n v="2"/>
    <s v="Loan to XYZ Co"/>
    <n v="0"/>
    <n v="0"/>
    <n v="200"/>
    <n v="-200"/>
  </r>
  <r>
    <x v="22"/>
    <x v="98"/>
    <n v="99"/>
    <n v="2"/>
    <s v="Borrowing from SBM Bank"/>
    <n v="0"/>
    <n v="0"/>
    <n v="10000"/>
    <n v="-10000"/>
  </r>
  <r>
    <x v="0"/>
    <x v="99"/>
    <n v="100"/>
    <n v="1"/>
    <s v="Reserve"/>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2" applyNumberFormats="0" applyBorderFormats="0" applyFontFormats="0" applyPatternFormats="0" applyAlignmentFormats="0" applyWidthHeightFormats="1" dataCaption="Values" updatedVersion="3" minRefreshableVersion="3" showCalcMbrs="0" useAutoFormatting="1" colGrandTotals="0" itemPrintTitles="1" createdVersion="3" outline="1" outlineData="1" multipleFieldFilters="0" chartFormat="3">
  <location ref="A3:C174" firstHeaderRow="1" firstDataRow="2" firstDataCol="1"/>
  <pivotFields count="9">
    <pivotField axis="axisRow" subtotalTop="0" showAll="0" insertBlankRow="1">
      <items count="24">
        <item x="0"/>
        <item x="3"/>
        <item x="5"/>
        <item x="1"/>
        <item x="4"/>
        <item x="2"/>
        <item x="6"/>
        <item x="7"/>
        <item x="8"/>
        <item x="9"/>
        <item x="10"/>
        <item x="11"/>
        <item x="12"/>
        <item x="13"/>
        <item x="14"/>
        <item x="15"/>
        <item x="16"/>
        <item x="17"/>
        <item x="18"/>
        <item x="19"/>
        <item x="20"/>
        <item x="21"/>
        <item x="22"/>
        <item t="default"/>
      </items>
    </pivotField>
    <pivotField axis="axisRow" subtotalTop="0" showAll="0" insertBlankRow="1">
      <items count="106">
        <item x="26"/>
        <item m="1" x="101"/>
        <item m="1" x="102"/>
        <item x="0"/>
        <item m="1" x="104"/>
        <item m="1" x="103"/>
        <item m="1" x="100"/>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subtotalTop="0" showAll="0" insertBlankRow="1"/>
    <pivotField subtotalTop="0" showAll="0" insertBlankRow="1"/>
    <pivotField subtotalTop="0" showAll="0" insertBlankRow="1"/>
    <pivotField dataField="1" numFmtId="171" showAll="0" defaultSubtotal="0"/>
    <pivotField showAll="0" defaultSubtotal="0"/>
    <pivotField showAll="0" defaultSubtotal="0"/>
    <pivotField dataField="1" numFmtId="171" subtotalTop="0" showAll="0" insertBlankRow="1"/>
  </pivotFields>
  <rowFields count="2">
    <field x="0"/>
    <field x="1"/>
  </rowFields>
  <rowItems count="170">
    <i>
      <x/>
    </i>
    <i r="1">
      <x v="3"/>
    </i>
    <i r="1">
      <x v="104"/>
    </i>
    <i t="default">
      <x/>
    </i>
    <i t="blank">
      <x/>
    </i>
    <i>
      <x v="1"/>
    </i>
    <i r="1">
      <x v="12"/>
    </i>
    <i r="1">
      <x v="13"/>
    </i>
    <i r="1">
      <x v="14"/>
    </i>
    <i r="1">
      <x v="15"/>
    </i>
    <i r="1">
      <x v="16"/>
    </i>
    <i r="1">
      <x v="17"/>
    </i>
    <i r="1">
      <x v="18"/>
    </i>
    <i r="1">
      <x v="19"/>
    </i>
    <i t="default">
      <x v="1"/>
    </i>
    <i t="blank">
      <x v="1"/>
    </i>
    <i>
      <x v="2"/>
    </i>
    <i r="1">
      <x v="24"/>
    </i>
    <i r="1">
      <x v="25"/>
    </i>
    <i r="1">
      <x v="26"/>
    </i>
    <i r="1">
      <x v="27"/>
    </i>
    <i r="1">
      <x v="28"/>
    </i>
    <i r="1">
      <x v="29"/>
    </i>
    <i r="1">
      <x v="30"/>
    </i>
    <i r="1">
      <x v="31"/>
    </i>
    <i t="default">
      <x v="2"/>
    </i>
    <i t="blank">
      <x v="2"/>
    </i>
    <i>
      <x v="3"/>
    </i>
    <i r="1">
      <x/>
    </i>
    <i r="1">
      <x v="7"/>
    </i>
    <i r="1">
      <x v="32"/>
    </i>
    <i t="default">
      <x v="3"/>
    </i>
    <i t="blank">
      <x v="3"/>
    </i>
    <i>
      <x v="4"/>
    </i>
    <i r="1">
      <x v="20"/>
    </i>
    <i r="1">
      <x v="21"/>
    </i>
    <i r="1">
      <x v="22"/>
    </i>
    <i r="1">
      <x v="23"/>
    </i>
    <i t="default">
      <x v="4"/>
    </i>
    <i t="blank">
      <x v="4"/>
    </i>
    <i>
      <x v="5"/>
    </i>
    <i r="1">
      <x v="8"/>
    </i>
    <i r="1">
      <x v="9"/>
    </i>
    <i r="1">
      <x v="10"/>
    </i>
    <i r="1">
      <x v="11"/>
    </i>
    <i t="default">
      <x v="5"/>
    </i>
    <i t="blank">
      <x v="5"/>
    </i>
    <i>
      <x v="6"/>
    </i>
    <i r="1">
      <x v="33"/>
    </i>
    <i t="default">
      <x v="6"/>
    </i>
    <i t="blank">
      <x v="6"/>
    </i>
    <i>
      <x v="7"/>
    </i>
    <i r="1">
      <x v="34"/>
    </i>
    <i r="1">
      <x v="35"/>
    </i>
    <i r="1">
      <x v="36"/>
    </i>
    <i r="1">
      <x v="37"/>
    </i>
    <i r="1">
      <x v="38"/>
    </i>
    <i r="1">
      <x v="39"/>
    </i>
    <i r="1">
      <x v="40"/>
    </i>
    <i r="1">
      <x v="41"/>
    </i>
    <i r="1">
      <x v="42"/>
    </i>
    <i r="1">
      <x v="43"/>
    </i>
    <i r="1">
      <x v="44"/>
    </i>
    <i r="1">
      <x v="45"/>
    </i>
    <i r="1">
      <x v="46"/>
    </i>
    <i r="1">
      <x v="47"/>
    </i>
    <i r="1">
      <x v="48"/>
    </i>
    <i r="1">
      <x v="49"/>
    </i>
    <i r="1">
      <x v="50"/>
    </i>
    <i r="1">
      <x v="51"/>
    </i>
    <i r="1">
      <x v="52"/>
    </i>
    <i r="1">
      <x v="53"/>
    </i>
    <i r="1">
      <x v="54"/>
    </i>
    <i r="1">
      <x v="55"/>
    </i>
    <i r="1">
      <x v="56"/>
    </i>
    <i r="1">
      <x v="57"/>
    </i>
    <i r="1">
      <x v="58"/>
    </i>
    <i r="1">
      <x v="59"/>
    </i>
    <i r="1">
      <x v="60"/>
    </i>
    <i r="1">
      <x v="61"/>
    </i>
    <i r="1">
      <x v="62"/>
    </i>
    <i r="1">
      <x v="63"/>
    </i>
    <i r="1">
      <x v="64"/>
    </i>
    <i r="1">
      <x v="65"/>
    </i>
    <i r="1">
      <x v="66"/>
    </i>
    <i r="1">
      <x v="67"/>
    </i>
    <i r="1">
      <x v="68"/>
    </i>
    <i r="1">
      <x v="69"/>
    </i>
    <i t="default">
      <x v="7"/>
    </i>
    <i t="blank">
      <x v="7"/>
    </i>
    <i>
      <x v="8"/>
    </i>
    <i r="1">
      <x v="70"/>
    </i>
    <i r="1">
      <x v="71"/>
    </i>
    <i r="1">
      <x v="72"/>
    </i>
    <i r="1">
      <x v="73"/>
    </i>
    <i t="default">
      <x v="8"/>
    </i>
    <i t="blank">
      <x v="8"/>
    </i>
    <i>
      <x v="9"/>
    </i>
    <i r="1">
      <x v="74"/>
    </i>
    <i r="1">
      <x v="75"/>
    </i>
    <i r="1">
      <x v="76"/>
    </i>
    <i r="1">
      <x v="77"/>
    </i>
    <i r="1">
      <x v="78"/>
    </i>
    <i r="1">
      <x v="79"/>
    </i>
    <i r="1">
      <x v="80"/>
    </i>
    <i r="1">
      <x v="81"/>
    </i>
    <i r="1">
      <x v="82"/>
    </i>
    <i t="default">
      <x v="9"/>
    </i>
    <i t="blank">
      <x v="9"/>
    </i>
    <i>
      <x v="10"/>
    </i>
    <i r="1">
      <x v="83"/>
    </i>
    <i r="1">
      <x v="84"/>
    </i>
    <i r="1">
      <x v="85"/>
    </i>
    <i r="1">
      <x v="86"/>
    </i>
    <i r="1">
      <x v="87"/>
    </i>
    <i r="1">
      <x v="88"/>
    </i>
    <i r="1">
      <x v="89"/>
    </i>
    <i r="1">
      <x v="90"/>
    </i>
    <i r="1">
      <x v="91"/>
    </i>
    <i t="default">
      <x v="10"/>
    </i>
    <i t="blank">
      <x v="10"/>
    </i>
    <i>
      <x v="11"/>
    </i>
    <i r="1">
      <x v="92"/>
    </i>
    <i t="default">
      <x v="11"/>
    </i>
    <i t="blank">
      <x v="11"/>
    </i>
    <i>
      <x v="12"/>
    </i>
    <i r="1">
      <x v="93"/>
    </i>
    <i t="default">
      <x v="12"/>
    </i>
    <i t="blank">
      <x v="12"/>
    </i>
    <i>
      <x v="13"/>
    </i>
    <i r="1">
      <x v="94"/>
    </i>
    <i t="default">
      <x v="13"/>
    </i>
    <i t="blank">
      <x v="13"/>
    </i>
    <i>
      <x v="14"/>
    </i>
    <i r="1">
      <x v="95"/>
    </i>
    <i t="default">
      <x v="14"/>
    </i>
    <i t="blank">
      <x v="14"/>
    </i>
    <i>
      <x v="15"/>
    </i>
    <i r="1">
      <x v="96"/>
    </i>
    <i t="default">
      <x v="15"/>
    </i>
    <i t="blank">
      <x v="15"/>
    </i>
    <i>
      <x v="16"/>
    </i>
    <i r="1">
      <x v="97"/>
    </i>
    <i t="default">
      <x v="16"/>
    </i>
    <i t="blank">
      <x v="16"/>
    </i>
    <i>
      <x v="17"/>
    </i>
    <i r="1">
      <x v="98"/>
    </i>
    <i t="default">
      <x v="17"/>
    </i>
    <i t="blank">
      <x v="17"/>
    </i>
    <i>
      <x v="18"/>
    </i>
    <i r="1">
      <x v="99"/>
    </i>
    <i t="default">
      <x v="18"/>
    </i>
    <i t="blank">
      <x v="18"/>
    </i>
    <i>
      <x v="19"/>
    </i>
    <i r="1">
      <x v="100"/>
    </i>
    <i t="default">
      <x v="19"/>
    </i>
    <i t="blank">
      <x v="19"/>
    </i>
    <i>
      <x v="20"/>
    </i>
    <i r="1">
      <x v="101"/>
    </i>
    <i t="default">
      <x v="20"/>
    </i>
    <i t="blank">
      <x v="20"/>
    </i>
    <i>
      <x v="21"/>
    </i>
    <i r="1">
      <x v="102"/>
    </i>
    <i t="default">
      <x v="21"/>
    </i>
    <i t="blank">
      <x v="21"/>
    </i>
    <i>
      <x v="22"/>
    </i>
    <i r="1">
      <x v="103"/>
    </i>
    <i t="default">
      <x v="22"/>
    </i>
    <i t="blank">
      <x v="22"/>
    </i>
    <i t="grand">
      <x/>
    </i>
  </rowItems>
  <colFields count="1">
    <field x="-2"/>
  </colFields>
  <colItems count="2">
    <i>
      <x/>
    </i>
    <i i="1">
      <x v="1"/>
    </i>
  </colItems>
  <dataFields count="2">
    <dataField name="This yr Balance" fld="8" baseField="0" baseItem="0"/>
    <dataField name="Last Yr Balance" fld="5" baseField="0" baseItem="0"/>
  </dataFields>
  <chartFormats count="3">
    <chartFormat chart="0" format="1" series="1">
      <pivotArea type="data" outline="0" fieldPosition="0">
        <references count="1">
          <reference field="4294967294" count="1" selected="0">
            <x v="0"/>
          </reference>
        </references>
      </pivotArea>
    </chartFormat>
    <chartFormat chart="1" format="3"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mailto:giniexmail@gmail.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3:C174"/>
  <sheetViews>
    <sheetView workbookViewId="0">
      <selection activeCell="A11" sqref="A11"/>
    </sheetView>
  </sheetViews>
  <sheetFormatPr defaultRowHeight="15"/>
  <cols>
    <col min="1" max="1" width="36" bestFit="1" customWidth="1"/>
    <col min="2" max="3" width="14.140625" bestFit="1" customWidth="1"/>
    <col min="4" max="4" width="14.140625" customWidth="1"/>
    <col min="5" max="13" width="36.5703125" bestFit="1" customWidth="1"/>
    <col min="14" max="14" width="19" bestFit="1" customWidth="1"/>
    <col min="15" max="15" width="19.140625" bestFit="1" customWidth="1"/>
  </cols>
  <sheetData>
    <row r="3" spans="1:3">
      <c r="B3" s="82" t="s">
        <v>133</v>
      </c>
    </row>
    <row r="4" spans="1:3">
      <c r="A4" s="82" t="s">
        <v>131</v>
      </c>
      <c r="B4" s="81" t="s">
        <v>134</v>
      </c>
      <c r="C4" s="81" t="s">
        <v>379</v>
      </c>
    </row>
    <row r="5" spans="1:3">
      <c r="A5" s="83">
        <v>4</v>
      </c>
      <c r="B5" s="84"/>
      <c r="C5" s="84"/>
    </row>
    <row r="6" spans="1:3">
      <c r="A6" s="85" t="s">
        <v>130</v>
      </c>
      <c r="B6" s="84">
        <v>1000</v>
      </c>
      <c r="C6" s="84">
        <v>0</v>
      </c>
    </row>
    <row r="7" spans="1:3">
      <c r="A7" s="85" t="s">
        <v>351</v>
      </c>
      <c r="B7" s="84">
        <v>0</v>
      </c>
      <c r="C7" s="84">
        <v>0</v>
      </c>
    </row>
    <row r="8" spans="1:3">
      <c r="A8" s="83" t="s">
        <v>135</v>
      </c>
      <c r="B8" s="84">
        <v>1000</v>
      </c>
      <c r="C8" s="84">
        <v>0</v>
      </c>
    </row>
    <row r="9" spans="1:3">
      <c r="A9" s="83"/>
      <c r="B9" s="84"/>
      <c r="C9" s="84"/>
    </row>
    <row r="10" spans="1:3">
      <c r="A10" s="83">
        <v>12</v>
      </c>
      <c r="B10" s="84"/>
      <c r="C10" s="84"/>
    </row>
    <row r="11" spans="1:3">
      <c r="A11" s="85" t="s">
        <v>303</v>
      </c>
      <c r="B11" s="84">
        <v>36</v>
      </c>
      <c r="C11" s="84">
        <v>0</v>
      </c>
    </row>
    <row r="12" spans="1:3">
      <c r="A12" s="85" t="s">
        <v>304</v>
      </c>
      <c r="B12" s="84">
        <v>42</v>
      </c>
      <c r="C12" s="84">
        <v>0</v>
      </c>
    </row>
    <row r="13" spans="1:3">
      <c r="A13" s="85" t="s">
        <v>305</v>
      </c>
      <c r="B13" s="84">
        <v>18</v>
      </c>
      <c r="C13" s="84">
        <v>0</v>
      </c>
    </row>
    <row r="14" spans="1:3">
      <c r="A14" s="85" t="s">
        <v>306</v>
      </c>
      <c r="B14" s="84">
        <v>1</v>
      </c>
      <c r="C14" s="84">
        <v>0</v>
      </c>
    </row>
    <row r="15" spans="1:3">
      <c r="A15" s="85" t="s">
        <v>307</v>
      </c>
      <c r="B15" s="84">
        <v>10</v>
      </c>
      <c r="C15" s="84">
        <v>0</v>
      </c>
    </row>
    <row r="16" spans="1:3">
      <c r="A16" s="85" t="s">
        <v>308</v>
      </c>
      <c r="B16" s="84">
        <v>7</v>
      </c>
      <c r="C16" s="84">
        <v>0</v>
      </c>
    </row>
    <row r="17" spans="1:3">
      <c r="A17" s="85" t="s">
        <v>309</v>
      </c>
      <c r="B17" s="84">
        <v>24</v>
      </c>
      <c r="C17" s="84">
        <v>0</v>
      </c>
    </row>
    <row r="18" spans="1:3">
      <c r="A18" s="85" t="s">
        <v>310</v>
      </c>
      <c r="B18" s="84">
        <v>26</v>
      </c>
      <c r="C18" s="84">
        <v>0</v>
      </c>
    </row>
    <row r="19" spans="1:3">
      <c r="A19" s="83" t="s">
        <v>140</v>
      </c>
      <c r="B19" s="84">
        <v>164</v>
      </c>
      <c r="C19" s="84">
        <v>0</v>
      </c>
    </row>
    <row r="20" spans="1:3">
      <c r="A20" s="83"/>
      <c r="B20" s="84"/>
      <c r="C20" s="84"/>
    </row>
    <row r="21" spans="1:3">
      <c r="A21" s="83">
        <v>25</v>
      </c>
      <c r="B21" s="84"/>
      <c r="C21" s="84"/>
    </row>
    <row r="22" spans="1:3">
      <c r="A22" s="85" t="s">
        <v>316</v>
      </c>
      <c r="B22" s="84">
        <v>-4</v>
      </c>
      <c r="C22" s="84">
        <v>0</v>
      </c>
    </row>
    <row r="23" spans="1:3">
      <c r="A23" s="85" t="s">
        <v>317</v>
      </c>
      <c r="B23" s="84">
        <v>-4</v>
      </c>
      <c r="C23" s="84">
        <v>0</v>
      </c>
    </row>
    <row r="24" spans="1:3">
      <c r="A24" s="85" t="s">
        <v>318</v>
      </c>
      <c r="B24" s="84">
        <v>-13</v>
      </c>
      <c r="C24" s="84">
        <v>0</v>
      </c>
    </row>
    <row r="25" spans="1:3">
      <c r="A25" s="85" t="s">
        <v>319</v>
      </c>
      <c r="B25" s="84">
        <v>425</v>
      </c>
      <c r="C25" s="84">
        <v>0</v>
      </c>
    </row>
    <row r="26" spans="1:3">
      <c r="A26" s="85" t="s">
        <v>320</v>
      </c>
      <c r="B26" s="84">
        <v>-14</v>
      </c>
      <c r="C26" s="84">
        <v>0</v>
      </c>
    </row>
    <row r="27" spans="1:3">
      <c r="A27" s="85" t="s">
        <v>321</v>
      </c>
      <c r="B27" s="84">
        <v>-6</v>
      </c>
      <c r="C27" s="84">
        <v>0</v>
      </c>
    </row>
    <row r="28" spans="1:3">
      <c r="A28" s="85" t="s">
        <v>322</v>
      </c>
      <c r="B28" s="84">
        <v>-28</v>
      </c>
      <c r="C28" s="84">
        <v>0</v>
      </c>
    </row>
    <row r="29" spans="1:3">
      <c r="A29" s="85" t="s">
        <v>323</v>
      </c>
      <c r="B29" s="84">
        <v>3</v>
      </c>
      <c r="C29" s="84">
        <v>0</v>
      </c>
    </row>
    <row r="30" spans="1:3">
      <c r="A30" s="83" t="s">
        <v>141</v>
      </c>
      <c r="B30" s="84">
        <v>359</v>
      </c>
      <c r="C30" s="84">
        <v>0</v>
      </c>
    </row>
    <row r="31" spans="1:3">
      <c r="A31" s="83"/>
      <c r="B31" s="84"/>
      <c r="C31" s="84"/>
    </row>
    <row r="32" spans="1:3">
      <c r="A32" s="83">
        <v>26</v>
      </c>
      <c r="B32" s="84"/>
      <c r="C32" s="84"/>
    </row>
    <row r="33" spans="1:3">
      <c r="A33" s="85" t="s">
        <v>125</v>
      </c>
      <c r="B33" s="84">
        <v>497</v>
      </c>
      <c r="C33" s="84">
        <v>0</v>
      </c>
    </row>
    <row r="34" spans="1:3">
      <c r="A34" s="85" t="s">
        <v>311</v>
      </c>
      <c r="B34" s="84">
        <v>-1000</v>
      </c>
      <c r="C34" s="84">
        <v>0</v>
      </c>
    </row>
    <row r="35" spans="1:3">
      <c r="A35" s="85" t="s">
        <v>324</v>
      </c>
      <c r="B35" s="84">
        <v>6146</v>
      </c>
      <c r="C35" s="84">
        <v>0</v>
      </c>
    </row>
    <row r="36" spans="1:3">
      <c r="A36" s="83" t="s">
        <v>136</v>
      </c>
      <c r="B36" s="84">
        <v>5643</v>
      </c>
      <c r="C36" s="84">
        <v>0</v>
      </c>
    </row>
    <row r="37" spans="1:3">
      <c r="A37" s="83"/>
      <c r="B37" s="84"/>
      <c r="C37" s="84"/>
    </row>
    <row r="38" spans="1:3">
      <c r="A38" s="83">
        <v>29</v>
      </c>
      <c r="B38" s="84"/>
      <c r="C38" s="84"/>
    </row>
    <row r="39" spans="1:3">
      <c r="A39" s="85" t="s">
        <v>312</v>
      </c>
      <c r="B39" s="84">
        <v>-42</v>
      </c>
      <c r="C39" s="84">
        <v>0</v>
      </c>
    </row>
    <row r="40" spans="1:3">
      <c r="A40" s="85" t="s">
        <v>313</v>
      </c>
      <c r="B40" s="84">
        <v>-33</v>
      </c>
      <c r="C40" s="84">
        <v>0</v>
      </c>
    </row>
    <row r="41" spans="1:3">
      <c r="A41" s="85" t="s">
        <v>314</v>
      </c>
      <c r="B41" s="84">
        <v>-32</v>
      </c>
      <c r="C41" s="84">
        <v>0</v>
      </c>
    </row>
    <row r="42" spans="1:3">
      <c r="A42" s="85" t="s">
        <v>315</v>
      </c>
      <c r="B42" s="84">
        <v>-41</v>
      </c>
      <c r="C42" s="84">
        <v>0</v>
      </c>
    </row>
    <row r="43" spans="1:3">
      <c r="A43" s="83" t="s">
        <v>142</v>
      </c>
      <c r="B43" s="84">
        <v>-148</v>
      </c>
      <c r="C43" s="84">
        <v>0</v>
      </c>
    </row>
    <row r="44" spans="1:3">
      <c r="A44" s="83"/>
      <c r="B44" s="84"/>
      <c r="C44" s="84"/>
    </row>
    <row r="45" spans="1:3">
      <c r="A45" s="83">
        <v>32</v>
      </c>
      <c r="B45" s="84"/>
      <c r="C45" s="84"/>
    </row>
    <row r="46" spans="1:3">
      <c r="A46" s="85" t="s">
        <v>299</v>
      </c>
      <c r="B46" s="84">
        <v>24</v>
      </c>
      <c r="C46" s="84">
        <v>0</v>
      </c>
    </row>
    <row r="47" spans="1:3">
      <c r="A47" s="85" t="s">
        <v>300</v>
      </c>
      <c r="B47" s="84">
        <v>46</v>
      </c>
      <c r="C47" s="84">
        <v>0</v>
      </c>
    </row>
    <row r="48" spans="1:3">
      <c r="A48" s="85" t="s">
        <v>301</v>
      </c>
      <c r="B48" s="84">
        <v>41</v>
      </c>
      <c r="C48" s="84">
        <v>0</v>
      </c>
    </row>
    <row r="49" spans="1:3">
      <c r="A49" s="85" t="s">
        <v>302</v>
      </c>
      <c r="B49" s="84">
        <v>19</v>
      </c>
      <c r="C49" s="84">
        <v>0</v>
      </c>
    </row>
    <row r="50" spans="1:3">
      <c r="A50" s="83" t="s">
        <v>143</v>
      </c>
      <c r="B50" s="84">
        <v>130</v>
      </c>
      <c r="C50" s="84">
        <v>0</v>
      </c>
    </row>
    <row r="51" spans="1:3">
      <c r="A51" s="83"/>
      <c r="B51" s="84"/>
      <c r="C51" s="84"/>
    </row>
    <row r="52" spans="1:3">
      <c r="A52" s="83">
        <v>36</v>
      </c>
      <c r="B52" s="84"/>
      <c r="C52" s="84"/>
    </row>
    <row r="53" spans="1:3">
      <c r="A53" s="85" t="s">
        <v>249</v>
      </c>
      <c r="B53" s="84">
        <v>280</v>
      </c>
      <c r="C53" s="84">
        <v>0</v>
      </c>
    </row>
    <row r="54" spans="1:3">
      <c r="A54" s="83" t="s">
        <v>362</v>
      </c>
      <c r="B54" s="84">
        <v>280</v>
      </c>
      <c r="C54" s="84">
        <v>0</v>
      </c>
    </row>
    <row r="55" spans="1:3">
      <c r="A55" s="83"/>
      <c r="B55" s="84"/>
      <c r="C55" s="84"/>
    </row>
    <row r="56" spans="1:3">
      <c r="A56" s="83">
        <v>37</v>
      </c>
      <c r="B56" s="84"/>
      <c r="C56" s="84"/>
    </row>
    <row r="57" spans="1:3">
      <c r="A57" s="85" t="s">
        <v>250</v>
      </c>
      <c r="B57" s="84">
        <v>1</v>
      </c>
      <c r="C57" s="84">
        <v>0</v>
      </c>
    </row>
    <row r="58" spans="1:3">
      <c r="A58" s="85" t="s">
        <v>338</v>
      </c>
      <c r="B58" s="84">
        <v>58</v>
      </c>
      <c r="C58" s="84">
        <v>0</v>
      </c>
    </row>
    <row r="59" spans="1:3">
      <c r="A59" s="85" t="s">
        <v>339</v>
      </c>
      <c r="B59" s="84">
        <v>175</v>
      </c>
      <c r="C59" s="84">
        <v>0</v>
      </c>
    </row>
    <row r="60" spans="1:3">
      <c r="A60" s="85" t="s">
        <v>251</v>
      </c>
      <c r="B60" s="84">
        <v>33</v>
      </c>
      <c r="C60" s="84">
        <v>0</v>
      </c>
    </row>
    <row r="61" spans="1:3">
      <c r="A61" s="85" t="s">
        <v>252</v>
      </c>
      <c r="B61" s="84">
        <v>9</v>
      </c>
      <c r="C61" s="84">
        <v>0</v>
      </c>
    </row>
    <row r="62" spans="1:3">
      <c r="A62" s="85" t="s">
        <v>253</v>
      </c>
      <c r="B62" s="84">
        <v>53</v>
      </c>
      <c r="C62" s="84">
        <v>0</v>
      </c>
    </row>
    <row r="63" spans="1:3">
      <c r="A63" s="85" t="s">
        <v>254</v>
      </c>
      <c r="B63" s="84">
        <v>2</v>
      </c>
      <c r="C63" s="84">
        <v>0</v>
      </c>
    </row>
    <row r="64" spans="1:3">
      <c r="A64" s="85" t="s">
        <v>255</v>
      </c>
      <c r="B64" s="84">
        <v>60</v>
      </c>
      <c r="C64" s="84">
        <v>0</v>
      </c>
    </row>
    <row r="65" spans="1:3">
      <c r="A65" s="85" t="s">
        <v>256</v>
      </c>
      <c r="B65" s="84">
        <v>7</v>
      </c>
      <c r="C65" s="84">
        <v>0</v>
      </c>
    </row>
    <row r="66" spans="1:3">
      <c r="A66" s="85" t="s">
        <v>328</v>
      </c>
      <c r="B66" s="84">
        <v>62</v>
      </c>
      <c r="C66" s="84">
        <v>0</v>
      </c>
    </row>
    <row r="67" spans="1:3">
      <c r="A67" s="85" t="s">
        <v>257</v>
      </c>
      <c r="B67" s="84">
        <v>8</v>
      </c>
      <c r="C67" s="84">
        <v>0</v>
      </c>
    </row>
    <row r="68" spans="1:3">
      <c r="A68" s="85" t="s">
        <v>258</v>
      </c>
      <c r="B68" s="84">
        <v>59</v>
      </c>
      <c r="C68" s="84">
        <v>0</v>
      </c>
    </row>
    <row r="69" spans="1:3">
      <c r="A69" s="85" t="s">
        <v>259</v>
      </c>
      <c r="B69" s="84">
        <v>1</v>
      </c>
      <c r="C69" s="84">
        <v>0</v>
      </c>
    </row>
    <row r="70" spans="1:3">
      <c r="A70" s="85" t="s">
        <v>260</v>
      </c>
      <c r="B70" s="84">
        <v>40</v>
      </c>
      <c r="C70" s="84">
        <v>0</v>
      </c>
    </row>
    <row r="71" spans="1:3">
      <c r="A71" s="85" t="s">
        <v>261</v>
      </c>
      <c r="B71" s="84">
        <v>6</v>
      </c>
      <c r="C71" s="84">
        <v>0</v>
      </c>
    </row>
    <row r="72" spans="1:3">
      <c r="A72" s="85" t="s">
        <v>262</v>
      </c>
      <c r="B72" s="84">
        <v>37</v>
      </c>
      <c r="C72" s="84">
        <v>0</v>
      </c>
    </row>
    <row r="73" spans="1:3">
      <c r="A73" s="85" t="s">
        <v>263</v>
      </c>
      <c r="B73" s="84">
        <v>2</v>
      </c>
      <c r="C73" s="84">
        <v>0</v>
      </c>
    </row>
    <row r="74" spans="1:3">
      <c r="A74" s="85" t="s">
        <v>264</v>
      </c>
      <c r="B74" s="84">
        <v>49</v>
      </c>
      <c r="C74" s="84">
        <v>0</v>
      </c>
    </row>
    <row r="75" spans="1:3">
      <c r="A75" s="85" t="s">
        <v>265</v>
      </c>
      <c r="B75" s="84">
        <v>10</v>
      </c>
      <c r="C75" s="84">
        <v>0</v>
      </c>
    </row>
    <row r="76" spans="1:3">
      <c r="A76" s="85" t="s">
        <v>266</v>
      </c>
      <c r="B76" s="84">
        <v>53</v>
      </c>
      <c r="C76" s="84">
        <v>0</v>
      </c>
    </row>
    <row r="77" spans="1:3">
      <c r="A77" s="85" t="s">
        <v>267</v>
      </c>
      <c r="B77" s="84">
        <v>8</v>
      </c>
      <c r="C77" s="84">
        <v>0</v>
      </c>
    </row>
    <row r="78" spans="1:3">
      <c r="A78" s="85" t="s">
        <v>268</v>
      </c>
      <c r="B78" s="84">
        <v>58</v>
      </c>
      <c r="C78" s="84">
        <v>0</v>
      </c>
    </row>
    <row r="79" spans="1:3">
      <c r="A79" s="85" t="s">
        <v>269</v>
      </c>
      <c r="B79" s="84">
        <v>9</v>
      </c>
      <c r="C79" s="84">
        <v>0</v>
      </c>
    </row>
    <row r="80" spans="1:3">
      <c r="A80" s="85" t="s">
        <v>270</v>
      </c>
      <c r="B80" s="84">
        <v>42</v>
      </c>
      <c r="C80" s="84">
        <v>0</v>
      </c>
    </row>
    <row r="81" spans="1:3">
      <c r="A81" s="85" t="s">
        <v>271</v>
      </c>
      <c r="B81" s="84">
        <v>1</v>
      </c>
      <c r="C81" s="84">
        <v>0</v>
      </c>
    </row>
    <row r="82" spans="1:3">
      <c r="A82" s="85" t="s">
        <v>272</v>
      </c>
      <c r="B82" s="84">
        <v>38</v>
      </c>
      <c r="C82" s="84">
        <v>0</v>
      </c>
    </row>
    <row r="83" spans="1:3">
      <c r="A83" s="85" t="s">
        <v>340</v>
      </c>
      <c r="B83" s="84">
        <v>0</v>
      </c>
      <c r="C83" s="84">
        <v>0</v>
      </c>
    </row>
    <row r="84" spans="1:3">
      <c r="A84" s="85" t="s">
        <v>273</v>
      </c>
      <c r="B84" s="84">
        <v>52</v>
      </c>
      <c r="C84" s="84">
        <v>0</v>
      </c>
    </row>
    <row r="85" spans="1:3">
      <c r="A85" s="85" t="s">
        <v>274</v>
      </c>
      <c r="B85" s="84">
        <v>166</v>
      </c>
      <c r="C85" s="84">
        <v>0</v>
      </c>
    </row>
    <row r="86" spans="1:3">
      <c r="A86" s="85" t="s">
        <v>329</v>
      </c>
      <c r="B86" s="84">
        <v>56</v>
      </c>
      <c r="C86" s="84">
        <v>0</v>
      </c>
    </row>
    <row r="87" spans="1:3">
      <c r="A87" s="85" t="s">
        <v>275</v>
      </c>
      <c r="B87" s="84">
        <v>186</v>
      </c>
      <c r="C87" s="84">
        <v>0</v>
      </c>
    </row>
    <row r="88" spans="1:3">
      <c r="A88" s="85" t="s">
        <v>276</v>
      </c>
      <c r="B88" s="84">
        <v>45</v>
      </c>
      <c r="C88" s="84">
        <v>0</v>
      </c>
    </row>
    <row r="89" spans="1:3">
      <c r="A89" s="85" t="s">
        <v>277</v>
      </c>
      <c r="B89" s="84">
        <v>153</v>
      </c>
      <c r="C89" s="84">
        <v>0</v>
      </c>
    </row>
    <row r="90" spans="1:3">
      <c r="A90" s="85" t="s">
        <v>278</v>
      </c>
      <c r="B90" s="84">
        <v>51</v>
      </c>
      <c r="C90" s="84">
        <v>0</v>
      </c>
    </row>
    <row r="91" spans="1:3">
      <c r="A91" s="85" t="s">
        <v>279</v>
      </c>
      <c r="B91" s="84">
        <v>173</v>
      </c>
      <c r="C91" s="84">
        <v>0</v>
      </c>
    </row>
    <row r="92" spans="1:3">
      <c r="A92" s="85" t="s">
        <v>280</v>
      </c>
      <c r="B92" s="84">
        <v>65</v>
      </c>
      <c r="C92" s="84">
        <v>0</v>
      </c>
    </row>
    <row r="93" spans="1:3">
      <c r="A93" s="83" t="s">
        <v>363</v>
      </c>
      <c r="B93" s="84">
        <v>1828</v>
      </c>
      <c r="C93" s="84">
        <v>0</v>
      </c>
    </row>
    <row r="94" spans="1:3">
      <c r="A94" s="83"/>
      <c r="B94" s="84"/>
      <c r="C94" s="84"/>
    </row>
    <row r="95" spans="1:3">
      <c r="A95" s="83">
        <v>24</v>
      </c>
      <c r="B95" s="84"/>
      <c r="C95" s="84"/>
    </row>
    <row r="96" spans="1:3">
      <c r="A96" s="85" t="s">
        <v>330</v>
      </c>
      <c r="B96" s="84">
        <v>0</v>
      </c>
      <c r="C96" s="84">
        <v>0</v>
      </c>
    </row>
    <row r="97" spans="1:3">
      <c r="A97" s="85" t="s">
        <v>331</v>
      </c>
      <c r="B97" s="84">
        <v>0</v>
      </c>
      <c r="C97" s="84">
        <v>0</v>
      </c>
    </row>
    <row r="98" spans="1:3">
      <c r="A98" s="85" t="s">
        <v>332</v>
      </c>
      <c r="B98" s="84">
        <v>0</v>
      </c>
      <c r="C98" s="84">
        <v>0</v>
      </c>
    </row>
    <row r="99" spans="1:3">
      <c r="A99" s="85" t="s">
        <v>333</v>
      </c>
      <c r="B99" s="84">
        <v>0</v>
      </c>
      <c r="C99" s="84">
        <v>0</v>
      </c>
    </row>
    <row r="100" spans="1:3">
      <c r="A100" s="83" t="s">
        <v>364</v>
      </c>
      <c r="B100" s="84">
        <v>0</v>
      </c>
      <c r="C100" s="84">
        <v>0</v>
      </c>
    </row>
    <row r="101" spans="1:3">
      <c r="A101" s="83"/>
      <c r="B101" s="84"/>
      <c r="C101" s="84"/>
    </row>
    <row r="102" spans="1:3">
      <c r="A102" s="83">
        <v>31</v>
      </c>
      <c r="B102" s="84"/>
      <c r="C102" s="84"/>
    </row>
    <row r="103" spans="1:3">
      <c r="A103" s="85" t="s">
        <v>281</v>
      </c>
      <c r="B103" s="84">
        <v>31</v>
      </c>
      <c r="C103" s="84">
        <v>0</v>
      </c>
    </row>
    <row r="104" spans="1:3">
      <c r="A104" s="85" t="s">
        <v>282</v>
      </c>
      <c r="B104" s="84">
        <v>0</v>
      </c>
      <c r="C104" s="84">
        <v>0</v>
      </c>
    </row>
    <row r="105" spans="1:3">
      <c r="A105" s="85" t="s">
        <v>283</v>
      </c>
      <c r="B105" s="84">
        <v>23</v>
      </c>
      <c r="C105" s="84">
        <v>0</v>
      </c>
    </row>
    <row r="106" spans="1:3">
      <c r="A106" s="85" t="s">
        <v>284</v>
      </c>
      <c r="B106" s="84">
        <v>0</v>
      </c>
      <c r="C106" s="84">
        <v>0</v>
      </c>
    </row>
    <row r="107" spans="1:3">
      <c r="A107" s="85" t="s">
        <v>285</v>
      </c>
      <c r="B107" s="84">
        <v>30</v>
      </c>
      <c r="C107" s="84">
        <v>0</v>
      </c>
    </row>
    <row r="108" spans="1:3">
      <c r="A108" s="85" t="s">
        <v>286</v>
      </c>
      <c r="B108" s="84">
        <v>0</v>
      </c>
      <c r="C108" s="84">
        <v>0</v>
      </c>
    </row>
    <row r="109" spans="1:3">
      <c r="A109" s="85" t="s">
        <v>287</v>
      </c>
      <c r="B109" s="84">
        <v>27</v>
      </c>
      <c r="C109" s="84">
        <v>0</v>
      </c>
    </row>
    <row r="110" spans="1:3">
      <c r="A110" s="85" t="s">
        <v>288</v>
      </c>
      <c r="B110" s="84">
        <v>0</v>
      </c>
      <c r="C110" s="84">
        <v>0</v>
      </c>
    </row>
    <row r="111" spans="1:3">
      <c r="A111" s="85" t="s">
        <v>289</v>
      </c>
      <c r="B111" s="84">
        <v>20</v>
      </c>
      <c r="C111" s="84">
        <v>0</v>
      </c>
    </row>
    <row r="112" spans="1:3">
      <c r="A112" s="83" t="s">
        <v>365</v>
      </c>
      <c r="B112" s="84">
        <v>131</v>
      </c>
      <c r="C112" s="84">
        <v>0</v>
      </c>
    </row>
    <row r="113" spans="1:3">
      <c r="A113" s="83"/>
      <c r="B113" s="84"/>
      <c r="C113" s="84"/>
    </row>
    <row r="114" spans="1:3">
      <c r="A114" s="83">
        <v>15</v>
      </c>
      <c r="B114" s="84"/>
      <c r="C114" s="84"/>
    </row>
    <row r="115" spans="1:3">
      <c r="A115" s="85" t="s">
        <v>290</v>
      </c>
      <c r="B115" s="84">
        <v>1000</v>
      </c>
      <c r="C115" s="84">
        <v>0</v>
      </c>
    </row>
    <row r="116" spans="1:3">
      <c r="A116" s="85" t="s">
        <v>291</v>
      </c>
      <c r="B116" s="84">
        <v>5000</v>
      </c>
      <c r="C116" s="84">
        <v>0</v>
      </c>
    </row>
    <row r="117" spans="1:3">
      <c r="A117" s="85" t="s">
        <v>292</v>
      </c>
      <c r="B117" s="84">
        <v>2000</v>
      </c>
      <c r="C117" s="84">
        <v>0</v>
      </c>
    </row>
    <row r="118" spans="1:3">
      <c r="A118" s="85" t="s">
        <v>293</v>
      </c>
      <c r="B118" s="84">
        <v>1500</v>
      </c>
      <c r="C118" s="84">
        <v>0</v>
      </c>
    </row>
    <row r="119" spans="1:3">
      <c r="A119" s="85" t="s">
        <v>294</v>
      </c>
      <c r="B119" s="84">
        <v>2500</v>
      </c>
      <c r="C119" s="84">
        <v>0</v>
      </c>
    </row>
    <row r="120" spans="1:3">
      <c r="A120" s="85" t="s">
        <v>295</v>
      </c>
      <c r="B120" s="84">
        <v>-100</v>
      </c>
      <c r="C120" s="84">
        <v>0</v>
      </c>
    </row>
    <row r="121" spans="1:3">
      <c r="A121" s="85" t="s">
        <v>296</v>
      </c>
      <c r="B121" s="84">
        <v>-75</v>
      </c>
      <c r="C121" s="84">
        <v>0</v>
      </c>
    </row>
    <row r="122" spans="1:3">
      <c r="A122" s="85" t="s">
        <v>297</v>
      </c>
      <c r="B122" s="84">
        <v>-60</v>
      </c>
      <c r="C122" s="84">
        <v>0</v>
      </c>
    </row>
    <row r="123" spans="1:3">
      <c r="A123" s="85" t="s">
        <v>298</v>
      </c>
      <c r="B123" s="84">
        <v>-45</v>
      </c>
      <c r="C123" s="84">
        <v>0</v>
      </c>
    </row>
    <row r="124" spans="1:3">
      <c r="A124" s="83" t="s">
        <v>366</v>
      </c>
      <c r="B124" s="84">
        <v>11720</v>
      </c>
      <c r="C124" s="84">
        <v>0</v>
      </c>
    </row>
    <row r="125" spans="1:3">
      <c r="A125" s="83"/>
      <c r="B125" s="84"/>
      <c r="C125" s="84"/>
    </row>
    <row r="126" spans="1:3">
      <c r="A126" s="83">
        <v>33</v>
      </c>
      <c r="B126" s="84"/>
      <c r="C126" s="84"/>
    </row>
    <row r="127" spans="1:3">
      <c r="A127" s="85" t="s">
        <v>334</v>
      </c>
      <c r="B127" s="84">
        <v>0</v>
      </c>
      <c r="C127" s="84">
        <v>0</v>
      </c>
    </row>
    <row r="128" spans="1:3">
      <c r="A128" s="83" t="s">
        <v>367</v>
      </c>
      <c r="B128" s="84">
        <v>0</v>
      </c>
      <c r="C128" s="84">
        <v>0</v>
      </c>
    </row>
    <row r="129" spans="1:3">
      <c r="A129" s="83"/>
      <c r="B129" s="84"/>
      <c r="C129" s="84"/>
    </row>
    <row r="130" spans="1:3">
      <c r="A130" s="83">
        <v>34</v>
      </c>
      <c r="B130" s="84"/>
      <c r="C130" s="84"/>
    </row>
    <row r="131" spans="1:3">
      <c r="A131" s="85" t="s">
        <v>335</v>
      </c>
      <c r="B131" s="84">
        <v>0</v>
      </c>
      <c r="C131" s="84">
        <v>0</v>
      </c>
    </row>
    <row r="132" spans="1:3">
      <c r="A132" s="83" t="s">
        <v>368</v>
      </c>
      <c r="B132" s="84">
        <v>0</v>
      </c>
      <c r="C132" s="84">
        <v>0</v>
      </c>
    </row>
    <row r="133" spans="1:3">
      <c r="A133" s="83"/>
      <c r="B133" s="84"/>
      <c r="C133" s="84"/>
    </row>
    <row r="134" spans="1:3">
      <c r="A134" s="83">
        <v>35</v>
      </c>
      <c r="B134" s="84"/>
      <c r="C134" s="84"/>
    </row>
    <row r="135" spans="1:3">
      <c r="A135" s="85" t="s">
        <v>336</v>
      </c>
      <c r="B135" s="84">
        <v>43</v>
      </c>
      <c r="C135" s="84">
        <v>0</v>
      </c>
    </row>
    <row r="136" spans="1:3">
      <c r="A136" s="83" t="s">
        <v>369</v>
      </c>
      <c r="B136" s="84">
        <v>43</v>
      </c>
      <c r="C136" s="84">
        <v>0</v>
      </c>
    </row>
    <row r="137" spans="1:3">
      <c r="A137" s="83"/>
      <c r="B137" s="84"/>
      <c r="C137" s="84"/>
    </row>
    <row r="138" spans="1:3">
      <c r="A138" s="83">
        <v>7</v>
      </c>
      <c r="B138" s="84"/>
      <c r="C138" s="84"/>
    </row>
    <row r="139" spans="1:3">
      <c r="A139" s="85" t="s">
        <v>349</v>
      </c>
      <c r="B139" s="84">
        <v>-10000</v>
      </c>
      <c r="C139" s="84">
        <v>0</v>
      </c>
    </row>
    <row r="140" spans="1:3">
      <c r="A140" s="83" t="s">
        <v>370</v>
      </c>
      <c r="B140" s="84">
        <v>-10000</v>
      </c>
      <c r="C140" s="84">
        <v>0</v>
      </c>
    </row>
    <row r="141" spans="1:3">
      <c r="A141" s="83"/>
      <c r="B141" s="84"/>
      <c r="C141" s="84"/>
    </row>
    <row r="142" spans="1:3">
      <c r="A142" s="83">
        <v>19</v>
      </c>
      <c r="B142" s="84"/>
      <c r="C142" s="84"/>
    </row>
    <row r="143" spans="1:3">
      <c r="A143" s="85" t="s">
        <v>341</v>
      </c>
      <c r="B143" s="84">
        <v>500</v>
      </c>
      <c r="C143" s="84">
        <v>0</v>
      </c>
    </row>
    <row r="144" spans="1:3">
      <c r="A144" s="83" t="s">
        <v>371</v>
      </c>
      <c r="B144" s="84">
        <v>500</v>
      </c>
      <c r="C144" s="84">
        <v>0</v>
      </c>
    </row>
    <row r="145" spans="1:3">
      <c r="A145" s="83"/>
      <c r="B145" s="84"/>
      <c r="C145" s="84"/>
    </row>
    <row r="146" spans="1:3">
      <c r="A146" s="83">
        <v>23</v>
      </c>
      <c r="B146" s="84"/>
      <c r="C146" s="84"/>
    </row>
    <row r="147" spans="1:3">
      <c r="A147" s="85" t="s">
        <v>342</v>
      </c>
      <c r="B147" s="84">
        <v>500</v>
      </c>
      <c r="C147" s="84">
        <v>0</v>
      </c>
    </row>
    <row r="148" spans="1:3">
      <c r="A148" s="83" t="s">
        <v>372</v>
      </c>
      <c r="B148" s="84">
        <v>500</v>
      </c>
      <c r="C148" s="84">
        <v>0</v>
      </c>
    </row>
    <row r="149" spans="1:3">
      <c r="A149" s="83"/>
      <c r="B149" s="84"/>
      <c r="C149" s="84"/>
    </row>
    <row r="150" spans="1:3">
      <c r="A150" s="83">
        <v>10</v>
      </c>
      <c r="B150" s="84"/>
      <c r="C150" s="84"/>
    </row>
    <row r="151" spans="1:3">
      <c r="A151" s="85" t="s">
        <v>343</v>
      </c>
      <c r="B151" s="84">
        <v>-500</v>
      </c>
      <c r="C151" s="84">
        <v>0</v>
      </c>
    </row>
    <row r="152" spans="1:3">
      <c r="A152" s="83" t="s">
        <v>373</v>
      </c>
      <c r="B152" s="84">
        <v>-500</v>
      </c>
      <c r="C152" s="84">
        <v>0</v>
      </c>
    </row>
    <row r="153" spans="1:3">
      <c r="A153" s="83"/>
      <c r="B153" s="84"/>
      <c r="C153" s="84"/>
    </row>
    <row r="154" spans="1:3">
      <c r="A154" s="83">
        <v>14</v>
      </c>
      <c r="B154" s="84"/>
      <c r="C154" s="84"/>
    </row>
    <row r="155" spans="1:3">
      <c r="A155" s="85" t="s">
        <v>344</v>
      </c>
      <c r="B155" s="84">
        <v>-500</v>
      </c>
      <c r="C155" s="84">
        <v>0</v>
      </c>
    </row>
    <row r="156" spans="1:3">
      <c r="A156" s="83" t="s">
        <v>374</v>
      </c>
      <c r="B156" s="84">
        <v>-500</v>
      </c>
      <c r="C156" s="84">
        <v>0</v>
      </c>
    </row>
    <row r="157" spans="1:3">
      <c r="A157" s="83"/>
      <c r="B157" s="84"/>
      <c r="C157" s="84"/>
    </row>
    <row r="158" spans="1:3">
      <c r="A158" s="83">
        <v>13</v>
      </c>
      <c r="B158" s="84"/>
      <c r="C158" s="84"/>
    </row>
    <row r="159" spans="1:3">
      <c r="A159" s="85" t="s">
        <v>345</v>
      </c>
      <c r="B159" s="84">
        <v>-450</v>
      </c>
      <c r="C159" s="84">
        <v>0</v>
      </c>
    </row>
    <row r="160" spans="1:3">
      <c r="A160" s="83" t="s">
        <v>375</v>
      </c>
      <c r="B160" s="84">
        <v>-450</v>
      </c>
      <c r="C160" s="84">
        <v>0</v>
      </c>
    </row>
    <row r="161" spans="1:3">
      <c r="A161" s="83"/>
      <c r="B161" s="84"/>
      <c r="C161" s="84"/>
    </row>
    <row r="162" spans="1:3">
      <c r="A162" s="83">
        <v>21</v>
      </c>
      <c r="B162" s="84"/>
      <c r="C162" s="84"/>
    </row>
    <row r="163" spans="1:3">
      <c r="A163" s="85" t="s">
        <v>347</v>
      </c>
      <c r="B163" s="84">
        <v>-500</v>
      </c>
      <c r="C163" s="84">
        <v>0</v>
      </c>
    </row>
    <row r="164" spans="1:3">
      <c r="A164" s="83" t="s">
        <v>376</v>
      </c>
      <c r="B164" s="84">
        <v>-500</v>
      </c>
      <c r="C164" s="84">
        <v>0</v>
      </c>
    </row>
    <row r="165" spans="1:3">
      <c r="A165" s="83"/>
      <c r="B165" s="84"/>
      <c r="C165" s="84"/>
    </row>
    <row r="166" spans="1:3">
      <c r="A166" s="83">
        <v>27</v>
      </c>
      <c r="B166" s="84"/>
      <c r="C166" s="84"/>
    </row>
    <row r="167" spans="1:3">
      <c r="A167" s="85" t="s">
        <v>348</v>
      </c>
      <c r="B167" s="84">
        <v>-200</v>
      </c>
      <c r="C167" s="84">
        <v>0</v>
      </c>
    </row>
    <row r="168" spans="1:3">
      <c r="A168" s="83" t="s">
        <v>377</v>
      </c>
      <c r="B168" s="84">
        <v>-200</v>
      </c>
      <c r="C168" s="84">
        <v>0</v>
      </c>
    </row>
    <row r="169" spans="1:3">
      <c r="A169" s="83"/>
      <c r="B169" s="84"/>
      <c r="C169" s="84"/>
    </row>
    <row r="170" spans="1:3">
      <c r="A170" s="83">
        <v>11</v>
      </c>
      <c r="B170" s="84"/>
      <c r="C170" s="84"/>
    </row>
    <row r="171" spans="1:3">
      <c r="A171" s="85" t="s">
        <v>350</v>
      </c>
      <c r="B171" s="84">
        <v>-10000</v>
      </c>
      <c r="C171" s="84">
        <v>0</v>
      </c>
    </row>
    <row r="172" spans="1:3">
      <c r="A172" s="83" t="s">
        <v>378</v>
      </c>
      <c r="B172" s="84">
        <v>-10000</v>
      </c>
      <c r="C172" s="84">
        <v>0</v>
      </c>
    </row>
    <row r="173" spans="1:3">
      <c r="A173" s="83"/>
      <c r="B173" s="84"/>
      <c r="C173" s="84"/>
    </row>
    <row r="174" spans="1:3">
      <c r="A174" s="83" t="s">
        <v>132</v>
      </c>
      <c r="B174" s="84">
        <v>0</v>
      </c>
      <c r="C174" s="84">
        <v>0</v>
      </c>
    </row>
  </sheetData>
  <sheetProtection formatCells="0"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63"/>
  <sheetViews>
    <sheetView view="pageBreakPreview" zoomScaleNormal="100" zoomScaleSheetLayoutView="100" workbookViewId="0">
      <pane xSplit="2" topLeftCell="C1" activePane="topRight" state="frozenSplit"/>
      <selection activeCell="B17" sqref="B17"/>
      <selection pane="topRight" activeCell="B11" sqref="B11"/>
    </sheetView>
  </sheetViews>
  <sheetFormatPr defaultColWidth="9.140625" defaultRowHeight="15"/>
  <cols>
    <col min="1" max="1" width="6.7109375" style="250" hidden="1" customWidth="1"/>
    <col min="2" max="2" width="31.85546875" style="250" customWidth="1"/>
    <col min="3" max="3" width="11.28515625" style="245" customWidth="1"/>
    <col min="4" max="14" width="11.28515625" style="246" customWidth="1"/>
    <col min="15" max="15" width="9.140625" style="210" customWidth="1"/>
    <col min="16" max="16384" width="9.140625" style="210"/>
  </cols>
  <sheetData>
    <row r="1" spans="1:14" ht="15.75">
      <c r="A1" s="232"/>
      <c r="B1" s="232" t="str">
        <f ca="1">'Bal Sheet'!A1</f>
        <v>XXXXXXXXXXXXXX</v>
      </c>
      <c r="C1" s="233"/>
      <c r="D1" s="234"/>
      <c r="E1" s="234"/>
      <c r="F1" s="234"/>
      <c r="G1" s="234"/>
      <c r="H1" s="234"/>
      <c r="I1" s="234"/>
      <c r="J1" s="234"/>
      <c r="K1" s="234"/>
      <c r="L1" s="234"/>
      <c r="M1" s="234"/>
      <c r="N1" s="234"/>
    </row>
    <row r="2" spans="1:14" ht="15.75">
      <c r="A2" s="235"/>
      <c r="B2" s="235" t="s">
        <v>244</v>
      </c>
      <c r="C2" s="233"/>
      <c r="D2" s="234"/>
      <c r="E2" s="234"/>
      <c r="F2" s="234"/>
      <c r="G2" s="234"/>
      <c r="H2" s="234"/>
      <c r="I2" s="234"/>
      <c r="J2" s="234"/>
      <c r="K2" s="234"/>
      <c r="L2" s="234"/>
      <c r="M2" s="234"/>
      <c r="N2" s="234"/>
    </row>
    <row r="3" spans="1:14" ht="15.75">
      <c r="A3" s="211"/>
      <c r="B3" s="211"/>
      <c r="C3" s="236"/>
      <c r="D3" s="237"/>
      <c r="E3" s="237"/>
      <c r="F3" s="237"/>
      <c r="G3" s="237"/>
      <c r="H3" s="238"/>
      <c r="I3" s="234"/>
      <c r="J3" s="237"/>
      <c r="K3" s="237"/>
      <c r="L3" s="237"/>
      <c r="M3" s="237"/>
      <c r="N3" s="239"/>
    </row>
    <row r="4" spans="1:14" ht="15.75">
      <c r="A4" s="240"/>
      <c r="B4" s="240"/>
      <c r="C4" s="208"/>
      <c r="D4" s="209"/>
      <c r="E4" s="209"/>
      <c r="F4" s="209"/>
      <c r="G4" s="209"/>
      <c r="H4" s="209"/>
      <c r="I4" s="209"/>
      <c r="J4" s="209"/>
      <c r="K4" s="209"/>
      <c r="L4" s="209"/>
      <c r="M4" s="209"/>
      <c r="N4" s="209"/>
    </row>
    <row r="5" spans="1:14">
      <c r="A5" s="241"/>
      <c r="B5" s="241"/>
      <c r="C5" s="242">
        <f ca="1">Master!J1</f>
        <v>41000</v>
      </c>
      <c r="D5" s="243">
        <f ca="1">Master!K1</f>
        <v>41030</v>
      </c>
      <c r="E5" s="243">
        <f ca="1">Master!L1</f>
        <v>41061</v>
      </c>
      <c r="F5" s="243">
        <f ca="1">Master!M1</f>
        <v>41091</v>
      </c>
      <c r="G5" s="243">
        <f ca="1">Master!N1</f>
        <v>41122</v>
      </c>
      <c r="H5" s="243">
        <f ca="1">Master!O1</f>
        <v>41153</v>
      </c>
      <c r="I5" s="243">
        <f ca="1">Master!P1</f>
        <v>41183</v>
      </c>
      <c r="J5" s="243">
        <f ca="1">Master!Q1</f>
        <v>41214</v>
      </c>
      <c r="K5" s="243">
        <f ca="1">Master!R1</f>
        <v>41244</v>
      </c>
      <c r="L5" s="243">
        <f ca="1">Master!S1</f>
        <v>41275</v>
      </c>
      <c r="M5" s="243">
        <f ca="1">Master!T1</f>
        <v>41306</v>
      </c>
      <c r="N5" s="243">
        <f ca="1">Master!U1</f>
        <v>41334</v>
      </c>
    </row>
    <row r="6" spans="1:14">
      <c r="A6" s="244"/>
      <c r="B6" s="244" t="s">
        <v>200</v>
      </c>
    </row>
    <row r="8" spans="1:14">
      <c r="A8" s="247"/>
      <c r="B8" s="247" t="s">
        <v>201</v>
      </c>
      <c r="C8" s="248"/>
      <c r="D8" s="249"/>
      <c r="E8" s="249"/>
      <c r="F8" s="249"/>
      <c r="G8" s="249"/>
      <c r="H8" s="249"/>
      <c r="I8" s="249"/>
      <c r="J8" s="249"/>
      <c r="K8" s="249"/>
      <c r="L8" s="249"/>
      <c r="M8" s="249"/>
      <c r="N8" s="249"/>
    </row>
    <row r="9" spans="1:14" s="222" customFormat="1">
      <c r="A9" s="250">
        <v>26</v>
      </c>
      <c r="B9" s="250" t="s">
        <v>202</v>
      </c>
      <c r="C9" s="280">
        <f ca="1">SUMIFS(Master!J:J,Link,'Financial-BS'!$A9)</f>
        <v>-206</v>
      </c>
      <c r="D9" s="281">
        <f ca="1">SUMIFS(Master!K:K,Link,'Financial-BS'!$A9)</f>
        <v>296</v>
      </c>
      <c r="E9" s="281">
        <f ca="1">SUMIFS(Master!L:L,Link,'Financial-BS'!$A9)</f>
        <v>126</v>
      </c>
      <c r="F9" s="281">
        <f ca="1">SUMIFS(Master!M:M,Link,'Financial-BS'!$A9)</f>
        <v>6967</v>
      </c>
      <c r="G9" s="281">
        <f ca="1">SUMIFS(Master!N:N,Link,'Financial-BS'!$A9)</f>
        <v>6664</v>
      </c>
      <c r="H9" s="281">
        <f ca="1">SUMIFS(Master!O:O,Link,'Financial-BS'!$A9)</f>
        <v>6399</v>
      </c>
      <c r="I9" s="281">
        <f ca="1">SUMIFS(Master!P:P,Link,'Financial-BS'!$A9)</f>
        <v>6174</v>
      </c>
      <c r="J9" s="281">
        <f ca="1">SUMIFS(Master!Q:Q,Link,'Financial-BS'!$A9)</f>
        <v>6018</v>
      </c>
      <c r="K9" s="281">
        <f ca="1">SUMIFS(Master!R:R,Link,'Financial-BS'!$A9)</f>
        <v>5643</v>
      </c>
      <c r="L9" s="281">
        <f ca="1">SUMIFS(Master!S:S,Link,'Financial-BS'!$A9)</f>
        <v>5643</v>
      </c>
      <c r="M9" s="281">
        <f ca="1">SUMIFS(Master!T:T,Link,'Financial-BS'!$A9)</f>
        <v>5643</v>
      </c>
      <c r="N9" s="281">
        <f ca="1">SUMIFS(Master!U:U,Link,'Financial-BS'!$A9)</f>
        <v>5643</v>
      </c>
    </row>
    <row r="10" spans="1:14" s="222" customFormat="1">
      <c r="A10" s="250">
        <v>25</v>
      </c>
      <c r="B10" s="250" t="s">
        <v>188</v>
      </c>
      <c r="C10" s="280">
        <f ca="1">SUMIFS(Master!J:J,Link,'Financial-BS'!$A10)</f>
        <v>-23</v>
      </c>
      <c r="D10" s="281">
        <f ca="1">SUMIFS(Master!K:K,Link,'Financial-BS'!$A10)</f>
        <v>-51</v>
      </c>
      <c r="E10" s="281">
        <f ca="1">SUMIFS(Master!L:L,Link,'Financial-BS'!$A10)</f>
        <v>385</v>
      </c>
      <c r="F10" s="281">
        <f ca="1">SUMIFS(Master!M:M,Link,'Financial-BS'!$A10)</f>
        <v>392</v>
      </c>
      <c r="G10" s="281">
        <f ca="1">SUMIFS(Master!N:N,Link,'Financial-BS'!$A10)</f>
        <v>380</v>
      </c>
      <c r="H10" s="281">
        <f ca="1">SUMIFS(Master!O:O,Link,'Financial-BS'!$A10)</f>
        <v>375</v>
      </c>
      <c r="I10" s="281">
        <f ca="1">SUMIFS(Master!P:P,Link,'Financial-BS'!$A10)</f>
        <v>377</v>
      </c>
      <c r="J10" s="281">
        <f ca="1">SUMIFS(Master!Q:Q,Link,'Financial-BS'!$A10)</f>
        <v>352</v>
      </c>
      <c r="K10" s="281">
        <f ca="1">SUMIFS(Master!R:R,Link,'Financial-BS'!$A10)</f>
        <v>359</v>
      </c>
      <c r="L10" s="281">
        <f ca="1">SUMIFS(Master!S:S,Link,'Financial-BS'!$A10)</f>
        <v>359</v>
      </c>
      <c r="M10" s="281">
        <f ca="1">SUMIFS(Master!T:T,Link,'Financial-BS'!$A10)</f>
        <v>359</v>
      </c>
      <c r="N10" s="281">
        <f ca="1">SUMIFS(Master!U:U,Link,'Financial-BS'!$A10)</f>
        <v>359</v>
      </c>
    </row>
    <row r="11" spans="1:14" s="222" customFormat="1">
      <c r="A11" s="250">
        <v>24</v>
      </c>
      <c r="B11" s="250" t="s">
        <v>187</v>
      </c>
      <c r="C11" s="280">
        <f ca="1">SUMIFS(Master!J:J,Link,'Financial-BS'!$A11)</f>
        <v>0</v>
      </c>
      <c r="D11" s="281">
        <f ca="1">SUMIFS(Master!K:K,Link,'Financial-BS'!$A11)</f>
        <v>0</v>
      </c>
      <c r="E11" s="281">
        <f ca="1">SUMIFS(Master!L:L,Link,'Financial-BS'!$A11)</f>
        <v>0</v>
      </c>
      <c r="F11" s="281">
        <f ca="1">SUMIFS(Master!M:M,Link,'Financial-BS'!$A11)</f>
        <v>0</v>
      </c>
      <c r="G11" s="281">
        <f ca="1">SUMIFS(Master!N:N,Link,'Financial-BS'!$A11)</f>
        <v>0</v>
      </c>
      <c r="H11" s="281">
        <f ca="1">SUMIFS(Master!O:O,Link,'Financial-BS'!$A11)</f>
        <v>0</v>
      </c>
      <c r="I11" s="281">
        <f ca="1">SUMIFS(Master!P:P,Link,'Financial-BS'!$A11)</f>
        <v>0</v>
      </c>
      <c r="J11" s="281">
        <f ca="1">SUMIFS(Master!Q:Q,Link,'Financial-BS'!$A11)</f>
        <v>0</v>
      </c>
      <c r="K11" s="281">
        <f ca="1">SUMIFS(Master!R:R,Link,'Financial-BS'!$A11)</f>
        <v>0</v>
      </c>
      <c r="L11" s="281">
        <f ca="1">SUMIFS(Master!S:S,Link,'Financial-BS'!$A11)</f>
        <v>0</v>
      </c>
      <c r="M11" s="281">
        <f ca="1">SUMIFS(Master!T:T,Link,'Financial-BS'!$A11)</f>
        <v>0</v>
      </c>
      <c r="N11" s="281">
        <f ca="1">SUMIFS(Master!U:U,Link,'Financial-BS'!$A11)</f>
        <v>0</v>
      </c>
    </row>
    <row r="12" spans="1:14" s="222" customFormat="1">
      <c r="A12" s="250">
        <v>23</v>
      </c>
      <c r="B12" s="250" t="s">
        <v>203</v>
      </c>
      <c r="C12" s="280">
        <f ca="1">SUMIFS(Master!J:J,Link,'Financial-BS'!$A12)</f>
        <v>0</v>
      </c>
      <c r="D12" s="281">
        <f ca="1">SUMIFS(Master!K:K,Link,'Financial-BS'!$A12)</f>
        <v>0</v>
      </c>
      <c r="E12" s="281">
        <f ca="1">SUMIFS(Master!L:L,Link,'Financial-BS'!$A12)</f>
        <v>0</v>
      </c>
      <c r="F12" s="281">
        <f ca="1">SUMIFS(Master!M:M,Link,'Financial-BS'!$A12)</f>
        <v>500</v>
      </c>
      <c r="G12" s="281">
        <f ca="1">SUMIFS(Master!N:N,Link,'Financial-BS'!$A12)</f>
        <v>500</v>
      </c>
      <c r="H12" s="281">
        <f ca="1">SUMIFS(Master!O:O,Link,'Financial-BS'!$A12)</f>
        <v>500</v>
      </c>
      <c r="I12" s="281">
        <f ca="1">SUMIFS(Master!P:P,Link,'Financial-BS'!$A12)</f>
        <v>500</v>
      </c>
      <c r="J12" s="281">
        <f ca="1">SUMIFS(Master!Q:Q,Link,'Financial-BS'!$A12)</f>
        <v>500</v>
      </c>
      <c r="K12" s="281">
        <f ca="1">SUMIFS(Master!R:R,Link,'Financial-BS'!$A12)</f>
        <v>500</v>
      </c>
      <c r="L12" s="281">
        <f ca="1">SUMIFS(Master!S:S,Link,'Financial-BS'!$A12)</f>
        <v>500</v>
      </c>
      <c r="M12" s="281">
        <f ca="1">SUMIFS(Master!T:T,Link,'Financial-BS'!$A12)</f>
        <v>500</v>
      </c>
      <c r="N12" s="281">
        <f ca="1">SUMIFS(Master!U:U,Link,'Financial-BS'!$A12)</f>
        <v>500</v>
      </c>
    </row>
    <row r="13" spans="1:14" s="222" customFormat="1">
      <c r="A13" s="250">
        <v>27</v>
      </c>
      <c r="B13" s="250" t="s">
        <v>204</v>
      </c>
      <c r="C13" s="280">
        <f ca="1">SUMIFS(Master!J:J,Link,'Financial-BS'!$A13)</f>
        <v>0</v>
      </c>
      <c r="D13" s="281">
        <f ca="1">SUMIFS(Master!K:K,Link,'Financial-BS'!$A13)</f>
        <v>-200</v>
      </c>
      <c r="E13" s="281">
        <f ca="1">SUMIFS(Master!L:L,Link,'Financial-BS'!$A13)</f>
        <v>-200</v>
      </c>
      <c r="F13" s="281">
        <f ca="1">SUMIFS(Master!M:M,Link,'Financial-BS'!$A13)</f>
        <v>-200</v>
      </c>
      <c r="G13" s="281">
        <f ca="1">SUMIFS(Master!N:N,Link,'Financial-BS'!$A13)</f>
        <v>-200</v>
      </c>
      <c r="H13" s="281">
        <f ca="1">SUMIFS(Master!O:O,Link,'Financial-BS'!$A13)</f>
        <v>-200</v>
      </c>
      <c r="I13" s="281">
        <f ca="1">SUMIFS(Master!P:P,Link,'Financial-BS'!$A13)</f>
        <v>-200</v>
      </c>
      <c r="J13" s="281">
        <f ca="1">SUMIFS(Master!Q:Q,Link,'Financial-BS'!$A13)</f>
        <v>-200</v>
      </c>
      <c r="K13" s="281">
        <f ca="1">SUMIFS(Master!R:R,Link,'Financial-BS'!$A13)</f>
        <v>-200</v>
      </c>
      <c r="L13" s="281">
        <f ca="1">SUMIFS(Master!S:S,Link,'Financial-BS'!$A13)</f>
        <v>-200</v>
      </c>
      <c r="M13" s="281">
        <f ca="1">SUMIFS(Master!T:T,Link,'Financial-BS'!$A13)</f>
        <v>-200</v>
      </c>
      <c r="N13" s="281">
        <f ca="1">SUMIFS(Master!U:U,Link,'Financial-BS'!$A13)</f>
        <v>-200</v>
      </c>
    </row>
    <row r="14" spans="1:14" s="222" customFormat="1">
      <c r="A14" s="250">
        <v>28</v>
      </c>
      <c r="B14" s="250" t="s">
        <v>205</v>
      </c>
      <c r="C14" s="280">
        <f>SUMIFS(Master!J:J,Link,'Financial-BS'!$A14)</f>
        <v>0</v>
      </c>
      <c r="D14" s="281">
        <f>SUMIFS(Master!K:K,Link,'Financial-BS'!$A14)</f>
        <v>0</v>
      </c>
      <c r="E14" s="281">
        <f>SUMIFS(Master!L:L,Link,'Financial-BS'!$A14)</f>
        <v>0</v>
      </c>
      <c r="F14" s="281">
        <f>SUMIFS(Master!M:M,Link,'Financial-BS'!$A14)</f>
        <v>0</v>
      </c>
      <c r="G14" s="281">
        <f>SUMIFS(Master!N:N,Link,'Financial-BS'!$A14)</f>
        <v>0</v>
      </c>
      <c r="H14" s="281">
        <f>SUMIFS(Master!O:O,Link,'Financial-BS'!$A14)</f>
        <v>0</v>
      </c>
      <c r="I14" s="281">
        <f>SUMIFS(Master!P:P,Link,'Financial-BS'!$A14)</f>
        <v>0</v>
      </c>
      <c r="J14" s="281">
        <f>SUMIFS(Master!Q:Q,Link,'Financial-BS'!$A14)</f>
        <v>0</v>
      </c>
      <c r="K14" s="281">
        <f>SUMIFS(Master!R:R,Link,'Financial-BS'!$A14)</f>
        <v>0</v>
      </c>
      <c r="L14" s="281">
        <f>SUMIFS(Master!S:S,Link,'Financial-BS'!$A14)</f>
        <v>0</v>
      </c>
      <c r="M14" s="281">
        <f>SUMIFS(Master!T:T,Link,'Financial-BS'!$A14)</f>
        <v>0</v>
      </c>
      <c r="N14" s="281">
        <f>SUMIFS(Master!U:U,Link,'Financial-BS'!$A14)</f>
        <v>0</v>
      </c>
    </row>
    <row r="15" spans="1:14" s="222" customFormat="1">
      <c r="A15" s="250"/>
      <c r="B15" s="250"/>
      <c r="C15" s="280"/>
      <c r="D15" s="281"/>
      <c r="E15" s="281"/>
      <c r="F15" s="281"/>
      <c r="G15" s="281"/>
      <c r="H15" s="281"/>
      <c r="I15" s="281"/>
      <c r="J15" s="281"/>
      <c r="K15" s="281"/>
      <c r="L15" s="281"/>
      <c r="M15" s="281"/>
      <c r="N15" s="281"/>
    </row>
    <row r="16" spans="1:14" s="222" customFormat="1">
      <c r="A16" s="250">
        <v>29</v>
      </c>
      <c r="B16" s="251" t="s">
        <v>206</v>
      </c>
      <c r="C16" s="282">
        <f ca="1">SUM(C9:C14)</f>
        <v>-229</v>
      </c>
      <c r="D16" s="283">
        <f t="shared" ref="D16:N16" ca="1" si="0">SUM(D9:D14)</f>
        <v>45</v>
      </c>
      <c r="E16" s="283">
        <f t="shared" ca="1" si="0"/>
        <v>311</v>
      </c>
      <c r="F16" s="283">
        <f t="shared" ca="1" si="0"/>
        <v>7659</v>
      </c>
      <c r="G16" s="283">
        <f t="shared" ca="1" si="0"/>
        <v>7344</v>
      </c>
      <c r="H16" s="283">
        <f t="shared" ca="1" si="0"/>
        <v>7074</v>
      </c>
      <c r="I16" s="283">
        <f t="shared" ca="1" si="0"/>
        <v>6851</v>
      </c>
      <c r="J16" s="283">
        <f t="shared" ca="1" si="0"/>
        <v>6670</v>
      </c>
      <c r="K16" s="283">
        <f t="shared" ca="1" si="0"/>
        <v>6302</v>
      </c>
      <c r="L16" s="283">
        <f t="shared" ca="1" si="0"/>
        <v>6302</v>
      </c>
      <c r="M16" s="283">
        <f t="shared" ca="1" si="0"/>
        <v>6302</v>
      </c>
      <c r="N16" s="283">
        <f t="shared" ca="1" si="0"/>
        <v>6302</v>
      </c>
    </row>
    <row r="17" spans="1:14" s="222" customFormat="1">
      <c r="A17" s="250"/>
      <c r="B17" s="250"/>
      <c r="C17" s="274"/>
      <c r="D17" s="275"/>
      <c r="E17" s="275"/>
      <c r="F17" s="275"/>
      <c r="G17" s="275"/>
      <c r="H17" s="275"/>
      <c r="I17" s="275"/>
      <c r="J17" s="275"/>
      <c r="K17" s="275"/>
      <c r="L17" s="275"/>
      <c r="M17" s="275"/>
      <c r="N17" s="275"/>
    </row>
    <row r="18" spans="1:14" s="222" customFormat="1">
      <c r="A18" s="247"/>
      <c r="B18" s="247" t="s">
        <v>207</v>
      </c>
      <c r="C18" s="274"/>
      <c r="D18" s="275"/>
      <c r="E18" s="275"/>
      <c r="F18" s="275"/>
      <c r="G18" s="275"/>
      <c r="H18" s="275"/>
      <c r="I18" s="275"/>
      <c r="J18" s="275"/>
      <c r="K18" s="275"/>
      <c r="L18" s="275"/>
      <c r="M18" s="275"/>
      <c r="N18" s="275"/>
    </row>
    <row r="19" spans="1:14" s="222" customFormat="1">
      <c r="A19" s="250"/>
      <c r="B19" s="250" t="s">
        <v>208</v>
      </c>
      <c r="C19" s="280"/>
      <c r="D19" s="281"/>
      <c r="E19" s="281"/>
      <c r="F19" s="281"/>
      <c r="G19" s="281"/>
      <c r="H19" s="281"/>
      <c r="I19" s="281"/>
      <c r="J19" s="281"/>
      <c r="K19" s="281"/>
      <c r="L19" s="281"/>
      <c r="M19" s="281"/>
      <c r="N19" s="281"/>
    </row>
    <row r="20" spans="1:14" s="222" customFormat="1">
      <c r="A20" s="250">
        <v>15</v>
      </c>
      <c r="B20" s="250" t="s">
        <v>236</v>
      </c>
      <c r="C20" s="280">
        <f ca="1">SUMIFS(Master!J:J,Link,'Financial-BS'!$A20)</f>
        <v>0</v>
      </c>
      <c r="D20" s="281">
        <f ca="1">SUMIFS(Master!K:K,Link,'Financial-BS'!$A20)</f>
        <v>0</v>
      </c>
      <c r="E20" s="281">
        <f ca="1">SUMIFS(Master!L:L,Link,'Financial-BS'!$A20)</f>
        <v>0</v>
      </c>
      <c r="F20" s="281">
        <f ca="1">SUMIFS(Master!M:M,Link,'Financial-BS'!$A20)</f>
        <v>12000</v>
      </c>
      <c r="G20" s="281">
        <f ca="1">SUMIFS(Master!N:N,Link,'Financial-BS'!$A20)</f>
        <v>12000</v>
      </c>
      <c r="H20" s="281">
        <f ca="1">SUMIFS(Master!O:O,Link,'Financial-BS'!$A20)</f>
        <v>12000</v>
      </c>
      <c r="I20" s="281">
        <f ca="1">SUMIFS(Master!P:P,Link,'Financial-BS'!$A20)</f>
        <v>12000</v>
      </c>
      <c r="J20" s="281">
        <f ca="1">SUMIFS(Master!Q:Q,Link,'Financial-BS'!$A20)</f>
        <v>12000</v>
      </c>
      <c r="K20" s="281">
        <f ca="1">SUMIFS(Master!R:R,Link,'Financial-BS'!$A20)</f>
        <v>11720</v>
      </c>
      <c r="L20" s="281">
        <f ca="1">SUMIFS(Master!S:S,Link,'Financial-BS'!$A20)</f>
        <v>11720</v>
      </c>
      <c r="M20" s="281">
        <f ca="1">SUMIFS(Master!T:T,Link,'Financial-BS'!$A20)</f>
        <v>11720</v>
      </c>
      <c r="N20" s="281">
        <f ca="1">SUMIFS(Master!U:U,Link,'Financial-BS'!$A20)</f>
        <v>11720</v>
      </c>
    </row>
    <row r="21" spans="1:14" s="222" customFormat="1">
      <c r="A21" s="250">
        <v>16</v>
      </c>
      <c r="B21" s="250" t="s">
        <v>237</v>
      </c>
      <c r="C21" s="280">
        <f>SUMIFS(Master!J:J,Link,'Financial-BS'!$A21)</f>
        <v>0</v>
      </c>
      <c r="D21" s="281">
        <f>SUMIFS(Master!K:K,Link,'Financial-BS'!$A21)</f>
        <v>0</v>
      </c>
      <c r="E21" s="281">
        <f>SUMIFS(Master!L:L,Link,'Financial-BS'!$A21)</f>
        <v>0</v>
      </c>
      <c r="F21" s="281">
        <f>SUMIFS(Master!M:M,Link,'Financial-BS'!$A21)</f>
        <v>0</v>
      </c>
      <c r="G21" s="281">
        <f>SUMIFS(Master!N:N,Link,'Financial-BS'!$A21)</f>
        <v>0</v>
      </c>
      <c r="H21" s="281">
        <f>SUMIFS(Master!O:O,Link,'Financial-BS'!$A21)</f>
        <v>0</v>
      </c>
      <c r="I21" s="281">
        <f>SUMIFS(Master!P:P,Link,'Financial-BS'!$A21)</f>
        <v>0</v>
      </c>
      <c r="J21" s="281">
        <f>SUMIFS(Master!Q:Q,Link,'Financial-BS'!$A21)</f>
        <v>0</v>
      </c>
      <c r="K21" s="281">
        <f>SUMIFS(Master!R:R,Link,'Financial-BS'!$A21)</f>
        <v>0</v>
      </c>
      <c r="L21" s="281">
        <f>SUMIFS(Master!S:S,Link,'Financial-BS'!$A21)</f>
        <v>0</v>
      </c>
      <c r="M21" s="281">
        <f>SUMIFS(Master!T:T,Link,'Financial-BS'!$A21)</f>
        <v>0</v>
      </c>
      <c r="N21" s="281">
        <f>SUMIFS(Master!U:U,Link,'Financial-BS'!$A21)</f>
        <v>0</v>
      </c>
    </row>
    <row r="22" spans="1:14" s="222" customFormat="1">
      <c r="A22" s="250">
        <v>17</v>
      </c>
      <c r="B22" s="250" t="s">
        <v>238</v>
      </c>
      <c r="C22" s="280">
        <f>SUMIFS(Master!J:J,Link,'Financial-BS'!$A22)</f>
        <v>0</v>
      </c>
      <c r="D22" s="281">
        <f>SUMIFS(Master!K:K,Link,'Financial-BS'!$A22)</f>
        <v>0</v>
      </c>
      <c r="E22" s="281">
        <f>SUMIFS(Master!L:L,Link,'Financial-BS'!$A22)</f>
        <v>0</v>
      </c>
      <c r="F22" s="281">
        <f>SUMIFS(Master!M:M,Link,'Financial-BS'!$A22)</f>
        <v>0</v>
      </c>
      <c r="G22" s="281">
        <f>SUMIFS(Master!N:N,Link,'Financial-BS'!$A22)</f>
        <v>0</v>
      </c>
      <c r="H22" s="281">
        <f>SUMIFS(Master!O:O,Link,'Financial-BS'!$A22)</f>
        <v>0</v>
      </c>
      <c r="I22" s="281">
        <f>SUMIFS(Master!P:P,Link,'Financial-BS'!$A22)</f>
        <v>0</v>
      </c>
      <c r="J22" s="281">
        <f>SUMIFS(Master!Q:Q,Link,'Financial-BS'!$A22)</f>
        <v>0</v>
      </c>
      <c r="K22" s="281">
        <f>SUMIFS(Master!R:R,Link,'Financial-BS'!$A22)</f>
        <v>0</v>
      </c>
      <c r="L22" s="281">
        <f>SUMIFS(Master!S:S,Link,'Financial-BS'!$A22)</f>
        <v>0</v>
      </c>
      <c r="M22" s="281">
        <f>SUMIFS(Master!T:T,Link,'Financial-BS'!$A22)</f>
        <v>0</v>
      </c>
      <c r="N22" s="281">
        <f>SUMIFS(Master!U:U,Link,'Financial-BS'!$A22)</f>
        <v>0</v>
      </c>
    </row>
    <row r="23" spans="1:14" s="222" customFormat="1">
      <c r="A23" s="250">
        <v>18</v>
      </c>
      <c r="B23" s="250" t="s">
        <v>239</v>
      </c>
      <c r="C23" s="280">
        <f>SUMIFS(Master!J:J,Link,'Financial-BS'!$A23)</f>
        <v>0</v>
      </c>
      <c r="D23" s="281">
        <f>SUMIFS(Master!K:K,Link,'Financial-BS'!$A23)</f>
        <v>0</v>
      </c>
      <c r="E23" s="281">
        <f>SUMIFS(Master!L:L,Link,'Financial-BS'!$A23)</f>
        <v>0</v>
      </c>
      <c r="F23" s="281">
        <f>SUMIFS(Master!M:M,Link,'Financial-BS'!$A23)</f>
        <v>0</v>
      </c>
      <c r="G23" s="281">
        <f>SUMIFS(Master!N:N,Link,'Financial-BS'!$A23)</f>
        <v>0</v>
      </c>
      <c r="H23" s="281">
        <f>SUMIFS(Master!O:O,Link,'Financial-BS'!$A23)</f>
        <v>0</v>
      </c>
      <c r="I23" s="281">
        <f>SUMIFS(Master!P:P,Link,'Financial-BS'!$A23)</f>
        <v>0</v>
      </c>
      <c r="J23" s="281">
        <f>SUMIFS(Master!Q:Q,Link,'Financial-BS'!$A23)</f>
        <v>0</v>
      </c>
      <c r="K23" s="281">
        <f>SUMIFS(Master!R:R,Link,'Financial-BS'!$A23)</f>
        <v>0</v>
      </c>
      <c r="L23" s="281">
        <f>SUMIFS(Master!S:S,Link,'Financial-BS'!$A23)</f>
        <v>0</v>
      </c>
      <c r="M23" s="281">
        <f>SUMIFS(Master!T:T,Link,'Financial-BS'!$A23)</f>
        <v>0</v>
      </c>
      <c r="N23" s="281">
        <f>SUMIFS(Master!U:U,Link,'Financial-BS'!$A23)</f>
        <v>0</v>
      </c>
    </row>
    <row r="24" spans="1:14" s="222" customFormat="1">
      <c r="A24" s="250">
        <v>19</v>
      </c>
      <c r="B24" s="250" t="s">
        <v>209</v>
      </c>
      <c r="C24" s="280">
        <f ca="1">SUMIFS(Master!J:J,Link,'Financial-BS'!$A24)</f>
        <v>0</v>
      </c>
      <c r="D24" s="281">
        <f ca="1">SUMIFS(Master!K:K,Link,'Financial-BS'!$A24)</f>
        <v>0</v>
      </c>
      <c r="E24" s="281">
        <f ca="1">SUMIFS(Master!L:L,Link,'Financial-BS'!$A24)</f>
        <v>0</v>
      </c>
      <c r="F24" s="281">
        <f ca="1">SUMIFS(Master!M:M,Link,'Financial-BS'!$A24)</f>
        <v>500</v>
      </c>
      <c r="G24" s="281">
        <f ca="1">SUMIFS(Master!N:N,Link,'Financial-BS'!$A24)</f>
        <v>500</v>
      </c>
      <c r="H24" s="281">
        <f ca="1">SUMIFS(Master!O:O,Link,'Financial-BS'!$A24)</f>
        <v>500</v>
      </c>
      <c r="I24" s="281">
        <f ca="1">SUMIFS(Master!P:P,Link,'Financial-BS'!$A24)</f>
        <v>500</v>
      </c>
      <c r="J24" s="281">
        <f ca="1">SUMIFS(Master!Q:Q,Link,'Financial-BS'!$A24)</f>
        <v>500</v>
      </c>
      <c r="K24" s="281">
        <f ca="1">SUMIFS(Master!R:R,Link,'Financial-BS'!$A24)</f>
        <v>500</v>
      </c>
      <c r="L24" s="281">
        <f ca="1">SUMIFS(Master!S:S,Link,'Financial-BS'!$A24)</f>
        <v>500</v>
      </c>
      <c r="M24" s="281">
        <f ca="1">SUMIFS(Master!T:T,Link,'Financial-BS'!$A24)</f>
        <v>500</v>
      </c>
      <c r="N24" s="281">
        <f ca="1">SUMIFS(Master!U:U,Link,'Financial-BS'!$A24)</f>
        <v>500</v>
      </c>
    </row>
    <row r="25" spans="1:14" s="222" customFormat="1">
      <c r="A25" s="250">
        <v>20</v>
      </c>
      <c r="B25" s="250" t="s">
        <v>210</v>
      </c>
      <c r="C25" s="280">
        <f>SUMIFS(Master!J:J,Link,'Financial-BS'!$A25)</f>
        <v>0</v>
      </c>
      <c r="D25" s="281">
        <f>SUMIFS(Master!K:K,Link,'Financial-BS'!$A25)</f>
        <v>0</v>
      </c>
      <c r="E25" s="281">
        <f>SUMIFS(Master!L:L,Link,'Financial-BS'!$A25)</f>
        <v>0</v>
      </c>
      <c r="F25" s="281">
        <f>SUMIFS(Master!M:M,Link,'Financial-BS'!$A25)</f>
        <v>0</v>
      </c>
      <c r="G25" s="281">
        <f>SUMIFS(Master!N:N,Link,'Financial-BS'!$A25)</f>
        <v>0</v>
      </c>
      <c r="H25" s="281">
        <f>SUMIFS(Master!O:O,Link,'Financial-BS'!$A25)</f>
        <v>0</v>
      </c>
      <c r="I25" s="281">
        <f>SUMIFS(Master!P:P,Link,'Financial-BS'!$A25)</f>
        <v>0</v>
      </c>
      <c r="J25" s="281">
        <f>SUMIFS(Master!Q:Q,Link,'Financial-BS'!$A25)</f>
        <v>0</v>
      </c>
      <c r="K25" s="281">
        <f>SUMIFS(Master!R:R,Link,'Financial-BS'!$A25)</f>
        <v>0</v>
      </c>
      <c r="L25" s="281">
        <f>SUMIFS(Master!S:S,Link,'Financial-BS'!$A25)</f>
        <v>0</v>
      </c>
      <c r="M25" s="281">
        <f>SUMIFS(Master!T:T,Link,'Financial-BS'!$A25)</f>
        <v>0</v>
      </c>
      <c r="N25" s="281">
        <f>SUMIFS(Master!U:U,Link,'Financial-BS'!$A25)</f>
        <v>0</v>
      </c>
    </row>
    <row r="26" spans="1:14" s="222" customFormat="1">
      <c r="A26" s="250">
        <v>21</v>
      </c>
      <c r="B26" s="250" t="s">
        <v>211</v>
      </c>
      <c r="C26" s="280">
        <f ca="1">SUMIFS(Master!J:J,Link,'Financial-BS'!$A26)</f>
        <v>0</v>
      </c>
      <c r="D26" s="281">
        <f ca="1">SUMIFS(Master!K:K,Link,'Financial-BS'!$A26)</f>
        <v>-500</v>
      </c>
      <c r="E26" s="281">
        <f ca="1">SUMIFS(Master!L:L,Link,'Financial-BS'!$A26)</f>
        <v>-500</v>
      </c>
      <c r="F26" s="281">
        <f ca="1">SUMIFS(Master!M:M,Link,'Financial-BS'!$A26)</f>
        <v>-500</v>
      </c>
      <c r="G26" s="281">
        <f ca="1">SUMIFS(Master!N:N,Link,'Financial-BS'!$A26)</f>
        <v>-500</v>
      </c>
      <c r="H26" s="281">
        <f ca="1">SUMIFS(Master!O:O,Link,'Financial-BS'!$A26)</f>
        <v>-500</v>
      </c>
      <c r="I26" s="281">
        <f ca="1">SUMIFS(Master!P:P,Link,'Financial-BS'!$A26)</f>
        <v>-500</v>
      </c>
      <c r="J26" s="281">
        <f ca="1">SUMIFS(Master!Q:Q,Link,'Financial-BS'!$A26)</f>
        <v>-500</v>
      </c>
      <c r="K26" s="281">
        <f ca="1">SUMIFS(Master!R:R,Link,'Financial-BS'!$A26)</f>
        <v>-500</v>
      </c>
      <c r="L26" s="281">
        <f ca="1">SUMIFS(Master!S:S,Link,'Financial-BS'!$A26)</f>
        <v>-500</v>
      </c>
      <c r="M26" s="281">
        <f ca="1">SUMIFS(Master!T:T,Link,'Financial-BS'!$A26)</f>
        <v>-500</v>
      </c>
      <c r="N26" s="281">
        <f ca="1">SUMIFS(Master!U:U,Link,'Financial-BS'!$A26)</f>
        <v>-500</v>
      </c>
    </row>
    <row r="27" spans="1:14" s="222" customFormat="1">
      <c r="A27" s="250">
        <v>22</v>
      </c>
      <c r="B27" s="250" t="s">
        <v>212</v>
      </c>
      <c r="C27" s="280">
        <f>SUMIFS(Master!J:J,Link,'Financial-BS'!$A27)</f>
        <v>0</v>
      </c>
      <c r="D27" s="281">
        <f>SUMIFS(Master!K:K,Link,'Financial-BS'!$A27)</f>
        <v>0</v>
      </c>
      <c r="E27" s="281">
        <f>SUMIFS(Master!L:L,Link,'Financial-BS'!$A27)</f>
        <v>0</v>
      </c>
      <c r="F27" s="281">
        <f>SUMIFS(Master!M:M,Link,'Financial-BS'!$A27)</f>
        <v>0</v>
      </c>
      <c r="G27" s="281">
        <f>SUMIFS(Master!N:N,Link,'Financial-BS'!$A27)</f>
        <v>0</v>
      </c>
      <c r="H27" s="281">
        <f>SUMIFS(Master!O:O,Link,'Financial-BS'!$A27)</f>
        <v>0</v>
      </c>
      <c r="I27" s="281">
        <f>SUMIFS(Master!P:P,Link,'Financial-BS'!$A27)</f>
        <v>0</v>
      </c>
      <c r="J27" s="281">
        <f>SUMIFS(Master!Q:Q,Link,'Financial-BS'!$A27)</f>
        <v>0</v>
      </c>
      <c r="K27" s="281">
        <f>SUMIFS(Master!R:R,Link,'Financial-BS'!$A27)</f>
        <v>0</v>
      </c>
      <c r="L27" s="281">
        <f>SUMIFS(Master!S:S,Link,'Financial-BS'!$A27)</f>
        <v>0</v>
      </c>
      <c r="M27" s="281">
        <f>SUMIFS(Master!T:T,Link,'Financial-BS'!$A27)</f>
        <v>0</v>
      </c>
      <c r="N27" s="281">
        <f>SUMIFS(Master!U:U,Link,'Financial-BS'!$A27)</f>
        <v>0</v>
      </c>
    </row>
    <row r="28" spans="1:14" s="222" customFormat="1">
      <c r="A28" s="250">
        <v>30</v>
      </c>
      <c r="B28" s="251" t="s">
        <v>213</v>
      </c>
      <c r="C28" s="282">
        <f ca="1">SUM(C18:C27)</f>
        <v>0</v>
      </c>
      <c r="D28" s="283">
        <f t="shared" ref="D28:N28" ca="1" si="1">SUM(D18:D27)</f>
        <v>-500</v>
      </c>
      <c r="E28" s="283">
        <f t="shared" ca="1" si="1"/>
        <v>-500</v>
      </c>
      <c r="F28" s="283">
        <f t="shared" ca="1" si="1"/>
        <v>12000</v>
      </c>
      <c r="G28" s="283">
        <f t="shared" ca="1" si="1"/>
        <v>12000</v>
      </c>
      <c r="H28" s="283">
        <f t="shared" ca="1" si="1"/>
        <v>12000</v>
      </c>
      <c r="I28" s="283">
        <f t="shared" ca="1" si="1"/>
        <v>12000</v>
      </c>
      <c r="J28" s="283">
        <f t="shared" ca="1" si="1"/>
        <v>12000</v>
      </c>
      <c r="K28" s="283">
        <f t="shared" ca="1" si="1"/>
        <v>11720</v>
      </c>
      <c r="L28" s="283">
        <f t="shared" ca="1" si="1"/>
        <v>11720</v>
      </c>
      <c r="M28" s="283">
        <f t="shared" ca="1" si="1"/>
        <v>11720</v>
      </c>
      <c r="N28" s="283">
        <f t="shared" ca="1" si="1"/>
        <v>11720</v>
      </c>
    </row>
    <row r="29" spans="1:14" s="222" customFormat="1">
      <c r="A29" s="250"/>
      <c r="B29" s="250"/>
      <c r="C29" s="274"/>
      <c r="D29" s="275"/>
      <c r="E29" s="275"/>
      <c r="F29" s="275"/>
      <c r="G29" s="275"/>
      <c r="H29" s="275"/>
      <c r="I29" s="275"/>
      <c r="J29" s="275"/>
      <c r="K29" s="275"/>
      <c r="L29" s="275"/>
      <c r="M29" s="275"/>
      <c r="N29" s="275"/>
    </row>
    <row r="30" spans="1:14" s="222" customFormat="1">
      <c r="A30" s="247">
        <v>31</v>
      </c>
      <c r="B30" s="247" t="s">
        <v>214</v>
      </c>
      <c r="C30" s="282">
        <f ca="1">C16+C28</f>
        <v>-229</v>
      </c>
      <c r="D30" s="283">
        <f t="shared" ref="D30:N30" ca="1" si="2">D16+D28</f>
        <v>-455</v>
      </c>
      <c r="E30" s="283">
        <f t="shared" ca="1" si="2"/>
        <v>-189</v>
      </c>
      <c r="F30" s="283">
        <f t="shared" ca="1" si="2"/>
        <v>19659</v>
      </c>
      <c r="G30" s="283">
        <f t="shared" ca="1" si="2"/>
        <v>19344</v>
      </c>
      <c r="H30" s="283">
        <f t="shared" ca="1" si="2"/>
        <v>19074</v>
      </c>
      <c r="I30" s="283">
        <f t="shared" ca="1" si="2"/>
        <v>18851</v>
      </c>
      <c r="J30" s="283">
        <f t="shared" ca="1" si="2"/>
        <v>18670</v>
      </c>
      <c r="K30" s="283">
        <f t="shared" ca="1" si="2"/>
        <v>18022</v>
      </c>
      <c r="L30" s="283">
        <f t="shared" ca="1" si="2"/>
        <v>18022</v>
      </c>
      <c r="M30" s="283">
        <f t="shared" ca="1" si="2"/>
        <v>18022</v>
      </c>
      <c r="N30" s="283">
        <f t="shared" ca="1" si="2"/>
        <v>18022</v>
      </c>
    </row>
    <row r="31" spans="1:14" s="222" customFormat="1">
      <c r="A31" s="250"/>
      <c r="B31" s="250"/>
      <c r="C31" s="274"/>
      <c r="D31" s="275"/>
      <c r="E31" s="275"/>
      <c r="F31" s="275"/>
      <c r="G31" s="275"/>
      <c r="H31" s="275"/>
      <c r="I31" s="275"/>
      <c r="J31" s="275"/>
      <c r="K31" s="275"/>
      <c r="L31" s="275"/>
      <c r="M31" s="275"/>
      <c r="N31" s="275"/>
    </row>
    <row r="32" spans="1:14" s="222" customFormat="1">
      <c r="A32" s="244"/>
      <c r="B32" s="244" t="s">
        <v>215</v>
      </c>
      <c r="C32" s="274"/>
      <c r="D32" s="275"/>
      <c r="E32" s="275"/>
      <c r="F32" s="275"/>
      <c r="G32" s="275"/>
      <c r="H32" s="275"/>
      <c r="I32" s="275"/>
      <c r="J32" s="275"/>
      <c r="K32" s="275"/>
      <c r="L32" s="275"/>
      <c r="M32" s="275"/>
      <c r="N32" s="275"/>
    </row>
    <row r="33" spans="1:14" s="222" customFormat="1">
      <c r="A33" s="250"/>
      <c r="B33" s="250"/>
      <c r="C33" s="274"/>
      <c r="D33" s="275"/>
      <c r="E33" s="275"/>
      <c r="F33" s="275"/>
      <c r="G33" s="275"/>
      <c r="H33" s="275"/>
      <c r="I33" s="275"/>
      <c r="J33" s="275"/>
      <c r="K33" s="275"/>
      <c r="L33" s="275"/>
      <c r="M33" s="275"/>
      <c r="N33" s="275"/>
    </row>
    <row r="34" spans="1:14" s="222" customFormat="1">
      <c r="A34" s="247"/>
      <c r="B34" s="247" t="s">
        <v>216</v>
      </c>
      <c r="C34" s="274"/>
      <c r="D34" s="275"/>
      <c r="E34" s="275"/>
      <c r="F34" s="275"/>
      <c r="G34" s="275"/>
      <c r="H34" s="275"/>
      <c r="I34" s="275"/>
      <c r="J34" s="275"/>
      <c r="K34" s="275"/>
      <c r="L34" s="275"/>
      <c r="M34" s="275"/>
      <c r="N34" s="275"/>
    </row>
    <row r="35" spans="1:14" s="222" customFormat="1">
      <c r="A35" s="250">
        <v>11</v>
      </c>
      <c r="B35" s="251" t="s">
        <v>217</v>
      </c>
      <c r="C35" s="280">
        <f ca="1">SUMIFS(Master!J:J,Link,'Financial-BS'!$A35)</f>
        <v>0</v>
      </c>
      <c r="D35" s="281">
        <f ca="1">SUMIFS(Master!K:K,Link,'Financial-BS'!$A35)</f>
        <v>0</v>
      </c>
      <c r="E35" s="281">
        <f ca="1">SUMIFS(Master!L:L,Link,'Financial-BS'!$A35)</f>
        <v>0</v>
      </c>
      <c r="F35" s="281">
        <f ca="1">SUMIFS(Master!M:M,Link,'Financial-BS'!$A35)</f>
        <v>-10000</v>
      </c>
      <c r="G35" s="281">
        <f ca="1">SUMIFS(Master!N:N,Link,'Financial-BS'!$A35)</f>
        <v>-10000</v>
      </c>
      <c r="H35" s="281">
        <f ca="1">SUMIFS(Master!O:O,Link,'Financial-BS'!$A35)</f>
        <v>-10000</v>
      </c>
      <c r="I35" s="281">
        <f ca="1">SUMIFS(Master!P:P,Link,'Financial-BS'!$A35)</f>
        <v>-10000</v>
      </c>
      <c r="J35" s="281">
        <f ca="1">SUMIFS(Master!Q:Q,Link,'Financial-BS'!$A35)</f>
        <v>-10000</v>
      </c>
      <c r="K35" s="281">
        <f ca="1">SUMIFS(Master!R:R,Link,'Financial-BS'!$A35)</f>
        <v>-10000</v>
      </c>
      <c r="L35" s="281">
        <f ca="1">SUMIFS(Master!S:S,Link,'Financial-BS'!$A35)</f>
        <v>-10000</v>
      </c>
      <c r="M35" s="281">
        <f ca="1">SUMIFS(Master!T:T,Link,'Financial-BS'!$A35)</f>
        <v>-10000</v>
      </c>
      <c r="N35" s="281">
        <f ca="1">SUMIFS(Master!U:U,Link,'Financial-BS'!$A35)</f>
        <v>-10000</v>
      </c>
    </row>
    <row r="36" spans="1:14" s="222" customFormat="1">
      <c r="A36" s="250">
        <v>12</v>
      </c>
      <c r="B36" s="250" t="s">
        <v>243</v>
      </c>
      <c r="C36" s="280">
        <f ca="1">SUMIFS(Master!J:J,Link,'Financial-BS'!$A36)</f>
        <v>-6</v>
      </c>
      <c r="D36" s="281">
        <f ca="1">SUMIFS(Master!K:K,Link,'Financial-BS'!$A36)</f>
        <v>0</v>
      </c>
      <c r="E36" s="281">
        <f ca="1">SUMIFS(Master!L:L,Link,'Financial-BS'!$A36)</f>
        <v>-7</v>
      </c>
      <c r="F36" s="281">
        <f ca="1">SUMIFS(Master!M:M,Link,'Financial-BS'!$A36)</f>
        <v>-3</v>
      </c>
      <c r="G36" s="281">
        <f ca="1">SUMIFS(Master!N:N,Link,'Financial-BS'!$A36)</f>
        <v>4</v>
      </c>
      <c r="H36" s="281">
        <f ca="1">SUMIFS(Master!O:O,Link,'Financial-BS'!$A36)</f>
        <v>30</v>
      </c>
      <c r="I36" s="281">
        <f ca="1">SUMIFS(Master!P:P,Link,'Financial-BS'!$A36)</f>
        <v>67</v>
      </c>
      <c r="J36" s="281">
        <f ca="1">SUMIFS(Master!Q:Q,Link,'Financial-BS'!$A36)</f>
        <v>96</v>
      </c>
      <c r="K36" s="281">
        <f ca="1">SUMIFS(Master!R:R,Link,'Financial-BS'!$A36)</f>
        <v>164</v>
      </c>
      <c r="L36" s="281">
        <f ca="1">SUMIFS(Master!S:S,Link,'Financial-BS'!$A36)</f>
        <v>164</v>
      </c>
      <c r="M36" s="281">
        <f ca="1">SUMIFS(Master!T:T,Link,'Financial-BS'!$A36)</f>
        <v>164</v>
      </c>
      <c r="N36" s="281">
        <f ca="1">SUMIFS(Master!U:U,Link,'Financial-BS'!$A36)</f>
        <v>164</v>
      </c>
    </row>
    <row r="37" spans="1:14" s="222" customFormat="1">
      <c r="A37" s="250">
        <v>14</v>
      </c>
      <c r="B37" s="251" t="s">
        <v>218</v>
      </c>
      <c r="C37" s="280">
        <f ca="1">SUMIFS(Master!J:J,Link,'Financial-BS'!$A37)</f>
        <v>0</v>
      </c>
      <c r="D37" s="281">
        <f ca="1">SUMIFS(Master!K:K,Link,'Financial-BS'!$A37)</f>
        <v>0</v>
      </c>
      <c r="E37" s="281">
        <f ca="1">SUMIFS(Master!L:L,Link,'Financial-BS'!$A37)</f>
        <v>0</v>
      </c>
      <c r="F37" s="281">
        <f ca="1">SUMIFS(Master!M:M,Link,'Financial-BS'!$A37)</f>
        <v>0</v>
      </c>
      <c r="G37" s="281">
        <f ca="1">SUMIFS(Master!N:N,Link,'Financial-BS'!$A37)</f>
        <v>0</v>
      </c>
      <c r="H37" s="281">
        <f ca="1">SUMIFS(Master!O:O,Link,'Financial-BS'!$A37)</f>
        <v>0</v>
      </c>
      <c r="I37" s="281">
        <f ca="1">SUMIFS(Master!P:P,Link,'Financial-BS'!$A37)</f>
        <v>0</v>
      </c>
      <c r="J37" s="281">
        <f ca="1">SUMIFS(Master!Q:Q,Link,'Financial-BS'!$A37)</f>
        <v>0</v>
      </c>
      <c r="K37" s="281">
        <f ca="1">SUMIFS(Master!R:R,Link,'Financial-BS'!$A37)</f>
        <v>-500</v>
      </c>
      <c r="L37" s="281">
        <f ca="1">SUMIFS(Master!S:S,Link,'Financial-BS'!$A37)</f>
        <v>-500</v>
      </c>
      <c r="M37" s="281">
        <f ca="1">SUMIFS(Master!T:T,Link,'Financial-BS'!$A37)</f>
        <v>-500</v>
      </c>
      <c r="N37" s="281">
        <f ca="1">SUMIFS(Master!U:U,Link,'Financial-BS'!$A37)</f>
        <v>-500</v>
      </c>
    </row>
    <row r="38" spans="1:14" s="222" customFormat="1">
      <c r="A38" s="250">
        <v>13</v>
      </c>
      <c r="B38" s="250" t="s">
        <v>346</v>
      </c>
      <c r="C38" s="280">
        <f ca="1">SUMIFS(Master!J:J,Link,'Financial-BS'!$A38)</f>
        <v>0</v>
      </c>
      <c r="D38" s="281">
        <f ca="1">SUMIFS(Master!K:K,Link,'Financial-BS'!$A38)</f>
        <v>0</v>
      </c>
      <c r="E38" s="281">
        <f ca="1">SUMIFS(Master!L:L,Link,'Financial-BS'!$A38)</f>
        <v>-450</v>
      </c>
      <c r="F38" s="281">
        <f ca="1">SUMIFS(Master!M:M,Link,'Financial-BS'!$A38)</f>
        <v>-450</v>
      </c>
      <c r="G38" s="281">
        <f ca="1">SUMIFS(Master!N:N,Link,'Financial-BS'!$A38)</f>
        <v>-450</v>
      </c>
      <c r="H38" s="281">
        <f ca="1">SUMIFS(Master!O:O,Link,'Financial-BS'!$A38)</f>
        <v>-450</v>
      </c>
      <c r="I38" s="281">
        <f ca="1">SUMIFS(Master!P:P,Link,'Financial-BS'!$A38)</f>
        <v>-450</v>
      </c>
      <c r="J38" s="281">
        <f ca="1">SUMIFS(Master!Q:Q,Link,'Financial-BS'!$A38)</f>
        <v>-450</v>
      </c>
      <c r="K38" s="281">
        <f ca="1">SUMIFS(Master!R:R,Link,'Financial-BS'!$A38)</f>
        <v>-450</v>
      </c>
      <c r="L38" s="281">
        <f ca="1">SUMIFS(Master!S:S,Link,'Financial-BS'!$A38)</f>
        <v>-450</v>
      </c>
      <c r="M38" s="281">
        <f ca="1">SUMIFS(Master!T:T,Link,'Financial-BS'!$A38)</f>
        <v>-450</v>
      </c>
      <c r="N38" s="281">
        <f ca="1">SUMIFS(Master!U:U,Link,'Financial-BS'!$A38)</f>
        <v>-450</v>
      </c>
    </row>
    <row r="39" spans="1:14" s="222" customFormat="1">
      <c r="A39" s="250">
        <v>32</v>
      </c>
      <c r="B39" s="251" t="s">
        <v>219</v>
      </c>
      <c r="C39" s="282">
        <f ca="1">SUM(C35:C38)</f>
        <v>-6</v>
      </c>
      <c r="D39" s="283">
        <f t="shared" ref="D39:N39" ca="1" si="3">SUM(D35:D38)</f>
        <v>0</v>
      </c>
      <c r="E39" s="283">
        <f t="shared" ca="1" si="3"/>
        <v>-457</v>
      </c>
      <c r="F39" s="283">
        <f t="shared" ca="1" si="3"/>
        <v>-10453</v>
      </c>
      <c r="G39" s="283">
        <f t="shared" ca="1" si="3"/>
        <v>-10446</v>
      </c>
      <c r="H39" s="283">
        <f t="shared" ca="1" si="3"/>
        <v>-10420</v>
      </c>
      <c r="I39" s="283">
        <f t="shared" ca="1" si="3"/>
        <v>-10383</v>
      </c>
      <c r="J39" s="283">
        <f t="shared" ca="1" si="3"/>
        <v>-10354</v>
      </c>
      <c r="K39" s="283">
        <f t="shared" ca="1" si="3"/>
        <v>-10786</v>
      </c>
      <c r="L39" s="283">
        <f t="shared" ca="1" si="3"/>
        <v>-10786</v>
      </c>
      <c r="M39" s="283">
        <f t="shared" ca="1" si="3"/>
        <v>-10786</v>
      </c>
      <c r="N39" s="283">
        <f t="shared" ca="1" si="3"/>
        <v>-10786</v>
      </c>
    </row>
    <row r="40" spans="1:14" s="222" customFormat="1">
      <c r="A40" s="250"/>
      <c r="B40" s="250"/>
      <c r="C40" s="274"/>
      <c r="D40" s="275"/>
      <c r="E40" s="275"/>
      <c r="F40" s="275"/>
      <c r="G40" s="275"/>
      <c r="H40" s="275"/>
      <c r="I40" s="275"/>
      <c r="J40" s="275"/>
      <c r="K40" s="275"/>
      <c r="L40" s="275"/>
      <c r="M40" s="275"/>
      <c r="N40" s="275"/>
    </row>
    <row r="41" spans="1:14" s="222" customFormat="1">
      <c r="A41" s="247"/>
      <c r="B41" s="247" t="s">
        <v>220</v>
      </c>
      <c r="C41" s="274"/>
      <c r="D41" s="275"/>
      <c r="E41" s="275"/>
      <c r="F41" s="275"/>
      <c r="G41" s="275"/>
      <c r="H41" s="275"/>
      <c r="I41" s="275"/>
      <c r="J41" s="275"/>
      <c r="K41" s="275"/>
      <c r="L41" s="275"/>
      <c r="M41" s="275"/>
      <c r="N41" s="275"/>
    </row>
    <row r="42" spans="1:14" s="222" customFormat="1">
      <c r="A42" s="250">
        <v>7</v>
      </c>
      <c r="B42" s="251" t="s">
        <v>221</v>
      </c>
      <c r="C42" s="280">
        <f ca="1">SUMIFS(Master!J:J,Link,'Financial-BS'!$A42)</f>
        <v>0</v>
      </c>
      <c r="D42" s="281">
        <f ca="1">SUMIFS(Master!K:K,Link,'Financial-BS'!$A42)</f>
        <v>0</v>
      </c>
      <c r="E42" s="281">
        <f ca="1">SUMIFS(Master!L:L,Link,'Financial-BS'!$A42)</f>
        <v>0</v>
      </c>
      <c r="F42" s="281">
        <f ca="1">SUMIFS(Master!M:M,Link,'Financial-BS'!$A42)</f>
        <v>-10000</v>
      </c>
      <c r="G42" s="281">
        <f ca="1">SUMIFS(Master!N:N,Link,'Financial-BS'!$A42)</f>
        <v>-10000</v>
      </c>
      <c r="H42" s="281">
        <f ca="1">SUMIFS(Master!O:O,Link,'Financial-BS'!$A42)</f>
        <v>-10000</v>
      </c>
      <c r="I42" s="281">
        <f ca="1">SUMIFS(Master!P:P,Link,'Financial-BS'!$A42)</f>
        <v>-10000</v>
      </c>
      <c r="J42" s="281">
        <f ca="1">SUMIFS(Master!Q:Q,Link,'Financial-BS'!$A42)</f>
        <v>-10000</v>
      </c>
      <c r="K42" s="281">
        <f ca="1">SUMIFS(Master!R:R,Link,'Financial-BS'!$A42)</f>
        <v>-10000</v>
      </c>
      <c r="L42" s="281">
        <f ca="1">SUMIFS(Master!S:S,Link,'Financial-BS'!$A42)</f>
        <v>-10000</v>
      </c>
      <c r="M42" s="281">
        <f ca="1">SUMIFS(Master!T:T,Link,'Financial-BS'!$A42)</f>
        <v>-10000</v>
      </c>
      <c r="N42" s="281">
        <f ca="1">SUMIFS(Master!U:U,Link,'Financial-BS'!$A42)</f>
        <v>-10000</v>
      </c>
    </row>
    <row r="43" spans="1:14" s="222" customFormat="1">
      <c r="A43" s="250">
        <v>8</v>
      </c>
      <c r="B43" s="250" t="s">
        <v>222</v>
      </c>
      <c r="C43" s="280">
        <f>SUMIFS(Master!J:J,Link,'Financial-BS'!$A43)</f>
        <v>0</v>
      </c>
      <c r="D43" s="281">
        <f>SUMIFS(Master!K:K,Link,'Financial-BS'!$A43)</f>
        <v>0</v>
      </c>
      <c r="E43" s="281">
        <f>SUMIFS(Master!L:L,Link,'Financial-BS'!$A43)</f>
        <v>0</v>
      </c>
      <c r="F43" s="281">
        <f>SUMIFS(Master!M:M,Link,'Financial-BS'!$A43)</f>
        <v>0</v>
      </c>
      <c r="G43" s="281">
        <f>SUMIFS(Master!N:N,Link,'Financial-BS'!$A43)</f>
        <v>0</v>
      </c>
      <c r="H43" s="281">
        <f>SUMIFS(Master!O:O,Link,'Financial-BS'!$A43)</f>
        <v>0</v>
      </c>
      <c r="I43" s="281">
        <f>SUMIFS(Master!P:P,Link,'Financial-BS'!$A43)</f>
        <v>0</v>
      </c>
      <c r="J43" s="281">
        <f>SUMIFS(Master!Q:Q,Link,'Financial-BS'!$A43)</f>
        <v>0</v>
      </c>
      <c r="K43" s="281">
        <f>SUMIFS(Master!R:R,Link,'Financial-BS'!$A43)</f>
        <v>0</v>
      </c>
      <c r="L43" s="281">
        <f>SUMIFS(Master!S:S,Link,'Financial-BS'!$A43)</f>
        <v>0</v>
      </c>
      <c r="M43" s="281">
        <f>SUMIFS(Master!T:T,Link,'Financial-BS'!$A43)</f>
        <v>0</v>
      </c>
      <c r="N43" s="281">
        <f>SUMIFS(Master!U:U,Link,'Financial-BS'!$A43)</f>
        <v>0</v>
      </c>
    </row>
    <row r="44" spans="1:14" s="222" customFormat="1">
      <c r="A44" s="250">
        <v>9</v>
      </c>
      <c r="B44" s="250" t="s">
        <v>242</v>
      </c>
      <c r="C44" s="280">
        <f>SUMIFS(Master!J:J,Link,'Financial-BS'!$A44)</f>
        <v>0</v>
      </c>
      <c r="D44" s="281">
        <f>SUMIFS(Master!K:K,Link,'Financial-BS'!$A44)</f>
        <v>0</v>
      </c>
      <c r="E44" s="281">
        <f>SUMIFS(Master!L:L,Link,'Financial-BS'!$A44)</f>
        <v>0</v>
      </c>
      <c r="F44" s="281">
        <f>SUMIFS(Master!M:M,Link,'Financial-BS'!$A44)</f>
        <v>0</v>
      </c>
      <c r="G44" s="281">
        <f>SUMIFS(Master!N:N,Link,'Financial-BS'!$A44)</f>
        <v>0</v>
      </c>
      <c r="H44" s="281">
        <f>SUMIFS(Master!O:O,Link,'Financial-BS'!$A44)</f>
        <v>0</v>
      </c>
      <c r="I44" s="281">
        <f>SUMIFS(Master!P:P,Link,'Financial-BS'!$A44)</f>
        <v>0</v>
      </c>
      <c r="J44" s="281">
        <f>SUMIFS(Master!Q:Q,Link,'Financial-BS'!$A44)</f>
        <v>0</v>
      </c>
      <c r="K44" s="281">
        <f>SUMIFS(Master!R:R,Link,'Financial-BS'!$A44)</f>
        <v>0</v>
      </c>
      <c r="L44" s="281">
        <f>SUMIFS(Master!S:S,Link,'Financial-BS'!$A44)</f>
        <v>0</v>
      </c>
      <c r="M44" s="281">
        <f>SUMIFS(Master!T:T,Link,'Financial-BS'!$A44)</f>
        <v>0</v>
      </c>
      <c r="N44" s="281">
        <f>SUMIFS(Master!U:U,Link,'Financial-BS'!$A44)</f>
        <v>0</v>
      </c>
    </row>
    <row r="45" spans="1:14" s="222" customFormat="1">
      <c r="A45" s="250">
        <v>10</v>
      </c>
      <c r="B45" s="251" t="s">
        <v>223</v>
      </c>
      <c r="C45" s="280">
        <f ca="1">SUMIFS(Master!J:J,Link,'Financial-BS'!$A45)</f>
        <v>0</v>
      </c>
      <c r="D45" s="281">
        <f ca="1">SUMIFS(Master!K:K,Link,'Financial-BS'!$A45)</f>
        <v>0</v>
      </c>
      <c r="E45" s="281">
        <f ca="1">SUMIFS(Master!L:L,Link,'Financial-BS'!$A45)</f>
        <v>0</v>
      </c>
      <c r="F45" s="281">
        <f ca="1">SUMIFS(Master!M:M,Link,'Financial-BS'!$A45)</f>
        <v>0</v>
      </c>
      <c r="G45" s="281">
        <f ca="1">SUMIFS(Master!N:N,Link,'Financial-BS'!$A45)</f>
        <v>0</v>
      </c>
      <c r="H45" s="281">
        <f ca="1">SUMIFS(Master!O:O,Link,'Financial-BS'!$A45)</f>
        <v>0</v>
      </c>
      <c r="I45" s="281">
        <f ca="1">SUMIFS(Master!P:P,Link,'Financial-BS'!$A45)</f>
        <v>0</v>
      </c>
      <c r="J45" s="281">
        <f ca="1">SUMIFS(Master!Q:Q,Link,'Financial-BS'!$A45)</f>
        <v>0</v>
      </c>
      <c r="K45" s="281">
        <f ca="1">SUMIFS(Master!R:R,Link,'Financial-BS'!$A45)</f>
        <v>-500</v>
      </c>
      <c r="L45" s="281">
        <f ca="1">SUMIFS(Master!S:S,Link,'Financial-BS'!$A45)</f>
        <v>-500</v>
      </c>
      <c r="M45" s="281">
        <f ca="1">SUMIFS(Master!T:T,Link,'Financial-BS'!$A45)</f>
        <v>-500</v>
      </c>
      <c r="N45" s="281">
        <f ca="1">SUMIFS(Master!U:U,Link,'Financial-BS'!$A45)</f>
        <v>-500</v>
      </c>
    </row>
    <row r="46" spans="1:14" s="222" customFormat="1">
      <c r="A46" s="250">
        <v>33</v>
      </c>
      <c r="B46" s="250" t="s">
        <v>224</v>
      </c>
      <c r="C46" s="282">
        <f ca="1">SUM(C42:C45)</f>
        <v>0</v>
      </c>
      <c r="D46" s="283">
        <f t="shared" ref="D46:N46" ca="1" si="4">SUM(D42:D45)</f>
        <v>0</v>
      </c>
      <c r="E46" s="283">
        <f t="shared" ca="1" si="4"/>
        <v>0</v>
      </c>
      <c r="F46" s="283">
        <f t="shared" ca="1" si="4"/>
        <v>-10000</v>
      </c>
      <c r="G46" s="283">
        <f t="shared" ca="1" si="4"/>
        <v>-10000</v>
      </c>
      <c r="H46" s="283">
        <f t="shared" ca="1" si="4"/>
        <v>-10000</v>
      </c>
      <c r="I46" s="283">
        <f t="shared" ca="1" si="4"/>
        <v>-10000</v>
      </c>
      <c r="J46" s="283">
        <f t="shared" ca="1" si="4"/>
        <v>-10000</v>
      </c>
      <c r="K46" s="283">
        <f t="shared" ca="1" si="4"/>
        <v>-10500</v>
      </c>
      <c r="L46" s="283">
        <f t="shared" ca="1" si="4"/>
        <v>-10500</v>
      </c>
      <c r="M46" s="283">
        <f t="shared" ca="1" si="4"/>
        <v>-10500</v>
      </c>
      <c r="N46" s="283">
        <f t="shared" ca="1" si="4"/>
        <v>-10500</v>
      </c>
    </row>
    <row r="47" spans="1:14" s="222" customFormat="1">
      <c r="A47" s="250"/>
      <c r="B47" s="250"/>
      <c r="C47" s="274"/>
      <c r="D47" s="275"/>
      <c r="E47" s="275"/>
      <c r="F47" s="275"/>
      <c r="G47" s="275"/>
      <c r="H47" s="275"/>
      <c r="I47" s="275"/>
      <c r="J47" s="275"/>
      <c r="K47" s="275"/>
      <c r="L47" s="275"/>
      <c r="M47" s="275"/>
      <c r="N47" s="275"/>
    </row>
    <row r="48" spans="1:14" s="222" customFormat="1">
      <c r="A48" s="247">
        <v>34</v>
      </c>
      <c r="B48" s="247" t="s">
        <v>225</v>
      </c>
      <c r="C48" s="282">
        <f ca="1">C39+C46</f>
        <v>-6</v>
      </c>
      <c r="D48" s="283">
        <f t="shared" ref="D48:N48" ca="1" si="5">D39+D46</f>
        <v>0</v>
      </c>
      <c r="E48" s="283">
        <f t="shared" ca="1" si="5"/>
        <v>-457</v>
      </c>
      <c r="F48" s="283">
        <f t="shared" ca="1" si="5"/>
        <v>-20453</v>
      </c>
      <c r="G48" s="283">
        <f t="shared" ca="1" si="5"/>
        <v>-20446</v>
      </c>
      <c r="H48" s="283">
        <f t="shared" ca="1" si="5"/>
        <v>-20420</v>
      </c>
      <c r="I48" s="283">
        <f t="shared" ca="1" si="5"/>
        <v>-20383</v>
      </c>
      <c r="J48" s="283">
        <f t="shared" ca="1" si="5"/>
        <v>-20354</v>
      </c>
      <c r="K48" s="283">
        <f t="shared" ca="1" si="5"/>
        <v>-21286</v>
      </c>
      <c r="L48" s="283">
        <f t="shared" ca="1" si="5"/>
        <v>-21286</v>
      </c>
      <c r="M48" s="283">
        <f t="shared" ca="1" si="5"/>
        <v>-21286</v>
      </c>
      <c r="N48" s="283">
        <f t="shared" ca="1" si="5"/>
        <v>-21286</v>
      </c>
    </row>
    <row r="49" spans="1:14" s="222" customFormat="1">
      <c r="A49" s="250"/>
      <c r="B49" s="250"/>
      <c r="C49" s="274"/>
      <c r="D49" s="275"/>
      <c r="E49" s="275"/>
      <c r="F49" s="275"/>
      <c r="G49" s="275"/>
      <c r="H49" s="275"/>
      <c r="I49" s="275"/>
      <c r="J49" s="275"/>
      <c r="K49" s="275"/>
      <c r="L49" s="275"/>
      <c r="M49" s="275"/>
      <c r="N49" s="275"/>
    </row>
    <row r="50" spans="1:14" s="222" customFormat="1">
      <c r="A50" s="247"/>
      <c r="B50" s="247" t="s">
        <v>226</v>
      </c>
      <c r="C50" s="274"/>
      <c r="D50" s="275"/>
      <c r="E50" s="275"/>
      <c r="F50" s="275"/>
      <c r="G50" s="275"/>
      <c r="H50" s="275"/>
      <c r="I50" s="275"/>
      <c r="J50" s="275"/>
      <c r="K50" s="275"/>
      <c r="L50" s="275"/>
      <c r="M50" s="275"/>
      <c r="N50" s="275"/>
    </row>
    <row r="51" spans="1:14" s="222" customFormat="1">
      <c r="A51" s="252">
        <v>3</v>
      </c>
      <c r="B51" s="252" t="s">
        <v>227</v>
      </c>
      <c r="C51" s="280">
        <f>SUMIFS(Master!J:J,Link,'Financial-BS'!$A51)</f>
        <v>0</v>
      </c>
      <c r="D51" s="281">
        <f>SUMIFS(Master!K:K,Link,'Financial-BS'!$A51)</f>
        <v>0</v>
      </c>
      <c r="E51" s="281">
        <f>SUMIFS(Master!L:L,Link,'Financial-BS'!$A51)</f>
        <v>0</v>
      </c>
      <c r="F51" s="281">
        <f>SUMIFS(Master!M:M,Link,'Financial-BS'!$A51)</f>
        <v>0</v>
      </c>
      <c r="G51" s="281">
        <f>SUMIFS(Master!N:N,Link,'Financial-BS'!$A51)</f>
        <v>0</v>
      </c>
      <c r="H51" s="281">
        <f>SUMIFS(Master!O:O,Link,'Financial-BS'!$A51)</f>
        <v>0</v>
      </c>
      <c r="I51" s="281">
        <f>SUMIFS(Master!P:P,Link,'Financial-BS'!$A51)</f>
        <v>0</v>
      </c>
      <c r="J51" s="281">
        <f>SUMIFS(Master!Q:Q,Link,'Financial-BS'!$A51)</f>
        <v>0</v>
      </c>
      <c r="K51" s="281">
        <f>SUMIFS(Master!R:R,Link,'Financial-BS'!$A51)</f>
        <v>0</v>
      </c>
      <c r="L51" s="281">
        <f>SUMIFS(Master!S:S,Link,'Financial-BS'!$A51)</f>
        <v>0</v>
      </c>
      <c r="M51" s="281">
        <f>SUMIFS(Master!T:T,Link,'Financial-BS'!$A51)</f>
        <v>0</v>
      </c>
      <c r="N51" s="281">
        <f>SUMIFS(Master!U:U,Link,'Financial-BS'!$A51)</f>
        <v>0</v>
      </c>
    </row>
    <row r="52" spans="1:14" s="222" customFormat="1">
      <c r="A52" s="252">
        <v>5</v>
      </c>
      <c r="B52" s="252" t="s">
        <v>240</v>
      </c>
      <c r="C52" s="280">
        <f>SUMIFS(Master!J:J,Link,'Financial-BS'!$A52)</f>
        <v>0</v>
      </c>
      <c r="D52" s="281">
        <f>SUMIFS(Master!K:K,Link,'Financial-BS'!$A52)</f>
        <v>0</v>
      </c>
      <c r="E52" s="281">
        <f>SUMIFS(Master!L:L,Link,'Financial-BS'!$A52)</f>
        <v>0</v>
      </c>
      <c r="F52" s="281">
        <f>SUMIFS(Master!M:M,Link,'Financial-BS'!$A52)</f>
        <v>0</v>
      </c>
      <c r="G52" s="281">
        <f>SUMIFS(Master!N:N,Link,'Financial-BS'!$A52)</f>
        <v>0</v>
      </c>
      <c r="H52" s="281">
        <f>SUMIFS(Master!O:O,Link,'Financial-BS'!$A52)</f>
        <v>0</v>
      </c>
      <c r="I52" s="281">
        <f>SUMIFS(Master!P:P,Link,'Financial-BS'!$A52)</f>
        <v>0</v>
      </c>
      <c r="J52" s="281">
        <f>SUMIFS(Master!Q:Q,Link,'Financial-BS'!$A52)</f>
        <v>0</v>
      </c>
      <c r="K52" s="281">
        <f>SUMIFS(Master!R:R,Link,'Financial-BS'!$A52)</f>
        <v>0</v>
      </c>
      <c r="L52" s="281">
        <f>SUMIFS(Master!S:S,Link,'Financial-BS'!$A52)</f>
        <v>0</v>
      </c>
      <c r="M52" s="281">
        <f>SUMIFS(Master!T:T,Link,'Financial-BS'!$A52)</f>
        <v>0</v>
      </c>
      <c r="N52" s="281">
        <f>SUMIFS(Master!U:U,Link,'Financial-BS'!$A52)</f>
        <v>0</v>
      </c>
    </row>
    <row r="53" spans="1:14" s="222" customFormat="1">
      <c r="A53" s="250">
        <v>4</v>
      </c>
      <c r="B53" s="250" t="s">
        <v>228</v>
      </c>
      <c r="C53" s="280">
        <f ca="1">SUMIFS(Master!J:J,Link,'Financial-BS'!$A53)+SUM('Financial-PL'!$C35:C35)</f>
        <v>235</v>
      </c>
      <c r="D53" s="281">
        <f ca="1">SUMIFS(Master!K:K,Link,'Financial-BS'!$A53)+SUM('Financial-PL'!$C35:D35)</f>
        <v>455</v>
      </c>
      <c r="E53" s="281">
        <f ca="1">SUMIFS(Master!L:L,Link,'Financial-BS'!$A53)+SUM('Financial-PL'!$C35:E35)</f>
        <v>646</v>
      </c>
      <c r="F53" s="281">
        <f ca="1">SUMIFS(Master!M:M,Link,'Financial-BS'!$A53)+SUM('Financial-PL'!$C35:F35)</f>
        <v>794</v>
      </c>
      <c r="G53" s="281">
        <f ca="1">SUMIFS(Master!N:N,Link,'Financial-BS'!$A53)+SUM('Financial-PL'!$C35:G35)</f>
        <v>1102</v>
      </c>
      <c r="H53" s="281">
        <f ca="1">SUMIFS(Master!O:O,Link,'Financial-BS'!$A53)+SUM('Financial-PL'!$C35:H35)</f>
        <v>1346</v>
      </c>
      <c r="I53" s="281">
        <f ca="1">SUMIFS(Master!P:P,Link,'Financial-BS'!$A53)+SUM('Financial-PL'!$C35:I35)</f>
        <v>1532</v>
      </c>
      <c r="J53" s="281">
        <f ca="1">SUMIFS(Master!Q:Q,Link,'Financial-BS'!$A53)+SUM('Financial-PL'!$C35:J35)</f>
        <v>1684</v>
      </c>
      <c r="K53" s="281">
        <f ca="1">SUMIFS(Master!R:R,Link,'Financial-BS'!$A53)+SUM('Financial-PL'!$C35:K35)</f>
        <v>3264</v>
      </c>
      <c r="L53" s="281">
        <f ca="1">SUMIFS(Master!S:S,Link,'Financial-BS'!$A53)+SUM('Financial-PL'!$C35:L35)</f>
        <v>3264</v>
      </c>
      <c r="M53" s="281">
        <f ca="1">SUMIFS(Master!T:T,Link,'Financial-BS'!$A53)+SUM('Financial-PL'!$C35:M35)</f>
        <v>3264</v>
      </c>
      <c r="N53" s="281">
        <f ca="1">SUMIFS(Master!U:U,Link,'Financial-BS'!$A53)+SUM('Financial-PL'!$C35:N35)</f>
        <v>3264</v>
      </c>
    </row>
    <row r="54" spans="1:14" s="222" customFormat="1">
      <c r="A54" s="250">
        <v>6</v>
      </c>
      <c r="B54" s="250" t="s">
        <v>241</v>
      </c>
      <c r="C54" s="280">
        <f>SUMIFS(Master!J:J,Link,'Financial-BS'!$A54)</f>
        <v>0</v>
      </c>
      <c r="D54" s="281">
        <f>SUMIFS(Master!K:K,Link,'Financial-BS'!$A54)</f>
        <v>0</v>
      </c>
      <c r="E54" s="281">
        <f>SUMIFS(Master!L:L,Link,'Financial-BS'!$A54)</f>
        <v>0</v>
      </c>
      <c r="F54" s="281">
        <f>SUMIFS(Master!M:M,Link,'Financial-BS'!$A54)</f>
        <v>0</v>
      </c>
      <c r="G54" s="281">
        <f>SUMIFS(Master!N:N,Link,'Financial-BS'!$A54)</f>
        <v>0</v>
      </c>
      <c r="H54" s="281">
        <f>SUMIFS(Master!O:O,Link,'Financial-BS'!$A54)</f>
        <v>0</v>
      </c>
      <c r="I54" s="281">
        <f>SUMIFS(Master!P:P,Link,'Financial-BS'!$A54)</f>
        <v>0</v>
      </c>
      <c r="J54" s="281">
        <f>SUMIFS(Master!Q:Q,Link,'Financial-BS'!$A54)</f>
        <v>0</v>
      </c>
      <c r="K54" s="281">
        <f>SUMIFS(Master!R:R,Link,'Financial-BS'!$A54)</f>
        <v>0</v>
      </c>
      <c r="L54" s="281">
        <f>SUMIFS(Master!S:S,Link,'Financial-BS'!$A54)</f>
        <v>0</v>
      </c>
      <c r="M54" s="281">
        <f>SUMIFS(Master!T:T,Link,'Financial-BS'!$A54)</f>
        <v>0</v>
      </c>
      <c r="N54" s="281">
        <f>SUMIFS(Master!U:U,Link,'Financial-BS'!$A54)</f>
        <v>0</v>
      </c>
    </row>
    <row r="55" spans="1:14" s="222" customFormat="1">
      <c r="A55" s="250">
        <v>35</v>
      </c>
      <c r="B55" s="251" t="s">
        <v>229</v>
      </c>
      <c r="C55" s="282">
        <f ca="1">SUM(C51:C54)</f>
        <v>235</v>
      </c>
      <c r="D55" s="283">
        <f t="shared" ref="D55:N55" ca="1" si="6">SUM(D51:D54)</f>
        <v>455</v>
      </c>
      <c r="E55" s="283">
        <f t="shared" ca="1" si="6"/>
        <v>646</v>
      </c>
      <c r="F55" s="283">
        <f t="shared" ca="1" si="6"/>
        <v>794</v>
      </c>
      <c r="G55" s="283">
        <f t="shared" ca="1" si="6"/>
        <v>1102</v>
      </c>
      <c r="H55" s="283">
        <f t="shared" ca="1" si="6"/>
        <v>1346</v>
      </c>
      <c r="I55" s="283">
        <f t="shared" ca="1" si="6"/>
        <v>1532</v>
      </c>
      <c r="J55" s="283">
        <f t="shared" ca="1" si="6"/>
        <v>1684</v>
      </c>
      <c r="K55" s="283">
        <f t="shared" ca="1" si="6"/>
        <v>3264</v>
      </c>
      <c r="L55" s="283">
        <f t="shared" ca="1" si="6"/>
        <v>3264</v>
      </c>
      <c r="M55" s="283">
        <f t="shared" ca="1" si="6"/>
        <v>3264</v>
      </c>
      <c r="N55" s="283">
        <f t="shared" ca="1" si="6"/>
        <v>3264</v>
      </c>
    </row>
    <row r="56" spans="1:14">
      <c r="C56" s="274"/>
      <c r="D56" s="275"/>
      <c r="E56" s="275"/>
      <c r="F56" s="275"/>
      <c r="G56" s="275"/>
      <c r="H56" s="275"/>
      <c r="I56" s="275"/>
      <c r="J56" s="275"/>
      <c r="K56" s="275"/>
      <c r="L56" s="275"/>
      <c r="M56" s="275"/>
      <c r="N56" s="275"/>
    </row>
    <row r="57" spans="1:14">
      <c r="A57" s="247">
        <v>36</v>
      </c>
      <c r="B57" s="247" t="s">
        <v>230</v>
      </c>
      <c r="C57" s="282">
        <f ca="1">C48+C55</f>
        <v>229</v>
      </c>
      <c r="D57" s="283">
        <f t="shared" ref="D57:N57" ca="1" si="7">D48+D55</f>
        <v>455</v>
      </c>
      <c r="E57" s="283">
        <f t="shared" ca="1" si="7"/>
        <v>189</v>
      </c>
      <c r="F57" s="283">
        <f t="shared" ca="1" si="7"/>
        <v>-19659</v>
      </c>
      <c r="G57" s="283">
        <f t="shared" ca="1" si="7"/>
        <v>-19344</v>
      </c>
      <c r="H57" s="283">
        <f t="shared" ca="1" si="7"/>
        <v>-19074</v>
      </c>
      <c r="I57" s="283">
        <f t="shared" ca="1" si="7"/>
        <v>-18851</v>
      </c>
      <c r="J57" s="283">
        <f t="shared" ca="1" si="7"/>
        <v>-18670</v>
      </c>
      <c r="K57" s="283">
        <f t="shared" ca="1" si="7"/>
        <v>-18022</v>
      </c>
      <c r="L57" s="283">
        <f t="shared" ca="1" si="7"/>
        <v>-18022</v>
      </c>
      <c r="M57" s="283">
        <f t="shared" ca="1" si="7"/>
        <v>-18022</v>
      </c>
      <c r="N57" s="283">
        <f t="shared" ca="1" si="7"/>
        <v>-18022</v>
      </c>
    </row>
    <row r="58" spans="1:14">
      <c r="C58" s="274"/>
      <c r="D58" s="275"/>
      <c r="E58" s="275"/>
      <c r="F58" s="275"/>
      <c r="G58" s="275"/>
      <c r="H58" s="275"/>
      <c r="I58" s="275"/>
      <c r="J58" s="275"/>
      <c r="K58" s="275"/>
      <c r="L58" s="275"/>
      <c r="M58" s="275"/>
      <c r="N58" s="275"/>
    </row>
    <row r="59" spans="1:14">
      <c r="A59" s="253"/>
      <c r="B59" s="253"/>
      <c r="C59" s="284"/>
      <c r="D59" s="285"/>
      <c r="E59" s="285"/>
      <c r="F59" s="285"/>
      <c r="G59" s="285"/>
      <c r="H59" s="285"/>
      <c r="I59" s="285"/>
      <c r="J59" s="285"/>
      <c r="K59" s="285"/>
      <c r="L59" s="285"/>
      <c r="M59" s="285"/>
      <c r="N59" s="285"/>
    </row>
    <row r="60" spans="1:14">
      <c r="A60" s="254"/>
      <c r="B60" s="254" t="s">
        <v>231</v>
      </c>
      <c r="C60" s="274">
        <f t="shared" ref="C60:N60" ca="1" si="8">C30+C57</f>
        <v>0</v>
      </c>
      <c r="D60" s="275">
        <f t="shared" ca="1" si="8"/>
        <v>0</v>
      </c>
      <c r="E60" s="275">
        <f t="shared" ca="1" si="8"/>
        <v>0</v>
      </c>
      <c r="F60" s="275">
        <f t="shared" ca="1" si="8"/>
        <v>0</v>
      </c>
      <c r="G60" s="275">
        <f t="shared" ca="1" si="8"/>
        <v>0</v>
      </c>
      <c r="H60" s="275">
        <f t="shared" ca="1" si="8"/>
        <v>0</v>
      </c>
      <c r="I60" s="275">
        <f t="shared" ca="1" si="8"/>
        <v>0</v>
      </c>
      <c r="J60" s="275">
        <f t="shared" ca="1" si="8"/>
        <v>0</v>
      </c>
      <c r="K60" s="275">
        <f t="shared" ca="1" si="8"/>
        <v>0</v>
      </c>
      <c r="L60" s="275">
        <f t="shared" ca="1" si="8"/>
        <v>0</v>
      </c>
      <c r="M60" s="275">
        <f t="shared" ca="1" si="8"/>
        <v>0</v>
      </c>
      <c r="N60" s="275">
        <f t="shared" ca="1" si="8"/>
        <v>0</v>
      </c>
    </row>
    <row r="61" spans="1:14">
      <c r="C61" s="255"/>
      <c r="D61" s="256"/>
      <c r="E61" s="256"/>
      <c r="F61" s="256"/>
      <c r="G61" s="256"/>
      <c r="H61" s="256"/>
      <c r="I61" s="256"/>
      <c r="J61" s="256"/>
      <c r="K61" s="256"/>
      <c r="L61" s="256"/>
      <c r="M61" s="256"/>
      <c r="N61" s="256"/>
    </row>
    <row r="62" spans="1:14">
      <c r="C62" s="255"/>
      <c r="D62" s="256"/>
      <c r="E62" s="256"/>
      <c r="F62" s="256"/>
      <c r="G62" s="256"/>
      <c r="H62" s="256"/>
      <c r="I62" s="256"/>
      <c r="J62" s="256"/>
      <c r="K62" s="256"/>
      <c r="L62" s="256"/>
      <c r="M62" s="256"/>
      <c r="N62" s="256"/>
    </row>
    <row r="63" spans="1:14">
      <c r="C63" s="255"/>
      <c r="D63" s="256"/>
      <c r="E63" s="256"/>
      <c r="F63" s="256"/>
      <c r="G63" s="256"/>
      <c r="H63" s="256"/>
      <c r="I63" s="256"/>
      <c r="J63" s="256"/>
      <c r="K63" s="256"/>
      <c r="L63" s="256"/>
      <c r="M63" s="256"/>
      <c r="N63" s="256"/>
    </row>
  </sheetData>
  <sheetProtection password="BD59" sheet="1" objects="1" scenarios="1" formatCells="0" selectLockedCells="1"/>
  <conditionalFormatting sqref="A1:N60">
    <cfRule type="expression" dxfId="0" priority="1">
      <formula>CD&lt;&gt;PD</formula>
    </cfRule>
  </conditionalFormatting>
  <pageMargins left="0.7" right="0.7" top="0.75" bottom="0.75" header="0.3" footer="0.3"/>
  <pageSetup paperSize="9" scale="75" fitToWidth="2" fitToHeight="2" orientation="landscape" blackAndWhite="1" r:id="rId1"/>
  <rowBreaks count="1" manualBreakCount="1">
    <brk id="31" max="16383" man="1"/>
  </rowBreaks>
</worksheet>
</file>

<file path=xl/worksheets/sheet11.xml><?xml version="1.0" encoding="utf-8"?>
<worksheet xmlns="http://schemas.openxmlformats.org/spreadsheetml/2006/main" xmlns:r="http://schemas.openxmlformats.org/officeDocument/2006/relationships">
  <dimension ref="A1:C839"/>
  <sheetViews>
    <sheetView view="pageBreakPreview" topLeftCell="A825" zoomScaleNormal="100" zoomScaleSheetLayoutView="100" workbookViewId="0">
      <selection activeCell="C834" sqref="C834"/>
    </sheetView>
  </sheetViews>
  <sheetFormatPr defaultRowHeight="49.5" customHeight="1"/>
  <cols>
    <col min="1" max="2" width="9.140625" style="81"/>
    <col min="3" max="3" width="67" style="81" customWidth="1"/>
    <col min="4" max="15" width="6.85546875" style="81" customWidth="1"/>
    <col min="16" max="16" width="6" style="81" customWidth="1"/>
    <col min="17" max="16384" width="9.140625" style="81"/>
  </cols>
  <sheetData>
    <row r="1" spans="1:3" ht="49.5" customHeight="1">
      <c r="A1" s="264">
        <v>3</v>
      </c>
    </row>
    <row r="2" spans="1:3" ht="49.5" customHeight="1">
      <c r="A2" s="81" t="str">
        <f>VLOOKUP(A1,'Financial-BS'!A:N,2,FALSE)</f>
        <v>Share capital</v>
      </c>
    </row>
    <row r="3" spans="1:3" ht="49.5" customHeight="1">
      <c r="A3" s="286">
        <f ca="1">Master!J$1</f>
        <v>41000</v>
      </c>
      <c r="B3" s="288">
        <f ca="1">VLOOKUP(A1,'Financial-BS'!A:N,MATCH(Financialgraph!A3,'Financial-BS'!A$5:N$5,0),FALSE)</f>
        <v>0</v>
      </c>
      <c r="C3" s="295" t="str">
        <f ca="1">IFERROR(IF(ROUND(B3/MAX(MAX(B3:B14),ABS(MIN(B3:B14)))*50,0)&gt;0,REPT("&gt;",ROUND(B3/MAX(MAX(B3:B14),ABS(MIN(B3:B14)))*50,0)),REPT("&lt;",ABS(ROUND(B3/MAX(MAX(B3:B14),ABS(MIN(B3:B14)))*50,0)))),"")</f>
        <v/>
      </c>
    </row>
    <row r="4" spans="1:3" ht="49.5" customHeight="1">
      <c r="A4" s="286">
        <f ca="1">Master!K$1</f>
        <v>41030</v>
      </c>
      <c r="B4" s="288">
        <f ca="1">VLOOKUP(A1,'Financial-BS'!A:N,MATCH(Financialgraph!A4,'Financial-BS'!A$5:N$5,0),FALSE)</f>
        <v>0</v>
      </c>
      <c r="C4" s="295" t="str">
        <f ca="1">IFERROR(IF(ROUND(B4/MAX(MAX(B3:B14),ABS(MIN(B3:B14)))*50,0)&gt;0,REPT("&gt;",ROUND(B4/MAX(MAX(B3:B14),ABS(MIN(B3:B14)))*50,0)),REPT("&lt;",ABS(ROUND(B4/MAX(MAX(B3:B14),ABS(MIN(B3:B14)))*50,0)))),"")</f>
        <v/>
      </c>
    </row>
    <row r="5" spans="1:3" ht="49.5" customHeight="1">
      <c r="A5" s="286">
        <f ca="1">Master!L$1</f>
        <v>41061</v>
      </c>
      <c r="B5" s="288">
        <f ca="1">VLOOKUP(A1,'Financial-BS'!A:N,MATCH(Financialgraph!A5,'Financial-BS'!A$5:N$5,0),FALSE)</f>
        <v>0</v>
      </c>
      <c r="C5" s="295" t="str">
        <f ca="1">IFERROR(IF(ROUND(B5/MAX(MAX(B3:B14),ABS(MIN(B3:B14)))*50,0)&gt;0,REPT("&gt;",ROUND(B5/MAX(MAX(B3:B14),ABS(MIN(B3:B14)))*50,0)),REPT("&lt;",ABS(ROUND(B5/MAX(MAX(B3:B14),ABS(MIN(B3:B14)))*50,0)))),"")</f>
        <v/>
      </c>
    </row>
    <row r="6" spans="1:3" ht="49.5" customHeight="1">
      <c r="A6" s="286">
        <f ca="1">Master!M$1</f>
        <v>41091</v>
      </c>
      <c r="B6" s="288">
        <f ca="1">VLOOKUP(A1,'Financial-BS'!A:N,MATCH(Financialgraph!A6,'Financial-BS'!A$5:N$5,0),FALSE)</f>
        <v>0</v>
      </c>
      <c r="C6" s="295" t="str">
        <f ca="1">IFERROR(IF(ROUND(B6/MAX(MAX(B3:B14),ABS(MIN(B3:B14)))*50,0)&gt;0,REPT("&gt;",ROUND(B6/MAX(MAX(B3:B14),ABS(MIN(B3:B14)))*50,0)),REPT("&lt;",ABS(ROUND(B6/MAX(MAX(B3:B14),ABS(MIN(B3:B14)))*50,0)))),"")</f>
        <v/>
      </c>
    </row>
    <row r="7" spans="1:3" ht="49.5" customHeight="1">
      <c r="A7" s="286">
        <f ca="1">Master!N$1</f>
        <v>41122</v>
      </c>
      <c r="B7" s="288">
        <f ca="1">VLOOKUP(A1,'Financial-BS'!A:N,MATCH(Financialgraph!A7,'Financial-BS'!A$5:N$5,0),FALSE)</f>
        <v>0</v>
      </c>
      <c r="C7" s="295" t="str">
        <f ca="1">IFERROR(IF(ROUND(B7/MAX(MAX(B3:B14),ABS(MIN(B3:B14)))*50,0)&gt;0,REPT("&gt;",ROUND(B7/MAX(MAX(B3:B14),ABS(MIN(B3:B14)))*50,0)),REPT("&lt;",ABS(ROUND(B7/MAX(MAX(B3:B14),ABS(MIN(B3:B14)))*50,0)))),"")</f>
        <v/>
      </c>
    </row>
    <row r="8" spans="1:3" ht="49.5" customHeight="1">
      <c r="A8" s="286">
        <f ca="1">Master!O$1</f>
        <v>41153</v>
      </c>
      <c r="B8" s="288">
        <f ca="1">VLOOKUP(A1,'Financial-BS'!A:N,MATCH(Financialgraph!A8,'Financial-BS'!A$5:N$5,0),FALSE)</f>
        <v>0</v>
      </c>
      <c r="C8" s="295" t="str">
        <f ca="1">IFERROR(IF(ROUND(B8/MAX(MAX(B3:B14),ABS(MIN(B3:B14)))*50,0)&gt;0,REPT("&gt;",ROUND(B8/MAX(MAX(B3:B14),ABS(MIN(B3:B14)))*50,0)),REPT("&lt;",ABS(ROUND(B8/MAX(MAX(B3:B14),ABS(MIN(B3:B14)))*50,0)))),"")</f>
        <v/>
      </c>
    </row>
    <row r="9" spans="1:3" ht="49.5" customHeight="1">
      <c r="A9" s="286">
        <f ca="1">Master!P$1</f>
        <v>41183</v>
      </c>
      <c r="B9" s="288">
        <f ca="1">VLOOKUP(A1,'Financial-BS'!A:N,MATCH(Financialgraph!A9,'Financial-BS'!A$5:N$5,0),FALSE)</f>
        <v>0</v>
      </c>
      <c r="C9" s="295" t="str">
        <f ca="1">IFERROR(IF(ROUND(B9/MAX(MAX(B3:B14),ABS(MIN(B3:B14)))*50,0)&gt;0,REPT("&gt;",ROUND(B9/MAX(MAX(B3:B14),ABS(MIN(B3:B14)))*50,0)),REPT("&lt;",ABS(ROUND(B9/MAX(MAX(B3:B14),ABS(MIN(B3:B14)))*50,0)))),"")</f>
        <v/>
      </c>
    </row>
    <row r="10" spans="1:3" ht="49.5" customHeight="1">
      <c r="A10" s="286">
        <f ca="1">Master!Q$1</f>
        <v>41214</v>
      </c>
      <c r="B10" s="288">
        <f ca="1">VLOOKUP(A1,'Financial-BS'!A:N,MATCH(Financialgraph!A10,'Financial-BS'!A$5:N$5,0),FALSE)</f>
        <v>0</v>
      </c>
      <c r="C10" s="295" t="str">
        <f ca="1">IFERROR(IF(ROUND(B10/MAX(MAX(B3:B14),ABS(MIN(B3:B14)))*50,0)&gt;0,REPT("&gt;",ROUND(B10/MAX(MAX(B3:B14),ABS(MIN(B3:B14)))*50,0)),REPT("&lt;",ABS(ROUND(B10/MAX(MAX(B3:B14),ABS(MIN(B3:B14)))*50,0)))),"")</f>
        <v/>
      </c>
    </row>
    <row r="11" spans="1:3" ht="49.5" customHeight="1">
      <c r="A11" s="286">
        <f ca="1">Master!R$1</f>
        <v>41244</v>
      </c>
      <c r="B11" s="288">
        <f ca="1">VLOOKUP(A1,'Financial-BS'!A:N,MATCH(Financialgraph!A11,'Financial-BS'!A$5:N$5,0),FALSE)</f>
        <v>0</v>
      </c>
      <c r="C11" s="295" t="str">
        <f ca="1">IFERROR(IF(ROUND(B11/MAX(MAX(B3:B14),ABS(MIN(B3:B14)))*50,0)&gt;0,REPT("&gt;",ROUND(B11/MAX(MAX(B3:B14),ABS(MIN(B3:B14)))*50,0)),REPT("&lt;",ABS(ROUND(B11/MAX(MAX(B3:B14),ABS(MIN(B3:B14)))*50,0)))),"")</f>
        <v/>
      </c>
    </row>
    <row r="12" spans="1:3" ht="49.5" customHeight="1">
      <c r="A12" s="286">
        <f ca="1">Master!S$1</f>
        <v>41275</v>
      </c>
      <c r="B12" s="288">
        <f ca="1">VLOOKUP(A1,'Financial-BS'!A:N,MATCH(Financialgraph!A12,'Financial-BS'!A$5:N$5,0),FALSE)</f>
        <v>0</v>
      </c>
      <c r="C12" s="295" t="str">
        <f ca="1">IFERROR(IF(ROUND(B12/MAX(MAX(B3:B14),ABS(MIN(B3:B14)))*50,0)&gt;0,REPT("&gt;",ROUND(B12/MAX(MAX(B3:B14),ABS(MIN(B3:B14)))*50,0)),REPT("&lt;",ABS(ROUND(B12/MAX(MAX(B3:B14),ABS(MIN(B3:B14)))*50,0)))),"")</f>
        <v/>
      </c>
    </row>
    <row r="13" spans="1:3" ht="49.5" customHeight="1">
      <c r="A13" s="286">
        <f ca="1">Master!T$1</f>
        <v>41306</v>
      </c>
      <c r="B13" s="288">
        <f ca="1">VLOOKUP(A1,'Financial-BS'!A:N,MATCH(Financialgraph!A13,'Financial-BS'!A$5:N$5,0),FALSE)</f>
        <v>0</v>
      </c>
      <c r="C13" s="295" t="str">
        <f ca="1">IFERROR(IF(ROUND(B13/MAX(MAX(B3:B14),ABS(MIN(B3:B14)))*50,0)&gt;0,REPT("&gt;",ROUND(B13/MAX(MAX(B3:B14),ABS(MIN(B3:B14)))*50,0)),REPT("&lt;",ABS(ROUND(B13/MAX(MAX(B3:B14),ABS(MIN(B3:B14)))*50,0)))),"")</f>
        <v/>
      </c>
    </row>
    <row r="14" spans="1:3" ht="49.5" customHeight="1">
      <c r="A14" s="286">
        <f ca="1">Master!U$1</f>
        <v>41334</v>
      </c>
      <c r="B14" s="288">
        <f ca="1">VLOOKUP(A1,'Financial-BS'!A:N,MATCH(Financialgraph!A14,'Financial-BS'!A$5:N$5,0),FALSE)</f>
        <v>0</v>
      </c>
      <c r="C14" s="295" t="str">
        <f ca="1">IFERROR(IF(ROUND(B14/MAX(MAX(B3:B14),ABS(MIN(B3:B14)))*50,0)&gt;0,REPT("&gt;",ROUND(B14/MAX(MAX(B3:B14),ABS(MIN(B3:B14)))*50,0)),REPT("&lt;",ABS(ROUND(B14/MAX(MAX(B3:B14),ABS(MIN(B3:B14)))*50,0)))),"")</f>
        <v/>
      </c>
    </row>
    <row r="15" spans="1:3" ht="49.5" customHeight="1">
      <c r="A15" s="261"/>
      <c r="C15" s="294"/>
    </row>
    <row r="16" spans="1:3" ht="49.5" customHeight="1">
      <c r="A16" s="264">
        <f>A1+1</f>
        <v>4</v>
      </c>
      <c r="C16" s="294"/>
    </row>
    <row r="17" spans="1:3" ht="49.5" customHeight="1">
      <c r="A17" s="81" t="str">
        <f>VLOOKUP(A16,'Financial-BS'!A:N,2,FALSE)</f>
        <v>Reserve and Surplus</v>
      </c>
      <c r="C17" s="294"/>
    </row>
    <row r="18" spans="1:3" ht="49.5" customHeight="1">
      <c r="A18" s="287">
        <f ca="1">A3</f>
        <v>41000</v>
      </c>
      <c r="B18" s="288">
        <f ca="1">VLOOKUP(A16,'Financial-BS'!A:N,MATCH(Financialgraph!A18,'Financial-BS'!A$5:N$5,0),FALSE)</f>
        <v>235</v>
      </c>
      <c r="C18" s="295" t="str">
        <f ca="1">IFERROR(IF(ROUND(B18/MAX(MAX(B18:B29),ABS(MIN(B18:B29)))*50,0)&gt;0,REPT("&gt;",ROUND(B18/MAX(MAX(B18:B29),ABS(MIN(B18:B29)))*50,0)),REPT("&lt;",ABS(ROUND(B18/MAX(MAX(B18:B29),ABS(MIN(B18:B29)))*50,0)))),"")</f>
        <v>&gt;&gt;&gt;&gt;</v>
      </c>
    </row>
    <row r="19" spans="1:3" ht="49.5" customHeight="1">
      <c r="A19" s="287">
        <f t="shared" ref="A19:A44" ca="1" si="0">A4</f>
        <v>41030</v>
      </c>
      <c r="B19" s="288">
        <f ca="1">VLOOKUP(A16,'Financial-BS'!A:N,MATCH(Financialgraph!A19,'Financial-BS'!A$5:N$5,0),FALSE)</f>
        <v>455</v>
      </c>
      <c r="C19" s="295" t="str">
        <f ca="1">IFERROR(IF(ROUND(B19/MAX(MAX(B18:B29),ABS(MIN(B18:B29)))*50,0)&gt;0,REPT("&gt;",ROUND(B19/MAX(MAX(B18:B29),ABS(MIN(B18:B29)))*50,0)),REPT("&lt;",ABS(ROUND(B19/MAX(MAX(B18:B29),ABS(MIN(B18:B29)))*50,0)))),"")</f>
        <v>&gt;&gt;&gt;&gt;&gt;&gt;&gt;</v>
      </c>
    </row>
    <row r="20" spans="1:3" ht="49.5" customHeight="1">
      <c r="A20" s="287">
        <f t="shared" ca="1" si="0"/>
        <v>41061</v>
      </c>
      <c r="B20" s="288">
        <f ca="1">VLOOKUP(A16,'Financial-BS'!A:N,MATCH(Financialgraph!A20,'Financial-BS'!A$5:N$5,0),FALSE)</f>
        <v>646</v>
      </c>
      <c r="C20" s="295" t="str">
        <f ca="1">IFERROR(IF(ROUND(B20/MAX(MAX(B18:B29),ABS(MIN(B18:B29)))*50,0)&gt;0,REPT("&gt;",ROUND(B20/MAX(MAX(B18:B29),ABS(MIN(B18:B29)))*50,0)),REPT("&lt;",ABS(ROUND(B20/MAX(MAX(B18:B29),ABS(MIN(B18:B29)))*50,0)))),"")</f>
        <v>&gt;&gt;&gt;&gt;&gt;&gt;&gt;&gt;&gt;&gt;</v>
      </c>
    </row>
    <row r="21" spans="1:3" ht="49.5" customHeight="1">
      <c r="A21" s="287">
        <f t="shared" ca="1" si="0"/>
        <v>41091</v>
      </c>
      <c r="B21" s="288">
        <f ca="1">VLOOKUP(A16,'Financial-BS'!A:N,MATCH(Financialgraph!A21,'Financial-BS'!A$5:N$5,0),FALSE)</f>
        <v>794</v>
      </c>
      <c r="C21" s="295" t="str">
        <f ca="1">IFERROR(IF(ROUND(B21/MAX(MAX(B18:B29),ABS(MIN(B18:B29)))*50,0)&gt;0,REPT("&gt;",ROUND(B21/MAX(MAX(B18:B29),ABS(MIN(B18:B29)))*50,0)),REPT("&lt;",ABS(ROUND(B21/MAX(MAX(B18:B29),ABS(MIN(B18:B29)))*50,0)))),"")</f>
        <v>&gt;&gt;&gt;&gt;&gt;&gt;&gt;&gt;&gt;&gt;&gt;&gt;</v>
      </c>
    </row>
    <row r="22" spans="1:3" ht="49.5" customHeight="1">
      <c r="A22" s="287">
        <f t="shared" ca="1" si="0"/>
        <v>41122</v>
      </c>
      <c r="B22" s="288">
        <f ca="1">VLOOKUP(A16,'Financial-BS'!A:N,MATCH(Financialgraph!A22,'Financial-BS'!A$5:N$5,0),FALSE)</f>
        <v>1102</v>
      </c>
      <c r="C22" s="295" t="str">
        <f ca="1">IFERROR(IF(ROUND(B22/MAX(MAX(B18:B29),ABS(MIN(B18:B29)))*50,0)&gt;0,REPT("&gt;",ROUND(B22/MAX(MAX(B18:B29),ABS(MIN(B18:B29)))*50,0)),REPT("&lt;",ABS(ROUND(B22/MAX(MAX(B18:B29),ABS(MIN(B18:B29)))*50,0)))),"")</f>
        <v>&gt;&gt;&gt;&gt;&gt;&gt;&gt;&gt;&gt;&gt;&gt;&gt;&gt;&gt;&gt;&gt;&gt;</v>
      </c>
    </row>
    <row r="23" spans="1:3" ht="49.5" customHeight="1">
      <c r="A23" s="287">
        <f t="shared" ca="1" si="0"/>
        <v>41153</v>
      </c>
      <c r="B23" s="288">
        <f ca="1">VLOOKUP(A16,'Financial-BS'!A:N,MATCH(Financialgraph!A23,'Financial-BS'!A$5:N$5,0),FALSE)</f>
        <v>1346</v>
      </c>
      <c r="C23" s="295" t="str">
        <f ca="1">IFERROR(IF(ROUND(B23/MAX(MAX(B18:B29),ABS(MIN(B18:B29)))*50,0)&gt;0,REPT("&gt;",ROUND(B23/MAX(MAX(B18:B29),ABS(MIN(B18:B29)))*50,0)),REPT("&lt;",ABS(ROUND(B23/MAX(MAX(B18:B29),ABS(MIN(B18:B29)))*50,0)))),"")</f>
        <v>&gt;&gt;&gt;&gt;&gt;&gt;&gt;&gt;&gt;&gt;&gt;&gt;&gt;&gt;&gt;&gt;&gt;&gt;&gt;&gt;&gt;</v>
      </c>
    </row>
    <row r="24" spans="1:3" ht="49.5" customHeight="1">
      <c r="A24" s="287">
        <f t="shared" ca="1" si="0"/>
        <v>41183</v>
      </c>
      <c r="B24" s="288">
        <f ca="1">VLOOKUP(A16,'Financial-BS'!A:N,MATCH(Financialgraph!A24,'Financial-BS'!A$5:N$5,0),FALSE)</f>
        <v>1532</v>
      </c>
      <c r="C24" s="295" t="str">
        <f ca="1">IFERROR(IF(ROUND(B24/MAX(MAX(B18:B29),ABS(MIN(B18:B29)))*50,0)&gt;0,REPT("&gt;",ROUND(B24/MAX(MAX(B18:B29),ABS(MIN(B18:B29)))*50,0)),REPT("&lt;",ABS(ROUND(B24/MAX(MAX(B18:B29),ABS(MIN(B18:B29)))*50,0)))),"")</f>
        <v>&gt;&gt;&gt;&gt;&gt;&gt;&gt;&gt;&gt;&gt;&gt;&gt;&gt;&gt;&gt;&gt;&gt;&gt;&gt;&gt;&gt;&gt;&gt;</v>
      </c>
    </row>
    <row r="25" spans="1:3" ht="49.5" customHeight="1">
      <c r="A25" s="287">
        <f t="shared" ca="1" si="0"/>
        <v>41214</v>
      </c>
      <c r="B25" s="288">
        <f ca="1">VLOOKUP(A16,'Financial-BS'!A:N,MATCH(Financialgraph!A25,'Financial-BS'!A$5:N$5,0),FALSE)</f>
        <v>1684</v>
      </c>
      <c r="C25" s="295" t="str">
        <f ca="1">IFERROR(IF(ROUND(B25/MAX(MAX(B18:B29),ABS(MIN(B18:B29)))*50,0)&gt;0,REPT("&gt;",ROUND(B25/MAX(MAX(B18:B29),ABS(MIN(B18:B29)))*50,0)),REPT("&lt;",ABS(ROUND(B25/MAX(MAX(B18:B29),ABS(MIN(B18:B29)))*50,0)))),"")</f>
        <v>&gt;&gt;&gt;&gt;&gt;&gt;&gt;&gt;&gt;&gt;&gt;&gt;&gt;&gt;&gt;&gt;&gt;&gt;&gt;&gt;&gt;&gt;&gt;&gt;&gt;&gt;</v>
      </c>
    </row>
    <row r="26" spans="1:3" ht="49.5" customHeight="1">
      <c r="A26" s="287">
        <f t="shared" ca="1" si="0"/>
        <v>41244</v>
      </c>
      <c r="B26" s="288">
        <f ca="1">VLOOKUP(A16,'Financial-BS'!A:N,MATCH(Financialgraph!A26,'Financial-BS'!A$5:N$5,0),FALSE)</f>
        <v>3264</v>
      </c>
      <c r="C26" s="295" t="str">
        <f ca="1">IFERROR(IF(ROUND(B26/MAX(MAX(B18:B29),ABS(MIN(B18:B29)))*50,0)&gt;0,REPT("&gt;",ROUND(B26/MAX(MAX(B18:B29),ABS(MIN(B18:B29)))*50,0)),REPT("&lt;",ABS(ROUND(B26/MAX(MAX(B18:B29),ABS(MIN(B18:B29)))*50,0)))),"")</f>
        <v>&gt;&gt;&gt;&gt;&gt;&gt;&gt;&gt;&gt;&gt;&gt;&gt;&gt;&gt;&gt;&gt;&gt;&gt;&gt;&gt;&gt;&gt;&gt;&gt;&gt;&gt;&gt;&gt;&gt;&gt;&gt;&gt;&gt;&gt;&gt;&gt;&gt;&gt;&gt;&gt;&gt;&gt;&gt;&gt;&gt;&gt;&gt;&gt;&gt;&gt;</v>
      </c>
    </row>
    <row r="27" spans="1:3" ht="49.5" customHeight="1">
      <c r="A27" s="287">
        <f t="shared" ca="1" si="0"/>
        <v>41275</v>
      </c>
      <c r="B27" s="288">
        <f ca="1">VLOOKUP(A16,'Financial-BS'!A:N,MATCH(Financialgraph!A27,'Financial-BS'!A$5:N$5,0),FALSE)</f>
        <v>3264</v>
      </c>
      <c r="C27" s="295" t="str">
        <f ca="1">IFERROR(IF(ROUND(B27/MAX(MAX(B18:B29),ABS(MIN(B18:B29)))*50,0)&gt;0,REPT("&gt;",ROUND(B27/MAX(MAX(B18:B29),ABS(MIN(B18:B29)))*50,0)),REPT("&lt;",ABS(ROUND(B27/MAX(MAX(B18:B29),ABS(MIN(B18:B29)))*50,0)))),"")</f>
        <v>&gt;&gt;&gt;&gt;&gt;&gt;&gt;&gt;&gt;&gt;&gt;&gt;&gt;&gt;&gt;&gt;&gt;&gt;&gt;&gt;&gt;&gt;&gt;&gt;&gt;&gt;&gt;&gt;&gt;&gt;&gt;&gt;&gt;&gt;&gt;&gt;&gt;&gt;&gt;&gt;&gt;&gt;&gt;&gt;&gt;&gt;&gt;&gt;&gt;&gt;</v>
      </c>
    </row>
    <row r="28" spans="1:3" ht="49.5" customHeight="1">
      <c r="A28" s="287">
        <f t="shared" ca="1" si="0"/>
        <v>41306</v>
      </c>
      <c r="B28" s="288">
        <f ca="1">VLOOKUP(A16,'Financial-BS'!A:N,MATCH(Financialgraph!A28,'Financial-BS'!A$5:N$5,0),FALSE)</f>
        <v>3264</v>
      </c>
      <c r="C28" s="295" t="str">
        <f ca="1">IFERROR(IF(ROUND(B28/MAX(MAX(B18:B29),ABS(MIN(B18:B29)))*50,0)&gt;0,REPT("&gt;",ROUND(B28/MAX(MAX(B18:B29),ABS(MIN(B18:B29)))*50,0)),REPT("&lt;",ABS(ROUND(B28/MAX(MAX(B18:B29),ABS(MIN(B18:B29)))*50,0)))),"")</f>
        <v>&gt;&gt;&gt;&gt;&gt;&gt;&gt;&gt;&gt;&gt;&gt;&gt;&gt;&gt;&gt;&gt;&gt;&gt;&gt;&gt;&gt;&gt;&gt;&gt;&gt;&gt;&gt;&gt;&gt;&gt;&gt;&gt;&gt;&gt;&gt;&gt;&gt;&gt;&gt;&gt;&gt;&gt;&gt;&gt;&gt;&gt;&gt;&gt;&gt;&gt;</v>
      </c>
    </row>
    <row r="29" spans="1:3" ht="49.5" customHeight="1">
      <c r="A29" s="287">
        <f t="shared" ca="1" si="0"/>
        <v>41334</v>
      </c>
      <c r="B29" s="288">
        <f ca="1">VLOOKUP(A16,'Financial-BS'!A:N,MATCH(Financialgraph!A29,'Financial-BS'!A$5:N$5,0),FALSE)</f>
        <v>3264</v>
      </c>
      <c r="C29" s="295" t="str">
        <f ca="1">IFERROR(IF(ROUND(B29/MAX(MAX(B18:B29),ABS(MIN(B18:B29)))*50,0)&gt;0,REPT("&gt;",ROUND(B29/MAX(MAX(B18:B29),ABS(MIN(B18:B29)))*50,0)),REPT("&lt;",ABS(ROUND(B29/MAX(MAX(B18:B29),ABS(MIN(B18:B29)))*50,0)))),"")</f>
        <v>&gt;&gt;&gt;&gt;&gt;&gt;&gt;&gt;&gt;&gt;&gt;&gt;&gt;&gt;&gt;&gt;&gt;&gt;&gt;&gt;&gt;&gt;&gt;&gt;&gt;&gt;&gt;&gt;&gt;&gt;&gt;&gt;&gt;&gt;&gt;&gt;&gt;&gt;&gt;&gt;&gt;&gt;&gt;&gt;&gt;&gt;&gt;&gt;&gt;&gt;</v>
      </c>
    </row>
    <row r="30" spans="1:3" ht="49.5" customHeight="1">
      <c r="A30" s="262"/>
      <c r="C30" s="294"/>
    </row>
    <row r="31" spans="1:3" ht="49.5" customHeight="1">
      <c r="A31" s="264">
        <f>A16+1</f>
        <v>5</v>
      </c>
      <c r="C31" s="294"/>
    </row>
    <row r="32" spans="1:3" ht="49.5" customHeight="1">
      <c r="A32" s="81" t="str">
        <f>VLOOKUP(A31,'Financial-BS'!A:N,2,FALSE)</f>
        <v>Share Warrants</v>
      </c>
      <c r="C32" s="294"/>
    </row>
    <row r="33" spans="1:3" ht="49.5" customHeight="1">
      <c r="A33" s="287">
        <f ca="1">A18</f>
        <v>41000</v>
      </c>
      <c r="B33" s="288">
        <f ca="1">VLOOKUP(A31,'Financial-BS'!A:N,MATCH(Financialgraph!A33,'Financial-BS'!A$5:N$5,0),FALSE)</f>
        <v>0</v>
      </c>
      <c r="C33" s="295" t="str">
        <f ca="1">IFERROR(IF(ROUND(B33/MAX(MAX(B33:B44),ABS(MIN(B33:B44)))*50,0)&gt;0,REPT("&gt;",ROUND(B33/MAX(MAX(B33:B44),ABS(MIN(B33:B44)))*50,0)),REPT("&lt;",ABS(ROUND(B33/MAX(MAX(B33:B44),ABS(MIN(B33:B44)))*50,0)))),"")</f>
        <v/>
      </c>
    </row>
    <row r="34" spans="1:3" ht="49.5" customHeight="1">
      <c r="A34" s="287">
        <f t="shared" ca="1" si="0"/>
        <v>41030</v>
      </c>
      <c r="B34" s="288">
        <f ca="1">VLOOKUP(A31,'Financial-BS'!A:N,MATCH(Financialgraph!A34,'Financial-BS'!A$5:N$5,0),FALSE)</f>
        <v>0</v>
      </c>
      <c r="C34" s="295" t="str">
        <f ca="1">IFERROR(IF(ROUND(B34/MAX(MAX(B33:B44),ABS(MIN(B33:B44)))*50,0)&gt;0,REPT("&gt;",ROUND(B34/MAX(MAX(B33:B44),ABS(MIN(B33:B44)))*50,0)),REPT("&lt;",ABS(ROUND(B34/MAX(MAX(B33:B44),ABS(MIN(B33:B44)))*50,0)))),"")</f>
        <v/>
      </c>
    </row>
    <row r="35" spans="1:3" ht="49.5" customHeight="1">
      <c r="A35" s="287">
        <f t="shared" ca="1" si="0"/>
        <v>41061</v>
      </c>
      <c r="B35" s="288">
        <f ca="1">VLOOKUP(A31,'Financial-BS'!A:N,MATCH(Financialgraph!A35,'Financial-BS'!A$5:N$5,0),FALSE)</f>
        <v>0</v>
      </c>
      <c r="C35" s="295" t="str">
        <f ca="1">IFERROR(IF(ROUND(B35/MAX(MAX(B33:B44),ABS(MIN(B33:B44)))*50,0)&gt;0,REPT("&gt;",ROUND(B35/MAX(MAX(B33:B44),ABS(MIN(B33:B44)))*50,0)),REPT("&lt;",ABS(ROUND(B35/MAX(MAX(B33:B44),ABS(MIN(B33:B44)))*50,0)))),"")</f>
        <v/>
      </c>
    </row>
    <row r="36" spans="1:3" ht="49.5" customHeight="1">
      <c r="A36" s="287">
        <f t="shared" ca="1" si="0"/>
        <v>41091</v>
      </c>
      <c r="B36" s="288">
        <f ca="1">VLOOKUP(A31,'Financial-BS'!A:N,MATCH(Financialgraph!A36,'Financial-BS'!A$5:N$5,0),FALSE)</f>
        <v>0</v>
      </c>
      <c r="C36" s="295" t="str">
        <f ca="1">IFERROR(IF(ROUND(B36/MAX(MAX(B33:B44),ABS(MIN(B33:B44)))*50,0)&gt;0,REPT("&gt;",ROUND(B36/MAX(MAX(B33:B44),ABS(MIN(B33:B44)))*50,0)),REPT("&lt;",ABS(ROUND(B36/MAX(MAX(B33:B44),ABS(MIN(B33:B44)))*50,0)))),"")</f>
        <v/>
      </c>
    </row>
    <row r="37" spans="1:3" ht="49.5" customHeight="1">
      <c r="A37" s="287">
        <f t="shared" ca="1" si="0"/>
        <v>41122</v>
      </c>
      <c r="B37" s="288">
        <f ca="1">VLOOKUP(A31,'Financial-BS'!A:N,MATCH(Financialgraph!A37,'Financial-BS'!A$5:N$5,0),FALSE)</f>
        <v>0</v>
      </c>
      <c r="C37" s="295" t="str">
        <f ca="1">IFERROR(IF(ROUND(B37/MAX(MAX(B33:B44),ABS(MIN(B33:B44)))*50,0)&gt;0,REPT("&gt;",ROUND(B37/MAX(MAX(B33:B44),ABS(MIN(B33:B44)))*50,0)),REPT("&lt;",ABS(ROUND(B37/MAX(MAX(B33:B44),ABS(MIN(B33:B44)))*50,0)))),"")</f>
        <v/>
      </c>
    </row>
    <row r="38" spans="1:3" ht="49.5" customHeight="1">
      <c r="A38" s="287">
        <f t="shared" ca="1" si="0"/>
        <v>41153</v>
      </c>
      <c r="B38" s="288">
        <f ca="1">VLOOKUP(A31,'Financial-BS'!A:N,MATCH(Financialgraph!A38,'Financial-BS'!A$5:N$5,0),FALSE)</f>
        <v>0</v>
      </c>
      <c r="C38" s="295" t="str">
        <f ca="1">IFERROR(IF(ROUND(B38/MAX(MAX(B33:B44),ABS(MIN(B33:B44)))*50,0)&gt;0,REPT("&gt;",ROUND(B38/MAX(MAX(B33:B44),ABS(MIN(B33:B44)))*50,0)),REPT("&lt;",ABS(ROUND(B38/MAX(MAX(B33:B44),ABS(MIN(B33:B44)))*50,0)))),"")</f>
        <v/>
      </c>
    </row>
    <row r="39" spans="1:3" ht="49.5" customHeight="1">
      <c r="A39" s="287">
        <f t="shared" ca="1" si="0"/>
        <v>41183</v>
      </c>
      <c r="B39" s="288">
        <f ca="1">VLOOKUP(A31,'Financial-BS'!A:N,MATCH(Financialgraph!A39,'Financial-BS'!A$5:N$5,0),FALSE)</f>
        <v>0</v>
      </c>
      <c r="C39" s="295" t="str">
        <f ca="1">IFERROR(IF(ROUND(B39/MAX(MAX(B33:B44),ABS(MIN(B33:B44)))*50,0)&gt;0,REPT("&gt;",ROUND(B39/MAX(MAX(B33:B44),ABS(MIN(B33:B44)))*50,0)),REPT("&lt;",ABS(ROUND(B39/MAX(MAX(B33:B44),ABS(MIN(B33:B44)))*50,0)))),"")</f>
        <v/>
      </c>
    </row>
    <row r="40" spans="1:3" ht="49.5" customHeight="1">
      <c r="A40" s="287">
        <f t="shared" ca="1" si="0"/>
        <v>41214</v>
      </c>
      <c r="B40" s="288">
        <f ca="1">VLOOKUP(A31,'Financial-BS'!A:N,MATCH(Financialgraph!A40,'Financial-BS'!A$5:N$5,0),FALSE)</f>
        <v>0</v>
      </c>
      <c r="C40" s="295" t="str">
        <f ca="1">IFERROR(IF(ROUND(B40/MAX(MAX(B33:B44),ABS(MIN(B33:B44)))*50,0)&gt;0,REPT("&gt;",ROUND(B40/MAX(MAX(B33:B44),ABS(MIN(B33:B44)))*50,0)),REPT("&lt;",ABS(ROUND(B40/MAX(MAX(B33:B44),ABS(MIN(B33:B44)))*50,0)))),"")</f>
        <v/>
      </c>
    </row>
    <row r="41" spans="1:3" ht="49.5" customHeight="1">
      <c r="A41" s="287">
        <f t="shared" ca="1" si="0"/>
        <v>41244</v>
      </c>
      <c r="B41" s="288">
        <f ca="1">VLOOKUP(A31,'Financial-BS'!A:N,MATCH(Financialgraph!A41,'Financial-BS'!A$5:N$5,0),FALSE)</f>
        <v>0</v>
      </c>
      <c r="C41" s="295" t="str">
        <f ca="1">IFERROR(IF(ROUND(B41/MAX(MAX(B33:B44),ABS(MIN(B33:B44)))*50,0)&gt;0,REPT("&gt;",ROUND(B41/MAX(MAX(B33:B44),ABS(MIN(B33:B44)))*50,0)),REPT("&lt;",ABS(ROUND(B41/MAX(MAX(B33:B44),ABS(MIN(B33:B44)))*50,0)))),"")</f>
        <v/>
      </c>
    </row>
    <row r="42" spans="1:3" ht="49.5" customHeight="1">
      <c r="A42" s="287">
        <f t="shared" ca="1" si="0"/>
        <v>41275</v>
      </c>
      <c r="B42" s="288">
        <f ca="1">VLOOKUP(A31,'Financial-BS'!A:N,MATCH(Financialgraph!A42,'Financial-BS'!A$5:N$5,0),FALSE)</f>
        <v>0</v>
      </c>
      <c r="C42" s="295" t="str">
        <f ca="1">IFERROR(IF(ROUND(B42/MAX(MAX(B33:B44),ABS(MIN(B33:B44)))*50,0)&gt;0,REPT("&gt;",ROUND(B42/MAX(MAX(B33:B44),ABS(MIN(B33:B44)))*50,0)),REPT("&lt;",ABS(ROUND(B42/MAX(MAX(B33:B44),ABS(MIN(B33:B44)))*50,0)))),"")</f>
        <v/>
      </c>
    </row>
    <row r="43" spans="1:3" ht="49.5" customHeight="1">
      <c r="A43" s="287">
        <f t="shared" ca="1" si="0"/>
        <v>41306</v>
      </c>
      <c r="B43" s="288">
        <f ca="1">VLOOKUP(A31,'Financial-BS'!A:N,MATCH(Financialgraph!A43,'Financial-BS'!A$5:N$5,0),FALSE)</f>
        <v>0</v>
      </c>
      <c r="C43" s="295" t="str">
        <f ca="1">IFERROR(IF(ROUND(B43/MAX(MAX(B33:B44),ABS(MIN(B33:B44)))*50,0)&gt;0,REPT("&gt;",ROUND(B43/MAX(MAX(B33:B44),ABS(MIN(B33:B44)))*50,0)),REPT("&lt;",ABS(ROUND(B43/MAX(MAX(B33:B44),ABS(MIN(B33:B44)))*50,0)))),"")</f>
        <v/>
      </c>
    </row>
    <row r="44" spans="1:3" ht="49.5" customHeight="1">
      <c r="A44" s="287">
        <f t="shared" ca="1" si="0"/>
        <v>41334</v>
      </c>
      <c r="B44" s="288">
        <f ca="1">VLOOKUP(A31,'Financial-BS'!A:N,MATCH(Financialgraph!A44,'Financial-BS'!A$5:N$5,0),FALSE)</f>
        <v>0</v>
      </c>
      <c r="C44" s="295" t="str">
        <f ca="1">IFERROR(IF(ROUND(B44/MAX(MAX(B33:B44),ABS(MIN(B33:B44)))*50,0)&gt;0,REPT("&gt;",ROUND(B44/MAX(MAX(B33:B44),ABS(MIN(B33:B44)))*50,0)),REPT("&lt;",ABS(ROUND(B44/MAX(MAX(B33:B44),ABS(MIN(B33:B44)))*50,0)))),"")</f>
        <v/>
      </c>
    </row>
    <row r="45" spans="1:3" ht="49.5" customHeight="1">
      <c r="C45" s="294"/>
    </row>
    <row r="46" spans="1:3" ht="49.5" customHeight="1">
      <c r="A46" s="264">
        <f>A31+1</f>
        <v>6</v>
      </c>
      <c r="C46" s="294"/>
    </row>
    <row r="47" spans="1:3" ht="49.5" customHeight="1">
      <c r="A47" s="81" t="str">
        <f>VLOOKUP(A46,'Financial-BS'!A:N,2,FALSE)</f>
        <v>Share Application Money</v>
      </c>
      <c r="C47" s="294"/>
    </row>
    <row r="48" spans="1:3" ht="49.5" customHeight="1">
      <c r="A48" s="287">
        <f ca="1">A33</f>
        <v>41000</v>
      </c>
      <c r="B48" s="288">
        <f ca="1">VLOOKUP(A46,'Financial-BS'!A:N,MATCH(Financialgraph!A48,'Financial-BS'!A$5:N$5,0),FALSE)</f>
        <v>0</v>
      </c>
      <c r="C48" s="295" t="str">
        <f ca="1">IFERROR(IF(ROUND(B48/MAX(MAX(B48:B59),ABS(MIN(B48:B59)))*50,0)&gt;0,REPT("&gt;",ROUND(B48/MAX(MAX(B48:B59),ABS(MIN(B48:B59)))*50,0)),REPT("&lt;",ABS(ROUND(B48/MAX(MAX(B48:B59),ABS(MIN(B48:B59)))*50,0)))),"")</f>
        <v/>
      </c>
    </row>
    <row r="49" spans="1:3" ht="49.5" customHeight="1">
      <c r="A49" s="287">
        <f t="shared" ref="A49:A59" ca="1" si="1">A34</f>
        <v>41030</v>
      </c>
      <c r="B49" s="288">
        <f ca="1">VLOOKUP(A46,'Financial-BS'!A:N,MATCH(Financialgraph!A49,'Financial-BS'!A$5:N$5,0),FALSE)</f>
        <v>0</v>
      </c>
      <c r="C49" s="295" t="str">
        <f ca="1">IFERROR(IF(ROUND(B49/MAX(MAX(B48:B59),ABS(MIN(B48:B59)))*50,0)&gt;0,REPT("&gt;",ROUND(B49/MAX(MAX(B48:B59),ABS(MIN(B48:B59)))*50,0)),REPT("&lt;",ABS(ROUND(B49/MAX(MAX(B48:B59),ABS(MIN(B48:B59)))*50,0)))),"")</f>
        <v/>
      </c>
    </row>
    <row r="50" spans="1:3" ht="49.5" customHeight="1">
      <c r="A50" s="287">
        <f t="shared" ca="1" si="1"/>
        <v>41061</v>
      </c>
      <c r="B50" s="288">
        <f ca="1">VLOOKUP(A46,'Financial-BS'!A:N,MATCH(Financialgraph!A50,'Financial-BS'!A$5:N$5,0),FALSE)</f>
        <v>0</v>
      </c>
      <c r="C50" s="295" t="str">
        <f ca="1">IFERROR(IF(ROUND(B50/MAX(MAX(B48:B59),ABS(MIN(B48:B59)))*50,0)&gt;0,REPT("&gt;",ROUND(B50/MAX(MAX(B48:B59),ABS(MIN(B48:B59)))*50,0)),REPT("&lt;",ABS(ROUND(B50/MAX(MAX(B48:B59),ABS(MIN(B48:B59)))*50,0)))),"")</f>
        <v/>
      </c>
    </row>
    <row r="51" spans="1:3" ht="49.5" customHeight="1">
      <c r="A51" s="287">
        <f t="shared" ca="1" si="1"/>
        <v>41091</v>
      </c>
      <c r="B51" s="288">
        <f ca="1">VLOOKUP(A46,'Financial-BS'!A:N,MATCH(Financialgraph!A51,'Financial-BS'!A$5:N$5,0),FALSE)</f>
        <v>0</v>
      </c>
      <c r="C51" s="295" t="str">
        <f ca="1">IFERROR(IF(ROUND(B51/MAX(MAX(B48:B59),ABS(MIN(B48:B59)))*50,0)&gt;0,REPT("&gt;",ROUND(B51/MAX(MAX(B48:B59),ABS(MIN(B48:B59)))*50,0)),REPT("&lt;",ABS(ROUND(B51/MAX(MAX(B48:B59),ABS(MIN(B48:B59)))*50,0)))),"")</f>
        <v/>
      </c>
    </row>
    <row r="52" spans="1:3" ht="49.5" customHeight="1">
      <c r="A52" s="287">
        <f t="shared" ca="1" si="1"/>
        <v>41122</v>
      </c>
      <c r="B52" s="288">
        <f ca="1">VLOOKUP(A46,'Financial-BS'!A:N,MATCH(Financialgraph!A52,'Financial-BS'!A$5:N$5,0),FALSE)</f>
        <v>0</v>
      </c>
      <c r="C52" s="295" t="str">
        <f ca="1">IFERROR(IF(ROUND(B52/MAX(MAX(B48:B59),ABS(MIN(B48:B59)))*50,0)&gt;0,REPT("&gt;",ROUND(B52/MAX(MAX(B48:B59),ABS(MIN(B48:B59)))*50,0)),REPT("&lt;",ABS(ROUND(B52/MAX(MAX(B48:B59),ABS(MIN(B48:B59)))*50,0)))),"")</f>
        <v/>
      </c>
    </row>
    <row r="53" spans="1:3" ht="49.5" customHeight="1">
      <c r="A53" s="287">
        <f t="shared" ca="1" si="1"/>
        <v>41153</v>
      </c>
      <c r="B53" s="288">
        <f ca="1">VLOOKUP(A46,'Financial-BS'!A:N,MATCH(Financialgraph!A53,'Financial-BS'!A$5:N$5,0),FALSE)</f>
        <v>0</v>
      </c>
      <c r="C53" s="295" t="str">
        <f ca="1">IFERROR(IF(ROUND(B53/MAX(MAX(B48:B59),ABS(MIN(B48:B59)))*50,0)&gt;0,REPT("&gt;",ROUND(B53/MAX(MAX(B48:B59),ABS(MIN(B48:B59)))*50,0)),REPT("&lt;",ABS(ROUND(B53/MAX(MAX(B48:B59),ABS(MIN(B48:B59)))*50,0)))),"")</f>
        <v/>
      </c>
    </row>
    <row r="54" spans="1:3" ht="49.5" customHeight="1">
      <c r="A54" s="287">
        <f t="shared" ca="1" si="1"/>
        <v>41183</v>
      </c>
      <c r="B54" s="288">
        <f ca="1">VLOOKUP(A46,'Financial-BS'!A:N,MATCH(Financialgraph!A54,'Financial-BS'!A$5:N$5,0),FALSE)</f>
        <v>0</v>
      </c>
      <c r="C54" s="295" t="str">
        <f ca="1">IFERROR(IF(ROUND(B54/MAX(MAX(B48:B59),ABS(MIN(B48:B59)))*50,0)&gt;0,REPT("&gt;",ROUND(B54/MAX(MAX(B48:B59),ABS(MIN(B48:B59)))*50,0)),REPT("&lt;",ABS(ROUND(B54/MAX(MAX(B48:B59),ABS(MIN(B48:B59)))*50,0)))),"")</f>
        <v/>
      </c>
    </row>
    <row r="55" spans="1:3" ht="49.5" customHeight="1">
      <c r="A55" s="287">
        <f t="shared" ca="1" si="1"/>
        <v>41214</v>
      </c>
      <c r="B55" s="288">
        <f ca="1">VLOOKUP(A46,'Financial-BS'!A:N,MATCH(Financialgraph!A55,'Financial-BS'!A$5:N$5,0),FALSE)</f>
        <v>0</v>
      </c>
      <c r="C55" s="295" t="str">
        <f ca="1">IFERROR(IF(ROUND(B55/MAX(MAX(B48:B59),ABS(MIN(B48:B59)))*50,0)&gt;0,REPT("&gt;",ROUND(B55/MAX(MAX(B48:B59),ABS(MIN(B48:B59)))*50,0)),REPT("&lt;",ABS(ROUND(B55/MAX(MAX(B48:B59),ABS(MIN(B48:B59)))*50,0)))),"")</f>
        <v/>
      </c>
    </row>
    <row r="56" spans="1:3" ht="49.5" customHeight="1">
      <c r="A56" s="287">
        <f t="shared" ca="1" si="1"/>
        <v>41244</v>
      </c>
      <c r="B56" s="288">
        <f ca="1">VLOOKUP(A46,'Financial-BS'!A:N,MATCH(Financialgraph!A56,'Financial-BS'!A$5:N$5,0),FALSE)</f>
        <v>0</v>
      </c>
      <c r="C56" s="295" t="str">
        <f ca="1">IFERROR(IF(ROUND(B56/MAX(MAX(B48:B59),ABS(MIN(B48:B59)))*50,0)&gt;0,REPT("&gt;",ROUND(B56/MAX(MAX(B48:B59),ABS(MIN(B48:B59)))*50,0)),REPT("&lt;",ABS(ROUND(B56/MAX(MAX(B48:B59),ABS(MIN(B48:B59)))*50,0)))),"")</f>
        <v/>
      </c>
    </row>
    <row r="57" spans="1:3" ht="49.5" customHeight="1">
      <c r="A57" s="287">
        <f t="shared" ca="1" si="1"/>
        <v>41275</v>
      </c>
      <c r="B57" s="288">
        <f ca="1">VLOOKUP(A46,'Financial-BS'!A:N,MATCH(Financialgraph!A57,'Financial-BS'!A$5:N$5,0),FALSE)</f>
        <v>0</v>
      </c>
      <c r="C57" s="295" t="str">
        <f ca="1">IFERROR(IF(ROUND(B57/MAX(MAX(B48:B59),ABS(MIN(B48:B59)))*50,0)&gt;0,REPT("&gt;",ROUND(B57/MAX(MAX(B48:B59),ABS(MIN(B48:B59)))*50,0)),REPT("&lt;",ABS(ROUND(B57/MAX(MAX(B48:B59),ABS(MIN(B48:B59)))*50,0)))),"")</f>
        <v/>
      </c>
    </row>
    <row r="58" spans="1:3" ht="49.5" customHeight="1">
      <c r="A58" s="287">
        <f t="shared" ca="1" si="1"/>
        <v>41306</v>
      </c>
      <c r="B58" s="288">
        <f ca="1">VLOOKUP(A46,'Financial-BS'!A:N,MATCH(Financialgraph!A58,'Financial-BS'!A$5:N$5,0),FALSE)</f>
        <v>0</v>
      </c>
      <c r="C58" s="295" t="str">
        <f ca="1">IFERROR(IF(ROUND(B58/MAX(MAX(B48:B59),ABS(MIN(B48:B59)))*50,0)&gt;0,REPT("&gt;",ROUND(B58/MAX(MAX(B48:B59),ABS(MIN(B48:B59)))*50,0)),REPT("&lt;",ABS(ROUND(B58/MAX(MAX(B48:B59),ABS(MIN(B48:B59)))*50,0)))),"")</f>
        <v/>
      </c>
    </row>
    <row r="59" spans="1:3" ht="49.5" customHeight="1">
      <c r="A59" s="287">
        <f t="shared" ca="1" si="1"/>
        <v>41334</v>
      </c>
      <c r="B59" s="288">
        <f ca="1">VLOOKUP(A46,'Financial-BS'!A:N,MATCH(Financialgraph!A59,'Financial-BS'!A$5:N$5,0),FALSE)</f>
        <v>0</v>
      </c>
      <c r="C59" s="295" t="str">
        <f ca="1">IFERROR(IF(ROUND(B59/MAX(MAX(B48:B59),ABS(MIN(B48:B59)))*50,0)&gt;0,REPT("&gt;",ROUND(B59/MAX(MAX(B48:B59),ABS(MIN(B48:B59)))*50,0)),REPT("&lt;",ABS(ROUND(B59/MAX(MAX(B48:B59),ABS(MIN(B48:B59)))*50,0)))),"")</f>
        <v/>
      </c>
    </row>
    <row r="60" spans="1:3" ht="49.5" customHeight="1">
      <c r="C60" s="294"/>
    </row>
    <row r="61" spans="1:3" ht="49.5" customHeight="1">
      <c r="A61" s="264">
        <f>A46+1</f>
        <v>7</v>
      </c>
      <c r="C61" s="294"/>
    </row>
    <row r="62" spans="1:3" ht="49.5" customHeight="1">
      <c r="A62" s="81" t="str">
        <f>VLOOKUP(A61,'Financial-BS'!A:N,2,FALSE)</f>
        <v>Long Term Borrowings</v>
      </c>
      <c r="C62" s="294"/>
    </row>
    <row r="63" spans="1:3" ht="49.5" customHeight="1">
      <c r="A63" s="287">
        <f ca="1">A48</f>
        <v>41000</v>
      </c>
      <c r="B63" s="288">
        <f ca="1">VLOOKUP(A61,'Financial-BS'!A:N,MATCH(Financialgraph!A63,'Financial-BS'!A$5:N$5,0),FALSE)</f>
        <v>0</v>
      </c>
      <c r="C63" s="295" t="str">
        <f ca="1">IFERROR(IF(ROUND(B63/MAX(MAX(B63:B74),ABS(MIN(B63:B74)))*50,0)&gt;0,REPT("&gt;",ROUND(B63/MAX(MAX(B63:B74),ABS(MIN(B63:B74)))*50,0)),REPT("&lt;",ABS(ROUND(B63/MAX(MAX(B63:B74),ABS(MIN(B63:B74)))*50,0)))),"")</f>
        <v/>
      </c>
    </row>
    <row r="64" spans="1:3" ht="49.5" customHeight="1">
      <c r="A64" s="287">
        <f t="shared" ref="A64:A74" ca="1" si="2">A49</f>
        <v>41030</v>
      </c>
      <c r="B64" s="288">
        <f ca="1">VLOOKUP(A61,'Financial-BS'!A:N,MATCH(Financialgraph!A64,'Financial-BS'!A$5:N$5,0),FALSE)</f>
        <v>0</v>
      </c>
      <c r="C64" s="295" t="str">
        <f ca="1">IFERROR(IF(ROUND(B64/MAX(MAX(B63:B74),ABS(MIN(B63:B74)))*50,0)&gt;0,REPT("&gt;",ROUND(B64/MAX(MAX(B63:B74),ABS(MIN(B63:B74)))*50,0)),REPT("&lt;",ABS(ROUND(B64/MAX(MAX(B63:B74),ABS(MIN(B63:B74)))*50,0)))),"")</f>
        <v/>
      </c>
    </row>
    <row r="65" spans="1:3" ht="49.5" customHeight="1">
      <c r="A65" s="287">
        <f t="shared" ca="1" si="2"/>
        <v>41061</v>
      </c>
      <c r="B65" s="288">
        <f ca="1">VLOOKUP(A61,'Financial-BS'!A:N,MATCH(Financialgraph!A65,'Financial-BS'!A$5:N$5,0),FALSE)</f>
        <v>0</v>
      </c>
      <c r="C65" s="295" t="str">
        <f ca="1">IFERROR(IF(ROUND(B65/MAX(MAX(B63:B74),ABS(MIN(B63:B74)))*50,0)&gt;0,REPT("&gt;",ROUND(B65/MAX(MAX(B63:B74),ABS(MIN(B63:B74)))*50,0)),REPT("&lt;",ABS(ROUND(B65/MAX(MAX(B63:B74),ABS(MIN(B63:B74)))*50,0)))),"")</f>
        <v/>
      </c>
    </row>
    <row r="66" spans="1:3" ht="49.5" customHeight="1">
      <c r="A66" s="287">
        <f t="shared" ca="1" si="2"/>
        <v>41091</v>
      </c>
      <c r="B66" s="288">
        <f ca="1">VLOOKUP(A61,'Financial-BS'!A:N,MATCH(Financialgraph!A66,'Financial-BS'!A$5:N$5,0),FALSE)</f>
        <v>-10000</v>
      </c>
      <c r="C66" s="295" t="str">
        <f ca="1">IFERROR(IF(ROUND(B66/MAX(MAX(B63:B74),ABS(MIN(B63:B74)))*50,0)&gt;0,REPT("&gt;",ROUND(B66/MAX(MAX(B63:B74),ABS(MIN(B63:B74)))*50,0)),REPT("&lt;",ABS(ROUND(B66/MAX(MAX(B63:B74),ABS(MIN(B63:B74)))*50,0)))),"")</f>
        <v>&lt;&lt;&lt;&lt;&lt;&lt;&lt;&lt;&lt;&lt;&lt;&lt;&lt;&lt;&lt;&lt;&lt;&lt;&lt;&lt;&lt;&lt;&lt;&lt;&lt;&lt;&lt;&lt;&lt;&lt;&lt;&lt;&lt;&lt;&lt;&lt;&lt;&lt;&lt;&lt;&lt;&lt;&lt;&lt;&lt;&lt;&lt;&lt;&lt;&lt;</v>
      </c>
    </row>
    <row r="67" spans="1:3" ht="49.5" customHeight="1">
      <c r="A67" s="287">
        <f t="shared" ca="1" si="2"/>
        <v>41122</v>
      </c>
      <c r="B67" s="288">
        <f ca="1">VLOOKUP(A61,'Financial-BS'!A:N,MATCH(Financialgraph!A67,'Financial-BS'!A$5:N$5,0),FALSE)</f>
        <v>-10000</v>
      </c>
      <c r="C67" s="295" t="str">
        <f ca="1">IFERROR(IF(ROUND(B67/MAX(MAX(B63:B74),ABS(MIN(B63:B74)))*50,0)&gt;0,REPT("&gt;",ROUND(B67/MAX(MAX(B63:B74),ABS(MIN(B63:B74)))*50,0)),REPT("&lt;",ABS(ROUND(B67/MAX(MAX(B63:B74),ABS(MIN(B63:B74)))*50,0)))),"")</f>
        <v>&lt;&lt;&lt;&lt;&lt;&lt;&lt;&lt;&lt;&lt;&lt;&lt;&lt;&lt;&lt;&lt;&lt;&lt;&lt;&lt;&lt;&lt;&lt;&lt;&lt;&lt;&lt;&lt;&lt;&lt;&lt;&lt;&lt;&lt;&lt;&lt;&lt;&lt;&lt;&lt;&lt;&lt;&lt;&lt;&lt;&lt;&lt;&lt;&lt;&lt;</v>
      </c>
    </row>
    <row r="68" spans="1:3" ht="49.5" customHeight="1">
      <c r="A68" s="287">
        <f t="shared" ca="1" si="2"/>
        <v>41153</v>
      </c>
      <c r="B68" s="288">
        <f ca="1">VLOOKUP(A61,'Financial-BS'!A:N,MATCH(Financialgraph!A68,'Financial-BS'!A$5:N$5,0),FALSE)</f>
        <v>-10000</v>
      </c>
      <c r="C68" s="295" t="str">
        <f ca="1">IFERROR(IF(ROUND(B68/MAX(MAX(B63:B74),ABS(MIN(B63:B74)))*50,0)&gt;0,REPT("&gt;",ROUND(B68/MAX(MAX(B63:B74),ABS(MIN(B63:B74)))*50,0)),REPT("&lt;",ABS(ROUND(B68/MAX(MAX(B63:B74),ABS(MIN(B63:B74)))*50,0)))),"")</f>
        <v>&lt;&lt;&lt;&lt;&lt;&lt;&lt;&lt;&lt;&lt;&lt;&lt;&lt;&lt;&lt;&lt;&lt;&lt;&lt;&lt;&lt;&lt;&lt;&lt;&lt;&lt;&lt;&lt;&lt;&lt;&lt;&lt;&lt;&lt;&lt;&lt;&lt;&lt;&lt;&lt;&lt;&lt;&lt;&lt;&lt;&lt;&lt;&lt;&lt;&lt;</v>
      </c>
    </row>
    <row r="69" spans="1:3" ht="49.5" customHeight="1">
      <c r="A69" s="287">
        <f t="shared" ca="1" si="2"/>
        <v>41183</v>
      </c>
      <c r="B69" s="288">
        <f ca="1">VLOOKUP(A61,'Financial-BS'!A:N,MATCH(Financialgraph!A69,'Financial-BS'!A$5:N$5,0),FALSE)</f>
        <v>-10000</v>
      </c>
      <c r="C69" s="295" t="str">
        <f ca="1">IFERROR(IF(ROUND(B69/MAX(MAX(B63:B74),ABS(MIN(B63:B74)))*50,0)&gt;0,REPT("&gt;",ROUND(B69/MAX(MAX(B63:B74),ABS(MIN(B63:B74)))*50,0)),REPT("&lt;",ABS(ROUND(B69/MAX(MAX(B63:B74),ABS(MIN(B63:B74)))*50,0)))),"")</f>
        <v>&lt;&lt;&lt;&lt;&lt;&lt;&lt;&lt;&lt;&lt;&lt;&lt;&lt;&lt;&lt;&lt;&lt;&lt;&lt;&lt;&lt;&lt;&lt;&lt;&lt;&lt;&lt;&lt;&lt;&lt;&lt;&lt;&lt;&lt;&lt;&lt;&lt;&lt;&lt;&lt;&lt;&lt;&lt;&lt;&lt;&lt;&lt;&lt;&lt;&lt;</v>
      </c>
    </row>
    <row r="70" spans="1:3" ht="49.5" customHeight="1">
      <c r="A70" s="287">
        <f t="shared" ca="1" si="2"/>
        <v>41214</v>
      </c>
      <c r="B70" s="288">
        <f ca="1">VLOOKUP(A61,'Financial-BS'!A:N,MATCH(Financialgraph!A70,'Financial-BS'!A$5:N$5,0),FALSE)</f>
        <v>-10000</v>
      </c>
      <c r="C70" s="295" t="str">
        <f ca="1">IFERROR(IF(ROUND(B70/MAX(MAX(B63:B74),ABS(MIN(B63:B74)))*50,0)&gt;0,REPT("&gt;",ROUND(B70/MAX(MAX(B63:B74),ABS(MIN(B63:B74)))*50,0)),REPT("&lt;",ABS(ROUND(B70/MAX(MAX(B63:B74),ABS(MIN(B63:B74)))*50,0)))),"")</f>
        <v>&lt;&lt;&lt;&lt;&lt;&lt;&lt;&lt;&lt;&lt;&lt;&lt;&lt;&lt;&lt;&lt;&lt;&lt;&lt;&lt;&lt;&lt;&lt;&lt;&lt;&lt;&lt;&lt;&lt;&lt;&lt;&lt;&lt;&lt;&lt;&lt;&lt;&lt;&lt;&lt;&lt;&lt;&lt;&lt;&lt;&lt;&lt;&lt;&lt;&lt;</v>
      </c>
    </row>
    <row r="71" spans="1:3" ht="49.5" customHeight="1">
      <c r="A71" s="287">
        <f t="shared" ca="1" si="2"/>
        <v>41244</v>
      </c>
      <c r="B71" s="288">
        <f ca="1">VLOOKUP(A61,'Financial-BS'!A:N,MATCH(Financialgraph!A71,'Financial-BS'!A$5:N$5,0),FALSE)</f>
        <v>-10000</v>
      </c>
      <c r="C71" s="295" t="str">
        <f ca="1">IFERROR(IF(ROUND(B71/MAX(MAX(B63:B74),ABS(MIN(B63:B74)))*50,0)&gt;0,REPT("&gt;",ROUND(B71/MAX(MAX(B63:B74),ABS(MIN(B63:B74)))*50,0)),REPT("&lt;",ABS(ROUND(B71/MAX(MAX(B63:B74),ABS(MIN(B63:B74)))*50,0)))),"")</f>
        <v>&lt;&lt;&lt;&lt;&lt;&lt;&lt;&lt;&lt;&lt;&lt;&lt;&lt;&lt;&lt;&lt;&lt;&lt;&lt;&lt;&lt;&lt;&lt;&lt;&lt;&lt;&lt;&lt;&lt;&lt;&lt;&lt;&lt;&lt;&lt;&lt;&lt;&lt;&lt;&lt;&lt;&lt;&lt;&lt;&lt;&lt;&lt;&lt;&lt;&lt;</v>
      </c>
    </row>
    <row r="72" spans="1:3" ht="49.5" customHeight="1">
      <c r="A72" s="287">
        <f t="shared" ca="1" si="2"/>
        <v>41275</v>
      </c>
      <c r="B72" s="288">
        <f ca="1">VLOOKUP(A61,'Financial-BS'!A:N,MATCH(Financialgraph!A72,'Financial-BS'!A$5:N$5,0),FALSE)</f>
        <v>-10000</v>
      </c>
      <c r="C72" s="295" t="str">
        <f ca="1">IFERROR(IF(ROUND(B72/MAX(MAX(B63:B74),ABS(MIN(B63:B74)))*50,0)&gt;0,REPT("&gt;",ROUND(B72/MAX(MAX(B63:B74),ABS(MIN(B63:B74)))*50,0)),REPT("&lt;",ABS(ROUND(B72/MAX(MAX(B63:B74),ABS(MIN(B63:B74)))*50,0)))),"")</f>
        <v>&lt;&lt;&lt;&lt;&lt;&lt;&lt;&lt;&lt;&lt;&lt;&lt;&lt;&lt;&lt;&lt;&lt;&lt;&lt;&lt;&lt;&lt;&lt;&lt;&lt;&lt;&lt;&lt;&lt;&lt;&lt;&lt;&lt;&lt;&lt;&lt;&lt;&lt;&lt;&lt;&lt;&lt;&lt;&lt;&lt;&lt;&lt;&lt;&lt;&lt;</v>
      </c>
    </row>
    <row r="73" spans="1:3" ht="49.5" customHeight="1">
      <c r="A73" s="287">
        <f t="shared" ca="1" si="2"/>
        <v>41306</v>
      </c>
      <c r="B73" s="288">
        <f ca="1">VLOOKUP(A61,'Financial-BS'!A:N,MATCH(Financialgraph!A73,'Financial-BS'!A$5:N$5,0),FALSE)</f>
        <v>-10000</v>
      </c>
      <c r="C73" s="295" t="str">
        <f ca="1">IFERROR(IF(ROUND(B73/MAX(MAX(B63:B74),ABS(MIN(B63:B74)))*50,0)&gt;0,REPT("&gt;",ROUND(B73/MAX(MAX(B63:B74),ABS(MIN(B63:B74)))*50,0)),REPT("&lt;",ABS(ROUND(B73/MAX(MAX(B63:B74),ABS(MIN(B63:B74)))*50,0)))),"")</f>
        <v>&lt;&lt;&lt;&lt;&lt;&lt;&lt;&lt;&lt;&lt;&lt;&lt;&lt;&lt;&lt;&lt;&lt;&lt;&lt;&lt;&lt;&lt;&lt;&lt;&lt;&lt;&lt;&lt;&lt;&lt;&lt;&lt;&lt;&lt;&lt;&lt;&lt;&lt;&lt;&lt;&lt;&lt;&lt;&lt;&lt;&lt;&lt;&lt;&lt;&lt;</v>
      </c>
    </row>
    <row r="74" spans="1:3" ht="49.5" customHeight="1">
      <c r="A74" s="287">
        <f t="shared" ca="1" si="2"/>
        <v>41334</v>
      </c>
      <c r="B74" s="288">
        <f ca="1">VLOOKUP(A61,'Financial-BS'!A:N,MATCH(Financialgraph!A74,'Financial-BS'!A$5:N$5,0),FALSE)</f>
        <v>-10000</v>
      </c>
      <c r="C74" s="295" t="str">
        <f ca="1">IFERROR(IF(ROUND(B74/MAX(MAX(B63:B74),ABS(MIN(B63:B74)))*50,0)&gt;0,REPT("&gt;",ROUND(B74/MAX(MAX(B63:B74),ABS(MIN(B63:B74)))*50,0)),REPT("&lt;",ABS(ROUND(B74/MAX(MAX(B63:B74),ABS(MIN(B63:B74)))*50,0)))),"")</f>
        <v>&lt;&lt;&lt;&lt;&lt;&lt;&lt;&lt;&lt;&lt;&lt;&lt;&lt;&lt;&lt;&lt;&lt;&lt;&lt;&lt;&lt;&lt;&lt;&lt;&lt;&lt;&lt;&lt;&lt;&lt;&lt;&lt;&lt;&lt;&lt;&lt;&lt;&lt;&lt;&lt;&lt;&lt;&lt;&lt;&lt;&lt;&lt;&lt;&lt;&lt;</v>
      </c>
    </row>
    <row r="75" spans="1:3" ht="49.5" customHeight="1">
      <c r="A75" s="262"/>
      <c r="C75" s="294"/>
    </row>
    <row r="76" spans="1:3" ht="49.5" customHeight="1">
      <c r="A76" s="264">
        <f>A61+1</f>
        <v>8</v>
      </c>
      <c r="C76" s="294"/>
    </row>
    <row r="77" spans="1:3" ht="49.5" customHeight="1">
      <c r="A77" s="81" t="str">
        <f>VLOOKUP(A76,'Financial-BS'!A:N,2,FALSE)</f>
        <v>Deferred Tax Liabilities</v>
      </c>
      <c r="C77" s="294"/>
    </row>
    <row r="78" spans="1:3" ht="49.5" customHeight="1">
      <c r="A78" s="287">
        <f ca="1">A63</f>
        <v>41000</v>
      </c>
      <c r="B78" s="288">
        <f ca="1">VLOOKUP(A76,'Financial-BS'!A:N,MATCH(Financialgraph!A78,'Financial-BS'!A$5:N$5,0),FALSE)</f>
        <v>0</v>
      </c>
      <c r="C78" s="295" t="str">
        <f ca="1">IFERROR(IF(ROUND(B78/MAX(MAX(B78:B89),ABS(MIN(B78:B89)))*50,0)&gt;0,REPT("&gt;",ROUND(B78/MAX(MAX(B78:B89),ABS(MIN(B78:B89)))*50,0)),REPT("&lt;",ABS(ROUND(B78/MAX(MAX(B78:B89),ABS(MIN(B78:B89)))*50,0)))),"")</f>
        <v/>
      </c>
    </row>
    <row r="79" spans="1:3" ht="49.5" customHeight="1">
      <c r="A79" s="287">
        <f t="shared" ref="A79:A89" ca="1" si="3">A64</f>
        <v>41030</v>
      </c>
      <c r="B79" s="288">
        <f ca="1">VLOOKUP(A76,'Financial-BS'!A:N,MATCH(Financialgraph!A79,'Financial-BS'!A$5:N$5,0),FALSE)</f>
        <v>0</v>
      </c>
      <c r="C79" s="295" t="str">
        <f ca="1">IFERROR(IF(ROUND(B79/MAX(MAX(B78:B89),ABS(MIN(B78:B89)))*50,0)&gt;0,REPT("&gt;",ROUND(B79/MAX(MAX(B78:B89),ABS(MIN(B78:B89)))*50,0)),REPT("&lt;",ABS(ROUND(B79/MAX(MAX(B78:B89),ABS(MIN(B78:B89)))*50,0)))),"")</f>
        <v/>
      </c>
    </row>
    <row r="80" spans="1:3" ht="49.5" customHeight="1">
      <c r="A80" s="287">
        <f t="shared" ca="1" si="3"/>
        <v>41061</v>
      </c>
      <c r="B80" s="288">
        <f ca="1">VLOOKUP(A76,'Financial-BS'!A:N,MATCH(Financialgraph!A80,'Financial-BS'!A$5:N$5,0),FALSE)</f>
        <v>0</v>
      </c>
      <c r="C80" s="295" t="str">
        <f ca="1">IFERROR(IF(ROUND(B80/MAX(MAX(B78:B89),ABS(MIN(B78:B89)))*50,0)&gt;0,REPT("&gt;",ROUND(B80/MAX(MAX(B78:B89),ABS(MIN(B78:B89)))*50,0)),REPT("&lt;",ABS(ROUND(B80/MAX(MAX(B78:B89),ABS(MIN(B78:B89)))*50,0)))),"")</f>
        <v/>
      </c>
    </row>
    <row r="81" spans="1:3" ht="49.5" customHeight="1">
      <c r="A81" s="287">
        <f t="shared" ca="1" si="3"/>
        <v>41091</v>
      </c>
      <c r="B81" s="288">
        <f ca="1">VLOOKUP(A76,'Financial-BS'!A:N,MATCH(Financialgraph!A81,'Financial-BS'!A$5:N$5,0),FALSE)</f>
        <v>0</v>
      </c>
      <c r="C81" s="295" t="str">
        <f ca="1">IFERROR(IF(ROUND(B81/MAX(MAX(B78:B89),ABS(MIN(B78:B89)))*50,0)&gt;0,REPT("&gt;",ROUND(B81/MAX(MAX(B78:B89),ABS(MIN(B78:B89)))*50,0)),REPT("&lt;",ABS(ROUND(B81/MAX(MAX(B78:B89),ABS(MIN(B78:B89)))*50,0)))),"")</f>
        <v/>
      </c>
    </row>
    <row r="82" spans="1:3" ht="49.5" customHeight="1">
      <c r="A82" s="287">
        <f t="shared" ca="1" si="3"/>
        <v>41122</v>
      </c>
      <c r="B82" s="288">
        <f ca="1">VLOOKUP(A76,'Financial-BS'!A:N,MATCH(Financialgraph!A82,'Financial-BS'!A$5:N$5,0),FALSE)</f>
        <v>0</v>
      </c>
      <c r="C82" s="295" t="str">
        <f ca="1">IFERROR(IF(ROUND(B82/MAX(MAX(B78:B89),ABS(MIN(B78:B89)))*50,0)&gt;0,REPT("&gt;",ROUND(B82/MAX(MAX(B78:B89),ABS(MIN(B78:B89)))*50,0)),REPT("&lt;",ABS(ROUND(B82/MAX(MAX(B78:B89),ABS(MIN(B78:B89)))*50,0)))),"")</f>
        <v/>
      </c>
    </row>
    <row r="83" spans="1:3" ht="49.5" customHeight="1">
      <c r="A83" s="287">
        <f t="shared" ca="1" si="3"/>
        <v>41153</v>
      </c>
      <c r="B83" s="288">
        <f ca="1">VLOOKUP(A76,'Financial-BS'!A:N,MATCH(Financialgraph!A83,'Financial-BS'!A$5:N$5,0),FALSE)</f>
        <v>0</v>
      </c>
      <c r="C83" s="295" t="str">
        <f ca="1">IFERROR(IF(ROUND(B83/MAX(MAX(B78:B89),ABS(MIN(B78:B89)))*50,0)&gt;0,REPT("&gt;",ROUND(B83/MAX(MAX(B78:B89),ABS(MIN(B78:B89)))*50,0)),REPT("&lt;",ABS(ROUND(B83/MAX(MAX(B78:B89),ABS(MIN(B78:B89)))*50,0)))),"")</f>
        <v/>
      </c>
    </row>
    <row r="84" spans="1:3" ht="49.5" customHeight="1">
      <c r="A84" s="287">
        <f t="shared" ca="1" si="3"/>
        <v>41183</v>
      </c>
      <c r="B84" s="288">
        <f ca="1">VLOOKUP(A76,'Financial-BS'!A:N,MATCH(Financialgraph!A84,'Financial-BS'!A$5:N$5,0),FALSE)</f>
        <v>0</v>
      </c>
      <c r="C84" s="295" t="str">
        <f ca="1">IFERROR(IF(ROUND(B84/MAX(MAX(B78:B89),ABS(MIN(B78:B89)))*50,0)&gt;0,REPT("&gt;",ROUND(B84/MAX(MAX(B78:B89),ABS(MIN(B78:B89)))*50,0)),REPT("&lt;",ABS(ROUND(B84/MAX(MAX(B78:B89),ABS(MIN(B78:B89)))*50,0)))),"")</f>
        <v/>
      </c>
    </row>
    <row r="85" spans="1:3" ht="49.5" customHeight="1">
      <c r="A85" s="287">
        <f t="shared" ca="1" si="3"/>
        <v>41214</v>
      </c>
      <c r="B85" s="288">
        <f ca="1">VLOOKUP(A76,'Financial-BS'!A:N,MATCH(Financialgraph!A85,'Financial-BS'!A$5:N$5,0),FALSE)</f>
        <v>0</v>
      </c>
      <c r="C85" s="295" t="str">
        <f ca="1">IFERROR(IF(ROUND(B85/MAX(MAX(B78:B89),ABS(MIN(B78:B89)))*50,0)&gt;0,REPT("&gt;",ROUND(B85/MAX(MAX(B78:B89),ABS(MIN(B78:B89)))*50,0)),REPT("&lt;",ABS(ROUND(B85/MAX(MAX(B78:B89),ABS(MIN(B78:B89)))*50,0)))),"")</f>
        <v/>
      </c>
    </row>
    <row r="86" spans="1:3" ht="49.5" customHeight="1">
      <c r="A86" s="287">
        <f t="shared" ca="1" si="3"/>
        <v>41244</v>
      </c>
      <c r="B86" s="288">
        <f ca="1">VLOOKUP(A76,'Financial-BS'!A:N,MATCH(Financialgraph!A86,'Financial-BS'!A$5:N$5,0),FALSE)</f>
        <v>0</v>
      </c>
      <c r="C86" s="295" t="str">
        <f ca="1">IFERROR(IF(ROUND(B86/MAX(MAX(B78:B89),ABS(MIN(B78:B89)))*50,0)&gt;0,REPT("&gt;",ROUND(B86/MAX(MAX(B78:B89),ABS(MIN(B78:B89)))*50,0)),REPT("&lt;",ABS(ROUND(B86/MAX(MAX(B78:B89),ABS(MIN(B78:B89)))*50,0)))),"")</f>
        <v/>
      </c>
    </row>
    <row r="87" spans="1:3" ht="49.5" customHeight="1">
      <c r="A87" s="287">
        <f t="shared" ca="1" si="3"/>
        <v>41275</v>
      </c>
      <c r="B87" s="288">
        <f ca="1">VLOOKUP(A76,'Financial-BS'!A:N,MATCH(Financialgraph!A87,'Financial-BS'!A$5:N$5,0),FALSE)</f>
        <v>0</v>
      </c>
      <c r="C87" s="295" t="str">
        <f ca="1">IFERROR(IF(ROUND(B87/MAX(MAX(B78:B89),ABS(MIN(B78:B89)))*50,0)&gt;0,REPT("&gt;",ROUND(B87/MAX(MAX(B78:B89),ABS(MIN(B78:B89)))*50,0)),REPT("&lt;",ABS(ROUND(B87/MAX(MAX(B78:B89),ABS(MIN(B78:B89)))*50,0)))),"")</f>
        <v/>
      </c>
    </row>
    <row r="88" spans="1:3" ht="49.5" customHeight="1">
      <c r="A88" s="287">
        <f t="shared" ca="1" si="3"/>
        <v>41306</v>
      </c>
      <c r="B88" s="288">
        <f ca="1">VLOOKUP(A76,'Financial-BS'!A:N,MATCH(Financialgraph!A88,'Financial-BS'!A$5:N$5,0),FALSE)</f>
        <v>0</v>
      </c>
      <c r="C88" s="295" t="str">
        <f ca="1">IFERROR(IF(ROUND(B88/MAX(MAX(B78:B89),ABS(MIN(B78:B89)))*50,0)&gt;0,REPT("&gt;",ROUND(B88/MAX(MAX(B78:B89),ABS(MIN(B78:B89)))*50,0)),REPT("&lt;",ABS(ROUND(B88/MAX(MAX(B78:B89),ABS(MIN(B78:B89)))*50,0)))),"")</f>
        <v/>
      </c>
    </row>
    <row r="89" spans="1:3" ht="49.5" customHeight="1">
      <c r="A89" s="287">
        <f t="shared" ca="1" si="3"/>
        <v>41334</v>
      </c>
      <c r="B89" s="288">
        <f ca="1">VLOOKUP(A76,'Financial-BS'!A:N,MATCH(Financialgraph!A89,'Financial-BS'!A$5:N$5,0),FALSE)</f>
        <v>0</v>
      </c>
      <c r="C89" s="295" t="str">
        <f ca="1">IFERROR(IF(ROUND(B89/MAX(MAX(B78:B89),ABS(MIN(B78:B89)))*50,0)&gt;0,REPT("&gt;",ROUND(B89/MAX(MAX(B78:B89),ABS(MIN(B78:B89)))*50,0)),REPT("&lt;",ABS(ROUND(B89/MAX(MAX(B78:B89),ABS(MIN(B78:B89)))*50,0)))),"")</f>
        <v/>
      </c>
    </row>
    <row r="90" spans="1:3" ht="49.5" customHeight="1">
      <c r="A90" s="262"/>
      <c r="C90" s="294"/>
    </row>
    <row r="91" spans="1:3" ht="49.5" customHeight="1">
      <c r="A91" s="264">
        <f>A76+1</f>
        <v>9</v>
      </c>
      <c r="C91" s="294"/>
    </row>
    <row r="92" spans="1:3" ht="49.5" customHeight="1">
      <c r="A92" s="81" t="str">
        <f>VLOOKUP(A91,'Financial-BS'!A:N,2,FALSE)</f>
        <v>Other Long Term liabilities</v>
      </c>
      <c r="C92" s="294"/>
    </row>
    <row r="93" spans="1:3" ht="49.5" customHeight="1">
      <c r="A93" s="287">
        <f ca="1">A78</f>
        <v>41000</v>
      </c>
      <c r="B93" s="288">
        <f ca="1">VLOOKUP(A91,'Financial-BS'!A:N,MATCH(Financialgraph!A93,'Financial-BS'!A$5:N$5,0),FALSE)</f>
        <v>0</v>
      </c>
      <c r="C93" s="295" t="str">
        <f ca="1">IFERROR(IF(ROUND(B93/MAX(MAX(B93:B104),ABS(MIN(B93:B104)))*50,0)&gt;0,REPT("&gt;",ROUND(B93/MAX(MAX(B93:B104),ABS(MIN(B93:B104)))*50,0)),REPT("&lt;",ABS(ROUND(B93/MAX(MAX(B93:B104),ABS(MIN(B93:B104)))*50,0)))),"")</f>
        <v/>
      </c>
    </row>
    <row r="94" spans="1:3" ht="49.5" customHeight="1">
      <c r="A94" s="287">
        <f t="shared" ref="A94:A104" ca="1" si="4">A79</f>
        <v>41030</v>
      </c>
      <c r="B94" s="288">
        <f ca="1">VLOOKUP(A91,'Financial-BS'!A:N,MATCH(Financialgraph!A94,'Financial-BS'!A$5:N$5,0),FALSE)</f>
        <v>0</v>
      </c>
      <c r="C94" s="295" t="str">
        <f ca="1">IFERROR(IF(ROUND(B94/MAX(MAX(B93:B104),ABS(MIN(B93:B104)))*50,0)&gt;0,REPT("&gt;",ROUND(B94/MAX(MAX(B93:B104),ABS(MIN(B93:B104)))*50,0)),REPT("&lt;",ABS(ROUND(B94/MAX(MAX(B93:B104),ABS(MIN(B93:B104)))*50,0)))),"")</f>
        <v/>
      </c>
    </row>
    <row r="95" spans="1:3" ht="49.5" customHeight="1">
      <c r="A95" s="287">
        <f t="shared" ca="1" si="4"/>
        <v>41061</v>
      </c>
      <c r="B95" s="288">
        <f ca="1">VLOOKUP(A91,'Financial-BS'!A:N,MATCH(Financialgraph!A95,'Financial-BS'!A$5:N$5,0),FALSE)</f>
        <v>0</v>
      </c>
      <c r="C95" s="295" t="str">
        <f ca="1">IFERROR(IF(ROUND(B95/MAX(MAX(B93:B104),ABS(MIN(B93:B104)))*50,0)&gt;0,REPT("&gt;",ROUND(B95/MAX(MAX(B93:B104),ABS(MIN(B93:B104)))*50,0)),REPT("&lt;",ABS(ROUND(B95/MAX(MAX(B93:B104),ABS(MIN(B93:B104)))*50,0)))),"")</f>
        <v/>
      </c>
    </row>
    <row r="96" spans="1:3" ht="49.5" customHeight="1">
      <c r="A96" s="287">
        <f t="shared" ca="1" si="4"/>
        <v>41091</v>
      </c>
      <c r="B96" s="288">
        <f ca="1">VLOOKUP(A91,'Financial-BS'!A:N,MATCH(Financialgraph!A96,'Financial-BS'!A$5:N$5,0),FALSE)</f>
        <v>0</v>
      </c>
      <c r="C96" s="295" t="str">
        <f ca="1">IFERROR(IF(ROUND(B96/MAX(MAX(B93:B104),ABS(MIN(B93:B104)))*50,0)&gt;0,REPT("&gt;",ROUND(B96/MAX(MAX(B93:B104),ABS(MIN(B93:B104)))*50,0)),REPT("&lt;",ABS(ROUND(B96/MAX(MAX(B93:B104),ABS(MIN(B93:B104)))*50,0)))),"")</f>
        <v/>
      </c>
    </row>
    <row r="97" spans="1:3" ht="49.5" customHeight="1">
      <c r="A97" s="287">
        <f t="shared" ca="1" si="4"/>
        <v>41122</v>
      </c>
      <c r="B97" s="288">
        <f ca="1">VLOOKUP(A91,'Financial-BS'!A:N,MATCH(Financialgraph!A97,'Financial-BS'!A$5:N$5,0),FALSE)</f>
        <v>0</v>
      </c>
      <c r="C97" s="295" t="str">
        <f ca="1">IFERROR(IF(ROUND(B97/MAX(MAX(B93:B104),ABS(MIN(B93:B104)))*50,0)&gt;0,REPT("&gt;",ROUND(B97/MAX(MAX(B93:B104),ABS(MIN(B93:B104)))*50,0)),REPT("&lt;",ABS(ROUND(B97/MAX(MAX(B93:B104),ABS(MIN(B93:B104)))*50,0)))),"")</f>
        <v/>
      </c>
    </row>
    <row r="98" spans="1:3" ht="49.5" customHeight="1">
      <c r="A98" s="287">
        <f t="shared" ca="1" si="4"/>
        <v>41153</v>
      </c>
      <c r="B98" s="288">
        <f ca="1">VLOOKUP(A91,'Financial-BS'!A:N,MATCH(Financialgraph!A98,'Financial-BS'!A$5:N$5,0),FALSE)</f>
        <v>0</v>
      </c>
      <c r="C98" s="295" t="str">
        <f ca="1">IFERROR(IF(ROUND(B98/MAX(MAX(B93:B104),ABS(MIN(B93:B104)))*50,0)&gt;0,REPT("&gt;",ROUND(B98/MAX(MAX(B93:B104),ABS(MIN(B93:B104)))*50,0)),REPT("&lt;",ABS(ROUND(B98/MAX(MAX(B93:B104),ABS(MIN(B93:B104)))*50,0)))),"")</f>
        <v/>
      </c>
    </row>
    <row r="99" spans="1:3" ht="49.5" customHeight="1">
      <c r="A99" s="287">
        <f t="shared" ca="1" si="4"/>
        <v>41183</v>
      </c>
      <c r="B99" s="288">
        <f ca="1">VLOOKUP(A91,'Financial-BS'!A:N,MATCH(Financialgraph!A99,'Financial-BS'!A$5:N$5,0),FALSE)</f>
        <v>0</v>
      </c>
      <c r="C99" s="295" t="str">
        <f ca="1">IFERROR(IF(ROUND(B99/MAX(MAX(B93:B104),ABS(MIN(B93:B104)))*50,0)&gt;0,REPT("&gt;",ROUND(B99/MAX(MAX(B93:B104),ABS(MIN(B93:B104)))*50,0)),REPT("&lt;",ABS(ROUND(B99/MAX(MAX(B93:B104),ABS(MIN(B93:B104)))*50,0)))),"")</f>
        <v/>
      </c>
    </row>
    <row r="100" spans="1:3" ht="49.5" customHeight="1">
      <c r="A100" s="287">
        <f t="shared" ca="1" si="4"/>
        <v>41214</v>
      </c>
      <c r="B100" s="288">
        <f ca="1">VLOOKUP(A91,'Financial-BS'!A:N,MATCH(Financialgraph!A100,'Financial-BS'!A$5:N$5,0),FALSE)</f>
        <v>0</v>
      </c>
      <c r="C100" s="295" t="str">
        <f ca="1">IFERROR(IF(ROUND(B100/MAX(MAX(B93:B104),ABS(MIN(B93:B104)))*50,0)&gt;0,REPT("&gt;",ROUND(B100/MAX(MAX(B93:B104),ABS(MIN(B93:B104)))*50,0)),REPT("&lt;",ABS(ROUND(B100/MAX(MAX(B93:B104),ABS(MIN(B93:B104)))*50,0)))),"")</f>
        <v/>
      </c>
    </row>
    <row r="101" spans="1:3" ht="49.5" customHeight="1">
      <c r="A101" s="287">
        <f t="shared" ca="1" si="4"/>
        <v>41244</v>
      </c>
      <c r="B101" s="288">
        <f ca="1">VLOOKUP(A91,'Financial-BS'!A:N,MATCH(Financialgraph!A101,'Financial-BS'!A$5:N$5,0),FALSE)</f>
        <v>0</v>
      </c>
      <c r="C101" s="295" t="str">
        <f ca="1">IFERROR(IF(ROUND(B101/MAX(MAX(B93:B104),ABS(MIN(B93:B104)))*50,0)&gt;0,REPT("&gt;",ROUND(B101/MAX(MAX(B93:B104),ABS(MIN(B93:B104)))*50,0)),REPT("&lt;",ABS(ROUND(B101/MAX(MAX(B93:B104),ABS(MIN(B93:B104)))*50,0)))),"")</f>
        <v/>
      </c>
    </row>
    <row r="102" spans="1:3" ht="49.5" customHeight="1">
      <c r="A102" s="287">
        <f t="shared" ca="1" si="4"/>
        <v>41275</v>
      </c>
      <c r="B102" s="288">
        <f ca="1">VLOOKUP(A91,'Financial-BS'!A:N,MATCH(Financialgraph!A102,'Financial-BS'!A$5:N$5,0),FALSE)</f>
        <v>0</v>
      </c>
      <c r="C102" s="295" t="str">
        <f ca="1">IFERROR(IF(ROUND(B102/MAX(MAX(B93:B104),ABS(MIN(B93:B104)))*50,0)&gt;0,REPT("&gt;",ROUND(B102/MAX(MAX(B93:B104),ABS(MIN(B93:B104)))*50,0)),REPT("&lt;",ABS(ROUND(B102/MAX(MAX(B93:B104),ABS(MIN(B93:B104)))*50,0)))),"")</f>
        <v/>
      </c>
    </row>
    <row r="103" spans="1:3" ht="49.5" customHeight="1">
      <c r="A103" s="287">
        <f t="shared" ca="1" si="4"/>
        <v>41306</v>
      </c>
      <c r="B103" s="288">
        <f ca="1">VLOOKUP(A91,'Financial-BS'!A:N,MATCH(Financialgraph!A103,'Financial-BS'!A$5:N$5,0),FALSE)</f>
        <v>0</v>
      </c>
      <c r="C103" s="295" t="str">
        <f ca="1">IFERROR(IF(ROUND(B103/MAX(MAX(B93:B104),ABS(MIN(B93:B104)))*50,0)&gt;0,REPT("&gt;",ROUND(B103/MAX(MAX(B93:B104),ABS(MIN(B93:B104)))*50,0)),REPT("&lt;",ABS(ROUND(B103/MAX(MAX(B93:B104),ABS(MIN(B93:B104)))*50,0)))),"")</f>
        <v/>
      </c>
    </row>
    <row r="104" spans="1:3" ht="49.5" customHeight="1">
      <c r="A104" s="287">
        <f t="shared" ca="1" si="4"/>
        <v>41334</v>
      </c>
      <c r="B104" s="288">
        <f ca="1">VLOOKUP(A91,'Financial-BS'!A:N,MATCH(Financialgraph!A104,'Financial-BS'!A$5:N$5,0),FALSE)</f>
        <v>0</v>
      </c>
      <c r="C104" s="295" t="str">
        <f ca="1">IFERROR(IF(ROUND(B104/MAX(MAX(B93:B104),ABS(MIN(B93:B104)))*50,0)&gt;0,REPT("&gt;",ROUND(B104/MAX(MAX(B93:B104),ABS(MIN(B93:B104)))*50,0)),REPT("&lt;",ABS(ROUND(B104/MAX(MAX(B93:B104),ABS(MIN(B93:B104)))*50,0)))),"")</f>
        <v/>
      </c>
    </row>
    <row r="105" spans="1:3" ht="49.5" customHeight="1">
      <c r="C105" s="294"/>
    </row>
    <row r="106" spans="1:3" ht="49.5" customHeight="1">
      <c r="A106" s="264">
        <f>A91+1</f>
        <v>10</v>
      </c>
      <c r="C106" s="294"/>
    </row>
    <row r="107" spans="1:3" ht="49.5" customHeight="1">
      <c r="A107" s="81" t="str">
        <f>VLOOKUP(A106,'Financial-BS'!A:N,2,FALSE)</f>
        <v>Long Term Provisions</v>
      </c>
      <c r="C107" s="294"/>
    </row>
    <row r="108" spans="1:3" ht="49.5" customHeight="1">
      <c r="A108" s="287">
        <f ca="1">A93</f>
        <v>41000</v>
      </c>
      <c r="B108" s="288">
        <f ca="1">VLOOKUP(A106,'Financial-BS'!A:N,MATCH(Financialgraph!A108,'Financial-BS'!A$5:N$5,0),FALSE)</f>
        <v>0</v>
      </c>
      <c r="C108" s="295" t="str">
        <f ca="1">IFERROR(IF(ROUND(B108/MAX(MAX(B108:B119),ABS(MIN(B108:B119)))*50,0)&gt;0,REPT("&gt;",ROUND(B108/MAX(MAX(B108:B119),ABS(MIN(B108:B119)))*50,0)),REPT("&lt;",ABS(ROUND(B108/MAX(MAX(B108:B119),ABS(MIN(B108:B119)))*50,0)))),"")</f>
        <v/>
      </c>
    </row>
    <row r="109" spans="1:3" ht="49.5" customHeight="1">
      <c r="A109" s="287">
        <f t="shared" ref="A109:A119" ca="1" si="5">A94</f>
        <v>41030</v>
      </c>
      <c r="B109" s="288">
        <f ca="1">VLOOKUP(A106,'Financial-BS'!A:N,MATCH(Financialgraph!A109,'Financial-BS'!A$5:N$5,0),FALSE)</f>
        <v>0</v>
      </c>
      <c r="C109" s="295" t="str">
        <f ca="1">IFERROR(IF(ROUND(B109/MAX(MAX(B108:B119),ABS(MIN(B108:B119)))*50,0)&gt;0,REPT("&gt;",ROUND(B109/MAX(MAX(B108:B119),ABS(MIN(B108:B119)))*50,0)),REPT("&lt;",ABS(ROUND(B109/MAX(MAX(B108:B119),ABS(MIN(B108:B119)))*50,0)))),"")</f>
        <v/>
      </c>
    </row>
    <row r="110" spans="1:3" ht="49.5" customHeight="1">
      <c r="A110" s="287">
        <f t="shared" ca="1" si="5"/>
        <v>41061</v>
      </c>
      <c r="B110" s="288">
        <f ca="1">VLOOKUP(A106,'Financial-BS'!A:N,MATCH(Financialgraph!A110,'Financial-BS'!A$5:N$5,0),FALSE)</f>
        <v>0</v>
      </c>
      <c r="C110" s="295" t="str">
        <f ca="1">IFERROR(IF(ROUND(B110/MAX(MAX(B108:B119),ABS(MIN(B108:B119)))*50,0)&gt;0,REPT("&gt;",ROUND(B110/MAX(MAX(B108:B119),ABS(MIN(B108:B119)))*50,0)),REPT("&lt;",ABS(ROUND(B110/MAX(MAX(B108:B119),ABS(MIN(B108:B119)))*50,0)))),"")</f>
        <v/>
      </c>
    </row>
    <row r="111" spans="1:3" ht="49.5" customHeight="1">
      <c r="A111" s="287">
        <f t="shared" ca="1" si="5"/>
        <v>41091</v>
      </c>
      <c r="B111" s="288">
        <f ca="1">VLOOKUP(A106,'Financial-BS'!A:N,MATCH(Financialgraph!A111,'Financial-BS'!A$5:N$5,0),FALSE)</f>
        <v>0</v>
      </c>
      <c r="C111" s="295" t="str">
        <f ca="1">IFERROR(IF(ROUND(B111/MAX(MAX(B108:B119),ABS(MIN(B108:B119)))*50,0)&gt;0,REPT("&gt;",ROUND(B111/MAX(MAX(B108:B119),ABS(MIN(B108:B119)))*50,0)),REPT("&lt;",ABS(ROUND(B111/MAX(MAX(B108:B119),ABS(MIN(B108:B119)))*50,0)))),"")</f>
        <v/>
      </c>
    </row>
    <row r="112" spans="1:3" ht="49.5" customHeight="1">
      <c r="A112" s="287">
        <f t="shared" ca="1" si="5"/>
        <v>41122</v>
      </c>
      <c r="B112" s="288">
        <f ca="1">VLOOKUP(A106,'Financial-BS'!A:N,MATCH(Financialgraph!A112,'Financial-BS'!A$5:N$5,0),FALSE)</f>
        <v>0</v>
      </c>
      <c r="C112" s="295" t="str">
        <f ca="1">IFERROR(IF(ROUND(B112/MAX(MAX(B108:B119),ABS(MIN(B108:B119)))*50,0)&gt;0,REPT("&gt;",ROUND(B112/MAX(MAX(B108:B119),ABS(MIN(B108:B119)))*50,0)),REPT("&lt;",ABS(ROUND(B112/MAX(MAX(B108:B119),ABS(MIN(B108:B119)))*50,0)))),"")</f>
        <v/>
      </c>
    </row>
    <row r="113" spans="1:3" ht="49.5" customHeight="1">
      <c r="A113" s="287">
        <f t="shared" ca="1" si="5"/>
        <v>41153</v>
      </c>
      <c r="B113" s="288">
        <f ca="1">VLOOKUP(A106,'Financial-BS'!A:N,MATCH(Financialgraph!A113,'Financial-BS'!A$5:N$5,0),FALSE)</f>
        <v>0</v>
      </c>
      <c r="C113" s="295" t="str">
        <f ca="1">IFERROR(IF(ROUND(B113/MAX(MAX(B108:B119),ABS(MIN(B108:B119)))*50,0)&gt;0,REPT("&gt;",ROUND(B113/MAX(MAX(B108:B119),ABS(MIN(B108:B119)))*50,0)),REPT("&lt;",ABS(ROUND(B113/MAX(MAX(B108:B119),ABS(MIN(B108:B119)))*50,0)))),"")</f>
        <v/>
      </c>
    </row>
    <row r="114" spans="1:3" ht="49.5" customHeight="1">
      <c r="A114" s="287">
        <f t="shared" ca="1" si="5"/>
        <v>41183</v>
      </c>
      <c r="B114" s="288">
        <f ca="1">VLOOKUP(A106,'Financial-BS'!A:N,MATCH(Financialgraph!A114,'Financial-BS'!A$5:N$5,0),FALSE)</f>
        <v>0</v>
      </c>
      <c r="C114" s="295" t="str">
        <f ca="1">IFERROR(IF(ROUND(B114/MAX(MAX(B108:B119),ABS(MIN(B108:B119)))*50,0)&gt;0,REPT("&gt;",ROUND(B114/MAX(MAX(B108:B119),ABS(MIN(B108:B119)))*50,0)),REPT("&lt;",ABS(ROUND(B114/MAX(MAX(B108:B119),ABS(MIN(B108:B119)))*50,0)))),"")</f>
        <v/>
      </c>
    </row>
    <row r="115" spans="1:3" ht="49.5" customHeight="1">
      <c r="A115" s="287">
        <f t="shared" ca="1" si="5"/>
        <v>41214</v>
      </c>
      <c r="B115" s="288">
        <f ca="1">VLOOKUP(A106,'Financial-BS'!A:N,MATCH(Financialgraph!A115,'Financial-BS'!A$5:N$5,0),FALSE)</f>
        <v>0</v>
      </c>
      <c r="C115" s="295" t="str">
        <f ca="1">IFERROR(IF(ROUND(B115/MAX(MAX(B108:B119),ABS(MIN(B108:B119)))*50,0)&gt;0,REPT("&gt;",ROUND(B115/MAX(MAX(B108:B119),ABS(MIN(B108:B119)))*50,0)),REPT("&lt;",ABS(ROUND(B115/MAX(MAX(B108:B119),ABS(MIN(B108:B119)))*50,0)))),"")</f>
        <v/>
      </c>
    </row>
    <row r="116" spans="1:3" ht="49.5" customHeight="1">
      <c r="A116" s="287">
        <f t="shared" ca="1" si="5"/>
        <v>41244</v>
      </c>
      <c r="B116" s="288">
        <f ca="1">VLOOKUP(A106,'Financial-BS'!A:N,MATCH(Financialgraph!A116,'Financial-BS'!A$5:N$5,0),FALSE)</f>
        <v>-500</v>
      </c>
      <c r="C116" s="295" t="str">
        <f ca="1">IFERROR(IF(ROUND(B116/MAX(MAX(B108:B119),ABS(MIN(B108:B119)))*50,0)&gt;0,REPT("&gt;",ROUND(B116/MAX(MAX(B108:B119),ABS(MIN(B108:B119)))*50,0)),REPT("&lt;",ABS(ROUND(B116/MAX(MAX(B108:B119),ABS(MIN(B108:B119)))*50,0)))),"")</f>
        <v>&lt;&lt;&lt;&lt;&lt;&lt;&lt;&lt;&lt;&lt;&lt;&lt;&lt;&lt;&lt;&lt;&lt;&lt;&lt;&lt;&lt;&lt;&lt;&lt;&lt;&lt;&lt;&lt;&lt;&lt;&lt;&lt;&lt;&lt;&lt;&lt;&lt;&lt;&lt;&lt;&lt;&lt;&lt;&lt;&lt;&lt;&lt;&lt;&lt;&lt;</v>
      </c>
    </row>
    <row r="117" spans="1:3" ht="49.5" customHeight="1">
      <c r="A117" s="287">
        <f t="shared" ca="1" si="5"/>
        <v>41275</v>
      </c>
      <c r="B117" s="288">
        <f ca="1">VLOOKUP(A106,'Financial-BS'!A:N,MATCH(Financialgraph!A117,'Financial-BS'!A$5:N$5,0),FALSE)</f>
        <v>-500</v>
      </c>
      <c r="C117" s="295" t="str">
        <f ca="1">IFERROR(IF(ROUND(B117/MAX(MAX(B108:B119),ABS(MIN(B108:B119)))*50,0)&gt;0,REPT("&gt;",ROUND(B117/MAX(MAX(B108:B119),ABS(MIN(B108:B119)))*50,0)),REPT("&lt;",ABS(ROUND(B117/MAX(MAX(B108:B119),ABS(MIN(B108:B119)))*50,0)))),"")</f>
        <v>&lt;&lt;&lt;&lt;&lt;&lt;&lt;&lt;&lt;&lt;&lt;&lt;&lt;&lt;&lt;&lt;&lt;&lt;&lt;&lt;&lt;&lt;&lt;&lt;&lt;&lt;&lt;&lt;&lt;&lt;&lt;&lt;&lt;&lt;&lt;&lt;&lt;&lt;&lt;&lt;&lt;&lt;&lt;&lt;&lt;&lt;&lt;&lt;&lt;&lt;</v>
      </c>
    </row>
    <row r="118" spans="1:3" ht="49.5" customHeight="1">
      <c r="A118" s="287">
        <f t="shared" ca="1" si="5"/>
        <v>41306</v>
      </c>
      <c r="B118" s="288">
        <f ca="1">VLOOKUP(A106,'Financial-BS'!A:N,MATCH(Financialgraph!A118,'Financial-BS'!A$5:N$5,0),FALSE)</f>
        <v>-500</v>
      </c>
      <c r="C118" s="295" t="str">
        <f ca="1">IFERROR(IF(ROUND(B118/MAX(MAX(B108:B119),ABS(MIN(B108:B119)))*50,0)&gt;0,REPT("&gt;",ROUND(B118/MAX(MAX(B108:B119),ABS(MIN(B108:B119)))*50,0)),REPT("&lt;",ABS(ROUND(B118/MAX(MAX(B108:B119),ABS(MIN(B108:B119)))*50,0)))),"")</f>
        <v>&lt;&lt;&lt;&lt;&lt;&lt;&lt;&lt;&lt;&lt;&lt;&lt;&lt;&lt;&lt;&lt;&lt;&lt;&lt;&lt;&lt;&lt;&lt;&lt;&lt;&lt;&lt;&lt;&lt;&lt;&lt;&lt;&lt;&lt;&lt;&lt;&lt;&lt;&lt;&lt;&lt;&lt;&lt;&lt;&lt;&lt;&lt;&lt;&lt;&lt;</v>
      </c>
    </row>
    <row r="119" spans="1:3" ht="49.5" customHeight="1">
      <c r="A119" s="287">
        <f t="shared" ca="1" si="5"/>
        <v>41334</v>
      </c>
      <c r="B119" s="288">
        <f ca="1">VLOOKUP(A106,'Financial-BS'!A:N,MATCH(Financialgraph!A119,'Financial-BS'!A$5:N$5,0),FALSE)</f>
        <v>-500</v>
      </c>
      <c r="C119" s="295" t="str">
        <f ca="1">IFERROR(IF(ROUND(B119/MAX(MAX(B108:B119),ABS(MIN(B108:B119)))*50,0)&gt;0,REPT("&gt;",ROUND(B119/MAX(MAX(B108:B119),ABS(MIN(B108:B119)))*50,0)),REPT("&lt;",ABS(ROUND(B119/MAX(MAX(B108:B119),ABS(MIN(B108:B119)))*50,0)))),"")</f>
        <v>&lt;&lt;&lt;&lt;&lt;&lt;&lt;&lt;&lt;&lt;&lt;&lt;&lt;&lt;&lt;&lt;&lt;&lt;&lt;&lt;&lt;&lt;&lt;&lt;&lt;&lt;&lt;&lt;&lt;&lt;&lt;&lt;&lt;&lt;&lt;&lt;&lt;&lt;&lt;&lt;&lt;&lt;&lt;&lt;&lt;&lt;&lt;&lt;&lt;&lt;</v>
      </c>
    </row>
    <row r="120" spans="1:3" ht="49.5" customHeight="1">
      <c r="C120" s="294"/>
    </row>
    <row r="121" spans="1:3" ht="49.5" customHeight="1">
      <c r="A121" s="264">
        <f>A106+1</f>
        <v>11</v>
      </c>
      <c r="C121" s="294"/>
    </row>
    <row r="122" spans="1:3" ht="49.5" customHeight="1">
      <c r="A122" s="81" t="str">
        <f>VLOOKUP(A121,'Financial-BS'!A:N,2,FALSE)</f>
        <v>Short Term Borrowings</v>
      </c>
      <c r="C122" s="294"/>
    </row>
    <row r="123" spans="1:3" ht="49.5" customHeight="1">
      <c r="A123" s="287">
        <f ca="1">A108</f>
        <v>41000</v>
      </c>
      <c r="B123" s="288">
        <f ca="1">VLOOKUP(A121,'Financial-BS'!A:N,MATCH(Financialgraph!A123,'Financial-BS'!A$5:N$5,0),FALSE)</f>
        <v>0</v>
      </c>
      <c r="C123" s="295" t="str">
        <f ca="1">IFERROR(IF(ROUND(B123/MAX(MAX(B123:B134),ABS(MIN(B123:B134)))*50,0)&gt;0,REPT("&gt;",ROUND(B123/MAX(MAX(B123:B134),ABS(MIN(B123:B134)))*50,0)),REPT("&lt;",ABS(ROUND(B123/MAX(MAX(B123:B134),ABS(MIN(B123:B134)))*50,0)))),"")</f>
        <v/>
      </c>
    </row>
    <row r="124" spans="1:3" ht="49.5" customHeight="1">
      <c r="A124" s="287">
        <f t="shared" ref="A124:A134" ca="1" si="6">A109</f>
        <v>41030</v>
      </c>
      <c r="B124" s="288">
        <f ca="1">VLOOKUP(A121,'Financial-BS'!A:N,MATCH(Financialgraph!A124,'Financial-BS'!A$5:N$5,0),FALSE)</f>
        <v>0</v>
      </c>
      <c r="C124" s="295" t="str">
        <f ca="1">IFERROR(IF(ROUND(B124/MAX(MAX(B123:B134),ABS(MIN(B123:B134)))*50,0)&gt;0,REPT("&gt;",ROUND(B124/MAX(MAX(B123:B134),ABS(MIN(B123:B134)))*50,0)),REPT("&lt;",ABS(ROUND(B124/MAX(MAX(B123:B134),ABS(MIN(B123:B134)))*50,0)))),"")</f>
        <v/>
      </c>
    </row>
    <row r="125" spans="1:3" ht="49.5" customHeight="1">
      <c r="A125" s="287">
        <f t="shared" ca="1" si="6"/>
        <v>41061</v>
      </c>
      <c r="B125" s="288">
        <f ca="1">VLOOKUP(A121,'Financial-BS'!A:N,MATCH(Financialgraph!A125,'Financial-BS'!A$5:N$5,0),FALSE)</f>
        <v>0</v>
      </c>
      <c r="C125" s="295" t="str">
        <f ca="1">IFERROR(IF(ROUND(B125/MAX(MAX(B123:B134),ABS(MIN(B123:B134)))*50,0)&gt;0,REPT("&gt;",ROUND(B125/MAX(MAX(B123:B134),ABS(MIN(B123:B134)))*50,0)),REPT("&lt;",ABS(ROUND(B125/MAX(MAX(B123:B134),ABS(MIN(B123:B134)))*50,0)))),"")</f>
        <v/>
      </c>
    </row>
    <row r="126" spans="1:3" ht="49.5" customHeight="1">
      <c r="A126" s="287">
        <f t="shared" ca="1" si="6"/>
        <v>41091</v>
      </c>
      <c r="B126" s="288">
        <f ca="1">VLOOKUP(A121,'Financial-BS'!A:N,MATCH(Financialgraph!A126,'Financial-BS'!A$5:N$5,0),FALSE)</f>
        <v>-10000</v>
      </c>
      <c r="C126" s="295" t="str">
        <f ca="1">IFERROR(IF(ROUND(B126/MAX(MAX(B123:B134),ABS(MIN(B123:B134)))*50,0)&gt;0,REPT("&gt;",ROUND(B126/MAX(MAX(B123:B134),ABS(MIN(B123:B134)))*50,0)),REPT("&lt;",ABS(ROUND(B126/MAX(MAX(B123:B134),ABS(MIN(B123:B134)))*50,0)))),"")</f>
        <v>&lt;&lt;&lt;&lt;&lt;&lt;&lt;&lt;&lt;&lt;&lt;&lt;&lt;&lt;&lt;&lt;&lt;&lt;&lt;&lt;&lt;&lt;&lt;&lt;&lt;&lt;&lt;&lt;&lt;&lt;&lt;&lt;&lt;&lt;&lt;&lt;&lt;&lt;&lt;&lt;&lt;&lt;&lt;&lt;&lt;&lt;&lt;&lt;&lt;&lt;</v>
      </c>
    </row>
    <row r="127" spans="1:3" ht="49.5" customHeight="1">
      <c r="A127" s="287">
        <f t="shared" ca="1" si="6"/>
        <v>41122</v>
      </c>
      <c r="B127" s="288">
        <f ca="1">VLOOKUP(A121,'Financial-BS'!A:N,MATCH(Financialgraph!A127,'Financial-BS'!A$5:N$5,0),FALSE)</f>
        <v>-10000</v>
      </c>
      <c r="C127" s="295" t="str">
        <f ca="1">IFERROR(IF(ROUND(B127/MAX(MAX(B123:B134),ABS(MIN(B123:B134)))*50,0)&gt;0,REPT("&gt;",ROUND(B127/MAX(MAX(B123:B134),ABS(MIN(B123:B134)))*50,0)),REPT("&lt;",ABS(ROUND(B127/MAX(MAX(B123:B134),ABS(MIN(B123:B134)))*50,0)))),"")</f>
        <v>&lt;&lt;&lt;&lt;&lt;&lt;&lt;&lt;&lt;&lt;&lt;&lt;&lt;&lt;&lt;&lt;&lt;&lt;&lt;&lt;&lt;&lt;&lt;&lt;&lt;&lt;&lt;&lt;&lt;&lt;&lt;&lt;&lt;&lt;&lt;&lt;&lt;&lt;&lt;&lt;&lt;&lt;&lt;&lt;&lt;&lt;&lt;&lt;&lt;&lt;</v>
      </c>
    </row>
    <row r="128" spans="1:3" ht="49.5" customHeight="1">
      <c r="A128" s="287">
        <f t="shared" ca="1" si="6"/>
        <v>41153</v>
      </c>
      <c r="B128" s="288">
        <f ca="1">VLOOKUP(A121,'Financial-BS'!A:N,MATCH(Financialgraph!A128,'Financial-BS'!A$5:N$5,0),FALSE)</f>
        <v>-10000</v>
      </c>
      <c r="C128" s="295" t="str">
        <f ca="1">IFERROR(IF(ROUND(B128/MAX(MAX(B123:B134),ABS(MIN(B123:B134)))*50,0)&gt;0,REPT("&gt;",ROUND(B128/MAX(MAX(B123:B134),ABS(MIN(B123:B134)))*50,0)),REPT("&lt;",ABS(ROUND(B128/MAX(MAX(B123:B134),ABS(MIN(B123:B134)))*50,0)))),"")</f>
        <v>&lt;&lt;&lt;&lt;&lt;&lt;&lt;&lt;&lt;&lt;&lt;&lt;&lt;&lt;&lt;&lt;&lt;&lt;&lt;&lt;&lt;&lt;&lt;&lt;&lt;&lt;&lt;&lt;&lt;&lt;&lt;&lt;&lt;&lt;&lt;&lt;&lt;&lt;&lt;&lt;&lt;&lt;&lt;&lt;&lt;&lt;&lt;&lt;&lt;&lt;</v>
      </c>
    </row>
    <row r="129" spans="1:3" ht="49.5" customHeight="1">
      <c r="A129" s="287">
        <f t="shared" ca="1" si="6"/>
        <v>41183</v>
      </c>
      <c r="B129" s="288">
        <f ca="1">VLOOKUP(A121,'Financial-BS'!A:N,MATCH(Financialgraph!A129,'Financial-BS'!A$5:N$5,0),FALSE)</f>
        <v>-10000</v>
      </c>
      <c r="C129" s="295" t="str">
        <f ca="1">IFERROR(IF(ROUND(B129/MAX(MAX(B123:B134),ABS(MIN(B123:B134)))*50,0)&gt;0,REPT("&gt;",ROUND(B129/MAX(MAX(B123:B134),ABS(MIN(B123:B134)))*50,0)),REPT("&lt;",ABS(ROUND(B129/MAX(MAX(B123:B134),ABS(MIN(B123:B134)))*50,0)))),"")</f>
        <v>&lt;&lt;&lt;&lt;&lt;&lt;&lt;&lt;&lt;&lt;&lt;&lt;&lt;&lt;&lt;&lt;&lt;&lt;&lt;&lt;&lt;&lt;&lt;&lt;&lt;&lt;&lt;&lt;&lt;&lt;&lt;&lt;&lt;&lt;&lt;&lt;&lt;&lt;&lt;&lt;&lt;&lt;&lt;&lt;&lt;&lt;&lt;&lt;&lt;&lt;</v>
      </c>
    </row>
    <row r="130" spans="1:3" ht="49.5" customHeight="1">
      <c r="A130" s="287">
        <f t="shared" ca="1" si="6"/>
        <v>41214</v>
      </c>
      <c r="B130" s="288">
        <f ca="1">VLOOKUP(A121,'Financial-BS'!A:N,MATCH(Financialgraph!A130,'Financial-BS'!A$5:N$5,0),FALSE)</f>
        <v>-10000</v>
      </c>
      <c r="C130" s="295" t="str">
        <f ca="1">IFERROR(IF(ROUND(B130/MAX(MAX(B123:B134),ABS(MIN(B123:B134)))*50,0)&gt;0,REPT("&gt;",ROUND(B130/MAX(MAX(B123:B134),ABS(MIN(B123:B134)))*50,0)),REPT("&lt;",ABS(ROUND(B130/MAX(MAX(B123:B134),ABS(MIN(B123:B134)))*50,0)))),"")</f>
        <v>&lt;&lt;&lt;&lt;&lt;&lt;&lt;&lt;&lt;&lt;&lt;&lt;&lt;&lt;&lt;&lt;&lt;&lt;&lt;&lt;&lt;&lt;&lt;&lt;&lt;&lt;&lt;&lt;&lt;&lt;&lt;&lt;&lt;&lt;&lt;&lt;&lt;&lt;&lt;&lt;&lt;&lt;&lt;&lt;&lt;&lt;&lt;&lt;&lt;&lt;</v>
      </c>
    </row>
    <row r="131" spans="1:3" ht="49.5" customHeight="1">
      <c r="A131" s="287">
        <f t="shared" ca="1" si="6"/>
        <v>41244</v>
      </c>
      <c r="B131" s="288">
        <f ca="1">VLOOKUP(A121,'Financial-BS'!A:N,MATCH(Financialgraph!A131,'Financial-BS'!A$5:N$5,0),FALSE)</f>
        <v>-10000</v>
      </c>
      <c r="C131" s="295" t="str">
        <f ca="1">IFERROR(IF(ROUND(B131/MAX(MAX(B123:B134),ABS(MIN(B123:B134)))*50,0)&gt;0,REPT("&gt;",ROUND(B131/MAX(MAX(B123:B134),ABS(MIN(B123:B134)))*50,0)),REPT("&lt;",ABS(ROUND(B131/MAX(MAX(B123:B134),ABS(MIN(B123:B134)))*50,0)))),"")</f>
        <v>&lt;&lt;&lt;&lt;&lt;&lt;&lt;&lt;&lt;&lt;&lt;&lt;&lt;&lt;&lt;&lt;&lt;&lt;&lt;&lt;&lt;&lt;&lt;&lt;&lt;&lt;&lt;&lt;&lt;&lt;&lt;&lt;&lt;&lt;&lt;&lt;&lt;&lt;&lt;&lt;&lt;&lt;&lt;&lt;&lt;&lt;&lt;&lt;&lt;&lt;</v>
      </c>
    </row>
    <row r="132" spans="1:3" ht="49.5" customHeight="1">
      <c r="A132" s="287">
        <f t="shared" ca="1" si="6"/>
        <v>41275</v>
      </c>
      <c r="B132" s="288">
        <f ca="1">VLOOKUP(A121,'Financial-BS'!A:N,MATCH(Financialgraph!A132,'Financial-BS'!A$5:N$5,0),FALSE)</f>
        <v>-10000</v>
      </c>
      <c r="C132" s="295" t="str">
        <f ca="1">IFERROR(IF(ROUND(B132/MAX(MAX(B123:B134),ABS(MIN(B123:B134)))*50,0)&gt;0,REPT("&gt;",ROUND(B132/MAX(MAX(B123:B134),ABS(MIN(B123:B134)))*50,0)),REPT("&lt;",ABS(ROUND(B132/MAX(MAX(B123:B134),ABS(MIN(B123:B134)))*50,0)))),"")</f>
        <v>&lt;&lt;&lt;&lt;&lt;&lt;&lt;&lt;&lt;&lt;&lt;&lt;&lt;&lt;&lt;&lt;&lt;&lt;&lt;&lt;&lt;&lt;&lt;&lt;&lt;&lt;&lt;&lt;&lt;&lt;&lt;&lt;&lt;&lt;&lt;&lt;&lt;&lt;&lt;&lt;&lt;&lt;&lt;&lt;&lt;&lt;&lt;&lt;&lt;&lt;</v>
      </c>
    </row>
    <row r="133" spans="1:3" ht="49.5" customHeight="1">
      <c r="A133" s="287">
        <f t="shared" ca="1" si="6"/>
        <v>41306</v>
      </c>
      <c r="B133" s="288">
        <f ca="1">VLOOKUP(A121,'Financial-BS'!A:N,MATCH(Financialgraph!A133,'Financial-BS'!A$5:N$5,0),FALSE)</f>
        <v>-10000</v>
      </c>
      <c r="C133" s="295" t="str">
        <f ca="1">IFERROR(IF(ROUND(B133/MAX(MAX(B123:B134),ABS(MIN(B123:B134)))*50,0)&gt;0,REPT("&gt;",ROUND(B133/MAX(MAX(B123:B134),ABS(MIN(B123:B134)))*50,0)),REPT("&lt;",ABS(ROUND(B133/MAX(MAX(B123:B134),ABS(MIN(B123:B134)))*50,0)))),"")</f>
        <v>&lt;&lt;&lt;&lt;&lt;&lt;&lt;&lt;&lt;&lt;&lt;&lt;&lt;&lt;&lt;&lt;&lt;&lt;&lt;&lt;&lt;&lt;&lt;&lt;&lt;&lt;&lt;&lt;&lt;&lt;&lt;&lt;&lt;&lt;&lt;&lt;&lt;&lt;&lt;&lt;&lt;&lt;&lt;&lt;&lt;&lt;&lt;&lt;&lt;&lt;</v>
      </c>
    </row>
    <row r="134" spans="1:3" ht="49.5" customHeight="1">
      <c r="A134" s="287">
        <f t="shared" ca="1" si="6"/>
        <v>41334</v>
      </c>
      <c r="B134" s="288">
        <f ca="1">VLOOKUP(A121,'Financial-BS'!A:N,MATCH(Financialgraph!A134,'Financial-BS'!A$5:N$5,0),FALSE)</f>
        <v>-10000</v>
      </c>
      <c r="C134" s="295" t="str">
        <f ca="1">IFERROR(IF(ROUND(B134/MAX(MAX(B123:B134),ABS(MIN(B123:B134)))*50,0)&gt;0,REPT("&gt;",ROUND(B134/MAX(MAX(B123:B134),ABS(MIN(B123:B134)))*50,0)),REPT("&lt;",ABS(ROUND(B134/MAX(MAX(B123:B134),ABS(MIN(B123:B134)))*50,0)))),"")</f>
        <v>&lt;&lt;&lt;&lt;&lt;&lt;&lt;&lt;&lt;&lt;&lt;&lt;&lt;&lt;&lt;&lt;&lt;&lt;&lt;&lt;&lt;&lt;&lt;&lt;&lt;&lt;&lt;&lt;&lt;&lt;&lt;&lt;&lt;&lt;&lt;&lt;&lt;&lt;&lt;&lt;&lt;&lt;&lt;&lt;&lt;&lt;&lt;&lt;&lt;&lt;</v>
      </c>
    </row>
    <row r="135" spans="1:3" ht="49.5" customHeight="1">
      <c r="A135" s="262"/>
      <c r="C135" s="294"/>
    </row>
    <row r="136" spans="1:3" ht="49.5" customHeight="1">
      <c r="A136" s="264">
        <f>A121+1</f>
        <v>12</v>
      </c>
      <c r="C136" s="294"/>
    </row>
    <row r="137" spans="1:3" ht="49.5" customHeight="1">
      <c r="A137" s="81" t="str">
        <f>VLOOKUP(A136,'Financial-BS'!A:N,2,FALSE)</f>
        <v>Trade Payable</v>
      </c>
      <c r="C137" s="294"/>
    </row>
    <row r="138" spans="1:3" ht="49.5" customHeight="1">
      <c r="A138" s="287">
        <f ca="1">A123</f>
        <v>41000</v>
      </c>
      <c r="B138" s="289">
        <f ca="1">VLOOKUP(A136,'Financial-BS'!A:N,MATCH(Financialgraph!A138,'Financial-BS'!A$5:N$5,0),FALSE)</f>
        <v>-6</v>
      </c>
      <c r="C138" s="295" t="str">
        <f ca="1">IFERROR(IF(ROUND(B138/MAX(MAX(B138:B149),ABS(MIN(B138:B149)))*50,0)&gt;0,REPT("&gt;",ROUND(B138/MAX(MAX(B138:B149),ABS(MIN(B138:B149)))*50,0)),REPT("&lt;",ABS(ROUND(B138/MAX(MAX(B138:B149),ABS(MIN(B138:B149)))*50,0)))),"")</f>
        <v>&lt;&lt;</v>
      </c>
    </row>
    <row r="139" spans="1:3" ht="49.5" customHeight="1">
      <c r="A139" s="287">
        <f t="shared" ref="A139:A149" ca="1" si="7">A124</f>
        <v>41030</v>
      </c>
      <c r="B139" s="288">
        <f ca="1">VLOOKUP(A136,'Financial-BS'!A:N,MATCH(Financialgraph!A139,'Financial-BS'!A$5:N$5,0),FALSE)</f>
        <v>0</v>
      </c>
      <c r="C139" s="295" t="str">
        <f ca="1">IFERROR(IF(ROUND(B139/MAX(MAX(B138:B149),ABS(MIN(B138:B149)))*50,0)&gt;0,REPT("&gt;",ROUND(B139/MAX(MAX(B138:B149),ABS(MIN(B138:B149)))*50,0)),REPT("&lt;",ABS(ROUND(B139/MAX(MAX(B138:B149),ABS(MIN(B138:B149)))*50,0)))),"")</f>
        <v/>
      </c>
    </row>
    <row r="140" spans="1:3" ht="49.5" customHeight="1">
      <c r="A140" s="287">
        <f t="shared" ca="1" si="7"/>
        <v>41061</v>
      </c>
      <c r="B140" s="288">
        <f ca="1">VLOOKUP(A136,'Financial-BS'!A:N,MATCH(Financialgraph!A140,'Financial-BS'!A$5:N$5,0),FALSE)</f>
        <v>-7</v>
      </c>
      <c r="C140" s="295" t="str">
        <f ca="1">IFERROR(IF(ROUND(B140/MAX(MAX(B138:B149),ABS(MIN(B138:B149)))*50,0)&gt;0,REPT("&gt;",ROUND(B140/MAX(MAX(B138:B149),ABS(MIN(B138:B149)))*50,0)),REPT("&lt;",ABS(ROUND(B140/MAX(MAX(B138:B149),ABS(MIN(B138:B149)))*50,0)))),"")</f>
        <v>&lt;&lt;</v>
      </c>
    </row>
    <row r="141" spans="1:3" ht="49.5" customHeight="1">
      <c r="A141" s="287">
        <f t="shared" ca="1" si="7"/>
        <v>41091</v>
      </c>
      <c r="B141" s="288">
        <f ca="1">VLOOKUP(A136,'Financial-BS'!A:N,MATCH(Financialgraph!A141,'Financial-BS'!A$5:N$5,0),FALSE)</f>
        <v>-3</v>
      </c>
      <c r="C141" s="295" t="str">
        <f ca="1">IFERROR(IF(ROUND(B141/MAX(MAX(B138:B149),ABS(MIN(B138:B149)))*50,0)&gt;0,REPT("&gt;",ROUND(B141/MAX(MAX(B138:B149),ABS(MIN(B138:B149)))*50,0)),REPT("&lt;",ABS(ROUND(B141/MAX(MAX(B138:B149),ABS(MIN(B138:B149)))*50,0)))),"")</f>
        <v>&lt;</v>
      </c>
    </row>
    <row r="142" spans="1:3" ht="49.5" customHeight="1">
      <c r="A142" s="287">
        <f t="shared" ca="1" si="7"/>
        <v>41122</v>
      </c>
      <c r="B142" s="288">
        <f ca="1">VLOOKUP(A136,'Financial-BS'!A:N,MATCH(Financialgraph!A142,'Financial-BS'!A$5:N$5,0),FALSE)</f>
        <v>4</v>
      </c>
      <c r="C142" s="295" t="str">
        <f ca="1">IFERROR(IF(ROUND(B142/MAX(MAX(B138:B149),ABS(MIN(B138:B149)))*50,0)&gt;0,REPT("&gt;",ROUND(B142/MAX(MAX(B138:B149),ABS(MIN(B138:B149)))*50,0)),REPT("&lt;",ABS(ROUND(B142/MAX(MAX(B138:B149),ABS(MIN(B138:B149)))*50,0)))),"")</f>
        <v>&gt;</v>
      </c>
    </row>
    <row r="143" spans="1:3" ht="49.5" customHeight="1">
      <c r="A143" s="287">
        <f t="shared" ca="1" si="7"/>
        <v>41153</v>
      </c>
      <c r="B143" s="288">
        <f ca="1">VLOOKUP(A136,'Financial-BS'!A:N,MATCH(Financialgraph!A143,'Financial-BS'!A$5:N$5,0),FALSE)</f>
        <v>30</v>
      </c>
      <c r="C143" s="295" t="str">
        <f ca="1">IFERROR(IF(ROUND(B143/MAX(MAX(B138:B149),ABS(MIN(B138:B149)))*50,0)&gt;0,REPT("&gt;",ROUND(B143/MAX(MAX(B138:B149),ABS(MIN(B138:B149)))*50,0)),REPT("&lt;",ABS(ROUND(B143/MAX(MAX(B138:B149),ABS(MIN(B138:B149)))*50,0)))),"")</f>
        <v>&gt;&gt;&gt;&gt;&gt;&gt;&gt;&gt;&gt;</v>
      </c>
    </row>
    <row r="144" spans="1:3" ht="49.5" customHeight="1">
      <c r="A144" s="287">
        <f t="shared" ca="1" si="7"/>
        <v>41183</v>
      </c>
      <c r="B144" s="288">
        <f ca="1">VLOOKUP(A136,'Financial-BS'!A:N,MATCH(Financialgraph!A144,'Financial-BS'!A$5:N$5,0),FALSE)</f>
        <v>67</v>
      </c>
      <c r="C144" s="295" t="str">
        <f ca="1">IFERROR(IF(ROUND(B144/MAX(MAX(B138:B149),ABS(MIN(B138:B149)))*50,0)&gt;0,REPT("&gt;",ROUND(B144/MAX(MAX(B138:B149),ABS(MIN(B138:B149)))*50,0)),REPT("&lt;",ABS(ROUND(B144/MAX(MAX(B138:B149),ABS(MIN(B138:B149)))*50,0)))),"")</f>
        <v>&gt;&gt;&gt;&gt;&gt;&gt;&gt;&gt;&gt;&gt;&gt;&gt;&gt;&gt;&gt;&gt;&gt;&gt;&gt;&gt;</v>
      </c>
    </row>
    <row r="145" spans="1:3" ht="49.5" customHeight="1">
      <c r="A145" s="287">
        <f t="shared" ca="1" si="7"/>
        <v>41214</v>
      </c>
      <c r="B145" s="288">
        <f ca="1">VLOOKUP(A136,'Financial-BS'!A:N,MATCH(Financialgraph!A145,'Financial-BS'!A$5:N$5,0),FALSE)</f>
        <v>96</v>
      </c>
      <c r="C145" s="295" t="str">
        <f ca="1">IFERROR(IF(ROUND(B145/MAX(MAX(B138:B149),ABS(MIN(B138:B149)))*50,0)&gt;0,REPT("&gt;",ROUND(B145/MAX(MAX(B138:B149),ABS(MIN(B138:B149)))*50,0)),REPT("&lt;",ABS(ROUND(B145/MAX(MAX(B138:B149),ABS(MIN(B138:B149)))*50,0)))),"")</f>
        <v>&gt;&gt;&gt;&gt;&gt;&gt;&gt;&gt;&gt;&gt;&gt;&gt;&gt;&gt;&gt;&gt;&gt;&gt;&gt;&gt;&gt;&gt;&gt;&gt;&gt;&gt;&gt;&gt;&gt;</v>
      </c>
    </row>
    <row r="146" spans="1:3" ht="49.5" customHeight="1">
      <c r="A146" s="287">
        <f t="shared" ca="1" si="7"/>
        <v>41244</v>
      </c>
      <c r="B146" s="288">
        <f ca="1">VLOOKUP(A136,'Financial-BS'!A:N,MATCH(Financialgraph!A146,'Financial-BS'!A$5:N$5,0),FALSE)</f>
        <v>164</v>
      </c>
      <c r="C146" s="295" t="str">
        <f ca="1">IFERROR(IF(ROUND(B146/MAX(MAX(B138:B149),ABS(MIN(B138:B149)))*50,0)&gt;0,REPT("&gt;",ROUND(B146/MAX(MAX(B138:B149),ABS(MIN(B138:B149)))*50,0)),REPT("&lt;",ABS(ROUND(B146/MAX(MAX(B138:B149),ABS(MIN(B138:B149)))*50,0)))),"")</f>
        <v>&gt;&gt;&gt;&gt;&gt;&gt;&gt;&gt;&gt;&gt;&gt;&gt;&gt;&gt;&gt;&gt;&gt;&gt;&gt;&gt;&gt;&gt;&gt;&gt;&gt;&gt;&gt;&gt;&gt;&gt;&gt;&gt;&gt;&gt;&gt;&gt;&gt;&gt;&gt;&gt;&gt;&gt;&gt;&gt;&gt;&gt;&gt;&gt;&gt;&gt;</v>
      </c>
    </row>
    <row r="147" spans="1:3" ht="49.5" customHeight="1">
      <c r="A147" s="287">
        <f t="shared" ca="1" si="7"/>
        <v>41275</v>
      </c>
      <c r="B147" s="288">
        <f ca="1">VLOOKUP(A136,'Financial-BS'!A:N,MATCH(Financialgraph!A147,'Financial-BS'!A$5:N$5,0),FALSE)</f>
        <v>164</v>
      </c>
      <c r="C147" s="295" t="str">
        <f ca="1">IFERROR(IF(ROUND(B147/MAX(MAX(B138:B149),ABS(MIN(B138:B149)))*50,0)&gt;0,REPT("&gt;",ROUND(B147/MAX(MAX(B138:B149),ABS(MIN(B138:B149)))*50,0)),REPT("&lt;",ABS(ROUND(B147/MAX(MAX(B138:B149),ABS(MIN(B138:B149)))*50,0)))),"")</f>
        <v>&gt;&gt;&gt;&gt;&gt;&gt;&gt;&gt;&gt;&gt;&gt;&gt;&gt;&gt;&gt;&gt;&gt;&gt;&gt;&gt;&gt;&gt;&gt;&gt;&gt;&gt;&gt;&gt;&gt;&gt;&gt;&gt;&gt;&gt;&gt;&gt;&gt;&gt;&gt;&gt;&gt;&gt;&gt;&gt;&gt;&gt;&gt;&gt;&gt;&gt;</v>
      </c>
    </row>
    <row r="148" spans="1:3" ht="49.5" customHeight="1">
      <c r="A148" s="287">
        <f t="shared" ca="1" si="7"/>
        <v>41306</v>
      </c>
      <c r="B148" s="288">
        <f ca="1">VLOOKUP(A136,'Financial-BS'!A:N,MATCH(Financialgraph!A148,'Financial-BS'!A$5:N$5,0),FALSE)</f>
        <v>164</v>
      </c>
      <c r="C148" s="295" t="str">
        <f ca="1">IFERROR(IF(ROUND(B148/MAX(MAX(B138:B149),ABS(MIN(B138:B149)))*50,0)&gt;0,REPT("&gt;",ROUND(B148/MAX(MAX(B138:B149),ABS(MIN(B138:B149)))*50,0)),REPT("&lt;",ABS(ROUND(B148/MAX(MAX(B138:B149),ABS(MIN(B138:B149)))*50,0)))),"")</f>
        <v>&gt;&gt;&gt;&gt;&gt;&gt;&gt;&gt;&gt;&gt;&gt;&gt;&gt;&gt;&gt;&gt;&gt;&gt;&gt;&gt;&gt;&gt;&gt;&gt;&gt;&gt;&gt;&gt;&gt;&gt;&gt;&gt;&gt;&gt;&gt;&gt;&gt;&gt;&gt;&gt;&gt;&gt;&gt;&gt;&gt;&gt;&gt;&gt;&gt;&gt;</v>
      </c>
    </row>
    <row r="149" spans="1:3" ht="49.5" customHeight="1">
      <c r="A149" s="287">
        <f t="shared" ca="1" si="7"/>
        <v>41334</v>
      </c>
      <c r="B149" s="288">
        <f ca="1">VLOOKUP(A136,'Financial-BS'!A:N,MATCH(Financialgraph!A149,'Financial-BS'!A$5:N$5,0),FALSE)</f>
        <v>164</v>
      </c>
      <c r="C149" s="295" t="str">
        <f ca="1">IFERROR(IF(ROUND(B149/MAX(MAX(B138:B149),ABS(MIN(B138:B149)))*50,0)&gt;0,REPT("&gt;",ROUND(B149/MAX(MAX(B138:B149),ABS(MIN(B138:B149)))*50,0)),REPT("&lt;",ABS(ROUND(B149/MAX(MAX(B138:B149),ABS(MIN(B138:B149)))*50,0)))),"")</f>
        <v>&gt;&gt;&gt;&gt;&gt;&gt;&gt;&gt;&gt;&gt;&gt;&gt;&gt;&gt;&gt;&gt;&gt;&gt;&gt;&gt;&gt;&gt;&gt;&gt;&gt;&gt;&gt;&gt;&gt;&gt;&gt;&gt;&gt;&gt;&gt;&gt;&gt;&gt;&gt;&gt;&gt;&gt;&gt;&gt;&gt;&gt;&gt;&gt;&gt;&gt;</v>
      </c>
    </row>
    <row r="150" spans="1:3" ht="49.5" customHeight="1">
      <c r="C150" s="294"/>
    </row>
    <row r="151" spans="1:3" ht="49.5" customHeight="1">
      <c r="A151" s="264">
        <f>A136+1</f>
        <v>13</v>
      </c>
      <c r="C151" s="294"/>
    </row>
    <row r="152" spans="1:3" ht="49.5" customHeight="1">
      <c r="A152" s="81" t="str">
        <f>VLOOKUP(A151,'Financial-BS'!A:N,2,FALSE)</f>
        <v>Other Current Liabilities</v>
      </c>
      <c r="C152" s="294"/>
    </row>
    <row r="153" spans="1:3" ht="49.5" customHeight="1">
      <c r="A153" s="287">
        <f ca="1">A138</f>
        <v>41000</v>
      </c>
      <c r="B153" s="288">
        <f ca="1">VLOOKUP(A151,'Financial-BS'!A:N,MATCH(Financialgraph!A153,'Financial-BS'!A$5:N$5,0),FALSE)</f>
        <v>0</v>
      </c>
      <c r="C153" s="295" t="str">
        <f ca="1">IFERROR(IF(ROUND(B153/MAX(MAX(B153:B164),ABS(MIN(B153:B164)))*50,0)&gt;0,REPT("&gt;",ROUND(B153/MAX(MAX(B153:B164),ABS(MIN(B153:B164)))*50,0)),REPT("&lt;",ABS(ROUND(B153/MAX(MAX(B153:B164),ABS(MIN(B153:B164)))*50,0)))),"")</f>
        <v/>
      </c>
    </row>
    <row r="154" spans="1:3" ht="49.5" customHeight="1">
      <c r="A154" s="287">
        <f t="shared" ref="A154:A164" ca="1" si="8">A139</f>
        <v>41030</v>
      </c>
      <c r="B154" s="288">
        <f ca="1">VLOOKUP(A151,'Financial-BS'!A:N,MATCH(Financialgraph!A154,'Financial-BS'!A$5:N$5,0),FALSE)</f>
        <v>0</v>
      </c>
      <c r="C154" s="295" t="str">
        <f ca="1">IFERROR(IF(ROUND(B154/MAX(MAX(B153:B164),ABS(MIN(B153:B164)))*50,0)&gt;0,REPT("&gt;",ROUND(B154/MAX(MAX(B153:B164),ABS(MIN(B153:B164)))*50,0)),REPT("&lt;",ABS(ROUND(B154/MAX(MAX(B153:B164),ABS(MIN(B153:B164)))*50,0)))),"")</f>
        <v/>
      </c>
    </row>
    <row r="155" spans="1:3" ht="49.5" customHeight="1">
      <c r="A155" s="287">
        <f t="shared" ca="1" si="8"/>
        <v>41061</v>
      </c>
      <c r="B155" s="288">
        <f ca="1">VLOOKUP(A151,'Financial-BS'!A:N,MATCH(Financialgraph!A155,'Financial-BS'!A$5:N$5,0),FALSE)</f>
        <v>-450</v>
      </c>
      <c r="C155" s="295" t="str">
        <f ca="1">IFERROR(IF(ROUND(B155/MAX(MAX(B153:B164),ABS(MIN(B153:B164)))*50,0)&gt;0,REPT("&gt;",ROUND(B155/MAX(MAX(B153:B164),ABS(MIN(B153:B164)))*50,0)),REPT("&lt;",ABS(ROUND(B155/MAX(MAX(B153:B164),ABS(MIN(B153:B164)))*50,0)))),"")</f>
        <v>&lt;&lt;&lt;&lt;&lt;&lt;&lt;&lt;&lt;&lt;&lt;&lt;&lt;&lt;&lt;&lt;&lt;&lt;&lt;&lt;&lt;&lt;&lt;&lt;&lt;&lt;&lt;&lt;&lt;&lt;&lt;&lt;&lt;&lt;&lt;&lt;&lt;&lt;&lt;&lt;&lt;&lt;&lt;&lt;&lt;&lt;&lt;&lt;&lt;&lt;</v>
      </c>
    </row>
    <row r="156" spans="1:3" ht="49.5" customHeight="1">
      <c r="A156" s="287">
        <f t="shared" ca="1" si="8"/>
        <v>41091</v>
      </c>
      <c r="B156" s="288">
        <f ca="1">VLOOKUP(A151,'Financial-BS'!A:N,MATCH(Financialgraph!A156,'Financial-BS'!A$5:N$5,0),FALSE)</f>
        <v>-450</v>
      </c>
      <c r="C156" s="295" t="str">
        <f ca="1">IFERROR(IF(ROUND(B156/MAX(MAX(B153:B164),ABS(MIN(B153:B164)))*50,0)&gt;0,REPT("&gt;",ROUND(B156/MAX(MAX(B153:B164),ABS(MIN(B153:B164)))*50,0)),REPT("&lt;",ABS(ROUND(B156/MAX(MAX(B153:B164),ABS(MIN(B153:B164)))*50,0)))),"")</f>
        <v>&lt;&lt;&lt;&lt;&lt;&lt;&lt;&lt;&lt;&lt;&lt;&lt;&lt;&lt;&lt;&lt;&lt;&lt;&lt;&lt;&lt;&lt;&lt;&lt;&lt;&lt;&lt;&lt;&lt;&lt;&lt;&lt;&lt;&lt;&lt;&lt;&lt;&lt;&lt;&lt;&lt;&lt;&lt;&lt;&lt;&lt;&lt;&lt;&lt;&lt;</v>
      </c>
    </row>
    <row r="157" spans="1:3" ht="49.5" customHeight="1">
      <c r="A157" s="287">
        <f t="shared" ca="1" si="8"/>
        <v>41122</v>
      </c>
      <c r="B157" s="288">
        <f ca="1">VLOOKUP(A151,'Financial-BS'!A:N,MATCH(Financialgraph!A157,'Financial-BS'!A$5:N$5,0),FALSE)</f>
        <v>-450</v>
      </c>
      <c r="C157" s="295" t="str">
        <f ca="1">IFERROR(IF(ROUND(B157/MAX(MAX(B153:B164),ABS(MIN(B153:B164)))*50,0)&gt;0,REPT("&gt;",ROUND(B157/MAX(MAX(B153:B164),ABS(MIN(B153:B164)))*50,0)),REPT("&lt;",ABS(ROUND(B157/MAX(MAX(B153:B164),ABS(MIN(B153:B164)))*50,0)))),"")</f>
        <v>&lt;&lt;&lt;&lt;&lt;&lt;&lt;&lt;&lt;&lt;&lt;&lt;&lt;&lt;&lt;&lt;&lt;&lt;&lt;&lt;&lt;&lt;&lt;&lt;&lt;&lt;&lt;&lt;&lt;&lt;&lt;&lt;&lt;&lt;&lt;&lt;&lt;&lt;&lt;&lt;&lt;&lt;&lt;&lt;&lt;&lt;&lt;&lt;&lt;&lt;</v>
      </c>
    </row>
    <row r="158" spans="1:3" ht="49.5" customHeight="1">
      <c r="A158" s="287">
        <f t="shared" ca="1" si="8"/>
        <v>41153</v>
      </c>
      <c r="B158" s="288">
        <f ca="1">VLOOKUP(A151,'Financial-BS'!A:N,MATCH(Financialgraph!A158,'Financial-BS'!A$5:N$5,0),FALSE)</f>
        <v>-450</v>
      </c>
      <c r="C158" s="295" t="str">
        <f ca="1">IFERROR(IF(ROUND(B158/MAX(MAX(B153:B164),ABS(MIN(B153:B164)))*50,0)&gt;0,REPT("&gt;",ROUND(B158/MAX(MAX(B153:B164),ABS(MIN(B153:B164)))*50,0)),REPT("&lt;",ABS(ROUND(B158/MAX(MAX(B153:B164),ABS(MIN(B153:B164)))*50,0)))),"")</f>
        <v>&lt;&lt;&lt;&lt;&lt;&lt;&lt;&lt;&lt;&lt;&lt;&lt;&lt;&lt;&lt;&lt;&lt;&lt;&lt;&lt;&lt;&lt;&lt;&lt;&lt;&lt;&lt;&lt;&lt;&lt;&lt;&lt;&lt;&lt;&lt;&lt;&lt;&lt;&lt;&lt;&lt;&lt;&lt;&lt;&lt;&lt;&lt;&lt;&lt;&lt;</v>
      </c>
    </row>
    <row r="159" spans="1:3" ht="49.5" customHeight="1">
      <c r="A159" s="287">
        <f t="shared" ca="1" si="8"/>
        <v>41183</v>
      </c>
      <c r="B159" s="288">
        <f ca="1">VLOOKUP(A151,'Financial-BS'!A:N,MATCH(Financialgraph!A159,'Financial-BS'!A$5:N$5,0),FALSE)</f>
        <v>-450</v>
      </c>
      <c r="C159" s="295" t="str">
        <f ca="1">IFERROR(IF(ROUND(B159/MAX(MAX(B153:B164),ABS(MIN(B153:B164)))*50,0)&gt;0,REPT("&gt;",ROUND(B159/MAX(MAX(B153:B164),ABS(MIN(B153:B164)))*50,0)),REPT("&lt;",ABS(ROUND(B159/MAX(MAX(B153:B164),ABS(MIN(B153:B164)))*50,0)))),"")</f>
        <v>&lt;&lt;&lt;&lt;&lt;&lt;&lt;&lt;&lt;&lt;&lt;&lt;&lt;&lt;&lt;&lt;&lt;&lt;&lt;&lt;&lt;&lt;&lt;&lt;&lt;&lt;&lt;&lt;&lt;&lt;&lt;&lt;&lt;&lt;&lt;&lt;&lt;&lt;&lt;&lt;&lt;&lt;&lt;&lt;&lt;&lt;&lt;&lt;&lt;&lt;</v>
      </c>
    </row>
    <row r="160" spans="1:3" ht="49.5" customHeight="1">
      <c r="A160" s="287">
        <f t="shared" ca="1" si="8"/>
        <v>41214</v>
      </c>
      <c r="B160" s="288">
        <f ca="1">VLOOKUP(A151,'Financial-BS'!A:N,MATCH(Financialgraph!A160,'Financial-BS'!A$5:N$5,0),FALSE)</f>
        <v>-450</v>
      </c>
      <c r="C160" s="295" t="str">
        <f ca="1">IFERROR(IF(ROUND(B160/MAX(MAX(B153:B164),ABS(MIN(B153:B164)))*50,0)&gt;0,REPT("&gt;",ROUND(B160/MAX(MAX(B153:B164),ABS(MIN(B153:B164)))*50,0)),REPT("&lt;",ABS(ROUND(B160/MAX(MAX(B153:B164),ABS(MIN(B153:B164)))*50,0)))),"")</f>
        <v>&lt;&lt;&lt;&lt;&lt;&lt;&lt;&lt;&lt;&lt;&lt;&lt;&lt;&lt;&lt;&lt;&lt;&lt;&lt;&lt;&lt;&lt;&lt;&lt;&lt;&lt;&lt;&lt;&lt;&lt;&lt;&lt;&lt;&lt;&lt;&lt;&lt;&lt;&lt;&lt;&lt;&lt;&lt;&lt;&lt;&lt;&lt;&lt;&lt;&lt;</v>
      </c>
    </row>
    <row r="161" spans="1:3" ht="49.5" customHeight="1">
      <c r="A161" s="287">
        <f t="shared" ca="1" si="8"/>
        <v>41244</v>
      </c>
      <c r="B161" s="288">
        <f ca="1">VLOOKUP(A151,'Financial-BS'!A:N,MATCH(Financialgraph!A161,'Financial-BS'!A$5:N$5,0),FALSE)</f>
        <v>-450</v>
      </c>
      <c r="C161" s="295" t="str">
        <f ca="1">IFERROR(IF(ROUND(B161/MAX(MAX(B153:B164),ABS(MIN(B153:B164)))*50,0)&gt;0,REPT("&gt;",ROUND(B161/MAX(MAX(B153:B164),ABS(MIN(B153:B164)))*50,0)),REPT("&lt;",ABS(ROUND(B161/MAX(MAX(B153:B164),ABS(MIN(B153:B164)))*50,0)))),"")</f>
        <v>&lt;&lt;&lt;&lt;&lt;&lt;&lt;&lt;&lt;&lt;&lt;&lt;&lt;&lt;&lt;&lt;&lt;&lt;&lt;&lt;&lt;&lt;&lt;&lt;&lt;&lt;&lt;&lt;&lt;&lt;&lt;&lt;&lt;&lt;&lt;&lt;&lt;&lt;&lt;&lt;&lt;&lt;&lt;&lt;&lt;&lt;&lt;&lt;&lt;&lt;</v>
      </c>
    </row>
    <row r="162" spans="1:3" ht="49.5" customHeight="1">
      <c r="A162" s="287">
        <f t="shared" ca="1" si="8"/>
        <v>41275</v>
      </c>
      <c r="B162" s="288">
        <f ca="1">VLOOKUP(A151,'Financial-BS'!A:N,MATCH(Financialgraph!A162,'Financial-BS'!A$5:N$5,0),FALSE)</f>
        <v>-450</v>
      </c>
      <c r="C162" s="295" t="str">
        <f ca="1">IFERROR(IF(ROUND(B162/MAX(MAX(B153:B164),ABS(MIN(B153:B164)))*50,0)&gt;0,REPT("&gt;",ROUND(B162/MAX(MAX(B153:B164),ABS(MIN(B153:B164)))*50,0)),REPT("&lt;",ABS(ROUND(B162/MAX(MAX(B153:B164),ABS(MIN(B153:B164)))*50,0)))),"")</f>
        <v>&lt;&lt;&lt;&lt;&lt;&lt;&lt;&lt;&lt;&lt;&lt;&lt;&lt;&lt;&lt;&lt;&lt;&lt;&lt;&lt;&lt;&lt;&lt;&lt;&lt;&lt;&lt;&lt;&lt;&lt;&lt;&lt;&lt;&lt;&lt;&lt;&lt;&lt;&lt;&lt;&lt;&lt;&lt;&lt;&lt;&lt;&lt;&lt;&lt;&lt;</v>
      </c>
    </row>
    <row r="163" spans="1:3" ht="49.5" customHeight="1">
      <c r="A163" s="287">
        <f t="shared" ca="1" si="8"/>
        <v>41306</v>
      </c>
      <c r="B163" s="288">
        <f ca="1">VLOOKUP(A151,'Financial-BS'!A:N,MATCH(Financialgraph!A163,'Financial-BS'!A$5:N$5,0),FALSE)</f>
        <v>-450</v>
      </c>
      <c r="C163" s="295" t="str">
        <f ca="1">IFERROR(IF(ROUND(B163/MAX(MAX(B153:B164),ABS(MIN(B153:B164)))*50,0)&gt;0,REPT("&gt;",ROUND(B163/MAX(MAX(B153:B164),ABS(MIN(B153:B164)))*50,0)),REPT("&lt;",ABS(ROUND(B163/MAX(MAX(B153:B164),ABS(MIN(B153:B164)))*50,0)))),"")</f>
        <v>&lt;&lt;&lt;&lt;&lt;&lt;&lt;&lt;&lt;&lt;&lt;&lt;&lt;&lt;&lt;&lt;&lt;&lt;&lt;&lt;&lt;&lt;&lt;&lt;&lt;&lt;&lt;&lt;&lt;&lt;&lt;&lt;&lt;&lt;&lt;&lt;&lt;&lt;&lt;&lt;&lt;&lt;&lt;&lt;&lt;&lt;&lt;&lt;&lt;&lt;</v>
      </c>
    </row>
    <row r="164" spans="1:3" ht="49.5" customHeight="1">
      <c r="A164" s="287">
        <f t="shared" ca="1" si="8"/>
        <v>41334</v>
      </c>
      <c r="B164" s="288">
        <f ca="1">VLOOKUP(A151,'Financial-BS'!A:N,MATCH(Financialgraph!A164,'Financial-BS'!A$5:N$5,0),FALSE)</f>
        <v>-450</v>
      </c>
      <c r="C164" s="295" t="str">
        <f ca="1">IFERROR(IF(ROUND(B164/MAX(MAX(B153:B164),ABS(MIN(B153:B164)))*50,0)&gt;0,REPT("&gt;",ROUND(B164/MAX(MAX(B153:B164),ABS(MIN(B153:B164)))*50,0)),REPT("&lt;",ABS(ROUND(B164/MAX(MAX(B153:B164),ABS(MIN(B153:B164)))*50,0)))),"")</f>
        <v>&lt;&lt;&lt;&lt;&lt;&lt;&lt;&lt;&lt;&lt;&lt;&lt;&lt;&lt;&lt;&lt;&lt;&lt;&lt;&lt;&lt;&lt;&lt;&lt;&lt;&lt;&lt;&lt;&lt;&lt;&lt;&lt;&lt;&lt;&lt;&lt;&lt;&lt;&lt;&lt;&lt;&lt;&lt;&lt;&lt;&lt;&lt;&lt;&lt;&lt;</v>
      </c>
    </row>
    <row r="165" spans="1:3" ht="49.5" customHeight="1">
      <c r="C165" s="294"/>
    </row>
    <row r="166" spans="1:3" ht="49.5" customHeight="1">
      <c r="A166" s="264">
        <f>A151+1</f>
        <v>14</v>
      </c>
      <c r="C166" s="294"/>
    </row>
    <row r="167" spans="1:3" ht="49.5" customHeight="1">
      <c r="A167" s="81" t="str">
        <f>VLOOKUP(A166,'Financial-BS'!A:N,2,FALSE)</f>
        <v>Short Term Provisions</v>
      </c>
      <c r="C167" s="294"/>
    </row>
    <row r="168" spans="1:3" ht="49.5" customHeight="1">
      <c r="A168" s="287">
        <f ca="1">A153</f>
        <v>41000</v>
      </c>
      <c r="B168" s="288">
        <f ca="1">VLOOKUP(A166,'Financial-BS'!A:N,MATCH(Financialgraph!A168,'Financial-BS'!A$5:N$5,0),FALSE)</f>
        <v>0</v>
      </c>
      <c r="C168" s="295" t="str">
        <f ca="1">IFERROR(IF(ROUND(B168/MAX(MAX(B168:B179),ABS(MIN(B168:B179)))*50,0)&gt;0,REPT("&gt;",ROUND(B168/MAX(MAX(B168:B179),ABS(MIN(B168:B179)))*50,0)),REPT("&lt;",ABS(ROUND(B168/MAX(MAX(B168:B179),ABS(MIN(B168:B179)))*50,0)))),"")</f>
        <v/>
      </c>
    </row>
    <row r="169" spans="1:3" ht="49.5" customHeight="1">
      <c r="A169" s="287">
        <f t="shared" ref="A169:A179" ca="1" si="9">A154</f>
        <v>41030</v>
      </c>
      <c r="B169" s="288">
        <f ca="1">VLOOKUP(A166,'Financial-BS'!A:N,MATCH(Financialgraph!A169,'Financial-BS'!A$5:N$5,0),FALSE)</f>
        <v>0</v>
      </c>
      <c r="C169" s="295" t="str">
        <f ca="1">IFERROR(IF(ROUND(B169/MAX(MAX(B168:B179),ABS(MIN(B168:B179)))*50,0)&gt;0,REPT("&gt;",ROUND(B169/MAX(MAX(B168:B179),ABS(MIN(B168:B179)))*50,0)),REPT("&lt;",ABS(ROUND(B169/MAX(MAX(B168:B179),ABS(MIN(B168:B179)))*50,0)))),"")</f>
        <v/>
      </c>
    </row>
    <row r="170" spans="1:3" ht="49.5" customHeight="1">
      <c r="A170" s="287">
        <f t="shared" ca="1" si="9"/>
        <v>41061</v>
      </c>
      <c r="B170" s="288">
        <f ca="1">VLOOKUP(A166,'Financial-BS'!A:N,MATCH(Financialgraph!A170,'Financial-BS'!A$5:N$5,0),FALSE)</f>
        <v>0</v>
      </c>
      <c r="C170" s="295" t="str">
        <f ca="1">IFERROR(IF(ROUND(B170/MAX(MAX(B168:B179),ABS(MIN(B168:B179)))*50,0)&gt;0,REPT("&gt;",ROUND(B170/MAX(MAX(B168:B179),ABS(MIN(B168:B179)))*50,0)),REPT("&lt;",ABS(ROUND(B170/MAX(MAX(B168:B179),ABS(MIN(B168:B179)))*50,0)))),"")</f>
        <v/>
      </c>
    </row>
    <row r="171" spans="1:3" ht="49.5" customHeight="1">
      <c r="A171" s="287">
        <f t="shared" ca="1" si="9"/>
        <v>41091</v>
      </c>
      <c r="B171" s="288">
        <f ca="1">VLOOKUP(A166,'Financial-BS'!A:N,MATCH(Financialgraph!A171,'Financial-BS'!A$5:N$5,0),FALSE)</f>
        <v>0</v>
      </c>
      <c r="C171" s="295" t="str">
        <f ca="1">IFERROR(IF(ROUND(B171/MAX(MAX(B168:B179),ABS(MIN(B168:B179)))*50,0)&gt;0,REPT("&gt;",ROUND(B171/MAX(MAX(B168:B179),ABS(MIN(B168:B179)))*50,0)),REPT("&lt;",ABS(ROUND(B171/MAX(MAX(B168:B179),ABS(MIN(B168:B179)))*50,0)))),"")</f>
        <v/>
      </c>
    </row>
    <row r="172" spans="1:3" ht="49.5" customHeight="1">
      <c r="A172" s="287">
        <f t="shared" ca="1" si="9"/>
        <v>41122</v>
      </c>
      <c r="B172" s="288">
        <f ca="1">VLOOKUP(A166,'Financial-BS'!A:N,MATCH(Financialgraph!A172,'Financial-BS'!A$5:N$5,0),FALSE)</f>
        <v>0</v>
      </c>
      <c r="C172" s="295" t="str">
        <f ca="1">IFERROR(IF(ROUND(B172/MAX(MAX(B168:B179),ABS(MIN(B168:B179)))*50,0)&gt;0,REPT("&gt;",ROUND(B172/MAX(MAX(B168:B179),ABS(MIN(B168:B179)))*50,0)),REPT("&lt;",ABS(ROUND(B172/MAX(MAX(B168:B179),ABS(MIN(B168:B179)))*50,0)))),"")</f>
        <v/>
      </c>
    </row>
    <row r="173" spans="1:3" ht="49.5" customHeight="1">
      <c r="A173" s="287">
        <f t="shared" ca="1" si="9"/>
        <v>41153</v>
      </c>
      <c r="B173" s="288">
        <f ca="1">VLOOKUP(A166,'Financial-BS'!A:N,MATCH(Financialgraph!A173,'Financial-BS'!A$5:N$5,0),FALSE)</f>
        <v>0</v>
      </c>
      <c r="C173" s="295" t="str">
        <f ca="1">IFERROR(IF(ROUND(B173/MAX(MAX(B168:B179),ABS(MIN(B168:B179)))*50,0)&gt;0,REPT("&gt;",ROUND(B173/MAX(MAX(B168:B179),ABS(MIN(B168:B179)))*50,0)),REPT("&lt;",ABS(ROUND(B173/MAX(MAX(B168:B179),ABS(MIN(B168:B179)))*50,0)))),"")</f>
        <v/>
      </c>
    </row>
    <row r="174" spans="1:3" ht="49.5" customHeight="1">
      <c r="A174" s="287">
        <f t="shared" ca="1" si="9"/>
        <v>41183</v>
      </c>
      <c r="B174" s="288">
        <f ca="1">VLOOKUP(A166,'Financial-BS'!A:N,MATCH(Financialgraph!A174,'Financial-BS'!A$5:N$5,0),FALSE)</f>
        <v>0</v>
      </c>
      <c r="C174" s="295" t="str">
        <f ca="1">IFERROR(IF(ROUND(B174/MAX(MAX(B168:B179),ABS(MIN(B168:B179)))*50,0)&gt;0,REPT("&gt;",ROUND(B174/MAX(MAX(B168:B179),ABS(MIN(B168:B179)))*50,0)),REPT("&lt;",ABS(ROUND(B174/MAX(MAX(B168:B179),ABS(MIN(B168:B179)))*50,0)))),"")</f>
        <v/>
      </c>
    </row>
    <row r="175" spans="1:3" ht="49.5" customHeight="1">
      <c r="A175" s="287">
        <f t="shared" ca="1" si="9"/>
        <v>41214</v>
      </c>
      <c r="B175" s="288">
        <f ca="1">VLOOKUP(A166,'Financial-BS'!A:N,MATCH(Financialgraph!A175,'Financial-BS'!A$5:N$5,0),FALSE)</f>
        <v>0</v>
      </c>
      <c r="C175" s="295" t="str">
        <f ca="1">IFERROR(IF(ROUND(B175/MAX(MAX(B168:B179),ABS(MIN(B168:B179)))*50,0)&gt;0,REPT("&gt;",ROUND(B175/MAX(MAX(B168:B179),ABS(MIN(B168:B179)))*50,0)),REPT("&lt;",ABS(ROUND(B175/MAX(MAX(B168:B179),ABS(MIN(B168:B179)))*50,0)))),"")</f>
        <v/>
      </c>
    </row>
    <row r="176" spans="1:3" ht="49.5" customHeight="1">
      <c r="A176" s="287">
        <f t="shared" ca="1" si="9"/>
        <v>41244</v>
      </c>
      <c r="B176" s="288">
        <f ca="1">VLOOKUP(A166,'Financial-BS'!A:N,MATCH(Financialgraph!A176,'Financial-BS'!A$5:N$5,0),FALSE)</f>
        <v>-500</v>
      </c>
      <c r="C176" s="295" t="str">
        <f ca="1">IFERROR(IF(ROUND(B176/MAX(MAX(B168:B179),ABS(MIN(B168:B179)))*50,0)&gt;0,REPT("&gt;",ROUND(B176/MAX(MAX(B168:B179),ABS(MIN(B168:B179)))*50,0)),REPT("&lt;",ABS(ROUND(B176/MAX(MAX(B168:B179),ABS(MIN(B168:B179)))*50,0)))),"")</f>
        <v>&lt;&lt;&lt;&lt;&lt;&lt;&lt;&lt;&lt;&lt;&lt;&lt;&lt;&lt;&lt;&lt;&lt;&lt;&lt;&lt;&lt;&lt;&lt;&lt;&lt;&lt;&lt;&lt;&lt;&lt;&lt;&lt;&lt;&lt;&lt;&lt;&lt;&lt;&lt;&lt;&lt;&lt;&lt;&lt;&lt;&lt;&lt;&lt;&lt;&lt;</v>
      </c>
    </row>
    <row r="177" spans="1:3" ht="49.5" customHeight="1">
      <c r="A177" s="287">
        <f t="shared" ca="1" si="9"/>
        <v>41275</v>
      </c>
      <c r="B177" s="288">
        <f ca="1">VLOOKUP(A166,'Financial-BS'!A:N,MATCH(Financialgraph!A177,'Financial-BS'!A$5:N$5,0),FALSE)</f>
        <v>-500</v>
      </c>
      <c r="C177" s="295" t="str">
        <f ca="1">IFERROR(IF(ROUND(B177/MAX(MAX(B168:B179),ABS(MIN(B168:B179)))*50,0)&gt;0,REPT("&gt;",ROUND(B177/MAX(MAX(B168:B179),ABS(MIN(B168:B179)))*50,0)),REPT("&lt;",ABS(ROUND(B177/MAX(MAX(B168:B179),ABS(MIN(B168:B179)))*50,0)))),"")</f>
        <v>&lt;&lt;&lt;&lt;&lt;&lt;&lt;&lt;&lt;&lt;&lt;&lt;&lt;&lt;&lt;&lt;&lt;&lt;&lt;&lt;&lt;&lt;&lt;&lt;&lt;&lt;&lt;&lt;&lt;&lt;&lt;&lt;&lt;&lt;&lt;&lt;&lt;&lt;&lt;&lt;&lt;&lt;&lt;&lt;&lt;&lt;&lt;&lt;&lt;&lt;</v>
      </c>
    </row>
    <row r="178" spans="1:3" ht="49.5" customHeight="1">
      <c r="A178" s="287">
        <f t="shared" ca="1" si="9"/>
        <v>41306</v>
      </c>
      <c r="B178" s="288">
        <f ca="1">VLOOKUP(A166,'Financial-BS'!A:N,MATCH(Financialgraph!A178,'Financial-BS'!A$5:N$5,0),FALSE)</f>
        <v>-500</v>
      </c>
      <c r="C178" s="295" t="str">
        <f ca="1">IFERROR(IF(ROUND(B178/MAX(MAX(B168:B179),ABS(MIN(B168:B179)))*50,0)&gt;0,REPT("&gt;",ROUND(B178/MAX(MAX(B168:B179),ABS(MIN(B168:B179)))*50,0)),REPT("&lt;",ABS(ROUND(B178/MAX(MAX(B168:B179),ABS(MIN(B168:B179)))*50,0)))),"")</f>
        <v>&lt;&lt;&lt;&lt;&lt;&lt;&lt;&lt;&lt;&lt;&lt;&lt;&lt;&lt;&lt;&lt;&lt;&lt;&lt;&lt;&lt;&lt;&lt;&lt;&lt;&lt;&lt;&lt;&lt;&lt;&lt;&lt;&lt;&lt;&lt;&lt;&lt;&lt;&lt;&lt;&lt;&lt;&lt;&lt;&lt;&lt;&lt;&lt;&lt;&lt;</v>
      </c>
    </row>
    <row r="179" spans="1:3" ht="49.5" customHeight="1">
      <c r="A179" s="287">
        <f t="shared" ca="1" si="9"/>
        <v>41334</v>
      </c>
      <c r="B179" s="288">
        <f ca="1">VLOOKUP(A166,'Financial-BS'!A:N,MATCH(Financialgraph!A179,'Financial-BS'!A$5:N$5,0),FALSE)</f>
        <v>-500</v>
      </c>
      <c r="C179" s="295" t="str">
        <f ca="1">IFERROR(IF(ROUND(B179/MAX(MAX(B168:B179),ABS(MIN(B168:B179)))*50,0)&gt;0,REPT("&gt;",ROUND(B179/MAX(MAX(B168:B179),ABS(MIN(B168:B179)))*50,0)),REPT("&lt;",ABS(ROUND(B179/MAX(MAX(B168:B179),ABS(MIN(B168:B179)))*50,0)))),"")</f>
        <v>&lt;&lt;&lt;&lt;&lt;&lt;&lt;&lt;&lt;&lt;&lt;&lt;&lt;&lt;&lt;&lt;&lt;&lt;&lt;&lt;&lt;&lt;&lt;&lt;&lt;&lt;&lt;&lt;&lt;&lt;&lt;&lt;&lt;&lt;&lt;&lt;&lt;&lt;&lt;&lt;&lt;&lt;&lt;&lt;&lt;&lt;&lt;&lt;&lt;&lt;</v>
      </c>
    </row>
    <row r="180" spans="1:3" ht="49.5" customHeight="1">
      <c r="C180" s="294"/>
    </row>
    <row r="181" spans="1:3" ht="49.5" customHeight="1">
      <c r="A181" s="264">
        <f>A166+1</f>
        <v>15</v>
      </c>
      <c r="C181" s="294"/>
    </row>
    <row r="182" spans="1:3" ht="49.5" customHeight="1">
      <c r="A182" s="81" t="str">
        <f>VLOOKUP(A181,'Financial-BS'!A:N,2,FALSE)</f>
        <v>Tangible Assets</v>
      </c>
      <c r="C182" s="294"/>
    </row>
    <row r="183" spans="1:3" ht="49.5" customHeight="1">
      <c r="A183" s="287">
        <f ca="1">A168</f>
        <v>41000</v>
      </c>
      <c r="B183" s="288">
        <f ca="1">VLOOKUP(A181,'Financial-BS'!A:N,MATCH(Financialgraph!A183,'Financial-BS'!A$5:N$5,0),FALSE)</f>
        <v>0</v>
      </c>
      <c r="C183" s="295" t="str">
        <f ca="1">IFERROR(IF(ROUND(B183/MAX(MAX(B183:B194),ABS(MIN(B183:B194)))*50,0)&gt;0,REPT("&gt;",ROUND(B183/MAX(MAX(B183:B194),ABS(MIN(B183:B194)))*50,0)),REPT("&lt;",ABS(ROUND(B183/MAX(MAX(B183:B194),ABS(MIN(B183:B194)))*50,0)))),"")</f>
        <v/>
      </c>
    </row>
    <row r="184" spans="1:3" ht="49.5" customHeight="1">
      <c r="A184" s="287">
        <f t="shared" ref="A184:A194" ca="1" si="10">A169</f>
        <v>41030</v>
      </c>
      <c r="B184" s="288">
        <f ca="1">VLOOKUP(A181,'Financial-BS'!A:N,MATCH(Financialgraph!A184,'Financial-BS'!A$5:N$5,0),FALSE)</f>
        <v>0</v>
      </c>
      <c r="C184" s="295" t="str">
        <f ca="1">IFERROR(IF(ROUND(B184/MAX(MAX(B183:B194),ABS(MIN(B183:B194)))*50,0)&gt;0,REPT("&gt;",ROUND(B184/MAX(MAX(B183:B194),ABS(MIN(B183:B194)))*50,0)),REPT("&lt;",ABS(ROUND(B184/MAX(MAX(B183:B194),ABS(MIN(B183:B194)))*50,0)))),"")</f>
        <v/>
      </c>
    </row>
    <row r="185" spans="1:3" ht="49.5" customHeight="1">
      <c r="A185" s="287">
        <f t="shared" ca="1" si="10"/>
        <v>41061</v>
      </c>
      <c r="B185" s="288">
        <f ca="1">VLOOKUP(A181,'Financial-BS'!A:N,MATCH(Financialgraph!A185,'Financial-BS'!A$5:N$5,0),FALSE)</f>
        <v>0</v>
      </c>
      <c r="C185" s="295" t="str">
        <f ca="1">IFERROR(IF(ROUND(B185/MAX(MAX(B183:B194),ABS(MIN(B183:B194)))*50,0)&gt;0,REPT("&gt;",ROUND(B185/MAX(MAX(B183:B194),ABS(MIN(B183:B194)))*50,0)),REPT("&lt;",ABS(ROUND(B185/MAX(MAX(B183:B194),ABS(MIN(B183:B194)))*50,0)))),"")</f>
        <v/>
      </c>
    </row>
    <row r="186" spans="1:3" ht="49.5" customHeight="1">
      <c r="A186" s="287">
        <f t="shared" ca="1" si="10"/>
        <v>41091</v>
      </c>
      <c r="B186" s="288">
        <f ca="1">VLOOKUP(A181,'Financial-BS'!A:N,MATCH(Financialgraph!A186,'Financial-BS'!A$5:N$5,0),FALSE)</f>
        <v>12000</v>
      </c>
      <c r="C186" s="295" t="str">
        <f ca="1">IFERROR(IF(ROUND(B186/MAX(MAX(B183:B194),ABS(MIN(B183:B194)))*50,0)&gt;0,REPT("&gt;",ROUND(B186/MAX(MAX(B183:B194),ABS(MIN(B183:B194)))*50,0)),REPT("&lt;",ABS(ROUND(B186/MAX(MAX(B183:B194),ABS(MIN(B183:B194)))*50,0)))),"")</f>
        <v>&gt;&gt;&gt;&gt;&gt;&gt;&gt;&gt;&gt;&gt;&gt;&gt;&gt;&gt;&gt;&gt;&gt;&gt;&gt;&gt;&gt;&gt;&gt;&gt;&gt;&gt;&gt;&gt;&gt;&gt;&gt;&gt;&gt;&gt;&gt;&gt;&gt;&gt;&gt;&gt;&gt;&gt;&gt;&gt;&gt;&gt;&gt;&gt;&gt;&gt;</v>
      </c>
    </row>
    <row r="187" spans="1:3" ht="49.5" customHeight="1">
      <c r="A187" s="287">
        <f t="shared" ca="1" si="10"/>
        <v>41122</v>
      </c>
      <c r="B187" s="288">
        <f ca="1">VLOOKUP(A181,'Financial-BS'!A:N,MATCH(Financialgraph!A187,'Financial-BS'!A$5:N$5,0),FALSE)</f>
        <v>12000</v>
      </c>
      <c r="C187" s="295" t="str">
        <f ca="1">IFERROR(IF(ROUND(B187/MAX(MAX(B183:B194),ABS(MIN(B183:B194)))*50,0)&gt;0,REPT("&gt;",ROUND(B187/MAX(MAX(B183:B194),ABS(MIN(B183:B194)))*50,0)),REPT("&lt;",ABS(ROUND(B187/MAX(MAX(B183:B194),ABS(MIN(B183:B194)))*50,0)))),"")</f>
        <v>&gt;&gt;&gt;&gt;&gt;&gt;&gt;&gt;&gt;&gt;&gt;&gt;&gt;&gt;&gt;&gt;&gt;&gt;&gt;&gt;&gt;&gt;&gt;&gt;&gt;&gt;&gt;&gt;&gt;&gt;&gt;&gt;&gt;&gt;&gt;&gt;&gt;&gt;&gt;&gt;&gt;&gt;&gt;&gt;&gt;&gt;&gt;&gt;&gt;&gt;</v>
      </c>
    </row>
    <row r="188" spans="1:3" ht="49.5" customHeight="1">
      <c r="A188" s="287">
        <f t="shared" ca="1" si="10"/>
        <v>41153</v>
      </c>
      <c r="B188" s="288">
        <f ca="1">VLOOKUP(A181,'Financial-BS'!A:N,MATCH(Financialgraph!A188,'Financial-BS'!A$5:N$5,0),FALSE)</f>
        <v>12000</v>
      </c>
      <c r="C188" s="295" t="str">
        <f ca="1">IFERROR(IF(ROUND(B188/MAX(MAX(B183:B194),ABS(MIN(B183:B194)))*50,0)&gt;0,REPT("&gt;",ROUND(B188/MAX(MAX(B183:B194),ABS(MIN(B183:B194)))*50,0)),REPT("&lt;",ABS(ROUND(B188/MAX(MAX(B183:B194),ABS(MIN(B183:B194)))*50,0)))),"")</f>
        <v>&gt;&gt;&gt;&gt;&gt;&gt;&gt;&gt;&gt;&gt;&gt;&gt;&gt;&gt;&gt;&gt;&gt;&gt;&gt;&gt;&gt;&gt;&gt;&gt;&gt;&gt;&gt;&gt;&gt;&gt;&gt;&gt;&gt;&gt;&gt;&gt;&gt;&gt;&gt;&gt;&gt;&gt;&gt;&gt;&gt;&gt;&gt;&gt;&gt;&gt;</v>
      </c>
    </row>
    <row r="189" spans="1:3" ht="49.5" customHeight="1">
      <c r="A189" s="287">
        <f t="shared" ca="1" si="10"/>
        <v>41183</v>
      </c>
      <c r="B189" s="288">
        <f ca="1">VLOOKUP(A181,'Financial-BS'!A:N,MATCH(Financialgraph!A189,'Financial-BS'!A$5:N$5,0),FALSE)</f>
        <v>12000</v>
      </c>
      <c r="C189" s="295" t="str">
        <f ca="1">IFERROR(IF(ROUND(B189/MAX(MAX(B183:B194),ABS(MIN(B183:B194)))*50,0)&gt;0,REPT("&gt;",ROUND(B189/MAX(MAX(B183:B194),ABS(MIN(B183:B194)))*50,0)),REPT("&lt;",ABS(ROUND(B189/MAX(MAX(B183:B194),ABS(MIN(B183:B194)))*50,0)))),"")</f>
        <v>&gt;&gt;&gt;&gt;&gt;&gt;&gt;&gt;&gt;&gt;&gt;&gt;&gt;&gt;&gt;&gt;&gt;&gt;&gt;&gt;&gt;&gt;&gt;&gt;&gt;&gt;&gt;&gt;&gt;&gt;&gt;&gt;&gt;&gt;&gt;&gt;&gt;&gt;&gt;&gt;&gt;&gt;&gt;&gt;&gt;&gt;&gt;&gt;&gt;&gt;</v>
      </c>
    </row>
    <row r="190" spans="1:3" ht="49.5" customHeight="1">
      <c r="A190" s="287">
        <f t="shared" ca="1" si="10"/>
        <v>41214</v>
      </c>
      <c r="B190" s="288">
        <f ca="1">VLOOKUP(A181,'Financial-BS'!A:N,MATCH(Financialgraph!A190,'Financial-BS'!A$5:N$5,0),FALSE)</f>
        <v>12000</v>
      </c>
      <c r="C190" s="295" t="str">
        <f ca="1">IFERROR(IF(ROUND(B190/MAX(MAX(B183:B194),ABS(MIN(B183:B194)))*50,0)&gt;0,REPT("&gt;",ROUND(B190/MAX(MAX(B183:B194),ABS(MIN(B183:B194)))*50,0)),REPT("&lt;",ABS(ROUND(B190/MAX(MAX(B183:B194),ABS(MIN(B183:B194)))*50,0)))),"")</f>
        <v>&gt;&gt;&gt;&gt;&gt;&gt;&gt;&gt;&gt;&gt;&gt;&gt;&gt;&gt;&gt;&gt;&gt;&gt;&gt;&gt;&gt;&gt;&gt;&gt;&gt;&gt;&gt;&gt;&gt;&gt;&gt;&gt;&gt;&gt;&gt;&gt;&gt;&gt;&gt;&gt;&gt;&gt;&gt;&gt;&gt;&gt;&gt;&gt;&gt;&gt;</v>
      </c>
    </row>
    <row r="191" spans="1:3" ht="49.5" customHeight="1">
      <c r="A191" s="287">
        <f t="shared" ca="1" si="10"/>
        <v>41244</v>
      </c>
      <c r="B191" s="288">
        <f ca="1">VLOOKUP(A181,'Financial-BS'!A:N,MATCH(Financialgraph!A191,'Financial-BS'!A$5:N$5,0),FALSE)</f>
        <v>11720</v>
      </c>
      <c r="C191" s="295" t="str">
        <f ca="1">IFERROR(IF(ROUND(B191/MAX(MAX(B183:B194),ABS(MIN(B183:B194)))*50,0)&gt;0,REPT("&gt;",ROUND(B191/MAX(MAX(B183:B194),ABS(MIN(B183:B194)))*50,0)),REPT("&lt;",ABS(ROUND(B191/MAX(MAX(B183:B194),ABS(MIN(B183:B194)))*50,0)))),"")</f>
        <v>&gt;&gt;&gt;&gt;&gt;&gt;&gt;&gt;&gt;&gt;&gt;&gt;&gt;&gt;&gt;&gt;&gt;&gt;&gt;&gt;&gt;&gt;&gt;&gt;&gt;&gt;&gt;&gt;&gt;&gt;&gt;&gt;&gt;&gt;&gt;&gt;&gt;&gt;&gt;&gt;&gt;&gt;&gt;&gt;&gt;&gt;&gt;&gt;&gt;</v>
      </c>
    </row>
    <row r="192" spans="1:3" ht="49.5" customHeight="1">
      <c r="A192" s="287">
        <f t="shared" ca="1" si="10"/>
        <v>41275</v>
      </c>
      <c r="B192" s="288">
        <f ca="1">VLOOKUP(A181,'Financial-BS'!A:N,MATCH(Financialgraph!A192,'Financial-BS'!A$5:N$5,0),FALSE)</f>
        <v>11720</v>
      </c>
      <c r="C192" s="295" t="str">
        <f ca="1">IFERROR(IF(ROUND(B192/MAX(MAX(B183:B194),ABS(MIN(B183:B194)))*50,0)&gt;0,REPT("&gt;",ROUND(B192/MAX(MAX(B183:B194),ABS(MIN(B183:B194)))*50,0)),REPT("&lt;",ABS(ROUND(B192/MAX(MAX(B183:B194),ABS(MIN(B183:B194)))*50,0)))),"")</f>
        <v>&gt;&gt;&gt;&gt;&gt;&gt;&gt;&gt;&gt;&gt;&gt;&gt;&gt;&gt;&gt;&gt;&gt;&gt;&gt;&gt;&gt;&gt;&gt;&gt;&gt;&gt;&gt;&gt;&gt;&gt;&gt;&gt;&gt;&gt;&gt;&gt;&gt;&gt;&gt;&gt;&gt;&gt;&gt;&gt;&gt;&gt;&gt;&gt;&gt;</v>
      </c>
    </row>
    <row r="193" spans="1:3" ht="49.5" customHeight="1">
      <c r="A193" s="287">
        <f t="shared" ca="1" si="10"/>
        <v>41306</v>
      </c>
      <c r="B193" s="288">
        <f ca="1">VLOOKUP(A181,'Financial-BS'!A:N,MATCH(Financialgraph!A193,'Financial-BS'!A$5:N$5,0),FALSE)</f>
        <v>11720</v>
      </c>
      <c r="C193" s="295" t="str">
        <f ca="1">IFERROR(IF(ROUND(B193/MAX(MAX(B183:B194),ABS(MIN(B183:B194)))*50,0)&gt;0,REPT("&gt;",ROUND(B193/MAX(MAX(B183:B194),ABS(MIN(B183:B194)))*50,0)),REPT("&lt;",ABS(ROUND(B193/MAX(MAX(B183:B194),ABS(MIN(B183:B194)))*50,0)))),"")</f>
        <v>&gt;&gt;&gt;&gt;&gt;&gt;&gt;&gt;&gt;&gt;&gt;&gt;&gt;&gt;&gt;&gt;&gt;&gt;&gt;&gt;&gt;&gt;&gt;&gt;&gt;&gt;&gt;&gt;&gt;&gt;&gt;&gt;&gt;&gt;&gt;&gt;&gt;&gt;&gt;&gt;&gt;&gt;&gt;&gt;&gt;&gt;&gt;&gt;&gt;</v>
      </c>
    </row>
    <row r="194" spans="1:3" ht="49.5" customHeight="1">
      <c r="A194" s="287">
        <f t="shared" ca="1" si="10"/>
        <v>41334</v>
      </c>
      <c r="B194" s="288">
        <f ca="1">VLOOKUP(A181,'Financial-BS'!A:N,MATCH(Financialgraph!A194,'Financial-BS'!A$5:N$5,0),FALSE)</f>
        <v>11720</v>
      </c>
      <c r="C194" s="295" t="str">
        <f ca="1">IFERROR(IF(ROUND(B194/MAX(MAX(B183:B194),ABS(MIN(B183:B194)))*50,0)&gt;0,REPT("&gt;",ROUND(B194/MAX(MAX(B183:B194),ABS(MIN(B183:B194)))*50,0)),REPT("&lt;",ABS(ROUND(B194/MAX(MAX(B183:B194),ABS(MIN(B183:B194)))*50,0)))),"")</f>
        <v>&gt;&gt;&gt;&gt;&gt;&gt;&gt;&gt;&gt;&gt;&gt;&gt;&gt;&gt;&gt;&gt;&gt;&gt;&gt;&gt;&gt;&gt;&gt;&gt;&gt;&gt;&gt;&gt;&gt;&gt;&gt;&gt;&gt;&gt;&gt;&gt;&gt;&gt;&gt;&gt;&gt;&gt;&gt;&gt;&gt;&gt;&gt;&gt;&gt;</v>
      </c>
    </row>
    <row r="195" spans="1:3" ht="49.5" customHeight="1">
      <c r="A195" s="262"/>
      <c r="C195" s="294"/>
    </row>
    <row r="196" spans="1:3" ht="49.5" customHeight="1">
      <c r="A196" s="264">
        <f>A181+1</f>
        <v>16</v>
      </c>
      <c r="C196" s="294"/>
    </row>
    <row r="197" spans="1:3" ht="49.5" customHeight="1">
      <c r="A197" s="81" t="str">
        <f>VLOOKUP(A196,'Financial-BS'!A:N,2,FALSE)</f>
        <v>Intangible Assets</v>
      </c>
      <c r="C197" s="294"/>
    </row>
    <row r="198" spans="1:3" ht="49.5" customHeight="1">
      <c r="A198" s="287">
        <f ca="1">A183</f>
        <v>41000</v>
      </c>
      <c r="B198" s="288">
        <f ca="1">VLOOKUP(A196,'Financial-BS'!A:N,MATCH(Financialgraph!A198,'Financial-BS'!A$5:N$5,0),FALSE)</f>
        <v>0</v>
      </c>
      <c r="C198" s="295" t="str">
        <f ca="1">IFERROR(IF(ROUND(B198/MAX(MAX(B198:B209),ABS(MIN(B198:B209)))*50,0)&gt;0,REPT("&gt;",ROUND(B198/MAX(MAX(B198:B209),ABS(MIN(B198:B209)))*50,0)),REPT("&lt;",ABS(ROUND(B198/MAX(MAX(B198:B209),ABS(MIN(B198:B209)))*50,0)))),"")</f>
        <v/>
      </c>
    </row>
    <row r="199" spans="1:3" ht="49.5" customHeight="1">
      <c r="A199" s="287">
        <f t="shared" ref="A199:A209" ca="1" si="11">A184</f>
        <v>41030</v>
      </c>
      <c r="B199" s="288">
        <f ca="1">VLOOKUP(A196,'Financial-BS'!A:N,MATCH(Financialgraph!A199,'Financial-BS'!A$5:N$5,0),FALSE)</f>
        <v>0</v>
      </c>
      <c r="C199" s="295" t="str">
        <f ca="1">IFERROR(IF(ROUND(B199/MAX(MAX(B198:B209),ABS(MIN(B198:B209)))*50,0)&gt;0,REPT("&gt;",ROUND(B199/MAX(MAX(B198:B209),ABS(MIN(B198:B209)))*50,0)),REPT("&lt;",ABS(ROUND(B199/MAX(MAX(B198:B209),ABS(MIN(B198:B209)))*50,0)))),"")</f>
        <v/>
      </c>
    </row>
    <row r="200" spans="1:3" ht="49.5" customHeight="1">
      <c r="A200" s="287">
        <f t="shared" ca="1" si="11"/>
        <v>41061</v>
      </c>
      <c r="B200" s="288">
        <f ca="1">VLOOKUP(A196,'Financial-BS'!A:N,MATCH(Financialgraph!A200,'Financial-BS'!A$5:N$5,0),FALSE)</f>
        <v>0</v>
      </c>
      <c r="C200" s="295" t="str">
        <f ca="1">IFERROR(IF(ROUND(B200/MAX(MAX(B198:B209),ABS(MIN(B198:B209)))*50,0)&gt;0,REPT("&gt;",ROUND(B200/MAX(MAX(B198:B209),ABS(MIN(B198:B209)))*50,0)),REPT("&lt;",ABS(ROUND(B200/MAX(MAX(B198:B209),ABS(MIN(B198:B209)))*50,0)))),"")</f>
        <v/>
      </c>
    </row>
    <row r="201" spans="1:3" ht="49.5" customHeight="1">
      <c r="A201" s="287">
        <f t="shared" ca="1" si="11"/>
        <v>41091</v>
      </c>
      <c r="B201" s="288">
        <f ca="1">VLOOKUP(A196,'Financial-BS'!A:N,MATCH(Financialgraph!A201,'Financial-BS'!A$5:N$5,0),FALSE)</f>
        <v>0</v>
      </c>
      <c r="C201" s="295" t="str">
        <f ca="1">IFERROR(IF(ROUND(B201/MAX(MAX(B198:B209),ABS(MIN(B198:B209)))*50,0)&gt;0,REPT("&gt;",ROUND(B201/MAX(MAX(B198:B209),ABS(MIN(B198:B209)))*50,0)),REPT("&lt;",ABS(ROUND(B201/MAX(MAX(B198:B209),ABS(MIN(B198:B209)))*50,0)))),"")</f>
        <v/>
      </c>
    </row>
    <row r="202" spans="1:3" ht="49.5" customHeight="1">
      <c r="A202" s="287">
        <f t="shared" ca="1" si="11"/>
        <v>41122</v>
      </c>
      <c r="B202" s="288">
        <f ca="1">VLOOKUP(A196,'Financial-BS'!A:N,MATCH(Financialgraph!A202,'Financial-BS'!A$5:N$5,0),FALSE)</f>
        <v>0</v>
      </c>
      <c r="C202" s="295" t="str">
        <f ca="1">IFERROR(IF(ROUND(B202/MAX(MAX(B198:B209),ABS(MIN(B198:B209)))*50,0)&gt;0,REPT("&gt;",ROUND(B202/MAX(MAX(B198:B209),ABS(MIN(B198:B209)))*50,0)),REPT("&lt;",ABS(ROUND(B202/MAX(MAX(B198:B209),ABS(MIN(B198:B209)))*50,0)))),"")</f>
        <v/>
      </c>
    </row>
    <row r="203" spans="1:3" ht="49.5" customHeight="1">
      <c r="A203" s="287">
        <f t="shared" ca="1" si="11"/>
        <v>41153</v>
      </c>
      <c r="B203" s="288">
        <f ca="1">VLOOKUP(A196,'Financial-BS'!A:N,MATCH(Financialgraph!A203,'Financial-BS'!A$5:N$5,0),FALSE)</f>
        <v>0</v>
      </c>
      <c r="C203" s="295" t="str">
        <f ca="1">IFERROR(IF(ROUND(B203/MAX(MAX(B198:B209),ABS(MIN(B198:B209)))*50,0)&gt;0,REPT("&gt;",ROUND(B203/MAX(MAX(B198:B209),ABS(MIN(B198:B209)))*50,0)),REPT("&lt;",ABS(ROUND(B203/MAX(MAX(B198:B209),ABS(MIN(B198:B209)))*50,0)))),"")</f>
        <v/>
      </c>
    </row>
    <row r="204" spans="1:3" ht="49.5" customHeight="1">
      <c r="A204" s="287">
        <f t="shared" ca="1" si="11"/>
        <v>41183</v>
      </c>
      <c r="B204" s="288">
        <f ca="1">VLOOKUP(A196,'Financial-BS'!A:N,MATCH(Financialgraph!A204,'Financial-BS'!A$5:N$5,0),FALSE)</f>
        <v>0</v>
      </c>
      <c r="C204" s="295" t="str">
        <f ca="1">IFERROR(IF(ROUND(B204/MAX(MAX(B198:B209),ABS(MIN(B198:B209)))*50,0)&gt;0,REPT("&gt;",ROUND(B204/MAX(MAX(B198:B209),ABS(MIN(B198:B209)))*50,0)),REPT("&lt;",ABS(ROUND(B204/MAX(MAX(B198:B209),ABS(MIN(B198:B209)))*50,0)))),"")</f>
        <v/>
      </c>
    </row>
    <row r="205" spans="1:3" ht="49.5" customHeight="1">
      <c r="A205" s="287">
        <f t="shared" ca="1" si="11"/>
        <v>41214</v>
      </c>
      <c r="B205" s="288">
        <f ca="1">VLOOKUP(A196,'Financial-BS'!A:N,MATCH(Financialgraph!A205,'Financial-BS'!A$5:N$5,0),FALSE)</f>
        <v>0</v>
      </c>
      <c r="C205" s="295" t="str">
        <f ca="1">IFERROR(IF(ROUND(B205/MAX(MAX(B198:B209),ABS(MIN(B198:B209)))*50,0)&gt;0,REPT("&gt;",ROUND(B205/MAX(MAX(B198:B209),ABS(MIN(B198:B209)))*50,0)),REPT("&lt;",ABS(ROUND(B205/MAX(MAX(B198:B209),ABS(MIN(B198:B209)))*50,0)))),"")</f>
        <v/>
      </c>
    </row>
    <row r="206" spans="1:3" ht="49.5" customHeight="1">
      <c r="A206" s="287">
        <f t="shared" ca="1" si="11"/>
        <v>41244</v>
      </c>
      <c r="B206" s="288">
        <f ca="1">VLOOKUP(A196,'Financial-BS'!A:N,MATCH(Financialgraph!A206,'Financial-BS'!A$5:N$5,0),FALSE)</f>
        <v>0</v>
      </c>
      <c r="C206" s="295" t="str">
        <f ca="1">IFERROR(IF(ROUND(B206/MAX(MAX(B198:B209),ABS(MIN(B198:B209)))*50,0)&gt;0,REPT("&gt;",ROUND(B206/MAX(MAX(B198:B209),ABS(MIN(B198:B209)))*50,0)),REPT("&lt;",ABS(ROUND(B206/MAX(MAX(B198:B209),ABS(MIN(B198:B209)))*50,0)))),"")</f>
        <v/>
      </c>
    </row>
    <row r="207" spans="1:3" ht="49.5" customHeight="1">
      <c r="A207" s="287">
        <f t="shared" ca="1" si="11"/>
        <v>41275</v>
      </c>
      <c r="B207" s="288">
        <f ca="1">VLOOKUP(A196,'Financial-BS'!A:N,MATCH(Financialgraph!A207,'Financial-BS'!A$5:N$5,0),FALSE)</f>
        <v>0</v>
      </c>
      <c r="C207" s="295" t="str">
        <f ca="1">IFERROR(IF(ROUND(B207/MAX(MAX(B198:B209),ABS(MIN(B198:B209)))*50,0)&gt;0,REPT("&gt;",ROUND(B207/MAX(MAX(B198:B209),ABS(MIN(B198:B209)))*50,0)),REPT("&lt;",ABS(ROUND(B207/MAX(MAX(B198:B209),ABS(MIN(B198:B209)))*50,0)))),"")</f>
        <v/>
      </c>
    </row>
    <row r="208" spans="1:3" ht="49.5" customHeight="1">
      <c r="A208" s="287">
        <f t="shared" ca="1" si="11"/>
        <v>41306</v>
      </c>
      <c r="B208" s="288">
        <f ca="1">VLOOKUP(A196,'Financial-BS'!A:N,MATCH(Financialgraph!A208,'Financial-BS'!A$5:N$5,0),FALSE)</f>
        <v>0</v>
      </c>
      <c r="C208" s="295" t="str">
        <f ca="1">IFERROR(IF(ROUND(B208/MAX(MAX(B198:B209),ABS(MIN(B198:B209)))*50,0)&gt;0,REPT("&gt;",ROUND(B208/MAX(MAX(B198:B209),ABS(MIN(B198:B209)))*50,0)),REPT("&lt;",ABS(ROUND(B208/MAX(MAX(B198:B209),ABS(MIN(B198:B209)))*50,0)))),"")</f>
        <v/>
      </c>
    </row>
    <row r="209" spans="1:3" ht="49.5" customHeight="1">
      <c r="A209" s="287">
        <f t="shared" ca="1" si="11"/>
        <v>41334</v>
      </c>
      <c r="B209" s="288">
        <f ca="1">VLOOKUP(A196,'Financial-BS'!A:N,MATCH(Financialgraph!A209,'Financial-BS'!A$5:N$5,0),FALSE)</f>
        <v>0</v>
      </c>
      <c r="C209" s="295" t="str">
        <f ca="1">IFERROR(IF(ROUND(B209/MAX(MAX(B198:B209),ABS(MIN(B198:B209)))*50,0)&gt;0,REPT("&gt;",ROUND(B209/MAX(MAX(B198:B209),ABS(MIN(B198:B209)))*50,0)),REPT("&lt;",ABS(ROUND(B209/MAX(MAX(B198:B209),ABS(MIN(B198:B209)))*50,0)))),"")</f>
        <v/>
      </c>
    </row>
    <row r="210" spans="1:3" ht="49.5" customHeight="1">
      <c r="C210" s="294"/>
    </row>
    <row r="211" spans="1:3" ht="49.5" customHeight="1">
      <c r="A211" s="264">
        <f>A196+1</f>
        <v>17</v>
      </c>
      <c r="C211" s="294"/>
    </row>
    <row r="212" spans="1:3" ht="49.5" customHeight="1">
      <c r="A212" s="81" t="str">
        <f>VLOOKUP(A211,'Financial-BS'!A:N,2,FALSE)</f>
        <v>Capital WIP</v>
      </c>
      <c r="C212" s="294"/>
    </row>
    <row r="213" spans="1:3" ht="49.5" customHeight="1">
      <c r="A213" s="287">
        <f ca="1">A198</f>
        <v>41000</v>
      </c>
      <c r="B213" s="288">
        <f ca="1">VLOOKUP(A211,'Financial-BS'!A:N,MATCH(Financialgraph!A213,'Financial-BS'!A$5:N$5,0),FALSE)</f>
        <v>0</v>
      </c>
      <c r="C213" s="295" t="str">
        <f ca="1">IFERROR(IF(ROUND(B213/MAX(MAX(B213:B224),ABS(MIN(B213:B224)))*50,0)&gt;0,REPT("&gt;",ROUND(B213/MAX(MAX(B213:B224),ABS(MIN(B213:B224)))*50,0)),REPT("&lt;",ABS(ROUND(B213/MAX(MAX(B213:B224),ABS(MIN(B213:B224)))*50,0)))),"")</f>
        <v/>
      </c>
    </row>
    <row r="214" spans="1:3" ht="49.5" customHeight="1">
      <c r="A214" s="287">
        <f t="shared" ref="A214:A224" ca="1" si="12">A199</f>
        <v>41030</v>
      </c>
      <c r="B214" s="288">
        <f ca="1">VLOOKUP(A211,'Financial-BS'!A:N,MATCH(Financialgraph!A214,'Financial-BS'!A$5:N$5,0),FALSE)</f>
        <v>0</v>
      </c>
      <c r="C214" s="295" t="str">
        <f ca="1">IFERROR(IF(ROUND(B214/MAX(MAX(B213:B224),ABS(MIN(B213:B224)))*50,0)&gt;0,REPT("&gt;",ROUND(B214/MAX(MAX(B213:B224),ABS(MIN(B213:B224)))*50,0)),REPT("&lt;",ABS(ROUND(B214/MAX(MAX(B213:B224),ABS(MIN(B213:B224)))*50,0)))),"")</f>
        <v/>
      </c>
    </row>
    <row r="215" spans="1:3" ht="49.5" customHeight="1">
      <c r="A215" s="287">
        <f t="shared" ca="1" si="12"/>
        <v>41061</v>
      </c>
      <c r="B215" s="288">
        <f ca="1">VLOOKUP(A211,'Financial-BS'!A:N,MATCH(Financialgraph!A215,'Financial-BS'!A$5:N$5,0),FALSE)</f>
        <v>0</v>
      </c>
      <c r="C215" s="295" t="str">
        <f ca="1">IFERROR(IF(ROUND(B215/MAX(MAX(B213:B224),ABS(MIN(B213:B224)))*50,0)&gt;0,REPT("&gt;",ROUND(B215/MAX(MAX(B213:B224),ABS(MIN(B213:B224)))*50,0)),REPT("&lt;",ABS(ROUND(B215/MAX(MAX(B213:B224),ABS(MIN(B213:B224)))*50,0)))),"")</f>
        <v/>
      </c>
    </row>
    <row r="216" spans="1:3" ht="49.5" customHeight="1">
      <c r="A216" s="287">
        <f t="shared" ca="1" si="12"/>
        <v>41091</v>
      </c>
      <c r="B216" s="288">
        <f ca="1">VLOOKUP(A211,'Financial-BS'!A:N,MATCH(Financialgraph!A216,'Financial-BS'!A$5:N$5,0),FALSE)</f>
        <v>0</v>
      </c>
      <c r="C216" s="295" t="str">
        <f ca="1">IFERROR(IF(ROUND(B216/MAX(MAX(B213:B224),ABS(MIN(B213:B224)))*50,0)&gt;0,REPT("&gt;",ROUND(B216/MAX(MAX(B213:B224),ABS(MIN(B213:B224)))*50,0)),REPT("&lt;",ABS(ROUND(B216/MAX(MAX(B213:B224),ABS(MIN(B213:B224)))*50,0)))),"")</f>
        <v/>
      </c>
    </row>
    <row r="217" spans="1:3" ht="49.5" customHeight="1">
      <c r="A217" s="287">
        <f t="shared" ca="1" si="12"/>
        <v>41122</v>
      </c>
      <c r="B217" s="288">
        <f ca="1">VLOOKUP(A211,'Financial-BS'!A:N,MATCH(Financialgraph!A217,'Financial-BS'!A$5:N$5,0),FALSE)</f>
        <v>0</v>
      </c>
      <c r="C217" s="295" t="str">
        <f ca="1">IFERROR(IF(ROUND(B217/MAX(MAX(B213:B224),ABS(MIN(B213:B224)))*50,0)&gt;0,REPT("&gt;",ROUND(B217/MAX(MAX(B213:B224),ABS(MIN(B213:B224)))*50,0)),REPT("&lt;",ABS(ROUND(B217/MAX(MAX(B213:B224),ABS(MIN(B213:B224)))*50,0)))),"")</f>
        <v/>
      </c>
    </row>
    <row r="218" spans="1:3" ht="49.5" customHeight="1">
      <c r="A218" s="287">
        <f t="shared" ca="1" si="12"/>
        <v>41153</v>
      </c>
      <c r="B218" s="288">
        <f ca="1">VLOOKUP(A211,'Financial-BS'!A:N,MATCH(Financialgraph!A218,'Financial-BS'!A$5:N$5,0),FALSE)</f>
        <v>0</v>
      </c>
      <c r="C218" s="295" t="str">
        <f ca="1">IFERROR(IF(ROUND(B218/MAX(MAX(B213:B224),ABS(MIN(B213:B224)))*50,0)&gt;0,REPT("&gt;",ROUND(B218/MAX(MAX(B213:B224),ABS(MIN(B213:B224)))*50,0)),REPT("&lt;",ABS(ROUND(B218/MAX(MAX(B213:B224),ABS(MIN(B213:B224)))*50,0)))),"")</f>
        <v/>
      </c>
    </row>
    <row r="219" spans="1:3" ht="49.5" customHeight="1">
      <c r="A219" s="287">
        <f t="shared" ca="1" si="12"/>
        <v>41183</v>
      </c>
      <c r="B219" s="288">
        <f ca="1">VLOOKUP(A211,'Financial-BS'!A:N,MATCH(Financialgraph!A219,'Financial-BS'!A$5:N$5,0),FALSE)</f>
        <v>0</v>
      </c>
      <c r="C219" s="295" t="str">
        <f ca="1">IFERROR(IF(ROUND(B219/MAX(MAX(B213:B224),ABS(MIN(B213:B224)))*50,0)&gt;0,REPT("&gt;",ROUND(B219/MAX(MAX(B213:B224),ABS(MIN(B213:B224)))*50,0)),REPT("&lt;",ABS(ROUND(B219/MAX(MAX(B213:B224),ABS(MIN(B213:B224)))*50,0)))),"")</f>
        <v/>
      </c>
    </row>
    <row r="220" spans="1:3" ht="49.5" customHeight="1">
      <c r="A220" s="287">
        <f t="shared" ca="1" si="12"/>
        <v>41214</v>
      </c>
      <c r="B220" s="288">
        <f ca="1">VLOOKUP(A211,'Financial-BS'!A:N,MATCH(Financialgraph!A220,'Financial-BS'!A$5:N$5,0),FALSE)</f>
        <v>0</v>
      </c>
      <c r="C220" s="295" t="str">
        <f ca="1">IFERROR(IF(ROUND(B220/MAX(MAX(B213:B224),ABS(MIN(B213:B224)))*50,0)&gt;0,REPT("&gt;",ROUND(B220/MAX(MAX(B213:B224),ABS(MIN(B213:B224)))*50,0)),REPT("&lt;",ABS(ROUND(B220/MAX(MAX(B213:B224),ABS(MIN(B213:B224)))*50,0)))),"")</f>
        <v/>
      </c>
    </row>
    <row r="221" spans="1:3" ht="49.5" customHeight="1">
      <c r="A221" s="287">
        <f t="shared" ca="1" si="12"/>
        <v>41244</v>
      </c>
      <c r="B221" s="288">
        <f ca="1">VLOOKUP(A211,'Financial-BS'!A:N,MATCH(Financialgraph!A221,'Financial-BS'!A$5:N$5,0),FALSE)</f>
        <v>0</v>
      </c>
      <c r="C221" s="295" t="str">
        <f ca="1">IFERROR(IF(ROUND(B221/MAX(MAX(B213:B224),ABS(MIN(B213:B224)))*50,0)&gt;0,REPT("&gt;",ROUND(B221/MAX(MAX(B213:B224),ABS(MIN(B213:B224)))*50,0)),REPT("&lt;",ABS(ROUND(B221/MAX(MAX(B213:B224),ABS(MIN(B213:B224)))*50,0)))),"")</f>
        <v/>
      </c>
    </row>
    <row r="222" spans="1:3" ht="49.5" customHeight="1">
      <c r="A222" s="287">
        <f t="shared" ca="1" si="12"/>
        <v>41275</v>
      </c>
      <c r="B222" s="288">
        <f ca="1">VLOOKUP(A211,'Financial-BS'!A:N,MATCH(Financialgraph!A222,'Financial-BS'!A$5:N$5,0),FALSE)</f>
        <v>0</v>
      </c>
      <c r="C222" s="295" t="str">
        <f ca="1">IFERROR(IF(ROUND(B222/MAX(MAX(B213:B224),ABS(MIN(B213:B224)))*50,0)&gt;0,REPT("&gt;",ROUND(B222/MAX(MAX(B213:B224),ABS(MIN(B213:B224)))*50,0)),REPT("&lt;",ABS(ROUND(B222/MAX(MAX(B213:B224),ABS(MIN(B213:B224)))*50,0)))),"")</f>
        <v/>
      </c>
    </row>
    <row r="223" spans="1:3" ht="49.5" customHeight="1">
      <c r="A223" s="287">
        <f t="shared" ca="1" si="12"/>
        <v>41306</v>
      </c>
      <c r="B223" s="288">
        <f ca="1">VLOOKUP(A211,'Financial-BS'!A:N,MATCH(Financialgraph!A223,'Financial-BS'!A$5:N$5,0),FALSE)</f>
        <v>0</v>
      </c>
      <c r="C223" s="295" t="str">
        <f ca="1">IFERROR(IF(ROUND(B223/MAX(MAX(B213:B224),ABS(MIN(B213:B224)))*50,0)&gt;0,REPT("&gt;",ROUND(B223/MAX(MAX(B213:B224),ABS(MIN(B213:B224)))*50,0)),REPT("&lt;",ABS(ROUND(B223/MAX(MAX(B213:B224),ABS(MIN(B213:B224)))*50,0)))),"")</f>
        <v/>
      </c>
    </row>
    <row r="224" spans="1:3" ht="49.5" customHeight="1">
      <c r="A224" s="287">
        <f t="shared" ca="1" si="12"/>
        <v>41334</v>
      </c>
      <c r="B224" s="288">
        <f ca="1">VLOOKUP(A211,'Financial-BS'!A:N,MATCH(Financialgraph!A224,'Financial-BS'!A$5:N$5,0),FALSE)</f>
        <v>0</v>
      </c>
      <c r="C224" s="295" t="str">
        <f ca="1">IFERROR(IF(ROUND(B224/MAX(MAX(B213:B224),ABS(MIN(B213:B224)))*50,0)&gt;0,REPT("&gt;",ROUND(B224/MAX(MAX(B213:B224),ABS(MIN(B213:B224)))*50,0)),REPT("&lt;",ABS(ROUND(B224/MAX(MAX(B213:B224),ABS(MIN(B213:B224)))*50,0)))),"")</f>
        <v/>
      </c>
    </row>
    <row r="225" spans="1:3" ht="49.5" customHeight="1">
      <c r="C225" s="294"/>
    </row>
    <row r="226" spans="1:3" ht="49.5" customHeight="1">
      <c r="A226" s="264">
        <f>A211+1</f>
        <v>18</v>
      </c>
      <c r="C226" s="294"/>
    </row>
    <row r="227" spans="1:3" ht="49.5" customHeight="1">
      <c r="A227" s="81" t="str">
        <f>VLOOKUP(A226,'Financial-BS'!A:N,2,FALSE)</f>
        <v>Intangible Assets under R&amp;D</v>
      </c>
      <c r="C227" s="294"/>
    </row>
    <row r="228" spans="1:3" ht="49.5" customHeight="1">
      <c r="A228" s="287">
        <f ca="1">A213</f>
        <v>41000</v>
      </c>
      <c r="B228" s="288">
        <f ca="1">VLOOKUP(A226,'Financial-BS'!A:N,MATCH(Financialgraph!A228,'Financial-BS'!A$5:N$5,0),FALSE)</f>
        <v>0</v>
      </c>
      <c r="C228" s="295" t="str">
        <f ca="1">IFERROR(IF(ROUND(B228/MAX(MAX(B228:B239),ABS(MIN(B228:B239)))*50,0)&gt;0,REPT("&gt;",ROUND(B228/MAX(MAX(B228:B239),ABS(MIN(B228:B239)))*50,0)),REPT("&lt;",ABS(ROUND(B228/MAX(MAX(B228:B239),ABS(MIN(B228:B239)))*50,0)))),"")</f>
        <v/>
      </c>
    </row>
    <row r="229" spans="1:3" ht="49.5" customHeight="1">
      <c r="A229" s="287">
        <f t="shared" ref="A229:A239" ca="1" si="13">A214</f>
        <v>41030</v>
      </c>
      <c r="B229" s="288">
        <f ca="1">VLOOKUP(A226,'Financial-BS'!A:N,MATCH(Financialgraph!A229,'Financial-BS'!A$5:N$5,0),FALSE)</f>
        <v>0</v>
      </c>
      <c r="C229" s="295" t="str">
        <f ca="1">IFERROR(IF(ROUND(B229/MAX(MAX(B228:B239),ABS(MIN(B228:B239)))*50,0)&gt;0,REPT("&gt;",ROUND(B229/MAX(MAX(B228:B239),ABS(MIN(B228:B239)))*50,0)),REPT("&lt;",ABS(ROUND(B229/MAX(MAX(B228:B239),ABS(MIN(B228:B239)))*50,0)))),"")</f>
        <v/>
      </c>
    </row>
    <row r="230" spans="1:3" ht="49.5" customHeight="1">
      <c r="A230" s="287">
        <f t="shared" ca="1" si="13"/>
        <v>41061</v>
      </c>
      <c r="B230" s="288">
        <f ca="1">VLOOKUP(A226,'Financial-BS'!A:N,MATCH(Financialgraph!A230,'Financial-BS'!A$5:N$5,0),FALSE)</f>
        <v>0</v>
      </c>
      <c r="C230" s="295" t="str">
        <f ca="1">IFERROR(IF(ROUND(B230/MAX(MAX(B228:B239),ABS(MIN(B228:B239)))*50,0)&gt;0,REPT("&gt;",ROUND(B230/MAX(MAX(B228:B239),ABS(MIN(B228:B239)))*50,0)),REPT("&lt;",ABS(ROUND(B230/MAX(MAX(B228:B239),ABS(MIN(B228:B239)))*50,0)))),"")</f>
        <v/>
      </c>
    </row>
    <row r="231" spans="1:3" ht="49.5" customHeight="1">
      <c r="A231" s="287">
        <f t="shared" ca="1" si="13"/>
        <v>41091</v>
      </c>
      <c r="B231" s="288">
        <f ca="1">VLOOKUP(A226,'Financial-BS'!A:N,MATCH(Financialgraph!A231,'Financial-BS'!A$5:N$5,0),FALSE)</f>
        <v>0</v>
      </c>
      <c r="C231" s="295" t="str">
        <f ca="1">IFERROR(IF(ROUND(B231/MAX(MAX(B228:B239),ABS(MIN(B228:B239)))*50,0)&gt;0,REPT("&gt;",ROUND(B231/MAX(MAX(B228:B239),ABS(MIN(B228:B239)))*50,0)),REPT("&lt;",ABS(ROUND(B231/MAX(MAX(B228:B239),ABS(MIN(B228:B239)))*50,0)))),"")</f>
        <v/>
      </c>
    </row>
    <row r="232" spans="1:3" ht="49.5" customHeight="1">
      <c r="A232" s="287">
        <f t="shared" ca="1" si="13"/>
        <v>41122</v>
      </c>
      <c r="B232" s="288">
        <f ca="1">VLOOKUP(A226,'Financial-BS'!A:N,MATCH(Financialgraph!A232,'Financial-BS'!A$5:N$5,0),FALSE)</f>
        <v>0</v>
      </c>
      <c r="C232" s="295" t="str">
        <f ca="1">IFERROR(IF(ROUND(B232/MAX(MAX(B228:B239),ABS(MIN(B228:B239)))*50,0)&gt;0,REPT("&gt;",ROUND(B232/MAX(MAX(B228:B239),ABS(MIN(B228:B239)))*50,0)),REPT("&lt;",ABS(ROUND(B232/MAX(MAX(B228:B239),ABS(MIN(B228:B239)))*50,0)))),"")</f>
        <v/>
      </c>
    </row>
    <row r="233" spans="1:3" ht="49.5" customHeight="1">
      <c r="A233" s="287">
        <f t="shared" ca="1" si="13"/>
        <v>41153</v>
      </c>
      <c r="B233" s="288">
        <f ca="1">VLOOKUP(A226,'Financial-BS'!A:N,MATCH(Financialgraph!A233,'Financial-BS'!A$5:N$5,0),FALSE)</f>
        <v>0</v>
      </c>
      <c r="C233" s="295" t="str">
        <f ca="1">IFERROR(IF(ROUND(B233/MAX(MAX(B228:B239),ABS(MIN(B228:B239)))*50,0)&gt;0,REPT("&gt;",ROUND(B233/MAX(MAX(B228:B239),ABS(MIN(B228:B239)))*50,0)),REPT("&lt;",ABS(ROUND(B233/MAX(MAX(B228:B239),ABS(MIN(B228:B239)))*50,0)))),"")</f>
        <v/>
      </c>
    </row>
    <row r="234" spans="1:3" ht="49.5" customHeight="1">
      <c r="A234" s="287">
        <f t="shared" ca="1" si="13"/>
        <v>41183</v>
      </c>
      <c r="B234" s="288">
        <f ca="1">VLOOKUP(A226,'Financial-BS'!A:N,MATCH(Financialgraph!A234,'Financial-BS'!A$5:N$5,0),FALSE)</f>
        <v>0</v>
      </c>
      <c r="C234" s="295" t="str">
        <f ca="1">IFERROR(IF(ROUND(B234/MAX(MAX(B228:B239),ABS(MIN(B228:B239)))*50,0)&gt;0,REPT("&gt;",ROUND(B234/MAX(MAX(B228:B239),ABS(MIN(B228:B239)))*50,0)),REPT("&lt;",ABS(ROUND(B234/MAX(MAX(B228:B239),ABS(MIN(B228:B239)))*50,0)))),"")</f>
        <v/>
      </c>
    </row>
    <row r="235" spans="1:3" ht="49.5" customHeight="1">
      <c r="A235" s="287">
        <f t="shared" ca="1" si="13"/>
        <v>41214</v>
      </c>
      <c r="B235" s="288">
        <f ca="1">VLOOKUP(A226,'Financial-BS'!A:N,MATCH(Financialgraph!A235,'Financial-BS'!A$5:N$5,0),FALSE)</f>
        <v>0</v>
      </c>
      <c r="C235" s="295" t="str">
        <f ca="1">IFERROR(IF(ROUND(B235/MAX(MAX(B228:B239),ABS(MIN(B228:B239)))*50,0)&gt;0,REPT("&gt;",ROUND(B235/MAX(MAX(B228:B239),ABS(MIN(B228:B239)))*50,0)),REPT("&lt;",ABS(ROUND(B235/MAX(MAX(B228:B239),ABS(MIN(B228:B239)))*50,0)))),"")</f>
        <v/>
      </c>
    </row>
    <row r="236" spans="1:3" ht="49.5" customHeight="1">
      <c r="A236" s="287">
        <f t="shared" ca="1" si="13"/>
        <v>41244</v>
      </c>
      <c r="B236" s="288">
        <f ca="1">VLOOKUP(A226,'Financial-BS'!A:N,MATCH(Financialgraph!A236,'Financial-BS'!A$5:N$5,0),FALSE)</f>
        <v>0</v>
      </c>
      <c r="C236" s="295" t="str">
        <f ca="1">IFERROR(IF(ROUND(B236/MAX(MAX(B228:B239),ABS(MIN(B228:B239)))*50,0)&gt;0,REPT("&gt;",ROUND(B236/MAX(MAX(B228:B239),ABS(MIN(B228:B239)))*50,0)),REPT("&lt;",ABS(ROUND(B236/MAX(MAX(B228:B239),ABS(MIN(B228:B239)))*50,0)))),"")</f>
        <v/>
      </c>
    </row>
    <row r="237" spans="1:3" ht="49.5" customHeight="1">
      <c r="A237" s="287">
        <f t="shared" ca="1" si="13"/>
        <v>41275</v>
      </c>
      <c r="B237" s="288">
        <f ca="1">VLOOKUP(A226,'Financial-BS'!A:N,MATCH(Financialgraph!A237,'Financial-BS'!A$5:N$5,0),FALSE)</f>
        <v>0</v>
      </c>
      <c r="C237" s="295" t="str">
        <f ca="1">IFERROR(IF(ROUND(B237/MAX(MAX(B228:B239),ABS(MIN(B228:B239)))*50,0)&gt;0,REPT("&gt;",ROUND(B237/MAX(MAX(B228:B239),ABS(MIN(B228:B239)))*50,0)),REPT("&lt;",ABS(ROUND(B237/MAX(MAX(B228:B239),ABS(MIN(B228:B239)))*50,0)))),"")</f>
        <v/>
      </c>
    </row>
    <row r="238" spans="1:3" ht="49.5" customHeight="1">
      <c r="A238" s="287">
        <f t="shared" ca="1" si="13"/>
        <v>41306</v>
      </c>
      <c r="B238" s="288">
        <f ca="1">VLOOKUP(A226,'Financial-BS'!A:N,MATCH(Financialgraph!A238,'Financial-BS'!A$5:N$5,0),FALSE)</f>
        <v>0</v>
      </c>
      <c r="C238" s="295" t="str">
        <f ca="1">IFERROR(IF(ROUND(B238/MAX(MAX(B228:B239),ABS(MIN(B228:B239)))*50,0)&gt;0,REPT("&gt;",ROUND(B238/MAX(MAX(B228:B239),ABS(MIN(B228:B239)))*50,0)),REPT("&lt;",ABS(ROUND(B238/MAX(MAX(B228:B239),ABS(MIN(B228:B239)))*50,0)))),"")</f>
        <v/>
      </c>
    </row>
    <row r="239" spans="1:3" ht="49.5" customHeight="1">
      <c r="A239" s="287">
        <f t="shared" ca="1" si="13"/>
        <v>41334</v>
      </c>
      <c r="B239" s="288">
        <f ca="1">VLOOKUP(A226,'Financial-BS'!A:N,MATCH(Financialgraph!A239,'Financial-BS'!A$5:N$5,0),FALSE)</f>
        <v>0</v>
      </c>
      <c r="C239" s="295" t="str">
        <f ca="1">IFERROR(IF(ROUND(B239/MAX(MAX(B228:B239),ABS(MIN(B228:B239)))*50,0)&gt;0,REPT("&gt;",ROUND(B239/MAX(MAX(B228:B239),ABS(MIN(B228:B239)))*50,0)),REPT("&lt;",ABS(ROUND(B239/MAX(MAX(B228:B239),ABS(MIN(B228:B239)))*50,0)))),"")</f>
        <v/>
      </c>
    </row>
    <row r="240" spans="1:3" ht="49.5" customHeight="1">
      <c r="C240" s="294"/>
    </row>
    <row r="241" spans="1:3" ht="49.5" customHeight="1">
      <c r="A241" s="264">
        <f>A226+1</f>
        <v>19</v>
      </c>
      <c r="C241" s="294"/>
    </row>
    <row r="242" spans="1:3" ht="49.5" customHeight="1">
      <c r="A242" s="81" t="str">
        <f>VLOOKUP(A241,'Financial-BS'!A:N,2,FALSE)</f>
        <v>Non Current Investments</v>
      </c>
      <c r="C242" s="294"/>
    </row>
    <row r="243" spans="1:3" ht="49.5" customHeight="1">
      <c r="A243" s="287">
        <f ca="1">A228</f>
        <v>41000</v>
      </c>
      <c r="B243" s="288">
        <f ca="1">VLOOKUP(A241,'Financial-BS'!A:N,MATCH(Financialgraph!A243,'Financial-BS'!A$5:N$5,0),FALSE)</f>
        <v>0</v>
      </c>
      <c r="C243" s="295" t="str">
        <f ca="1">IFERROR(IF(ROUND(B243/MAX(MAX(B243:B254),ABS(MIN(B243:B254)))*50,0)&gt;0,REPT("&gt;",ROUND(B243/MAX(MAX(B243:B254),ABS(MIN(B243:B254)))*50,0)),REPT("&lt;",ABS(ROUND(B243/MAX(MAX(B243:B254),ABS(MIN(B243:B254)))*50,0)))),"")</f>
        <v/>
      </c>
    </row>
    <row r="244" spans="1:3" ht="49.5" customHeight="1">
      <c r="A244" s="287">
        <f t="shared" ref="A244:A254" ca="1" si="14">A229</f>
        <v>41030</v>
      </c>
      <c r="B244" s="288">
        <f ca="1">VLOOKUP(A241,'Financial-BS'!A:N,MATCH(Financialgraph!A244,'Financial-BS'!A$5:N$5,0),FALSE)</f>
        <v>0</v>
      </c>
      <c r="C244" s="295" t="str">
        <f ca="1">IFERROR(IF(ROUND(B244/MAX(MAX(B243:B254),ABS(MIN(B243:B254)))*50,0)&gt;0,REPT("&gt;",ROUND(B244/MAX(MAX(B243:B254),ABS(MIN(B243:B254)))*50,0)),REPT("&lt;",ABS(ROUND(B244/MAX(MAX(B243:B254),ABS(MIN(B243:B254)))*50,0)))),"")</f>
        <v/>
      </c>
    </row>
    <row r="245" spans="1:3" ht="49.5" customHeight="1">
      <c r="A245" s="287">
        <f t="shared" ca="1" si="14"/>
        <v>41061</v>
      </c>
      <c r="B245" s="288">
        <f ca="1">VLOOKUP(A241,'Financial-BS'!A:N,MATCH(Financialgraph!A245,'Financial-BS'!A$5:N$5,0),FALSE)</f>
        <v>0</v>
      </c>
      <c r="C245" s="295" t="str">
        <f ca="1">IFERROR(IF(ROUND(B245/MAX(MAX(B243:B254),ABS(MIN(B243:B254)))*50,0)&gt;0,REPT("&gt;",ROUND(B245/MAX(MAX(B243:B254),ABS(MIN(B243:B254)))*50,0)),REPT("&lt;",ABS(ROUND(B245/MAX(MAX(B243:B254),ABS(MIN(B243:B254)))*50,0)))),"")</f>
        <v/>
      </c>
    </row>
    <row r="246" spans="1:3" ht="49.5" customHeight="1">
      <c r="A246" s="287">
        <f t="shared" ca="1" si="14"/>
        <v>41091</v>
      </c>
      <c r="B246" s="288">
        <f ca="1">VLOOKUP(A241,'Financial-BS'!A:N,MATCH(Financialgraph!A246,'Financial-BS'!A$5:N$5,0),FALSE)</f>
        <v>500</v>
      </c>
      <c r="C246" s="295" t="str">
        <f ca="1">IFERROR(IF(ROUND(B246/MAX(MAX(B243:B254),ABS(MIN(B243:B254)))*50,0)&gt;0,REPT("&gt;",ROUND(B246/MAX(MAX(B243:B254),ABS(MIN(B243:B254)))*50,0)),REPT("&lt;",ABS(ROUND(B246/MAX(MAX(B243:B254),ABS(MIN(B243:B254)))*50,0)))),"")</f>
        <v>&gt;&gt;&gt;&gt;&gt;&gt;&gt;&gt;&gt;&gt;&gt;&gt;&gt;&gt;&gt;&gt;&gt;&gt;&gt;&gt;&gt;&gt;&gt;&gt;&gt;&gt;&gt;&gt;&gt;&gt;&gt;&gt;&gt;&gt;&gt;&gt;&gt;&gt;&gt;&gt;&gt;&gt;&gt;&gt;&gt;&gt;&gt;&gt;&gt;&gt;</v>
      </c>
    </row>
    <row r="247" spans="1:3" ht="49.5" customHeight="1">
      <c r="A247" s="287">
        <f t="shared" ca="1" si="14"/>
        <v>41122</v>
      </c>
      <c r="B247" s="288">
        <f ca="1">VLOOKUP(A241,'Financial-BS'!A:N,MATCH(Financialgraph!A247,'Financial-BS'!A$5:N$5,0),FALSE)</f>
        <v>500</v>
      </c>
      <c r="C247" s="295" t="str">
        <f ca="1">IFERROR(IF(ROUND(B247/MAX(MAX(B243:B254),ABS(MIN(B243:B254)))*50,0)&gt;0,REPT("&gt;",ROUND(B247/MAX(MAX(B243:B254),ABS(MIN(B243:B254)))*50,0)),REPT("&lt;",ABS(ROUND(B247/MAX(MAX(B243:B254),ABS(MIN(B243:B254)))*50,0)))),"")</f>
        <v>&gt;&gt;&gt;&gt;&gt;&gt;&gt;&gt;&gt;&gt;&gt;&gt;&gt;&gt;&gt;&gt;&gt;&gt;&gt;&gt;&gt;&gt;&gt;&gt;&gt;&gt;&gt;&gt;&gt;&gt;&gt;&gt;&gt;&gt;&gt;&gt;&gt;&gt;&gt;&gt;&gt;&gt;&gt;&gt;&gt;&gt;&gt;&gt;&gt;&gt;</v>
      </c>
    </row>
    <row r="248" spans="1:3" ht="49.5" customHeight="1">
      <c r="A248" s="287">
        <f t="shared" ca="1" si="14"/>
        <v>41153</v>
      </c>
      <c r="B248" s="288">
        <f ca="1">VLOOKUP(A241,'Financial-BS'!A:N,MATCH(Financialgraph!A248,'Financial-BS'!A$5:N$5,0),FALSE)</f>
        <v>500</v>
      </c>
      <c r="C248" s="295" t="str">
        <f ca="1">IFERROR(IF(ROUND(B248/MAX(MAX(B243:B254),ABS(MIN(B243:B254)))*50,0)&gt;0,REPT("&gt;",ROUND(B248/MAX(MAX(B243:B254),ABS(MIN(B243:B254)))*50,0)),REPT("&lt;",ABS(ROUND(B248/MAX(MAX(B243:B254),ABS(MIN(B243:B254)))*50,0)))),"")</f>
        <v>&gt;&gt;&gt;&gt;&gt;&gt;&gt;&gt;&gt;&gt;&gt;&gt;&gt;&gt;&gt;&gt;&gt;&gt;&gt;&gt;&gt;&gt;&gt;&gt;&gt;&gt;&gt;&gt;&gt;&gt;&gt;&gt;&gt;&gt;&gt;&gt;&gt;&gt;&gt;&gt;&gt;&gt;&gt;&gt;&gt;&gt;&gt;&gt;&gt;&gt;</v>
      </c>
    </row>
    <row r="249" spans="1:3" ht="49.5" customHeight="1">
      <c r="A249" s="287">
        <f t="shared" ca="1" si="14"/>
        <v>41183</v>
      </c>
      <c r="B249" s="288">
        <f ca="1">VLOOKUP(A241,'Financial-BS'!A:N,MATCH(Financialgraph!A249,'Financial-BS'!A$5:N$5,0),FALSE)</f>
        <v>500</v>
      </c>
      <c r="C249" s="295" t="str">
        <f ca="1">IFERROR(IF(ROUND(B249/MAX(MAX(B243:B254),ABS(MIN(B243:B254)))*50,0)&gt;0,REPT("&gt;",ROUND(B249/MAX(MAX(B243:B254),ABS(MIN(B243:B254)))*50,0)),REPT("&lt;",ABS(ROUND(B249/MAX(MAX(B243:B254),ABS(MIN(B243:B254)))*50,0)))),"")</f>
        <v>&gt;&gt;&gt;&gt;&gt;&gt;&gt;&gt;&gt;&gt;&gt;&gt;&gt;&gt;&gt;&gt;&gt;&gt;&gt;&gt;&gt;&gt;&gt;&gt;&gt;&gt;&gt;&gt;&gt;&gt;&gt;&gt;&gt;&gt;&gt;&gt;&gt;&gt;&gt;&gt;&gt;&gt;&gt;&gt;&gt;&gt;&gt;&gt;&gt;&gt;</v>
      </c>
    </row>
    <row r="250" spans="1:3" ht="49.5" customHeight="1">
      <c r="A250" s="287">
        <f t="shared" ca="1" si="14"/>
        <v>41214</v>
      </c>
      <c r="B250" s="288">
        <f ca="1">VLOOKUP(A241,'Financial-BS'!A:N,MATCH(Financialgraph!A250,'Financial-BS'!A$5:N$5,0),FALSE)</f>
        <v>500</v>
      </c>
      <c r="C250" s="295" t="str">
        <f ca="1">IFERROR(IF(ROUND(B250/MAX(MAX(B243:B254),ABS(MIN(B243:B254)))*50,0)&gt;0,REPT("&gt;",ROUND(B250/MAX(MAX(B243:B254),ABS(MIN(B243:B254)))*50,0)),REPT("&lt;",ABS(ROUND(B250/MAX(MAX(B243:B254),ABS(MIN(B243:B254)))*50,0)))),"")</f>
        <v>&gt;&gt;&gt;&gt;&gt;&gt;&gt;&gt;&gt;&gt;&gt;&gt;&gt;&gt;&gt;&gt;&gt;&gt;&gt;&gt;&gt;&gt;&gt;&gt;&gt;&gt;&gt;&gt;&gt;&gt;&gt;&gt;&gt;&gt;&gt;&gt;&gt;&gt;&gt;&gt;&gt;&gt;&gt;&gt;&gt;&gt;&gt;&gt;&gt;&gt;</v>
      </c>
    </row>
    <row r="251" spans="1:3" ht="49.5" customHeight="1">
      <c r="A251" s="287">
        <f t="shared" ca="1" si="14"/>
        <v>41244</v>
      </c>
      <c r="B251" s="288">
        <f ca="1">VLOOKUP(A241,'Financial-BS'!A:N,MATCH(Financialgraph!A251,'Financial-BS'!A$5:N$5,0),FALSE)</f>
        <v>500</v>
      </c>
      <c r="C251" s="295" t="str">
        <f ca="1">IFERROR(IF(ROUND(B251/MAX(MAX(B243:B254),ABS(MIN(B243:B254)))*50,0)&gt;0,REPT("&gt;",ROUND(B251/MAX(MAX(B243:B254),ABS(MIN(B243:B254)))*50,0)),REPT("&lt;",ABS(ROUND(B251/MAX(MAX(B243:B254),ABS(MIN(B243:B254)))*50,0)))),"")</f>
        <v>&gt;&gt;&gt;&gt;&gt;&gt;&gt;&gt;&gt;&gt;&gt;&gt;&gt;&gt;&gt;&gt;&gt;&gt;&gt;&gt;&gt;&gt;&gt;&gt;&gt;&gt;&gt;&gt;&gt;&gt;&gt;&gt;&gt;&gt;&gt;&gt;&gt;&gt;&gt;&gt;&gt;&gt;&gt;&gt;&gt;&gt;&gt;&gt;&gt;&gt;</v>
      </c>
    </row>
    <row r="252" spans="1:3" ht="49.5" customHeight="1">
      <c r="A252" s="287">
        <f t="shared" ca="1" si="14"/>
        <v>41275</v>
      </c>
      <c r="B252" s="288">
        <f ca="1">VLOOKUP(A241,'Financial-BS'!A:N,MATCH(Financialgraph!A252,'Financial-BS'!A$5:N$5,0),FALSE)</f>
        <v>500</v>
      </c>
      <c r="C252" s="295" t="str">
        <f ca="1">IFERROR(IF(ROUND(B252/MAX(MAX(B243:B254),ABS(MIN(B243:B254)))*50,0)&gt;0,REPT("&gt;",ROUND(B252/MAX(MAX(B243:B254),ABS(MIN(B243:B254)))*50,0)),REPT("&lt;",ABS(ROUND(B252/MAX(MAX(B243:B254),ABS(MIN(B243:B254)))*50,0)))),"")</f>
        <v>&gt;&gt;&gt;&gt;&gt;&gt;&gt;&gt;&gt;&gt;&gt;&gt;&gt;&gt;&gt;&gt;&gt;&gt;&gt;&gt;&gt;&gt;&gt;&gt;&gt;&gt;&gt;&gt;&gt;&gt;&gt;&gt;&gt;&gt;&gt;&gt;&gt;&gt;&gt;&gt;&gt;&gt;&gt;&gt;&gt;&gt;&gt;&gt;&gt;&gt;</v>
      </c>
    </row>
    <row r="253" spans="1:3" ht="49.5" customHeight="1">
      <c r="A253" s="287">
        <f t="shared" ca="1" si="14"/>
        <v>41306</v>
      </c>
      <c r="B253" s="288">
        <f ca="1">VLOOKUP(A241,'Financial-BS'!A:N,MATCH(Financialgraph!A253,'Financial-BS'!A$5:N$5,0),FALSE)</f>
        <v>500</v>
      </c>
      <c r="C253" s="295" t="str">
        <f ca="1">IFERROR(IF(ROUND(B253/MAX(MAX(B243:B254),ABS(MIN(B243:B254)))*50,0)&gt;0,REPT("&gt;",ROUND(B253/MAX(MAX(B243:B254),ABS(MIN(B243:B254)))*50,0)),REPT("&lt;",ABS(ROUND(B253/MAX(MAX(B243:B254),ABS(MIN(B243:B254)))*50,0)))),"")</f>
        <v>&gt;&gt;&gt;&gt;&gt;&gt;&gt;&gt;&gt;&gt;&gt;&gt;&gt;&gt;&gt;&gt;&gt;&gt;&gt;&gt;&gt;&gt;&gt;&gt;&gt;&gt;&gt;&gt;&gt;&gt;&gt;&gt;&gt;&gt;&gt;&gt;&gt;&gt;&gt;&gt;&gt;&gt;&gt;&gt;&gt;&gt;&gt;&gt;&gt;&gt;</v>
      </c>
    </row>
    <row r="254" spans="1:3" ht="49.5" customHeight="1">
      <c r="A254" s="287">
        <f t="shared" ca="1" si="14"/>
        <v>41334</v>
      </c>
      <c r="B254" s="288">
        <f ca="1">VLOOKUP(A241,'Financial-BS'!A:N,MATCH(Financialgraph!A254,'Financial-BS'!A$5:N$5,0),FALSE)</f>
        <v>500</v>
      </c>
      <c r="C254" s="295" t="str">
        <f ca="1">IFERROR(IF(ROUND(B254/MAX(MAX(B243:B254),ABS(MIN(B243:B254)))*50,0)&gt;0,REPT("&gt;",ROUND(B254/MAX(MAX(B243:B254),ABS(MIN(B243:B254)))*50,0)),REPT("&lt;",ABS(ROUND(B254/MAX(MAX(B243:B254),ABS(MIN(B243:B254)))*50,0)))),"")</f>
        <v>&gt;&gt;&gt;&gt;&gt;&gt;&gt;&gt;&gt;&gt;&gt;&gt;&gt;&gt;&gt;&gt;&gt;&gt;&gt;&gt;&gt;&gt;&gt;&gt;&gt;&gt;&gt;&gt;&gt;&gt;&gt;&gt;&gt;&gt;&gt;&gt;&gt;&gt;&gt;&gt;&gt;&gt;&gt;&gt;&gt;&gt;&gt;&gt;&gt;&gt;</v>
      </c>
    </row>
    <row r="255" spans="1:3" ht="49.5" customHeight="1">
      <c r="A255" s="262"/>
      <c r="C255" s="294"/>
    </row>
    <row r="256" spans="1:3" ht="49.5" customHeight="1">
      <c r="A256" s="264">
        <f>A241+1</f>
        <v>20</v>
      </c>
      <c r="C256" s="294"/>
    </row>
    <row r="257" spans="1:3" ht="49.5" customHeight="1">
      <c r="A257" s="81" t="str">
        <f>VLOOKUP(A256,'Financial-BS'!A:N,2,FALSE)</f>
        <v>Deferred Tax Assets</v>
      </c>
      <c r="C257" s="294"/>
    </row>
    <row r="258" spans="1:3" ht="49.5" customHeight="1">
      <c r="A258" s="287">
        <f ca="1">A243</f>
        <v>41000</v>
      </c>
      <c r="B258" s="288">
        <f ca="1">VLOOKUP(A256,'Financial-BS'!A:N,MATCH(Financialgraph!A258,'Financial-BS'!A$5:N$5,0),FALSE)</f>
        <v>0</v>
      </c>
      <c r="C258" s="295" t="str">
        <f ca="1">IFERROR(IF(ROUND(B258/MAX(MAX(B258:B269),ABS(MIN(B258:B269)))*50,0)&gt;0,REPT("&gt;",ROUND(B258/MAX(MAX(B258:B269),ABS(MIN(B258:B269)))*50,0)),REPT("&lt;",ABS(ROUND(B258/MAX(MAX(B258:B269),ABS(MIN(B258:B269)))*50,0)))),"")</f>
        <v/>
      </c>
    </row>
    <row r="259" spans="1:3" ht="49.5" customHeight="1">
      <c r="A259" s="287">
        <f t="shared" ref="A259:A269" ca="1" si="15">A244</f>
        <v>41030</v>
      </c>
      <c r="B259" s="288">
        <f ca="1">VLOOKUP(A256,'Financial-BS'!A:N,MATCH(Financialgraph!A259,'Financial-BS'!A$5:N$5,0),FALSE)</f>
        <v>0</v>
      </c>
      <c r="C259" s="295" t="str">
        <f ca="1">IFERROR(IF(ROUND(B259/MAX(MAX(B258:B269),ABS(MIN(B258:B269)))*50,0)&gt;0,REPT("&gt;",ROUND(B259/MAX(MAX(B258:B269),ABS(MIN(B258:B269)))*50,0)),REPT("&lt;",ABS(ROUND(B259/MAX(MAX(B258:B269),ABS(MIN(B258:B269)))*50,0)))),"")</f>
        <v/>
      </c>
    </row>
    <row r="260" spans="1:3" ht="49.5" customHeight="1">
      <c r="A260" s="287">
        <f t="shared" ca="1" si="15"/>
        <v>41061</v>
      </c>
      <c r="B260" s="288">
        <f ca="1">VLOOKUP(A256,'Financial-BS'!A:N,MATCH(Financialgraph!A260,'Financial-BS'!A$5:N$5,0),FALSE)</f>
        <v>0</v>
      </c>
      <c r="C260" s="295" t="str">
        <f ca="1">IFERROR(IF(ROUND(B260/MAX(MAX(B258:B269),ABS(MIN(B258:B269)))*50,0)&gt;0,REPT("&gt;",ROUND(B260/MAX(MAX(B258:B269),ABS(MIN(B258:B269)))*50,0)),REPT("&lt;",ABS(ROUND(B260/MAX(MAX(B258:B269),ABS(MIN(B258:B269)))*50,0)))),"")</f>
        <v/>
      </c>
    </row>
    <row r="261" spans="1:3" ht="49.5" customHeight="1">
      <c r="A261" s="287">
        <f t="shared" ca="1" si="15"/>
        <v>41091</v>
      </c>
      <c r="B261" s="288">
        <f ca="1">VLOOKUP(A256,'Financial-BS'!A:N,MATCH(Financialgraph!A261,'Financial-BS'!A$5:N$5,0),FALSE)</f>
        <v>0</v>
      </c>
      <c r="C261" s="295" t="str">
        <f ca="1">IFERROR(IF(ROUND(B261/MAX(MAX(B258:B269),ABS(MIN(B258:B269)))*50,0)&gt;0,REPT("&gt;",ROUND(B261/MAX(MAX(B258:B269),ABS(MIN(B258:B269)))*50,0)),REPT("&lt;",ABS(ROUND(B261/MAX(MAX(B258:B269),ABS(MIN(B258:B269)))*50,0)))),"")</f>
        <v/>
      </c>
    </row>
    <row r="262" spans="1:3" ht="49.5" customHeight="1">
      <c r="A262" s="287">
        <f t="shared" ca="1" si="15"/>
        <v>41122</v>
      </c>
      <c r="B262" s="288">
        <f ca="1">VLOOKUP(A256,'Financial-BS'!A:N,MATCH(Financialgraph!A262,'Financial-BS'!A$5:N$5,0),FALSE)</f>
        <v>0</v>
      </c>
      <c r="C262" s="295" t="str">
        <f ca="1">IFERROR(IF(ROUND(B262/MAX(MAX(B258:B269),ABS(MIN(B258:B269)))*50,0)&gt;0,REPT("&gt;",ROUND(B262/MAX(MAX(B258:B269),ABS(MIN(B258:B269)))*50,0)),REPT("&lt;",ABS(ROUND(B262/MAX(MAX(B258:B269),ABS(MIN(B258:B269)))*50,0)))),"")</f>
        <v/>
      </c>
    </row>
    <row r="263" spans="1:3" ht="49.5" customHeight="1">
      <c r="A263" s="287">
        <f t="shared" ca="1" si="15"/>
        <v>41153</v>
      </c>
      <c r="B263" s="288">
        <f ca="1">VLOOKUP(A256,'Financial-BS'!A:N,MATCH(Financialgraph!A263,'Financial-BS'!A$5:N$5,0),FALSE)</f>
        <v>0</v>
      </c>
      <c r="C263" s="295" t="str">
        <f ca="1">IFERROR(IF(ROUND(B263/MAX(MAX(B258:B269),ABS(MIN(B258:B269)))*50,0)&gt;0,REPT("&gt;",ROUND(B263/MAX(MAX(B258:B269),ABS(MIN(B258:B269)))*50,0)),REPT("&lt;",ABS(ROUND(B263/MAX(MAX(B258:B269),ABS(MIN(B258:B269)))*50,0)))),"")</f>
        <v/>
      </c>
    </row>
    <row r="264" spans="1:3" ht="49.5" customHeight="1">
      <c r="A264" s="287">
        <f t="shared" ca="1" si="15"/>
        <v>41183</v>
      </c>
      <c r="B264" s="288">
        <f ca="1">VLOOKUP(A256,'Financial-BS'!A:N,MATCH(Financialgraph!A264,'Financial-BS'!A$5:N$5,0),FALSE)</f>
        <v>0</v>
      </c>
      <c r="C264" s="295" t="str">
        <f ca="1">IFERROR(IF(ROUND(B264/MAX(MAX(B258:B269),ABS(MIN(B258:B269)))*50,0)&gt;0,REPT("&gt;",ROUND(B264/MAX(MAX(B258:B269),ABS(MIN(B258:B269)))*50,0)),REPT("&lt;",ABS(ROUND(B264/MAX(MAX(B258:B269),ABS(MIN(B258:B269)))*50,0)))),"")</f>
        <v/>
      </c>
    </row>
    <row r="265" spans="1:3" ht="49.5" customHeight="1">
      <c r="A265" s="287">
        <f t="shared" ca="1" si="15"/>
        <v>41214</v>
      </c>
      <c r="B265" s="288">
        <f ca="1">VLOOKUP(A256,'Financial-BS'!A:N,MATCH(Financialgraph!A265,'Financial-BS'!A$5:N$5,0),FALSE)</f>
        <v>0</v>
      </c>
      <c r="C265" s="295" t="str">
        <f ca="1">IFERROR(IF(ROUND(B265/MAX(MAX(B258:B269),ABS(MIN(B258:B269)))*50,0)&gt;0,REPT("&gt;",ROUND(B265/MAX(MAX(B258:B269),ABS(MIN(B258:B269)))*50,0)),REPT("&lt;",ABS(ROUND(B265/MAX(MAX(B258:B269),ABS(MIN(B258:B269)))*50,0)))),"")</f>
        <v/>
      </c>
    </row>
    <row r="266" spans="1:3" ht="49.5" customHeight="1">
      <c r="A266" s="287">
        <f t="shared" ca="1" si="15"/>
        <v>41244</v>
      </c>
      <c r="B266" s="288">
        <f ca="1">VLOOKUP(A256,'Financial-BS'!A:N,MATCH(Financialgraph!A266,'Financial-BS'!A$5:N$5,0),FALSE)</f>
        <v>0</v>
      </c>
      <c r="C266" s="295" t="str">
        <f ca="1">IFERROR(IF(ROUND(B266/MAX(MAX(B258:B269),ABS(MIN(B258:B269)))*50,0)&gt;0,REPT("&gt;",ROUND(B266/MAX(MAX(B258:B269),ABS(MIN(B258:B269)))*50,0)),REPT("&lt;",ABS(ROUND(B266/MAX(MAX(B258:B269),ABS(MIN(B258:B269)))*50,0)))),"")</f>
        <v/>
      </c>
    </row>
    <row r="267" spans="1:3" ht="49.5" customHeight="1">
      <c r="A267" s="287">
        <f t="shared" ca="1" si="15"/>
        <v>41275</v>
      </c>
      <c r="B267" s="288">
        <f ca="1">VLOOKUP(A256,'Financial-BS'!A:N,MATCH(Financialgraph!A267,'Financial-BS'!A$5:N$5,0),FALSE)</f>
        <v>0</v>
      </c>
      <c r="C267" s="295" t="str">
        <f ca="1">IFERROR(IF(ROUND(B267/MAX(MAX(B258:B269),ABS(MIN(B258:B269)))*50,0)&gt;0,REPT("&gt;",ROUND(B267/MAX(MAX(B258:B269),ABS(MIN(B258:B269)))*50,0)),REPT("&lt;",ABS(ROUND(B267/MAX(MAX(B258:B269),ABS(MIN(B258:B269)))*50,0)))),"")</f>
        <v/>
      </c>
    </row>
    <row r="268" spans="1:3" ht="49.5" customHeight="1">
      <c r="A268" s="287">
        <f t="shared" ca="1" si="15"/>
        <v>41306</v>
      </c>
      <c r="B268" s="288">
        <f ca="1">VLOOKUP(A256,'Financial-BS'!A:N,MATCH(Financialgraph!A268,'Financial-BS'!A$5:N$5,0),FALSE)</f>
        <v>0</v>
      </c>
      <c r="C268" s="295" t="str">
        <f ca="1">IFERROR(IF(ROUND(B268/MAX(MAX(B258:B269),ABS(MIN(B258:B269)))*50,0)&gt;0,REPT("&gt;",ROUND(B268/MAX(MAX(B258:B269),ABS(MIN(B258:B269)))*50,0)),REPT("&lt;",ABS(ROUND(B268/MAX(MAX(B258:B269),ABS(MIN(B258:B269)))*50,0)))),"")</f>
        <v/>
      </c>
    </row>
    <row r="269" spans="1:3" ht="49.5" customHeight="1">
      <c r="A269" s="287">
        <f t="shared" ca="1" si="15"/>
        <v>41334</v>
      </c>
      <c r="B269" s="288">
        <f ca="1">VLOOKUP(A256,'Financial-BS'!A:N,MATCH(Financialgraph!A269,'Financial-BS'!A$5:N$5,0),FALSE)</f>
        <v>0</v>
      </c>
      <c r="C269" s="295" t="str">
        <f ca="1">IFERROR(IF(ROUND(B269/MAX(MAX(B258:B269),ABS(MIN(B258:B269)))*50,0)&gt;0,REPT("&gt;",ROUND(B269/MAX(MAX(B258:B269),ABS(MIN(B258:B269)))*50,0)),REPT("&lt;",ABS(ROUND(B269/MAX(MAX(B258:B269),ABS(MIN(B258:B269)))*50,0)))),"")</f>
        <v/>
      </c>
    </row>
    <row r="270" spans="1:3" ht="49.5" customHeight="1">
      <c r="C270" s="294"/>
    </row>
    <row r="271" spans="1:3" ht="49.5" customHeight="1">
      <c r="A271" s="264">
        <f>A256+1</f>
        <v>21</v>
      </c>
      <c r="C271" s="294"/>
    </row>
    <row r="272" spans="1:3" ht="49.5" customHeight="1">
      <c r="A272" s="81" t="str">
        <f>VLOOKUP(A271,'Financial-BS'!A:N,2,FALSE)</f>
        <v>Long Term Loans &amp; Advances (Dr)</v>
      </c>
      <c r="C272" s="294"/>
    </row>
    <row r="273" spans="1:3" ht="49.5" customHeight="1">
      <c r="A273" s="287">
        <f ca="1">A258</f>
        <v>41000</v>
      </c>
      <c r="B273" s="288">
        <f ca="1">VLOOKUP(A271,'Financial-BS'!A:N,MATCH(Financialgraph!A273,'Financial-BS'!A$5:N$5,0),FALSE)</f>
        <v>0</v>
      </c>
      <c r="C273" s="295" t="str">
        <f ca="1">IFERROR(IF(ROUND(B273/MAX(MAX(B273:B284),ABS(MIN(B273:B284)))*50,0)&gt;0,REPT("&gt;",ROUND(B273/MAX(MAX(B273:B284),ABS(MIN(B273:B284)))*50,0)),REPT("&lt;",ABS(ROUND(B273/MAX(MAX(B273:B284),ABS(MIN(B273:B284)))*50,0)))),"")</f>
        <v/>
      </c>
    </row>
    <row r="274" spans="1:3" ht="49.5" customHeight="1">
      <c r="A274" s="287">
        <f t="shared" ref="A274:A284" ca="1" si="16">A259</f>
        <v>41030</v>
      </c>
      <c r="B274" s="288">
        <f ca="1">VLOOKUP(A271,'Financial-BS'!A:N,MATCH(Financialgraph!A274,'Financial-BS'!A$5:N$5,0),FALSE)</f>
        <v>-500</v>
      </c>
      <c r="C274" s="295" t="str">
        <f ca="1">IFERROR(IF(ROUND(B274/MAX(MAX(B273:B284),ABS(MIN(B273:B284)))*50,0)&gt;0,REPT("&gt;",ROUND(B274/MAX(MAX(B273:B284),ABS(MIN(B273:B284)))*50,0)),REPT("&lt;",ABS(ROUND(B274/MAX(MAX(B273:B284),ABS(MIN(B273:B284)))*50,0)))),"")</f>
        <v>&lt;&lt;&lt;&lt;&lt;&lt;&lt;&lt;&lt;&lt;&lt;&lt;&lt;&lt;&lt;&lt;&lt;&lt;&lt;&lt;&lt;&lt;&lt;&lt;&lt;&lt;&lt;&lt;&lt;&lt;&lt;&lt;&lt;&lt;&lt;&lt;&lt;&lt;&lt;&lt;&lt;&lt;&lt;&lt;&lt;&lt;&lt;&lt;&lt;&lt;</v>
      </c>
    </row>
    <row r="275" spans="1:3" ht="49.5" customHeight="1">
      <c r="A275" s="287">
        <f t="shared" ca="1" si="16"/>
        <v>41061</v>
      </c>
      <c r="B275" s="288">
        <f ca="1">VLOOKUP(A271,'Financial-BS'!A:N,MATCH(Financialgraph!A275,'Financial-BS'!A$5:N$5,0),FALSE)</f>
        <v>-500</v>
      </c>
      <c r="C275" s="295" t="str">
        <f ca="1">IFERROR(IF(ROUND(B275/MAX(MAX(B273:B284),ABS(MIN(B273:B284)))*50,0)&gt;0,REPT("&gt;",ROUND(B275/MAX(MAX(B273:B284),ABS(MIN(B273:B284)))*50,0)),REPT("&lt;",ABS(ROUND(B275/MAX(MAX(B273:B284),ABS(MIN(B273:B284)))*50,0)))),"")</f>
        <v>&lt;&lt;&lt;&lt;&lt;&lt;&lt;&lt;&lt;&lt;&lt;&lt;&lt;&lt;&lt;&lt;&lt;&lt;&lt;&lt;&lt;&lt;&lt;&lt;&lt;&lt;&lt;&lt;&lt;&lt;&lt;&lt;&lt;&lt;&lt;&lt;&lt;&lt;&lt;&lt;&lt;&lt;&lt;&lt;&lt;&lt;&lt;&lt;&lt;&lt;</v>
      </c>
    </row>
    <row r="276" spans="1:3" ht="49.5" customHeight="1">
      <c r="A276" s="287">
        <f t="shared" ca="1" si="16"/>
        <v>41091</v>
      </c>
      <c r="B276" s="288">
        <f ca="1">VLOOKUP(A271,'Financial-BS'!A:N,MATCH(Financialgraph!A276,'Financial-BS'!A$5:N$5,0),FALSE)</f>
        <v>-500</v>
      </c>
      <c r="C276" s="295" t="str">
        <f ca="1">IFERROR(IF(ROUND(B276/MAX(MAX(B273:B284),ABS(MIN(B273:B284)))*50,0)&gt;0,REPT("&gt;",ROUND(B276/MAX(MAX(B273:B284),ABS(MIN(B273:B284)))*50,0)),REPT("&lt;",ABS(ROUND(B276/MAX(MAX(B273:B284),ABS(MIN(B273:B284)))*50,0)))),"")</f>
        <v>&lt;&lt;&lt;&lt;&lt;&lt;&lt;&lt;&lt;&lt;&lt;&lt;&lt;&lt;&lt;&lt;&lt;&lt;&lt;&lt;&lt;&lt;&lt;&lt;&lt;&lt;&lt;&lt;&lt;&lt;&lt;&lt;&lt;&lt;&lt;&lt;&lt;&lt;&lt;&lt;&lt;&lt;&lt;&lt;&lt;&lt;&lt;&lt;&lt;&lt;</v>
      </c>
    </row>
    <row r="277" spans="1:3" ht="49.5" customHeight="1">
      <c r="A277" s="287">
        <f t="shared" ca="1" si="16"/>
        <v>41122</v>
      </c>
      <c r="B277" s="288">
        <f ca="1">VLOOKUP(A271,'Financial-BS'!A:N,MATCH(Financialgraph!A277,'Financial-BS'!A$5:N$5,0),FALSE)</f>
        <v>-500</v>
      </c>
      <c r="C277" s="295" t="str">
        <f ca="1">IFERROR(IF(ROUND(B277/MAX(MAX(B273:B284),ABS(MIN(B273:B284)))*50,0)&gt;0,REPT("&gt;",ROUND(B277/MAX(MAX(B273:B284),ABS(MIN(B273:B284)))*50,0)),REPT("&lt;",ABS(ROUND(B277/MAX(MAX(B273:B284),ABS(MIN(B273:B284)))*50,0)))),"")</f>
        <v>&lt;&lt;&lt;&lt;&lt;&lt;&lt;&lt;&lt;&lt;&lt;&lt;&lt;&lt;&lt;&lt;&lt;&lt;&lt;&lt;&lt;&lt;&lt;&lt;&lt;&lt;&lt;&lt;&lt;&lt;&lt;&lt;&lt;&lt;&lt;&lt;&lt;&lt;&lt;&lt;&lt;&lt;&lt;&lt;&lt;&lt;&lt;&lt;&lt;&lt;</v>
      </c>
    </row>
    <row r="278" spans="1:3" ht="49.5" customHeight="1">
      <c r="A278" s="287">
        <f t="shared" ca="1" si="16"/>
        <v>41153</v>
      </c>
      <c r="B278" s="288">
        <f ca="1">VLOOKUP(A271,'Financial-BS'!A:N,MATCH(Financialgraph!A278,'Financial-BS'!A$5:N$5,0),FALSE)</f>
        <v>-500</v>
      </c>
      <c r="C278" s="295" t="str">
        <f ca="1">IFERROR(IF(ROUND(B278/MAX(MAX(B273:B284),ABS(MIN(B273:B284)))*50,0)&gt;0,REPT("&gt;",ROUND(B278/MAX(MAX(B273:B284),ABS(MIN(B273:B284)))*50,0)),REPT("&lt;",ABS(ROUND(B278/MAX(MAX(B273:B284),ABS(MIN(B273:B284)))*50,0)))),"")</f>
        <v>&lt;&lt;&lt;&lt;&lt;&lt;&lt;&lt;&lt;&lt;&lt;&lt;&lt;&lt;&lt;&lt;&lt;&lt;&lt;&lt;&lt;&lt;&lt;&lt;&lt;&lt;&lt;&lt;&lt;&lt;&lt;&lt;&lt;&lt;&lt;&lt;&lt;&lt;&lt;&lt;&lt;&lt;&lt;&lt;&lt;&lt;&lt;&lt;&lt;&lt;</v>
      </c>
    </row>
    <row r="279" spans="1:3" ht="49.5" customHeight="1">
      <c r="A279" s="287">
        <f t="shared" ca="1" si="16"/>
        <v>41183</v>
      </c>
      <c r="B279" s="288">
        <f ca="1">VLOOKUP(A271,'Financial-BS'!A:N,MATCH(Financialgraph!A279,'Financial-BS'!A$5:N$5,0),FALSE)</f>
        <v>-500</v>
      </c>
      <c r="C279" s="295" t="str">
        <f ca="1">IFERROR(IF(ROUND(B279/MAX(MAX(B273:B284),ABS(MIN(B273:B284)))*50,0)&gt;0,REPT("&gt;",ROUND(B279/MAX(MAX(B273:B284),ABS(MIN(B273:B284)))*50,0)),REPT("&lt;",ABS(ROUND(B279/MAX(MAX(B273:B284),ABS(MIN(B273:B284)))*50,0)))),"")</f>
        <v>&lt;&lt;&lt;&lt;&lt;&lt;&lt;&lt;&lt;&lt;&lt;&lt;&lt;&lt;&lt;&lt;&lt;&lt;&lt;&lt;&lt;&lt;&lt;&lt;&lt;&lt;&lt;&lt;&lt;&lt;&lt;&lt;&lt;&lt;&lt;&lt;&lt;&lt;&lt;&lt;&lt;&lt;&lt;&lt;&lt;&lt;&lt;&lt;&lt;&lt;</v>
      </c>
    </row>
    <row r="280" spans="1:3" ht="49.5" customHeight="1">
      <c r="A280" s="287">
        <f t="shared" ca="1" si="16"/>
        <v>41214</v>
      </c>
      <c r="B280" s="288">
        <f ca="1">VLOOKUP(A271,'Financial-BS'!A:N,MATCH(Financialgraph!A280,'Financial-BS'!A$5:N$5,0),FALSE)</f>
        <v>-500</v>
      </c>
      <c r="C280" s="295" t="str">
        <f ca="1">IFERROR(IF(ROUND(B280/MAX(MAX(B273:B284),ABS(MIN(B273:B284)))*50,0)&gt;0,REPT("&gt;",ROUND(B280/MAX(MAX(B273:B284),ABS(MIN(B273:B284)))*50,0)),REPT("&lt;",ABS(ROUND(B280/MAX(MAX(B273:B284),ABS(MIN(B273:B284)))*50,0)))),"")</f>
        <v>&lt;&lt;&lt;&lt;&lt;&lt;&lt;&lt;&lt;&lt;&lt;&lt;&lt;&lt;&lt;&lt;&lt;&lt;&lt;&lt;&lt;&lt;&lt;&lt;&lt;&lt;&lt;&lt;&lt;&lt;&lt;&lt;&lt;&lt;&lt;&lt;&lt;&lt;&lt;&lt;&lt;&lt;&lt;&lt;&lt;&lt;&lt;&lt;&lt;&lt;</v>
      </c>
    </row>
    <row r="281" spans="1:3" ht="49.5" customHeight="1">
      <c r="A281" s="287">
        <f t="shared" ca="1" si="16"/>
        <v>41244</v>
      </c>
      <c r="B281" s="288">
        <f ca="1">VLOOKUP(A271,'Financial-BS'!A:N,MATCH(Financialgraph!A281,'Financial-BS'!A$5:N$5,0),FALSE)</f>
        <v>-500</v>
      </c>
      <c r="C281" s="295" t="str">
        <f ca="1">IFERROR(IF(ROUND(B281/MAX(MAX(B273:B284),ABS(MIN(B273:B284)))*50,0)&gt;0,REPT("&gt;",ROUND(B281/MAX(MAX(B273:B284),ABS(MIN(B273:B284)))*50,0)),REPT("&lt;",ABS(ROUND(B281/MAX(MAX(B273:B284),ABS(MIN(B273:B284)))*50,0)))),"")</f>
        <v>&lt;&lt;&lt;&lt;&lt;&lt;&lt;&lt;&lt;&lt;&lt;&lt;&lt;&lt;&lt;&lt;&lt;&lt;&lt;&lt;&lt;&lt;&lt;&lt;&lt;&lt;&lt;&lt;&lt;&lt;&lt;&lt;&lt;&lt;&lt;&lt;&lt;&lt;&lt;&lt;&lt;&lt;&lt;&lt;&lt;&lt;&lt;&lt;&lt;&lt;</v>
      </c>
    </row>
    <row r="282" spans="1:3" ht="49.5" customHeight="1">
      <c r="A282" s="287">
        <f t="shared" ca="1" si="16"/>
        <v>41275</v>
      </c>
      <c r="B282" s="288">
        <f ca="1">VLOOKUP(A271,'Financial-BS'!A:N,MATCH(Financialgraph!A282,'Financial-BS'!A$5:N$5,0),FALSE)</f>
        <v>-500</v>
      </c>
      <c r="C282" s="295" t="str">
        <f ca="1">IFERROR(IF(ROUND(B282/MAX(MAX(B273:B284),ABS(MIN(B273:B284)))*50,0)&gt;0,REPT("&gt;",ROUND(B282/MAX(MAX(B273:B284),ABS(MIN(B273:B284)))*50,0)),REPT("&lt;",ABS(ROUND(B282/MAX(MAX(B273:B284),ABS(MIN(B273:B284)))*50,0)))),"")</f>
        <v>&lt;&lt;&lt;&lt;&lt;&lt;&lt;&lt;&lt;&lt;&lt;&lt;&lt;&lt;&lt;&lt;&lt;&lt;&lt;&lt;&lt;&lt;&lt;&lt;&lt;&lt;&lt;&lt;&lt;&lt;&lt;&lt;&lt;&lt;&lt;&lt;&lt;&lt;&lt;&lt;&lt;&lt;&lt;&lt;&lt;&lt;&lt;&lt;&lt;&lt;</v>
      </c>
    </row>
    <row r="283" spans="1:3" ht="49.5" customHeight="1">
      <c r="A283" s="287">
        <f t="shared" ca="1" si="16"/>
        <v>41306</v>
      </c>
      <c r="B283" s="288">
        <f ca="1">VLOOKUP(A271,'Financial-BS'!A:N,MATCH(Financialgraph!A283,'Financial-BS'!A$5:N$5,0),FALSE)</f>
        <v>-500</v>
      </c>
      <c r="C283" s="295" t="str">
        <f ca="1">IFERROR(IF(ROUND(B283/MAX(MAX(B273:B284),ABS(MIN(B273:B284)))*50,0)&gt;0,REPT("&gt;",ROUND(B283/MAX(MAX(B273:B284),ABS(MIN(B273:B284)))*50,0)),REPT("&lt;",ABS(ROUND(B283/MAX(MAX(B273:B284),ABS(MIN(B273:B284)))*50,0)))),"")</f>
        <v>&lt;&lt;&lt;&lt;&lt;&lt;&lt;&lt;&lt;&lt;&lt;&lt;&lt;&lt;&lt;&lt;&lt;&lt;&lt;&lt;&lt;&lt;&lt;&lt;&lt;&lt;&lt;&lt;&lt;&lt;&lt;&lt;&lt;&lt;&lt;&lt;&lt;&lt;&lt;&lt;&lt;&lt;&lt;&lt;&lt;&lt;&lt;&lt;&lt;&lt;</v>
      </c>
    </row>
    <row r="284" spans="1:3" ht="49.5" customHeight="1">
      <c r="A284" s="287">
        <f t="shared" ca="1" si="16"/>
        <v>41334</v>
      </c>
      <c r="B284" s="288">
        <f ca="1">VLOOKUP(A271,'Financial-BS'!A:N,MATCH(Financialgraph!A284,'Financial-BS'!A$5:N$5,0),FALSE)</f>
        <v>-500</v>
      </c>
      <c r="C284" s="295" t="str">
        <f ca="1">IFERROR(IF(ROUND(B284/MAX(MAX(B273:B284),ABS(MIN(B273:B284)))*50,0)&gt;0,REPT("&gt;",ROUND(B284/MAX(MAX(B273:B284),ABS(MIN(B273:B284)))*50,0)),REPT("&lt;",ABS(ROUND(B284/MAX(MAX(B273:B284),ABS(MIN(B273:B284)))*50,0)))),"")</f>
        <v>&lt;&lt;&lt;&lt;&lt;&lt;&lt;&lt;&lt;&lt;&lt;&lt;&lt;&lt;&lt;&lt;&lt;&lt;&lt;&lt;&lt;&lt;&lt;&lt;&lt;&lt;&lt;&lt;&lt;&lt;&lt;&lt;&lt;&lt;&lt;&lt;&lt;&lt;&lt;&lt;&lt;&lt;&lt;&lt;&lt;&lt;&lt;&lt;&lt;&lt;</v>
      </c>
    </row>
    <row r="285" spans="1:3" ht="49.5" customHeight="1">
      <c r="C285" s="294"/>
    </row>
    <row r="286" spans="1:3" ht="49.5" customHeight="1">
      <c r="A286" s="264">
        <f>A271+1</f>
        <v>22</v>
      </c>
      <c r="C286" s="294"/>
    </row>
    <row r="287" spans="1:3" ht="49.5" customHeight="1">
      <c r="A287" s="81" t="str">
        <f>VLOOKUP(A286,'Financial-BS'!A:N,2,FALSE)</f>
        <v>Other Non current assets</v>
      </c>
      <c r="C287" s="294"/>
    </row>
    <row r="288" spans="1:3" ht="49.5" customHeight="1">
      <c r="A288" s="287">
        <f ca="1">A273</f>
        <v>41000</v>
      </c>
      <c r="B288" s="288">
        <f ca="1">VLOOKUP(A286,'Financial-BS'!A:N,MATCH(Financialgraph!A288,'Financial-BS'!A$5:N$5,0),FALSE)</f>
        <v>0</v>
      </c>
      <c r="C288" s="295" t="str">
        <f ca="1">IFERROR(IF(ROUND(B288/MAX(MAX(B288:B299),ABS(MIN(B288:B299)))*50,0)&gt;0,REPT("&gt;",ROUND(B288/MAX(MAX(B288:B299),ABS(MIN(B288:B299)))*50,0)),REPT("&lt;",ABS(ROUND(B288/MAX(MAX(B288:B299),ABS(MIN(B288:B299)))*50,0)))),"")</f>
        <v/>
      </c>
    </row>
    <row r="289" spans="1:3" ht="49.5" customHeight="1">
      <c r="A289" s="287">
        <f t="shared" ref="A289:A299" ca="1" si="17">A274</f>
        <v>41030</v>
      </c>
      <c r="B289" s="288">
        <f ca="1">VLOOKUP(A286,'Financial-BS'!A:N,MATCH(Financialgraph!A289,'Financial-BS'!A$5:N$5,0),FALSE)</f>
        <v>0</v>
      </c>
      <c r="C289" s="295" t="str">
        <f ca="1">IFERROR(IF(ROUND(B289/MAX(MAX(B288:B299),ABS(MIN(B288:B299)))*50,0)&gt;0,REPT("&gt;",ROUND(B289/MAX(MAX(B288:B299),ABS(MIN(B288:B299)))*50,0)),REPT("&lt;",ABS(ROUND(B289/MAX(MAX(B288:B299),ABS(MIN(B288:B299)))*50,0)))),"")</f>
        <v/>
      </c>
    </row>
    <row r="290" spans="1:3" ht="49.5" customHeight="1">
      <c r="A290" s="287">
        <f t="shared" ca="1" si="17"/>
        <v>41061</v>
      </c>
      <c r="B290" s="288">
        <f ca="1">VLOOKUP(A286,'Financial-BS'!A:N,MATCH(Financialgraph!A290,'Financial-BS'!A$5:N$5,0),FALSE)</f>
        <v>0</v>
      </c>
      <c r="C290" s="295" t="str">
        <f ca="1">IFERROR(IF(ROUND(B290/MAX(MAX(B288:B299),ABS(MIN(B288:B299)))*50,0)&gt;0,REPT("&gt;",ROUND(B290/MAX(MAX(B288:B299),ABS(MIN(B288:B299)))*50,0)),REPT("&lt;",ABS(ROUND(B290/MAX(MAX(B288:B299),ABS(MIN(B288:B299)))*50,0)))),"")</f>
        <v/>
      </c>
    </row>
    <row r="291" spans="1:3" ht="49.5" customHeight="1">
      <c r="A291" s="287">
        <f t="shared" ca="1" si="17"/>
        <v>41091</v>
      </c>
      <c r="B291" s="288">
        <f ca="1">VLOOKUP(A286,'Financial-BS'!A:N,MATCH(Financialgraph!A291,'Financial-BS'!A$5:N$5,0),FALSE)</f>
        <v>0</v>
      </c>
      <c r="C291" s="295" t="str">
        <f ca="1">IFERROR(IF(ROUND(B291/MAX(MAX(B288:B299),ABS(MIN(B288:B299)))*50,0)&gt;0,REPT("&gt;",ROUND(B291/MAX(MAX(B288:B299),ABS(MIN(B288:B299)))*50,0)),REPT("&lt;",ABS(ROUND(B291/MAX(MAX(B288:B299),ABS(MIN(B288:B299)))*50,0)))),"")</f>
        <v/>
      </c>
    </row>
    <row r="292" spans="1:3" ht="49.5" customHeight="1">
      <c r="A292" s="287">
        <f t="shared" ca="1" si="17"/>
        <v>41122</v>
      </c>
      <c r="B292" s="288">
        <f ca="1">VLOOKUP(A286,'Financial-BS'!A:N,MATCH(Financialgraph!A292,'Financial-BS'!A$5:N$5,0),FALSE)</f>
        <v>0</v>
      </c>
      <c r="C292" s="295" t="str">
        <f ca="1">IFERROR(IF(ROUND(B292/MAX(MAX(B288:B299),ABS(MIN(B288:B299)))*50,0)&gt;0,REPT("&gt;",ROUND(B292/MAX(MAX(B288:B299),ABS(MIN(B288:B299)))*50,0)),REPT("&lt;",ABS(ROUND(B292/MAX(MAX(B288:B299),ABS(MIN(B288:B299)))*50,0)))),"")</f>
        <v/>
      </c>
    </row>
    <row r="293" spans="1:3" ht="49.5" customHeight="1">
      <c r="A293" s="287">
        <f t="shared" ca="1" si="17"/>
        <v>41153</v>
      </c>
      <c r="B293" s="288">
        <f ca="1">VLOOKUP(A286,'Financial-BS'!A:N,MATCH(Financialgraph!A293,'Financial-BS'!A$5:N$5,0),FALSE)</f>
        <v>0</v>
      </c>
      <c r="C293" s="295" t="str">
        <f ca="1">IFERROR(IF(ROUND(B293/MAX(MAX(B288:B299),ABS(MIN(B288:B299)))*50,0)&gt;0,REPT("&gt;",ROUND(B293/MAX(MAX(B288:B299),ABS(MIN(B288:B299)))*50,0)),REPT("&lt;",ABS(ROUND(B293/MAX(MAX(B288:B299),ABS(MIN(B288:B299)))*50,0)))),"")</f>
        <v/>
      </c>
    </row>
    <row r="294" spans="1:3" ht="49.5" customHeight="1">
      <c r="A294" s="287">
        <f t="shared" ca="1" si="17"/>
        <v>41183</v>
      </c>
      <c r="B294" s="288">
        <f ca="1">VLOOKUP(A286,'Financial-BS'!A:N,MATCH(Financialgraph!A294,'Financial-BS'!A$5:N$5,0),FALSE)</f>
        <v>0</v>
      </c>
      <c r="C294" s="295" t="str">
        <f ca="1">IFERROR(IF(ROUND(B294/MAX(MAX(B288:B299),ABS(MIN(B288:B299)))*50,0)&gt;0,REPT("&gt;",ROUND(B294/MAX(MAX(B288:B299),ABS(MIN(B288:B299)))*50,0)),REPT("&lt;",ABS(ROUND(B294/MAX(MAX(B288:B299),ABS(MIN(B288:B299)))*50,0)))),"")</f>
        <v/>
      </c>
    </row>
    <row r="295" spans="1:3" ht="49.5" customHeight="1">
      <c r="A295" s="287">
        <f t="shared" ca="1" si="17"/>
        <v>41214</v>
      </c>
      <c r="B295" s="288">
        <f ca="1">VLOOKUP(A286,'Financial-BS'!A:N,MATCH(Financialgraph!A295,'Financial-BS'!A$5:N$5,0),FALSE)</f>
        <v>0</v>
      </c>
      <c r="C295" s="295" t="str">
        <f ca="1">IFERROR(IF(ROUND(B295/MAX(MAX(B288:B299),ABS(MIN(B288:B299)))*50,0)&gt;0,REPT("&gt;",ROUND(B295/MAX(MAX(B288:B299),ABS(MIN(B288:B299)))*50,0)),REPT("&lt;",ABS(ROUND(B295/MAX(MAX(B288:B299),ABS(MIN(B288:B299)))*50,0)))),"")</f>
        <v/>
      </c>
    </row>
    <row r="296" spans="1:3" ht="49.5" customHeight="1">
      <c r="A296" s="287">
        <f t="shared" ca="1" si="17"/>
        <v>41244</v>
      </c>
      <c r="B296" s="288">
        <f ca="1">VLOOKUP(A286,'Financial-BS'!A:N,MATCH(Financialgraph!A296,'Financial-BS'!A$5:N$5,0),FALSE)</f>
        <v>0</v>
      </c>
      <c r="C296" s="295" t="str">
        <f ca="1">IFERROR(IF(ROUND(B296/MAX(MAX(B288:B299),ABS(MIN(B288:B299)))*50,0)&gt;0,REPT("&gt;",ROUND(B296/MAX(MAX(B288:B299),ABS(MIN(B288:B299)))*50,0)),REPT("&lt;",ABS(ROUND(B296/MAX(MAX(B288:B299),ABS(MIN(B288:B299)))*50,0)))),"")</f>
        <v/>
      </c>
    </row>
    <row r="297" spans="1:3" ht="49.5" customHeight="1">
      <c r="A297" s="287">
        <f t="shared" ca="1" si="17"/>
        <v>41275</v>
      </c>
      <c r="B297" s="288">
        <f ca="1">VLOOKUP(A286,'Financial-BS'!A:N,MATCH(Financialgraph!A297,'Financial-BS'!A$5:N$5,0),FALSE)</f>
        <v>0</v>
      </c>
      <c r="C297" s="295" t="str">
        <f ca="1">IFERROR(IF(ROUND(B297/MAX(MAX(B288:B299),ABS(MIN(B288:B299)))*50,0)&gt;0,REPT("&gt;",ROUND(B297/MAX(MAX(B288:B299),ABS(MIN(B288:B299)))*50,0)),REPT("&lt;",ABS(ROUND(B297/MAX(MAX(B288:B299),ABS(MIN(B288:B299)))*50,0)))),"")</f>
        <v/>
      </c>
    </row>
    <row r="298" spans="1:3" ht="49.5" customHeight="1">
      <c r="A298" s="287">
        <f t="shared" ca="1" si="17"/>
        <v>41306</v>
      </c>
      <c r="B298" s="288">
        <f ca="1">VLOOKUP(A286,'Financial-BS'!A:N,MATCH(Financialgraph!A298,'Financial-BS'!A$5:N$5,0),FALSE)</f>
        <v>0</v>
      </c>
      <c r="C298" s="295" t="str">
        <f ca="1">IFERROR(IF(ROUND(B298/MAX(MAX(B288:B299),ABS(MIN(B288:B299)))*50,0)&gt;0,REPT("&gt;",ROUND(B298/MAX(MAX(B288:B299),ABS(MIN(B288:B299)))*50,0)),REPT("&lt;",ABS(ROUND(B298/MAX(MAX(B288:B299),ABS(MIN(B288:B299)))*50,0)))),"")</f>
        <v/>
      </c>
    </row>
    <row r="299" spans="1:3" ht="49.5" customHeight="1">
      <c r="A299" s="287">
        <f t="shared" ca="1" si="17"/>
        <v>41334</v>
      </c>
      <c r="B299" s="288">
        <f ca="1">VLOOKUP(A286,'Financial-BS'!A:N,MATCH(Financialgraph!A299,'Financial-BS'!A$5:N$5,0),FALSE)</f>
        <v>0</v>
      </c>
      <c r="C299" s="295" t="str">
        <f ca="1">IFERROR(IF(ROUND(B299/MAX(MAX(B288:B299),ABS(MIN(B288:B299)))*50,0)&gt;0,REPT("&gt;",ROUND(B299/MAX(MAX(B288:B299),ABS(MIN(B288:B299)))*50,0)),REPT("&lt;",ABS(ROUND(B299/MAX(MAX(B288:B299),ABS(MIN(B288:B299)))*50,0)))),"")</f>
        <v/>
      </c>
    </row>
    <row r="300" spans="1:3" ht="49.5" customHeight="1">
      <c r="C300" s="294"/>
    </row>
    <row r="301" spans="1:3" ht="49.5" customHeight="1">
      <c r="A301" s="264">
        <f>A286+1</f>
        <v>23</v>
      </c>
      <c r="C301" s="294"/>
    </row>
    <row r="302" spans="1:3" ht="49.5" customHeight="1">
      <c r="A302" s="81" t="str">
        <f>VLOOKUP(A301,'Financial-BS'!A:N,2,FALSE)</f>
        <v>Current Investments</v>
      </c>
      <c r="C302" s="294"/>
    </row>
    <row r="303" spans="1:3" ht="49.5" customHeight="1">
      <c r="A303" s="287">
        <f ca="1">A288</f>
        <v>41000</v>
      </c>
      <c r="B303" s="288">
        <f ca="1">VLOOKUP(A301,'Financial-BS'!A:N,MATCH(Financialgraph!A303,'Financial-BS'!A$5:N$5,0),FALSE)</f>
        <v>0</v>
      </c>
      <c r="C303" s="295" t="str">
        <f ca="1">IFERROR(IF(ROUND(B303/MAX(MAX(B303:B314),ABS(MIN(B303:B314)))*50,0)&gt;0,REPT("&gt;",ROUND(B303/MAX(MAX(B303:B314),ABS(MIN(B303:B314)))*50,0)),REPT("&lt;",ABS(ROUND(B303/MAX(MAX(B303:B314),ABS(MIN(B303:B314)))*50,0)))),"")</f>
        <v/>
      </c>
    </row>
    <row r="304" spans="1:3" ht="49.5" customHeight="1">
      <c r="A304" s="287">
        <f t="shared" ref="A304:A314" ca="1" si="18">A289</f>
        <v>41030</v>
      </c>
      <c r="B304" s="288">
        <f ca="1">VLOOKUP(A301,'Financial-BS'!A:N,MATCH(Financialgraph!A304,'Financial-BS'!A$5:N$5,0),FALSE)</f>
        <v>0</v>
      </c>
      <c r="C304" s="295" t="str">
        <f ca="1">IFERROR(IF(ROUND(B304/MAX(MAX(B303:B314),ABS(MIN(B303:B314)))*50,0)&gt;0,REPT("&gt;",ROUND(B304/MAX(MAX(B303:B314),ABS(MIN(B303:B314)))*50,0)),REPT("&lt;",ABS(ROUND(B304/MAX(MAX(B303:B314),ABS(MIN(B303:B314)))*50,0)))),"")</f>
        <v/>
      </c>
    </row>
    <row r="305" spans="1:3" ht="49.5" customHeight="1">
      <c r="A305" s="287">
        <f t="shared" ca="1" si="18"/>
        <v>41061</v>
      </c>
      <c r="B305" s="288">
        <f ca="1">VLOOKUP(A301,'Financial-BS'!A:N,MATCH(Financialgraph!A305,'Financial-BS'!A$5:N$5,0),FALSE)</f>
        <v>0</v>
      </c>
      <c r="C305" s="295" t="str">
        <f ca="1">IFERROR(IF(ROUND(B305/MAX(MAX(B303:B314),ABS(MIN(B303:B314)))*50,0)&gt;0,REPT("&gt;",ROUND(B305/MAX(MAX(B303:B314),ABS(MIN(B303:B314)))*50,0)),REPT("&lt;",ABS(ROUND(B305/MAX(MAX(B303:B314),ABS(MIN(B303:B314)))*50,0)))),"")</f>
        <v/>
      </c>
    </row>
    <row r="306" spans="1:3" ht="49.5" customHeight="1">
      <c r="A306" s="287">
        <f t="shared" ca="1" si="18"/>
        <v>41091</v>
      </c>
      <c r="B306" s="288">
        <f ca="1">VLOOKUP(A301,'Financial-BS'!A:N,MATCH(Financialgraph!A306,'Financial-BS'!A$5:N$5,0),FALSE)</f>
        <v>500</v>
      </c>
      <c r="C306" s="295" t="str">
        <f ca="1">IFERROR(IF(ROUND(B306/MAX(MAX(B303:B314),ABS(MIN(B303:B314)))*50,0)&gt;0,REPT("&gt;",ROUND(B306/MAX(MAX(B303:B314),ABS(MIN(B303:B314)))*50,0)),REPT("&lt;",ABS(ROUND(B306/MAX(MAX(B303:B314),ABS(MIN(B303:B314)))*50,0)))),"")</f>
        <v>&gt;&gt;&gt;&gt;&gt;&gt;&gt;&gt;&gt;&gt;&gt;&gt;&gt;&gt;&gt;&gt;&gt;&gt;&gt;&gt;&gt;&gt;&gt;&gt;&gt;&gt;&gt;&gt;&gt;&gt;&gt;&gt;&gt;&gt;&gt;&gt;&gt;&gt;&gt;&gt;&gt;&gt;&gt;&gt;&gt;&gt;&gt;&gt;&gt;&gt;</v>
      </c>
    </row>
    <row r="307" spans="1:3" ht="49.5" customHeight="1">
      <c r="A307" s="287">
        <f t="shared" ca="1" si="18"/>
        <v>41122</v>
      </c>
      <c r="B307" s="288">
        <f ca="1">VLOOKUP(A301,'Financial-BS'!A:N,MATCH(Financialgraph!A307,'Financial-BS'!A$5:N$5,0),FALSE)</f>
        <v>500</v>
      </c>
      <c r="C307" s="295" t="str">
        <f ca="1">IFERROR(IF(ROUND(B307/MAX(MAX(B303:B314),ABS(MIN(B303:B314)))*50,0)&gt;0,REPT("&gt;",ROUND(B307/MAX(MAX(B303:B314),ABS(MIN(B303:B314)))*50,0)),REPT("&lt;",ABS(ROUND(B307/MAX(MAX(B303:B314),ABS(MIN(B303:B314)))*50,0)))),"")</f>
        <v>&gt;&gt;&gt;&gt;&gt;&gt;&gt;&gt;&gt;&gt;&gt;&gt;&gt;&gt;&gt;&gt;&gt;&gt;&gt;&gt;&gt;&gt;&gt;&gt;&gt;&gt;&gt;&gt;&gt;&gt;&gt;&gt;&gt;&gt;&gt;&gt;&gt;&gt;&gt;&gt;&gt;&gt;&gt;&gt;&gt;&gt;&gt;&gt;&gt;&gt;</v>
      </c>
    </row>
    <row r="308" spans="1:3" ht="49.5" customHeight="1">
      <c r="A308" s="287">
        <f t="shared" ca="1" si="18"/>
        <v>41153</v>
      </c>
      <c r="B308" s="288">
        <f ca="1">VLOOKUP(A301,'Financial-BS'!A:N,MATCH(Financialgraph!A308,'Financial-BS'!A$5:N$5,0),FALSE)</f>
        <v>500</v>
      </c>
      <c r="C308" s="295" t="str">
        <f ca="1">IFERROR(IF(ROUND(B308/MAX(MAX(B303:B314),ABS(MIN(B303:B314)))*50,0)&gt;0,REPT("&gt;",ROUND(B308/MAX(MAX(B303:B314),ABS(MIN(B303:B314)))*50,0)),REPT("&lt;",ABS(ROUND(B308/MAX(MAX(B303:B314),ABS(MIN(B303:B314)))*50,0)))),"")</f>
        <v>&gt;&gt;&gt;&gt;&gt;&gt;&gt;&gt;&gt;&gt;&gt;&gt;&gt;&gt;&gt;&gt;&gt;&gt;&gt;&gt;&gt;&gt;&gt;&gt;&gt;&gt;&gt;&gt;&gt;&gt;&gt;&gt;&gt;&gt;&gt;&gt;&gt;&gt;&gt;&gt;&gt;&gt;&gt;&gt;&gt;&gt;&gt;&gt;&gt;&gt;</v>
      </c>
    </row>
    <row r="309" spans="1:3" ht="49.5" customHeight="1">
      <c r="A309" s="287">
        <f t="shared" ca="1" si="18"/>
        <v>41183</v>
      </c>
      <c r="B309" s="288">
        <f ca="1">VLOOKUP(A301,'Financial-BS'!A:N,MATCH(Financialgraph!A309,'Financial-BS'!A$5:N$5,0),FALSE)</f>
        <v>500</v>
      </c>
      <c r="C309" s="295" t="str">
        <f ca="1">IFERROR(IF(ROUND(B309/MAX(MAX(B303:B314),ABS(MIN(B303:B314)))*50,0)&gt;0,REPT("&gt;",ROUND(B309/MAX(MAX(B303:B314),ABS(MIN(B303:B314)))*50,0)),REPT("&lt;",ABS(ROUND(B309/MAX(MAX(B303:B314),ABS(MIN(B303:B314)))*50,0)))),"")</f>
        <v>&gt;&gt;&gt;&gt;&gt;&gt;&gt;&gt;&gt;&gt;&gt;&gt;&gt;&gt;&gt;&gt;&gt;&gt;&gt;&gt;&gt;&gt;&gt;&gt;&gt;&gt;&gt;&gt;&gt;&gt;&gt;&gt;&gt;&gt;&gt;&gt;&gt;&gt;&gt;&gt;&gt;&gt;&gt;&gt;&gt;&gt;&gt;&gt;&gt;&gt;</v>
      </c>
    </row>
    <row r="310" spans="1:3" ht="49.5" customHeight="1">
      <c r="A310" s="287">
        <f t="shared" ca="1" si="18"/>
        <v>41214</v>
      </c>
      <c r="B310" s="288">
        <f ca="1">VLOOKUP(A301,'Financial-BS'!A:N,MATCH(Financialgraph!A310,'Financial-BS'!A$5:N$5,0),FALSE)</f>
        <v>500</v>
      </c>
      <c r="C310" s="295" t="str">
        <f ca="1">IFERROR(IF(ROUND(B310/MAX(MAX(B303:B314),ABS(MIN(B303:B314)))*50,0)&gt;0,REPT("&gt;",ROUND(B310/MAX(MAX(B303:B314),ABS(MIN(B303:B314)))*50,0)),REPT("&lt;",ABS(ROUND(B310/MAX(MAX(B303:B314),ABS(MIN(B303:B314)))*50,0)))),"")</f>
        <v>&gt;&gt;&gt;&gt;&gt;&gt;&gt;&gt;&gt;&gt;&gt;&gt;&gt;&gt;&gt;&gt;&gt;&gt;&gt;&gt;&gt;&gt;&gt;&gt;&gt;&gt;&gt;&gt;&gt;&gt;&gt;&gt;&gt;&gt;&gt;&gt;&gt;&gt;&gt;&gt;&gt;&gt;&gt;&gt;&gt;&gt;&gt;&gt;&gt;&gt;</v>
      </c>
    </row>
    <row r="311" spans="1:3" ht="49.5" customHeight="1">
      <c r="A311" s="287">
        <f t="shared" ca="1" si="18"/>
        <v>41244</v>
      </c>
      <c r="B311" s="288">
        <f ca="1">VLOOKUP(A301,'Financial-BS'!A:N,MATCH(Financialgraph!A311,'Financial-BS'!A$5:N$5,0),FALSE)</f>
        <v>500</v>
      </c>
      <c r="C311" s="295" t="str">
        <f ca="1">IFERROR(IF(ROUND(B311/MAX(MAX(B303:B314),ABS(MIN(B303:B314)))*50,0)&gt;0,REPT("&gt;",ROUND(B311/MAX(MAX(B303:B314),ABS(MIN(B303:B314)))*50,0)),REPT("&lt;",ABS(ROUND(B311/MAX(MAX(B303:B314),ABS(MIN(B303:B314)))*50,0)))),"")</f>
        <v>&gt;&gt;&gt;&gt;&gt;&gt;&gt;&gt;&gt;&gt;&gt;&gt;&gt;&gt;&gt;&gt;&gt;&gt;&gt;&gt;&gt;&gt;&gt;&gt;&gt;&gt;&gt;&gt;&gt;&gt;&gt;&gt;&gt;&gt;&gt;&gt;&gt;&gt;&gt;&gt;&gt;&gt;&gt;&gt;&gt;&gt;&gt;&gt;&gt;&gt;</v>
      </c>
    </row>
    <row r="312" spans="1:3" ht="49.5" customHeight="1">
      <c r="A312" s="287">
        <f t="shared" ca="1" si="18"/>
        <v>41275</v>
      </c>
      <c r="B312" s="288">
        <f ca="1">VLOOKUP(A301,'Financial-BS'!A:N,MATCH(Financialgraph!A312,'Financial-BS'!A$5:N$5,0),FALSE)</f>
        <v>500</v>
      </c>
      <c r="C312" s="295" t="str">
        <f ca="1">IFERROR(IF(ROUND(B312/MAX(MAX(B303:B314),ABS(MIN(B303:B314)))*50,0)&gt;0,REPT("&gt;",ROUND(B312/MAX(MAX(B303:B314),ABS(MIN(B303:B314)))*50,0)),REPT("&lt;",ABS(ROUND(B312/MAX(MAX(B303:B314),ABS(MIN(B303:B314)))*50,0)))),"")</f>
        <v>&gt;&gt;&gt;&gt;&gt;&gt;&gt;&gt;&gt;&gt;&gt;&gt;&gt;&gt;&gt;&gt;&gt;&gt;&gt;&gt;&gt;&gt;&gt;&gt;&gt;&gt;&gt;&gt;&gt;&gt;&gt;&gt;&gt;&gt;&gt;&gt;&gt;&gt;&gt;&gt;&gt;&gt;&gt;&gt;&gt;&gt;&gt;&gt;&gt;&gt;</v>
      </c>
    </row>
    <row r="313" spans="1:3" ht="49.5" customHeight="1">
      <c r="A313" s="287">
        <f t="shared" ca="1" si="18"/>
        <v>41306</v>
      </c>
      <c r="B313" s="288">
        <f ca="1">VLOOKUP(A301,'Financial-BS'!A:N,MATCH(Financialgraph!A313,'Financial-BS'!A$5:N$5,0),FALSE)</f>
        <v>500</v>
      </c>
      <c r="C313" s="295" t="str">
        <f ca="1">IFERROR(IF(ROUND(B313/MAX(MAX(B303:B314),ABS(MIN(B303:B314)))*50,0)&gt;0,REPT("&gt;",ROUND(B313/MAX(MAX(B303:B314),ABS(MIN(B303:B314)))*50,0)),REPT("&lt;",ABS(ROUND(B313/MAX(MAX(B303:B314),ABS(MIN(B303:B314)))*50,0)))),"")</f>
        <v>&gt;&gt;&gt;&gt;&gt;&gt;&gt;&gt;&gt;&gt;&gt;&gt;&gt;&gt;&gt;&gt;&gt;&gt;&gt;&gt;&gt;&gt;&gt;&gt;&gt;&gt;&gt;&gt;&gt;&gt;&gt;&gt;&gt;&gt;&gt;&gt;&gt;&gt;&gt;&gt;&gt;&gt;&gt;&gt;&gt;&gt;&gt;&gt;&gt;&gt;</v>
      </c>
    </row>
    <row r="314" spans="1:3" ht="49.5" customHeight="1">
      <c r="A314" s="287">
        <f t="shared" ca="1" si="18"/>
        <v>41334</v>
      </c>
      <c r="B314" s="288">
        <f ca="1">VLOOKUP(A301,'Financial-BS'!A:N,MATCH(Financialgraph!A314,'Financial-BS'!A$5:N$5,0),FALSE)</f>
        <v>500</v>
      </c>
      <c r="C314" s="295" t="str">
        <f ca="1">IFERROR(IF(ROUND(B314/MAX(MAX(B303:B314),ABS(MIN(B303:B314)))*50,0)&gt;0,REPT("&gt;",ROUND(B314/MAX(MAX(B303:B314),ABS(MIN(B303:B314)))*50,0)),REPT("&lt;",ABS(ROUND(B314/MAX(MAX(B303:B314),ABS(MIN(B303:B314)))*50,0)))),"")</f>
        <v>&gt;&gt;&gt;&gt;&gt;&gt;&gt;&gt;&gt;&gt;&gt;&gt;&gt;&gt;&gt;&gt;&gt;&gt;&gt;&gt;&gt;&gt;&gt;&gt;&gt;&gt;&gt;&gt;&gt;&gt;&gt;&gt;&gt;&gt;&gt;&gt;&gt;&gt;&gt;&gt;&gt;&gt;&gt;&gt;&gt;&gt;&gt;&gt;&gt;&gt;</v>
      </c>
    </row>
    <row r="315" spans="1:3" ht="49.5" customHeight="1">
      <c r="A315" s="262"/>
      <c r="C315" s="294"/>
    </row>
    <row r="316" spans="1:3" ht="49.5" customHeight="1">
      <c r="A316" s="264">
        <f>A301+1</f>
        <v>24</v>
      </c>
      <c r="C316" s="294"/>
    </row>
    <row r="317" spans="1:3" ht="49.5" customHeight="1">
      <c r="A317" s="81" t="str">
        <f>VLOOKUP(A316,'Financial-BS'!A:N,2,FALSE)</f>
        <v>Inventory</v>
      </c>
      <c r="C317" s="294"/>
    </row>
    <row r="318" spans="1:3" ht="49.5" customHeight="1">
      <c r="A318" s="287">
        <f ca="1">A303</f>
        <v>41000</v>
      </c>
      <c r="B318" s="288">
        <f ca="1">VLOOKUP(A316,'Financial-BS'!A:N,MATCH(Financialgraph!A318,'Financial-BS'!A$5:N$5,0),FALSE)</f>
        <v>0</v>
      </c>
      <c r="C318" s="295" t="str">
        <f ca="1">IFERROR(IF(ROUND(B318/MAX(MAX(B318:B329),ABS(MIN(B318:B329)))*50,0)&gt;0,REPT("&gt;",ROUND(B318/MAX(MAX(B318:B329),ABS(MIN(B318:B329)))*50,0)),REPT("&lt;",ABS(ROUND(B318/MAX(MAX(B318:B329),ABS(MIN(B318:B329)))*50,0)))),"")</f>
        <v/>
      </c>
    </row>
    <row r="319" spans="1:3" ht="49.5" customHeight="1">
      <c r="A319" s="287">
        <f t="shared" ref="A319:A329" ca="1" si="19">A304</f>
        <v>41030</v>
      </c>
      <c r="B319" s="288">
        <f ca="1">VLOOKUP(A316,'Financial-BS'!A:N,MATCH(Financialgraph!A319,'Financial-BS'!A$5:N$5,0),FALSE)</f>
        <v>0</v>
      </c>
      <c r="C319" s="295" t="str">
        <f ca="1">IFERROR(IF(ROUND(B319/MAX(MAX(B318:B329),ABS(MIN(B318:B329)))*50,0)&gt;0,REPT("&gt;",ROUND(B319/MAX(MAX(B318:B329),ABS(MIN(B318:B329)))*50,0)),REPT("&lt;",ABS(ROUND(B319/MAX(MAX(B318:B329),ABS(MIN(B318:B329)))*50,0)))),"")</f>
        <v/>
      </c>
    </row>
    <row r="320" spans="1:3" ht="49.5" customHeight="1">
      <c r="A320" s="287">
        <f t="shared" ca="1" si="19"/>
        <v>41061</v>
      </c>
      <c r="B320" s="288">
        <f ca="1">VLOOKUP(A316,'Financial-BS'!A:N,MATCH(Financialgraph!A320,'Financial-BS'!A$5:N$5,0),FALSE)</f>
        <v>0</v>
      </c>
      <c r="C320" s="295" t="str">
        <f ca="1">IFERROR(IF(ROUND(B320/MAX(MAX(B318:B329),ABS(MIN(B318:B329)))*50,0)&gt;0,REPT("&gt;",ROUND(B320/MAX(MAX(B318:B329),ABS(MIN(B318:B329)))*50,0)),REPT("&lt;",ABS(ROUND(B320/MAX(MAX(B318:B329),ABS(MIN(B318:B329)))*50,0)))),"")</f>
        <v/>
      </c>
    </row>
    <row r="321" spans="1:3" ht="49.5" customHeight="1">
      <c r="A321" s="287">
        <f t="shared" ca="1" si="19"/>
        <v>41091</v>
      </c>
      <c r="B321" s="288">
        <f ca="1">VLOOKUP(A316,'Financial-BS'!A:N,MATCH(Financialgraph!A321,'Financial-BS'!A$5:N$5,0),FALSE)</f>
        <v>0</v>
      </c>
      <c r="C321" s="295" t="str">
        <f ca="1">IFERROR(IF(ROUND(B321/MAX(MAX(B318:B329),ABS(MIN(B318:B329)))*50,0)&gt;0,REPT("&gt;",ROUND(B321/MAX(MAX(B318:B329),ABS(MIN(B318:B329)))*50,0)),REPT("&lt;",ABS(ROUND(B321/MAX(MAX(B318:B329),ABS(MIN(B318:B329)))*50,0)))),"")</f>
        <v/>
      </c>
    </row>
    <row r="322" spans="1:3" ht="49.5" customHeight="1">
      <c r="A322" s="287">
        <f t="shared" ca="1" si="19"/>
        <v>41122</v>
      </c>
      <c r="B322" s="288">
        <f ca="1">VLOOKUP(A316,'Financial-BS'!A:N,MATCH(Financialgraph!A322,'Financial-BS'!A$5:N$5,0),FALSE)</f>
        <v>0</v>
      </c>
      <c r="C322" s="295" t="str">
        <f ca="1">IFERROR(IF(ROUND(B322/MAX(MAX(B318:B329),ABS(MIN(B318:B329)))*50,0)&gt;0,REPT("&gt;",ROUND(B322/MAX(MAX(B318:B329),ABS(MIN(B318:B329)))*50,0)),REPT("&lt;",ABS(ROUND(B322/MAX(MAX(B318:B329),ABS(MIN(B318:B329)))*50,0)))),"")</f>
        <v/>
      </c>
    </row>
    <row r="323" spans="1:3" ht="49.5" customHeight="1">
      <c r="A323" s="287">
        <f t="shared" ca="1" si="19"/>
        <v>41153</v>
      </c>
      <c r="B323" s="288">
        <f ca="1">VLOOKUP(A316,'Financial-BS'!A:N,MATCH(Financialgraph!A323,'Financial-BS'!A$5:N$5,0),FALSE)</f>
        <v>0</v>
      </c>
      <c r="C323" s="295" t="str">
        <f ca="1">IFERROR(IF(ROUND(B323/MAX(MAX(B318:B329),ABS(MIN(B318:B329)))*50,0)&gt;0,REPT("&gt;",ROUND(B323/MAX(MAX(B318:B329),ABS(MIN(B318:B329)))*50,0)),REPT("&lt;",ABS(ROUND(B323/MAX(MAX(B318:B329),ABS(MIN(B318:B329)))*50,0)))),"")</f>
        <v/>
      </c>
    </row>
    <row r="324" spans="1:3" ht="49.5" customHeight="1">
      <c r="A324" s="287">
        <f t="shared" ca="1" si="19"/>
        <v>41183</v>
      </c>
      <c r="B324" s="288">
        <f ca="1">VLOOKUP(A316,'Financial-BS'!A:N,MATCH(Financialgraph!A324,'Financial-BS'!A$5:N$5,0),FALSE)</f>
        <v>0</v>
      </c>
      <c r="C324" s="295" t="str">
        <f ca="1">IFERROR(IF(ROUND(B324/MAX(MAX(B318:B329),ABS(MIN(B318:B329)))*50,0)&gt;0,REPT("&gt;",ROUND(B324/MAX(MAX(B318:B329),ABS(MIN(B318:B329)))*50,0)),REPT("&lt;",ABS(ROUND(B324/MAX(MAX(B318:B329),ABS(MIN(B318:B329)))*50,0)))),"")</f>
        <v/>
      </c>
    </row>
    <row r="325" spans="1:3" ht="49.5" customHeight="1">
      <c r="A325" s="287">
        <f t="shared" ca="1" si="19"/>
        <v>41214</v>
      </c>
      <c r="B325" s="288">
        <f ca="1">VLOOKUP(A316,'Financial-BS'!A:N,MATCH(Financialgraph!A325,'Financial-BS'!A$5:N$5,0),FALSE)</f>
        <v>0</v>
      </c>
      <c r="C325" s="295" t="str">
        <f ca="1">IFERROR(IF(ROUND(B325/MAX(MAX(B318:B329),ABS(MIN(B318:B329)))*50,0)&gt;0,REPT("&gt;",ROUND(B325/MAX(MAX(B318:B329),ABS(MIN(B318:B329)))*50,0)),REPT("&lt;",ABS(ROUND(B325/MAX(MAX(B318:B329),ABS(MIN(B318:B329)))*50,0)))),"")</f>
        <v/>
      </c>
    </row>
    <row r="326" spans="1:3" ht="49.5" customHeight="1">
      <c r="A326" s="287">
        <f t="shared" ca="1" si="19"/>
        <v>41244</v>
      </c>
      <c r="B326" s="288">
        <f ca="1">VLOOKUP(A316,'Financial-BS'!A:N,MATCH(Financialgraph!A326,'Financial-BS'!A$5:N$5,0),FALSE)</f>
        <v>0</v>
      </c>
      <c r="C326" s="295" t="str">
        <f ca="1">IFERROR(IF(ROUND(B326/MAX(MAX(B318:B329),ABS(MIN(B318:B329)))*50,0)&gt;0,REPT("&gt;",ROUND(B326/MAX(MAX(B318:B329),ABS(MIN(B318:B329)))*50,0)),REPT("&lt;",ABS(ROUND(B326/MAX(MAX(B318:B329),ABS(MIN(B318:B329)))*50,0)))),"")</f>
        <v/>
      </c>
    </row>
    <row r="327" spans="1:3" ht="49.5" customHeight="1">
      <c r="A327" s="287">
        <f t="shared" ca="1" si="19"/>
        <v>41275</v>
      </c>
      <c r="B327" s="288">
        <f ca="1">VLOOKUP(A316,'Financial-BS'!A:N,MATCH(Financialgraph!A327,'Financial-BS'!A$5:N$5,0),FALSE)</f>
        <v>0</v>
      </c>
      <c r="C327" s="295" t="str">
        <f ca="1">IFERROR(IF(ROUND(B327/MAX(MAX(B318:B329),ABS(MIN(B318:B329)))*50,0)&gt;0,REPT("&gt;",ROUND(B327/MAX(MAX(B318:B329),ABS(MIN(B318:B329)))*50,0)),REPT("&lt;",ABS(ROUND(B327/MAX(MAX(B318:B329),ABS(MIN(B318:B329)))*50,0)))),"")</f>
        <v/>
      </c>
    </row>
    <row r="328" spans="1:3" ht="49.5" customHeight="1">
      <c r="A328" s="287">
        <f t="shared" ca="1" si="19"/>
        <v>41306</v>
      </c>
      <c r="B328" s="288">
        <f ca="1">VLOOKUP(A316,'Financial-BS'!A:N,MATCH(Financialgraph!A328,'Financial-BS'!A$5:N$5,0),FALSE)</f>
        <v>0</v>
      </c>
      <c r="C328" s="295" t="str">
        <f ca="1">IFERROR(IF(ROUND(B328/MAX(MAX(B318:B329),ABS(MIN(B318:B329)))*50,0)&gt;0,REPT("&gt;",ROUND(B328/MAX(MAX(B318:B329),ABS(MIN(B318:B329)))*50,0)),REPT("&lt;",ABS(ROUND(B328/MAX(MAX(B318:B329),ABS(MIN(B318:B329)))*50,0)))),"")</f>
        <v/>
      </c>
    </row>
    <row r="329" spans="1:3" ht="49.5" customHeight="1">
      <c r="A329" s="287">
        <f t="shared" ca="1" si="19"/>
        <v>41334</v>
      </c>
      <c r="B329" s="288">
        <f ca="1">VLOOKUP(A316,'Financial-BS'!A:N,MATCH(Financialgraph!A329,'Financial-BS'!A$5:N$5,0),FALSE)</f>
        <v>0</v>
      </c>
      <c r="C329" s="295" t="str">
        <f ca="1">IFERROR(IF(ROUND(B329/MAX(MAX(B318:B329),ABS(MIN(B318:B329)))*50,0)&gt;0,REPT("&gt;",ROUND(B329/MAX(MAX(B318:B329),ABS(MIN(B318:B329)))*50,0)),REPT("&lt;",ABS(ROUND(B329/MAX(MAX(B318:B329),ABS(MIN(B318:B329)))*50,0)))),"")</f>
        <v/>
      </c>
    </row>
    <row r="330" spans="1:3" ht="49.5" customHeight="1">
      <c r="C330" s="294"/>
    </row>
    <row r="331" spans="1:3" ht="49.5" customHeight="1">
      <c r="A331" s="264">
        <f>A316+1</f>
        <v>25</v>
      </c>
      <c r="C331" s="294"/>
    </row>
    <row r="332" spans="1:3" ht="49.5" customHeight="1">
      <c r="A332" s="81" t="str">
        <f>VLOOKUP(A331,'Financial-BS'!A:N,2,FALSE)</f>
        <v>Accounts Receivable</v>
      </c>
      <c r="C332" s="294"/>
    </row>
    <row r="333" spans="1:3" ht="49.5" customHeight="1">
      <c r="A333" s="287">
        <f ca="1">A318</f>
        <v>41000</v>
      </c>
      <c r="B333" s="288">
        <f ca="1">VLOOKUP(A331,'Financial-BS'!A:N,MATCH(Financialgraph!A333,'Financial-BS'!A$5:N$5,0),FALSE)</f>
        <v>-23</v>
      </c>
      <c r="C333" s="295" t="str">
        <f ca="1">IFERROR(IF(ROUND(B333/MAX(MAX(B333:B344),ABS(MIN(B333:B344)))*50,0)&gt;0,REPT("&gt;",ROUND(B333/MAX(MAX(B333:B344),ABS(MIN(B333:B344)))*50,0)),REPT("&lt;",ABS(ROUND(B333/MAX(MAX(B333:B344),ABS(MIN(B333:B344)))*50,0)))),"")</f>
        <v>&lt;&lt;&lt;</v>
      </c>
    </row>
    <row r="334" spans="1:3" ht="49.5" customHeight="1">
      <c r="A334" s="287">
        <f t="shared" ref="A334:A344" ca="1" si="20">A319</f>
        <v>41030</v>
      </c>
      <c r="B334" s="288">
        <f ca="1">VLOOKUP(A331,'Financial-BS'!A:N,MATCH(Financialgraph!A334,'Financial-BS'!A$5:N$5,0),FALSE)</f>
        <v>-51</v>
      </c>
      <c r="C334" s="295" t="str">
        <f ca="1">IFERROR(IF(ROUND(B334/MAX(MAX(B333:B344),ABS(MIN(B333:B344)))*50,0)&gt;0,REPT("&gt;",ROUND(B334/MAX(MAX(B333:B344),ABS(MIN(B333:B344)))*50,0)),REPT("&lt;",ABS(ROUND(B334/MAX(MAX(B333:B344),ABS(MIN(B333:B344)))*50,0)))),"")</f>
        <v>&lt;&lt;&lt;&lt;&lt;&lt;&lt;</v>
      </c>
    </row>
    <row r="335" spans="1:3" ht="49.5" customHeight="1">
      <c r="A335" s="287">
        <f t="shared" ca="1" si="20"/>
        <v>41061</v>
      </c>
      <c r="B335" s="288">
        <f ca="1">VLOOKUP(A331,'Financial-BS'!A:N,MATCH(Financialgraph!A335,'Financial-BS'!A$5:N$5,0),FALSE)</f>
        <v>385</v>
      </c>
      <c r="C335" s="295" t="str">
        <f ca="1">IFERROR(IF(ROUND(B335/MAX(MAX(B333:B344),ABS(MIN(B333:B344)))*50,0)&gt;0,REPT("&gt;",ROUND(B335/MAX(MAX(B333:B344),ABS(MIN(B333:B344)))*50,0)),REPT("&lt;",ABS(ROUND(B335/MAX(MAX(B333:B344),ABS(MIN(B333:B344)))*50,0)))),"")</f>
        <v>&gt;&gt;&gt;&gt;&gt;&gt;&gt;&gt;&gt;&gt;&gt;&gt;&gt;&gt;&gt;&gt;&gt;&gt;&gt;&gt;&gt;&gt;&gt;&gt;&gt;&gt;&gt;&gt;&gt;&gt;&gt;&gt;&gt;&gt;&gt;&gt;&gt;&gt;&gt;&gt;&gt;&gt;&gt;&gt;&gt;&gt;&gt;&gt;&gt;</v>
      </c>
    </row>
    <row r="336" spans="1:3" ht="49.5" customHeight="1">
      <c r="A336" s="287">
        <f t="shared" ca="1" si="20"/>
        <v>41091</v>
      </c>
      <c r="B336" s="288">
        <f ca="1">VLOOKUP(A331,'Financial-BS'!A:N,MATCH(Financialgraph!A336,'Financial-BS'!A$5:N$5,0),FALSE)</f>
        <v>392</v>
      </c>
      <c r="C336" s="295" t="str">
        <f ca="1">IFERROR(IF(ROUND(B336/MAX(MAX(B333:B344),ABS(MIN(B333:B344)))*50,0)&gt;0,REPT("&gt;",ROUND(B336/MAX(MAX(B333:B344),ABS(MIN(B333:B344)))*50,0)),REPT("&lt;",ABS(ROUND(B336/MAX(MAX(B333:B344),ABS(MIN(B333:B344)))*50,0)))),"")</f>
        <v>&gt;&gt;&gt;&gt;&gt;&gt;&gt;&gt;&gt;&gt;&gt;&gt;&gt;&gt;&gt;&gt;&gt;&gt;&gt;&gt;&gt;&gt;&gt;&gt;&gt;&gt;&gt;&gt;&gt;&gt;&gt;&gt;&gt;&gt;&gt;&gt;&gt;&gt;&gt;&gt;&gt;&gt;&gt;&gt;&gt;&gt;&gt;&gt;&gt;&gt;</v>
      </c>
    </row>
    <row r="337" spans="1:3" ht="49.5" customHeight="1">
      <c r="A337" s="287">
        <f t="shared" ca="1" si="20"/>
        <v>41122</v>
      </c>
      <c r="B337" s="288">
        <f ca="1">VLOOKUP(A331,'Financial-BS'!A:N,MATCH(Financialgraph!A337,'Financial-BS'!A$5:N$5,0),FALSE)</f>
        <v>380</v>
      </c>
      <c r="C337" s="295" t="str">
        <f ca="1">IFERROR(IF(ROUND(B337/MAX(MAX(B333:B344),ABS(MIN(B333:B344)))*50,0)&gt;0,REPT("&gt;",ROUND(B337/MAX(MAX(B333:B344),ABS(MIN(B333:B344)))*50,0)),REPT("&lt;",ABS(ROUND(B337/MAX(MAX(B333:B344),ABS(MIN(B333:B344)))*50,0)))),"")</f>
        <v>&gt;&gt;&gt;&gt;&gt;&gt;&gt;&gt;&gt;&gt;&gt;&gt;&gt;&gt;&gt;&gt;&gt;&gt;&gt;&gt;&gt;&gt;&gt;&gt;&gt;&gt;&gt;&gt;&gt;&gt;&gt;&gt;&gt;&gt;&gt;&gt;&gt;&gt;&gt;&gt;&gt;&gt;&gt;&gt;&gt;&gt;&gt;&gt;</v>
      </c>
    </row>
    <row r="338" spans="1:3" ht="49.5" customHeight="1">
      <c r="A338" s="287">
        <f t="shared" ca="1" si="20"/>
        <v>41153</v>
      </c>
      <c r="B338" s="288">
        <f ca="1">VLOOKUP(A331,'Financial-BS'!A:N,MATCH(Financialgraph!A338,'Financial-BS'!A$5:N$5,0),FALSE)</f>
        <v>375</v>
      </c>
      <c r="C338" s="295" t="str">
        <f ca="1">IFERROR(IF(ROUND(B338/MAX(MAX(B333:B344),ABS(MIN(B333:B344)))*50,0)&gt;0,REPT("&gt;",ROUND(B338/MAX(MAX(B333:B344),ABS(MIN(B333:B344)))*50,0)),REPT("&lt;",ABS(ROUND(B338/MAX(MAX(B333:B344),ABS(MIN(B333:B344)))*50,0)))),"")</f>
        <v>&gt;&gt;&gt;&gt;&gt;&gt;&gt;&gt;&gt;&gt;&gt;&gt;&gt;&gt;&gt;&gt;&gt;&gt;&gt;&gt;&gt;&gt;&gt;&gt;&gt;&gt;&gt;&gt;&gt;&gt;&gt;&gt;&gt;&gt;&gt;&gt;&gt;&gt;&gt;&gt;&gt;&gt;&gt;&gt;&gt;&gt;&gt;&gt;</v>
      </c>
    </row>
    <row r="339" spans="1:3" ht="49.5" customHeight="1">
      <c r="A339" s="287">
        <f t="shared" ca="1" si="20"/>
        <v>41183</v>
      </c>
      <c r="B339" s="288">
        <f ca="1">VLOOKUP(A331,'Financial-BS'!A:N,MATCH(Financialgraph!A339,'Financial-BS'!A$5:N$5,0),FALSE)</f>
        <v>377</v>
      </c>
      <c r="C339" s="295" t="str">
        <f ca="1">IFERROR(IF(ROUND(B339/MAX(MAX(B333:B344),ABS(MIN(B333:B344)))*50,0)&gt;0,REPT("&gt;",ROUND(B339/MAX(MAX(B333:B344),ABS(MIN(B333:B344)))*50,0)),REPT("&lt;",ABS(ROUND(B339/MAX(MAX(B333:B344),ABS(MIN(B333:B344)))*50,0)))),"")</f>
        <v>&gt;&gt;&gt;&gt;&gt;&gt;&gt;&gt;&gt;&gt;&gt;&gt;&gt;&gt;&gt;&gt;&gt;&gt;&gt;&gt;&gt;&gt;&gt;&gt;&gt;&gt;&gt;&gt;&gt;&gt;&gt;&gt;&gt;&gt;&gt;&gt;&gt;&gt;&gt;&gt;&gt;&gt;&gt;&gt;&gt;&gt;&gt;&gt;</v>
      </c>
    </row>
    <row r="340" spans="1:3" ht="49.5" customHeight="1">
      <c r="A340" s="287">
        <f t="shared" ca="1" si="20"/>
        <v>41214</v>
      </c>
      <c r="B340" s="288">
        <f ca="1">VLOOKUP(A331,'Financial-BS'!A:N,MATCH(Financialgraph!A340,'Financial-BS'!A$5:N$5,0),FALSE)</f>
        <v>352</v>
      </c>
      <c r="C340" s="295" t="str">
        <f ca="1">IFERROR(IF(ROUND(B340/MAX(MAX(B333:B344),ABS(MIN(B333:B344)))*50,0)&gt;0,REPT("&gt;",ROUND(B340/MAX(MAX(B333:B344),ABS(MIN(B333:B344)))*50,0)),REPT("&lt;",ABS(ROUND(B340/MAX(MAX(B333:B344),ABS(MIN(B333:B344)))*50,0)))),"")</f>
        <v>&gt;&gt;&gt;&gt;&gt;&gt;&gt;&gt;&gt;&gt;&gt;&gt;&gt;&gt;&gt;&gt;&gt;&gt;&gt;&gt;&gt;&gt;&gt;&gt;&gt;&gt;&gt;&gt;&gt;&gt;&gt;&gt;&gt;&gt;&gt;&gt;&gt;&gt;&gt;&gt;&gt;&gt;&gt;&gt;&gt;</v>
      </c>
    </row>
    <row r="341" spans="1:3" ht="49.5" customHeight="1">
      <c r="A341" s="287">
        <f t="shared" ca="1" si="20"/>
        <v>41244</v>
      </c>
      <c r="B341" s="288">
        <f ca="1">VLOOKUP(A331,'Financial-BS'!A:N,MATCH(Financialgraph!A341,'Financial-BS'!A$5:N$5,0),FALSE)</f>
        <v>359</v>
      </c>
      <c r="C341" s="295" t="str">
        <f ca="1">IFERROR(IF(ROUND(B341/MAX(MAX(B333:B344),ABS(MIN(B333:B344)))*50,0)&gt;0,REPT("&gt;",ROUND(B341/MAX(MAX(B333:B344),ABS(MIN(B333:B344)))*50,0)),REPT("&lt;",ABS(ROUND(B341/MAX(MAX(B333:B344),ABS(MIN(B333:B344)))*50,0)))),"")</f>
        <v>&gt;&gt;&gt;&gt;&gt;&gt;&gt;&gt;&gt;&gt;&gt;&gt;&gt;&gt;&gt;&gt;&gt;&gt;&gt;&gt;&gt;&gt;&gt;&gt;&gt;&gt;&gt;&gt;&gt;&gt;&gt;&gt;&gt;&gt;&gt;&gt;&gt;&gt;&gt;&gt;&gt;&gt;&gt;&gt;&gt;&gt;</v>
      </c>
    </row>
    <row r="342" spans="1:3" ht="49.5" customHeight="1">
      <c r="A342" s="287">
        <f t="shared" ca="1" si="20"/>
        <v>41275</v>
      </c>
      <c r="B342" s="288">
        <f ca="1">VLOOKUP(A331,'Financial-BS'!A:N,MATCH(Financialgraph!A342,'Financial-BS'!A$5:N$5,0),FALSE)</f>
        <v>359</v>
      </c>
      <c r="C342" s="295" t="str">
        <f ca="1">IFERROR(IF(ROUND(B342/MAX(MAX(B333:B344),ABS(MIN(B333:B344)))*50,0)&gt;0,REPT("&gt;",ROUND(B342/MAX(MAX(B333:B344),ABS(MIN(B333:B344)))*50,0)),REPT("&lt;",ABS(ROUND(B342/MAX(MAX(B333:B344),ABS(MIN(B333:B344)))*50,0)))),"")</f>
        <v>&gt;&gt;&gt;&gt;&gt;&gt;&gt;&gt;&gt;&gt;&gt;&gt;&gt;&gt;&gt;&gt;&gt;&gt;&gt;&gt;&gt;&gt;&gt;&gt;&gt;&gt;&gt;&gt;&gt;&gt;&gt;&gt;&gt;&gt;&gt;&gt;&gt;&gt;&gt;&gt;&gt;&gt;&gt;&gt;&gt;&gt;</v>
      </c>
    </row>
    <row r="343" spans="1:3" ht="49.5" customHeight="1">
      <c r="A343" s="287">
        <f t="shared" ca="1" si="20"/>
        <v>41306</v>
      </c>
      <c r="B343" s="288">
        <f ca="1">VLOOKUP(A331,'Financial-BS'!A:N,MATCH(Financialgraph!A343,'Financial-BS'!A$5:N$5,0),FALSE)</f>
        <v>359</v>
      </c>
      <c r="C343" s="295" t="str">
        <f ca="1">IFERROR(IF(ROUND(B343/MAX(MAX(B333:B344),ABS(MIN(B333:B344)))*50,0)&gt;0,REPT("&gt;",ROUND(B343/MAX(MAX(B333:B344),ABS(MIN(B333:B344)))*50,0)),REPT("&lt;",ABS(ROUND(B343/MAX(MAX(B333:B344),ABS(MIN(B333:B344)))*50,0)))),"")</f>
        <v>&gt;&gt;&gt;&gt;&gt;&gt;&gt;&gt;&gt;&gt;&gt;&gt;&gt;&gt;&gt;&gt;&gt;&gt;&gt;&gt;&gt;&gt;&gt;&gt;&gt;&gt;&gt;&gt;&gt;&gt;&gt;&gt;&gt;&gt;&gt;&gt;&gt;&gt;&gt;&gt;&gt;&gt;&gt;&gt;&gt;&gt;</v>
      </c>
    </row>
    <row r="344" spans="1:3" ht="49.5" customHeight="1">
      <c r="A344" s="287">
        <f t="shared" ca="1" si="20"/>
        <v>41334</v>
      </c>
      <c r="B344" s="288">
        <f ca="1">VLOOKUP(A331,'Financial-BS'!A:N,MATCH(Financialgraph!A344,'Financial-BS'!A$5:N$5,0),FALSE)</f>
        <v>359</v>
      </c>
      <c r="C344" s="295" t="str">
        <f ca="1">IFERROR(IF(ROUND(B344/MAX(MAX(B333:B344),ABS(MIN(B333:B344)))*50,0)&gt;0,REPT("&gt;",ROUND(B344/MAX(MAX(B333:B344),ABS(MIN(B333:B344)))*50,0)),REPT("&lt;",ABS(ROUND(B344/MAX(MAX(B333:B344),ABS(MIN(B333:B344)))*50,0)))),"")</f>
        <v>&gt;&gt;&gt;&gt;&gt;&gt;&gt;&gt;&gt;&gt;&gt;&gt;&gt;&gt;&gt;&gt;&gt;&gt;&gt;&gt;&gt;&gt;&gt;&gt;&gt;&gt;&gt;&gt;&gt;&gt;&gt;&gt;&gt;&gt;&gt;&gt;&gt;&gt;&gt;&gt;&gt;&gt;&gt;&gt;&gt;&gt;</v>
      </c>
    </row>
    <row r="345" spans="1:3" ht="49.5" customHeight="1">
      <c r="C345" s="294"/>
    </row>
    <row r="346" spans="1:3" ht="49.5" customHeight="1">
      <c r="A346" s="264">
        <f>A331+1</f>
        <v>26</v>
      </c>
      <c r="C346" s="294"/>
    </row>
    <row r="347" spans="1:3" ht="49.5" customHeight="1">
      <c r="A347" s="81" t="str">
        <f>VLOOKUP(A346,'Financial-BS'!A:N,2,FALSE)</f>
        <v>Cash and Cash equivalents</v>
      </c>
      <c r="C347" s="294"/>
    </row>
    <row r="348" spans="1:3" ht="49.5" customHeight="1">
      <c r="A348" s="287">
        <f ca="1">A333</f>
        <v>41000</v>
      </c>
      <c r="B348" s="288">
        <f ca="1">VLOOKUP(A346,'Financial-BS'!A:N,MATCH(Financialgraph!A348,'Financial-BS'!A$5:N$5,0),FALSE)</f>
        <v>-206</v>
      </c>
      <c r="C348" s="295" t="str">
        <f ca="1">IFERROR(IF(ROUND(B348/MAX(MAX(B348:B359),ABS(MIN(B348:B359)))*50,0)&gt;0,REPT("&gt;",ROUND(B348/MAX(MAX(B348:B359),ABS(MIN(B348:B359)))*50,0)),REPT("&lt;",ABS(ROUND(B348/MAX(MAX(B348:B359),ABS(MIN(B348:B359)))*50,0)))),"")</f>
        <v>&lt;</v>
      </c>
    </row>
    <row r="349" spans="1:3" ht="49.5" customHeight="1">
      <c r="A349" s="287">
        <f t="shared" ref="A349:A359" ca="1" si="21">A334</f>
        <v>41030</v>
      </c>
      <c r="B349" s="288">
        <f ca="1">VLOOKUP(A346,'Financial-BS'!A:N,MATCH(Financialgraph!A349,'Financial-BS'!A$5:N$5,0),FALSE)</f>
        <v>296</v>
      </c>
      <c r="C349" s="295" t="str">
        <f ca="1">IFERROR(IF(ROUND(B349/MAX(MAX(B348:B359),ABS(MIN(B348:B359)))*50,0)&gt;0,REPT("&gt;",ROUND(B349/MAX(MAX(B348:B359),ABS(MIN(B348:B359)))*50,0)),REPT("&lt;",ABS(ROUND(B349/MAX(MAX(B348:B359),ABS(MIN(B348:B359)))*50,0)))),"")</f>
        <v>&gt;&gt;</v>
      </c>
    </row>
    <row r="350" spans="1:3" ht="49.5" customHeight="1">
      <c r="A350" s="287">
        <f t="shared" ca="1" si="21"/>
        <v>41061</v>
      </c>
      <c r="B350" s="288">
        <f ca="1">VLOOKUP(A346,'Financial-BS'!A:N,MATCH(Financialgraph!A350,'Financial-BS'!A$5:N$5,0),FALSE)</f>
        <v>126</v>
      </c>
      <c r="C350" s="295" t="str">
        <f ca="1">IFERROR(IF(ROUND(B350/MAX(MAX(B348:B359),ABS(MIN(B348:B359)))*50,0)&gt;0,REPT("&gt;",ROUND(B350/MAX(MAX(B348:B359),ABS(MIN(B348:B359)))*50,0)),REPT("&lt;",ABS(ROUND(B350/MAX(MAX(B348:B359),ABS(MIN(B348:B359)))*50,0)))),"")</f>
        <v>&gt;</v>
      </c>
    </row>
    <row r="351" spans="1:3" ht="49.5" customHeight="1">
      <c r="A351" s="287">
        <f t="shared" ca="1" si="21"/>
        <v>41091</v>
      </c>
      <c r="B351" s="288">
        <f ca="1">VLOOKUP(A346,'Financial-BS'!A:N,MATCH(Financialgraph!A351,'Financial-BS'!A$5:N$5,0),FALSE)</f>
        <v>6967</v>
      </c>
      <c r="C351" s="295" t="str">
        <f ca="1">IFERROR(IF(ROUND(B351/MAX(MAX(B348:B359),ABS(MIN(B348:B359)))*50,0)&gt;0,REPT("&gt;",ROUND(B351/MAX(MAX(B348:B359),ABS(MIN(B348:B359)))*50,0)),REPT("&lt;",ABS(ROUND(B351/MAX(MAX(B348:B359),ABS(MIN(B348:B359)))*50,0)))),"")</f>
        <v>&gt;&gt;&gt;&gt;&gt;&gt;&gt;&gt;&gt;&gt;&gt;&gt;&gt;&gt;&gt;&gt;&gt;&gt;&gt;&gt;&gt;&gt;&gt;&gt;&gt;&gt;&gt;&gt;&gt;&gt;&gt;&gt;&gt;&gt;&gt;&gt;&gt;&gt;&gt;&gt;&gt;&gt;&gt;&gt;&gt;&gt;&gt;&gt;&gt;&gt;</v>
      </c>
    </row>
    <row r="352" spans="1:3" ht="49.5" customHeight="1">
      <c r="A352" s="287">
        <f t="shared" ca="1" si="21"/>
        <v>41122</v>
      </c>
      <c r="B352" s="288">
        <f ca="1">VLOOKUP(A346,'Financial-BS'!A:N,MATCH(Financialgraph!A352,'Financial-BS'!A$5:N$5,0),FALSE)</f>
        <v>6664</v>
      </c>
      <c r="C352" s="295" t="str">
        <f ca="1">IFERROR(IF(ROUND(B352/MAX(MAX(B348:B359),ABS(MIN(B348:B359)))*50,0)&gt;0,REPT("&gt;",ROUND(B352/MAX(MAX(B348:B359),ABS(MIN(B348:B359)))*50,0)),REPT("&lt;",ABS(ROUND(B352/MAX(MAX(B348:B359),ABS(MIN(B348:B359)))*50,0)))),"")</f>
        <v>&gt;&gt;&gt;&gt;&gt;&gt;&gt;&gt;&gt;&gt;&gt;&gt;&gt;&gt;&gt;&gt;&gt;&gt;&gt;&gt;&gt;&gt;&gt;&gt;&gt;&gt;&gt;&gt;&gt;&gt;&gt;&gt;&gt;&gt;&gt;&gt;&gt;&gt;&gt;&gt;&gt;&gt;&gt;&gt;&gt;&gt;&gt;&gt;</v>
      </c>
    </row>
    <row r="353" spans="1:3" ht="49.5" customHeight="1">
      <c r="A353" s="287">
        <f t="shared" ca="1" si="21"/>
        <v>41153</v>
      </c>
      <c r="B353" s="288">
        <f ca="1">VLOOKUP(A346,'Financial-BS'!A:N,MATCH(Financialgraph!A353,'Financial-BS'!A$5:N$5,0),FALSE)</f>
        <v>6399</v>
      </c>
      <c r="C353" s="295" t="str">
        <f ca="1">IFERROR(IF(ROUND(B353/MAX(MAX(B348:B359),ABS(MIN(B348:B359)))*50,0)&gt;0,REPT("&gt;",ROUND(B353/MAX(MAX(B348:B359),ABS(MIN(B348:B359)))*50,0)),REPT("&lt;",ABS(ROUND(B353/MAX(MAX(B348:B359),ABS(MIN(B348:B359)))*50,0)))),"")</f>
        <v>&gt;&gt;&gt;&gt;&gt;&gt;&gt;&gt;&gt;&gt;&gt;&gt;&gt;&gt;&gt;&gt;&gt;&gt;&gt;&gt;&gt;&gt;&gt;&gt;&gt;&gt;&gt;&gt;&gt;&gt;&gt;&gt;&gt;&gt;&gt;&gt;&gt;&gt;&gt;&gt;&gt;&gt;&gt;&gt;&gt;&gt;</v>
      </c>
    </row>
    <row r="354" spans="1:3" ht="49.5" customHeight="1">
      <c r="A354" s="287">
        <f t="shared" ca="1" si="21"/>
        <v>41183</v>
      </c>
      <c r="B354" s="288">
        <f ca="1">VLOOKUP(A346,'Financial-BS'!A:N,MATCH(Financialgraph!A354,'Financial-BS'!A$5:N$5,0),FALSE)</f>
        <v>6174</v>
      </c>
      <c r="C354" s="295" t="str">
        <f ca="1">IFERROR(IF(ROUND(B354/MAX(MAX(B348:B359),ABS(MIN(B348:B359)))*50,0)&gt;0,REPT("&gt;",ROUND(B354/MAX(MAX(B348:B359),ABS(MIN(B348:B359)))*50,0)),REPT("&lt;",ABS(ROUND(B354/MAX(MAX(B348:B359),ABS(MIN(B348:B359)))*50,0)))),"")</f>
        <v>&gt;&gt;&gt;&gt;&gt;&gt;&gt;&gt;&gt;&gt;&gt;&gt;&gt;&gt;&gt;&gt;&gt;&gt;&gt;&gt;&gt;&gt;&gt;&gt;&gt;&gt;&gt;&gt;&gt;&gt;&gt;&gt;&gt;&gt;&gt;&gt;&gt;&gt;&gt;&gt;&gt;&gt;&gt;&gt;</v>
      </c>
    </row>
    <row r="355" spans="1:3" ht="49.5" customHeight="1">
      <c r="A355" s="287">
        <f t="shared" ca="1" si="21"/>
        <v>41214</v>
      </c>
      <c r="B355" s="288">
        <f ca="1">VLOOKUP(A346,'Financial-BS'!A:N,MATCH(Financialgraph!A355,'Financial-BS'!A$5:N$5,0),FALSE)</f>
        <v>6018</v>
      </c>
      <c r="C355" s="295" t="str">
        <f ca="1">IFERROR(IF(ROUND(B355/MAX(MAX(B348:B359),ABS(MIN(B348:B359)))*50,0)&gt;0,REPT("&gt;",ROUND(B355/MAX(MAX(B348:B359),ABS(MIN(B348:B359)))*50,0)),REPT("&lt;",ABS(ROUND(B355/MAX(MAX(B348:B359),ABS(MIN(B348:B359)))*50,0)))),"")</f>
        <v>&gt;&gt;&gt;&gt;&gt;&gt;&gt;&gt;&gt;&gt;&gt;&gt;&gt;&gt;&gt;&gt;&gt;&gt;&gt;&gt;&gt;&gt;&gt;&gt;&gt;&gt;&gt;&gt;&gt;&gt;&gt;&gt;&gt;&gt;&gt;&gt;&gt;&gt;&gt;&gt;&gt;&gt;&gt;</v>
      </c>
    </row>
    <row r="356" spans="1:3" ht="49.5" customHeight="1">
      <c r="A356" s="287">
        <f t="shared" ca="1" si="21"/>
        <v>41244</v>
      </c>
      <c r="B356" s="288">
        <f ca="1">VLOOKUP(A346,'Financial-BS'!A:N,MATCH(Financialgraph!A356,'Financial-BS'!A$5:N$5,0),FALSE)</f>
        <v>5643</v>
      </c>
      <c r="C356" s="295" t="str">
        <f ca="1">IFERROR(IF(ROUND(B356/MAX(MAX(B348:B359),ABS(MIN(B348:B359)))*50,0)&gt;0,REPT("&gt;",ROUND(B356/MAX(MAX(B348:B359),ABS(MIN(B348:B359)))*50,0)),REPT("&lt;",ABS(ROUND(B356/MAX(MAX(B348:B359),ABS(MIN(B348:B359)))*50,0)))),"")</f>
        <v>&gt;&gt;&gt;&gt;&gt;&gt;&gt;&gt;&gt;&gt;&gt;&gt;&gt;&gt;&gt;&gt;&gt;&gt;&gt;&gt;&gt;&gt;&gt;&gt;&gt;&gt;&gt;&gt;&gt;&gt;&gt;&gt;&gt;&gt;&gt;&gt;&gt;&gt;&gt;&gt;</v>
      </c>
    </row>
    <row r="357" spans="1:3" ht="49.5" customHeight="1">
      <c r="A357" s="287">
        <f t="shared" ca="1" si="21"/>
        <v>41275</v>
      </c>
      <c r="B357" s="288">
        <f ca="1">VLOOKUP(A346,'Financial-BS'!A:N,MATCH(Financialgraph!A357,'Financial-BS'!A$5:N$5,0),FALSE)</f>
        <v>5643</v>
      </c>
      <c r="C357" s="295" t="str">
        <f ca="1">IFERROR(IF(ROUND(B357/MAX(MAX(B348:B359),ABS(MIN(B348:B359)))*50,0)&gt;0,REPT("&gt;",ROUND(B357/MAX(MAX(B348:B359),ABS(MIN(B348:B359)))*50,0)),REPT("&lt;",ABS(ROUND(B357/MAX(MAX(B348:B359),ABS(MIN(B348:B359)))*50,0)))),"")</f>
        <v>&gt;&gt;&gt;&gt;&gt;&gt;&gt;&gt;&gt;&gt;&gt;&gt;&gt;&gt;&gt;&gt;&gt;&gt;&gt;&gt;&gt;&gt;&gt;&gt;&gt;&gt;&gt;&gt;&gt;&gt;&gt;&gt;&gt;&gt;&gt;&gt;&gt;&gt;&gt;&gt;</v>
      </c>
    </row>
    <row r="358" spans="1:3" ht="49.5" customHeight="1">
      <c r="A358" s="287">
        <f t="shared" ca="1" si="21"/>
        <v>41306</v>
      </c>
      <c r="B358" s="288">
        <f ca="1">VLOOKUP(A346,'Financial-BS'!A:N,MATCH(Financialgraph!A358,'Financial-BS'!A$5:N$5,0),FALSE)</f>
        <v>5643</v>
      </c>
      <c r="C358" s="295" t="str">
        <f ca="1">IFERROR(IF(ROUND(B358/MAX(MAX(B348:B359),ABS(MIN(B348:B359)))*50,0)&gt;0,REPT("&gt;",ROUND(B358/MAX(MAX(B348:B359),ABS(MIN(B348:B359)))*50,0)),REPT("&lt;",ABS(ROUND(B358/MAX(MAX(B348:B359),ABS(MIN(B348:B359)))*50,0)))),"")</f>
        <v>&gt;&gt;&gt;&gt;&gt;&gt;&gt;&gt;&gt;&gt;&gt;&gt;&gt;&gt;&gt;&gt;&gt;&gt;&gt;&gt;&gt;&gt;&gt;&gt;&gt;&gt;&gt;&gt;&gt;&gt;&gt;&gt;&gt;&gt;&gt;&gt;&gt;&gt;&gt;&gt;</v>
      </c>
    </row>
    <row r="359" spans="1:3" ht="49.5" customHeight="1">
      <c r="A359" s="287">
        <f t="shared" ca="1" si="21"/>
        <v>41334</v>
      </c>
      <c r="B359" s="288">
        <f ca="1">VLOOKUP(A346,'Financial-BS'!A:N,MATCH(Financialgraph!A359,'Financial-BS'!A$5:N$5,0),FALSE)</f>
        <v>5643</v>
      </c>
      <c r="C359" s="295" t="str">
        <f ca="1">IFERROR(IF(ROUND(B359/MAX(MAX(B348:B359),ABS(MIN(B348:B359)))*50,0)&gt;0,REPT("&gt;",ROUND(B359/MAX(MAX(B348:B359),ABS(MIN(B348:B359)))*50,0)),REPT("&lt;",ABS(ROUND(B359/MAX(MAX(B348:B359),ABS(MIN(B348:B359)))*50,0)))),"")</f>
        <v>&gt;&gt;&gt;&gt;&gt;&gt;&gt;&gt;&gt;&gt;&gt;&gt;&gt;&gt;&gt;&gt;&gt;&gt;&gt;&gt;&gt;&gt;&gt;&gt;&gt;&gt;&gt;&gt;&gt;&gt;&gt;&gt;&gt;&gt;&gt;&gt;&gt;&gt;&gt;&gt;</v>
      </c>
    </row>
    <row r="360" spans="1:3" ht="49.5" customHeight="1">
      <c r="C360" s="294"/>
    </row>
    <row r="361" spans="1:3" ht="49.5" customHeight="1">
      <c r="A361" s="264">
        <f>A346+1</f>
        <v>27</v>
      </c>
      <c r="C361" s="294"/>
    </row>
    <row r="362" spans="1:3" ht="49.5" customHeight="1">
      <c r="A362" s="81" t="str">
        <f>VLOOKUP(A361,'Financial-BS'!A:N,2,FALSE)</f>
        <v>Short Term Loans &amp; Advances (Dr)</v>
      </c>
      <c r="C362" s="294"/>
    </row>
    <row r="363" spans="1:3" ht="49.5" customHeight="1">
      <c r="A363" s="287">
        <f ca="1">A348</f>
        <v>41000</v>
      </c>
      <c r="B363" s="288">
        <f ca="1">VLOOKUP(A361,'Financial-BS'!A:N,MATCH(Financialgraph!A363,'Financial-BS'!A$5:N$5,0),FALSE)</f>
        <v>0</v>
      </c>
      <c r="C363" s="295" t="str">
        <f ca="1">IFERROR(IF(ROUND(B363/MAX(MAX(B363:B374),ABS(MIN(B363:B374)))*50,0)&gt;0,REPT("&gt;",ROUND(B363/MAX(MAX(B363:B374),ABS(MIN(B363:B374)))*50,0)),REPT("&lt;",ABS(ROUND(B363/MAX(MAX(B363:B374),ABS(MIN(B363:B374)))*50,0)))),"")</f>
        <v/>
      </c>
    </row>
    <row r="364" spans="1:3" ht="49.5" customHeight="1">
      <c r="A364" s="287">
        <f t="shared" ref="A364:A374" ca="1" si="22">A349</f>
        <v>41030</v>
      </c>
      <c r="B364" s="288">
        <f ca="1">VLOOKUP(A361,'Financial-BS'!A:N,MATCH(Financialgraph!A364,'Financial-BS'!A$5:N$5,0),FALSE)</f>
        <v>-200</v>
      </c>
      <c r="C364" s="295" t="str">
        <f ca="1">IFERROR(IF(ROUND(B364/MAX(MAX(B363:B374),ABS(MIN(B363:B374)))*50,0)&gt;0,REPT("&gt;",ROUND(B364/MAX(MAX(B363:B374),ABS(MIN(B363:B374)))*50,0)),REPT("&lt;",ABS(ROUND(B364/MAX(MAX(B363:B374),ABS(MIN(B363:B374)))*50,0)))),"")</f>
        <v>&lt;&lt;&lt;&lt;&lt;&lt;&lt;&lt;&lt;&lt;&lt;&lt;&lt;&lt;&lt;&lt;&lt;&lt;&lt;&lt;&lt;&lt;&lt;&lt;&lt;&lt;&lt;&lt;&lt;&lt;&lt;&lt;&lt;&lt;&lt;&lt;&lt;&lt;&lt;&lt;&lt;&lt;&lt;&lt;&lt;&lt;&lt;&lt;&lt;&lt;</v>
      </c>
    </row>
    <row r="365" spans="1:3" ht="49.5" customHeight="1">
      <c r="A365" s="287">
        <f t="shared" ca="1" si="22"/>
        <v>41061</v>
      </c>
      <c r="B365" s="288">
        <f ca="1">VLOOKUP(A361,'Financial-BS'!A:N,MATCH(Financialgraph!A365,'Financial-BS'!A$5:N$5,0),FALSE)</f>
        <v>-200</v>
      </c>
      <c r="C365" s="295" t="str">
        <f ca="1">IFERROR(IF(ROUND(B365/MAX(MAX(B363:B374),ABS(MIN(B363:B374)))*50,0)&gt;0,REPT("&gt;",ROUND(B365/MAX(MAX(B363:B374),ABS(MIN(B363:B374)))*50,0)),REPT("&lt;",ABS(ROUND(B365/MAX(MAX(B363:B374),ABS(MIN(B363:B374)))*50,0)))),"")</f>
        <v>&lt;&lt;&lt;&lt;&lt;&lt;&lt;&lt;&lt;&lt;&lt;&lt;&lt;&lt;&lt;&lt;&lt;&lt;&lt;&lt;&lt;&lt;&lt;&lt;&lt;&lt;&lt;&lt;&lt;&lt;&lt;&lt;&lt;&lt;&lt;&lt;&lt;&lt;&lt;&lt;&lt;&lt;&lt;&lt;&lt;&lt;&lt;&lt;&lt;&lt;</v>
      </c>
    </row>
    <row r="366" spans="1:3" ht="49.5" customHeight="1">
      <c r="A366" s="287">
        <f t="shared" ca="1" si="22"/>
        <v>41091</v>
      </c>
      <c r="B366" s="288">
        <f ca="1">VLOOKUP(A361,'Financial-BS'!A:N,MATCH(Financialgraph!A366,'Financial-BS'!A$5:N$5,0),FALSE)</f>
        <v>-200</v>
      </c>
      <c r="C366" s="295" t="str">
        <f ca="1">IFERROR(IF(ROUND(B366/MAX(MAX(B363:B374),ABS(MIN(B363:B374)))*50,0)&gt;0,REPT("&gt;",ROUND(B366/MAX(MAX(B363:B374),ABS(MIN(B363:B374)))*50,0)),REPT("&lt;",ABS(ROUND(B366/MAX(MAX(B363:B374),ABS(MIN(B363:B374)))*50,0)))),"")</f>
        <v>&lt;&lt;&lt;&lt;&lt;&lt;&lt;&lt;&lt;&lt;&lt;&lt;&lt;&lt;&lt;&lt;&lt;&lt;&lt;&lt;&lt;&lt;&lt;&lt;&lt;&lt;&lt;&lt;&lt;&lt;&lt;&lt;&lt;&lt;&lt;&lt;&lt;&lt;&lt;&lt;&lt;&lt;&lt;&lt;&lt;&lt;&lt;&lt;&lt;&lt;</v>
      </c>
    </row>
    <row r="367" spans="1:3" ht="49.5" customHeight="1">
      <c r="A367" s="287">
        <f t="shared" ca="1" si="22"/>
        <v>41122</v>
      </c>
      <c r="B367" s="288">
        <f ca="1">VLOOKUP(A361,'Financial-BS'!A:N,MATCH(Financialgraph!A367,'Financial-BS'!A$5:N$5,0),FALSE)</f>
        <v>-200</v>
      </c>
      <c r="C367" s="295" t="str">
        <f ca="1">IFERROR(IF(ROUND(B367/MAX(MAX(B363:B374),ABS(MIN(B363:B374)))*50,0)&gt;0,REPT("&gt;",ROUND(B367/MAX(MAX(B363:B374),ABS(MIN(B363:B374)))*50,0)),REPT("&lt;",ABS(ROUND(B367/MAX(MAX(B363:B374),ABS(MIN(B363:B374)))*50,0)))),"")</f>
        <v>&lt;&lt;&lt;&lt;&lt;&lt;&lt;&lt;&lt;&lt;&lt;&lt;&lt;&lt;&lt;&lt;&lt;&lt;&lt;&lt;&lt;&lt;&lt;&lt;&lt;&lt;&lt;&lt;&lt;&lt;&lt;&lt;&lt;&lt;&lt;&lt;&lt;&lt;&lt;&lt;&lt;&lt;&lt;&lt;&lt;&lt;&lt;&lt;&lt;&lt;</v>
      </c>
    </row>
    <row r="368" spans="1:3" ht="49.5" customHeight="1">
      <c r="A368" s="287">
        <f t="shared" ca="1" si="22"/>
        <v>41153</v>
      </c>
      <c r="B368" s="288">
        <f ca="1">VLOOKUP(A361,'Financial-BS'!A:N,MATCH(Financialgraph!A368,'Financial-BS'!A$5:N$5,0),FALSE)</f>
        <v>-200</v>
      </c>
      <c r="C368" s="295" t="str">
        <f ca="1">IFERROR(IF(ROUND(B368/MAX(MAX(B363:B374),ABS(MIN(B363:B374)))*50,0)&gt;0,REPT("&gt;",ROUND(B368/MAX(MAX(B363:B374),ABS(MIN(B363:B374)))*50,0)),REPT("&lt;",ABS(ROUND(B368/MAX(MAX(B363:B374),ABS(MIN(B363:B374)))*50,0)))),"")</f>
        <v>&lt;&lt;&lt;&lt;&lt;&lt;&lt;&lt;&lt;&lt;&lt;&lt;&lt;&lt;&lt;&lt;&lt;&lt;&lt;&lt;&lt;&lt;&lt;&lt;&lt;&lt;&lt;&lt;&lt;&lt;&lt;&lt;&lt;&lt;&lt;&lt;&lt;&lt;&lt;&lt;&lt;&lt;&lt;&lt;&lt;&lt;&lt;&lt;&lt;&lt;</v>
      </c>
    </row>
    <row r="369" spans="1:3" ht="49.5" customHeight="1">
      <c r="A369" s="287">
        <f t="shared" ca="1" si="22"/>
        <v>41183</v>
      </c>
      <c r="B369" s="288">
        <f ca="1">VLOOKUP(A361,'Financial-BS'!A:N,MATCH(Financialgraph!A369,'Financial-BS'!A$5:N$5,0),FALSE)</f>
        <v>-200</v>
      </c>
      <c r="C369" s="295" t="str">
        <f ca="1">IFERROR(IF(ROUND(B369/MAX(MAX(B363:B374),ABS(MIN(B363:B374)))*50,0)&gt;0,REPT("&gt;",ROUND(B369/MAX(MAX(B363:B374),ABS(MIN(B363:B374)))*50,0)),REPT("&lt;",ABS(ROUND(B369/MAX(MAX(B363:B374),ABS(MIN(B363:B374)))*50,0)))),"")</f>
        <v>&lt;&lt;&lt;&lt;&lt;&lt;&lt;&lt;&lt;&lt;&lt;&lt;&lt;&lt;&lt;&lt;&lt;&lt;&lt;&lt;&lt;&lt;&lt;&lt;&lt;&lt;&lt;&lt;&lt;&lt;&lt;&lt;&lt;&lt;&lt;&lt;&lt;&lt;&lt;&lt;&lt;&lt;&lt;&lt;&lt;&lt;&lt;&lt;&lt;&lt;</v>
      </c>
    </row>
    <row r="370" spans="1:3" ht="49.5" customHeight="1">
      <c r="A370" s="287">
        <f t="shared" ca="1" si="22"/>
        <v>41214</v>
      </c>
      <c r="B370" s="288">
        <f ca="1">VLOOKUP(A361,'Financial-BS'!A:N,MATCH(Financialgraph!A370,'Financial-BS'!A$5:N$5,0),FALSE)</f>
        <v>-200</v>
      </c>
      <c r="C370" s="295" t="str">
        <f ca="1">IFERROR(IF(ROUND(B370/MAX(MAX(B363:B374),ABS(MIN(B363:B374)))*50,0)&gt;0,REPT("&gt;",ROUND(B370/MAX(MAX(B363:B374),ABS(MIN(B363:B374)))*50,0)),REPT("&lt;",ABS(ROUND(B370/MAX(MAX(B363:B374),ABS(MIN(B363:B374)))*50,0)))),"")</f>
        <v>&lt;&lt;&lt;&lt;&lt;&lt;&lt;&lt;&lt;&lt;&lt;&lt;&lt;&lt;&lt;&lt;&lt;&lt;&lt;&lt;&lt;&lt;&lt;&lt;&lt;&lt;&lt;&lt;&lt;&lt;&lt;&lt;&lt;&lt;&lt;&lt;&lt;&lt;&lt;&lt;&lt;&lt;&lt;&lt;&lt;&lt;&lt;&lt;&lt;&lt;</v>
      </c>
    </row>
    <row r="371" spans="1:3" ht="49.5" customHeight="1">
      <c r="A371" s="287">
        <f t="shared" ca="1" si="22"/>
        <v>41244</v>
      </c>
      <c r="B371" s="288">
        <f ca="1">VLOOKUP(A361,'Financial-BS'!A:N,MATCH(Financialgraph!A371,'Financial-BS'!A$5:N$5,0),FALSE)</f>
        <v>-200</v>
      </c>
      <c r="C371" s="295" t="str">
        <f ca="1">IFERROR(IF(ROUND(B371/MAX(MAX(B363:B374),ABS(MIN(B363:B374)))*50,0)&gt;0,REPT("&gt;",ROUND(B371/MAX(MAX(B363:B374),ABS(MIN(B363:B374)))*50,0)),REPT("&lt;",ABS(ROUND(B371/MAX(MAX(B363:B374),ABS(MIN(B363:B374)))*50,0)))),"")</f>
        <v>&lt;&lt;&lt;&lt;&lt;&lt;&lt;&lt;&lt;&lt;&lt;&lt;&lt;&lt;&lt;&lt;&lt;&lt;&lt;&lt;&lt;&lt;&lt;&lt;&lt;&lt;&lt;&lt;&lt;&lt;&lt;&lt;&lt;&lt;&lt;&lt;&lt;&lt;&lt;&lt;&lt;&lt;&lt;&lt;&lt;&lt;&lt;&lt;&lt;&lt;</v>
      </c>
    </row>
    <row r="372" spans="1:3" ht="49.5" customHeight="1">
      <c r="A372" s="287">
        <f t="shared" ca="1" si="22"/>
        <v>41275</v>
      </c>
      <c r="B372" s="288">
        <f ca="1">VLOOKUP(A361,'Financial-BS'!A:N,MATCH(Financialgraph!A372,'Financial-BS'!A$5:N$5,0),FALSE)</f>
        <v>-200</v>
      </c>
      <c r="C372" s="295" t="str">
        <f ca="1">IFERROR(IF(ROUND(B372/MAX(MAX(B363:B374),ABS(MIN(B363:B374)))*50,0)&gt;0,REPT("&gt;",ROUND(B372/MAX(MAX(B363:B374),ABS(MIN(B363:B374)))*50,0)),REPT("&lt;",ABS(ROUND(B372/MAX(MAX(B363:B374),ABS(MIN(B363:B374)))*50,0)))),"")</f>
        <v>&lt;&lt;&lt;&lt;&lt;&lt;&lt;&lt;&lt;&lt;&lt;&lt;&lt;&lt;&lt;&lt;&lt;&lt;&lt;&lt;&lt;&lt;&lt;&lt;&lt;&lt;&lt;&lt;&lt;&lt;&lt;&lt;&lt;&lt;&lt;&lt;&lt;&lt;&lt;&lt;&lt;&lt;&lt;&lt;&lt;&lt;&lt;&lt;&lt;&lt;</v>
      </c>
    </row>
    <row r="373" spans="1:3" ht="49.5" customHeight="1">
      <c r="A373" s="287">
        <f t="shared" ca="1" si="22"/>
        <v>41306</v>
      </c>
      <c r="B373" s="288">
        <f ca="1">VLOOKUP(A361,'Financial-BS'!A:N,MATCH(Financialgraph!A373,'Financial-BS'!A$5:N$5,0),FALSE)</f>
        <v>-200</v>
      </c>
      <c r="C373" s="295" t="str">
        <f ca="1">IFERROR(IF(ROUND(B373/MAX(MAX(B363:B374),ABS(MIN(B363:B374)))*50,0)&gt;0,REPT("&gt;",ROUND(B373/MAX(MAX(B363:B374),ABS(MIN(B363:B374)))*50,0)),REPT("&lt;",ABS(ROUND(B373/MAX(MAX(B363:B374),ABS(MIN(B363:B374)))*50,0)))),"")</f>
        <v>&lt;&lt;&lt;&lt;&lt;&lt;&lt;&lt;&lt;&lt;&lt;&lt;&lt;&lt;&lt;&lt;&lt;&lt;&lt;&lt;&lt;&lt;&lt;&lt;&lt;&lt;&lt;&lt;&lt;&lt;&lt;&lt;&lt;&lt;&lt;&lt;&lt;&lt;&lt;&lt;&lt;&lt;&lt;&lt;&lt;&lt;&lt;&lt;&lt;&lt;</v>
      </c>
    </row>
    <row r="374" spans="1:3" ht="49.5" customHeight="1">
      <c r="A374" s="287">
        <f t="shared" ca="1" si="22"/>
        <v>41334</v>
      </c>
      <c r="B374" s="288">
        <f ca="1">VLOOKUP(A361,'Financial-BS'!A:N,MATCH(Financialgraph!A374,'Financial-BS'!A$5:N$5,0),FALSE)</f>
        <v>-200</v>
      </c>
      <c r="C374" s="295" t="str">
        <f ca="1">IFERROR(IF(ROUND(B374/MAX(MAX(B363:B374),ABS(MIN(B363:B374)))*50,0)&gt;0,REPT("&gt;",ROUND(B374/MAX(MAX(B363:B374),ABS(MIN(B363:B374)))*50,0)),REPT("&lt;",ABS(ROUND(B374/MAX(MAX(B363:B374),ABS(MIN(B363:B374)))*50,0)))),"")</f>
        <v>&lt;&lt;&lt;&lt;&lt;&lt;&lt;&lt;&lt;&lt;&lt;&lt;&lt;&lt;&lt;&lt;&lt;&lt;&lt;&lt;&lt;&lt;&lt;&lt;&lt;&lt;&lt;&lt;&lt;&lt;&lt;&lt;&lt;&lt;&lt;&lt;&lt;&lt;&lt;&lt;&lt;&lt;&lt;&lt;&lt;&lt;&lt;&lt;&lt;&lt;</v>
      </c>
    </row>
    <row r="375" spans="1:3" ht="49.5" customHeight="1">
      <c r="A375" s="262"/>
      <c r="C375" s="294"/>
    </row>
    <row r="376" spans="1:3" ht="49.5" customHeight="1">
      <c r="A376" s="264">
        <f>A361+1</f>
        <v>28</v>
      </c>
      <c r="C376" s="294"/>
    </row>
    <row r="377" spans="1:3" ht="49.5" customHeight="1">
      <c r="A377" s="81" t="str">
        <f>VLOOKUP(A376,'Financial-BS'!A:N,2,FALSE)</f>
        <v>Other Current assets</v>
      </c>
      <c r="C377" s="294"/>
    </row>
    <row r="378" spans="1:3" ht="49.5" customHeight="1">
      <c r="A378" s="287">
        <f ca="1">A363</f>
        <v>41000</v>
      </c>
      <c r="B378" s="288">
        <f ca="1">VLOOKUP(A376,'Financial-BS'!A:N,MATCH(Financialgraph!A378,'Financial-BS'!A$5:N$5,0),FALSE)</f>
        <v>0</v>
      </c>
      <c r="C378" s="295" t="str">
        <f ca="1">IFERROR(IF(ROUND(B378/MAX(MAX(B378:B389),ABS(MIN(B378:B389)))*50,0)&gt;0,REPT("&gt;",ROUND(B378/MAX(MAX(B378:B389),ABS(MIN(B378:B389)))*50,0)),REPT("&lt;",ABS(ROUND(B378/MAX(MAX(B378:B389),ABS(MIN(B378:B389)))*50,0)))),"")</f>
        <v/>
      </c>
    </row>
    <row r="379" spans="1:3" ht="49.5" customHeight="1">
      <c r="A379" s="287">
        <f t="shared" ref="A379:A389" ca="1" si="23">A364</f>
        <v>41030</v>
      </c>
      <c r="B379" s="288">
        <f ca="1">VLOOKUP(A376,'Financial-BS'!A:N,MATCH(Financialgraph!A379,'Financial-BS'!A$5:N$5,0),FALSE)</f>
        <v>0</v>
      </c>
      <c r="C379" s="295" t="str">
        <f ca="1">IFERROR(IF(ROUND(B379/MAX(MAX(B378:B389),ABS(MIN(B378:B389)))*50,0)&gt;0,REPT("&gt;",ROUND(B379/MAX(MAX(B378:B389),ABS(MIN(B378:B389)))*50,0)),REPT("&lt;",ABS(ROUND(B379/MAX(MAX(B378:B389),ABS(MIN(B378:B389)))*50,0)))),"")</f>
        <v/>
      </c>
    </row>
    <row r="380" spans="1:3" ht="49.5" customHeight="1">
      <c r="A380" s="287">
        <f t="shared" ca="1" si="23"/>
        <v>41061</v>
      </c>
      <c r="B380" s="288">
        <f ca="1">VLOOKUP(A376,'Financial-BS'!A:N,MATCH(Financialgraph!A380,'Financial-BS'!A$5:N$5,0),FALSE)</f>
        <v>0</v>
      </c>
      <c r="C380" s="295" t="str">
        <f ca="1">IFERROR(IF(ROUND(B380/MAX(MAX(B378:B389),ABS(MIN(B378:B389)))*50,0)&gt;0,REPT("&gt;",ROUND(B380/MAX(MAX(B378:B389),ABS(MIN(B378:B389)))*50,0)),REPT("&lt;",ABS(ROUND(B380/MAX(MAX(B378:B389),ABS(MIN(B378:B389)))*50,0)))),"")</f>
        <v/>
      </c>
    </row>
    <row r="381" spans="1:3" ht="49.5" customHeight="1">
      <c r="A381" s="287">
        <f t="shared" ca="1" si="23"/>
        <v>41091</v>
      </c>
      <c r="B381" s="288">
        <f ca="1">VLOOKUP(A376,'Financial-BS'!A:N,MATCH(Financialgraph!A381,'Financial-BS'!A$5:N$5,0),FALSE)</f>
        <v>0</v>
      </c>
      <c r="C381" s="295" t="str">
        <f ca="1">IFERROR(IF(ROUND(B381/MAX(MAX(B378:B389),ABS(MIN(B378:B389)))*50,0)&gt;0,REPT("&gt;",ROUND(B381/MAX(MAX(B378:B389),ABS(MIN(B378:B389)))*50,0)),REPT("&lt;",ABS(ROUND(B381/MAX(MAX(B378:B389),ABS(MIN(B378:B389)))*50,0)))),"")</f>
        <v/>
      </c>
    </row>
    <row r="382" spans="1:3" ht="49.5" customHeight="1">
      <c r="A382" s="287">
        <f t="shared" ca="1" si="23"/>
        <v>41122</v>
      </c>
      <c r="B382" s="288">
        <f ca="1">VLOOKUP(A376,'Financial-BS'!A:N,MATCH(Financialgraph!A382,'Financial-BS'!A$5:N$5,0),FALSE)</f>
        <v>0</v>
      </c>
      <c r="C382" s="295" t="str">
        <f ca="1">IFERROR(IF(ROUND(B382/MAX(MAX(B378:B389),ABS(MIN(B378:B389)))*50,0)&gt;0,REPT("&gt;",ROUND(B382/MAX(MAX(B378:B389),ABS(MIN(B378:B389)))*50,0)),REPT("&lt;",ABS(ROUND(B382/MAX(MAX(B378:B389),ABS(MIN(B378:B389)))*50,0)))),"")</f>
        <v/>
      </c>
    </row>
    <row r="383" spans="1:3" ht="49.5" customHeight="1">
      <c r="A383" s="287">
        <f t="shared" ca="1" si="23"/>
        <v>41153</v>
      </c>
      <c r="B383" s="288">
        <f ca="1">VLOOKUP(A376,'Financial-BS'!A:N,MATCH(Financialgraph!A383,'Financial-BS'!A$5:N$5,0),FALSE)</f>
        <v>0</v>
      </c>
      <c r="C383" s="295" t="str">
        <f ca="1">IFERROR(IF(ROUND(B383/MAX(MAX(B378:B389),ABS(MIN(B378:B389)))*50,0)&gt;0,REPT("&gt;",ROUND(B383/MAX(MAX(B378:B389),ABS(MIN(B378:B389)))*50,0)),REPT("&lt;",ABS(ROUND(B383/MAX(MAX(B378:B389),ABS(MIN(B378:B389)))*50,0)))),"")</f>
        <v/>
      </c>
    </row>
    <row r="384" spans="1:3" ht="49.5" customHeight="1">
      <c r="A384" s="287">
        <f t="shared" ca="1" si="23"/>
        <v>41183</v>
      </c>
      <c r="B384" s="288">
        <f ca="1">VLOOKUP(A376,'Financial-BS'!A:N,MATCH(Financialgraph!A384,'Financial-BS'!A$5:N$5,0),FALSE)</f>
        <v>0</v>
      </c>
      <c r="C384" s="295" t="str">
        <f ca="1">IFERROR(IF(ROUND(B384/MAX(MAX(B378:B389),ABS(MIN(B378:B389)))*50,0)&gt;0,REPT("&gt;",ROUND(B384/MAX(MAX(B378:B389),ABS(MIN(B378:B389)))*50,0)),REPT("&lt;",ABS(ROUND(B384/MAX(MAX(B378:B389),ABS(MIN(B378:B389)))*50,0)))),"")</f>
        <v/>
      </c>
    </row>
    <row r="385" spans="1:3" ht="49.5" customHeight="1">
      <c r="A385" s="287">
        <f t="shared" ca="1" si="23"/>
        <v>41214</v>
      </c>
      <c r="B385" s="288">
        <f ca="1">VLOOKUP(A376,'Financial-BS'!A:N,MATCH(Financialgraph!A385,'Financial-BS'!A$5:N$5,0),FALSE)</f>
        <v>0</v>
      </c>
      <c r="C385" s="295" t="str">
        <f ca="1">IFERROR(IF(ROUND(B385/MAX(MAX(B378:B389),ABS(MIN(B378:B389)))*50,0)&gt;0,REPT("&gt;",ROUND(B385/MAX(MAX(B378:B389),ABS(MIN(B378:B389)))*50,0)),REPT("&lt;",ABS(ROUND(B385/MAX(MAX(B378:B389),ABS(MIN(B378:B389)))*50,0)))),"")</f>
        <v/>
      </c>
    </row>
    <row r="386" spans="1:3" ht="49.5" customHeight="1">
      <c r="A386" s="287">
        <f t="shared" ca="1" si="23"/>
        <v>41244</v>
      </c>
      <c r="B386" s="288">
        <f ca="1">VLOOKUP(A376,'Financial-BS'!A:N,MATCH(Financialgraph!A386,'Financial-BS'!A$5:N$5,0),FALSE)</f>
        <v>0</v>
      </c>
      <c r="C386" s="295" t="str">
        <f ca="1">IFERROR(IF(ROUND(B386/MAX(MAX(B378:B389),ABS(MIN(B378:B389)))*50,0)&gt;0,REPT("&gt;",ROUND(B386/MAX(MAX(B378:B389),ABS(MIN(B378:B389)))*50,0)),REPT("&lt;",ABS(ROUND(B386/MAX(MAX(B378:B389),ABS(MIN(B378:B389)))*50,0)))),"")</f>
        <v/>
      </c>
    </row>
    <row r="387" spans="1:3" ht="49.5" customHeight="1">
      <c r="A387" s="287">
        <f t="shared" ca="1" si="23"/>
        <v>41275</v>
      </c>
      <c r="B387" s="288">
        <f ca="1">VLOOKUP(A376,'Financial-BS'!A:N,MATCH(Financialgraph!A387,'Financial-BS'!A$5:N$5,0),FALSE)</f>
        <v>0</v>
      </c>
      <c r="C387" s="295" t="str">
        <f ca="1">IFERROR(IF(ROUND(B387/MAX(MAX(B378:B389),ABS(MIN(B378:B389)))*50,0)&gt;0,REPT("&gt;",ROUND(B387/MAX(MAX(B378:B389),ABS(MIN(B378:B389)))*50,0)),REPT("&lt;",ABS(ROUND(B387/MAX(MAX(B378:B389),ABS(MIN(B378:B389)))*50,0)))),"")</f>
        <v/>
      </c>
    </row>
    <row r="388" spans="1:3" ht="49.5" customHeight="1">
      <c r="A388" s="287">
        <f t="shared" ca="1" si="23"/>
        <v>41306</v>
      </c>
      <c r="B388" s="288">
        <f ca="1">VLOOKUP(A376,'Financial-BS'!A:N,MATCH(Financialgraph!A388,'Financial-BS'!A$5:N$5,0),FALSE)</f>
        <v>0</v>
      </c>
      <c r="C388" s="295" t="str">
        <f ca="1">IFERROR(IF(ROUND(B388/MAX(MAX(B378:B389),ABS(MIN(B378:B389)))*50,0)&gt;0,REPT("&gt;",ROUND(B388/MAX(MAX(B378:B389),ABS(MIN(B378:B389)))*50,0)),REPT("&lt;",ABS(ROUND(B388/MAX(MAX(B378:B389),ABS(MIN(B378:B389)))*50,0)))),"")</f>
        <v/>
      </c>
    </row>
    <row r="389" spans="1:3" ht="49.5" customHeight="1">
      <c r="A389" s="287">
        <f t="shared" ca="1" si="23"/>
        <v>41334</v>
      </c>
      <c r="B389" s="288">
        <f ca="1">VLOOKUP(A376,'Financial-BS'!A:N,MATCH(Financialgraph!A389,'Financial-BS'!A$5:N$5,0),FALSE)</f>
        <v>0</v>
      </c>
      <c r="C389" s="295" t="str">
        <f ca="1">IFERROR(IF(ROUND(B389/MAX(MAX(B378:B389),ABS(MIN(B378:B389)))*50,0)&gt;0,REPT("&gt;",ROUND(B389/MAX(MAX(B378:B389),ABS(MIN(B378:B389)))*50,0)),REPT("&lt;",ABS(ROUND(B389/MAX(MAX(B378:B389),ABS(MIN(B378:B389)))*50,0)))),"")</f>
        <v/>
      </c>
    </row>
    <row r="390" spans="1:3" ht="49.5" customHeight="1">
      <c r="C390" s="294"/>
    </row>
    <row r="391" spans="1:3" ht="49.5" customHeight="1">
      <c r="A391" s="264">
        <f>A376+1</f>
        <v>29</v>
      </c>
      <c r="C391" s="294"/>
    </row>
    <row r="392" spans="1:3" ht="49.5" customHeight="1">
      <c r="A392" s="81" t="str">
        <f>VLOOKUP(A391,'Financial-BS'!A:N,2,FALSE)</f>
        <v xml:space="preserve"> Total Current assets</v>
      </c>
      <c r="C392" s="294"/>
    </row>
    <row r="393" spans="1:3" ht="49.5" customHeight="1">
      <c r="A393" s="287">
        <f ca="1">A378</f>
        <v>41000</v>
      </c>
      <c r="B393" s="288">
        <f ca="1">VLOOKUP(A391,'Financial-BS'!A:N,MATCH(Financialgraph!A393,'Financial-BS'!A$5:N$5,0),FALSE)</f>
        <v>-229</v>
      </c>
      <c r="C393" s="295" t="str">
        <f ca="1">IFERROR(IF(ROUND(B393/MAX(MAX(B393:B404),ABS(MIN(B393:B404)))*50,0)&gt;0,REPT("&gt;",ROUND(B393/MAX(MAX(B393:B404),ABS(MIN(B393:B404)))*50,0)),REPT("&lt;",ABS(ROUND(B393/MAX(MAX(B393:B404),ABS(MIN(B393:B404)))*50,0)))),"")</f>
        <v>&lt;</v>
      </c>
    </row>
    <row r="394" spans="1:3" ht="49.5" customHeight="1">
      <c r="A394" s="287">
        <f t="shared" ref="A394:A404" ca="1" si="24">A379</f>
        <v>41030</v>
      </c>
      <c r="B394" s="288">
        <f ca="1">VLOOKUP(A391,'Financial-BS'!A:N,MATCH(Financialgraph!A394,'Financial-BS'!A$5:N$5,0),FALSE)</f>
        <v>45</v>
      </c>
      <c r="C394" s="295" t="str">
        <f ca="1">IFERROR(IF(ROUND(B394/MAX(MAX(B393:B404),ABS(MIN(B393:B404)))*50,0)&gt;0,REPT("&gt;",ROUND(B394/MAX(MAX(B393:B404),ABS(MIN(B393:B404)))*50,0)),REPT("&lt;",ABS(ROUND(B394/MAX(MAX(B393:B404),ABS(MIN(B393:B404)))*50,0)))),"")</f>
        <v/>
      </c>
    </row>
    <row r="395" spans="1:3" ht="49.5" customHeight="1">
      <c r="A395" s="287">
        <f t="shared" ca="1" si="24"/>
        <v>41061</v>
      </c>
      <c r="B395" s="288">
        <f ca="1">VLOOKUP(A391,'Financial-BS'!A:N,MATCH(Financialgraph!A395,'Financial-BS'!A$5:N$5,0),FALSE)</f>
        <v>311</v>
      </c>
      <c r="C395" s="295" t="str">
        <f ca="1">IFERROR(IF(ROUND(B395/MAX(MAX(B393:B404),ABS(MIN(B393:B404)))*50,0)&gt;0,REPT("&gt;",ROUND(B395/MAX(MAX(B393:B404),ABS(MIN(B393:B404)))*50,0)),REPT("&lt;",ABS(ROUND(B395/MAX(MAX(B393:B404),ABS(MIN(B393:B404)))*50,0)))),"")</f>
        <v>&gt;&gt;</v>
      </c>
    </row>
    <row r="396" spans="1:3" ht="49.5" customHeight="1">
      <c r="A396" s="287">
        <f t="shared" ca="1" si="24"/>
        <v>41091</v>
      </c>
      <c r="B396" s="288">
        <f ca="1">VLOOKUP(A391,'Financial-BS'!A:N,MATCH(Financialgraph!A396,'Financial-BS'!A$5:N$5,0),FALSE)</f>
        <v>7659</v>
      </c>
      <c r="C396" s="295" t="str">
        <f ca="1">IFERROR(IF(ROUND(B396/MAX(MAX(B393:B404),ABS(MIN(B393:B404)))*50,0)&gt;0,REPT("&gt;",ROUND(B396/MAX(MAX(B393:B404),ABS(MIN(B393:B404)))*50,0)),REPT("&lt;",ABS(ROUND(B396/MAX(MAX(B393:B404),ABS(MIN(B393:B404)))*50,0)))),"")</f>
        <v>&gt;&gt;&gt;&gt;&gt;&gt;&gt;&gt;&gt;&gt;&gt;&gt;&gt;&gt;&gt;&gt;&gt;&gt;&gt;&gt;&gt;&gt;&gt;&gt;&gt;&gt;&gt;&gt;&gt;&gt;&gt;&gt;&gt;&gt;&gt;&gt;&gt;&gt;&gt;&gt;&gt;&gt;&gt;&gt;&gt;&gt;&gt;&gt;&gt;&gt;</v>
      </c>
    </row>
    <row r="397" spans="1:3" ht="49.5" customHeight="1">
      <c r="A397" s="287">
        <f t="shared" ca="1" si="24"/>
        <v>41122</v>
      </c>
      <c r="B397" s="288">
        <f ca="1">VLOOKUP(A391,'Financial-BS'!A:N,MATCH(Financialgraph!A397,'Financial-BS'!A$5:N$5,0),FALSE)</f>
        <v>7344</v>
      </c>
      <c r="C397" s="295" t="str">
        <f ca="1">IFERROR(IF(ROUND(B397/MAX(MAX(B393:B404),ABS(MIN(B393:B404)))*50,0)&gt;0,REPT("&gt;",ROUND(B397/MAX(MAX(B393:B404),ABS(MIN(B393:B404)))*50,0)),REPT("&lt;",ABS(ROUND(B397/MAX(MAX(B393:B404),ABS(MIN(B393:B404)))*50,0)))),"")</f>
        <v>&gt;&gt;&gt;&gt;&gt;&gt;&gt;&gt;&gt;&gt;&gt;&gt;&gt;&gt;&gt;&gt;&gt;&gt;&gt;&gt;&gt;&gt;&gt;&gt;&gt;&gt;&gt;&gt;&gt;&gt;&gt;&gt;&gt;&gt;&gt;&gt;&gt;&gt;&gt;&gt;&gt;&gt;&gt;&gt;&gt;&gt;&gt;&gt;</v>
      </c>
    </row>
    <row r="398" spans="1:3" ht="49.5" customHeight="1">
      <c r="A398" s="287">
        <f t="shared" ca="1" si="24"/>
        <v>41153</v>
      </c>
      <c r="B398" s="288">
        <f ca="1">VLOOKUP(A391,'Financial-BS'!A:N,MATCH(Financialgraph!A398,'Financial-BS'!A$5:N$5,0),FALSE)</f>
        <v>7074</v>
      </c>
      <c r="C398" s="295" t="str">
        <f ca="1">IFERROR(IF(ROUND(B398/MAX(MAX(B393:B404),ABS(MIN(B393:B404)))*50,0)&gt;0,REPT("&gt;",ROUND(B398/MAX(MAX(B393:B404),ABS(MIN(B393:B404)))*50,0)),REPT("&lt;",ABS(ROUND(B398/MAX(MAX(B393:B404),ABS(MIN(B393:B404)))*50,0)))),"")</f>
        <v>&gt;&gt;&gt;&gt;&gt;&gt;&gt;&gt;&gt;&gt;&gt;&gt;&gt;&gt;&gt;&gt;&gt;&gt;&gt;&gt;&gt;&gt;&gt;&gt;&gt;&gt;&gt;&gt;&gt;&gt;&gt;&gt;&gt;&gt;&gt;&gt;&gt;&gt;&gt;&gt;&gt;&gt;&gt;&gt;&gt;&gt;</v>
      </c>
    </row>
    <row r="399" spans="1:3" ht="49.5" customHeight="1">
      <c r="A399" s="287">
        <f t="shared" ca="1" si="24"/>
        <v>41183</v>
      </c>
      <c r="B399" s="288">
        <f ca="1">VLOOKUP(A391,'Financial-BS'!A:N,MATCH(Financialgraph!A399,'Financial-BS'!A$5:N$5,0),FALSE)</f>
        <v>6851</v>
      </c>
      <c r="C399" s="295" t="str">
        <f ca="1">IFERROR(IF(ROUND(B399/MAX(MAX(B393:B404),ABS(MIN(B393:B404)))*50,0)&gt;0,REPT("&gt;",ROUND(B399/MAX(MAX(B393:B404),ABS(MIN(B393:B404)))*50,0)),REPT("&lt;",ABS(ROUND(B399/MAX(MAX(B393:B404),ABS(MIN(B393:B404)))*50,0)))),"")</f>
        <v>&gt;&gt;&gt;&gt;&gt;&gt;&gt;&gt;&gt;&gt;&gt;&gt;&gt;&gt;&gt;&gt;&gt;&gt;&gt;&gt;&gt;&gt;&gt;&gt;&gt;&gt;&gt;&gt;&gt;&gt;&gt;&gt;&gt;&gt;&gt;&gt;&gt;&gt;&gt;&gt;&gt;&gt;&gt;&gt;&gt;</v>
      </c>
    </row>
    <row r="400" spans="1:3" ht="49.5" customHeight="1">
      <c r="A400" s="287">
        <f t="shared" ca="1" si="24"/>
        <v>41214</v>
      </c>
      <c r="B400" s="288">
        <f ca="1">VLOOKUP(A391,'Financial-BS'!A:N,MATCH(Financialgraph!A400,'Financial-BS'!A$5:N$5,0),FALSE)</f>
        <v>6670</v>
      </c>
      <c r="C400" s="295" t="str">
        <f ca="1">IFERROR(IF(ROUND(B400/MAX(MAX(B393:B404),ABS(MIN(B393:B404)))*50,0)&gt;0,REPT("&gt;",ROUND(B400/MAX(MAX(B393:B404),ABS(MIN(B393:B404)))*50,0)),REPT("&lt;",ABS(ROUND(B400/MAX(MAX(B393:B404),ABS(MIN(B393:B404)))*50,0)))),"")</f>
        <v>&gt;&gt;&gt;&gt;&gt;&gt;&gt;&gt;&gt;&gt;&gt;&gt;&gt;&gt;&gt;&gt;&gt;&gt;&gt;&gt;&gt;&gt;&gt;&gt;&gt;&gt;&gt;&gt;&gt;&gt;&gt;&gt;&gt;&gt;&gt;&gt;&gt;&gt;&gt;&gt;&gt;&gt;&gt;&gt;</v>
      </c>
    </row>
    <row r="401" spans="1:3" ht="49.5" customHeight="1">
      <c r="A401" s="287">
        <f t="shared" ca="1" si="24"/>
        <v>41244</v>
      </c>
      <c r="B401" s="288">
        <f ca="1">VLOOKUP(A391,'Financial-BS'!A:N,MATCH(Financialgraph!A401,'Financial-BS'!A$5:N$5,0),FALSE)</f>
        <v>6302</v>
      </c>
      <c r="C401" s="295" t="str">
        <f ca="1">IFERROR(IF(ROUND(B401/MAX(MAX(B393:B404),ABS(MIN(B393:B404)))*50,0)&gt;0,REPT("&gt;",ROUND(B401/MAX(MAX(B393:B404),ABS(MIN(B393:B404)))*50,0)),REPT("&lt;",ABS(ROUND(B401/MAX(MAX(B393:B404),ABS(MIN(B393:B404)))*50,0)))),"")</f>
        <v>&gt;&gt;&gt;&gt;&gt;&gt;&gt;&gt;&gt;&gt;&gt;&gt;&gt;&gt;&gt;&gt;&gt;&gt;&gt;&gt;&gt;&gt;&gt;&gt;&gt;&gt;&gt;&gt;&gt;&gt;&gt;&gt;&gt;&gt;&gt;&gt;&gt;&gt;&gt;&gt;&gt;</v>
      </c>
    </row>
    <row r="402" spans="1:3" ht="49.5" customHeight="1">
      <c r="A402" s="287">
        <f t="shared" ca="1" si="24"/>
        <v>41275</v>
      </c>
      <c r="B402" s="288">
        <f ca="1">VLOOKUP(A391,'Financial-BS'!A:N,MATCH(Financialgraph!A402,'Financial-BS'!A$5:N$5,0),FALSE)</f>
        <v>6302</v>
      </c>
      <c r="C402" s="295" t="str">
        <f ca="1">IFERROR(IF(ROUND(B402/MAX(MAX(B393:B404),ABS(MIN(B393:B404)))*50,0)&gt;0,REPT("&gt;",ROUND(B402/MAX(MAX(B393:B404),ABS(MIN(B393:B404)))*50,0)),REPT("&lt;",ABS(ROUND(B402/MAX(MAX(B393:B404),ABS(MIN(B393:B404)))*50,0)))),"")</f>
        <v>&gt;&gt;&gt;&gt;&gt;&gt;&gt;&gt;&gt;&gt;&gt;&gt;&gt;&gt;&gt;&gt;&gt;&gt;&gt;&gt;&gt;&gt;&gt;&gt;&gt;&gt;&gt;&gt;&gt;&gt;&gt;&gt;&gt;&gt;&gt;&gt;&gt;&gt;&gt;&gt;&gt;</v>
      </c>
    </row>
    <row r="403" spans="1:3" ht="49.5" customHeight="1">
      <c r="A403" s="287">
        <f t="shared" ca="1" si="24"/>
        <v>41306</v>
      </c>
      <c r="B403" s="288">
        <f ca="1">VLOOKUP(A391,'Financial-BS'!A:N,MATCH(Financialgraph!A403,'Financial-BS'!A$5:N$5,0),FALSE)</f>
        <v>6302</v>
      </c>
      <c r="C403" s="295" t="str">
        <f ca="1">IFERROR(IF(ROUND(B403/MAX(MAX(B393:B404),ABS(MIN(B393:B404)))*50,0)&gt;0,REPT("&gt;",ROUND(B403/MAX(MAX(B393:B404),ABS(MIN(B393:B404)))*50,0)),REPT("&lt;",ABS(ROUND(B403/MAX(MAX(B393:B404),ABS(MIN(B393:B404)))*50,0)))),"")</f>
        <v>&gt;&gt;&gt;&gt;&gt;&gt;&gt;&gt;&gt;&gt;&gt;&gt;&gt;&gt;&gt;&gt;&gt;&gt;&gt;&gt;&gt;&gt;&gt;&gt;&gt;&gt;&gt;&gt;&gt;&gt;&gt;&gt;&gt;&gt;&gt;&gt;&gt;&gt;&gt;&gt;&gt;</v>
      </c>
    </row>
    <row r="404" spans="1:3" ht="49.5" customHeight="1">
      <c r="A404" s="287">
        <f t="shared" ca="1" si="24"/>
        <v>41334</v>
      </c>
      <c r="B404" s="288">
        <f ca="1">VLOOKUP(A391,'Financial-BS'!A:N,MATCH(Financialgraph!A404,'Financial-BS'!A$5:N$5,0),FALSE)</f>
        <v>6302</v>
      </c>
      <c r="C404" s="295" t="str">
        <f ca="1">IFERROR(IF(ROUND(B404/MAX(MAX(B393:B404),ABS(MIN(B393:B404)))*50,0)&gt;0,REPT("&gt;",ROUND(B404/MAX(MAX(B393:B404),ABS(MIN(B393:B404)))*50,0)),REPT("&lt;",ABS(ROUND(B404/MAX(MAX(B393:B404),ABS(MIN(B393:B404)))*50,0)))),"")</f>
        <v>&gt;&gt;&gt;&gt;&gt;&gt;&gt;&gt;&gt;&gt;&gt;&gt;&gt;&gt;&gt;&gt;&gt;&gt;&gt;&gt;&gt;&gt;&gt;&gt;&gt;&gt;&gt;&gt;&gt;&gt;&gt;&gt;&gt;&gt;&gt;&gt;&gt;&gt;&gt;&gt;&gt;</v>
      </c>
    </row>
    <row r="405" spans="1:3" ht="49.5" customHeight="1">
      <c r="C405" s="294"/>
    </row>
    <row r="406" spans="1:3" ht="49.5" customHeight="1">
      <c r="A406" s="264">
        <f>A391+1</f>
        <v>30</v>
      </c>
      <c r="C406" s="294"/>
    </row>
    <row r="407" spans="1:3" ht="49.5" customHeight="1">
      <c r="A407" s="81" t="str">
        <f>VLOOKUP(A406,'Financial-BS'!A:N,2,FALSE)</f>
        <v xml:space="preserve"> Total Non Current Assets</v>
      </c>
      <c r="C407" s="294"/>
    </row>
    <row r="408" spans="1:3" ht="49.5" customHeight="1">
      <c r="A408" s="287">
        <f ca="1">A393</f>
        <v>41000</v>
      </c>
      <c r="B408" s="288">
        <f ca="1">VLOOKUP(A406,'Financial-BS'!A:N,MATCH(Financialgraph!A408,'Financial-BS'!A$5:N$5,0),FALSE)</f>
        <v>0</v>
      </c>
      <c r="C408" s="295" t="str">
        <f ca="1">IFERROR(IF(ROUND(B408/MAX(MAX(B408:B419),ABS(MIN(B408:B419)))*50,0)&gt;0,REPT("&gt;",ROUND(B408/MAX(MAX(B408:B419),ABS(MIN(B408:B419)))*50,0)),REPT("&lt;",ABS(ROUND(B408/MAX(MAX(B408:B419),ABS(MIN(B408:B419)))*50,0)))),"")</f>
        <v/>
      </c>
    </row>
    <row r="409" spans="1:3" ht="49.5" customHeight="1">
      <c r="A409" s="287">
        <f t="shared" ref="A409:A419" ca="1" si="25">A394</f>
        <v>41030</v>
      </c>
      <c r="B409" s="288">
        <f ca="1">VLOOKUP(A406,'Financial-BS'!A:N,MATCH(Financialgraph!A409,'Financial-BS'!A$5:N$5,0),FALSE)</f>
        <v>-500</v>
      </c>
      <c r="C409" s="295" t="str">
        <f ca="1">IFERROR(IF(ROUND(B409/MAX(MAX(B408:B419),ABS(MIN(B408:B419)))*50,0)&gt;0,REPT("&gt;",ROUND(B409/MAX(MAX(B408:B419),ABS(MIN(B408:B419)))*50,0)),REPT("&lt;",ABS(ROUND(B409/MAX(MAX(B408:B419),ABS(MIN(B408:B419)))*50,0)))),"")</f>
        <v>&lt;&lt;</v>
      </c>
    </row>
    <row r="410" spans="1:3" ht="49.5" customHeight="1">
      <c r="A410" s="287">
        <f t="shared" ca="1" si="25"/>
        <v>41061</v>
      </c>
      <c r="B410" s="288">
        <f ca="1">VLOOKUP(A406,'Financial-BS'!A:N,MATCH(Financialgraph!A410,'Financial-BS'!A$5:N$5,0),FALSE)</f>
        <v>-500</v>
      </c>
      <c r="C410" s="295" t="str">
        <f ca="1">IFERROR(IF(ROUND(B410/MAX(MAX(B408:B419),ABS(MIN(B408:B419)))*50,0)&gt;0,REPT("&gt;",ROUND(B410/MAX(MAX(B408:B419),ABS(MIN(B408:B419)))*50,0)),REPT("&lt;",ABS(ROUND(B410/MAX(MAX(B408:B419),ABS(MIN(B408:B419)))*50,0)))),"")</f>
        <v>&lt;&lt;</v>
      </c>
    </row>
    <row r="411" spans="1:3" ht="49.5" customHeight="1">
      <c r="A411" s="287">
        <f t="shared" ca="1" si="25"/>
        <v>41091</v>
      </c>
      <c r="B411" s="288">
        <f ca="1">VLOOKUP(A406,'Financial-BS'!A:N,MATCH(Financialgraph!A411,'Financial-BS'!A$5:N$5,0),FALSE)</f>
        <v>12000</v>
      </c>
      <c r="C411" s="295" t="str">
        <f ca="1">IFERROR(IF(ROUND(B411/MAX(MAX(B408:B419),ABS(MIN(B408:B419)))*50,0)&gt;0,REPT("&gt;",ROUND(B411/MAX(MAX(B408:B419),ABS(MIN(B408:B419)))*50,0)),REPT("&lt;",ABS(ROUND(B411/MAX(MAX(B408:B419),ABS(MIN(B408:B419)))*50,0)))),"")</f>
        <v>&gt;&gt;&gt;&gt;&gt;&gt;&gt;&gt;&gt;&gt;&gt;&gt;&gt;&gt;&gt;&gt;&gt;&gt;&gt;&gt;&gt;&gt;&gt;&gt;&gt;&gt;&gt;&gt;&gt;&gt;&gt;&gt;&gt;&gt;&gt;&gt;&gt;&gt;&gt;&gt;&gt;&gt;&gt;&gt;&gt;&gt;&gt;&gt;&gt;&gt;</v>
      </c>
    </row>
    <row r="412" spans="1:3" ht="49.5" customHeight="1">
      <c r="A412" s="287">
        <f t="shared" ca="1" si="25"/>
        <v>41122</v>
      </c>
      <c r="B412" s="288">
        <f ca="1">VLOOKUP(A406,'Financial-BS'!A:N,MATCH(Financialgraph!A412,'Financial-BS'!A$5:N$5,0),FALSE)</f>
        <v>12000</v>
      </c>
      <c r="C412" s="295" t="str">
        <f ca="1">IFERROR(IF(ROUND(B412/MAX(MAX(B408:B419),ABS(MIN(B408:B419)))*50,0)&gt;0,REPT("&gt;",ROUND(B412/MAX(MAX(B408:B419),ABS(MIN(B408:B419)))*50,0)),REPT("&lt;",ABS(ROUND(B412/MAX(MAX(B408:B419),ABS(MIN(B408:B419)))*50,0)))),"")</f>
        <v>&gt;&gt;&gt;&gt;&gt;&gt;&gt;&gt;&gt;&gt;&gt;&gt;&gt;&gt;&gt;&gt;&gt;&gt;&gt;&gt;&gt;&gt;&gt;&gt;&gt;&gt;&gt;&gt;&gt;&gt;&gt;&gt;&gt;&gt;&gt;&gt;&gt;&gt;&gt;&gt;&gt;&gt;&gt;&gt;&gt;&gt;&gt;&gt;&gt;&gt;</v>
      </c>
    </row>
    <row r="413" spans="1:3" ht="49.5" customHeight="1">
      <c r="A413" s="287">
        <f t="shared" ca="1" si="25"/>
        <v>41153</v>
      </c>
      <c r="B413" s="288">
        <f ca="1">VLOOKUP(A406,'Financial-BS'!A:N,MATCH(Financialgraph!A413,'Financial-BS'!A$5:N$5,0),FALSE)</f>
        <v>12000</v>
      </c>
      <c r="C413" s="295" t="str">
        <f ca="1">IFERROR(IF(ROUND(B413/MAX(MAX(B408:B419),ABS(MIN(B408:B419)))*50,0)&gt;0,REPT("&gt;",ROUND(B413/MAX(MAX(B408:B419),ABS(MIN(B408:B419)))*50,0)),REPT("&lt;",ABS(ROUND(B413/MAX(MAX(B408:B419),ABS(MIN(B408:B419)))*50,0)))),"")</f>
        <v>&gt;&gt;&gt;&gt;&gt;&gt;&gt;&gt;&gt;&gt;&gt;&gt;&gt;&gt;&gt;&gt;&gt;&gt;&gt;&gt;&gt;&gt;&gt;&gt;&gt;&gt;&gt;&gt;&gt;&gt;&gt;&gt;&gt;&gt;&gt;&gt;&gt;&gt;&gt;&gt;&gt;&gt;&gt;&gt;&gt;&gt;&gt;&gt;&gt;&gt;</v>
      </c>
    </row>
    <row r="414" spans="1:3" ht="49.5" customHeight="1">
      <c r="A414" s="287">
        <f t="shared" ca="1" si="25"/>
        <v>41183</v>
      </c>
      <c r="B414" s="288">
        <f ca="1">VLOOKUP(A406,'Financial-BS'!A:N,MATCH(Financialgraph!A414,'Financial-BS'!A$5:N$5,0),FALSE)</f>
        <v>12000</v>
      </c>
      <c r="C414" s="295" t="str">
        <f ca="1">IFERROR(IF(ROUND(B414/MAX(MAX(B408:B419),ABS(MIN(B408:B419)))*50,0)&gt;0,REPT("&gt;",ROUND(B414/MAX(MAX(B408:B419),ABS(MIN(B408:B419)))*50,0)),REPT("&lt;",ABS(ROUND(B414/MAX(MAX(B408:B419),ABS(MIN(B408:B419)))*50,0)))),"")</f>
        <v>&gt;&gt;&gt;&gt;&gt;&gt;&gt;&gt;&gt;&gt;&gt;&gt;&gt;&gt;&gt;&gt;&gt;&gt;&gt;&gt;&gt;&gt;&gt;&gt;&gt;&gt;&gt;&gt;&gt;&gt;&gt;&gt;&gt;&gt;&gt;&gt;&gt;&gt;&gt;&gt;&gt;&gt;&gt;&gt;&gt;&gt;&gt;&gt;&gt;&gt;</v>
      </c>
    </row>
    <row r="415" spans="1:3" ht="49.5" customHeight="1">
      <c r="A415" s="287">
        <f t="shared" ca="1" si="25"/>
        <v>41214</v>
      </c>
      <c r="B415" s="288">
        <f ca="1">VLOOKUP(A406,'Financial-BS'!A:N,MATCH(Financialgraph!A415,'Financial-BS'!A$5:N$5,0),FALSE)</f>
        <v>12000</v>
      </c>
      <c r="C415" s="295" t="str">
        <f ca="1">IFERROR(IF(ROUND(B415/MAX(MAX(B408:B419),ABS(MIN(B408:B419)))*50,0)&gt;0,REPT("&gt;",ROUND(B415/MAX(MAX(B408:B419),ABS(MIN(B408:B419)))*50,0)),REPT("&lt;",ABS(ROUND(B415/MAX(MAX(B408:B419),ABS(MIN(B408:B419)))*50,0)))),"")</f>
        <v>&gt;&gt;&gt;&gt;&gt;&gt;&gt;&gt;&gt;&gt;&gt;&gt;&gt;&gt;&gt;&gt;&gt;&gt;&gt;&gt;&gt;&gt;&gt;&gt;&gt;&gt;&gt;&gt;&gt;&gt;&gt;&gt;&gt;&gt;&gt;&gt;&gt;&gt;&gt;&gt;&gt;&gt;&gt;&gt;&gt;&gt;&gt;&gt;&gt;&gt;</v>
      </c>
    </row>
    <row r="416" spans="1:3" ht="49.5" customHeight="1">
      <c r="A416" s="287">
        <f t="shared" ca="1" si="25"/>
        <v>41244</v>
      </c>
      <c r="B416" s="288">
        <f ca="1">VLOOKUP(A406,'Financial-BS'!A:N,MATCH(Financialgraph!A416,'Financial-BS'!A$5:N$5,0),FALSE)</f>
        <v>11720</v>
      </c>
      <c r="C416" s="295" t="str">
        <f ca="1">IFERROR(IF(ROUND(B416/MAX(MAX(B408:B419),ABS(MIN(B408:B419)))*50,0)&gt;0,REPT("&gt;",ROUND(B416/MAX(MAX(B408:B419),ABS(MIN(B408:B419)))*50,0)),REPT("&lt;",ABS(ROUND(B416/MAX(MAX(B408:B419),ABS(MIN(B408:B419)))*50,0)))),"")</f>
        <v>&gt;&gt;&gt;&gt;&gt;&gt;&gt;&gt;&gt;&gt;&gt;&gt;&gt;&gt;&gt;&gt;&gt;&gt;&gt;&gt;&gt;&gt;&gt;&gt;&gt;&gt;&gt;&gt;&gt;&gt;&gt;&gt;&gt;&gt;&gt;&gt;&gt;&gt;&gt;&gt;&gt;&gt;&gt;&gt;&gt;&gt;&gt;&gt;&gt;</v>
      </c>
    </row>
    <row r="417" spans="1:3" ht="49.5" customHeight="1">
      <c r="A417" s="287">
        <f t="shared" ca="1" si="25"/>
        <v>41275</v>
      </c>
      <c r="B417" s="288">
        <f ca="1">VLOOKUP(A406,'Financial-BS'!A:N,MATCH(Financialgraph!A417,'Financial-BS'!A$5:N$5,0),FALSE)</f>
        <v>11720</v>
      </c>
      <c r="C417" s="295" t="str">
        <f ca="1">IFERROR(IF(ROUND(B417/MAX(MAX(B408:B419),ABS(MIN(B408:B419)))*50,0)&gt;0,REPT("&gt;",ROUND(B417/MAX(MAX(B408:B419),ABS(MIN(B408:B419)))*50,0)),REPT("&lt;",ABS(ROUND(B417/MAX(MAX(B408:B419),ABS(MIN(B408:B419)))*50,0)))),"")</f>
        <v>&gt;&gt;&gt;&gt;&gt;&gt;&gt;&gt;&gt;&gt;&gt;&gt;&gt;&gt;&gt;&gt;&gt;&gt;&gt;&gt;&gt;&gt;&gt;&gt;&gt;&gt;&gt;&gt;&gt;&gt;&gt;&gt;&gt;&gt;&gt;&gt;&gt;&gt;&gt;&gt;&gt;&gt;&gt;&gt;&gt;&gt;&gt;&gt;&gt;</v>
      </c>
    </row>
    <row r="418" spans="1:3" ht="49.5" customHeight="1">
      <c r="A418" s="287">
        <f t="shared" ca="1" si="25"/>
        <v>41306</v>
      </c>
      <c r="B418" s="288">
        <f ca="1">VLOOKUP(A406,'Financial-BS'!A:N,MATCH(Financialgraph!A418,'Financial-BS'!A$5:N$5,0),FALSE)</f>
        <v>11720</v>
      </c>
      <c r="C418" s="295" t="str">
        <f ca="1">IFERROR(IF(ROUND(B418/MAX(MAX(B408:B419),ABS(MIN(B408:B419)))*50,0)&gt;0,REPT("&gt;",ROUND(B418/MAX(MAX(B408:B419),ABS(MIN(B408:B419)))*50,0)),REPT("&lt;",ABS(ROUND(B418/MAX(MAX(B408:B419),ABS(MIN(B408:B419)))*50,0)))),"")</f>
        <v>&gt;&gt;&gt;&gt;&gt;&gt;&gt;&gt;&gt;&gt;&gt;&gt;&gt;&gt;&gt;&gt;&gt;&gt;&gt;&gt;&gt;&gt;&gt;&gt;&gt;&gt;&gt;&gt;&gt;&gt;&gt;&gt;&gt;&gt;&gt;&gt;&gt;&gt;&gt;&gt;&gt;&gt;&gt;&gt;&gt;&gt;&gt;&gt;&gt;</v>
      </c>
    </row>
    <row r="419" spans="1:3" ht="49.5" customHeight="1">
      <c r="A419" s="287">
        <f t="shared" ca="1" si="25"/>
        <v>41334</v>
      </c>
      <c r="B419" s="288">
        <f ca="1">VLOOKUP(A406,'Financial-BS'!A:N,MATCH(Financialgraph!A419,'Financial-BS'!A$5:N$5,0),FALSE)</f>
        <v>11720</v>
      </c>
      <c r="C419" s="295" t="str">
        <f ca="1">IFERROR(IF(ROUND(B419/MAX(MAX(B408:B419),ABS(MIN(B408:B419)))*50,0)&gt;0,REPT("&gt;",ROUND(B419/MAX(MAX(B408:B419),ABS(MIN(B408:B419)))*50,0)),REPT("&lt;",ABS(ROUND(B419/MAX(MAX(B408:B419),ABS(MIN(B408:B419)))*50,0)))),"")</f>
        <v>&gt;&gt;&gt;&gt;&gt;&gt;&gt;&gt;&gt;&gt;&gt;&gt;&gt;&gt;&gt;&gt;&gt;&gt;&gt;&gt;&gt;&gt;&gt;&gt;&gt;&gt;&gt;&gt;&gt;&gt;&gt;&gt;&gt;&gt;&gt;&gt;&gt;&gt;&gt;&gt;&gt;&gt;&gt;&gt;&gt;&gt;&gt;&gt;&gt;</v>
      </c>
    </row>
    <row r="420" spans="1:3" ht="49.5" customHeight="1">
      <c r="C420" s="294"/>
    </row>
    <row r="421" spans="1:3" ht="49.5" customHeight="1">
      <c r="A421" s="264">
        <f>A406+1</f>
        <v>31</v>
      </c>
      <c r="C421" s="294"/>
    </row>
    <row r="422" spans="1:3" ht="49.5" customHeight="1">
      <c r="A422" s="81" t="str">
        <f>VLOOKUP(A421,'Financial-BS'!A:N,2,FALSE)</f>
        <v xml:space="preserve"> Total Assets</v>
      </c>
      <c r="C422" s="294"/>
    </row>
    <row r="423" spans="1:3" ht="49.5" customHeight="1">
      <c r="A423" s="287">
        <f ca="1">A408</f>
        <v>41000</v>
      </c>
      <c r="B423" s="288">
        <f ca="1">VLOOKUP(A421,'Financial-BS'!A:N,MATCH(Financialgraph!A423,'Financial-BS'!A$5:N$5,0),FALSE)</f>
        <v>-229</v>
      </c>
      <c r="C423" s="295" t="str">
        <f ca="1">IFERROR(IF(ROUND(B423/MAX(MAX(B423:B434),ABS(MIN(B423:B434)))*50,0)&gt;0,REPT("&gt;",ROUND(B423/MAX(MAX(B423:B434),ABS(MIN(B423:B434)))*50,0)),REPT("&lt;",ABS(ROUND(B423/MAX(MAX(B423:B434),ABS(MIN(B423:B434)))*50,0)))),"")</f>
        <v>&lt;</v>
      </c>
    </row>
    <row r="424" spans="1:3" ht="49.5" customHeight="1">
      <c r="A424" s="287">
        <f t="shared" ref="A424:A434" ca="1" si="26">A409</f>
        <v>41030</v>
      </c>
      <c r="B424" s="288">
        <f ca="1">VLOOKUP(A421,'Financial-BS'!A:N,MATCH(Financialgraph!A424,'Financial-BS'!A$5:N$5,0),FALSE)</f>
        <v>-455</v>
      </c>
      <c r="C424" s="295" t="str">
        <f ca="1">IFERROR(IF(ROUND(B424/MAX(MAX(B423:B434),ABS(MIN(B423:B434)))*50,0)&gt;0,REPT("&gt;",ROUND(B424/MAX(MAX(B423:B434),ABS(MIN(B423:B434)))*50,0)),REPT("&lt;",ABS(ROUND(B424/MAX(MAX(B423:B434),ABS(MIN(B423:B434)))*50,0)))),"")</f>
        <v>&lt;</v>
      </c>
    </row>
    <row r="425" spans="1:3" ht="49.5" customHeight="1">
      <c r="A425" s="287">
        <f t="shared" ca="1" si="26"/>
        <v>41061</v>
      </c>
      <c r="B425" s="288">
        <f ca="1">VLOOKUP(A421,'Financial-BS'!A:N,MATCH(Financialgraph!A425,'Financial-BS'!A$5:N$5,0),FALSE)</f>
        <v>-189</v>
      </c>
      <c r="C425" s="295" t="str">
        <f ca="1">IFERROR(IF(ROUND(B425/MAX(MAX(B423:B434),ABS(MIN(B423:B434)))*50,0)&gt;0,REPT("&gt;",ROUND(B425/MAX(MAX(B423:B434),ABS(MIN(B423:B434)))*50,0)),REPT("&lt;",ABS(ROUND(B425/MAX(MAX(B423:B434),ABS(MIN(B423:B434)))*50,0)))),"")</f>
        <v/>
      </c>
    </row>
    <row r="426" spans="1:3" ht="49.5" customHeight="1">
      <c r="A426" s="287">
        <f t="shared" ca="1" si="26"/>
        <v>41091</v>
      </c>
      <c r="B426" s="288">
        <f ca="1">VLOOKUP(A421,'Financial-BS'!A:N,MATCH(Financialgraph!A426,'Financial-BS'!A$5:N$5,0),FALSE)</f>
        <v>19659</v>
      </c>
      <c r="C426" s="295" t="str">
        <f ca="1">IFERROR(IF(ROUND(B426/MAX(MAX(B423:B434),ABS(MIN(B423:B434)))*50,0)&gt;0,REPT("&gt;",ROUND(B426/MAX(MAX(B423:B434),ABS(MIN(B423:B434)))*50,0)),REPT("&lt;",ABS(ROUND(B426/MAX(MAX(B423:B434),ABS(MIN(B423:B434)))*50,0)))),"")</f>
        <v>&gt;&gt;&gt;&gt;&gt;&gt;&gt;&gt;&gt;&gt;&gt;&gt;&gt;&gt;&gt;&gt;&gt;&gt;&gt;&gt;&gt;&gt;&gt;&gt;&gt;&gt;&gt;&gt;&gt;&gt;&gt;&gt;&gt;&gt;&gt;&gt;&gt;&gt;&gt;&gt;&gt;&gt;&gt;&gt;&gt;&gt;&gt;&gt;&gt;&gt;</v>
      </c>
    </row>
    <row r="427" spans="1:3" ht="49.5" customHeight="1">
      <c r="A427" s="287">
        <f t="shared" ca="1" si="26"/>
        <v>41122</v>
      </c>
      <c r="B427" s="288">
        <f ca="1">VLOOKUP(A421,'Financial-BS'!A:N,MATCH(Financialgraph!A427,'Financial-BS'!A$5:N$5,0),FALSE)</f>
        <v>19344</v>
      </c>
      <c r="C427" s="295" t="str">
        <f ca="1">IFERROR(IF(ROUND(B427/MAX(MAX(B423:B434),ABS(MIN(B423:B434)))*50,0)&gt;0,REPT("&gt;",ROUND(B427/MAX(MAX(B423:B434),ABS(MIN(B423:B434)))*50,0)),REPT("&lt;",ABS(ROUND(B427/MAX(MAX(B423:B434),ABS(MIN(B423:B434)))*50,0)))),"")</f>
        <v>&gt;&gt;&gt;&gt;&gt;&gt;&gt;&gt;&gt;&gt;&gt;&gt;&gt;&gt;&gt;&gt;&gt;&gt;&gt;&gt;&gt;&gt;&gt;&gt;&gt;&gt;&gt;&gt;&gt;&gt;&gt;&gt;&gt;&gt;&gt;&gt;&gt;&gt;&gt;&gt;&gt;&gt;&gt;&gt;&gt;&gt;&gt;&gt;&gt;</v>
      </c>
    </row>
    <row r="428" spans="1:3" ht="49.5" customHeight="1">
      <c r="A428" s="287">
        <f t="shared" ca="1" si="26"/>
        <v>41153</v>
      </c>
      <c r="B428" s="288">
        <f ca="1">VLOOKUP(A421,'Financial-BS'!A:N,MATCH(Financialgraph!A428,'Financial-BS'!A$5:N$5,0),FALSE)</f>
        <v>19074</v>
      </c>
      <c r="C428" s="295" t="str">
        <f ca="1">IFERROR(IF(ROUND(B428/MAX(MAX(B423:B434),ABS(MIN(B423:B434)))*50,0)&gt;0,REPT("&gt;",ROUND(B428/MAX(MAX(B423:B434),ABS(MIN(B423:B434)))*50,0)),REPT("&lt;",ABS(ROUND(B428/MAX(MAX(B423:B434),ABS(MIN(B423:B434)))*50,0)))),"")</f>
        <v>&gt;&gt;&gt;&gt;&gt;&gt;&gt;&gt;&gt;&gt;&gt;&gt;&gt;&gt;&gt;&gt;&gt;&gt;&gt;&gt;&gt;&gt;&gt;&gt;&gt;&gt;&gt;&gt;&gt;&gt;&gt;&gt;&gt;&gt;&gt;&gt;&gt;&gt;&gt;&gt;&gt;&gt;&gt;&gt;&gt;&gt;&gt;&gt;&gt;</v>
      </c>
    </row>
    <row r="429" spans="1:3" ht="49.5" customHeight="1">
      <c r="A429" s="287">
        <f t="shared" ca="1" si="26"/>
        <v>41183</v>
      </c>
      <c r="B429" s="288">
        <f ca="1">VLOOKUP(A421,'Financial-BS'!A:N,MATCH(Financialgraph!A429,'Financial-BS'!A$5:N$5,0),FALSE)</f>
        <v>18851</v>
      </c>
      <c r="C429" s="295" t="str">
        <f ca="1">IFERROR(IF(ROUND(B429/MAX(MAX(B423:B434),ABS(MIN(B423:B434)))*50,0)&gt;0,REPT("&gt;",ROUND(B429/MAX(MAX(B423:B434),ABS(MIN(B423:B434)))*50,0)),REPT("&lt;",ABS(ROUND(B429/MAX(MAX(B423:B434),ABS(MIN(B423:B434)))*50,0)))),"")</f>
        <v>&gt;&gt;&gt;&gt;&gt;&gt;&gt;&gt;&gt;&gt;&gt;&gt;&gt;&gt;&gt;&gt;&gt;&gt;&gt;&gt;&gt;&gt;&gt;&gt;&gt;&gt;&gt;&gt;&gt;&gt;&gt;&gt;&gt;&gt;&gt;&gt;&gt;&gt;&gt;&gt;&gt;&gt;&gt;&gt;&gt;&gt;&gt;&gt;</v>
      </c>
    </row>
    <row r="430" spans="1:3" ht="49.5" customHeight="1">
      <c r="A430" s="287">
        <f t="shared" ca="1" si="26"/>
        <v>41214</v>
      </c>
      <c r="B430" s="288">
        <f ca="1">VLOOKUP(A421,'Financial-BS'!A:N,MATCH(Financialgraph!A430,'Financial-BS'!A$5:N$5,0),FALSE)</f>
        <v>18670</v>
      </c>
      <c r="C430" s="295" t="str">
        <f ca="1">IFERROR(IF(ROUND(B430/MAX(MAX(B423:B434),ABS(MIN(B423:B434)))*50,0)&gt;0,REPT("&gt;",ROUND(B430/MAX(MAX(B423:B434),ABS(MIN(B423:B434)))*50,0)),REPT("&lt;",ABS(ROUND(B430/MAX(MAX(B423:B434),ABS(MIN(B423:B434)))*50,0)))),"")</f>
        <v>&gt;&gt;&gt;&gt;&gt;&gt;&gt;&gt;&gt;&gt;&gt;&gt;&gt;&gt;&gt;&gt;&gt;&gt;&gt;&gt;&gt;&gt;&gt;&gt;&gt;&gt;&gt;&gt;&gt;&gt;&gt;&gt;&gt;&gt;&gt;&gt;&gt;&gt;&gt;&gt;&gt;&gt;&gt;&gt;&gt;&gt;&gt;</v>
      </c>
    </row>
    <row r="431" spans="1:3" ht="49.5" customHeight="1">
      <c r="A431" s="287">
        <f t="shared" ca="1" si="26"/>
        <v>41244</v>
      </c>
      <c r="B431" s="288">
        <f ca="1">VLOOKUP(A421,'Financial-BS'!A:N,MATCH(Financialgraph!A431,'Financial-BS'!A$5:N$5,0),FALSE)</f>
        <v>18022</v>
      </c>
      <c r="C431" s="295" t="str">
        <f ca="1">IFERROR(IF(ROUND(B431/MAX(MAX(B423:B434),ABS(MIN(B423:B434)))*50,0)&gt;0,REPT("&gt;",ROUND(B431/MAX(MAX(B423:B434),ABS(MIN(B423:B434)))*50,0)),REPT("&lt;",ABS(ROUND(B431/MAX(MAX(B423:B434),ABS(MIN(B423:B434)))*50,0)))),"")</f>
        <v>&gt;&gt;&gt;&gt;&gt;&gt;&gt;&gt;&gt;&gt;&gt;&gt;&gt;&gt;&gt;&gt;&gt;&gt;&gt;&gt;&gt;&gt;&gt;&gt;&gt;&gt;&gt;&gt;&gt;&gt;&gt;&gt;&gt;&gt;&gt;&gt;&gt;&gt;&gt;&gt;&gt;&gt;&gt;&gt;&gt;&gt;</v>
      </c>
    </row>
    <row r="432" spans="1:3" ht="49.5" customHeight="1">
      <c r="A432" s="287">
        <f t="shared" ca="1" si="26"/>
        <v>41275</v>
      </c>
      <c r="B432" s="288">
        <f ca="1">VLOOKUP(A421,'Financial-BS'!A:N,MATCH(Financialgraph!A432,'Financial-BS'!A$5:N$5,0),FALSE)</f>
        <v>18022</v>
      </c>
      <c r="C432" s="295" t="str">
        <f ca="1">IFERROR(IF(ROUND(B432/MAX(MAX(B423:B434),ABS(MIN(B423:B434)))*50,0)&gt;0,REPT("&gt;",ROUND(B432/MAX(MAX(B423:B434),ABS(MIN(B423:B434)))*50,0)),REPT("&lt;",ABS(ROUND(B432/MAX(MAX(B423:B434),ABS(MIN(B423:B434)))*50,0)))),"")</f>
        <v>&gt;&gt;&gt;&gt;&gt;&gt;&gt;&gt;&gt;&gt;&gt;&gt;&gt;&gt;&gt;&gt;&gt;&gt;&gt;&gt;&gt;&gt;&gt;&gt;&gt;&gt;&gt;&gt;&gt;&gt;&gt;&gt;&gt;&gt;&gt;&gt;&gt;&gt;&gt;&gt;&gt;&gt;&gt;&gt;&gt;&gt;</v>
      </c>
    </row>
    <row r="433" spans="1:3" ht="49.5" customHeight="1">
      <c r="A433" s="287">
        <f t="shared" ca="1" si="26"/>
        <v>41306</v>
      </c>
      <c r="B433" s="288">
        <f ca="1">VLOOKUP(A421,'Financial-BS'!A:N,MATCH(Financialgraph!A433,'Financial-BS'!A$5:N$5,0),FALSE)</f>
        <v>18022</v>
      </c>
      <c r="C433" s="295" t="str">
        <f ca="1">IFERROR(IF(ROUND(B433/MAX(MAX(B423:B434),ABS(MIN(B423:B434)))*50,0)&gt;0,REPT("&gt;",ROUND(B433/MAX(MAX(B423:B434),ABS(MIN(B423:B434)))*50,0)),REPT("&lt;",ABS(ROUND(B433/MAX(MAX(B423:B434),ABS(MIN(B423:B434)))*50,0)))),"")</f>
        <v>&gt;&gt;&gt;&gt;&gt;&gt;&gt;&gt;&gt;&gt;&gt;&gt;&gt;&gt;&gt;&gt;&gt;&gt;&gt;&gt;&gt;&gt;&gt;&gt;&gt;&gt;&gt;&gt;&gt;&gt;&gt;&gt;&gt;&gt;&gt;&gt;&gt;&gt;&gt;&gt;&gt;&gt;&gt;&gt;&gt;&gt;</v>
      </c>
    </row>
    <row r="434" spans="1:3" ht="49.5" customHeight="1">
      <c r="A434" s="287">
        <f t="shared" ca="1" si="26"/>
        <v>41334</v>
      </c>
      <c r="B434" s="288">
        <f ca="1">VLOOKUP(A421,'Financial-BS'!A:N,MATCH(Financialgraph!A434,'Financial-BS'!A$5:N$5,0),FALSE)</f>
        <v>18022</v>
      </c>
      <c r="C434" s="295" t="str">
        <f ca="1">IFERROR(IF(ROUND(B434/MAX(MAX(B423:B434),ABS(MIN(B423:B434)))*50,0)&gt;0,REPT("&gt;",ROUND(B434/MAX(MAX(B423:B434),ABS(MIN(B423:B434)))*50,0)),REPT("&lt;",ABS(ROUND(B434/MAX(MAX(B423:B434),ABS(MIN(B423:B434)))*50,0)))),"")</f>
        <v>&gt;&gt;&gt;&gt;&gt;&gt;&gt;&gt;&gt;&gt;&gt;&gt;&gt;&gt;&gt;&gt;&gt;&gt;&gt;&gt;&gt;&gt;&gt;&gt;&gt;&gt;&gt;&gt;&gt;&gt;&gt;&gt;&gt;&gt;&gt;&gt;&gt;&gt;&gt;&gt;&gt;&gt;&gt;&gt;&gt;&gt;</v>
      </c>
    </row>
    <row r="435" spans="1:3" ht="49.5" customHeight="1">
      <c r="A435" s="262"/>
      <c r="C435" s="294"/>
    </row>
    <row r="436" spans="1:3" ht="49.5" customHeight="1">
      <c r="A436" s="264">
        <f>A421+1</f>
        <v>32</v>
      </c>
      <c r="C436" s="294"/>
    </row>
    <row r="437" spans="1:3" ht="49.5" customHeight="1">
      <c r="A437" s="81" t="str">
        <f>VLOOKUP(A436,'Financial-BS'!A:N,2,FALSE)</f>
        <v xml:space="preserve"> Total Current liabilities</v>
      </c>
      <c r="C437" s="294"/>
    </row>
    <row r="438" spans="1:3" ht="49.5" customHeight="1">
      <c r="A438" s="287">
        <f ca="1">A423</f>
        <v>41000</v>
      </c>
      <c r="B438" s="288">
        <f ca="1">VLOOKUP(A436,'Financial-BS'!A:N,MATCH(Financialgraph!A438,'Financial-BS'!A$5:N$5,0),FALSE)</f>
        <v>-6</v>
      </c>
      <c r="C438" s="295" t="str">
        <f ca="1">IFERROR(IF(ROUND(B438/MAX(MAX(B438:B449),ABS(MIN(B438:B449)))*50,0)&gt;0,REPT("&gt;",ROUND(B438/MAX(MAX(B438:B449),ABS(MIN(B438:B449)))*50,0)),REPT("&lt;",ABS(ROUND(B438/MAX(MAX(B438:B449),ABS(MIN(B438:B449)))*50,0)))),"")</f>
        <v/>
      </c>
    </row>
    <row r="439" spans="1:3" ht="49.5" customHeight="1">
      <c r="A439" s="287">
        <f t="shared" ref="A439:A449" ca="1" si="27">A424</f>
        <v>41030</v>
      </c>
      <c r="B439" s="288">
        <f ca="1">VLOOKUP(A436,'Financial-BS'!A:N,MATCH(Financialgraph!A439,'Financial-BS'!A$5:N$5,0),FALSE)</f>
        <v>0</v>
      </c>
      <c r="C439" s="295" t="str">
        <f ca="1">IFERROR(IF(ROUND(B439/MAX(MAX(B438:B449),ABS(MIN(B438:B449)))*50,0)&gt;0,REPT("&gt;",ROUND(B439/MAX(MAX(B438:B449),ABS(MIN(B438:B449)))*50,0)),REPT("&lt;",ABS(ROUND(B439/MAX(MAX(B438:B449),ABS(MIN(B438:B449)))*50,0)))),"")</f>
        <v/>
      </c>
    </row>
    <row r="440" spans="1:3" ht="49.5" customHeight="1">
      <c r="A440" s="287">
        <f t="shared" ca="1" si="27"/>
        <v>41061</v>
      </c>
      <c r="B440" s="288">
        <f ca="1">VLOOKUP(A436,'Financial-BS'!A:N,MATCH(Financialgraph!A440,'Financial-BS'!A$5:N$5,0),FALSE)</f>
        <v>-457</v>
      </c>
      <c r="C440" s="295" t="str">
        <f ca="1">IFERROR(IF(ROUND(B440/MAX(MAX(B438:B449),ABS(MIN(B438:B449)))*50,0)&gt;0,REPT("&gt;",ROUND(B440/MAX(MAX(B438:B449),ABS(MIN(B438:B449)))*50,0)),REPT("&lt;",ABS(ROUND(B440/MAX(MAX(B438:B449),ABS(MIN(B438:B449)))*50,0)))),"")</f>
        <v>&lt;&lt;</v>
      </c>
    </row>
    <row r="441" spans="1:3" ht="49.5" customHeight="1">
      <c r="A441" s="287">
        <f t="shared" ca="1" si="27"/>
        <v>41091</v>
      </c>
      <c r="B441" s="288">
        <f ca="1">VLOOKUP(A436,'Financial-BS'!A:N,MATCH(Financialgraph!A441,'Financial-BS'!A$5:N$5,0),FALSE)</f>
        <v>-10453</v>
      </c>
      <c r="C441" s="295" t="str">
        <f ca="1">IFERROR(IF(ROUND(B441/MAX(MAX(B438:B449),ABS(MIN(B438:B449)))*50,0)&gt;0,REPT("&gt;",ROUND(B441/MAX(MAX(B438:B449),ABS(MIN(B438:B449)))*50,0)),REPT("&lt;",ABS(ROUND(B441/MAX(MAX(B438:B449),ABS(MIN(B438:B449)))*50,0)))),"")</f>
        <v>&lt;&lt;&lt;&lt;&lt;&lt;&lt;&lt;&lt;&lt;&lt;&lt;&lt;&lt;&lt;&lt;&lt;&lt;&lt;&lt;&lt;&lt;&lt;&lt;&lt;&lt;&lt;&lt;&lt;&lt;&lt;&lt;&lt;&lt;&lt;&lt;&lt;&lt;&lt;&lt;&lt;&lt;&lt;&lt;&lt;&lt;&lt;&lt;</v>
      </c>
    </row>
    <row r="442" spans="1:3" ht="49.5" customHeight="1">
      <c r="A442" s="287">
        <f t="shared" ca="1" si="27"/>
        <v>41122</v>
      </c>
      <c r="B442" s="288">
        <f ca="1">VLOOKUP(A436,'Financial-BS'!A:N,MATCH(Financialgraph!A442,'Financial-BS'!A$5:N$5,0),FALSE)</f>
        <v>-10446</v>
      </c>
      <c r="C442" s="295" t="str">
        <f ca="1">IFERROR(IF(ROUND(B442/MAX(MAX(B438:B449),ABS(MIN(B438:B449)))*50,0)&gt;0,REPT("&gt;",ROUND(B442/MAX(MAX(B438:B449),ABS(MIN(B438:B449)))*50,0)),REPT("&lt;",ABS(ROUND(B442/MAX(MAX(B438:B449),ABS(MIN(B438:B449)))*50,0)))),"")</f>
        <v>&lt;&lt;&lt;&lt;&lt;&lt;&lt;&lt;&lt;&lt;&lt;&lt;&lt;&lt;&lt;&lt;&lt;&lt;&lt;&lt;&lt;&lt;&lt;&lt;&lt;&lt;&lt;&lt;&lt;&lt;&lt;&lt;&lt;&lt;&lt;&lt;&lt;&lt;&lt;&lt;&lt;&lt;&lt;&lt;&lt;&lt;&lt;&lt;</v>
      </c>
    </row>
    <row r="443" spans="1:3" ht="49.5" customHeight="1">
      <c r="A443" s="287">
        <f t="shared" ca="1" si="27"/>
        <v>41153</v>
      </c>
      <c r="B443" s="288">
        <f ca="1">VLOOKUP(A436,'Financial-BS'!A:N,MATCH(Financialgraph!A443,'Financial-BS'!A$5:N$5,0),FALSE)</f>
        <v>-10420</v>
      </c>
      <c r="C443" s="295" t="str">
        <f ca="1">IFERROR(IF(ROUND(B443/MAX(MAX(B438:B449),ABS(MIN(B438:B449)))*50,0)&gt;0,REPT("&gt;",ROUND(B443/MAX(MAX(B438:B449),ABS(MIN(B438:B449)))*50,0)),REPT("&lt;",ABS(ROUND(B443/MAX(MAX(B438:B449),ABS(MIN(B438:B449)))*50,0)))),"")</f>
        <v>&lt;&lt;&lt;&lt;&lt;&lt;&lt;&lt;&lt;&lt;&lt;&lt;&lt;&lt;&lt;&lt;&lt;&lt;&lt;&lt;&lt;&lt;&lt;&lt;&lt;&lt;&lt;&lt;&lt;&lt;&lt;&lt;&lt;&lt;&lt;&lt;&lt;&lt;&lt;&lt;&lt;&lt;&lt;&lt;&lt;&lt;&lt;&lt;</v>
      </c>
    </row>
    <row r="444" spans="1:3" ht="49.5" customHeight="1">
      <c r="A444" s="287">
        <f t="shared" ca="1" si="27"/>
        <v>41183</v>
      </c>
      <c r="B444" s="288">
        <f ca="1">VLOOKUP(A436,'Financial-BS'!A:N,MATCH(Financialgraph!A444,'Financial-BS'!A$5:N$5,0),FALSE)</f>
        <v>-10383</v>
      </c>
      <c r="C444" s="295" t="str">
        <f ca="1">IFERROR(IF(ROUND(B444/MAX(MAX(B438:B449),ABS(MIN(B438:B449)))*50,0)&gt;0,REPT("&gt;",ROUND(B444/MAX(MAX(B438:B449),ABS(MIN(B438:B449)))*50,0)),REPT("&lt;",ABS(ROUND(B444/MAX(MAX(B438:B449),ABS(MIN(B438:B449)))*50,0)))),"")</f>
        <v>&lt;&lt;&lt;&lt;&lt;&lt;&lt;&lt;&lt;&lt;&lt;&lt;&lt;&lt;&lt;&lt;&lt;&lt;&lt;&lt;&lt;&lt;&lt;&lt;&lt;&lt;&lt;&lt;&lt;&lt;&lt;&lt;&lt;&lt;&lt;&lt;&lt;&lt;&lt;&lt;&lt;&lt;&lt;&lt;&lt;&lt;&lt;&lt;</v>
      </c>
    </row>
    <row r="445" spans="1:3" ht="49.5" customHeight="1">
      <c r="A445" s="287">
        <f t="shared" ca="1" si="27"/>
        <v>41214</v>
      </c>
      <c r="B445" s="288">
        <f ca="1">VLOOKUP(A436,'Financial-BS'!A:N,MATCH(Financialgraph!A445,'Financial-BS'!A$5:N$5,0),FALSE)</f>
        <v>-10354</v>
      </c>
      <c r="C445" s="295" t="str">
        <f ca="1">IFERROR(IF(ROUND(B445/MAX(MAX(B438:B449),ABS(MIN(B438:B449)))*50,0)&gt;0,REPT("&gt;",ROUND(B445/MAX(MAX(B438:B449),ABS(MIN(B438:B449)))*50,0)),REPT("&lt;",ABS(ROUND(B445/MAX(MAX(B438:B449),ABS(MIN(B438:B449)))*50,0)))),"")</f>
        <v>&lt;&lt;&lt;&lt;&lt;&lt;&lt;&lt;&lt;&lt;&lt;&lt;&lt;&lt;&lt;&lt;&lt;&lt;&lt;&lt;&lt;&lt;&lt;&lt;&lt;&lt;&lt;&lt;&lt;&lt;&lt;&lt;&lt;&lt;&lt;&lt;&lt;&lt;&lt;&lt;&lt;&lt;&lt;&lt;&lt;&lt;&lt;&lt;</v>
      </c>
    </row>
    <row r="446" spans="1:3" ht="49.5" customHeight="1">
      <c r="A446" s="287">
        <f t="shared" ca="1" si="27"/>
        <v>41244</v>
      </c>
      <c r="B446" s="288">
        <f ca="1">VLOOKUP(A436,'Financial-BS'!A:N,MATCH(Financialgraph!A446,'Financial-BS'!A$5:N$5,0),FALSE)</f>
        <v>-10786</v>
      </c>
      <c r="C446" s="295" t="str">
        <f ca="1">IFERROR(IF(ROUND(B446/MAX(MAX(B438:B449),ABS(MIN(B438:B449)))*50,0)&gt;0,REPT("&gt;",ROUND(B446/MAX(MAX(B438:B449),ABS(MIN(B438:B449)))*50,0)),REPT("&lt;",ABS(ROUND(B446/MAX(MAX(B438:B449),ABS(MIN(B438:B449)))*50,0)))),"")</f>
        <v>&lt;&lt;&lt;&lt;&lt;&lt;&lt;&lt;&lt;&lt;&lt;&lt;&lt;&lt;&lt;&lt;&lt;&lt;&lt;&lt;&lt;&lt;&lt;&lt;&lt;&lt;&lt;&lt;&lt;&lt;&lt;&lt;&lt;&lt;&lt;&lt;&lt;&lt;&lt;&lt;&lt;&lt;&lt;&lt;&lt;&lt;&lt;&lt;&lt;&lt;</v>
      </c>
    </row>
    <row r="447" spans="1:3" ht="49.5" customHeight="1">
      <c r="A447" s="287">
        <f t="shared" ca="1" si="27"/>
        <v>41275</v>
      </c>
      <c r="B447" s="288">
        <f ca="1">VLOOKUP(A436,'Financial-BS'!A:N,MATCH(Financialgraph!A447,'Financial-BS'!A$5:N$5,0),FALSE)</f>
        <v>-10786</v>
      </c>
      <c r="C447" s="295" t="str">
        <f ca="1">IFERROR(IF(ROUND(B447/MAX(MAX(B438:B449),ABS(MIN(B438:B449)))*50,0)&gt;0,REPT("&gt;",ROUND(B447/MAX(MAX(B438:B449),ABS(MIN(B438:B449)))*50,0)),REPT("&lt;",ABS(ROUND(B447/MAX(MAX(B438:B449),ABS(MIN(B438:B449)))*50,0)))),"")</f>
        <v>&lt;&lt;&lt;&lt;&lt;&lt;&lt;&lt;&lt;&lt;&lt;&lt;&lt;&lt;&lt;&lt;&lt;&lt;&lt;&lt;&lt;&lt;&lt;&lt;&lt;&lt;&lt;&lt;&lt;&lt;&lt;&lt;&lt;&lt;&lt;&lt;&lt;&lt;&lt;&lt;&lt;&lt;&lt;&lt;&lt;&lt;&lt;&lt;&lt;&lt;</v>
      </c>
    </row>
    <row r="448" spans="1:3" ht="49.5" customHeight="1">
      <c r="A448" s="287">
        <f t="shared" ca="1" si="27"/>
        <v>41306</v>
      </c>
      <c r="B448" s="288">
        <f ca="1">VLOOKUP(A436,'Financial-BS'!A:N,MATCH(Financialgraph!A448,'Financial-BS'!A$5:N$5,0),FALSE)</f>
        <v>-10786</v>
      </c>
      <c r="C448" s="295" t="str">
        <f ca="1">IFERROR(IF(ROUND(B448/MAX(MAX(B438:B449),ABS(MIN(B438:B449)))*50,0)&gt;0,REPT("&gt;",ROUND(B448/MAX(MAX(B438:B449),ABS(MIN(B438:B449)))*50,0)),REPT("&lt;",ABS(ROUND(B448/MAX(MAX(B438:B449),ABS(MIN(B438:B449)))*50,0)))),"")</f>
        <v>&lt;&lt;&lt;&lt;&lt;&lt;&lt;&lt;&lt;&lt;&lt;&lt;&lt;&lt;&lt;&lt;&lt;&lt;&lt;&lt;&lt;&lt;&lt;&lt;&lt;&lt;&lt;&lt;&lt;&lt;&lt;&lt;&lt;&lt;&lt;&lt;&lt;&lt;&lt;&lt;&lt;&lt;&lt;&lt;&lt;&lt;&lt;&lt;&lt;&lt;</v>
      </c>
    </row>
    <row r="449" spans="1:3" ht="49.5" customHeight="1">
      <c r="A449" s="287">
        <f t="shared" ca="1" si="27"/>
        <v>41334</v>
      </c>
      <c r="B449" s="288">
        <f ca="1">VLOOKUP(A436,'Financial-BS'!A:N,MATCH(Financialgraph!A449,'Financial-BS'!A$5:N$5,0),FALSE)</f>
        <v>-10786</v>
      </c>
      <c r="C449" s="295" t="str">
        <f ca="1">IFERROR(IF(ROUND(B449/MAX(MAX(B438:B449),ABS(MIN(B438:B449)))*50,0)&gt;0,REPT("&gt;",ROUND(B449/MAX(MAX(B438:B449),ABS(MIN(B438:B449)))*50,0)),REPT("&lt;",ABS(ROUND(B449/MAX(MAX(B438:B449),ABS(MIN(B438:B449)))*50,0)))),"")</f>
        <v>&lt;&lt;&lt;&lt;&lt;&lt;&lt;&lt;&lt;&lt;&lt;&lt;&lt;&lt;&lt;&lt;&lt;&lt;&lt;&lt;&lt;&lt;&lt;&lt;&lt;&lt;&lt;&lt;&lt;&lt;&lt;&lt;&lt;&lt;&lt;&lt;&lt;&lt;&lt;&lt;&lt;&lt;&lt;&lt;&lt;&lt;&lt;&lt;&lt;&lt;</v>
      </c>
    </row>
    <row r="450" spans="1:3" ht="49.5" customHeight="1">
      <c r="C450" s="294"/>
    </row>
    <row r="451" spans="1:3" ht="49.5" customHeight="1">
      <c r="A451" s="263">
        <f>A436+1</f>
        <v>33</v>
      </c>
      <c r="C451" s="294"/>
    </row>
    <row r="452" spans="1:3" ht="49.5" customHeight="1">
      <c r="A452" s="81" t="str">
        <f>VLOOKUP(A451,'Financial-BS'!A:N,2,FALSE)</f>
        <v xml:space="preserve"> Total Non Current liabilities</v>
      </c>
      <c r="C452" s="294"/>
    </row>
    <row r="453" spans="1:3" ht="49.5" customHeight="1">
      <c r="A453" s="287">
        <f ca="1">A438</f>
        <v>41000</v>
      </c>
      <c r="B453" s="288">
        <f ca="1">VLOOKUP(A451,'Financial-BS'!A:N,MATCH(Financialgraph!A453,'Financial-BS'!A$5:N$5,0),FALSE)</f>
        <v>0</v>
      </c>
      <c r="C453" s="295" t="str">
        <f ca="1">IFERROR(IF(ROUND(B453/MAX(MAX(B453:B464),ABS(MIN(B453:B464)))*50,0)&gt;0,REPT("&gt;",ROUND(B453/MAX(MAX(B453:B464),ABS(MIN(B453:B464)))*50,0)),REPT("&lt;",ABS(ROUND(B453/MAX(MAX(B453:B464),ABS(MIN(B453:B464)))*50,0)))),"")</f>
        <v/>
      </c>
    </row>
    <row r="454" spans="1:3" ht="49.5" customHeight="1">
      <c r="A454" s="287">
        <f t="shared" ref="A454:A464" ca="1" si="28">A439</f>
        <v>41030</v>
      </c>
      <c r="B454" s="288">
        <f ca="1">VLOOKUP(A451,'Financial-BS'!A:N,MATCH(Financialgraph!A454,'Financial-BS'!A$5:N$5,0),FALSE)</f>
        <v>0</v>
      </c>
      <c r="C454" s="295" t="str">
        <f ca="1">IFERROR(IF(ROUND(B454/MAX(MAX(B453:B464),ABS(MIN(B453:B464)))*50,0)&gt;0,REPT("&gt;",ROUND(B454/MAX(MAX(B453:B464),ABS(MIN(B453:B464)))*50,0)),REPT("&lt;",ABS(ROUND(B454/MAX(MAX(B453:B464),ABS(MIN(B453:B464)))*50,0)))),"")</f>
        <v/>
      </c>
    </row>
    <row r="455" spans="1:3" ht="49.5" customHeight="1">
      <c r="A455" s="287">
        <f t="shared" ca="1" si="28"/>
        <v>41061</v>
      </c>
      <c r="B455" s="288">
        <f ca="1">VLOOKUP(A451,'Financial-BS'!A:N,MATCH(Financialgraph!A455,'Financial-BS'!A$5:N$5,0),FALSE)</f>
        <v>0</v>
      </c>
      <c r="C455" s="295" t="str">
        <f ca="1">IFERROR(IF(ROUND(B455/MAX(MAX(B453:B464),ABS(MIN(B453:B464)))*50,0)&gt;0,REPT("&gt;",ROUND(B455/MAX(MAX(B453:B464),ABS(MIN(B453:B464)))*50,0)),REPT("&lt;",ABS(ROUND(B455/MAX(MAX(B453:B464),ABS(MIN(B453:B464)))*50,0)))),"")</f>
        <v/>
      </c>
    </row>
    <row r="456" spans="1:3" ht="49.5" customHeight="1">
      <c r="A456" s="287">
        <f t="shared" ca="1" si="28"/>
        <v>41091</v>
      </c>
      <c r="B456" s="288">
        <f ca="1">VLOOKUP(A451,'Financial-BS'!A:N,MATCH(Financialgraph!A456,'Financial-BS'!A$5:N$5,0),FALSE)</f>
        <v>-10000</v>
      </c>
      <c r="C456" s="295" t="str">
        <f ca="1">IFERROR(IF(ROUND(B456/MAX(MAX(B453:B464),ABS(MIN(B453:B464)))*50,0)&gt;0,REPT("&gt;",ROUND(B456/MAX(MAX(B453:B464),ABS(MIN(B453:B464)))*50,0)),REPT("&lt;",ABS(ROUND(B456/MAX(MAX(B453:B464),ABS(MIN(B453:B464)))*50,0)))),"")</f>
        <v>&lt;&lt;&lt;&lt;&lt;&lt;&lt;&lt;&lt;&lt;&lt;&lt;&lt;&lt;&lt;&lt;&lt;&lt;&lt;&lt;&lt;&lt;&lt;&lt;&lt;&lt;&lt;&lt;&lt;&lt;&lt;&lt;&lt;&lt;&lt;&lt;&lt;&lt;&lt;&lt;&lt;&lt;&lt;&lt;&lt;&lt;&lt;&lt;</v>
      </c>
    </row>
    <row r="457" spans="1:3" ht="49.5" customHeight="1">
      <c r="A457" s="287">
        <f t="shared" ca="1" si="28"/>
        <v>41122</v>
      </c>
      <c r="B457" s="288">
        <f ca="1">VLOOKUP(A451,'Financial-BS'!A:N,MATCH(Financialgraph!A457,'Financial-BS'!A$5:N$5,0),FALSE)</f>
        <v>-10000</v>
      </c>
      <c r="C457" s="295" t="str">
        <f ca="1">IFERROR(IF(ROUND(B457/MAX(MAX(B453:B464),ABS(MIN(B453:B464)))*50,0)&gt;0,REPT("&gt;",ROUND(B457/MAX(MAX(B453:B464),ABS(MIN(B453:B464)))*50,0)),REPT("&lt;",ABS(ROUND(B457/MAX(MAX(B453:B464),ABS(MIN(B453:B464)))*50,0)))),"")</f>
        <v>&lt;&lt;&lt;&lt;&lt;&lt;&lt;&lt;&lt;&lt;&lt;&lt;&lt;&lt;&lt;&lt;&lt;&lt;&lt;&lt;&lt;&lt;&lt;&lt;&lt;&lt;&lt;&lt;&lt;&lt;&lt;&lt;&lt;&lt;&lt;&lt;&lt;&lt;&lt;&lt;&lt;&lt;&lt;&lt;&lt;&lt;&lt;&lt;</v>
      </c>
    </row>
    <row r="458" spans="1:3" ht="49.5" customHeight="1">
      <c r="A458" s="287">
        <f t="shared" ca="1" si="28"/>
        <v>41153</v>
      </c>
      <c r="B458" s="288">
        <f ca="1">VLOOKUP(A451,'Financial-BS'!A:N,MATCH(Financialgraph!A458,'Financial-BS'!A$5:N$5,0),FALSE)</f>
        <v>-10000</v>
      </c>
      <c r="C458" s="295" t="str">
        <f ca="1">IFERROR(IF(ROUND(B458/MAX(MAX(B453:B464),ABS(MIN(B453:B464)))*50,0)&gt;0,REPT("&gt;",ROUND(B458/MAX(MAX(B453:B464),ABS(MIN(B453:B464)))*50,0)),REPT("&lt;",ABS(ROUND(B458/MAX(MAX(B453:B464),ABS(MIN(B453:B464)))*50,0)))),"")</f>
        <v>&lt;&lt;&lt;&lt;&lt;&lt;&lt;&lt;&lt;&lt;&lt;&lt;&lt;&lt;&lt;&lt;&lt;&lt;&lt;&lt;&lt;&lt;&lt;&lt;&lt;&lt;&lt;&lt;&lt;&lt;&lt;&lt;&lt;&lt;&lt;&lt;&lt;&lt;&lt;&lt;&lt;&lt;&lt;&lt;&lt;&lt;&lt;&lt;</v>
      </c>
    </row>
    <row r="459" spans="1:3" ht="49.5" customHeight="1">
      <c r="A459" s="287">
        <f t="shared" ca="1" si="28"/>
        <v>41183</v>
      </c>
      <c r="B459" s="288">
        <f ca="1">VLOOKUP(A451,'Financial-BS'!A:N,MATCH(Financialgraph!A459,'Financial-BS'!A$5:N$5,0),FALSE)</f>
        <v>-10000</v>
      </c>
      <c r="C459" s="295" t="str">
        <f ca="1">IFERROR(IF(ROUND(B459/MAX(MAX(B453:B464),ABS(MIN(B453:B464)))*50,0)&gt;0,REPT("&gt;",ROUND(B459/MAX(MAX(B453:B464),ABS(MIN(B453:B464)))*50,0)),REPT("&lt;",ABS(ROUND(B459/MAX(MAX(B453:B464),ABS(MIN(B453:B464)))*50,0)))),"")</f>
        <v>&lt;&lt;&lt;&lt;&lt;&lt;&lt;&lt;&lt;&lt;&lt;&lt;&lt;&lt;&lt;&lt;&lt;&lt;&lt;&lt;&lt;&lt;&lt;&lt;&lt;&lt;&lt;&lt;&lt;&lt;&lt;&lt;&lt;&lt;&lt;&lt;&lt;&lt;&lt;&lt;&lt;&lt;&lt;&lt;&lt;&lt;&lt;&lt;</v>
      </c>
    </row>
    <row r="460" spans="1:3" ht="49.5" customHeight="1">
      <c r="A460" s="287">
        <f t="shared" ca="1" si="28"/>
        <v>41214</v>
      </c>
      <c r="B460" s="288">
        <f ca="1">VLOOKUP(A451,'Financial-BS'!A:N,MATCH(Financialgraph!A460,'Financial-BS'!A$5:N$5,0),FALSE)</f>
        <v>-10000</v>
      </c>
      <c r="C460" s="295" t="str">
        <f ca="1">IFERROR(IF(ROUND(B460/MAX(MAX(B453:B464),ABS(MIN(B453:B464)))*50,0)&gt;0,REPT("&gt;",ROUND(B460/MAX(MAX(B453:B464),ABS(MIN(B453:B464)))*50,0)),REPT("&lt;",ABS(ROUND(B460/MAX(MAX(B453:B464),ABS(MIN(B453:B464)))*50,0)))),"")</f>
        <v>&lt;&lt;&lt;&lt;&lt;&lt;&lt;&lt;&lt;&lt;&lt;&lt;&lt;&lt;&lt;&lt;&lt;&lt;&lt;&lt;&lt;&lt;&lt;&lt;&lt;&lt;&lt;&lt;&lt;&lt;&lt;&lt;&lt;&lt;&lt;&lt;&lt;&lt;&lt;&lt;&lt;&lt;&lt;&lt;&lt;&lt;&lt;&lt;</v>
      </c>
    </row>
    <row r="461" spans="1:3" ht="49.5" customHeight="1">
      <c r="A461" s="287">
        <f t="shared" ca="1" si="28"/>
        <v>41244</v>
      </c>
      <c r="B461" s="288">
        <f ca="1">VLOOKUP(A451,'Financial-BS'!A:N,MATCH(Financialgraph!A461,'Financial-BS'!A$5:N$5,0),FALSE)</f>
        <v>-10500</v>
      </c>
      <c r="C461" s="295" t="str">
        <f ca="1">IFERROR(IF(ROUND(B461/MAX(MAX(B453:B464),ABS(MIN(B453:B464)))*50,0)&gt;0,REPT("&gt;",ROUND(B461/MAX(MAX(B453:B464),ABS(MIN(B453:B464)))*50,0)),REPT("&lt;",ABS(ROUND(B461/MAX(MAX(B453:B464),ABS(MIN(B453:B464)))*50,0)))),"")</f>
        <v>&lt;&lt;&lt;&lt;&lt;&lt;&lt;&lt;&lt;&lt;&lt;&lt;&lt;&lt;&lt;&lt;&lt;&lt;&lt;&lt;&lt;&lt;&lt;&lt;&lt;&lt;&lt;&lt;&lt;&lt;&lt;&lt;&lt;&lt;&lt;&lt;&lt;&lt;&lt;&lt;&lt;&lt;&lt;&lt;&lt;&lt;&lt;&lt;&lt;&lt;</v>
      </c>
    </row>
    <row r="462" spans="1:3" ht="49.5" customHeight="1">
      <c r="A462" s="287">
        <f t="shared" ca="1" si="28"/>
        <v>41275</v>
      </c>
      <c r="B462" s="288">
        <f ca="1">VLOOKUP(A451,'Financial-BS'!A:N,MATCH(Financialgraph!A462,'Financial-BS'!A$5:N$5,0),FALSE)</f>
        <v>-10500</v>
      </c>
      <c r="C462" s="295" t="str">
        <f ca="1">IFERROR(IF(ROUND(B462/MAX(MAX(B453:B464),ABS(MIN(B453:B464)))*50,0)&gt;0,REPT("&gt;",ROUND(B462/MAX(MAX(B453:B464),ABS(MIN(B453:B464)))*50,0)),REPT("&lt;",ABS(ROUND(B462/MAX(MAX(B453:B464),ABS(MIN(B453:B464)))*50,0)))),"")</f>
        <v>&lt;&lt;&lt;&lt;&lt;&lt;&lt;&lt;&lt;&lt;&lt;&lt;&lt;&lt;&lt;&lt;&lt;&lt;&lt;&lt;&lt;&lt;&lt;&lt;&lt;&lt;&lt;&lt;&lt;&lt;&lt;&lt;&lt;&lt;&lt;&lt;&lt;&lt;&lt;&lt;&lt;&lt;&lt;&lt;&lt;&lt;&lt;&lt;&lt;&lt;</v>
      </c>
    </row>
    <row r="463" spans="1:3" ht="49.5" customHeight="1">
      <c r="A463" s="287">
        <f t="shared" ca="1" si="28"/>
        <v>41306</v>
      </c>
      <c r="B463" s="288">
        <f ca="1">VLOOKUP(A451,'Financial-BS'!A:N,MATCH(Financialgraph!A463,'Financial-BS'!A$5:N$5,0),FALSE)</f>
        <v>-10500</v>
      </c>
      <c r="C463" s="295" t="str">
        <f ca="1">IFERROR(IF(ROUND(B463/MAX(MAX(B453:B464),ABS(MIN(B453:B464)))*50,0)&gt;0,REPT("&gt;",ROUND(B463/MAX(MAX(B453:B464),ABS(MIN(B453:B464)))*50,0)),REPT("&lt;",ABS(ROUND(B463/MAX(MAX(B453:B464),ABS(MIN(B453:B464)))*50,0)))),"")</f>
        <v>&lt;&lt;&lt;&lt;&lt;&lt;&lt;&lt;&lt;&lt;&lt;&lt;&lt;&lt;&lt;&lt;&lt;&lt;&lt;&lt;&lt;&lt;&lt;&lt;&lt;&lt;&lt;&lt;&lt;&lt;&lt;&lt;&lt;&lt;&lt;&lt;&lt;&lt;&lt;&lt;&lt;&lt;&lt;&lt;&lt;&lt;&lt;&lt;&lt;&lt;</v>
      </c>
    </row>
    <row r="464" spans="1:3" ht="49.5" customHeight="1">
      <c r="A464" s="287">
        <f t="shared" ca="1" si="28"/>
        <v>41334</v>
      </c>
      <c r="B464" s="288">
        <f ca="1">VLOOKUP(A451,'Financial-BS'!A:N,MATCH(Financialgraph!A464,'Financial-BS'!A$5:N$5,0),FALSE)</f>
        <v>-10500</v>
      </c>
      <c r="C464" s="295" t="str">
        <f ca="1">IFERROR(IF(ROUND(B464/MAX(MAX(B453:B464),ABS(MIN(B453:B464)))*50,0)&gt;0,REPT("&gt;",ROUND(B464/MAX(MAX(B453:B464),ABS(MIN(B453:B464)))*50,0)),REPT("&lt;",ABS(ROUND(B464/MAX(MAX(B453:B464),ABS(MIN(B453:B464)))*50,0)))),"")</f>
        <v>&lt;&lt;&lt;&lt;&lt;&lt;&lt;&lt;&lt;&lt;&lt;&lt;&lt;&lt;&lt;&lt;&lt;&lt;&lt;&lt;&lt;&lt;&lt;&lt;&lt;&lt;&lt;&lt;&lt;&lt;&lt;&lt;&lt;&lt;&lt;&lt;&lt;&lt;&lt;&lt;&lt;&lt;&lt;&lt;&lt;&lt;&lt;&lt;&lt;&lt;</v>
      </c>
    </row>
    <row r="465" spans="1:3" ht="49.5" customHeight="1">
      <c r="C465" s="294"/>
    </row>
    <row r="466" spans="1:3" ht="49.5" customHeight="1">
      <c r="A466" s="264">
        <f>A451+1</f>
        <v>34</v>
      </c>
      <c r="C466" s="294"/>
    </row>
    <row r="467" spans="1:3" ht="49.5" customHeight="1">
      <c r="A467" s="81" t="str">
        <f>VLOOKUP(A466,'Financial-BS'!A:N,2,FALSE)</f>
        <v>Total Liabilities</v>
      </c>
      <c r="C467" s="294"/>
    </row>
    <row r="468" spans="1:3" ht="49.5" customHeight="1">
      <c r="A468" s="287">
        <f ca="1">A453</f>
        <v>41000</v>
      </c>
      <c r="B468" s="288">
        <f ca="1">VLOOKUP(A466,'Financial-BS'!A:N,MATCH(Financialgraph!A468,'Financial-BS'!A$5:N$5,0),FALSE)</f>
        <v>-6</v>
      </c>
      <c r="C468" s="295" t="str">
        <f ca="1">IFERROR(IF(ROUND(B468/MAX(MAX(B468:B479),ABS(MIN(B468:B479)))*50,0)&gt;0,REPT("&gt;",ROUND(B468/MAX(MAX(B468:B479),ABS(MIN(B468:B479)))*50,0)),REPT("&lt;",ABS(ROUND(B468/MAX(MAX(B468:B479),ABS(MIN(B468:B479)))*50,0)))),"")</f>
        <v/>
      </c>
    </row>
    <row r="469" spans="1:3" ht="49.5" customHeight="1">
      <c r="A469" s="287">
        <f t="shared" ref="A469:A479" ca="1" si="29">A454</f>
        <v>41030</v>
      </c>
      <c r="B469" s="288">
        <f ca="1">VLOOKUP(A466,'Financial-BS'!A:N,MATCH(Financialgraph!A469,'Financial-BS'!A$5:N$5,0),FALSE)</f>
        <v>0</v>
      </c>
      <c r="C469" s="295" t="str">
        <f ca="1">IFERROR(IF(ROUND(B469/MAX(MAX(B468:B479),ABS(MIN(B468:B479)))*50,0)&gt;0,REPT("&gt;",ROUND(B469/MAX(MAX(B468:B479),ABS(MIN(B468:B479)))*50,0)),REPT("&lt;",ABS(ROUND(B469/MAX(MAX(B468:B479),ABS(MIN(B468:B479)))*50,0)))),"")</f>
        <v/>
      </c>
    </row>
    <row r="470" spans="1:3" ht="49.5" customHeight="1">
      <c r="A470" s="287">
        <f t="shared" ca="1" si="29"/>
        <v>41061</v>
      </c>
      <c r="B470" s="288">
        <f ca="1">VLOOKUP(A466,'Financial-BS'!A:N,MATCH(Financialgraph!A470,'Financial-BS'!A$5:N$5,0),FALSE)</f>
        <v>-457</v>
      </c>
      <c r="C470" s="295" t="str">
        <f ca="1">IFERROR(IF(ROUND(B470/MAX(MAX(B468:B479),ABS(MIN(B468:B479)))*50,0)&gt;0,REPT("&gt;",ROUND(B470/MAX(MAX(B468:B479),ABS(MIN(B468:B479)))*50,0)),REPT("&lt;",ABS(ROUND(B470/MAX(MAX(B468:B479),ABS(MIN(B468:B479)))*50,0)))),"")</f>
        <v>&lt;</v>
      </c>
    </row>
    <row r="471" spans="1:3" ht="49.5" customHeight="1">
      <c r="A471" s="287">
        <f t="shared" ca="1" si="29"/>
        <v>41091</v>
      </c>
      <c r="B471" s="288">
        <f ca="1">VLOOKUP(A466,'Financial-BS'!A:N,MATCH(Financialgraph!A471,'Financial-BS'!A$5:N$5,0),FALSE)</f>
        <v>-20453</v>
      </c>
      <c r="C471" s="295" t="str">
        <f ca="1">IFERROR(IF(ROUND(B471/MAX(MAX(B468:B479),ABS(MIN(B468:B479)))*50,0)&gt;0,REPT("&gt;",ROUND(B471/MAX(MAX(B468:B479),ABS(MIN(B468:B479)))*50,0)),REPT("&lt;",ABS(ROUND(B471/MAX(MAX(B468:B479),ABS(MIN(B468:B479)))*50,0)))),"")</f>
        <v>&lt;&lt;&lt;&lt;&lt;&lt;&lt;&lt;&lt;&lt;&lt;&lt;&lt;&lt;&lt;&lt;&lt;&lt;&lt;&lt;&lt;&lt;&lt;&lt;&lt;&lt;&lt;&lt;&lt;&lt;&lt;&lt;&lt;&lt;&lt;&lt;&lt;&lt;&lt;&lt;&lt;&lt;&lt;&lt;&lt;&lt;&lt;&lt;</v>
      </c>
    </row>
    <row r="472" spans="1:3" ht="49.5" customHeight="1">
      <c r="A472" s="287">
        <f t="shared" ca="1" si="29"/>
        <v>41122</v>
      </c>
      <c r="B472" s="288">
        <f ca="1">VLOOKUP(A466,'Financial-BS'!A:N,MATCH(Financialgraph!A472,'Financial-BS'!A$5:N$5,0),FALSE)</f>
        <v>-20446</v>
      </c>
      <c r="C472" s="295" t="str">
        <f ca="1">IFERROR(IF(ROUND(B472/MAX(MAX(B468:B479),ABS(MIN(B468:B479)))*50,0)&gt;0,REPT("&gt;",ROUND(B472/MAX(MAX(B468:B479),ABS(MIN(B468:B479)))*50,0)),REPT("&lt;",ABS(ROUND(B472/MAX(MAX(B468:B479),ABS(MIN(B468:B479)))*50,0)))),"")</f>
        <v>&lt;&lt;&lt;&lt;&lt;&lt;&lt;&lt;&lt;&lt;&lt;&lt;&lt;&lt;&lt;&lt;&lt;&lt;&lt;&lt;&lt;&lt;&lt;&lt;&lt;&lt;&lt;&lt;&lt;&lt;&lt;&lt;&lt;&lt;&lt;&lt;&lt;&lt;&lt;&lt;&lt;&lt;&lt;&lt;&lt;&lt;&lt;&lt;</v>
      </c>
    </row>
    <row r="473" spans="1:3" ht="49.5" customHeight="1">
      <c r="A473" s="287">
        <f t="shared" ca="1" si="29"/>
        <v>41153</v>
      </c>
      <c r="B473" s="288">
        <f ca="1">VLOOKUP(A466,'Financial-BS'!A:N,MATCH(Financialgraph!A473,'Financial-BS'!A$5:N$5,0),FALSE)</f>
        <v>-20420</v>
      </c>
      <c r="C473" s="295" t="str">
        <f ca="1">IFERROR(IF(ROUND(B473/MAX(MAX(B468:B479),ABS(MIN(B468:B479)))*50,0)&gt;0,REPT("&gt;",ROUND(B473/MAX(MAX(B468:B479),ABS(MIN(B468:B479)))*50,0)),REPT("&lt;",ABS(ROUND(B473/MAX(MAX(B468:B479),ABS(MIN(B468:B479)))*50,0)))),"")</f>
        <v>&lt;&lt;&lt;&lt;&lt;&lt;&lt;&lt;&lt;&lt;&lt;&lt;&lt;&lt;&lt;&lt;&lt;&lt;&lt;&lt;&lt;&lt;&lt;&lt;&lt;&lt;&lt;&lt;&lt;&lt;&lt;&lt;&lt;&lt;&lt;&lt;&lt;&lt;&lt;&lt;&lt;&lt;&lt;&lt;&lt;&lt;&lt;&lt;</v>
      </c>
    </row>
    <row r="474" spans="1:3" ht="49.5" customHeight="1">
      <c r="A474" s="287">
        <f t="shared" ca="1" si="29"/>
        <v>41183</v>
      </c>
      <c r="B474" s="288">
        <f ca="1">VLOOKUP(A466,'Financial-BS'!A:N,MATCH(Financialgraph!A474,'Financial-BS'!A$5:N$5,0),FALSE)</f>
        <v>-20383</v>
      </c>
      <c r="C474" s="295" t="str">
        <f ca="1">IFERROR(IF(ROUND(B474/MAX(MAX(B468:B479),ABS(MIN(B468:B479)))*50,0)&gt;0,REPT("&gt;",ROUND(B474/MAX(MAX(B468:B479),ABS(MIN(B468:B479)))*50,0)),REPT("&lt;",ABS(ROUND(B474/MAX(MAX(B468:B479),ABS(MIN(B468:B479)))*50,0)))),"")</f>
        <v>&lt;&lt;&lt;&lt;&lt;&lt;&lt;&lt;&lt;&lt;&lt;&lt;&lt;&lt;&lt;&lt;&lt;&lt;&lt;&lt;&lt;&lt;&lt;&lt;&lt;&lt;&lt;&lt;&lt;&lt;&lt;&lt;&lt;&lt;&lt;&lt;&lt;&lt;&lt;&lt;&lt;&lt;&lt;&lt;&lt;&lt;&lt;&lt;</v>
      </c>
    </row>
    <row r="475" spans="1:3" ht="49.5" customHeight="1">
      <c r="A475" s="287">
        <f t="shared" ca="1" si="29"/>
        <v>41214</v>
      </c>
      <c r="B475" s="288">
        <f ca="1">VLOOKUP(A466,'Financial-BS'!A:N,MATCH(Financialgraph!A475,'Financial-BS'!A$5:N$5,0),FALSE)</f>
        <v>-20354</v>
      </c>
      <c r="C475" s="295" t="str">
        <f ca="1">IFERROR(IF(ROUND(B475/MAX(MAX(B468:B479),ABS(MIN(B468:B479)))*50,0)&gt;0,REPT("&gt;",ROUND(B475/MAX(MAX(B468:B479),ABS(MIN(B468:B479)))*50,0)),REPT("&lt;",ABS(ROUND(B475/MAX(MAX(B468:B479),ABS(MIN(B468:B479)))*50,0)))),"")</f>
        <v>&lt;&lt;&lt;&lt;&lt;&lt;&lt;&lt;&lt;&lt;&lt;&lt;&lt;&lt;&lt;&lt;&lt;&lt;&lt;&lt;&lt;&lt;&lt;&lt;&lt;&lt;&lt;&lt;&lt;&lt;&lt;&lt;&lt;&lt;&lt;&lt;&lt;&lt;&lt;&lt;&lt;&lt;&lt;&lt;&lt;&lt;&lt;&lt;</v>
      </c>
    </row>
    <row r="476" spans="1:3" ht="49.5" customHeight="1">
      <c r="A476" s="287">
        <f t="shared" ca="1" si="29"/>
        <v>41244</v>
      </c>
      <c r="B476" s="288">
        <f ca="1">VLOOKUP(A466,'Financial-BS'!A:N,MATCH(Financialgraph!A476,'Financial-BS'!A$5:N$5,0),FALSE)</f>
        <v>-21286</v>
      </c>
      <c r="C476" s="295" t="str">
        <f ca="1">IFERROR(IF(ROUND(B476/MAX(MAX(B468:B479),ABS(MIN(B468:B479)))*50,0)&gt;0,REPT("&gt;",ROUND(B476/MAX(MAX(B468:B479),ABS(MIN(B468:B479)))*50,0)),REPT("&lt;",ABS(ROUND(B476/MAX(MAX(B468:B479),ABS(MIN(B468:B479)))*50,0)))),"")</f>
        <v>&lt;&lt;&lt;&lt;&lt;&lt;&lt;&lt;&lt;&lt;&lt;&lt;&lt;&lt;&lt;&lt;&lt;&lt;&lt;&lt;&lt;&lt;&lt;&lt;&lt;&lt;&lt;&lt;&lt;&lt;&lt;&lt;&lt;&lt;&lt;&lt;&lt;&lt;&lt;&lt;&lt;&lt;&lt;&lt;&lt;&lt;&lt;&lt;&lt;&lt;</v>
      </c>
    </row>
    <row r="477" spans="1:3" ht="49.5" customHeight="1">
      <c r="A477" s="287">
        <f t="shared" ca="1" si="29"/>
        <v>41275</v>
      </c>
      <c r="B477" s="288">
        <f ca="1">VLOOKUP(A466,'Financial-BS'!A:N,MATCH(Financialgraph!A477,'Financial-BS'!A$5:N$5,0),FALSE)</f>
        <v>-21286</v>
      </c>
      <c r="C477" s="295" t="str">
        <f ca="1">IFERROR(IF(ROUND(B477/MAX(MAX(B468:B479),ABS(MIN(B468:B479)))*50,0)&gt;0,REPT("&gt;",ROUND(B477/MAX(MAX(B468:B479),ABS(MIN(B468:B479)))*50,0)),REPT("&lt;",ABS(ROUND(B477/MAX(MAX(B468:B479),ABS(MIN(B468:B479)))*50,0)))),"")</f>
        <v>&lt;&lt;&lt;&lt;&lt;&lt;&lt;&lt;&lt;&lt;&lt;&lt;&lt;&lt;&lt;&lt;&lt;&lt;&lt;&lt;&lt;&lt;&lt;&lt;&lt;&lt;&lt;&lt;&lt;&lt;&lt;&lt;&lt;&lt;&lt;&lt;&lt;&lt;&lt;&lt;&lt;&lt;&lt;&lt;&lt;&lt;&lt;&lt;&lt;&lt;</v>
      </c>
    </row>
    <row r="478" spans="1:3" ht="49.5" customHeight="1">
      <c r="A478" s="287">
        <f t="shared" ca="1" si="29"/>
        <v>41306</v>
      </c>
      <c r="B478" s="288">
        <f ca="1">VLOOKUP(A466,'Financial-BS'!A:N,MATCH(Financialgraph!A478,'Financial-BS'!A$5:N$5,0),FALSE)</f>
        <v>-21286</v>
      </c>
      <c r="C478" s="295" t="str">
        <f ca="1">IFERROR(IF(ROUND(B478/MAX(MAX(B468:B479),ABS(MIN(B468:B479)))*50,0)&gt;0,REPT("&gt;",ROUND(B478/MAX(MAX(B468:B479),ABS(MIN(B468:B479)))*50,0)),REPT("&lt;",ABS(ROUND(B478/MAX(MAX(B468:B479),ABS(MIN(B468:B479)))*50,0)))),"")</f>
        <v>&lt;&lt;&lt;&lt;&lt;&lt;&lt;&lt;&lt;&lt;&lt;&lt;&lt;&lt;&lt;&lt;&lt;&lt;&lt;&lt;&lt;&lt;&lt;&lt;&lt;&lt;&lt;&lt;&lt;&lt;&lt;&lt;&lt;&lt;&lt;&lt;&lt;&lt;&lt;&lt;&lt;&lt;&lt;&lt;&lt;&lt;&lt;&lt;&lt;&lt;</v>
      </c>
    </row>
    <row r="479" spans="1:3" ht="49.5" customHeight="1">
      <c r="A479" s="287">
        <f t="shared" ca="1" si="29"/>
        <v>41334</v>
      </c>
      <c r="B479" s="288">
        <f ca="1">VLOOKUP(A466,'Financial-BS'!A:N,MATCH(Financialgraph!A479,'Financial-BS'!A$5:N$5,0),FALSE)</f>
        <v>-21286</v>
      </c>
      <c r="C479" s="295" t="str">
        <f ca="1">IFERROR(IF(ROUND(B479/MAX(MAX(B468:B479),ABS(MIN(B468:B479)))*50,0)&gt;0,REPT("&gt;",ROUND(B479/MAX(MAX(B468:B479),ABS(MIN(B468:B479)))*50,0)),REPT("&lt;",ABS(ROUND(B479/MAX(MAX(B468:B479),ABS(MIN(B468:B479)))*50,0)))),"")</f>
        <v>&lt;&lt;&lt;&lt;&lt;&lt;&lt;&lt;&lt;&lt;&lt;&lt;&lt;&lt;&lt;&lt;&lt;&lt;&lt;&lt;&lt;&lt;&lt;&lt;&lt;&lt;&lt;&lt;&lt;&lt;&lt;&lt;&lt;&lt;&lt;&lt;&lt;&lt;&lt;&lt;&lt;&lt;&lt;&lt;&lt;&lt;&lt;&lt;&lt;&lt;</v>
      </c>
    </row>
    <row r="480" spans="1:3" ht="49.5" customHeight="1">
      <c r="A480" s="262"/>
      <c r="C480" s="294"/>
    </row>
    <row r="481" spans="1:3" ht="49.5" customHeight="1">
      <c r="A481" s="264">
        <f>A466+1</f>
        <v>35</v>
      </c>
      <c r="C481" s="294"/>
    </row>
    <row r="482" spans="1:3" ht="49.5" customHeight="1">
      <c r="A482" s="81" t="str">
        <f>VLOOKUP(A481,'Financial-BS'!A:N,2,FALSE)</f>
        <v xml:space="preserve"> Total Owners' Equity</v>
      </c>
      <c r="C482" s="294"/>
    </row>
    <row r="483" spans="1:3" ht="49.5" customHeight="1">
      <c r="A483" s="287">
        <f ca="1">A468</f>
        <v>41000</v>
      </c>
      <c r="B483" s="288">
        <f ca="1">VLOOKUP(A481,'Financial-BS'!A:N,MATCH(Financialgraph!A483,'Financial-BS'!A$5:N$5,0),FALSE)</f>
        <v>235</v>
      </c>
      <c r="C483" s="295" t="str">
        <f ca="1">IFERROR(IF(ROUND(B483/MAX(MAX(B483:B494),ABS(MIN(B483:B494)))*50,0)&gt;0,REPT("&gt;",ROUND(B483/MAX(MAX(B483:B494),ABS(MIN(B483:B494)))*50,0)),REPT("&lt;",ABS(ROUND(B483/MAX(MAX(B483:B494),ABS(MIN(B483:B494)))*50,0)))),"")</f>
        <v>&gt;&gt;&gt;&gt;</v>
      </c>
    </row>
    <row r="484" spans="1:3" ht="49.5" customHeight="1">
      <c r="A484" s="287">
        <f t="shared" ref="A484:A494" ca="1" si="30">A469</f>
        <v>41030</v>
      </c>
      <c r="B484" s="288">
        <f ca="1">VLOOKUP(A481,'Financial-BS'!A:N,MATCH(Financialgraph!A484,'Financial-BS'!A$5:N$5,0),FALSE)</f>
        <v>455</v>
      </c>
      <c r="C484" s="295" t="str">
        <f ca="1">IFERROR(IF(ROUND(B484/MAX(MAX(B483:B494),ABS(MIN(B483:B494)))*50,0)&gt;0,REPT("&gt;",ROUND(B484/MAX(MAX(B483:B494),ABS(MIN(B483:B494)))*50,0)),REPT("&lt;",ABS(ROUND(B484/MAX(MAX(B483:B494),ABS(MIN(B483:B494)))*50,0)))),"")</f>
        <v>&gt;&gt;&gt;&gt;&gt;&gt;&gt;</v>
      </c>
    </row>
    <row r="485" spans="1:3" ht="49.5" customHeight="1">
      <c r="A485" s="287">
        <f t="shared" ca="1" si="30"/>
        <v>41061</v>
      </c>
      <c r="B485" s="288">
        <f ca="1">VLOOKUP(A481,'Financial-BS'!A:N,MATCH(Financialgraph!A485,'Financial-BS'!A$5:N$5,0),FALSE)</f>
        <v>646</v>
      </c>
      <c r="C485" s="295" t="str">
        <f ca="1">IFERROR(IF(ROUND(B485/MAX(MAX(B483:B494),ABS(MIN(B483:B494)))*50,0)&gt;0,REPT("&gt;",ROUND(B485/MAX(MAX(B483:B494),ABS(MIN(B483:B494)))*50,0)),REPT("&lt;",ABS(ROUND(B485/MAX(MAX(B483:B494),ABS(MIN(B483:B494)))*50,0)))),"")</f>
        <v>&gt;&gt;&gt;&gt;&gt;&gt;&gt;&gt;&gt;&gt;</v>
      </c>
    </row>
    <row r="486" spans="1:3" ht="49.5" customHeight="1">
      <c r="A486" s="287">
        <f t="shared" ca="1" si="30"/>
        <v>41091</v>
      </c>
      <c r="B486" s="288">
        <f ca="1">VLOOKUP(A481,'Financial-BS'!A:N,MATCH(Financialgraph!A486,'Financial-BS'!A$5:N$5,0),FALSE)</f>
        <v>794</v>
      </c>
      <c r="C486" s="295" t="str">
        <f ca="1">IFERROR(IF(ROUND(B486/MAX(MAX(B483:B494),ABS(MIN(B483:B494)))*50,0)&gt;0,REPT("&gt;",ROUND(B486/MAX(MAX(B483:B494),ABS(MIN(B483:B494)))*50,0)),REPT("&lt;",ABS(ROUND(B486/MAX(MAX(B483:B494),ABS(MIN(B483:B494)))*50,0)))),"")</f>
        <v>&gt;&gt;&gt;&gt;&gt;&gt;&gt;&gt;&gt;&gt;&gt;&gt;</v>
      </c>
    </row>
    <row r="487" spans="1:3" ht="49.5" customHeight="1">
      <c r="A487" s="287">
        <f t="shared" ca="1" si="30"/>
        <v>41122</v>
      </c>
      <c r="B487" s="288">
        <f ca="1">VLOOKUP(A481,'Financial-BS'!A:N,MATCH(Financialgraph!A487,'Financial-BS'!A$5:N$5,0),FALSE)</f>
        <v>1102</v>
      </c>
      <c r="C487" s="295" t="str">
        <f ca="1">IFERROR(IF(ROUND(B487/MAX(MAX(B483:B494),ABS(MIN(B483:B494)))*50,0)&gt;0,REPT("&gt;",ROUND(B487/MAX(MAX(B483:B494),ABS(MIN(B483:B494)))*50,0)),REPT("&lt;",ABS(ROUND(B487/MAX(MAX(B483:B494),ABS(MIN(B483:B494)))*50,0)))),"")</f>
        <v>&gt;&gt;&gt;&gt;&gt;&gt;&gt;&gt;&gt;&gt;&gt;&gt;&gt;&gt;&gt;&gt;&gt;</v>
      </c>
    </row>
    <row r="488" spans="1:3" ht="49.5" customHeight="1">
      <c r="A488" s="287">
        <f t="shared" ca="1" si="30"/>
        <v>41153</v>
      </c>
      <c r="B488" s="288">
        <f ca="1">VLOOKUP(A481,'Financial-BS'!A:N,MATCH(Financialgraph!A488,'Financial-BS'!A$5:N$5,0),FALSE)</f>
        <v>1346</v>
      </c>
      <c r="C488" s="295" t="str">
        <f ca="1">IFERROR(IF(ROUND(B488/MAX(MAX(B483:B494),ABS(MIN(B483:B494)))*50,0)&gt;0,REPT("&gt;",ROUND(B488/MAX(MAX(B483:B494),ABS(MIN(B483:B494)))*50,0)),REPT("&lt;",ABS(ROUND(B488/MAX(MAX(B483:B494),ABS(MIN(B483:B494)))*50,0)))),"")</f>
        <v>&gt;&gt;&gt;&gt;&gt;&gt;&gt;&gt;&gt;&gt;&gt;&gt;&gt;&gt;&gt;&gt;&gt;&gt;&gt;&gt;&gt;</v>
      </c>
    </row>
    <row r="489" spans="1:3" ht="49.5" customHeight="1">
      <c r="A489" s="287">
        <f t="shared" ca="1" si="30"/>
        <v>41183</v>
      </c>
      <c r="B489" s="288">
        <f ca="1">VLOOKUP(A481,'Financial-BS'!A:N,MATCH(Financialgraph!A489,'Financial-BS'!A$5:N$5,0),FALSE)</f>
        <v>1532</v>
      </c>
      <c r="C489" s="295" t="str">
        <f ca="1">IFERROR(IF(ROUND(B489/MAX(MAX(B483:B494),ABS(MIN(B483:B494)))*50,0)&gt;0,REPT("&gt;",ROUND(B489/MAX(MAX(B483:B494),ABS(MIN(B483:B494)))*50,0)),REPT("&lt;",ABS(ROUND(B489/MAX(MAX(B483:B494),ABS(MIN(B483:B494)))*50,0)))),"")</f>
        <v>&gt;&gt;&gt;&gt;&gt;&gt;&gt;&gt;&gt;&gt;&gt;&gt;&gt;&gt;&gt;&gt;&gt;&gt;&gt;&gt;&gt;&gt;&gt;</v>
      </c>
    </row>
    <row r="490" spans="1:3" ht="49.5" customHeight="1">
      <c r="A490" s="287">
        <f t="shared" ca="1" si="30"/>
        <v>41214</v>
      </c>
      <c r="B490" s="288">
        <f ca="1">VLOOKUP(A481,'Financial-BS'!A:N,MATCH(Financialgraph!A490,'Financial-BS'!A$5:N$5,0),FALSE)</f>
        <v>1684</v>
      </c>
      <c r="C490" s="295" t="str">
        <f ca="1">IFERROR(IF(ROUND(B490/MAX(MAX(B483:B494),ABS(MIN(B483:B494)))*50,0)&gt;0,REPT("&gt;",ROUND(B490/MAX(MAX(B483:B494),ABS(MIN(B483:B494)))*50,0)),REPT("&lt;",ABS(ROUND(B490/MAX(MAX(B483:B494),ABS(MIN(B483:B494)))*50,0)))),"")</f>
        <v>&gt;&gt;&gt;&gt;&gt;&gt;&gt;&gt;&gt;&gt;&gt;&gt;&gt;&gt;&gt;&gt;&gt;&gt;&gt;&gt;&gt;&gt;&gt;&gt;&gt;&gt;</v>
      </c>
    </row>
    <row r="491" spans="1:3" ht="49.5" customHeight="1">
      <c r="A491" s="287">
        <f t="shared" ca="1" si="30"/>
        <v>41244</v>
      </c>
      <c r="B491" s="288">
        <f ca="1">VLOOKUP(A481,'Financial-BS'!A:N,MATCH(Financialgraph!A491,'Financial-BS'!A$5:N$5,0),FALSE)</f>
        <v>3264</v>
      </c>
      <c r="C491" s="295" t="str">
        <f ca="1">IFERROR(IF(ROUND(B491/MAX(MAX(B483:B494),ABS(MIN(B483:B494)))*50,0)&gt;0,REPT("&gt;",ROUND(B491/MAX(MAX(B483:B494),ABS(MIN(B483:B494)))*50,0)),REPT("&lt;",ABS(ROUND(B491/MAX(MAX(B483:B494),ABS(MIN(B483:B494)))*50,0)))),"")</f>
        <v>&gt;&gt;&gt;&gt;&gt;&gt;&gt;&gt;&gt;&gt;&gt;&gt;&gt;&gt;&gt;&gt;&gt;&gt;&gt;&gt;&gt;&gt;&gt;&gt;&gt;&gt;&gt;&gt;&gt;&gt;&gt;&gt;&gt;&gt;&gt;&gt;&gt;&gt;&gt;&gt;&gt;&gt;&gt;&gt;&gt;&gt;&gt;&gt;&gt;&gt;</v>
      </c>
    </row>
    <row r="492" spans="1:3" ht="49.5" customHeight="1">
      <c r="A492" s="287">
        <f t="shared" ca="1" si="30"/>
        <v>41275</v>
      </c>
      <c r="B492" s="288">
        <f ca="1">VLOOKUP(A481,'Financial-BS'!A:N,MATCH(Financialgraph!A492,'Financial-BS'!A$5:N$5,0),FALSE)</f>
        <v>3264</v>
      </c>
      <c r="C492" s="295" t="str">
        <f ca="1">IFERROR(IF(ROUND(B492/MAX(MAX(B483:B494),ABS(MIN(B483:B494)))*50,0)&gt;0,REPT("&gt;",ROUND(B492/MAX(MAX(B483:B494),ABS(MIN(B483:B494)))*50,0)),REPT("&lt;",ABS(ROUND(B492/MAX(MAX(B483:B494),ABS(MIN(B483:B494)))*50,0)))),"")</f>
        <v>&gt;&gt;&gt;&gt;&gt;&gt;&gt;&gt;&gt;&gt;&gt;&gt;&gt;&gt;&gt;&gt;&gt;&gt;&gt;&gt;&gt;&gt;&gt;&gt;&gt;&gt;&gt;&gt;&gt;&gt;&gt;&gt;&gt;&gt;&gt;&gt;&gt;&gt;&gt;&gt;&gt;&gt;&gt;&gt;&gt;&gt;&gt;&gt;&gt;&gt;</v>
      </c>
    </row>
    <row r="493" spans="1:3" ht="49.5" customHeight="1">
      <c r="A493" s="287">
        <f t="shared" ca="1" si="30"/>
        <v>41306</v>
      </c>
      <c r="B493" s="288">
        <f ca="1">VLOOKUP(A481,'Financial-BS'!A:N,MATCH(Financialgraph!A493,'Financial-BS'!A$5:N$5,0),FALSE)</f>
        <v>3264</v>
      </c>
      <c r="C493" s="295" t="str">
        <f ca="1">IFERROR(IF(ROUND(B493/MAX(MAX(B483:B494),ABS(MIN(B483:B494)))*50,0)&gt;0,REPT("&gt;",ROUND(B493/MAX(MAX(B483:B494),ABS(MIN(B483:B494)))*50,0)),REPT("&lt;",ABS(ROUND(B493/MAX(MAX(B483:B494),ABS(MIN(B483:B494)))*50,0)))),"")</f>
        <v>&gt;&gt;&gt;&gt;&gt;&gt;&gt;&gt;&gt;&gt;&gt;&gt;&gt;&gt;&gt;&gt;&gt;&gt;&gt;&gt;&gt;&gt;&gt;&gt;&gt;&gt;&gt;&gt;&gt;&gt;&gt;&gt;&gt;&gt;&gt;&gt;&gt;&gt;&gt;&gt;&gt;&gt;&gt;&gt;&gt;&gt;&gt;&gt;&gt;&gt;</v>
      </c>
    </row>
    <row r="494" spans="1:3" ht="49.5" customHeight="1">
      <c r="A494" s="287">
        <f t="shared" ca="1" si="30"/>
        <v>41334</v>
      </c>
      <c r="B494" s="288">
        <f ca="1">VLOOKUP(A481,'Financial-BS'!A:N,MATCH(Financialgraph!A494,'Financial-BS'!A$5:N$5,0),FALSE)</f>
        <v>3264</v>
      </c>
      <c r="C494" s="295" t="str">
        <f ca="1">IFERROR(IF(ROUND(B494/MAX(MAX(B483:B494),ABS(MIN(B483:B494)))*50,0)&gt;0,REPT("&gt;",ROUND(B494/MAX(MAX(B483:B494),ABS(MIN(B483:B494)))*50,0)),REPT("&lt;",ABS(ROUND(B494/MAX(MAX(B483:B494),ABS(MIN(B483:B494)))*50,0)))),"")</f>
        <v>&gt;&gt;&gt;&gt;&gt;&gt;&gt;&gt;&gt;&gt;&gt;&gt;&gt;&gt;&gt;&gt;&gt;&gt;&gt;&gt;&gt;&gt;&gt;&gt;&gt;&gt;&gt;&gt;&gt;&gt;&gt;&gt;&gt;&gt;&gt;&gt;&gt;&gt;&gt;&gt;&gt;&gt;&gt;&gt;&gt;&gt;&gt;&gt;&gt;&gt;</v>
      </c>
    </row>
    <row r="495" spans="1:3" ht="49.5" customHeight="1">
      <c r="C495" s="294"/>
    </row>
    <row r="496" spans="1:3" ht="49.5" customHeight="1">
      <c r="A496" s="264">
        <f>A481+1</f>
        <v>36</v>
      </c>
      <c r="C496" s="294"/>
    </row>
    <row r="497" spans="1:3" ht="49.5" customHeight="1">
      <c r="A497" s="81" t="str">
        <f>VLOOKUP(A496,'Financial-BS'!A:N,2,FALSE)</f>
        <v>Total liabilities and owners' equity</v>
      </c>
      <c r="C497" s="294"/>
    </row>
    <row r="498" spans="1:3" ht="49.5" customHeight="1">
      <c r="A498" s="287">
        <f ca="1">A483</f>
        <v>41000</v>
      </c>
      <c r="B498" s="288">
        <f ca="1">VLOOKUP(A496,'Financial-BS'!A:N,MATCH(Financialgraph!A498,'Financial-BS'!A$5:N$5,0),FALSE)</f>
        <v>229</v>
      </c>
      <c r="C498" s="295" t="str">
        <f ca="1">IFERROR(IF(ROUND(B498/MAX(MAX(B498:B509),ABS(MIN(B498:B509)))*50,0)&gt;0,REPT("&gt;",ROUND(B498/MAX(MAX(B498:B509),ABS(MIN(B498:B509)))*50,0)),REPT("&lt;",ABS(ROUND(B498/MAX(MAX(B498:B509),ABS(MIN(B498:B509)))*50,0)))),"")</f>
        <v>&gt;</v>
      </c>
    </row>
    <row r="499" spans="1:3" ht="49.5" customHeight="1">
      <c r="A499" s="287">
        <f t="shared" ref="A499:A509" ca="1" si="31">A484</f>
        <v>41030</v>
      </c>
      <c r="B499" s="288">
        <f ca="1">VLOOKUP(A496,'Financial-BS'!A:N,MATCH(Financialgraph!A499,'Financial-BS'!A$5:N$5,0),FALSE)</f>
        <v>455</v>
      </c>
      <c r="C499" s="295" t="str">
        <f ca="1">IFERROR(IF(ROUND(B499/MAX(MAX(B498:B509),ABS(MIN(B498:B509)))*50,0)&gt;0,REPT("&gt;",ROUND(B499/MAX(MAX(B498:B509),ABS(MIN(B498:B509)))*50,0)),REPT("&lt;",ABS(ROUND(B499/MAX(MAX(B498:B509),ABS(MIN(B498:B509)))*50,0)))),"")</f>
        <v>&gt;</v>
      </c>
    </row>
    <row r="500" spans="1:3" ht="49.5" customHeight="1">
      <c r="A500" s="287">
        <f t="shared" ca="1" si="31"/>
        <v>41061</v>
      </c>
      <c r="B500" s="288">
        <f ca="1">VLOOKUP(A496,'Financial-BS'!A:N,MATCH(Financialgraph!A500,'Financial-BS'!A$5:N$5,0),FALSE)</f>
        <v>189</v>
      </c>
      <c r="C500" s="295" t="str">
        <f ca="1">IFERROR(IF(ROUND(B500/MAX(MAX(B498:B509),ABS(MIN(B498:B509)))*50,0)&gt;0,REPT("&gt;",ROUND(B500/MAX(MAX(B498:B509),ABS(MIN(B498:B509)))*50,0)),REPT("&lt;",ABS(ROUND(B500/MAX(MAX(B498:B509),ABS(MIN(B498:B509)))*50,0)))),"")</f>
        <v/>
      </c>
    </row>
    <row r="501" spans="1:3" ht="49.5" customHeight="1">
      <c r="A501" s="287">
        <f t="shared" ca="1" si="31"/>
        <v>41091</v>
      </c>
      <c r="B501" s="288">
        <f ca="1">VLOOKUP(A496,'Financial-BS'!A:N,MATCH(Financialgraph!A501,'Financial-BS'!A$5:N$5,0),FALSE)</f>
        <v>-19659</v>
      </c>
      <c r="C501" s="295" t="str">
        <f ca="1">IFERROR(IF(ROUND(B501/MAX(MAX(B498:B509),ABS(MIN(B498:B509)))*50,0)&gt;0,REPT("&gt;",ROUND(B501/MAX(MAX(B498:B509),ABS(MIN(B498:B509)))*50,0)),REPT("&lt;",ABS(ROUND(B501/MAX(MAX(B498:B509),ABS(MIN(B498:B509)))*50,0)))),"")</f>
        <v>&lt;&lt;&lt;&lt;&lt;&lt;&lt;&lt;&lt;&lt;&lt;&lt;&lt;&lt;&lt;&lt;&lt;&lt;&lt;&lt;&lt;&lt;&lt;&lt;&lt;&lt;&lt;&lt;&lt;&lt;&lt;&lt;&lt;&lt;&lt;&lt;&lt;&lt;&lt;&lt;&lt;&lt;&lt;&lt;&lt;&lt;&lt;&lt;&lt;&lt;</v>
      </c>
    </row>
    <row r="502" spans="1:3" ht="49.5" customHeight="1">
      <c r="A502" s="287">
        <f t="shared" ca="1" si="31"/>
        <v>41122</v>
      </c>
      <c r="B502" s="288">
        <f ca="1">VLOOKUP(A496,'Financial-BS'!A:N,MATCH(Financialgraph!A502,'Financial-BS'!A$5:N$5,0),FALSE)</f>
        <v>-19344</v>
      </c>
      <c r="C502" s="295" t="str">
        <f ca="1">IFERROR(IF(ROUND(B502/MAX(MAX(B498:B509),ABS(MIN(B498:B509)))*50,0)&gt;0,REPT("&gt;",ROUND(B502/MAX(MAX(B498:B509),ABS(MIN(B498:B509)))*50,0)),REPT("&lt;",ABS(ROUND(B502/MAX(MAX(B498:B509),ABS(MIN(B498:B509)))*50,0)))),"")</f>
        <v>&lt;&lt;&lt;&lt;&lt;&lt;&lt;&lt;&lt;&lt;&lt;&lt;&lt;&lt;&lt;&lt;&lt;&lt;&lt;&lt;&lt;&lt;&lt;&lt;&lt;&lt;&lt;&lt;&lt;&lt;&lt;&lt;&lt;&lt;&lt;&lt;&lt;&lt;&lt;&lt;&lt;&lt;&lt;&lt;&lt;&lt;&lt;&lt;&lt;</v>
      </c>
    </row>
    <row r="503" spans="1:3" ht="49.5" customHeight="1">
      <c r="A503" s="287">
        <f t="shared" ca="1" si="31"/>
        <v>41153</v>
      </c>
      <c r="B503" s="288">
        <f ca="1">VLOOKUP(A496,'Financial-BS'!A:N,MATCH(Financialgraph!A503,'Financial-BS'!A$5:N$5,0),FALSE)</f>
        <v>-19074</v>
      </c>
      <c r="C503" s="295" t="str">
        <f ca="1">IFERROR(IF(ROUND(B503/MAX(MAX(B498:B509),ABS(MIN(B498:B509)))*50,0)&gt;0,REPT("&gt;",ROUND(B503/MAX(MAX(B498:B509),ABS(MIN(B498:B509)))*50,0)),REPT("&lt;",ABS(ROUND(B503/MAX(MAX(B498:B509),ABS(MIN(B498:B509)))*50,0)))),"")</f>
        <v>&lt;&lt;&lt;&lt;&lt;&lt;&lt;&lt;&lt;&lt;&lt;&lt;&lt;&lt;&lt;&lt;&lt;&lt;&lt;&lt;&lt;&lt;&lt;&lt;&lt;&lt;&lt;&lt;&lt;&lt;&lt;&lt;&lt;&lt;&lt;&lt;&lt;&lt;&lt;&lt;&lt;&lt;&lt;&lt;&lt;&lt;&lt;&lt;&lt;</v>
      </c>
    </row>
    <row r="504" spans="1:3" ht="49.5" customHeight="1">
      <c r="A504" s="287">
        <f t="shared" ca="1" si="31"/>
        <v>41183</v>
      </c>
      <c r="B504" s="288">
        <f ca="1">VLOOKUP(A496,'Financial-BS'!A:N,MATCH(Financialgraph!A504,'Financial-BS'!A$5:N$5,0),FALSE)</f>
        <v>-18851</v>
      </c>
      <c r="C504" s="295" t="str">
        <f ca="1">IFERROR(IF(ROUND(B504/MAX(MAX(B498:B509),ABS(MIN(B498:B509)))*50,0)&gt;0,REPT("&gt;",ROUND(B504/MAX(MAX(B498:B509),ABS(MIN(B498:B509)))*50,0)),REPT("&lt;",ABS(ROUND(B504/MAX(MAX(B498:B509),ABS(MIN(B498:B509)))*50,0)))),"")</f>
        <v>&lt;&lt;&lt;&lt;&lt;&lt;&lt;&lt;&lt;&lt;&lt;&lt;&lt;&lt;&lt;&lt;&lt;&lt;&lt;&lt;&lt;&lt;&lt;&lt;&lt;&lt;&lt;&lt;&lt;&lt;&lt;&lt;&lt;&lt;&lt;&lt;&lt;&lt;&lt;&lt;&lt;&lt;&lt;&lt;&lt;&lt;&lt;&lt;</v>
      </c>
    </row>
    <row r="505" spans="1:3" ht="49.5" customHeight="1">
      <c r="A505" s="287">
        <f t="shared" ca="1" si="31"/>
        <v>41214</v>
      </c>
      <c r="B505" s="288">
        <f ca="1">VLOOKUP(A496,'Financial-BS'!A:N,MATCH(Financialgraph!A505,'Financial-BS'!A$5:N$5,0),FALSE)</f>
        <v>-18670</v>
      </c>
      <c r="C505" s="295" t="str">
        <f ca="1">IFERROR(IF(ROUND(B505/MAX(MAX(B498:B509),ABS(MIN(B498:B509)))*50,0)&gt;0,REPT("&gt;",ROUND(B505/MAX(MAX(B498:B509),ABS(MIN(B498:B509)))*50,0)),REPT("&lt;",ABS(ROUND(B505/MAX(MAX(B498:B509),ABS(MIN(B498:B509)))*50,0)))),"")</f>
        <v>&lt;&lt;&lt;&lt;&lt;&lt;&lt;&lt;&lt;&lt;&lt;&lt;&lt;&lt;&lt;&lt;&lt;&lt;&lt;&lt;&lt;&lt;&lt;&lt;&lt;&lt;&lt;&lt;&lt;&lt;&lt;&lt;&lt;&lt;&lt;&lt;&lt;&lt;&lt;&lt;&lt;&lt;&lt;&lt;&lt;&lt;&lt;</v>
      </c>
    </row>
    <row r="506" spans="1:3" ht="49.5" customHeight="1">
      <c r="A506" s="287">
        <f t="shared" ca="1" si="31"/>
        <v>41244</v>
      </c>
      <c r="B506" s="288">
        <f ca="1">VLOOKUP(A496,'Financial-BS'!A:N,MATCH(Financialgraph!A506,'Financial-BS'!A$5:N$5,0),FALSE)</f>
        <v>-18022</v>
      </c>
      <c r="C506" s="295" t="str">
        <f ca="1">IFERROR(IF(ROUND(B506/MAX(MAX(B498:B509),ABS(MIN(B498:B509)))*50,0)&gt;0,REPT("&gt;",ROUND(B506/MAX(MAX(B498:B509),ABS(MIN(B498:B509)))*50,0)),REPT("&lt;",ABS(ROUND(B506/MAX(MAX(B498:B509),ABS(MIN(B498:B509)))*50,0)))),"")</f>
        <v>&lt;&lt;&lt;&lt;&lt;&lt;&lt;&lt;&lt;&lt;&lt;&lt;&lt;&lt;&lt;&lt;&lt;&lt;&lt;&lt;&lt;&lt;&lt;&lt;&lt;&lt;&lt;&lt;&lt;&lt;&lt;&lt;&lt;&lt;&lt;&lt;&lt;&lt;&lt;&lt;&lt;&lt;&lt;&lt;&lt;&lt;</v>
      </c>
    </row>
    <row r="507" spans="1:3" ht="49.5" customHeight="1">
      <c r="A507" s="287">
        <f t="shared" ca="1" si="31"/>
        <v>41275</v>
      </c>
      <c r="B507" s="288">
        <f ca="1">VLOOKUP(A496,'Financial-BS'!A:N,MATCH(Financialgraph!A507,'Financial-BS'!A$5:N$5,0),FALSE)</f>
        <v>-18022</v>
      </c>
      <c r="C507" s="295" t="str">
        <f ca="1">IFERROR(IF(ROUND(B507/MAX(MAX(B498:B509),ABS(MIN(B498:B509)))*50,0)&gt;0,REPT("&gt;",ROUND(B507/MAX(MAX(B498:B509),ABS(MIN(B498:B509)))*50,0)),REPT("&lt;",ABS(ROUND(B507/MAX(MAX(B498:B509),ABS(MIN(B498:B509)))*50,0)))),"")</f>
        <v>&lt;&lt;&lt;&lt;&lt;&lt;&lt;&lt;&lt;&lt;&lt;&lt;&lt;&lt;&lt;&lt;&lt;&lt;&lt;&lt;&lt;&lt;&lt;&lt;&lt;&lt;&lt;&lt;&lt;&lt;&lt;&lt;&lt;&lt;&lt;&lt;&lt;&lt;&lt;&lt;&lt;&lt;&lt;&lt;&lt;&lt;</v>
      </c>
    </row>
    <row r="508" spans="1:3" ht="49.5" customHeight="1">
      <c r="A508" s="287">
        <f t="shared" ca="1" si="31"/>
        <v>41306</v>
      </c>
      <c r="B508" s="288">
        <f ca="1">VLOOKUP(A496,'Financial-BS'!A:N,MATCH(Financialgraph!A508,'Financial-BS'!A$5:N$5,0),FALSE)</f>
        <v>-18022</v>
      </c>
      <c r="C508" s="295" t="str">
        <f ca="1">IFERROR(IF(ROUND(B508/MAX(MAX(B498:B509),ABS(MIN(B498:B509)))*50,0)&gt;0,REPT("&gt;",ROUND(B508/MAX(MAX(B498:B509),ABS(MIN(B498:B509)))*50,0)),REPT("&lt;",ABS(ROUND(B508/MAX(MAX(B498:B509),ABS(MIN(B498:B509)))*50,0)))),"")</f>
        <v>&lt;&lt;&lt;&lt;&lt;&lt;&lt;&lt;&lt;&lt;&lt;&lt;&lt;&lt;&lt;&lt;&lt;&lt;&lt;&lt;&lt;&lt;&lt;&lt;&lt;&lt;&lt;&lt;&lt;&lt;&lt;&lt;&lt;&lt;&lt;&lt;&lt;&lt;&lt;&lt;&lt;&lt;&lt;&lt;&lt;&lt;</v>
      </c>
    </row>
    <row r="509" spans="1:3" ht="49.5" customHeight="1">
      <c r="A509" s="287">
        <f t="shared" ca="1" si="31"/>
        <v>41334</v>
      </c>
      <c r="B509" s="288">
        <f ca="1">VLOOKUP(A496,'Financial-BS'!A:N,MATCH(Financialgraph!A509,'Financial-BS'!A$5:N$5,0),FALSE)</f>
        <v>-18022</v>
      </c>
      <c r="C509" s="295" t="str">
        <f ca="1">IFERROR(IF(ROUND(B509/MAX(MAX(B498:B509),ABS(MIN(B498:B509)))*50,0)&gt;0,REPT("&gt;",ROUND(B509/MAX(MAX(B498:B509),ABS(MIN(B498:B509)))*50,0)),REPT("&lt;",ABS(ROUND(B509/MAX(MAX(B498:B509),ABS(MIN(B498:B509)))*50,0)))),"")</f>
        <v>&lt;&lt;&lt;&lt;&lt;&lt;&lt;&lt;&lt;&lt;&lt;&lt;&lt;&lt;&lt;&lt;&lt;&lt;&lt;&lt;&lt;&lt;&lt;&lt;&lt;&lt;&lt;&lt;&lt;&lt;&lt;&lt;&lt;&lt;&lt;&lt;&lt;&lt;&lt;&lt;&lt;&lt;&lt;&lt;&lt;&lt;</v>
      </c>
    </row>
    <row r="510" spans="1:3" ht="49.5" customHeight="1">
      <c r="C510" s="294"/>
    </row>
    <row r="511" spans="1:3" ht="49.5" customHeight="1">
      <c r="A511" s="264">
        <v>29</v>
      </c>
      <c r="C511" s="294"/>
    </row>
    <row r="512" spans="1:3" ht="49.5" customHeight="1">
      <c r="A512" s="81" t="str">
        <f>VLOOKUP(A511,'Financial-PL'!A:N,2,FALSE)</f>
        <v>Sales</v>
      </c>
      <c r="C512" s="294"/>
    </row>
    <row r="513" spans="1:3" ht="49.5" customHeight="1">
      <c r="A513" s="287">
        <f ca="1">A498</f>
        <v>41000</v>
      </c>
      <c r="B513" s="288">
        <f ca="1">VLOOKUP(A511,'Financial-PL'!A:N,MATCH(Financialgraph!A513,'Financial-PL'!A$5:N$5,0),FALSE)</f>
        <v>-9</v>
      </c>
      <c r="C513" s="295" t="str">
        <f ca="1">IFERROR(IF(ROUND(B513/MAX(MAX(B513:B524),ABS(MIN(B513:B524)))*50,0)&gt;0,REPT("&gt;",ROUND(B513/MAX(MAX(B513:B524),ABS(MIN(B513:B524)))*50,0)),REPT("&lt;",ABS(ROUND(B513/MAX(MAX(B513:B524),ABS(MIN(B513:B524)))*50,0)))),"")</f>
        <v>&lt;&lt;&lt;&lt;&lt;&lt;&lt;&lt;&lt;&lt;&lt;&lt;&lt;&lt;</v>
      </c>
    </row>
    <row r="514" spans="1:3" ht="49.5" customHeight="1">
      <c r="A514" s="287">
        <f t="shared" ref="A514:A524" ca="1" si="32">A499</f>
        <v>41030</v>
      </c>
      <c r="B514" s="288">
        <f ca="1">VLOOKUP(A511,'Financial-PL'!A:N,MATCH(Financialgraph!A514,'Financial-PL'!A$5:N$5,0),FALSE)</f>
        <v>-8</v>
      </c>
      <c r="C514" s="295" t="str">
        <f ca="1">IFERROR(IF(ROUND(B514/MAX(MAX(B513:B524),ABS(MIN(B513:B524)))*50,0)&gt;0,REPT("&gt;",ROUND(B514/MAX(MAX(B513:B524),ABS(MIN(B513:B524)))*50,0)),REPT("&lt;",ABS(ROUND(B514/MAX(MAX(B513:B524),ABS(MIN(B513:B524)))*50,0)))),"")</f>
        <v>&lt;&lt;&lt;&lt;&lt;&lt;&lt;&lt;&lt;&lt;&lt;&lt;</v>
      </c>
    </row>
    <row r="515" spans="1:3" ht="49.5" customHeight="1">
      <c r="A515" s="287">
        <f t="shared" ca="1" si="32"/>
        <v>41061</v>
      </c>
      <c r="B515" s="288">
        <f ca="1">VLOOKUP(A511,'Financial-PL'!A:N,MATCH(Financialgraph!A515,'Financial-PL'!A$5:N$5,0),FALSE)</f>
        <v>-1</v>
      </c>
      <c r="C515" s="295" t="str">
        <f ca="1">IFERROR(IF(ROUND(B515/MAX(MAX(B513:B524),ABS(MIN(B513:B524)))*50,0)&gt;0,REPT("&gt;",ROUND(B515/MAX(MAX(B513:B524),ABS(MIN(B513:B524)))*50,0)),REPT("&lt;",ABS(ROUND(B515/MAX(MAX(B513:B524),ABS(MIN(B513:B524)))*50,0)))),"")</f>
        <v>&lt;&lt;</v>
      </c>
    </row>
    <row r="516" spans="1:3" ht="49.5" customHeight="1">
      <c r="A516" s="287">
        <f t="shared" ca="1" si="32"/>
        <v>41091</v>
      </c>
      <c r="B516" s="288">
        <f ca="1">VLOOKUP(A511,'Financial-PL'!A:N,MATCH(Financialgraph!A516,'Financial-PL'!A$5:N$5,0),FALSE)</f>
        <v>-31</v>
      </c>
      <c r="C516" s="295" t="str">
        <f ca="1">IFERROR(IF(ROUND(B516/MAX(MAX(B513:B524),ABS(MIN(B513:B524)))*50,0)&gt;0,REPT("&gt;",ROUND(B516/MAX(MAX(B513:B524),ABS(MIN(B513:B524)))*50,0)),REPT("&lt;",ABS(ROUND(B516/MAX(MAX(B513:B524),ABS(MIN(B513:B524)))*50,0)))),"")</f>
        <v>&lt;&lt;&lt;&lt;&lt;&lt;&lt;&lt;&lt;&lt;&lt;&lt;&lt;&lt;&lt;&lt;&lt;&lt;&lt;&lt;&lt;&lt;&lt;&lt;&lt;&lt;&lt;&lt;&lt;&lt;&lt;&lt;&lt;&lt;&lt;&lt;&lt;&lt;&lt;&lt;&lt;&lt;&lt;&lt;&lt;&lt;&lt;</v>
      </c>
    </row>
    <row r="517" spans="1:3" ht="49.5" customHeight="1">
      <c r="A517" s="287">
        <f t="shared" ca="1" si="32"/>
        <v>41122</v>
      </c>
      <c r="B517" s="288">
        <f ca="1">VLOOKUP(A511,'Financial-PL'!A:N,MATCH(Financialgraph!A517,'Financial-PL'!A$5:N$5,0),FALSE)</f>
        <v>-5</v>
      </c>
      <c r="C517" s="295" t="str">
        <f ca="1">IFERROR(IF(ROUND(B517/MAX(MAX(B513:B524),ABS(MIN(B513:B524)))*50,0)&gt;0,REPT("&gt;",ROUND(B517/MAX(MAX(B513:B524),ABS(MIN(B513:B524)))*50,0)),REPT("&lt;",ABS(ROUND(B517/MAX(MAX(B513:B524),ABS(MIN(B513:B524)))*50,0)))),"")</f>
        <v>&lt;&lt;&lt;&lt;&lt;&lt;&lt;&lt;</v>
      </c>
    </row>
    <row r="518" spans="1:3" ht="49.5" customHeight="1">
      <c r="A518" s="287">
        <f t="shared" ca="1" si="32"/>
        <v>41153</v>
      </c>
      <c r="B518" s="288">
        <f ca="1">VLOOKUP(A511,'Financial-PL'!A:N,MATCH(Financialgraph!A518,'Financial-PL'!A$5:N$5,0),FALSE)</f>
        <v>-24</v>
      </c>
      <c r="C518" s="295" t="str">
        <f ca="1">IFERROR(IF(ROUND(B518/MAX(MAX(B513:B524),ABS(MIN(B513:B524)))*50,0)&gt;0,REPT("&gt;",ROUND(B518/MAX(MAX(B513:B524),ABS(MIN(B513:B524)))*50,0)),REPT("&lt;",ABS(ROUND(B518/MAX(MAX(B513:B524),ABS(MIN(B513:B524)))*50,0)))),"")</f>
        <v>&lt;&lt;&lt;&lt;&lt;&lt;&lt;&lt;&lt;&lt;&lt;&lt;&lt;&lt;&lt;&lt;&lt;&lt;&lt;&lt;&lt;&lt;&lt;&lt;&lt;&lt;&lt;&lt;&lt;&lt;&lt;&lt;&lt;&lt;&lt;&lt;</v>
      </c>
    </row>
    <row r="519" spans="1:3" ht="49.5" customHeight="1">
      <c r="A519" s="287">
        <f t="shared" ca="1" si="32"/>
        <v>41183</v>
      </c>
      <c r="B519" s="288">
        <f ca="1">VLOOKUP(A511,'Financial-PL'!A:N,MATCH(Financialgraph!A519,'Financial-PL'!A$5:N$5,0),FALSE)</f>
        <v>-33</v>
      </c>
      <c r="C519" s="295" t="str">
        <f ca="1">IFERROR(IF(ROUND(B519/MAX(MAX(B513:B524),ABS(MIN(B513:B524)))*50,0)&gt;0,REPT("&gt;",ROUND(B519/MAX(MAX(B513:B524),ABS(MIN(B513:B524)))*50,0)),REPT("&lt;",ABS(ROUND(B519/MAX(MAX(B513:B524),ABS(MIN(B513:B524)))*50,0)))),"")</f>
        <v>&lt;&lt;&lt;&lt;&lt;&lt;&lt;&lt;&lt;&lt;&lt;&lt;&lt;&lt;&lt;&lt;&lt;&lt;&lt;&lt;&lt;&lt;&lt;&lt;&lt;&lt;&lt;&lt;&lt;&lt;&lt;&lt;&lt;&lt;&lt;&lt;&lt;&lt;&lt;&lt;&lt;&lt;&lt;&lt;&lt;&lt;&lt;&lt;&lt;&lt;</v>
      </c>
    </row>
    <row r="520" spans="1:3" ht="49.5" customHeight="1">
      <c r="A520" s="287">
        <f t="shared" ca="1" si="32"/>
        <v>41214</v>
      </c>
      <c r="B520" s="288">
        <f ca="1">VLOOKUP(A511,'Financial-PL'!A:N,MATCH(Financialgraph!A520,'Financial-PL'!A$5:N$5,0),FALSE)</f>
        <v>-21</v>
      </c>
      <c r="C520" s="295" t="str">
        <f ca="1">IFERROR(IF(ROUND(B520/MAX(MAX(B513:B524),ABS(MIN(B513:B524)))*50,0)&gt;0,REPT("&gt;",ROUND(B520/MAX(MAX(B513:B524),ABS(MIN(B513:B524)))*50,0)),REPT("&lt;",ABS(ROUND(B520/MAX(MAX(B513:B524),ABS(MIN(B513:B524)))*50,0)))),"")</f>
        <v>&lt;&lt;&lt;&lt;&lt;&lt;&lt;&lt;&lt;&lt;&lt;&lt;&lt;&lt;&lt;&lt;&lt;&lt;&lt;&lt;&lt;&lt;&lt;&lt;&lt;&lt;&lt;&lt;&lt;&lt;&lt;&lt;</v>
      </c>
    </row>
    <row r="521" spans="1:3" ht="49.5" customHeight="1">
      <c r="A521" s="287">
        <f t="shared" ca="1" si="32"/>
        <v>41244</v>
      </c>
      <c r="B521" s="288">
        <f ca="1">VLOOKUP(A511,'Financial-PL'!A:N,MATCH(Financialgraph!A521,'Financial-PL'!A$5:N$5,0),FALSE)</f>
        <v>-16</v>
      </c>
      <c r="C521" s="295" t="str">
        <f ca="1">IFERROR(IF(ROUND(B521/MAX(MAX(B513:B524),ABS(MIN(B513:B524)))*50,0)&gt;0,REPT("&gt;",ROUND(B521/MAX(MAX(B513:B524),ABS(MIN(B513:B524)))*50,0)),REPT("&lt;",ABS(ROUND(B521/MAX(MAX(B513:B524),ABS(MIN(B513:B524)))*50,0)))),"")</f>
        <v>&lt;&lt;&lt;&lt;&lt;&lt;&lt;&lt;&lt;&lt;&lt;&lt;&lt;&lt;&lt;&lt;&lt;&lt;&lt;&lt;&lt;&lt;&lt;&lt;</v>
      </c>
    </row>
    <row r="522" spans="1:3" ht="49.5" customHeight="1">
      <c r="A522" s="287">
        <f t="shared" ca="1" si="32"/>
        <v>41275</v>
      </c>
      <c r="B522" s="288">
        <f ca="1">VLOOKUP(A511,'Financial-PL'!A:N,MATCH(Financialgraph!A522,'Financial-PL'!A$5:N$5,0),FALSE)</f>
        <v>0</v>
      </c>
      <c r="C522" s="295" t="str">
        <f ca="1">IFERROR(IF(ROUND(B522/MAX(MAX(B513:B524),ABS(MIN(B513:B524)))*50,0)&gt;0,REPT("&gt;",ROUND(B522/MAX(MAX(B513:B524),ABS(MIN(B513:B524)))*50,0)),REPT("&lt;",ABS(ROUND(B522/MAX(MAX(B513:B524),ABS(MIN(B513:B524)))*50,0)))),"")</f>
        <v/>
      </c>
    </row>
    <row r="523" spans="1:3" ht="49.5" customHeight="1">
      <c r="A523" s="287">
        <f t="shared" ca="1" si="32"/>
        <v>41306</v>
      </c>
      <c r="B523" s="288">
        <f ca="1">VLOOKUP(A511,'Financial-PL'!A:N,MATCH(Financialgraph!A523,'Financial-PL'!A$5:N$5,0),FALSE)</f>
        <v>0</v>
      </c>
      <c r="C523" s="295" t="str">
        <f ca="1">IFERROR(IF(ROUND(B523/MAX(MAX(B513:B524),ABS(MIN(B513:B524)))*50,0)&gt;0,REPT("&gt;",ROUND(B523/MAX(MAX(B513:B524),ABS(MIN(B513:B524)))*50,0)),REPT("&lt;",ABS(ROUND(B523/MAX(MAX(B513:B524),ABS(MIN(B513:B524)))*50,0)))),"")</f>
        <v/>
      </c>
    </row>
    <row r="524" spans="1:3" ht="49.5" customHeight="1">
      <c r="A524" s="287">
        <f t="shared" ca="1" si="32"/>
        <v>41334</v>
      </c>
      <c r="B524" s="288">
        <f ca="1">VLOOKUP(A511,'Financial-PL'!A:N,MATCH(Financialgraph!A524,'Financial-PL'!A$5:N$5,0),FALSE)</f>
        <v>0</v>
      </c>
      <c r="C524" s="295" t="str">
        <f ca="1">IFERROR(IF(ROUND(B524/MAX(MAX(B513:B524),ABS(MIN(B513:B524)))*50,0)&gt;0,REPT("&gt;",ROUND(B524/MAX(MAX(B513:B524),ABS(MIN(B513:B524)))*50,0)),REPT("&lt;",ABS(ROUND(B524/MAX(MAX(B513:B524),ABS(MIN(B513:B524)))*50,0)))),"")</f>
        <v/>
      </c>
    </row>
    <row r="525" spans="1:3" ht="49.5" customHeight="1">
      <c r="A525" s="262"/>
      <c r="C525" s="294"/>
    </row>
    <row r="526" spans="1:3" ht="49.5" customHeight="1">
      <c r="A526" s="264">
        <f>A511+1</f>
        <v>30</v>
      </c>
      <c r="C526" s="294"/>
    </row>
    <row r="527" spans="1:3" ht="49.5" customHeight="1">
      <c r="A527" s="81" t="str">
        <f>VLOOKUP(A526,'Financial-PL'!A:N,2,FALSE)</f>
        <v>Other Income</v>
      </c>
      <c r="C527" s="294"/>
    </row>
    <row r="528" spans="1:3" ht="49.5" customHeight="1">
      <c r="A528" s="287">
        <f ca="1">A513</f>
        <v>41000</v>
      </c>
      <c r="B528" s="288">
        <f ca="1">VLOOKUP(A526,'Financial-PL'!A:N,MATCH(Financialgraph!A528,'Financial-PL'!A$5:N$5,0),FALSE)</f>
        <v>0</v>
      </c>
      <c r="C528" s="295" t="str">
        <f ca="1">IFERROR(IF(ROUND(B528/MAX(MAX(B528:B539),ABS(MIN(B528:B539)))*50,0)&gt;0,REPT("&gt;",ROUND(B528/MAX(MAX(B528:B539),ABS(MIN(B528:B539)))*50,0)),REPT("&lt;",ABS(ROUND(B528/MAX(MAX(B528:B539),ABS(MIN(B528:B539)))*50,0)))),"")</f>
        <v/>
      </c>
    </row>
    <row r="529" spans="1:3" ht="49.5" customHeight="1">
      <c r="A529" s="287">
        <f t="shared" ref="A529:A539" ca="1" si="33">A514</f>
        <v>41030</v>
      </c>
      <c r="B529" s="288">
        <f ca="1">VLOOKUP(A526,'Financial-PL'!A:N,MATCH(Financialgraph!A529,'Financial-PL'!A$5:N$5,0),FALSE)</f>
        <v>0</v>
      </c>
      <c r="C529" s="295" t="str">
        <f ca="1">IFERROR(IF(ROUND(B529/MAX(MAX(B528:B539),ABS(MIN(B528:B539)))*50,0)&gt;0,REPT("&gt;",ROUND(B529/MAX(MAX(B528:B539),ABS(MIN(B528:B539)))*50,0)),REPT("&lt;",ABS(ROUND(B529/MAX(MAX(B528:B539),ABS(MIN(B528:B539)))*50,0)))),"")</f>
        <v/>
      </c>
    </row>
    <row r="530" spans="1:3" ht="49.5" customHeight="1">
      <c r="A530" s="287">
        <f t="shared" ca="1" si="33"/>
        <v>41061</v>
      </c>
      <c r="B530" s="288">
        <f ca="1">VLOOKUP(A526,'Financial-PL'!A:N,MATCH(Financialgraph!A530,'Financial-PL'!A$5:N$5,0),FALSE)</f>
        <v>0</v>
      </c>
      <c r="C530" s="295" t="str">
        <f ca="1">IFERROR(IF(ROUND(B530/MAX(MAX(B528:B539),ABS(MIN(B528:B539)))*50,0)&gt;0,REPT("&gt;",ROUND(B530/MAX(MAX(B528:B539),ABS(MIN(B528:B539)))*50,0)),REPT("&lt;",ABS(ROUND(B530/MAX(MAX(B528:B539),ABS(MIN(B528:B539)))*50,0)))),"")</f>
        <v/>
      </c>
    </row>
    <row r="531" spans="1:3" ht="49.5" customHeight="1">
      <c r="A531" s="287">
        <f t="shared" ca="1" si="33"/>
        <v>41091</v>
      </c>
      <c r="B531" s="288">
        <f ca="1">VLOOKUP(A526,'Financial-PL'!A:N,MATCH(Financialgraph!A531,'Financial-PL'!A$5:N$5,0),FALSE)</f>
        <v>0</v>
      </c>
      <c r="C531" s="295" t="str">
        <f ca="1">IFERROR(IF(ROUND(B531/MAX(MAX(B528:B539),ABS(MIN(B528:B539)))*50,0)&gt;0,REPT("&gt;",ROUND(B531/MAX(MAX(B528:B539),ABS(MIN(B528:B539)))*50,0)),REPT("&lt;",ABS(ROUND(B531/MAX(MAX(B528:B539),ABS(MIN(B528:B539)))*50,0)))),"")</f>
        <v/>
      </c>
    </row>
    <row r="532" spans="1:3" ht="49.5" customHeight="1">
      <c r="A532" s="287">
        <f t="shared" ca="1" si="33"/>
        <v>41122</v>
      </c>
      <c r="B532" s="288">
        <f ca="1">VLOOKUP(A526,'Financial-PL'!A:N,MATCH(Financialgraph!A532,'Financial-PL'!A$5:N$5,0),FALSE)</f>
        <v>0</v>
      </c>
      <c r="C532" s="295" t="str">
        <f ca="1">IFERROR(IF(ROUND(B532/MAX(MAX(B528:B539),ABS(MIN(B528:B539)))*50,0)&gt;0,REPT("&gt;",ROUND(B532/MAX(MAX(B528:B539),ABS(MIN(B528:B539)))*50,0)),REPT("&lt;",ABS(ROUND(B532/MAX(MAX(B528:B539),ABS(MIN(B528:B539)))*50,0)))),"")</f>
        <v/>
      </c>
    </row>
    <row r="533" spans="1:3" ht="49.5" customHeight="1">
      <c r="A533" s="287">
        <f t="shared" ca="1" si="33"/>
        <v>41153</v>
      </c>
      <c r="B533" s="288">
        <f ca="1">VLOOKUP(A526,'Financial-PL'!A:N,MATCH(Financialgraph!A533,'Financial-PL'!A$5:N$5,0),FALSE)</f>
        <v>0</v>
      </c>
      <c r="C533" s="295" t="str">
        <f ca="1">IFERROR(IF(ROUND(B533/MAX(MAX(B528:B539),ABS(MIN(B528:B539)))*50,0)&gt;0,REPT("&gt;",ROUND(B533/MAX(MAX(B528:B539),ABS(MIN(B528:B539)))*50,0)),REPT("&lt;",ABS(ROUND(B533/MAX(MAX(B528:B539),ABS(MIN(B528:B539)))*50,0)))),"")</f>
        <v/>
      </c>
    </row>
    <row r="534" spans="1:3" ht="49.5" customHeight="1">
      <c r="A534" s="287">
        <f t="shared" ca="1" si="33"/>
        <v>41183</v>
      </c>
      <c r="B534" s="288">
        <f ca="1">VLOOKUP(A526,'Financial-PL'!A:N,MATCH(Financialgraph!A534,'Financial-PL'!A$5:N$5,0),FALSE)</f>
        <v>0</v>
      </c>
      <c r="C534" s="295" t="str">
        <f ca="1">IFERROR(IF(ROUND(B534/MAX(MAX(B528:B539),ABS(MIN(B528:B539)))*50,0)&gt;0,REPT("&gt;",ROUND(B534/MAX(MAX(B528:B539),ABS(MIN(B528:B539)))*50,0)),REPT("&lt;",ABS(ROUND(B534/MAX(MAX(B528:B539),ABS(MIN(B528:B539)))*50,0)))),"")</f>
        <v/>
      </c>
    </row>
    <row r="535" spans="1:3" ht="49.5" customHeight="1">
      <c r="A535" s="287">
        <f t="shared" ca="1" si="33"/>
        <v>41214</v>
      </c>
      <c r="B535" s="288">
        <f ca="1">VLOOKUP(A526,'Financial-PL'!A:N,MATCH(Financialgraph!A535,'Financial-PL'!A$5:N$5,0),FALSE)</f>
        <v>0</v>
      </c>
      <c r="C535" s="295" t="str">
        <f ca="1">IFERROR(IF(ROUND(B535/MAX(MAX(B528:B539),ABS(MIN(B528:B539)))*50,0)&gt;0,REPT("&gt;",ROUND(B535/MAX(MAX(B528:B539),ABS(MIN(B528:B539)))*50,0)),REPT("&lt;",ABS(ROUND(B535/MAX(MAX(B528:B539),ABS(MIN(B528:B539)))*50,0)))),"")</f>
        <v/>
      </c>
    </row>
    <row r="536" spans="1:3" ht="49.5" customHeight="1">
      <c r="A536" s="287">
        <f t="shared" ca="1" si="33"/>
        <v>41244</v>
      </c>
      <c r="B536" s="288">
        <f ca="1">VLOOKUP(A526,'Financial-PL'!A:N,MATCH(Financialgraph!A536,'Financial-PL'!A$5:N$5,0),FALSE)</f>
        <v>0</v>
      </c>
      <c r="C536" s="295" t="str">
        <f ca="1">IFERROR(IF(ROUND(B536/MAX(MAX(B528:B539),ABS(MIN(B528:B539)))*50,0)&gt;0,REPT("&gt;",ROUND(B536/MAX(MAX(B528:B539),ABS(MIN(B528:B539)))*50,0)),REPT("&lt;",ABS(ROUND(B536/MAX(MAX(B528:B539),ABS(MIN(B528:B539)))*50,0)))),"")</f>
        <v/>
      </c>
    </row>
    <row r="537" spans="1:3" ht="49.5" customHeight="1">
      <c r="A537" s="287">
        <f t="shared" ca="1" si="33"/>
        <v>41275</v>
      </c>
      <c r="B537" s="288">
        <f ca="1">VLOOKUP(A526,'Financial-PL'!A:N,MATCH(Financialgraph!A537,'Financial-PL'!A$5:N$5,0),FALSE)</f>
        <v>0</v>
      </c>
      <c r="C537" s="295" t="str">
        <f ca="1">IFERROR(IF(ROUND(B537/MAX(MAX(B528:B539),ABS(MIN(B528:B539)))*50,0)&gt;0,REPT("&gt;",ROUND(B537/MAX(MAX(B528:B539),ABS(MIN(B528:B539)))*50,0)),REPT("&lt;",ABS(ROUND(B537/MAX(MAX(B528:B539),ABS(MIN(B528:B539)))*50,0)))),"")</f>
        <v/>
      </c>
    </row>
    <row r="538" spans="1:3" ht="49.5" customHeight="1">
      <c r="A538" s="287">
        <f t="shared" ca="1" si="33"/>
        <v>41306</v>
      </c>
      <c r="B538" s="288">
        <f ca="1">VLOOKUP(A526,'Financial-PL'!A:N,MATCH(Financialgraph!A538,'Financial-PL'!A$5:N$5,0),FALSE)</f>
        <v>0</v>
      </c>
      <c r="C538" s="295" t="str">
        <f ca="1">IFERROR(IF(ROUND(B538/MAX(MAX(B528:B539),ABS(MIN(B528:B539)))*50,0)&gt;0,REPT("&gt;",ROUND(B538/MAX(MAX(B528:B539),ABS(MIN(B528:B539)))*50,0)),REPT("&lt;",ABS(ROUND(B538/MAX(MAX(B528:B539),ABS(MIN(B528:B539)))*50,0)))),"")</f>
        <v/>
      </c>
    </row>
    <row r="539" spans="1:3" ht="49.5" customHeight="1">
      <c r="A539" s="287">
        <f t="shared" ca="1" si="33"/>
        <v>41334</v>
      </c>
      <c r="B539" s="288">
        <f ca="1">VLOOKUP(A526,'Financial-PL'!A:N,MATCH(Financialgraph!A539,'Financial-PL'!A$5:N$5,0),FALSE)</f>
        <v>0</v>
      </c>
      <c r="C539" s="295" t="str">
        <f ca="1">IFERROR(IF(ROUND(B539/MAX(MAX(B528:B539),ABS(MIN(B528:B539)))*50,0)&gt;0,REPT("&gt;",ROUND(B539/MAX(MAX(B528:B539),ABS(MIN(B528:B539)))*50,0)),REPT("&lt;",ABS(ROUND(B539/MAX(MAX(B528:B539),ABS(MIN(B528:B539)))*50,0)))),"")</f>
        <v/>
      </c>
    </row>
    <row r="540" spans="1:3" ht="49.5" customHeight="1">
      <c r="A540" s="262"/>
      <c r="C540" s="294"/>
    </row>
    <row r="541" spans="1:3" ht="49.5" customHeight="1">
      <c r="A541" s="264">
        <f>A526+1</f>
        <v>31</v>
      </c>
      <c r="C541" s="294"/>
    </row>
    <row r="542" spans="1:3" ht="49.5" customHeight="1">
      <c r="A542" s="81" t="str">
        <f>VLOOKUP(A541,'Financial-PL'!A:N,2,FALSE)</f>
        <v>Cost of goods sold</v>
      </c>
      <c r="C542" s="294"/>
    </row>
    <row r="543" spans="1:3" ht="49.5" customHeight="1">
      <c r="A543" s="287">
        <f ca="1">A528</f>
        <v>41000</v>
      </c>
      <c r="B543" s="288">
        <f ca="1">VLOOKUP(A541,'Financial-PL'!A:N,MATCH(Financialgraph!A543,'Financial-PL'!A$5:N$5,0),FALSE)</f>
        <v>5</v>
      </c>
      <c r="C543" s="295" t="str">
        <f ca="1">IFERROR(IF(ROUND(B543/MAX(MAX(B543:B554),ABS(MIN(B543:B554)))*50,0)&gt;0,REPT("&gt;",ROUND(B543/MAX(MAX(B543:B554),ABS(MIN(B543:B554)))*50,0)),REPT("&lt;",ABS(ROUND(B543/MAX(MAX(B543:B554),ABS(MIN(B543:B554)))*50,0)))),"")</f>
        <v>&gt;&gt;&gt;&gt;&gt;&gt;&gt;&gt;</v>
      </c>
    </row>
    <row r="544" spans="1:3" ht="49.5" customHeight="1">
      <c r="A544" s="287">
        <f t="shared" ref="A544:A554" ca="1" si="34">A529</f>
        <v>41030</v>
      </c>
      <c r="B544" s="288">
        <f ca="1">VLOOKUP(A541,'Financial-PL'!A:N,MATCH(Financialgraph!A544,'Financial-PL'!A$5:N$5,0),FALSE)</f>
        <v>11</v>
      </c>
      <c r="C544" s="295" t="str">
        <f ca="1">IFERROR(IF(ROUND(B544/MAX(MAX(B543:B554),ABS(MIN(B543:B554)))*50,0)&gt;0,REPT("&gt;",ROUND(B544/MAX(MAX(B543:B554),ABS(MIN(B543:B554)))*50,0)),REPT("&lt;",ABS(ROUND(B544/MAX(MAX(B543:B554),ABS(MIN(B543:B554)))*50,0)))),"")</f>
        <v>&gt;&gt;&gt;&gt;&gt;&gt;&gt;&gt;&gt;&gt;&gt;&gt;&gt;&gt;&gt;&gt;&gt;</v>
      </c>
    </row>
    <row r="545" spans="1:3" ht="49.5" customHeight="1">
      <c r="A545" s="287">
        <f t="shared" ca="1" si="34"/>
        <v>41061</v>
      </c>
      <c r="B545" s="288">
        <f ca="1">VLOOKUP(A541,'Financial-PL'!A:N,MATCH(Financialgraph!A545,'Financial-PL'!A$5:N$5,0),FALSE)</f>
        <v>6</v>
      </c>
      <c r="C545" s="295" t="str">
        <f ca="1">IFERROR(IF(ROUND(B545/MAX(MAX(B543:B554),ABS(MIN(B543:B554)))*50,0)&gt;0,REPT("&gt;",ROUND(B545/MAX(MAX(B543:B554),ABS(MIN(B543:B554)))*50,0)),REPT("&lt;",ABS(ROUND(B545/MAX(MAX(B543:B554),ABS(MIN(B543:B554)))*50,0)))),"")</f>
        <v>&gt;&gt;&gt;&gt;&gt;&gt;&gt;&gt;&gt;</v>
      </c>
    </row>
    <row r="546" spans="1:3" ht="49.5" customHeight="1">
      <c r="A546" s="287">
        <f t="shared" ca="1" si="34"/>
        <v>41091</v>
      </c>
      <c r="B546" s="288">
        <f ca="1">VLOOKUP(A541,'Financial-PL'!A:N,MATCH(Financialgraph!A546,'Financial-PL'!A$5:N$5,0),FALSE)</f>
        <v>17</v>
      </c>
      <c r="C546" s="295" t="str">
        <f ca="1">IFERROR(IF(ROUND(B546/MAX(MAX(B543:B554),ABS(MIN(B543:B554)))*50,0)&gt;0,REPT("&gt;",ROUND(B546/MAX(MAX(B543:B554),ABS(MIN(B543:B554)))*50,0)),REPT("&lt;",ABS(ROUND(B546/MAX(MAX(B543:B554),ABS(MIN(B543:B554)))*50,0)))),"")</f>
        <v>&gt;&gt;&gt;&gt;&gt;&gt;&gt;&gt;&gt;&gt;&gt;&gt;&gt;&gt;&gt;&gt;&gt;&gt;&gt;&gt;&gt;&gt;&gt;&gt;&gt;&gt;</v>
      </c>
    </row>
    <row r="547" spans="1:3" ht="49.5" customHeight="1">
      <c r="A547" s="287">
        <f t="shared" ca="1" si="34"/>
        <v>41122</v>
      </c>
      <c r="B547" s="288">
        <f ca="1">VLOOKUP(A541,'Financial-PL'!A:N,MATCH(Financialgraph!A547,'Financial-PL'!A$5:N$5,0),FALSE)</f>
        <v>33</v>
      </c>
      <c r="C547" s="295" t="str">
        <f ca="1">IFERROR(IF(ROUND(B547/MAX(MAX(B543:B554),ABS(MIN(B543:B554)))*50,0)&gt;0,REPT("&gt;",ROUND(B547/MAX(MAX(B543:B554),ABS(MIN(B543:B554)))*50,0)),REPT("&lt;",ABS(ROUND(B547/MAX(MAX(B543:B554),ABS(MIN(B543:B554)))*50,0)))),"")</f>
        <v>&gt;&gt;&gt;&gt;&gt;&gt;&gt;&gt;&gt;&gt;&gt;&gt;&gt;&gt;&gt;&gt;&gt;&gt;&gt;&gt;&gt;&gt;&gt;&gt;&gt;&gt;&gt;&gt;&gt;&gt;&gt;&gt;&gt;&gt;&gt;&gt;&gt;&gt;&gt;&gt;&gt;&gt;&gt;&gt;&gt;&gt;&gt;&gt;&gt;&gt;</v>
      </c>
    </row>
    <row r="548" spans="1:3" ht="49.5" customHeight="1">
      <c r="A548" s="287">
        <f t="shared" ca="1" si="34"/>
        <v>41153</v>
      </c>
      <c r="B548" s="288">
        <f ca="1">VLOOKUP(A541,'Financial-PL'!A:N,MATCH(Financialgraph!A548,'Financial-PL'!A$5:N$5,0),FALSE)</f>
        <v>8</v>
      </c>
      <c r="C548" s="295" t="str">
        <f ca="1">IFERROR(IF(ROUND(B548/MAX(MAX(B543:B554),ABS(MIN(B543:B554)))*50,0)&gt;0,REPT("&gt;",ROUND(B548/MAX(MAX(B543:B554),ABS(MIN(B543:B554)))*50,0)),REPT("&lt;",ABS(ROUND(B548/MAX(MAX(B543:B554),ABS(MIN(B543:B554)))*50,0)))),"")</f>
        <v>&gt;&gt;&gt;&gt;&gt;&gt;&gt;&gt;&gt;&gt;&gt;&gt;</v>
      </c>
    </row>
    <row r="549" spans="1:3" ht="49.5" customHeight="1">
      <c r="A549" s="287">
        <f t="shared" ca="1" si="34"/>
        <v>41183</v>
      </c>
      <c r="B549" s="288">
        <f ca="1">VLOOKUP(A541,'Financial-PL'!A:N,MATCH(Financialgraph!A549,'Financial-PL'!A$5:N$5,0),FALSE)</f>
        <v>7</v>
      </c>
      <c r="C549" s="295" t="str">
        <f ca="1">IFERROR(IF(ROUND(B549/MAX(MAX(B543:B554),ABS(MIN(B543:B554)))*50,0)&gt;0,REPT("&gt;",ROUND(B549/MAX(MAX(B543:B554),ABS(MIN(B543:B554)))*50,0)),REPT("&lt;",ABS(ROUND(B549/MAX(MAX(B543:B554),ABS(MIN(B543:B554)))*50,0)))),"")</f>
        <v>&gt;&gt;&gt;&gt;&gt;&gt;&gt;&gt;&gt;&gt;&gt;</v>
      </c>
    </row>
    <row r="550" spans="1:3" ht="49.5" customHeight="1">
      <c r="A550" s="287">
        <f t="shared" ca="1" si="34"/>
        <v>41214</v>
      </c>
      <c r="B550" s="288">
        <f ca="1">VLOOKUP(A541,'Financial-PL'!A:N,MATCH(Financialgraph!A550,'Financial-PL'!A$5:N$5,0),FALSE)</f>
        <v>18</v>
      </c>
      <c r="C550" s="295" t="str">
        <f ca="1">IFERROR(IF(ROUND(B550/MAX(MAX(B543:B554),ABS(MIN(B543:B554)))*50,0)&gt;0,REPT("&gt;",ROUND(B550/MAX(MAX(B543:B554),ABS(MIN(B543:B554)))*50,0)),REPT("&lt;",ABS(ROUND(B550/MAX(MAX(B543:B554),ABS(MIN(B543:B554)))*50,0)))),"")</f>
        <v>&gt;&gt;&gt;&gt;&gt;&gt;&gt;&gt;&gt;&gt;&gt;&gt;&gt;&gt;&gt;&gt;&gt;&gt;&gt;&gt;&gt;&gt;&gt;&gt;&gt;&gt;&gt;</v>
      </c>
    </row>
    <row r="551" spans="1:3" ht="49.5" customHeight="1">
      <c r="A551" s="287">
        <f t="shared" ca="1" si="34"/>
        <v>41244</v>
      </c>
      <c r="B551" s="288">
        <f ca="1">VLOOKUP(A541,'Financial-PL'!A:N,MATCH(Financialgraph!A551,'Financial-PL'!A$5:N$5,0),FALSE)</f>
        <v>26</v>
      </c>
      <c r="C551" s="295" t="str">
        <f ca="1">IFERROR(IF(ROUND(B551/MAX(MAX(B543:B554),ABS(MIN(B543:B554)))*50,0)&gt;0,REPT("&gt;",ROUND(B551/MAX(MAX(B543:B554),ABS(MIN(B543:B554)))*50,0)),REPT("&lt;",ABS(ROUND(B551/MAX(MAX(B543:B554),ABS(MIN(B543:B554)))*50,0)))),"")</f>
        <v>&gt;&gt;&gt;&gt;&gt;&gt;&gt;&gt;&gt;&gt;&gt;&gt;&gt;&gt;&gt;&gt;&gt;&gt;&gt;&gt;&gt;&gt;&gt;&gt;&gt;&gt;&gt;&gt;&gt;&gt;&gt;&gt;&gt;&gt;&gt;&gt;&gt;&gt;&gt;</v>
      </c>
    </row>
    <row r="552" spans="1:3" ht="49.5" customHeight="1">
      <c r="A552" s="287">
        <f t="shared" ca="1" si="34"/>
        <v>41275</v>
      </c>
      <c r="B552" s="288">
        <f ca="1">VLOOKUP(A541,'Financial-PL'!A:N,MATCH(Financialgraph!A552,'Financial-PL'!A$5:N$5,0),FALSE)</f>
        <v>0</v>
      </c>
      <c r="C552" s="295" t="str">
        <f ca="1">IFERROR(IF(ROUND(B552/MAX(MAX(B543:B554),ABS(MIN(B543:B554)))*50,0)&gt;0,REPT("&gt;",ROUND(B552/MAX(MAX(B543:B554),ABS(MIN(B543:B554)))*50,0)),REPT("&lt;",ABS(ROUND(B552/MAX(MAX(B543:B554),ABS(MIN(B543:B554)))*50,0)))),"")</f>
        <v/>
      </c>
    </row>
    <row r="553" spans="1:3" ht="49.5" customHeight="1">
      <c r="A553" s="287">
        <f t="shared" ca="1" si="34"/>
        <v>41306</v>
      </c>
      <c r="B553" s="288">
        <f ca="1">VLOOKUP(A541,'Financial-PL'!A:N,MATCH(Financialgraph!A553,'Financial-PL'!A$5:N$5,0),FALSE)</f>
        <v>0</v>
      </c>
      <c r="C553" s="295" t="str">
        <f ca="1">IFERROR(IF(ROUND(B553/MAX(MAX(B543:B554),ABS(MIN(B543:B554)))*50,0)&gt;0,REPT("&gt;",ROUND(B553/MAX(MAX(B543:B554),ABS(MIN(B543:B554)))*50,0)),REPT("&lt;",ABS(ROUND(B553/MAX(MAX(B543:B554),ABS(MIN(B543:B554)))*50,0)))),"")</f>
        <v/>
      </c>
    </row>
    <row r="554" spans="1:3" ht="49.5" customHeight="1">
      <c r="A554" s="287">
        <f t="shared" ca="1" si="34"/>
        <v>41334</v>
      </c>
      <c r="B554" s="288">
        <f ca="1">VLOOKUP(A541,'Financial-PL'!A:N,MATCH(Financialgraph!A554,'Financial-PL'!A$5:N$5,0),FALSE)</f>
        <v>0</v>
      </c>
      <c r="C554" s="295" t="str">
        <f ca="1">IFERROR(IF(ROUND(B554/MAX(MAX(B543:B554),ABS(MIN(B543:B554)))*50,0)&gt;0,REPT("&gt;",ROUND(B554/MAX(MAX(B543:B554),ABS(MIN(B543:B554)))*50,0)),REPT("&lt;",ABS(ROUND(B554/MAX(MAX(B543:B554),ABS(MIN(B543:B554)))*50,0)))),"")</f>
        <v/>
      </c>
    </row>
    <row r="555" spans="1:3" ht="49.5" customHeight="1">
      <c r="C555" s="294"/>
    </row>
    <row r="556" spans="1:3" ht="49.5" customHeight="1">
      <c r="A556" s="264">
        <f>A541+1</f>
        <v>32</v>
      </c>
      <c r="C556" s="294"/>
    </row>
    <row r="557" spans="1:3" ht="49.5" customHeight="1">
      <c r="A557" s="81" t="str">
        <f>VLOOKUP(A556,'Financial-PL'!A:N,2,FALSE)</f>
        <v>Purchases of Stock in Trade</v>
      </c>
      <c r="C557" s="294"/>
    </row>
    <row r="558" spans="1:3" ht="49.5" customHeight="1">
      <c r="A558" s="287">
        <f ca="1">A543</f>
        <v>41000</v>
      </c>
      <c r="B558" s="288">
        <f ca="1">VLOOKUP(A556,'Financial-PL'!A:N,MATCH(Financialgraph!A558,'Financial-PL'!A$5:N$5,0),FALSE)</f>
        <v>18</v>
      </c>
      <c r="C558" s="295" t="str">
        <f ca="1">IFERROR(IF(ROUND(B558/MAX(MAX(B558:B569),ABS(MIN(B558:B569)))*50,0)&gt;0,REPT("&gt;",ROUND(B558/MAX(MAX(B558:B569),ABS(MIN(B558:B569)))*50,0)),REPT("&lt;",ABS(ROUND(B558/MAX(MAX(B558:B569),ABS(MIN(B558:B569)))*50,0)))),"")</f>
        <v>&gt;&gt;&gt;&gt;&gt;&gt;&gt;&gt;&gt;&gt;&gt;&gt;&gt;&gt;&gt;&gt;&gt;&gt;&gt;&gt;&gt;&gt;&gt;&gt;&gt;&gt;&gt;&gt;&gt;&gt;&gt;&gt;&gt;&gt;&gt;&gt;&gt;&gt;</v>
      </c>
    </row>
    <row r="559" spans="1:3" ht="49.5" customHeight="1">
      <c r="A559" s="287">
        <f t="shared" ref="A559:A569" ca="1" si="35">A544</f>
        <v>41030</v>
      </c>
      <c r="B559" s="288">
        <f ca="1">VLOOKUP(A556,'Financial-PL'!A:N,MATCH(Financialgraph!A559,'Financial-PL'!A$5:N$5,0),FALSE)</f>
        <v>19</v>
      </c>
      <c r="C559" s="295" t="str">
        <f ca="1">IFERROR(IF(ROUND(B559/MAX(MAX(B558:B569),ABS(MIN(B558:B569)))*50,0)&gt;0,REPT("&gt;",ROUND(B559/MAX(MAX(B558:B569),ABS(MIN(B558:B569)))*50,0)),REPT("&lt;",ABS(ROUND(B559/MAX(MAX(B558:B569),ABS(MIN(B558:B569)))*50,0)))),"")</f>
        <v>&gt;&gt;&gt;&gt;&gt;&gt;&gt;&gt;&gt;&gt;&gt;&gt;&gt;&gt;&gt;&gt;&gt;&gt;&gt;&gt;&gt;&gt;&gt;&gt;&gt;&gt;&gt;&gt;&gt;&gt;&gt;&gt;&gt;&gt;&gt;&gt;&gt;&gt;&gt;&gt;</v>
      </c>
    </row>
    <row r="560" spans="1:3" ht="49.5" customHeight="1">
      <c r="A560" s="287">
        <f t="shared" ca="1" si="35"/>
        <v>41061</v>
      </c>
      <c r="B560" s="288">
        <f ca="1">VLOOKUP(A556,'Financial-PL'!A:N,MATCH(Financialgraph!A560,'Financial-PL'!A$5:N$5,0),FALSE)</f>
        <v>24</v>
      </c>
      <c r="C560" s="295" t="str">
        <f ca="1">IFERROR(IF(ROUND(B560/MAX(MAX(B558:B569),ABS(MIN(B558:B569)))*50,0)&gt;0,REPT("&gt;",ROUND(B560/MAX(MAX(B558:B569),ABS(MIN(B558:B569)))*50,0)),REPT("&lt;",ABS(ROUND(B560/MAX(MAX(B558:B569),ABS(MIN(B558:B569)))*50,0)))),"")</f>
        <v>&gt;&gt;&gt;&gt;&gt;&gt;&gt;&gt;&gt;&gt;&gt;&gt;&gt;&gt;&gt;&gt;&gt;&gt;&gt;&gt;&gt;&gt;&gt;&gt;&gt;&gt;&gt;&gt;&gt;&gt;&gt;&gt;&gt;&gt;&gt;&gt;&gt;&gt;&gt;&gt;&gt;&gt;&gt;&gt;&gt;&gt;&gt;&gt;&gt;&gt;</v>
      </c>
    </row>
    <row r="561" spans="1:3" ht="49.5" customHeight="1">
      <c r="A561" s="287">
        <f t="shared" ca="1" si="35"/>
        <v>41091</v>
      </c>
      <c r="B561" s="288">
        <f ca="1">VLOOKUP(A556,'Financial-PL'!A:N,MATCH(Financialgraph!A561,'Financial-PL'!A$5:N$5,0),FALSE)</f>
        <v>8</v>
      </c>
      <c r="C561" s="295" t="str">
        <f ca="1">IFERROR(IF(ROUND(B561/MAX(MAX(B558:B569),ABS(MIN(B558:B569)))*50,0)&gt;0,REPT("&gt;",ROUND(B561/MAX(MAX(B558:B569),ABS(MIN(B558:B569)))*50,0)),REPT("&lt;",ABS(ROUND(B561/MAX(MAX(B558:B569),ABS(MIN(B558:B569)))*50,0)))),"")</f>
        <v>&gt;&gt;&gt;&gt;&gt;&gt;&gt;&gt;&gt;&gt;&gt;&gt;&gt;&gt;&gt;&gt;&gt;</v>
      </c>
    </row>
    <row r="562" spans="1:3" ht="49.5" customHeight="1">
      <c r="A562" s="287">
        <f t="shared" ca="1" si="35"/>
        <v>41122</v>
      </c>
      <c r="B562" s="288">
        <f ca="1">VLOOKUP(A556,'Financial-PL'!A:N,MATCH(Financialgraph!A562,'Financial-PL'!A$5:N$5,0),FALSE)</f>
        <v>7</v>
      </c>
      <c r="C562" s="295" t="str">
        <f ca="1">IFERROR(IF(ROUND(B562/MAX(MAX(B558:B569),ABS(MIN(B558:B569)))*50,0)&gt;0,REPT("&gt;",ROUND(B562/MAX(MAX(B558:B569),ABS(MIN(B558:B569)))*50,0)),REPT("&lt;",ABS(ROUND(B562/MAX(MAX(B558:B569),ABS(MIN(B558:B569)))*50,0)))),"")</f>
        <v>&gt;&gt;&gt;&gt;&gt;&gt;&gt;&gt;&gt;&gt;&gt;&gt;&gt;&gt;&gt;</v>
      </c>
    </row>
    <row r="563" spans="1:3" ht="49.5" customHeight="1">
      <c r="A563" s="287">
        <f t="shared" ca="1" si="35"/>
        <v>41153</v>
      </c>
      <c r="B563" s="288">
        <f ca="1">VLOOKUP(A556,'Financial-PL'!A:N,MATCH(Financialgraph!A563,'Financial-PL'!A$5:N$5,0),FALSE)</f>
        <v>8</v>
      </c>
      <c r="C563" s="295" t="str">
        <f ca="1">IFERROR(IF(ROUND(B563/MAX(MAX(B558:B569),ABS(MIN(B558:B569)))*50,0)&gt;0,REPT("&gt;",ROUND(B563/MAX(MAX(B558:B569),ABS(MIN(B558:B569)))*50,0)),REPT("&lt;",ABS(ROUND(B563/MAX(MAX(B558:B569),ABS(MIN(B558:B569)))*50,0)))),"")</f>
        <v>&gt;&gt;&gt;&gt;&gt;&gt;&gt;&gt;&gt;&gt;&gt;&gt;&gt;&gt;&gt;&gt;&gt;</v>
      </c>
    </row>
    <row r="564" spans="1:3" ht="49.5" customHeight="1">
      <c r="A564" s="287">
        <f t="shared" ca="1" si="35"/>
        <v>41183</v>
      </c>
      <c r="B564" s="288">
        <f ca="1">VLOOKUP(A556,'Financial-PL'!A:N,MATCH(Financialgraph!A564,'Financial-PL'!A$5:N$5,0),FALSE)</f>
        <v>14</v>
      </c>
      <c r="C564" s="295" t="str">
        <f ca="1">IFERROR(IF(ROUND(B564/MAX(MAX(B558:B569),ABS(MIN(B558:B569)))*50,0)&gt;0,REPT("&gt;",ROUND(B564/MAX(MAX(B558:B569),ABS(MIN(B558:B569)))*50,0)),REPT("&lt;",ABS(ROUND(B564/MAX(MAX(B558:B569),ABS(MIN(B558:B569)))*50,0)))),"")</f>
        <v>&gt;&gt;&gt;&gt;&gt;&gt;&gt;&gt;&gt;&gt;&gt;&gt;&gt;&gt;&gt;&gt;&gt;&gt;&gt;&gt;&gt;&gt;&gt;&gt;&gt;&gt;&gt;&gt;&gt;</v>
      </c>
    </row>
    <row r="565" spans="1:3" ht="49.5" customHeight="1">
      <c r="A565" s="287">
        <f t="shared" ca="1" si="35"/>
        <v>41214</v>
      </c>
      <c r="B565" s="288">
        <f ca="1">VLOOKUP(A556,'Financial-PL'!A:N,MATCH(Financialgraph!A565,'Financial-PL'!A$5:N$5,0),FALSE)</f>
        <v>9</v>
      </c>
      <c r="C565" s="295" t="str">
        <f ca="1">IFERROR(IF(ROUND(B565/MAX(MAX(B558:B569),ABS(MIN(B558:B569)))*50,0)&gt;0,REPT("&gt;",ROUND(B565/MAX(MAX(B558:B569),ABS(MIN(B558:B569)))*50,0)),REPT("&lt;",ABS(ROUND(B565/MAX(MAX(B558:B569),ABS(MIN(B558:B569)))*50,0)))),"")</f>
        <v>&gt;&gt;&gt;&gt;&gt;&gt;&gt;&gt;&gt;&gt;&gt;&gt;&gt;&gt;&gt;&gt;&gt;&gt;&gt;</v>
      </c>
    </row>
    <row r="566" spans="1:3" ht="49.5" customHeight="1">
      <c r="A566" s="287">
        <f t="shared" ca="1" si="35"/>
        <v>41244</v>
      </c>
      <c r="B566" s="288">
        <f ca="1">VLOOKUP(A556,'Financial-PL'!A:N,MATCH(Financialgraph!A566,'Financial-PL'!A$5:N$5,0),FALSE)</f>
        <v>23</v>
      </c>
      <c r="C566" s="295" t="str">
        <f ca="1">IFERROR(IF(ROUND(B566/MAX(MAX(B558:B569),ABS(MIN(B558:B569)))*50,0)&gt;0,REPT("&gt;",ROUND(B566/MAX(MAX(B558:B569),ABS(MIN(B558:B569)))*50,0)),REPT("&lt;",ABS(ROUND(B566/MAX(MAX(B558:B569),ABS(MIN(B558:B569)))*50,0)))),"")</f>
        <v>&gt;&gt;&gt;&gt;&gt;&gt;&gt;&gt;&gt;&gt;&gt;&gt;&gt;&gt;&gt;&gt;&gt;&gt;&gt;&gt;&gt;&gt;&gt;&gt;&gt;&gt;&gt;&gt;&gt;&gt;&gt;&gt;&gt;&gt;&gt;&gt;&gt;&gt;&gt;&gt;&gt;&gt;&gt;&gt;&gt;&gt;&gt;&gt;</v>
      </c>
    </row>
    <row r="567" spans="1:3" ht="49.5" customHeight="1">
      <c r="A567" s="287">
        <f t="shared" ca="1" si="35"/>
        <v>41275</v>
      </c>
      <c r="B567" s="288">
        <f ca="1">VLOOKUP(A556,'Financial-PL'!A:N,MATCH(Financialgraph!A567,'Financial-PL'!A$5:N$5,0),FALSE)</f>
        <v>0</v>
      </c>
      <c r="C567" s="295" t="str">
        <f ca="1">IFERROR(IF(ROUND(B567/MAX(MAX(B558:B569),ABS(MIN(B558:B569)))*50,0)&gt;0,REPT("&gt;",ROUND(B567/MAX(MAX(B558:B569),ABS(MIN(B558:B569)))*50,0)),REPT("&lt;",ABS(ROUND(B567/MAX(MAX(B558:B569),ABS(MIN(B558:B569)))*50,0)))),"")</f>
        <v/>
      </c>
    </row>
    <row r="568" spans="1:3" ht="49.5" customHeight="1">
      <c r="A568" s="287">
        <f t="shared" ca="1" si="35"/>
        <v>41306</v>
      </c>
      <c r="B568" s="288">
        <f ca="1">VLOOKUP(A556,'Financial-PL'!A:N,MATCH(Financialgraph!A568,'Financial-PL'!A$5:N$5,0),FALSE)</f>
        <v>0</v>
      </c>
      <c r="C568" s="295" t="str">
        <f ca="1">IFERROR(IF(ROUND(B568/MAX(MAX(B558:B569),ABS(MIN(B558:B569)))*50,0)&gt;0,REPT("&gt;",ROUND(B568/MAX(MAX(B558:B569),ABS(MIN(B558:B569)))*50,0)),REPT("&lt;",ABS(ROUND(B568/MAX(MAX(B558:B569),ABS(MIN(B558:B569)))*50,0)))),"")</f>
        <v/>
      </c>
    </row>
    <row r="569" spans="1:3" ht="49.5" customHeight="1">
      <c r="A569" s="287">
        <f t="shared" ca="1" si="35"/>
        <v>41334</v>
      </c>
      <c r="B569" s="288">
        <f ca="1">VLOOKUP(A556,'Financial-PL'!A:N,MATCH(Financialgraph!A569,'Financial-PL'!A$5:N$5,0),FALSE)</f>
        <v>0</v>
      </c>
      <c r="C569" s="295" t="str">
        <f ca="1">IFERROR(IF(ROUND(B569/MAX(MAX(B558:B569),ABS(MIN(B558:B569)))*50,0)&gt;0,REPT("&gt;",ROUND(B569/MAX(MAX(B558:B569),ABS(MIN(B558:B569)))*50,0)),REPT("&lt;",ABS(ROUND(B569/MAX(MAX(B558:B569),ABS(MIN(B558:B569)))*50,0)))),"")</f>
        <v/>
      </c>
    </row>
    <row r="570" spans="1:3" ht="49.5" customHeight="1">
      <c r="C570" s="294"/>
    </row>
    <row r="571" spans="1:3" ht="49.5" customHeight="1">
      <c r="A571" s="264">
        <f>A556+1</f>
        <v>33</v>
      </c>
      <c r="C571" s="294"/>
    </row>
    <row r="572" spans="1:3" ht="49.5" customHeight="1">
      <c r="A572" s="81" t="str">
        <f>VLOOKUP(A571,'Financial-PL'!A:N,2,FALSE)</f>
        <v>Changes in Inventories</v>
      </c>
      <c r="C572" s="294"/>
    </row>
    <row r="573" spans="1:3" ht="49.5" customHeight="1">
      <c r="A573" s="287">
        <f ca="1">A558</f>
        <v>41000</v>
      </c>
      <c r="B573" s="288">
        <f ca="1">VLOOKUP(A571,'Financial-PL'!A:N,MATCH(Financialgraph!A573,'Financial-PL'!A$5:N$5,0),FALSE)</f>
        <v>0</v>
      </c>
      <c r="C573" s="295" t="str">
        <f ca="1">IFERROR(IF(ROUND(B573/MAX(MAX(B573:B584),ABS(MIN(B573:B584)))*50,0)&gt;0,REPT("&gt;",ROUND(B573/MAX(MAX(B573:B584),ABS(MIN(B573:B584)))*50,0)),REPT("&lt;",ABS(ROUND(B573/MAX(MAX(B573:B584),ABS(MIN(B573:B584)))*50,0)))),"")</f>
        <v/>
      </c>
    </row>
    <row r="574" spans="1:3" ht="49.5" customHeight="1">
      <c r="A574" s="287">
        <f t="shared" ref="A574:A584" ca="1" si="36">A559</f>
        <v>41030</v>
      </c>
      <c r="B574" s="288">
        <f ca="1">VLOOKUP(A571,'Financial-PL'!A:N,MATCH(Financialgraph!A574,'Financial-PL'!A$5:N$5,0),FALSE)</f>
        <v>0</v>
      </c>
      <c r="C574" s="295" t="str">
        <f ca="1">IFERROR(IF(ROUND(B574/MAX(MAX(B573:B584),ABS(MIN(B573:B584)))*50,0)&gt;0,REPT("&gt;",ROUND(B574/MAX(MAX(B573:B584),ABS(MIN(B573:B584)))*50,0)),REPT("&lt;",ABS(ROUND(B574/MAX(MAX(B573:B584),ABS(MIN(B573:B584)))*50,0)))),"")</f>
        <v/>
      </c>
    </row>
    <row r="575" spans="1:3" ht="49.5" customHeight="1">
      <c r="A575" s="287">
        <f t="shared" ca="1" si="36"/>
        <v>41061</v>
      </c>
      <c r="B575" s="288">
        <f ca="1">VLOOKUP(A571,'Financial-PL'!A:N,MATCH(Financialgraph!A575,'Financial-PL'!A$5:N$5,0),FALSE)</f>
        <v>0</v>
      </c>
      <c r="C575" s="295" t="str">
        <f ca="1">IFERROR(IF(ROUND(B575/MAX(MAX(B573:B584),ABS(MIN(B573:B584)))*50,0)&gt;0,REPT("&gt;",ROUND(B575/MAX(MAX(B573:B584),ABS(MIN(B573:B584)))*50,0)),REPT("&lt;",ABS(ROUND(B575/MAX(MAX(B573:B584),ABS(MIN(B573:B584)))*50,0)))),"")</f>
        <v/>
      </c>
    </row>
    <row r="576" spans="1:3" ht="49.5" customHeight="1">
      <c r="A576" s="287">
        <f t="shared" ca="1" si="36"/>
        <v>41091</v>
      </c>
      <c r="B576" s="288">
        <f ca="1">VLOOKUP(A571,'Financial-PL'!A:N,MATCH(Financialgraph!A576,'Financial-PL'!A$5:N$5,0),FALSE)</f>
        <v>0</v>
      </c>
      <c r="C576" s="295" t="str">
        <f ca="1">IFERROR(IF(ROUND(B576/MAX(MAX(B573:B584),ABS(MIN(B573:B584)))*50,0)&gt;0,REPT("&gt;",ROUND(B576/MAX(MAX(B573:B584),ABS(MIN(B573:B584)))*50,0)),REPT("&lt;",ABS(ROUND(B576/MAX(MAX(B573:B584),ABS(MIN(B573:B584)))*50,0)))),"")</f>
        <v/>
      </c>
    </row>
    <row r="577" spans="1:3" ht="49.5" customHeight="1">
      <c r="A577" s="287">
        <f t="shared" ca="1" si="36"/>
        <v>41122</v>
      </c>
      <c r="B577" s="288">
        <f ca="1">VLOOKUP(A571,'Financial-PL'!A:N,MATCH(Financialgraph!A577,'Financial-PL'!A$5:N$5,0),FALSE)</f>
        <v>0</v>
      </c>
      <c r="C577" s="295" t="str">
        <f ca="1">IFERROR(IF(ROUND(B577/MAX(MAX(B573:B584),ABS(MIN(B573:B584)))*50,0)&gt;0,REPT("&gt;",ROUND(B577/MAX(MAX(B573:B584),ABS(MIN(B573:B584)))*50,0)),REPT("&lt;",ABS(ROUND(B577/MAX(MAX(B573:B584),ABS(MIN(B573:B584)))*50,0)))),"")</f>
        <v/>
      </c>
    </row>
    <row r="578" spans="1:3" ht="49.5" customHeight="1">
      <c r="A578" s="287">
        <f t="shared" ca="1" si="36"/>
        <v>41153</v>
      </c>
      <c r="B578" s="288">
        <f ca="1">VLOOKUP(A571,'Financial-PL'!A:N,MATCH(Financialgraph!A578,'Financial-PL'!A$5:N$5,0),FALSE)</f>
        <v>0</v>
      </c>
      <c r="C578" s="295" t="str">
        <f ca="1">IFERROR(IF(ROUND(B578/MAX(MAX(B573:B584),ABS(MIN(B573:B584)))*50,0)&gt;0,REPT("&gt;",ROUND(B578/MAX(MAX(B573:B584),ABS(MIN(B573:B584)))*50,0)),REPT("&lt;",ABS(ROUND(B578/MAX(MAX(B573:B584),ABS(MIN(B573:B584)))*50,0)))),"")</f>
        <v/>
      </c>
    </row>
    <row r="579" spans="1:3" ht="49.5" customHeight="1">
      <c r="A579" s="287">
        <f t="shared" ca="1" si="36"/>
        <v>41183</v>
      </c>
      <c r="B579" s="288">
        <f ca="1">VLOOKUP(A571,'Financial-PL'!A:N,MATCH(Financialgraph!A579,'Financial-PL'!A$5:N$5,0),FALSE)</f>
        <v>0</v>
      </c>
      <c r="C579" s="295" t="str">
        <f ca="1">IFERROR(IF(ROUND(B579/MAX(MAX(B573:B584),ABS(MIN(B573:B584)))*50,0)&gt;0,REPT("&gt;",ROUND(B579/MAX(MAX(B573:B584),ABS(MIN(B573:B584)))*50,0)),REPT("&lt;",ABS(ROUND(B579/MAX(MAX(B573:B584),ABS(MIN(B573:B584)))*50,0)))),"")</f>
        <v/>
      </c>
    </row>
    <row r="580" spans="1:3" ht="49.5" customHeight="1">
      <c r="A580" s="287">
        <f t="shared" ca="1" si="36"/>
        <v>41214</v>
      </c>
      <c r="B580" s="288">
        <f ca="1">VLOOKUP(A571,'Financial-PL'!A:N,MATCH(Financialgraph!A580,'Financial-PL'!A$5:N$5,0),FALSE)</f>
        <v>0</v>
      </c>
      <c r="C580" s="295" t="str">
        <f ca="1">IFERROR(IF(ROUND(B580/MAX(MAX(B573:B584),ABS(MIN(B573:B584)))*50,0)&gt;0,REPT("&gt;",ROUND(B580/MAX(MAX(B573:B584),ABS(MIN(B573:B584)))*50,0)),REPT("&lt;",ABS(ROUND(B580/MAX(MAX(B573:B584),ABS(MIN(B573:B584)))*50,0)))),"")</f>
        <v/>
      </c>
    </row>
    <row r="581" spans="1:3" ht="49.5" customHeight="1">
      <c r="A581" s="287">
        <f t="shared" ca="1" si="36"/>
        <v>41244</v>
      </c>
      <c r="B581" s="288">
        <f ca="1">VLOOKUP(A571,'Financial-PL'!A:N,MATCH(Financialgraph!A581,'Financial-PL'!A$5:N$5,0),FALSE)</f>
        <v>0</v>
      </c>
      <c r="C581" s="295" t="str">
        <f ca="1">IFERROR(IF(ROUND(B581/MAX(MAX(B573:B584),ABS(MIN(B573:B584)))*50,0)&gt;0,REPT("&gt;",ROUND(B581/MAX(MAX(B573:B584),ABS(MIN(B573:B584)))*50,0)),REPT("&lt;",ABS(ROUND(B581/MAX(MAX(B573:B584),ABS(MIN(B573:B584)))*50,0)))),"")</f>
        <v/>
      </c>
    </row>
    <row r="582" spans="1:3" ht="49.5" customHeight="1">
      <c r="A582" s="287">
        <f t="shared" ca="1" si="36"/>
        <v>41275</v>
      </c>
      <c r="B582" s="288">
        <f ca="1">VLOOKUP(A571,'Financial-PL'!A:N,MATCH(Financialgraph!A582,'Financial-PL'!A$5:N$5,0),FALSE)</f>
        <v>0</v>
      </c>
      <c r="C582" s="295" t="str">
        <f ca="1">IFERROR(IF(ROUND(B582/MAX(MAX(B573:B584),ABS(MIN(B573:B584)))*50,0)&gt;0,REPT("&gt;",ROUND(B582/MAX(MAX(B573:B584),ABS(MIN(B573:B584)))*50,0)),REPT("&lt;",ABS(ROUND(B582/MAX(MAX(B573:B584),ABS(MIN(B573:B584)))*50,0)))),"")</f>
        <v/>
      </c>
    </row>
    <row r="583" spans="1:3" ht="49.5" customHeight="1">
      <c r="A583" s="287">
        <f t="shared" ca="1" si="36"/>
        <v>41306</v>
      </c>
      <c r="B583" s="288">
        <f ca="1">VLOOKUP(A571,'Financial-PL'!A:N,MATCH(Financialgraph!A583,'Financial-PL'!A$5:N$5,0),FALSE)</f>
        <v>0</v>
      </c>
      <c r="C583" s="295" t="str">
        <f ca="1">IFERROR(IF(ROUND(B583/MAX(MAX(B573:B584),ABS(MIN(B573:B584)))*50,0)&gt;0,REPT("&gt;",ROUND(B583/MAX(MAX(B573:B584),ABS(MIN(B573:B584)))*50,0)),REPT("&lt;",ABS(ROUND(B583/MAX(MAX(B573:B584),ABS(MIN(B573:B584)))*50,0)))),"")</f>
        <v/>
      </c>
    </row>
    <row r="584" spans="1:3" ht="49.5" customHeight="1">
      <c r="A584" s="287">
        <f t="shared" ca="1" si="36"/>
        <v>41334</v>
      </c>
      <c r="B584" s="288">
        <f ca="1">VLOOKUP(A571,'Financial-PL'!A:N,MATCH(Financialgraph!A584,'Financial-PL'!A$5:N$5,0),FALSE)</f>
        <v>0</v>
      </c>
      <c r="C584" s="295" t="str">
        <f ca="1">IFERROR(IF(ROUND(B584/MAX(MAX(B573:B584),ABS(MIN(B573:B584)))*50,0)&gt;0,REPT("&gt;",ROUND(B584/MAX(MAX(B573:B584),ABS(MIN(B573:B584)))*50,0)),REPT("&lt;",ABS(ROUND(B584/MAX(MAX(B573:B584),ABS(MIN(B573:B584)))*50,0)))),"")</f>
        <v/>
      </c>
    </row>
    <row r="585" spans="1:3" ht="49.5" customHeight="1">
      <c r="A585" s="262"/>
      <c r="C585" s="294"/>
    </row>
    <row r="586" spans="1:3" ht="49.5" customHeight="1">
      <c r="A586" s="264">
        <f>A571+1</f>
        <v>34</v>
      </c>
      <c r="C586" s="294"/>
    </row>
    <row r="587" spans="1:3" ht="49.5" customHeight="1">
      <c r="A587" s="81" t="str">
        <f>VLOOKUP(A586,'Financial-PL'!A:N,2,FALSE)</f>
        <v>Employee benefits expense</v>
      </c>
      <c r="C587" s="294"/>
    </row>
    <row r="588" spans="1:3" ht="49.5" customHeight="1">
      <c r="A588" s="287">
        <f ca="1">A573</f>
        <v>41000</v>
      </c>
      <c r="B588" s="288">
        <f ca="1">VLOOKUP(A586,'Financial-PL'!A:N,MATCH(Financialgraph!A588,'Financial-PL'!A$5:N$5,0),FALSE)</f>
        <v>0</v>
      </c>
      <c r="C588" s="295" t="str">
        <f ca="1">IFERROR(IF(ROUND(B588/MAX(MAX(B588:B599),ABS(MIN(B588:B599)))*50,0)&gt;0,REPT("&gt;",ROUND(B588/MAX(MAX(B588:B599),ABS(MIN(B588:B599)))*50,0)),REPT("&lt;",ABS(ROUND(B588/MAX(MAX(B588:B599),ABS(MIN(B588:B599)))*50,0)))),"")</f>
        <v/>
      </c>
    </row>
    <row r="589" spans="1:3" ht="49.5" customHeight="1">
      <c r="A589" s="287">
        <f t="shared" ref="A589:A599" ca="1" si="37">A574</f>
        <v>41030</v>
      </c>
      <c r="B589" s="288">
        <f ca="1">VLOOKUP(A586,'Financial-PL'!A:N,MATCH(Financialgraph!A589,'Financial-PL'!A$5:N$5,0),FALSE)</f>
        <v>0</v>
      </c>
      <c r="C589" s="295" t="str">
        <f ca="1">IFERROR(IF(ROUND(B589/MAX(MAX(B588:B599),ABS(MIN(B588:B599)))*50,0)&gt;0,REPT("&gt;",ROUND(B589/MAX(MAX(B588:B599),ABS(MIN(B588:B599)))*50,0)),REPT("&lt;",ABS(ROUND(B589/MAX(MAX(B588:B599),ABS(MIN(B588:B599)))*50,0)))),"")</f>
        <v/>
      </c>
    </row>
    <row r="590" spans="1:3" ht="49.5" customHeight="1">
      <c r="A590" s="287">
        <f t="shared" ca="1" si="37"/>
        <v>41061</v>
      </c>
      <c r="B590" s="288">
        <f ca="1">VLOOKUP(A586,'Financial-PL'!A:N,MATCH(Financialgraph!A590,'Financial-PL'!A$5:N$5,0),FALSE)</f>
        <v>0</v>
      </c>
      <c r="C590" s="295" t="str">
        <f ca="1">IFERROR(IF(ROUND(B590/MAX(MAX(B588:B599),ABS(MIN(B588:B599)))*50,0)&gt;0,REPT("&gt;",ROUND(B590/MAX(MAX(B588:B599),ABS(MIN(B588:B599)))*50,0)),REPT("&lt;",ABS(ROUND(B590/MAX(MAX(B588:B599),ABS(MIN(B588:B599)))*50,0)))),"")</f>
        <v/>
      </c>
    </row>
    <row r="591" spans="1:3" ht="49.5" customHeight="1">
      <c r="A591" s="287">
        <f t="shared" ca="1" si="37"/>
        <v>41091</v>
      </c>
      <c r="B591" s="288">
        <f ca="1">VLOOKUP(A586,'Financial-PL'!A:N,MATCH(Financialgraph!A591,'Financial-PL'!A$5:N$5,0),FALSE)</f>
        <v>0</v>
      </c>
      <c r="C591" s="295" t="str">
        <f ca="1">IFERROR(IF(ROUND(B591/MAX(MAX(B588:B599),ABS(MIN(B588:B599)))*50,0)&gt;0,REPT("&gt;",ROUND(B591/MAX(MAX(B588:B599),ABS(MIN(B588:B599)))*50,0)),REPT("&lt;",ABS(ROUND(B591/MAX(MAX(B588:B599),ABS(MIN(B588:B599)))*50,0)))),"")</f>
        <v/>
      </c>
    </row>
    <row r="592" spans="1:3" ht="49.5" customHeight="1">
      <c r="A592" s="287">
        <f t="shared" ca="1" si="37"/>
        <v>41122</v>
      </c>
      <c r="B592" s="288">
        <f ca="1">VLOOKUP(A586,'Financial-PL'!A:N,MATCH(Financialgraph!A592,'Financial-PL'!A$5:N$5,0),FALSE)</f>
        <v>0</v>
      </c>
      <c r="C592" s="295" t="str">
        <f ca="1">IFERROR(IF(ROUND(B592/MAX(MAX(B588:B599),ABS(MIN(B588:B599)))*50,0)&gt;0,REPT("&gt;",ROUND(B592/MAX(MAX(B588:B599),ABS(MIN(B588:B599)))*50,0)),REPT("&lt;",ABS(ROUND(B592/MAX(MAX(B588:B599),ABS(MIN(B588:B599)))*50,0)))),"")</f>
        <v/>
      </c>
    </row>
    <row r="593" spans="1:3" ht="49.5" customHeight="1">
      <c r="A593" s="287">
        <f t="shared" ca="1" si="37"/>
        <v>41153</v>
      </c>
      <c r="B593" s="288">
        <f ca="1">VLOOKUP(A586,'Financial-PL'!A:N,MATCH(Financialgraph!A593,'Financial-PL'!A$5:N$5,0),FALSE)</f>
        <v>0</v>
      </c>
      <c r="C593" s="295" t="str">
        <f ca="1">IFERROR(IF(ROUND(B593/MAX(MAX(B588:B599),ABS(MIN(B588:B599)))*50,0)&gt;0,REPT("&gt;",ROUND(B593/MAX(MAX(B588:B599),ABS(MIN(B588:B599)))*50,0)),REPT("&lt;",ABS(ROUND(B593/MAX(MAX(B588:B599),ABS(MIN(B588:B599)))*50,0)))),"")</f>
        <v/>
      </c>
    </row>
    <row r="594" spans="1:3" ht="49.5" customHeight="1">
      <c r="A594" s="287">
        <f t="shared" ca="1" si="37"/>
        <v>41183</v>
      </c>
      <c r="B594" s="288">
        <f ca="1">VLOOKUP(A586,'Financial-PL'!A:N,MATCH(Financialgraph!A594,'Financial-PL'!A$5:N$5,0),FALSE)</f>
        <v>0</v>
      </c>
      <c r="C594" s="295" t="str">
        <f ca="1">IFERROR(IF(ROUND(B594/MAX(MAX(B588:B599),ABS(MIN(B588:B599)))*50,0)&gt;0,REPT("&gt;",ROUND(B594/MAX(MAX(B588:B599),ABS(MIN(B588:B599)))*50,0)),REPT("&lt;",ABS(ROUND(B594/MAX(MAX(B588:B599),ABS(MIN(B588:B599)))*50,0)))),"")</f>
        <v/>
      </c>
    </row>
    <row r="595" spans="1:3" ht="49.5" customHeight="1">
      <c r="A595" s="287">
        <f t="shared" ca="1" si="37"/>
        <v>41214</v>
      </c>
      <c r="B595" s="288">
        <f ca="1">VLOOKUP(A586,'Financial-PL'!A:N,MATCH(Financialgraph!A595,'Financial-PL'!A$5:N$5,0),FALSE)</f>
        <v>0</v>
      </c>
      <c r="C595" s="295" t="str">
        <f ca="1">IFERROR(IF(ROUND(B595/MAX(MAX(B588:B599),ABS(MIN(B588:B599)))*50,0)&gt;0,REPT("&gt;",ROUND(B595/MAX(MAX(B588:B599),ABS(MIN(B588:B599)))*50,0)),REPT("&lt;",ABS(ROUND(B595/MAX(MAX(B588:B599),ABS(MIN(B588:B599)))*50,0)))),"")</f>
        <v/>
      </c>
    </row>
    <row r="596" spans="1:3" ht="49.5" customHeight="1">
      <c r="A596" s="287">
        <f t="shared" ca="1" si="37"/>
        <v>41244</v>
      </c>
      <c r="B596" s="288">
        <f ca="1">VLOOKUP(A586,'Financial-PL'!A:N,MATCH(Financialgraph!A596,'Financial-PL'!A$5:N$5,0),FALSE)</f>
        <v>0</v>
      </c>
      <c r="C596" s="295" t="str">
        <f ca="1">IFERROR(IF(ROUND(B596/MAX(MAX(B588:B599),ABS(MIN(B588:B599)))*50,0)&gt;0,REPT("&gt;",ROUND(B596/MAX(MAX(B588:B599),ABS(MIN(B588:B599)))*50,0)),REPT("&lt;",ABS(ROUND(B596/MAX(MAX(B588:B599),ABS(MIN(B588:B599)))*50,0)))),"")</f>
        <v/>
      </c>
    </row>
    <row r="597" spans="1:3" ht="49.5" customHeight="1">
      <c r="A597" s="287">
        <f t="shared" ca="1" si="37"/>
        <v>41275</v>
      </c>
      <c r="B597" s="288">
        <f ca="1">VLOOKUP(A586,'Financial-PL'!A:N,MATCH(Financialgraph!A597,'Financial-PL'!A$5:N$5,0),FALSE)</f>
        <v>0</v>
      </c>
      <c r="C597" s="295" t="str">
        <f ca="1">IFERROR(IF(ROUND(B597/MAX(MAX(B588:B599),ABS(MIN(B588:B599)))*50,0)&gt;0,REPT("&gt;",ROUND(B597/MAX(MAX(B588:B599),ABS(MIN(B588:B599)))*50,0)),REPT("&lt;",ABS(ROUND(B597/MAX(MAX(B588:B599),ABS(MIN(B588:B599)))*50,0)))),"")</f>
        <v/>
      </c>
    </row>
    <row r="598" spans="1:3" ht="49.5" customHeight="1">
      <c r="A598" s="287">
        <f t="shared" ca="1" si="37"/>
        <v>41306</v>
      </c>
      <c r="B598" s="288">
        <f ca="1">VLOOKUP(A586,'Financial-PL'!A:N,MATCH(Financialgraph!A598,'Financial-PL'!A$5:N$5,0),FALSE)</f>
        <v>0</v>
      </c>
      <c r="C598" s="295" t="str">
        <f ca="1">IFERROR(IF(ROUND(B598/MAX(MAX(B588:B599),ABS(MIN(B588:B599)))*50,0)&gt;0,REPT("&gt;",ROUND(B598/MAX(MAX(B588:B599),ABS(MIN(B588:B599)))*50,0)),REPT("&lt;",ABS(ROUND(B598/MAX(MAX(B588:B599),ABS(MIN(B588:B599)))*50,0)))),"")</f>
        <v/>
      </c>
    </row>
    <row r="599" spans="1:3" ht="49.5" customHeight="1">
      <c r="A599" s="287">
        <f t="shared" ca="1" si="37"/>
        <v>41334</v>
      </c>
      <c r="B599" s="288">
        <f ca="1">VLOOKUP(A586,'Financial-PL'!A:N,MATCH(Financialgraph!A599,'Financial-PL'!A$5:N$5,0),FALSE)</f>
        <v>0</v>
      </c>
      <c r="C599" s="295" t="str">
        <f ca="1">IFERROR(IF(ROUND(B599/MAX(MAX(B588:B599),ABS(MIN(B588:B599)))*50,0)&gt;0,REPT("&gt;",ROUND(B599/MAX(MAX(B588:B599),ABS(MIN(B588:B599)))*50,0)),REPT("&lt;",ABS(ROUND(B599/MAX(MAX(B588:B599),ABS(MIN(B588:B599)))*50,0)))),"")</f>
        <v/>
      </c>
    </row>
    <row r="600" spans="1:3" ht="49.5" customHeight="1">
      <c r="C600" s="294"/>
    </row>
    <row r="601" spans="1:3" ht="49.5" customHeight="1">
      <c r="A601" s="264">
        <f>A586+1</f>
        <v>35</v>
      </c>
      <c r="C601" s="294"/>
    </row>
    <row r="602" spans="1:3" ht="49.5" customHeight="1">
      <c r="A602" s="81" t="str">
        <f>VLOOKUP(A601,'Financial-PL'!A:N,2,FALSE)</f>
        <v>Finance/Interest Cost</v>
      </c>
      <c r="C602" s="294"/>
    </row>
    <row r="603" spans="1:3" ht="49.5" customHeight="1">
      <c r="A603" s="287">
        <f ca="1">A588</f>
        <v>41000</v>
      </c>
      <c r="B603" s="288">
        <f ca="1">VLOOKUP(A601,'Financial-PL'!A:N,MATCH(Financialgraph!A603,'Financial-PL'!A$5:N$5,0),FALSE)</f>
        <v>4</v>
      </c>
      <c r="C603" s="295" t="str">
        <f ca="1">IFERROR(IF(ROUND(B603/MAX(MAX(B603:B614),ABS(MIN(B603:B614)))*50,0)&gt;0,REPT("&gt;",ROUND(B603/MAX(MAX(B603:B614),ABS(MIN(B603:B614)))*50,0)),REPT("&lt;",ABS(ROUND(B603/MAX(MAX(B603:B614),ABS(MIN(B603:B614)))*50,0)))),"")</f>
        <v>&gt;&gt;&gt;&gt;&gt;&gt;&gt;&gt;&gt;&gt;&gt;&gt;&gt;</v>
      </c>
    </row>
    <row r="604" spans="1:3" ht="49.5" customHeight="1">
      <c r="A604" s="287">
        <f t="shared" ref="A604:A614" ca="1" si="38">A589</f>
        <v>41030</v>
      </c>
      <c r="B604" s="288">
        <f ca="1">VLOOKUP(A601,'Financial-PL'!A:N,MATCH(Financialgraph!A604,'Financial-PL'!A$5:N$5,0),FALSE)</f>
        <v>4</v>
      </c>
      <c r="C604" s="295" t="str">
        <f ca="1">IFERROR(IF(ROUND(B604/MAX(MAX(B603:B614),ABS(MIN(B603:B614)))*50,0)&gt;0,REPT("&gt;",ROUND(B604/MAX(MAX(B603:B614),ABS(MIN(B603:B614)))*50,0)),REPT("&lt;",ABS(ROUND(B604/MAX(MAX(B603:B614),ABS(MIN(B603:B614)))*50,0)))),"")</f>
        <v>&gt;&gt;&gt;&gt;&gt;&gt;&gt;&gt;&gt;&gt;&gt;&gt;&gt;</v>
      </c>
    </row>
    <row r="605" spans="1:3" ht="49.5" customHeight="1">
      <c r="A605" s="287">
        <f t="shared" ca="1" si="38"/>
        <v>41061</v>
      </c>
      <c r="B605" s="288">
        <f ca="1">VLOOKUP(A601,'Financial-PL'!A:N,MATCH(Financialgraph!A605,'Financial-PL'!A$5:N$5,0),FALSE)</f>
        <v>13</v>
      </c>
      <c r="C605" s="295" t="str">
        <f ca="1">IFERROR(IF(ROUND(B605/MAX(MAX(B603:B614),ABS(MIN(B603:B614)))*50,0)&gt;0,REPT("&gt;",ROUND(B605/MAX(MAX(B603:B614),ABS(MIN(B603:B614)))*50,0)),REPT("&lt;",ABS(ROUND(B605/MAX(MAX(B603:B614),ABS(MIN(B603:B614)))*50,0)))),"")</f>
        <v>&gt;&gt;&gt;&gt;&gt;&gt;&gt;&gt;&gt;&gt;&gt;&gt;&gt;&gt;&gt;&gt;&gt;&gt;&gt;&gt;&gt;&gt;&gt;&gt;&gt;&gt;&gt;&gt;&gt;&gt;&gt;&gt;&gt;&gt;&gt;&gt;&gt;&gt;&gt;&gt;&gt;&gt;&gt;</v>
      </c>
    </row>
    <row r="606" spans="1:3" ht="49.5" customHeight="1">
      <c r="A606" s="287">
        <f t="shared" ca="1" si="38"/>
        <v>41091</v>
      </c>
      <c r="B606" s="288">
        <f ca="1">VLOOKUP(A601,'Financial-PL'!A:N,MATCH(Financialgraph!A606,'Financial-PL'!A$5:N$5,0),FALSE)</f>
        <v>0</v>
      </c>
      <c r="C606" s="295" t="str">
        <f ca="1">IFERROR(IF(ROUND(B606/MAX(MAX(B603:B614),ABS(MIN(B603:B614)))*50,0)&gt;0,REPT("&gt;",ROUND(B606/MAX(MAX(B603:B614),ABS(MIN(B603:B614)))*50,0)),REPT("&lt;",ABS(ROUND(B606/MAX(MAX(B603:B614),ABS(MIN(B603:B614)))*50,0)))),"")</f>
        <v/>
      </c>
    </row>
    <row r="607" spans="1:3" ht="49.5" customHeight="1">
      <c r="A607" s="287">
        <f t="shared" ca="1" si="38"/>
        <v>41122</v>
      </c>
      <c r="B607" s="288">
        <f ca="1">VLOOKUP(A601,'Financial-PL'!A:N,MATCH(Financialgraph!A607,'Financial-PL'!A$5:N$5,0),FALSE)</f>
        <v>5</v>
      </c>
      <c r="C607" s="295" t="str">
        <f ca="1">IFERROR(IF(ROUND(B607/MAX(MAX(B603:B614),ABS(MIN(B603:B614)))*50,0)&gt;0,REPT("&gt;",ROUND(B607/MAX(MAX(B603:B614),ABS(MIN(B603:B614)))*50,0)),REPT("&lt;",ABS(ROUND(B607/MAX(MAX(B603:B614),ABS(MIN(B603:B614)))*50,0)))),"")</f>
        <v>&gt;&gt;&gt;&gt;&gt;&gt;&gt;&gt;&gt;&gt;&gt;&gt;&gt;&gt;&gt;&gt;&gt;</v>
      </c>
    </row>
    <row r="608" spans="1:3" ht="49.5" customHeight="1">
      <c r="A608" s="287">
        <f t="shared" ca="1" si="38"/>
        <v>41153</v>
      </c>
      <c r="B608" s="288">
        <f ca="1">VLOOKUP(A601,'Financial-PL'!A:N,MATCH(Financialgraph!A608,'Financial-PL'!A$5:N$5,0),FALSE)</f>
        <v>15</v>
      </c>
      <c r="C608" s="295" t="str">
        <f ca="1">IFERROR(IF(ROUND(B608/MAX(MAX(B603:B614),ABS(MIN(B603:B614)))*50,0)&gt;0,REPT("&gt;",ROUND(B608/MAX(MAX(B603:B614),ABS(MIN(B603:B614)))*50,0)),REPT("&lt;",ABS(ROUND(B608/MAX(MAX(B603:B614),ABS(MIN(B603:B614)))*50,0)))),"")</f>
        <v>&gt;&gt;&gt;&gt;&gt;&gt;&gt;&gt;&gt;&gt;&gt;&gt;&gt;&gt;&gt;&gt;&gt;&gt;&gt;&gt;&gt;&gt;&gt;&gt;&gt;&gt;&gt;&gt;&gt;&gt;&gt;&gt;&gt;&gt;&gt;&gt;&gt;&gt;&gt;&gt;&gt;&gt;&gt;&gt;&gt;&gt;&gt;&gt;&gt;&gt;</v>
      </c>
    </row>
    <row r="609" spans="1:3" ht="49.5" customHeight="1">
      <c r="A609" s="287">
        <f t="shared" ca="1" si="38"/>
        <v>41183</v>
      </c>
      <c r="B609" s="288">
        <f ca="1">VLOOKUP(A601,'Financial-PL'!A:N,MATCH(Financialgraph!A609,'Financial-PL'!A$5:N$5,0),FALSE)</f>
        <v>1</v>
      </c>
      <c r="C609" s="295" t="str">
        <f ca="1">IFERROR(IF(ROUND(B609/MAX(MAX(B603:B614),ABS(MIN(B603:B614)))*50,0)&gt;0,REPT("&gt;",ROUND(B609/MAX(MAX(B603:B614),ABS(MIN(B603:B614)))*50,0)),REPT("&lt;",ABS(ROUND(B609/MAX(MAX(B603:B614),ABS(MIN(B603:B614)))*50,0)))),"")</f>
        <v>&gt;&gt;&gt;</v>
      </c>
    </row>
    <row r="610" spans="1:3" ht="49.5" customHeight="1">
      <c r="A610" s="287">
        <f t="shared" ca="1" si="38"/>
        <v>41214</v>
      </c>
      <c r="B610" s="288">
        <f ca="1">VLOOKUP(A601,'Financial-PL'!A:N,MATCH(Financialgraph!A610,'Financial-PL'!A$5:N$5,0),FALSE)</f>
        <v>1</v>
      </c>
      <c r="C610" s="295" t="str">
        <f ca="1">IFERROR(IF(ROUND(B610/MAX(MAX(B603:B614),ABS(MIN(B603:B614)))*50,0)&gt;0,REPT("&gt;",ROUND(B610/MAX(MAX(B603:B614),ABS(MIN(B603:B614)))*50,0)),REPT("&lt;",ABS(ROUND(B610/MAX(MAX(B603:B614),ABS(MIN(B603:B614)))*50,0)))),"")</f>
        <v>&gt;&gt;&gt;</v>
      </c>
    </row>
    <row r="611" spans="1:3" ht="49.5" customHeight="1">
      <c r="A611" s="287">
        <f t="shared" ca="1" si="38"/>
        <v>41244</v>
      </c>
      <c r="B611" s="288">
        <f ca="1">VLOOKUP(A601,'Financial-PL'!A:N,MATCH(Financialgraph!A611,'Financial-PL'!A$5:N$5,0),FALSE)</f>
        <v>0</v>
      </c>
      <c r="C611" s="295" t="str">
        <f ca="1">IFERROR(IF(ROUND(B611/MAX(MAX(B603:B614),ABS(MIN(B603:B614)))*50,0)&gt;0,REPT("&gt;",ROUND(B611/MAX(MAX(B603:B614),ABS(MIN(B603:B614)))*50,0)),REPT("&lt;",ABS(ROUND(B611/MAX(MAX(B603:B614),ABS(MIN(B603:B614)))*50,0)))),"")</f>
        <v/>
      </c>
    </row>
    <row r="612" spans="1:3" ht="49.5" customHeight="1">
      <c r="A612" s="287">
        <f t="shared" ca="1" si="38"/>
        <v>41275</v>
      </c>
      <c r="B612" s="288">
        <f ca="1">VLOOKUP(A601,'Financial-PL'!A:N,MATCH(Financialgraph!A612,'Financial-PL'!A$5:N$5,0),FALSE)</f>
        <v>0</v>
      </c>
      <c r="C612" s="295" t="str">
        <f ca="1">IFERROR(IF(ROUND(B612/MAX(MAX(B603:B614),ABS(MIN(B603:B614)))*50,0)&gt;0,REPT("&gt;",ROUND(B612/MAX(MAX(B603:B614),ABS(MIN(B603:B614)))*50,0)),REPT("&lt;",ABS(ROUND(B612/MAX(MAX(B603:B614),ABS(MIN(B603:B614)))*50,0)))),"")</f>
        <v/>
      </c>
    </row>
    <row r="613" spans="1:3" ht="49.5" customHeight="1">
      <c r="A613" s="287">
        <f t="shared" ca="1" si="38"/>
        <v>41306</v>
      </c>
      <c r="B613" s="288">
        <f ca="1">VLOOKUP(A601,'Financial-PL'!A:N,MATCH(Financialgraph!A613,'Financial-PL'!A$5:N$5,0),FALSE)</f>
        <v>0</v>
      </c>
      <c r="C613" s="295" t="str">
        <f ca="1">IFERROR(IF(ROUND(B613/MAX(MAX(B603:B614),ABS(MIN(B603:B614)))*50,0)&gt;0,REPT("&gt;",ROUND(B613/MAX(MAX(B603:B614),ABS(MIN(B603:B614)))*50,0)),REPT("&lt;",ABS(ROUND(B613/MAX(MAX(B603:B614),ABS(MIN(B603:B614)))*50,0)))),"")</f>
        <v/>
      </c>
    </row>
    <row r="614" spans="1:3" ht="49.5" customHeight="1">
      <c r="A614" s="287">
        <f t="shared" ca="1" si="38"/>
        <v>41334</v>
      </c>
      <c r="B614" s="288">
        <f ca="1">VLOOKUP(A601,'Financial-PL'!A:N,MATCH(Financialgraph!A614,'Financial-PL'!A$5:N$5,0),FALSE)</f>
        <v>0</v>
      </c>
      <c r="C614" s="295" t="str">
        <f ca="1">IFERROR(IF(ROUND(B614/MAX(MAX(B603:B614),ABS(MIN(B603:B614)))*50,0)&gt;0,REPT("&gt;",ROUND(B614/MAX(MAX(B603:B614),ABS(MIN(B603:B614)))*50,0)),REPT("&lt;",ABS(ROUND(B614/MAX(MAX(B603:B614),ABS(MIN(B603:B614)))*50,0)))),"")</f>
        <v/>
      </c>
    </row>
    <row r="615" spans="1:3" ht="49.5" customHeight="1">
      <c r="C615" s="294"/>
    </row>
    <row r="616" spans="1:3" ht="49.5" customHeight="1">
      <c r="A616" s="264">
        <f>A601+1</f>
        <v>36</v>
      </c>
      <c r="C616" s="294"/>
    </row>
    <row r="617" spans="1:3" ht="49.5" customHeight="1">
      <c r="A617" s="81" t="str">
        <f>VLOOKUP(A616,'Financial-PL'!A:N,2,FALSE)</f>
        <v>Depreciation and amortization</v>
      </c>
      <c r="C617" s="294"/>
    </row>
    <row r="618" spans="1:3" ht="49.5" customHeight="1">
      <c r="A618" s="287">
        <f ca="1">A603</f>
        <v>41000</v>
      </c>
      <c r="B618" s="288">
        <f ca="1">VLOOKUP(A616,'Financial-PL'!A:N,MATCH(Financialgraph!A618,'Financial-PL'!A$5:N$5,0),FALSE)</f>
        <v>0</v>
      </c>
      <c r="C618" s="295" t="str">
        <f ca="1">IFERROR(IF(ROUND(B618/MAX(MAX(B618:B629),ABS(MIN(B618:B629)))*50,0)&gt;0,REPT("&gt;",ROUND(B618/MAX(MAX(B618:B629),ABS(MIN(B618:B629)))*50,0)),REPT("&lt;",ABS(ROUND(B618/MAX(MAX(B618:B629),ABS(MIN(B618:B629)))*50,0)))),"")</f>
        <v/>
      </c>
    </row>
    <row r="619" spans="1:3" ht="49.5" customHeight="1">
      <c r="A619" s="287">
        <f t="shared" ref="A619:A629" ca="1" si="39">A604</f>
        <v>41030</v>
      </c>
      <c r="B619" s="288">
        <f ca="1">VLOOKUP(A616,'Financial-PL'!A:N,MATCH(Financialgraph!A619,'Financial-PL'!A$5:N$5,0),FALSE)</f>
        <v>0</v>
      </c>
      <c r="C619" s="295" t="str">
        <f ca="1">IFERROR(IF(ROUND(B619/MAX(MAX(B618:B629),ABS(MIN(B618:B629)))*50,0)&gt;0,REPT("&gt;",ROUND(B619/MAX(MAX(B618:B629),ABS(MIN(B618:B629)))*50,0)),REPT("&lt;",ABS(ROUND(B619/MAX(MAX(B618:B629),ABS(MIN(B618:B629)))*50,0)))),"")</f>
        <v/>
      </c>
    </row>
    <row r="620" spans="1:3" ht="49.5" customHeight="1">
      <c r="A620" s="287">
        <f t="shared" ca="1" si="39"/>
        <v>41061</v>
      </c>
      <c r="B620" s="288">
        <f ca="1">VLOOKUP(A616,'Financial-PL'!A:N,MATCH(Financialgraph!A620,'Financial-PL'!A$5:N$5,0),FALSE)</f>
        <v>0</v>
      </c>
      <c r="C620" s="295" t="str">
        <f ca="1">IFERROR(IF(ROUND(B620/MAX(MAX(B618:B629),ABS(MIN(B618:B629)))*50,0)&gt;0,REPT("&gt;",ROUND(B620/MAX(MAX(B618:B629),ABS(MIN(B618:B629)))*50,0)),REPT("&lt;",ABS(ROUND(B620/MAX(MAX(B618:B629),ABS(MIN(B618:B629)))*50,0)))),"")</f>
        <v/>
      </c>
    </row>
    <row r="621" spans="1:3" ht="49.5" customHeight="1">
      <c r="A621" s="287">
        <f t="shared" ca="1" si="39"/>
        <v>41091</v>
      </c>
      <c r="B621" s="288">
        <f ca="1">VLOOKUP(A616,'Financial-PL'!A:N,MATCH(Financialgraph!A621,'Financial-PL'!A$5:N$5,0),FALSE)</f>
        <v>0</v>
      </c>
      <c r="C621" s="295" t="str">
        <f ca="1">IFERROR(IF(ROUND(B621/MAX(MAX(B618:B629),ABS(MIN(B618:B629)))*50,0)&gt;0,REPT("&gt;",ROUND(B621/MAX(MAX(B618:B629),ABS(MIN(B618:B629)))*50,0)),REPT("&lt;",ABS(ROUND(B621/MAX(MAX(B618:B629),ABS(MIN(B618:B629)))*50,0)))),"")</f>
        <v/>
      </c>
    </row>
    <row r="622" spans="1:3" ht="49.5" customHeight="1">
      <c r="A622" s="287">
        <f t="shared" ca="1" si="39"/>
        <v>41122</v>
      </c>
      <c r="B622" s="288">
        <f ca="1">VLOOKUP(A616,'Financial-PL'!A:N,MATCH(Financialgraph!A622,'Financial-PL'!A$5:N$5,0),FALSE)</f>
        <v>0</v>
      </c>
      <c r="C622" s="295" t="str">
        <f ca="1">IFERROR(IF(ROUND(B622/MAX(MAX(B618:B629),ABS(MIN(B618:B629)))*50,0)&gt;0,REPT("&gt;",ROUND(B622/MAX(MAX(B618:B629),ABS(MIN(B618:B629)))*50,0)),REPT("&lt;",ABS(ROUND(B622/MAX(MAX(B618:B629),ABS(MIN(B618:B629)))*50,0)))),"")</f>
        <v/>
      </c>
    </row>
    <row r="623" spans="1:3" ht="49.5" customHeight="1">
      <c r="A623" s="287">
        <f t="shared" ca="1" si="39"/>
        <v>41153</v>
      </c>
      <c r="B623" s="288">
        <f ca="1">VLOOKUP(A616,'Financial-PL'!A:N,MATCH(Financialgraph!A623,'Financial-PL'!A$5:N$5,0),FALSE)</f>
        <v>0</v>
      </c>
      <c r="C623" s="295" t="str">
        <f ca="1">IFERROR(IF(ROUND(B623/MAX(MAX(B618:B629),ABS(MIN(B618:B629)))*50,0)&gt;0,REPT("&gt;",ROUND(B623/MAX(MAX(B618:B629),ABS(MIN(B618:B629)))*50,0)),REPT("&lt;",ABS(ROUND(B623/MAX(MAX(B618:B629),ABS(MIN(B618:B629)))*50,0)))),"")</f>
        <v/>
      </c>
    </row>
    <row r="624" spans="1:3" ht="49.5" customHeight="1">
      <c r="A624" s="287">
        <f t="shared" ca="1" si="39"/>
        <v>41183</v>
      </c>
      <c r="B624" s="288">
        <f ca="1">VLOOKUP(A616,'Financial-PL'!A:N,MATCH(Financialgraph!A624,'Financial-PL'!A$5:N$5,0),FALSE)</f>
        <v>0</v>
      </c>
      <c r="C624" s="295" t="str">
        <f ca="1">IFERROR(IF(ROUND(B624/MAX(MAX(B618:B629),ABS(MIN(B618:B629)))*50,0)&gt;0,REPT("&gt;",ROUND(B624/MAX(MAX(B618:B629),ABS(MIN(B618:B629)))*50,0)),REPT("&lt;",ABS(ROUND(B624/MAX(MAX(B618:B629),ABS(MIN(B618:B629)))*50,0)))),"")</f>
        <v/>
      </c>
    </row>
    <row r="625" spans="1:3" ht="49.5" customHeight="1">
      <c r="A625" s="287">
        <f t="shared" ca="1" si="39"/>
        <v>41214</v>
      </c>
      <c r="B625" s="288">
        <f ca="1">VLOOKUP(A616,'Financial-PL'!A:N,MATCH(Financialgraph!A625,'Financial-PL'!A$5:N$5,0),FALSE)</f>
        <v>0</v>
      </c>
      <c r="C625" s="295" t="str">
        <f ca="1">IFERROR(IF(ROUND(B625/MAX(MAX(B618:B629),ABS(MIN(B618:B629)))*50,0)&gt;0,REPT("&gt;",ROUND(B625/MAX(MAX(B618:B629),ABS(MIN(B618:B629)))*50,0)),REPT("&lt;",ABS(ROUND(B625/MAX(MAX(B618:B629),ABS(MIN(B618:B629)))*50,0)))),"")</f>
        <v/>
      </c>
    </row>
    <row r="626" spans="1:3" ht="49.5" customHeight="1">
      <c r="A626" s="287">
        <f t="shared" ca="1" si="39"/>
        <v>41244</v>
      </c>
      <c r="B626" s="288">
        <f ca="1">VLOOKUP(A616,'Financial-PL'!A:N,MATCH(Financialgraph!A626,'Financial-PL'!A$5:N$5,0),FALSE)</f>
        <v>280</v>
      </c>
      <c r="C626" s="295" t="str">
        <f ca="1">IFERROR(IF(ROUND(B626/MAX(MAX(B618:B629),ABS(MIN(B618:B629)))*50,0)&gt;0,REPT("&gt;",ROUND(B626/MAX(MAX(B618:B629),ABS(MIN(B618:B629)))*50,0)),REPT("&lt;",ABS(ROUND(B626/MAX(MAX(B618:B629),ABS(MIN(B618:B629)))*50,0)))),"")</f>
        <v>&gt;&gt;&gt;&gt;&gt;&gt;&gt;&gt;&gt;&gt;&gt;&gt;&gt;&gt;&gt;&gt;&gt;&gt;&gt;&gt;&gt;&gt;&gt;&gt;&gt;&gt;&gt;&gt;&gt;&gt;&gt;&gt;&gt;&gt;&gt;&gt;&gt;&gt;&gt;&gt;&gt;&gt;&gt;&gt;&gt;&gt;&gt;&gt;&gt;&gt;</v>
      </c>
    </row>
    <row r="627" spans="1:3" ht="49.5" customHeight="1">
      <c r="A627" s="287">
        <f t="shared" ca="1" si="39"/>
        <v>41275</v>
      </c>
      <c r="B627" s="288">
        <f ca="1">VLOOKUP(A616,'Financial-PL'!A:N,MATCH(Financialgraph!A627,'Financial-PL'!A$5:N$5,0),FALSE)</f>
        <v>0</v>
      </c>
      <c r="C627" s="295" t="str">
        <f ca="1">IFERROR(IF(ROUND(B627/MAX(MAX(B618:B629),ABS(MIN(B618:B629)))*50,0)&gt;0,REPT("&gt;",ROUND(B627/MAX(MAX(B618:B629),ABS(MIN(B618:B629)))*50,0)),REPT("&lt;",ABS(ROUND(B627/MAX(MAX(B618:B629),ABS(MIN(B618:B629)))*50,0)))),"")</f>
        <v/>
      </c>
    </row>
    <row r="628" spans="1:3" ht="49.5" customHeight="1">
      <c r="A628" s="287">
        <f t="shared" ca="1" si="39"/>
        <v>41306</v>
      </c>
      <c r="B628" s="288">
        <f ca="1">VLOOKUP(A616,'Financial-PL'!A:N,MATCH(Financialgraph!A628,'Financial-PL'!A$5:N$5,0),FALSE)</f>
        <v>0</v>
      </c>
      <c r="C628" s="295" t="str">
        <f ca="1">IFERROR(IF(ROUND(B628/MAX(MAX(B618:B629),ABS(MIN(B618:B629)))*50,0)&gt;0,REPT("&gt;",ROUND(B628/MAX(MAX(B618:B629),ABS(MIN(B618:B629)))*50,0)),REPT("&lt;",ABS(ROUND(B628/MAX(MAX(B618:B629),ABS(MIN(B618:B629)))*50,0)))),"")</f>
        <v/>
      </c>
    </row>
    <row r="629" spans="1:3" ht="49.5" customHeight="1">
      <c r="A629" s="287">
        <f t="shared" ca="1" si="39"/>
        <v>41334</v>
      </c>
      <c r="B629" s="288">
        <f ca="1">VLOOKUP(A616,'Financial-PL'!A:N,MATCH(Financialgraph!A629,'Financial-PL'!A$5:N$5,0),FALSE)</f>
        <v>0</v>
      </c>
      <c r="C629" s="295" t="str">
        <f ca="1">IFERROR(IF(ROUND(B629/MAX(MAX(B618:B629),ABS(MIN(B618:B629)))*50,0)&gt;0,REPT("&gt;",ROUND(B629/MAX(MAX(B618:B629),ABS(MIN(B618:B629)))*50,0)),REPT("&lt;",ABS(ROUND(B629/MAX(MAX(B618:B629),ABS(MIN(B618:B629)))*50,0)))),"")</f>
        <v/>
      </c>
    </row>
    <row r="630" spans="1:3" ht="49.5" customHeight="1">
      <c r="C630" s="294"/>
    </row>
    <row r="631" spans="1:3" ht="49.5" customHeight="1">
      <c r="A631" s="264">
        <f>A616+1</f>
        <v>37</v>
      </c>
      <c r="C631" s="294"/>
    </row>
    <row r="632" spans="1:3" ht="49.5" customHeight="1">
      <c r="A632" s="81" t="str">
        <f>VLOOKUP(A631,'Financial-PL'!A:N,2,FALSE)</f>
        <v>Other Operating expense</v>
      </c>
      <c r="C632" s="294"/>
    </row>
    <row r="633" spans="1:3" ht="49.5" customHeight="1">
      <c r="A633" s="287">
        <f ca="1">A618</f>
        <v>41000</v>
      </c>
      <c r="B633" s="288">
        <f ca="1">VLOOKUP(A631,'Financial-PL'!A:N,MATCH(Financialgraph!A633,'Financial-PL'!A$5:N$5,0),FALSE)</f>
        <v>217</v>
      </c>
      <c r="C633" s="295" t="str">
        <f ca="1">IFERROR(IF(ROUND(B633/MAX(MAX(B633:B644),ABS(MIN(B633:B644)))*50,0)&gt;0,REPT("&gt;",ROUND(B633/MAX(MAX(B633:B644),ABS(MIN(B633:B644)))*50,0)),REPT("&lt;",ABS(ROUND(B633/MAX(MAX(B633:B644),ABS(MIN(B633:B644)))*50,0)))),"")</f>
        <v>&gt;&gt;&gt;&gt;&gt;&gt;&gt;&gt;&gt;&gt;&gt;&gt;&gt;&gt;&gt;&gt;&gt;&gt;&gt;&gt;&gt;&gt;&gt;&gt;&gt;&gt;&gt;&gt;&gt;&gt;&gt;&gt;&gt;&gt;&gt;&gt;&gt;&gt;&gt;&gt;</v>
      </c>
    </row>
    <row r="634" spans="1:3" ht="49.5" customHeight="1">
      <c r="A634" s="287">
        <f t="shared" ref="A634:A644" ca="1" si="40">A619</f>
        <v>41030</v>
      </c>
      <c r="B634" s="288">
        <f ca="1">VLOOKUP(A631,'Financial-PL'!A:N,MATCH(Financialgraph!A634,'Financial-PL'!A$5:N$5,0),FALSE)</f>
        <v>194</v>
      </c>
      <c r="C634" s="295" t="str">
        <f ca="1">IFERROR(IF(ROUND(B634/MAX(MAX(B633:B644),ABS(MIN(B633:B644)))*50,0)&gt;0,REPT("&gt;",ROUND(B634/MAX(MAX(B633:B644),ABS(MIN(B633:B644)))*50,0)),REPT("&lt;",ABS(ROUND(B634/MAX(MAX(B633:B644),ABS(MIN(B633:B644)))*50,0)))),"")</f>
        <v>&gt;&gt;&gt;&gt;&gt;&gt;&gt;&gt;&gt;&gt;&gt;&gt;&gt;&gt;&gt;&gt;&gt;&gt;&gt;&gt;&gt;&gt;&gt;&gt;&gt;&gt;&gt;&gt;&gt;&gt;&gt;&gt;&gt;&gt;&gt;&gt;</v>
      </c>
    </row>
    <row r="635" spans="1:3" ht="49.5" customHeight="1">
      <c r="A635" s="287">
        <f t="shared" ca="1" si="40"/>
        <v>41061</v>
      </c>
      <c r="B635" s="288">
        <f ca="1">VLOOKUP(A631,'Financial-PL'!A:N,MATCH(Financialgraph!A635,'Financial-PL'!A$5:N$5,0),FALSE)</f>
        <v>149</v>
      </c>
      <c r="C635" s="295" t="str">
        <f ca="1">IFERROR(IF(ROUND(B635/MAX(MAX(B633:B644),ABS(MIN(B633:B644)))*50,0)&gt;0,REPT("&gt;",ROUND(B635/MAX(MAX(B633:B644),ABS(MIN(B633:B644)))*50,0)),REPT("&lt;",ABS(ROUND(B635/MAX(MAX(B633:B644),ABS(MIN(B633:B644)))*50,0)))),"")</f>
        <v>&gt;&gt;&gt;&gt;&gt;&gt;&gt;&gt;&gt;&gt;&gt;&gt;&gt;&gt;&gt;&gt;&gt;&gt;&gt;&gt;&gt;&gt;&gt;&gt;&gt;&gt;&gt;&gt;</v>
      </c>
    </row>
    <row r="636" spans="1:3" ht="49.5" customHeight="1">
      <c r="A636" s="287">
        <f t="shared" ca="1" si="40"/>
        <v>41091</v>
      </c>
      <c r="B636" s="288">
        <f ca="1">VLOOKUP(A631,'Financial-PL'!A:N,MATCH(Financialgraph!A636,'Financial-PL'!A$5:N$5,0),FALSE)</f>
        <v>154</v>
      </c>
      <c r="C636" s="295" t="str">
        <f ca="1">IFERROR(IF(ROUND(B636/MAX(MAX(B633:B644),ABS(MIN(B633:B644)))*50,0)&gt;0,REPT("&gt;",ROUND(B636/MAX(MAX(B633:B644),ABS(MIN(B633:B644)))*50,0)),REPT("&lt;",ABS(ROUND(B636/MAX(MAX(B633:B644),ABS(MIN(B633:B644)))*50,0)))),"")</f>
        <v>&gt;&gt;&gt;&gt;&gt;&gt;&gt;&gt;&gt;&gt;&gt;&gt;&gt;&gt;&gt;&gt;&gt;&gt;&gt;&gt;&gt;&gt;&gt;&gt;&gt;&gt;&gt;&gt;&gt;</v>
      </c>
    </row>
    <row r="637" spans="1:3" ht="49.5" customHeight="1">
      <c r="A637" s="287">
        <f t="shared" ca="1" si="40"/>
        <v>41122</v>
      </c>
      <c r="B637" s="288">
        <f ca="1">VLOOKUP(A631,'Financial-PL'!A:N,MATCH(Financialgraph!A637,'Financial-PL'!A$5:N$5,0),FALSE)</f>
        <v>268</v>
      </c>
      <c r="C637" s="295" t="str">
        <f ca="1">IFERROR(IF(ROUND(B637/MAX(MAX(B633:B644),ABS(MIN(B633:B644)))*50,0)&gt;0,REPT("&gt;",ROUND(B637/MAX(MAX(B633:B644),ABS(MIN(B633:B644)))*50,0)),REPT("&lt;",ABS(ROUND(B637/MAX(MAX(B633:B644),ABS(MIN(B633:B644)))*50,0)))),"")</f>
        <v>&gt;&gt;&gt;&gt;&gt;&gt;&gt;&gt;&gt;&gt;&gt;&gt;&gt;&gt;&gt;&gt;&gt;&gt;&gt;&gt;&gt;&gt;&gt;&gt;&gt;&gt;&gt;&gt;&gt;&gt;&gt;&gt;&gt;&gt;&gt;&gt;&gt;&gt;&gt;&gt;&gt;&gt;&gt;&gt;&gt;&gt;&gt;&gt;&gt;&gt;</v>
      </c>
    </row>
    <row r="638" spans="1:3" ht="49.5" customHeight="1">
      <c r="A638" s="287">
        <f t="shared" ca="1" si="40"/>
        <v>41153</v>
      </c>
      <c r="B638" s="288">
        <f ca="1">VLOOKUP(A631,'Financial-PL'!A:N,MATCH(Financialgraph!A638,'Financial-PL'!A$5:N$5,0),FALSE)</f>
        <v>237</v>
      </c>
      <c r="C638" s="295" t="str">
        <f ca="1">IFERROR(IF(ROUND(B638/MAX(MAX(B633:B644),ABS(MIN(B633:B644)))*50,0)&gt;0,REPT("&gt;",ROUND(B638/MAX(MAX(B633:B644),ABS(MIN(B633:B644)))*50,0)),REPT("&lt;",ABS(ROUND(B638/MAX(MAX(B633:B644),ABS(MIN(B633:B644)))*50,0)))),"")</f>
        <v>&gt;&gt;&gt;&gt;&gt;&gt;&gt;&gt;&gt;&gt;&gt;&gt;&gt;&gt;&gt;&gt;&gt;&gt;&gt;&gt;&gt;&gt;&gt;&gt;&gt;&gt;&gt;&gt;&gt;&gt;&gt;&gt;&gt;&gt;&gt;&gt;&gt;&gt;&gt;&gt;&gt;&gt;&gt;&gt;</v>
      </c>
    </row>
    <row r="639" spans="1:3" ht="49.5" customHeight="1">
      <c r="A639" s="287">
        <f t="shared" ca="1" si="40"/>
        <v>41183</v>
      </c>
      <c r="B639" s="288">
        <f ca="1">VLOOKUP(A631,'Financial-PL'!A:N,MATCH(Financialgraph!A639,'Financial-PL'!A$5:N$5,0),FALSE)</f>
        <v>197</v>
      </c>
      <c r="C639" s="295" t="str">
        <f ca="1">IFERROR(IF(ROUND(B639/MAX(MAX(B633:B644),ABS(MIN(B633:B644)))*50,0)&gt;0,REPT("&gt;",ROUND(B639/MAX(MAX(B633:B644),ABS(MIN(B633:B644)))*50,0)),REPT("&lt;",ABS(ROUND(B639/MAX(MAX(B633:B644),ABS(MIN(B633:B644)))*50,0)))),"")</f>
        <v>&gt;&gt;&gt;&gt;&gt;&gt;&gt;&gt;&gt;&gt;&gt;&gt;&gt;&gt;&gt;&gt;&gt;&gt;&gt;&gt;&gt;&gt;&gt;&gt;&gt;&gt;&gt;&gt;&gt;&gt;&gt;&gt;&gt;&gt;&gt;&gt;&gt;</v>
      </c>
    </row>
    <row r="640" spans="1:3" ht="49.5" customHeight="1">
      <c r="A640" s="287">
        <f t="shared" ca="1" si="40"/>
        <v>41214</v>
      </c>
      <c r="B640" s="288">
        <f ca="1">VLOOKUP(A631,'Financial-PL'!A:N,MATCH(Financialgraph!A640,'Financial-PL'!A$5:N$5,0),FALSE)</f>
        <v>145</v>
      </c>
      <c r="C640" s="295" t="str">
        <f ca="1">IFERROR(IF(ROUND(B640/MAX(MAX(B633:B644),ABS(MIN(B633:B644)))*50,0)&gt;0,REPT("&gt;",ROUND(B640/MAX(MAX(B633:B644),ABS(MIN(B633:B644)))*50,0)),REPT("&lt;",ABS(ROUND(B640/MAX(MAX(B633:B644),ABS(MIN(B633:B644)))*50,0)))),"")</f>
        <v>&gt;&gt;&gt;&gt;&gt;&gt;&gt;&gt;&gt;&gt;&gt;&gt;&gt;&gt;&gt;&gt;&gt;&gt;&gt;&gt;&gt;&gt;&gt;&gt;&gt;&gt;&gt;</v>
      </c>
    </row>
    <row r="641" spans="1:3" ht="49.5" customHeight="1">
      <c r="A641" s="287">
        <f t="shared" ca="1" si="40"/>
        <v>41244</v>
      </c>
      <c r="B641" s="288">
        <f ca="1">VLOOKUP(A631,'Financial-PL'!A:N,MATCH(Financialgraph!A641,'Financial-PL'!A$5:N$5,0),FALSE)</f>
        <v>267</v>
      </c>
      <c r="C641" s="295" t="str">
        <f ca="1">IFERROR(IF(ROUND(B641/MAX(MAX(B633:B644),ABS(MIN(B633:B644)))*50,0)&gt;0,REPT("&gt;",ROUND(B641/MAX(MAX(B633:B644),ABS(MIN(B633:B644)))*50,0)),REPT("&lt;",ABS(ROUND(B641/MAX(MAX(B633:B644),ABS(MIN(B633:B644)))*50,0)))),"")</f>
        <v>&gt;&gt;&gt;&gt;&gt;&gt;&gt;&gt;&gt;&gt;&gt;&gt;&gt;&gt;&gt;&gt;&gt;&gt;&gt;&gt;&gt;&gt;&gt;&gt;&gt;&gt;&gt;&gt;&gt;&gt;&gt;&gt;&gt;&gt;&gt;&gt;&gt;&gt;&gt;&gt;&gt;&gt;&gt;&gt;&gt;&gt;&gt;&gt;&gt;&gt;</v>
      </c>
    </row>
    <row r="642" spans="1:3" ht="49.5" customHeight="1">
      <c r="A642" s="287">
        <f t="shared" ca="1" si="40"/>
        <v>41275</v>
      </c>
      <c r="B642" s="288">
        <f ca="1">VLOOKUP(A631,'Financial-PL'!A:N,MATCH(Financialgraph!A642,'Financial-PL'!A$5:N$5,0),FALSE)</f>
        <v>0</v>
      </c>
      <c r="C642" s="295" t="str">
        <f ca="1">IFERROR(IF(ROUND(B642/MAX(MAX(B633:B644),ABS(MIN(B633:B644)))*50,0)&gt;0,REPT("&gt;",ROUND(B642/MAX(MAX(B633:B644),ABS(MIN(B633:B644)))*50,0)),REPT("&lt;",ABS(ROUND(B642/MAX(MAX(B633:B644),ABS(MIN(B633:B644)))*50,0)))),"")</f>
        <v/>
      </c>
    </row>
    <row r="643" spans="1:3" ht="49.5" customHeight="1">
      <c r="A643" s="287">
        <f t="shared" ca="1" si="40"/>
        <v>41306</v>
      </c>
      <c r="B643" s="288">
        <f ca="1">VLOOKUP(A631,'Financial-PL'!A:N,MATCH(Financialgraph!A643,'Financial-PL'!A$5:N$5,0),FALSE)</f>
        <v>0</v>
      </c>
      <c r="C643" s="295" t="str">
        <f ca="1">IFERROR(IF(ROUND(B643/MAX(MAX(B633:B644),ABS(MIN(B633:B644)))*50,0)&gt;0,REPT("&gt;",ROUND(B643/MAX(MAX(B633:B644),ABS(MIN(B633:B644)))*50,0)),REPT("&lt;",ABS(ROUND(B643/MAX(MAX(B633:B644),ABS(MIN(B633:B644)))*50,0)))),"")</f>
        <v/>
      </c>
    </row>
    <row r="644" spans="1:3" ht="49.5" customHeight="1">
      <c r="A644" s="287">
        <f t="shared" ca="1" si="40"/>
        <v>41334</v>
      </c>
      <c r="B644" s="288">
        <f ca="1">VLOOKUP(A631,'Financial-PL'!A:N,MATCH(Financialgraph!A644,'Financial-PL'!A$5:N$5,0),FALSE)</f>
        <v>0</v>
      </c>
      <c r="C644" s="295" t="str">
        <f ca="1">IFERROR(IF(ROUND(B644/MAX(MAX(B633:B644),ABS(MIN(B633:B644)))*50,0)&gt;0,REPT("&gt;",ROUND(B644/MAX(MAX(B633:B644),ABS(MIN(B633:B644)))*50,0)),REPT("&lt;",ABS(ROUND(B644/MAX(MAX(B633:B644),ABS(MIN(B633:B644)))*50,0)))),"")</f>
        <v/>
      </c>
    </row>
    <row r="645" spans="1:3" ht="49.5" customHeight="1">
      <c r="A645" s="262"/>
      <c r="C645" s="294"/>
    </row>
    <row r="646" spans="1:3" ht="49.5" customHeight="1">
      <c r="A646" s="264">
        <f>A631+1</f>
        <v>38</v>
      </c>
      <c r="C646" s="294"/>
    </row>
    <row r="647" spans="1:3" ht="49.5" customHeight="1">
      <c r="A647" s="81" t="str">
        <f>VLOOKUP(A646,'Financial-PL'!A:N,2,FALSE)</f>
        <v>Exceptional Items</v>
      </c>
      <c r="C647" s="294"/>
    </row>
    <row r="648" spans="1:3" ht="49.5" customHeight="1">
      <c r="A648" s="287">
        <f ca="1">A633</f>
        <v>41000</v>
      </c>
      <c r="B648" s="288">
        <f ca="1">VLOOKUP(A646,'Financial-PL'!A:N,MATCH(Financialgraph!A648,'Financial-PL'!A$5:N$5,0),FALSE)</f>
        <v>0</v>
      </c>
      <c r="C648" s="295" t="str">
        <f ca="1">IFERROR(IF(ROUND(B648/MAX(MAX(B648:B659),ABS(MIN(B648:B659)))*50,0)&gt;0,REPT("&gt;",ROUND(B648/MAX(MAX(B648:B659),ABS(MIN(B648:B659)))*50,0)),REPT("&lt;",ABS(ROUND(B648/MAX(MAX(B648:B659),ABS(MIN(B648:B659)))*50,0)))),"")</f>
        <v/>
      </c>
    </row>
    <row r="649" spans="1:3" ht="49.5" customHeight="1">
      <c r="A649" s="287">
        <f t="shared" ref="A649:A659" ca="1" si="41">A634</f>
        <v>41030</v>
      </c>
      <c r="B649" s="288">
        <f ca="1">VLOOKUP(A646,'Financial-PL'!A:N,MATCH(Financialgraph!A649,'Financial-PL'!A$5:N$5,0),FALSE)</f>
        <v>0</v>
      </c>
      <c r="C649" s="295" t="str">
        <f ca="1">IFERROR(IF(ROUND(B649/MAX(MAX(B648:B659),ABS(MIN(B648:B659)))*50,0)&gt;0,REPT("&gt;",ROUND(B649/MAX(MAX(B648:B659),ABS(MIN(B648:B659)))*50,0)),REPT("&lt;",ABS(ROUND(B649/MAX(MAX(B648:B659),ABS(MIN(B648:B659)))*50,0)))),"")</f>
        <v/>
      </c>
    </row>
    <row r="650" spans="1:3" ht="49.5" customHeight="1">
      <c r="A650" s="287">
        <f t="shared" ca="1" si="41"/>
        <v>41061</v>
      </c>
      <c r="B650" s="288">
        <f ca="1">VLOOKUP(A646,'Financial-PL'!A:N,MATCH(Financialgraph!A650,'Financial-PL'!A$5:N$5,0),FALSE)</f>
        <v>0</v>
      </c>
      <c r="C650" s="295" t="str">
        <f ca="1">IFERROR(IF(ROUND(B650/MAX(MAX(B648:B659),ABS(MIN(B648:B659)))*50,0)&gt;0,REPT("&gt;",ROUND(B650/MAX(MAX(B648:B659),ABS(MIN(B648:B659)))*50,0)),REPT("&lt;",ABS(ROUND(B650/MAX(MAX(B648:B659),ABS(MIN(B648:B659)))*50,0)))),"")</f>
        <v/>
      </c>
    </row>
    <row r="651" spans="1:3" ht="49.5" customHeight="1">
      <c r="A651" s="287">
        <f t="shared" ca="1" si="41"/>
        <v>41091</v>
      </c>
      <c r="B651" s="288">
        <f ca="1">VLOOKUP(A646,'Financial-PL'!A:N,MATCH(Financialgraph!A651,'Financial-PL'!A$5:N$5,0),FALSE)</f>
        <v>0</v>
      </c>
      <c r="C651" s="295" t="str">
        <f ca="1">IFERROR(IF(ROUND(B651/MAX(MAX(B648:B659),ABS(MIN(B648:B659)))*50,0)&gt;0,REPT("&gt;",ROUND(B651/MAX(MAX(B648:B659),ABS(MIN(B648:B659)))*50,0)),REPT("&lt;",ABS(ROUND(B651/MAX(MAX(B648:B659),ABS(MIN(B648:B659)))*50,0)))),"")</f>
        <v/>
      </c>
    </row>
    <row r="652" spans="1:3" ht="49.5" customHeight="1">
      <c r="A652" s="287">
        <f t="shared" ca="1" si="41"/>
        <v>41122</v>
      </c>
      <c r="B652" s="288">
        <f ca="1">VLOOKUP(A646,'Financial-PL'!A:N,MATCH(Financialgraph!A652,'Financial-PL'!A$5:N$5,0),FALSE)</f>
        <v>0</v>
      </c>
      <c r="C652" s="295" t="str">
        <f ca="1">IFERROR(IF(ROUND(B652/MAX(MAX(B648:B659),ABS(MIN(B648:B659)))*50,0)&gt;0,REPT("&gt;",ROUND(B652/MAX(MAX(B648:B659),ABS(MIN(B648:B659)))*50,0)),REPT("&lt;",ABS(ROUND(B652/MAX(MAX(B648:B659),ABS(MIN(B648:B659)))*50,0)))),"")</f>
        <v/>
      </c>
    </row>
    <row r="653" spans="1:3" ht="49.5" customHeight="1">
      <c r="A653" s="287">
        <f t="shared" ca="1" si="41"/>
        <v>41153</v>
      </c>
      <c r="B653" s="288">
        <f ca="1">VLOOKUP(A646,'Financial-PL'!A:N,MATCH(Financialgraph!A653,'Financial-PL'!A$5:N$5,0),FALSE)</f>
        <v>0</v>
      </c>
      <c r="C653" s="295" t="str">
        <f ca="1">IFERROR(IF(ROUND(B653/MAX(MAX(B648:B659),ABS(MIN(B648:B659)))*50,0)&gt;0,REPT("&gt;",ROUND(B653/MAX(MAX(B648:B659),ABS(MIN(B648:B659)))*50,0)),REPT("&lt;",ABS(ROUND(B653/MAX(MAX(B648:B659),ABS(MIN(B648:B659)))*50,0)))),"")</f>
        <v/>
      </c>
    </row>
    <row r="654" spans="1:3" ht="49.5" customHeight="1">
      <c r="A654" s="287">
        <f t="shared" ca="1" si="41"/>
        <v>41183</v>
      </c>
      <c r="B654" s="288">
        <f ca="1">VLOOKUP(A646,'Financial-PL'!A:N,MATCH(Financialgraph!A654,'Financial-PL'!A$5:N$5,0),FALSE)</f>
        <v>0</v>
      </c>
      <c r="C654" s="295" t="str">
        <f ca="1">IFERROR(IF(ROUND(B654/MAX(MAX(B648:B659),ABS(MIN(B648:B659)))*50,0)&gt;0,REPT("&gt;",ROUND(B654/MAX(MAX(B648:B659),ABS(MIN(B648:B659)))*50,0)),REPT("&lt;",ABS(ROUND(B654/MAX(MAX(B648:B659),ABS(MIN(B648:B659)))*50,0)))),"")</f>
        <v/>
      </c>
    </row>
    <row r="655" spans="1:3" ht="49.5" customHeight="1">
      <c r="A655" s="287">
        <f t="shared" ca="1" si="41"/>
        <v>41214</v>
      </c>
      <c r="B655" s="288">
        <f ca="1">VLOOKUP(A646,'Financial-PL'!A:N,MATCH(Financialgraph!A655,'Financial-PL'!A$5:N$5,0),FALSE)</f>
        <v>0</v>
      </c>
      <c r="C655" s="295" t="str">
        <f ca="1">IFERROR(IF(ROUND(B655/MAX(MAX(B648:B659),ABS(MIN(B648:B659)))*50,0)&gt;0,REPT("&gt;",ROUND(B655/MAX(MAX(B648:B659),ABS(MIN(B648:B659)))*50,0)),REPT("&lt;",ABS(ROUND(B655/MAX(MAX(B648:B659),ABS(MIN(B648:B659)))*50,0)))),"")</f>
        <v/>
      </c>
    </row>
    <row r="656" spans="1:3" ht="49.5" customHeight="1">
      <c r="A656" s="287">
        <f t="shared" ca="1" si="41"/>
        <v>41244</v>
      </c>
      <c r="B656" s="288">
        <f ca="1">VLOOKUP(A646,'Financial-PL'!A:N,MATCH(Financialgraph!A656,'Financial-PL'!A$5:N$5,0),FALSE)</f>
        <v>0</v>
      </c>
      <c r="C656" s="295" t="str">
        <f ca="1">IFERROR(IF(ROUND(B656/MAX(MAX(B648:B659),ABS(MIN(B648:B659)))*50,0)&gt;0,REPT("&gt;",ROUND(B656/MAX(MAX(B648:B659),ABS(MIN(B648:B659)))*50,0)),REPT("&lt;",ABS(ROUND(B656/MAX(MAX(B648:B659),ABS(MIN(B648:B659)))*50,0)))),"")</f>
        <v/>
      </c>
    </row>
    <row r="657" spans="1:3" ht="49.5" customHeight="1">
      <c r="A657" s="287">
        <f t="shared" ca="1" si="41"/>
        <v>41275</v>
      </c>
      <c r="B657" s="288">
        <f ca="1">VLOOKUP(A646,'Financial-PL'!A:N,MATCH(Financialgraph!A657,'Financial-PL'!A$5:N$5,0),FALSE)</f>
        <v>0</v>
      </c>
      <c r="C657" s="295" t="str">
        <f ca="1">IFERROR(IF(ROUND(B657/MAX(MAX(B648:B659),ABS(MIN(B648:B659)))*50,0)&gt;0,REPT("&gt;",ROUND(B657/MAX(MAX(B648:B659),ABS(MIN(B648:B659)))*50,0)),REPT("&lt;",ABS(ROUND(B657/MAX(MAX(B648:B659),ABS(MIN(B648:B659)))*50,0)))),"")</f>
        <v/>
      </c>
    </row>
    <row r="658" spans="1:3" ht="49.5" customHeight="1">
      <c r="A658" s="287">
        <f t="shared" ca="1" si="41"/>
        <v>41306</v>
      </c>
      <c r="B658" s="288">
        <f ca="1">VLOOKUP(A646,'Financial-PL'!A:N,MATCH(Financialgraph!A658,'Financial-PL'!A$5:N$5,0),FALSE)</f>
        <v>0</v>
      </c>
      <c r="C658" s="295" t="str">
        <f ca="1">IFERROR(IF(ROUND(B658/MAX(MAX(B648:B659),ABS(MIN(B648:B659)))*50,0)&gt;0,REPT("&gt;",ROUND(B658/MAX(MAX(B648:B659),ABS(MIN(B648:B659)))*50,0)),REPT("&lt;",ABS(ROUND(B658/MAX(MAX(B648:B659),ABS(MIN(B648:B659)))*50,0)))),"")</f>
        <v/>
      </c>
    </row>
    <row r="659" spans="1:3" ht="49.5" customHeight="1">
      <c r="A659" s="287">
        <f t="shared" ca="1" si="41"/>
        <v>41334</v>
      </c>
      <c r="B659" s="288">
        <f ca="1">VLOOKUP(A646,'Financial-PL'!A:N,MATCH(Financialgraph!A659,'Financial-PL'!A$5:N$5,0),FALSE)</f>
        <v>0</v>
      </c>
      <c r="C659" s="295" t="str">
        <f ca="1">IFERROR(IF(ROUND(B659/MAX(MAX(B648:B659),ABS(MIN(B648:B659)))*50,0)&gt;0,REPT("&gt;",ROUND(B659/MAX(MAX(B648:B659),ABS(MIN(B648:B659)))*50,0)),REPT("&lt;",ABS(ROUND(B659/MAX(MAX(B648:B659),ABS(MIN(B648:B659)))*50,0)))),"")</f>
        <v/>
      </c>
    </row>
    <row r="660" spans="1:3" ht="49.5" customHeight="1">
      <c r="C660" s="294"/>
    </row>
    <row r="661" spans="1:3" ht="49.5" customHeight="1">
      <c r="A661" s="264">
        <f>A646+1</f>
        <v>39</v>
      </c>
      <c r="C661" s="294"/>
    </row>
    <row r="662" spans="1:3" ht="49.5" customHeight="1">
      <c r="A662" s="81" t="str">
        <f>VLOOKUP(A661,'Financial-PL'!A:N,2,FALSE)</f>
        <v>Extraordinary items</v>
      </c>
      <c r="C662" s="294"/>
    </row>
    <row r="663" spans="1:3" ht="49.5" customHeight="1">
      <c r="A663" s="287">
        <f ca="1">A648</f>
        <v>41000</v>
      </c>
      <c r="B663" s="288">
        <f ca="1">VLOOKUP(A661,'Financial-PL'!A:N,MATCH(Financialgraph!A663,'Financial-PL'!A$5:N$5,0),FALSE)</f>
        <v>0</v>
      </c>
      <c r="C663" s="295" t="str">
        <f ca="1">IFERROR(IF(ROUND(B663/MAX(MAX(B663:B674),ABS(MIN(B663:B674)))*50,0)&gt;0,REPT("&gt;",ROUND(B663/MAX(MAX(B663:B674),ABS(MIN(B663:B674)))*50,0)),REPT("&lt;",ABS(ROUND(B663/MAX(MAX(B663:B674),ABS(MIN(B663:B674)))*50,0)))),"")</f>
        <v/>
      </c>
    </row>
    <row r="664" spans="1:3" ht="49.5" customHeight="1">
      <c r="A664" s="287">
        <f t="shared" ref="A664:A674" ca="1" si="42">A649</f>
        <v>41030</v>
      </c>
      <c r="B664" s="288">
        <f ca="1">VLOOKUP(A661,'Financial-PL'!A:N,MATCH(Financialgraph!A664,'Financial-PL'!A$5:N$5,0),FALSE)</f>
        <v>0</v>
      </c>
      <c r="C664" s="295" t="str">
        <f ca="1">IFERROR(IF(ROUND(B664/MAX(MAX(B663:B674),ABS(MIN(B663:B674)))*50,0)&gt;0,REPT("&gt;",ROUND(B664/MAX(MAX(B663:B674),ABS(MIN(B663:B674)))*50,0)),REPT("&lt;",ABS(ROUND(B664/MAX(MAX(B663:B674),ABS(MIN(B663:B674)))*50,0)))),"")</f>
        <v/>
      </c>
    </row>
    <row r="665" spans="1:3" ht="49.5" customHeight="1">
      <c r="A665" s="287">
        <f t="shared" ca="1" si="42"/>
        <v>41061</v>
      </c>
      <c r="B665" s="288">
        <f ca="1">VLOOKUP(A661,'Financial-PL'!A:N,MATCH(Financialgraph!A665,'Financial-PL'!A$5:N$5,0),FALSE)</f>
        <v>0</v>
      </c>
      <c r="C665" s="295" t="str">
        <f ca="1">IFERROR(IF(ROUND(B665/MAX(MAX(B663:B674),ABS(MIN(B663:B674)))*50,0)&gt;0,REPT("&gt;",ROUND(B665/MAX(MAX(B663:B674),ABS(MIN(B663:B674)))*50,0)),REPT("&lt;",ABS(ROUND(B665/MAX(MAX(B663:B674),ABS(MIN(B663:B674)))*50,0)))),"")</f>
        <v/>
      </c>
    </row>
    <row r="666" spans="1:3" ht="49.5" customHeight="1">
      <c r="A666" s="287">
        <f t="shared" ca="1" si="42"/>
        <v>41091</v>
      </c>
      <c r="B666" s="288">
        <f ca="1">VLOOKUP(A661,'Financial-PL'!A:N,MATCH(Financialgraph!A666,'Financial-PL'!A$5:N$5,0),FALSE)</f>
        <v>0</v>
      </c>
      <c r="C666" s="295" t="str">
        <f ca="1">IFERROR(IF(ROUND(B666/MAX(MAX(B663:B674),ABS(MIN(B663:B674)))*50,0)&gt;0,REPT("&gt;",ROUND(B666/MAX(MAX(B663:B674),ABS(MIN(B663:B674)))*50,0)),REPT("&lt;",ABS(ROUND(B666/MAX(MAX(B663:B674),ABS(MIN(B663:B674)))*50,0)))),"")</f>
        <v/>
      </c>
    </row>
    <row r="667" spans="1:3" ht="49.5" customHeight="1">
      <c r="A667" s="287">
        <f t="shared" ca="1" si="42"/>
        <v>41122</v>
      </c>
      <c r="B667" s="288">
        <f ca="1">VLOOKUP(A661,'Financial-PL'!A:N,MATCH(Financialgraph!A667,'Financial-PL'!A$5:N$5,0),FALSE)</f>
        <v>0</v>
      </c>
      <c r="C667" s="295" t="str">
        <f ca="1">IFERROR(IF(ROUND(B667/MAX(MAX(B663:B674),ABS(MIN(B663:B674)))*50,0)&gt;0,REPT("&gt;",ROUND(B667/MAX(MAX(B663:B674),ABS(MIN(B663:B674)))*50,0)),REPT("&lt;",ABS(ROUND(B667/MAX(MAX(B663:B674),ABS(MIN(B663:B674)))*50,0)))),"")</f>
        <v/>
      </c>
    </row>
    <row r="668" spans="1:3" ht="49.5" customHeight="1">
      <c r="A668" s="287">
        <f t="shared" ca="1" si="42"/>
        <v>41153</v>
      </c>
      <c r="B668" s="288">
        <f ca="1">VLOOKUP(A661,'Financial-PL'!A:N,MATCH(Financialgraph!A668,'Financial-PL'!A$5:N$5,0),FALSE)</f>
        <v>0</v>
      </c>
      <c r="C668" s="295" t="str">
        <f ca="1">IFERROR(IF(ROUND(B668/MAX(MAX(B663:B674),ABS(MIN(B663:B674)))*50,0)&gt;0,REPT("&gt;",ROUND(B668/MAX(MAX(B663:B674),ABS(MIN(B663:B674)))*50,0)),REPT("&lt;",ABS(ROUND(B668/MAX(MAX(B663:B674),ABS(MIN(B663:B674)))*50,0)))),"")</f>
        <v/>
      </c>
    </row>
    <row r="669" spans="1:3" ht="49.5" customHeight="1">
      <c r="A669" s="287">
        <f t="shared" ca="1" si="42"/>
        <v>41183</v>
      </c>
      <c r="B669" s="288">
        <f ca="1">VLOOKUP(A661,'Financial-PL'!A:N,MATCH(Financialgraph!A669,'Financial-PL'!A$5:N$5,0),FALSE)</f>
        <v>0</v>
      </c>
      <c r="C669" s="295" t="str">
        <f ca="1">IFERROR(IF(ROUND(B669/MAX(MAX(B663:B674),ABS(MIN(B663:B674)))*50,0)&gt;0,REPT("&gt;",ROUND(B669/MAX(MAX(B663:B674),ABS(MIN(B663:B674)))*50,0)),REPT("&lt;",ABS(ROUND(B669/MAX(MAX(B663:B674),ABS(MIN(B663:B674)))*50,0)))),"")</f>
        <v/>
      </c>
    </row>
    <row r="670" spans="1:3" ht="49.5" customHeight="1">
      <c r="A670" s="287">
        <f t="shared" ca="1" si="42"/>
        <v>41214</v>
      </c>
      <c r="B670" s="288">
        <f ca="1">VLOOKUP(A661,'Financial-PL'!A:N,MATCH(Financialgraph!A670,'Financial-PL'!A$5:N$5,0),FALSE)</f>
        <v>0</v>
      </c>
      <c r="C670" s="295" t="str">
        <f ca="1">IFERROR(IF(ROUND(B670/MAX(MAX(B663:B674),ABS(MIN(B663:B674)))*50,0)&gt;0,REPT("&gt;",ROUND(B670/MAX(MAX(B663:B674),ABS(MIN(B663:B674)))*50,0)),REPT("&lt;",ABS(ROUND(B670/MAX(MAX(B663:B674),ABS(MIN(B663:B674)))*50,0)))),"")</f>
        <v/>
      </c>
    </row>
    <row r="671" spans="1:3" ht="49.5" customHeight="1">
      <c r="A671" s="287">
        <f t="shared" ca="1" si="42"/>
        <v>41244</v>
      </c>
      <c r="B671" s="288">
        <f ca="1">VLOOKUP(A661,'Financial-PL'!A:N,MATCH(Financialgraph!A671,'Financial-PL'!A$5:N$5,0),FALSE)</f>
        <v>0</v>
      </c>
      <c r="C671" s="295" t="str">
        <f ca="1">IFERROR(IF(ROUND(B671/MAX(MAX(B663:B674),ABS(MIN(B663:B674)))*50,0)&gt;0,REPT("&gt;",ROUND(B671/MAX(MAX(B663:B674),ABS(MIN(B663:B674)))*50,0)),REPT("&lt;",ABS(ROUND(B671/MAX(MAX(B663:B674),ABS(MIN(B663:B674)))*50,0)))),"")</f>
        <v/>
      </c>
    </row>
    <row r="672" spans="1:3" ht="49.5" customHeight="1">
      <c r="A672" s="287">
        <f t="shared" ca="1" si="42"/>
        <v>41275</v>
      </c>
      <c r="B672" s="288">
        <f ca="1">VLOOKUP(A661,'Financial-PL'!A:N,MATCH(Financialgraph!A672,'Financial-PL'!A$5:N$5,0),FALSE)</f>
        <v>0</v>
      </c>
      <c r="C672" s="295" t="str">
        <f ca="1">IFERROR(IF(ROUND(B672/MAX(MAX(B663:B674),ABS(MIN(B663:B674)))*50,0)&gt;0,REPT("&gt;",ROUND(B672/MAX(MAX(B663:B674),ABS(MIN(B663:B674)))*50,0)),REPT("&lt;",ABS(ROUND(B672/MAX(MAX(B663:B674),ABS(MIN(B663:B674)))*50,0)))),"")</f>
        <v/>
      </c>
    </row>
    <row r="673" spans="1:3" ht="49.5" customHeight="1">
      <c r="A673" s="287">
        <f t="shared" ca="1" si="42"/>
        <v>41306</v>
      </c>
      <c r="B673" s="288">
        <f ca="1">VLOOKUP(A661,'Financial-PL'!A:N,MATCH(Financialgraph!A673,'Financial-PL'!A$5:N$5,0),FALSE)</f>
        <v>0</v>
      </c>
      <c r="C673" s="295" t="str">
        <f ca="1">IFERROR(IF(ROUND(B673/MAX(MAX(B663:B674),ABS(MIN(B663:B674)))*50,0)&gt;0,REPT("&gt;",ROUND(B673/MAX(MAX(B663:B674),ABS(MIN(B663:B674)))*50,0)),REPT("&lt;",ABS(ROUND(B673/MAX(MAX(B663:B674),ABS(MIN(B663:B674)))*50,0)))),"")</f>
        <v/>
      </c>
    </row>
    <row r="674" spans="1:3" ht="49.5" customHeight="1">
      <c r="A674" s="287">
        <f t="shared" ca="1" si="42"/>
        <v>41334</v>
      </c>
      <c r="B674" s="288">
        <f ca="1">VLOOKUP(A661,'Financial-PL'!A:N,MATCH(Financialgraph!A674,'Financial-PL'!A$5:N$5,0),FALSE)</f>
        <v>0</v>
      </c>
      <c r="C674" s="295" t="str">
        <f ca="1">IFERROR(IF(ROUND(B674/MAX(MAX(B663:B674),ABS(MIN(B663:B674)))*50,0)&gt;0,REPT("&gt;",ROUND(B674/MAX(MAX(B663:B674),ABS(MIN(B663:B674)))*50,0)),REPT("&lt;",ABS(ROUND(B674/MAX(MAX(B663:B674),ABS(MIN(B663:B674)))*50,0)))),"")</f>
        <v/>
      </c>
    </row>
    <row r="675" spans="1:3" ht="49.5" customHeight="1">
      <c r="C675" s="294"/>
    </row>
    <row r="676" spans="1:3" ht="49.5" customHeight="1">
      <c r="A676" s="264">
        <f>A661+1</f>
        <v>40</v>
      </c>
      <c r="C676" s="294"/>
    </row>
    <row r="677" spans="1:3" ht="49.5" customHeight="1">
      <c r="A677" s="81" t="str">
        <f>VLOOKUP(A676,'Financial-PL'!A:N,2,FALSE)</f>
        <v>Current Tax</v>
      </c>
      <c r="C677" s="294"/>
    </row>
    <row r="678" spans="1:3" ht="49.5" customHeight="1">
      <c r="A678" s="287">
        <f ca="1">A663</f>
        <v>41000</v>
      </c>
      <c r="B678" s="288">
        <f ca="1">VLOOKUP(A676,'Financial-PL'!A:N,MATCH(Financialgraph!A678,'Financial-PL'!A$5:N$5,0),FALSE)</f>
        <v>0</v>
      </c>
      <c r="C678" s="295" t="str">
        <f ca="1">IFERROR(IF(ROUND(B678/MAX(MAX(B678:B689),ABS(MIN(B678:B689)))*50,0)&gt;0,REPT("&gt;",ROUND(B678/MAX(MAX(B678:B689),ABS(MIN(B678:B689)))*50,0)),REPT("&lt;",ABS(ROUND(B678/MAX(MAX(B678:B689),ABS(MIN(B678:B689)))*50,0)))),"")</f>
        <v/>
      </c>
    </row>
    <row r="679" spans="1:3" ht="49.5" customHeight="1">
      <c r="A679" s="287">
        <f t="shared" ref="A679:A689" ca="1" si="43">A664</f>
        <v>41030</v>
      </c>
      <c r="B679" s="288">
        <f ca="1">VLOOKUP(A676,'Financial-PL'!A:N,MATCH(Financialgraph!A679,'Financial-PL'!A$5:N$5,0),FALSE)</f>
        <v>0</v>
      </c>
      <c r="C679" s="295" t="str">
        <f ca="1">IFERROR(IF(ROUND(B679/MAX(MAX(B678:B689),ABS(MIN(B678:B689)))*50,0)&gt;0,REPT("&gt;",ROUND(B679/MAX(MAX(B678:B689),ABS(MIN(B678:B689)))*50,0)),REPT("&lt;",ABS(ROUND(B679/MAX(MAX(B678:B689),ABS(MIN(B678:B689)))*50,0)))),"")</f>
        <v/>
      </c>
    </row>
    <row r="680" spans="1:3" ht="49.5" customHeight="1">
      <c r="A680" s="287">
        <f t="shared" ca="1" si="43"/>
        <v>41061</v>
      </c>
      <c r="B680" s="288">
        <f ca="1">VLOOKUP(A676,'Financial-PL'!A:N,MATCH(Financialgraph!A680,'Financial-PL'!A$5:N$5,0),FALSE)</f>
        <v>0</v>
      </c>
      <c r="C680" s="295" t="str">
        <f ca="1">IFERROR(IF(ROUND(B680/MAX(MAX(B678:B689),ABS(MIN(B678:B689)))*50,0)&gt;0,REPT("&gt;",ROUND(B680/MAX(MAX(B678:B689),ABS(MIN(B678:B689)))*50,0)),REPT("&lt;",ABS(ROUND(B680/MAX(MAX(B678:B689),ABS(MIN(B678:B689)))*50,0)))),"")</f>
        <v/>
      </c>
    </row>
    <row r="681" spans="1:3" ht="49.5" customHeight="1">
      <c r="A681" s="287">
        <f t="shared" ca="1" si="43"/>
        <v>41091</v>
      </c>
      <c r="B681" s="288">
        <f ca="1">VLOOKUP(A676,'Financial-PL'!A:N,MATCH(Financialgraph!A681,'Financial-PL'!A$5:N$5,0),FALSE)</f>
        <v>0</v>
      </c>
      <c r="C681" s="295" t="str">
        <f ca="1">IFERROR(IF(ROUND(B681/MAX(MAX(B678:B689),ABS(MIN(B678:B689)))*50,0)&gt;0,REPT("&gt;",ROUND(B681/MAX(MAX(B678:B689),ABS(MIN(B678:B689)))*50,0)),REPT("&lt;",ABS(ROUND(B681/MAX(MAX(B678:B689),ABS(MIN(B678:B689)))*50,0)))),"")</f>
        <v/>
      </c>
    </row>
    <row r="682" spans="1:3" ht="49.5" customHeight="1">
      <c r="A682" s="287">
        <f t="shared" ca="1" si="43"/>
        <v>41122</v>
      </c>
      <c r="B682" s="288">
        <f ca="1">VLOOKUP(A676,'Financial-PL'!A:N,MATCH(Financialgraph!A682,'Financial-PL'!A$5:N$5,0),FALSE)</f>
        <v>0</v>
      </c>
      <c r="C682" s="295" t="str">
        <f ca="1">IFERROR(IF(ROUND(B682/MAX(MAX(B678:B689),ABS(MIN(B678:B689)))*50,0)&gt;0,REPT("&gt;",ROUND(B682/MAX(MAX(B678:B689),ABS(MIN(B678:B689)))*50,0)),REPT("&lt;",ABS(ROUND(B682/MAX(MAX(B678:B689),ABS(MIN(B678:B689)))*50,0)))),"")</f>
        <v/>
      </c>
    </row>
    <row r="683" spans="1:3" ht="49.5" customHeight="1">
      <c r="A683" s="287">
        <f t="shared" ca="1" si="43"/>
        <v>41153</v>
      </c>
      <c r="B683" s="288">
        <f ca="1">VLOOKUP(A676,'Financial-PL'!A:N,MATCH(Financialgraph!A683,'Financial-PL'!A$5:N$5,0),FALSE)</f>
        <v>0</v>
      </c>
      <c r="C683" s="295" t="str">
        <f ca="1">IFERROR(IF(ROUND(B683/MAX(MAX(B678:B689),ABS(MIN(B678:B689)))*50,0)&gt;0,REPT("&gt;",ROUND(B683/MAX(MAX(B678:B689),ABS(MIN(B678:B689)))*50,0)),REPT("&lt;",ABS(ROUND(B683/MAX(MAX(B678:B689),ABS(MIN(B678:B689)))*50,0)))),"")</f>
        <v/>
      </c>
    </row>
    <row r="684" spans="1:3" ht="49.5" customHeight="1">
      <c r="A684" s="287">
        <f t="shared" ca="1" si="43"/>
        <v>41183</v>
      </c>
      <c r="B684" s="288">
        <f ca="1">VLOOKUP(A676,'Financial-PL'!A:N,MATCH(Financialgraph!A684,'Financial-PL'!A$5:N$5,0),FALSE)</f>
        <v>0</v>
      </c>
      <c r="C684" s="295" t="str">
        <f ca="1">IFERROR(IF(ROUND(B684/MAX(MAX(B678:B689),ABS(MIN(B678:B689)))*50,0)&gt;0,REPT("&gt;",ROUND(B684/MAX(MAX(B678:B689),ABS(MIN(B678:B689)))*50,0)),REPT("&lt;",ABS(ROUND(B684/MAX(MAX(B678:B689),ABS(MIN(B678:B689)))*50,0)))),"")</f>
        <v/>
      </c>
    </row>
    <row r="685" spans="1:3" ht="49.5" customHeight="1">
      <c r="A685" s="287">
        <f t="shared" ca="1" si="43"/>
        <v>41214</v>
      </c>
      <c r="B685" s="288">
        <f ca="1">VLOOKUP(A676,'Financial-PL'!A:N,MATCH(Financialgraph!A685,'Financial-PL'!A$5:N$5,0),FALSE)</f>
        <v>0</v>
      </c>
      <c r="C685" s="295" t="str">
        <f ca="1">IFERROR(IF(ROUND(B685/MAX(MAX(B678:B689),ABS(MIN(B678:B689)))*50,0)&gt;0,REPT("&gt;",ROUND(B685/MAX(MAX(B678:B689),ABS(MIN(B678:B689)))*50,0)),REPT("&lt;",ABS(ROUND(B685/MAX(MAX(B678:B689),ABS(MIN(B678:B689)))*50,0)))),"")</f>
        <v/>
      </c>
    </row>
    <row r="686" spans="1:3" ht="49.5" customHeight="1">
      <c r="A686" s="287">
        <f t="shared" ca="1" si="43"/>
        <v>41244</v>
      </c>
      <c r="B686" s="288">
        <f ca="1">VLOOKUP(A676,'Financial-PL'!A:N,MATCH(Financialgraph!A686,'Financial-PL'!A$5:N$5,0),FALSE)</f>
        <v>0</v>
      </c>
      <c r="C686" s="295" t="str">
        <f ca="1">IFERROR(IF(ROUND(B686/MAX(MAX(B678:B689),ABS(MIN(B678:B689)))*50,0)&gt;0,REPT("&gt;",ROUND(B686/MAX(MAX(B678:B689),ABS(MIN(B678:B689)))*50,0)),REPT("&lt;",ABS(ROUND(B686/MAX(MAX(B678:B689),ABS(MIN(B678:B689)))*50,0)))),"")</f>
        <v/>
      </c>
    </row>
    <row r="687" spans="1:3" ht="49.5" customHeight="1">
      <c r="A687" s="287">
        <f t="shared" ca="1" si="43"/>
        <v>41275</v>
      </c>
      <c r="B687" s="288">
        <f ca="1">VLOOKUP(A676,'Financial-PL'!A:N,MATCH(Financialgraph!A687,'Financial-PL'!A$5:N$5,0),FALSE)</f>
        <v>0</v>
      </c>
      <c r="C687" s="295" t="str">
        <f ca="1">IFERROR(IF(ROUND(B687/MAX(MAX(B678:B689),ABS(MIN(B678:B689)))*50,0)&gt;0,REPT("&gt;",ROUND(B687/MAX(MAX(B678:B689),ABS(MIN(B678:B689)))*50,0)),REPT("&lt;",ABS(ROUND(B687/MAX(MAX(B678:B689),ABS(MIN(B678:B689)))*50,0)))),"")</f>
        <v/>
      </c>
    </row>
    <row r="688" spans="1:3" ht="49.5" customHeight="1">
      <c r="A688" s="287">
        <f t="shared" ca="1" si="43"/>
        <v>41306</v>
      </c>
      <c r="B688" s="288">
        <f ca="1">VLOOKUP(A676,'Financial-PL'!A:N,MATCH(Financialgraph!A688,'Financial-PL'!A$5:N$5,0),FALSE)</f>
        <v>0</v>
      </c>
      <c r="C688" s="295" t="str">
        <f ca="1">IFERROR(IF(ROUND(B688/MAX(MAX(B678:B689),ABS(MIN(B678:B689)))*50,0)&gt;0,REPT("&gt;",ROUND(B688/MAX(MAX(B678:B689),ABS(MIN(B678:B689)))*50,0)),REPT("&lt;",ABS(ROUND(B688/MAX(MAX(B678:B689),ABS(MIN(B678:B689)))*50,0)))),"")</f>
        <v/>
      </c>
    </row>
    <row r="689" spans="1:3" ht="49.5" customHeight="1">
      <c r="A689" s="287">
        <f t="shared" ca="1" si="43"/>
        <v>41334</v>
      </c>
      <c r="B689" s="288">
        <f ca="1">VLOOKUP(A676,'Financial-PL'!A:N,MATCH(Financialgraph!A689,'Financial-PL'!A$5:N$5,0),FALSE)</f>
        <v>0</v>
      </c>
      <c r="C689" s="295" t="str">
        <f ca="1">IFERROR(IF(ROUND(B689/MAX(MAX(B678:B689),ABS(MIN(B678:B689)))*50,0)&gt;0,REPT("&gt;",ROUND(B689/MAX(MAX(B678:B689),ABS(MIN(B678:B689)))*50,0)),REPT("&lt;",ABS(ROUND(B689/MAX(MAX(B678:B689),ABS(MIN(B678:B689)))*50,0)))),"")</f>
        <v/>
      </c>
    </row>
    <row r="690" spans="1:3" ht="49.5" customHeight="1">
      <c r="C690" s="294"/>
    </row>
    <row r="691" spans="1:3" ht="49.5" customHeight="1">
      <c r="A691" s="264">
        <f>A676+1</f>
        <v>41</v>
      </c>
      <c r="C691" s="294"/>
    </row>
    <row r="692" spans="1:3" ht="49.5" customHeight="1">
      <c r="A692" s="81" t="str">
        <f>VLOOKUP(A691,'Financial-PL'!A:N,2,FALSE)</f>
        <v>Deferred Tax</v>
      </c>
      <c r="C692" s="294"/>
    </row>
    <row r="693" spans="1:3" ht="49.5" customHeight="1">
      <c r="A693" s="287">
        <f ca="1">A678</f>
        <v>41000</v>
      </c>
      <c r="B693" s="288">
        <f ca="1">VLOOKUP(A691,'Financial-PL'!A:N,MATCH(Financialgraph!A693,'Financial-PL'!A$5:N$5,0),FALSE)</f>
        <v>0</v>
      </c>
      <c r="C693" s="295" t="str">
        <f ca="1">IFERROR(IF(ROUND(B693/MAX(MAX(B693:B704),ABS(MIN(B693:B704)))*50,0)&gt;0,REPT("&gt;",ROUND(B693/MAX(MAX(B693:B704),ABS(MIN(B693:B704)))*50,0)),REPT("&lt;",ABS(ROUND(B693/MAX(MAX(B693:B704),ABS(MIN(B693:B704)))*50,0)))),"")</f>
        <v/>
      </c>
    </row>
    <row r="694" spans="1:3" ht="49.5" customHeight="1">
      <c r="A694" s="287">
        <f t="shared" ref="A694:A704" ca="1" si="44">A679</f>
        <v>41030</v>
      </c>
      <c r="B694" s="288">
        <f ca="1">VLOOKUP(A691,'Financial-PL'!A:N,MATCH(Financialgraph!A694,'Financial-PL'!A$5:N$5,0),FALSE)</f>
        <v>0</v>
      </c>
      <c r="C694" s="295" t="str">
        <f ca="1">IFERROR(IF(ROUND(B694/MAX(MAX(B693:B704),ABS(MIN(B693:B704)))*50,0)&gt;0,REPT("&gt;",ROUND(B694/MAX(MAX(B693:B704),ABS(MIN(B693:B704)))*50,0)),REPT("&lt;",ABS(ROUND(B694/MAX(MAX(B693:B704),ABS(MIN(B693:B704)))*50,0)))),"")</f>
        <v/>
      </c>
    </row>
    <row r="695" spans="1:3" ht="49.5" customHeight="1">
      <c r="A695" s="287">
        <f t="shared" ca="1" si="44"/>
        <v>41061</v>
      </c>
      <c r="B695" s="288">
        <f ca="1">VLOOKUP(A691,'Financial-PL'!A:N,MATCH(Financialgraph!A695,'Financial-PL'!A$5:N$5,0),FALSE)</f>
        <v>0</v>
      </c>
      <c r="C695" s="295" t="str">
        <f ca="1">IFERROR(IF(ROUND(B695/MAX(MAX(B693:B704),ABS(MIN(B693:B704)))*50,0)&gt;0,REPT("&gt;",ROUND(B695/MAX(MAX(B693:B704),ABS(MIN(B693:B704)))*50,0)),REPT("&lt;",ABS(ROUND(B695/MAX(MAX(B693:B704),ABS(MIN(B693:B704)))*50,0)))),"")</f>
        <v/>
      </c>
    </row>
    <row r="696" spans="1:3" ht="49.5" customHeight="1">
      <c r="A696" s="287">
        <f t="shared" ca="1" si="44"/>
        <v>41091</v>
      </c>
      <c r="B696" s="288">
        <f ca="1">VLOOKUP(A691,'Financial-PL'!A:N,MATCH(Financialgraph!A696,'Financial-PL'!A$5:N$5,0),FALSE)</f>
        <v>0</v>
      </c>
      <c r="C696" s="295" t="str">
        <f ca="1">IFERROR(IF(ROUND(B696/MAX(MAX(B693:B704),ABS(MIN(B693:B704)))*50,0)&gt;0,REPT("&gt;",ROUND(B696/MAX(MAX(B693:B704),ABS(MIN(B693:B704)))*50,0)),REPT("&lt;",ABS(ROUND(B696/MAX(MAX(B693:B704),ABS(MIN(B693:B704)))*50,0)))),"")</f>
        <v/>
      </c>
    </row>
    <row r="697" spans="1:3" ht="49.5" customHeight="1">
      <c r="A697" s="287">
        <f t="shared" ca="1" si="44"/>
        <v>41122</v>
      </c>
      <c r="B697" s="288">
        <f ca="1">VLOOKUP(A691,'Financial-PL'!A:N,MATCH(Financialgraph!A697,'Financial-PL'!A$5:N$5,0),FALSE)</f>
        <v>0</v>
      </c>
      <c r="C697" s="295" t="str">
        <f ca="1">IFERROR(IF(ROUND(B697/MAX(MAX(B693:B704),ABS(MIN(B693:B704)))*50,0)&gt;0,REPT("&gt;",ROUND(B697/MAX(MAX(B693:B704),ABS(MIN(B693:B704)))*50,0)),REPT("&lt;",ABS(ROUND(B697/MAX(MAX(B693:B704),ABS(MIN(B693:B704)))*50,0)))),"")</f>
        <v/>
      </c>
    </row>
    <row r="698" spans="1:3" ht="49.5" customHeight="1">
      <c r="A698" s="287">
        <f t="shared" ca="1" si="44"/>
        <v>41153</v>
      </c>
      <c r="B698" s="288">
        <f ca="1">VLOOKUP(A691,'Financial-PL'!A:N,MATCH(Financialgraph!A698,'Financial-PL'!A$5:N$5,0),FALSE)</f>
        <v>0</v>
      </c>
      <c r="C698" s="295" t="str">
        <f ca="1">IFERROR(IF(ROUND(B698/MAX(MAX(B693:B704),ABS(MIN(B693:B704)))*50,0)&gt;0,REPT("&gt;",ROUND(B698/MAX(MAX(B693:B704),ABS(MIN(B693:B704)))*50,0)),REPT("&lt;",ABS(ROUND(B698/MAX(MAX(B693:B704),ABS(MIN(B693:B704)))*50,0)))),"")</f>
        <v/>
      </c>
    </row>
    <row r="699" spans="1:3" ht="49.5" customHeight="1">
      <c r="A699" s="287">
        <f t="shared" ca="1" si="44"/>
        <v>41183</v>
      </c>
      <c r="B699" s="288">
        <f ca="1">VLOOKUP(A691,'Financial-PL'!A:N,MATCH(Financialgraph!A699,'Financial-PL'!A$5:N$5,0),FALSE)</f>
        <v>0</v>
      </c>
      <c r="C699" s="295" t="str">
        <f ca="1">IFERROR(IF(ROUND(B699/MAX(MAX(B693:B704),ABS(MIN(B693:B704)))*50,0)&gt;0,REPT("&gt;",ROUND(B699/MAX(MAX(B693:B704),ABS(MIN(B693:B704)))*50,0)),REPT("&lt;",ABS(ROUND(B699/MAX(MAX(B693:B704),ABS(MIN(B693:B704)))*50,0)))),"")</f>
        <v/>
      </c>
    </row>
    <row r="700" spans="1:3" ht="49.5" customHeight="1">
      <c r="A700" s="287">
        <f t="shared" ca="1" si="44"/>
        <v>41214</v>
      </c>
      <c r="B700" s="288">
        <f ca="1">VLOOKUP(A691,'Financial-PL'!A:N,MATCH(Financialgraph!A700,'Financial-PL'!A$5:N$5,0),FALSE)</f>
        <v>0</v>
      </c>
      <c r="C700" s="295" t="str">
        <f ca="1">IFERROR(IF(ROUND(B700/MAX(MAX(B693:B704),ABS(MIN(B693:B704)))*50,0)&gt;0,REPT("&gt;",ROUND(B700/MAX(MAX(B693:B704),ABS(MIN(B693:B704)))*50,0)),REPT("&lt;",ABS(ROUND(B700/MAX(MAX(B693:B704),ABS(MIN(B693:B704)))*50,0)))),"")</f>
        <v/>
      </c>
    </row>
    <row r="701" spans="1:3" ht="49.5" customHeight="1">
      <c r="A701" s="287">
        <f t="shared" ca="1" si="44"/>
        <v>41244</v>
      </c>
      <c r="B701" s="288">
        <f ca="1">VLOOKUP(A691,'Financial-PL'!A:N,MATCH(Financialgraph!A701,'Financial-PL'!A$5:N$5,0),FALSE)</f>
        <v>0</v>
      </c>
      <c r="C701" s="295" t="str">
        <f ca="1">IFERROR(IF(ROUND(B701/MAX(MAX(B693:B704),ABS(MIN(B693:B704)))*50,0)&gt;0,REPT("&gt;",ROUND(B701/MAX(MAX(B693:B704),ABS(MIN(B693:B704)))*50,0)),REPT("&lt;",ABS(ROUND(B701/MAX(MAX(B693:B704),ABS(MIN(B693:B704)))*50,0)))),"")</f>
        <v/>
      </c>
    </row>
    <row r="702" spans="1:3" ht="49.5" customHeight="1">
      <c r="A702" s="287">
        <f t="shared" ca="1" si="44"/>
        <v>41275</v>
      </c>
      <c r="B702" s="288">
        <f ca="1">VLOOKUP(A691,'Financial-PL'!A:N,MATCH(Financialgraph!A702,'Financial-PL'!A$5:N$5,0),FALSE)</f>
        <v>0</v>
      </c>
      <c r="C702" s="295" t="str">
        <f ca="1">IFERROR(IF(ROUND(B702/MAX(MAX(B693:B704),ABS(MIN(B693:B704)))*50,0)&gt;0,REPT("&gt;",ROUND(B702/MAX(MAX(B693:B704),ABS(MIN(B693:B704)))*50,0)),REPT("&lt;",ABS(ROUND(B702/MAX(MAX(B693:B704),ABS(MIN(B693:B704)))*50,0)))),"")</f>
        <v/>
      </c>
    </row>
    <row r="703" spans="1:3" ht="49.5" customHeight="1">
      <c r="A703" s="287">
        <f t="shared" ca="1" si="44"/>
        <v>41306</v>
      </c>
      <c r="B703" s="288">
        <f ca="1">VLOOKUP(A691,'Financial-PL'!A:N,MATCH(Financialgraph!A703,'Financial-PL'!A$5:N$5,0),FALSE)</f>
        <v>0</v>
      </c>
      <c r="C703" s="295" t="str">
        <f ca="1">IFERROR(IF(ROUND(B703/MAX(MAX(B693:B704),ABS(MIN(B693:B704)))*50,0)&gt;0,REPT("&gt;",ROUND(B703/MAX(MAX(B693:B704),ABS(MIN(B693:B704)))*50,0)),REPT("&lt;",ABS(ROUND(B703/MAX(MAX(B693:B704),ABS(MIN(B693:B704)))*50,0)))),"")</f>
        <v/>
      </c>
    </row>
    <row r="704" spans="1:3" ht="49.5" customHeight="1">
      <c r="A704" s="287">
        <f t="shared" ca="1" si="44"/>
        <v>41334</v>
      </c>
      <c r="B704" s="288">
        <f ca="1">VLOOKUP(A691,'Financial-PL'!A:N,MATCH(Financialgraph!A704,'Financial-PL'!A$5:N$5,0),FALSE)</f>
        <v>0</v>
      </c>
      <c r="C704" s="295" t="str">
        <f ca="1">IFERROR(IF(ROUND(B704/MAX(MAX(B693:B704),ABS(MIN(B693:B704)))*50,0)&gt;0,REPT("&gt;",ROUND(B704/MAX(MAX(B693:B704),ABS(MIN(B693:B704)))*50,0)),REPT("&lt;",ABS(ROUND(B704/MAX(MAX(B693:B704),ABS(MIN(B693:B704)))*50,0)))),"")</f>
        <v/>
      </c>
    </row>
    <row r="705" spans="1:3" ht="49.5" customHeight="1">
      <c r="A705" s="262"/>
      <c r="C705" s="294"/>
    </row>
    <row r="706" spans="1:3" ht="49.5" customHeight="1">
      <c r="A706" s="264">
        <f>A691+1</f>
        <v>42</v>
      </c>
      <c r="C706" s="294"/>
    </row>
    <row r="707" spans="1:3" ht="49.5" customHeight="1">
      <c r="A707" s="81" t="str">
        <f>VLOOKUP(A706,'Financial-PL'!A:N,2,FALSE)</f>
        <v>Profit/Loss from Discontd Operation</v>
      </c>
      <c r="C707" s="294"/>
    </row>
    <row r="708" spans="1:3" ht="49.5" customHeight="1">
      <c r="A708" s="287">
        <f ca="1">A693</f>
        <v>41000</v>
      </c>
      <c r="B708" s="288">
        <f ca="1">VLOOKUP(A706,'Financial-PL'!A:N,MATCH(Financialgraph!A708,'Financial-PL'!A$5:N$5,0),FALSE)</f>
        <v>0</v>
      </c>
      <c r="C708" s="295" t="str">
        <f ca="1">IFERROR(IF(ROUND(B708/MAX(MAX(B708:B719),ABS(MIN(B708:B719)))*50,0)&gt;0,REPT("&gt;",ROUND(B708/MAX(MAX(B708:B719),ABS(MIN(B708:B719)))*50,0)),REPT("&lt;",ABS(ROUND(B708/MAX(MAX(B708:B719),ABS(MIN(B708:B719)))*50,0)))),"")</f>
        <v/>
      </c>
    </row>
    <row r="709" spans="1:3" ht="49.5" customHeight="1">
      <c r="A709" s="287">
        <f t="shared" ref="A709:A719" ca="1" si="45">A694</f>
        <v>41030</v>
      </c>
      <c r="B709" s="288">
        <f ca="1">VLOOKUP(A706,'Financial-PL'!A:N,MATCH(Financialgraph!A709,'Financial-PL'!A$5:N$5,0),FALSE)</f>
        <v>0</v>
      </c>
      <c r="C709" s="295" t="str">
        <f ca="1">IFERROR(IF(ROUND(B709/MAX(MAX(B708:B719),ABS(MIN(B708:B719)))*50,0)&gt;0,REPT("&gt;",ROUND(B709/MAX(MAX(B708:B719),ABS(MIN(B708:B719)))*50,0)),REPT("&lt;",ABS(ROUND(B709/MAX(MAX(B708:B719),ABS(MIN(B708:B719)))*50,0)))),"")</f>
        <v/>
      </c>
    </row>
    <row r="710" spans="1:3" ht="49.5" customHeight="1">
      <c r="A710" s="287">
        <f t="shared" ca="1" si="45"/>
        <v>41061</v>
      </c>
      <c r="B710" s="288">
        <f ca="1">VLOOKUP(A706,'Financial-PL'!A:N,MATCH(Financialgraph!A710,'Financial-PL'!A$5:N$5,0),FALSE)</f>
        <v>0</v>
      </c>
      <c r="C710" s="295" t="str">
        <f ca="1">IFERROR(IF(ROUND(B710/MAX(MAX(B708:B719),ABS(MIN(B708:B719)))*50,0)&gt;0,REPT("&gt;",ROUND(B710/MAX(MAX(B708:B719),ABS(MIN(B708:B719)))*50,0)),REPT("&lt;",ABS(ROUND(B710/MAX(MAX(B708:B719),ABS(MIN(B708:B719)))*50,0)))),"")</f>
        <v/>
      </c>
    </row>
    <row r="711" spans="1:3" ht="49.5" customHeight="1">
      <c r="A711" s="287">
        <f t="shared" ca="1" si="45"/>
        <v>41091</v>
      </c>
      <c r="B711" s="288">
        <f ca="1">VLOOKUP(A706,'Financial-PL'!A:N,MATCH(Financialgraph!A711,'Financial-PL'!A$5:N$5,0),FALSE)</f>
        <v>0</v>
      </c>
      <c r="C711" s="295" t="str">
        <f ca="1">IFERROR(IF(ROUND(B711/MAX(MAX(B708:B719),ABS(MIN(B708:B719)))*50,0)&gt;0,REPT("&gt;",ROUND(B711/MAX(MAX(B708:B719),ABS(MIN(B708:B719)))*50,0)),REPT("&lt;",ABS(ROUND(B711/MAX(MAX(B708:B719),ABS(MIN(B708:B719)))*50,0)))),"")</f>
        <v/>
      </c>
    </row>
    <row r="712" spans="1:3" ht="49.5" customHeight="1">
      <c r="A712" s="287">
        <f t="shared" ca="1" si="45"/>
        <v>41122</v>
      </c>
      <c r="B712" s="288">
        <f ca="1">VLOOKUP(A706,'Financial-PL'!A:N,MATCH(Financialgraph!A712,'Financial-PL'!A$5:N$5,0),FALSE)</f>
        <v>0</v>
      </c>
      <c r="C712" s="295" t="str">
        <f ca="1">IFERROR(IF(ROUND(B712/MAX(MAX(B708:B719),ABS(MIN(B708:B719)))*50,0)&gt;0,REPT("&gt;",ROUND(B712/MAX(MAX(B708:B719),ABS(MIN(B708:B719)))*50,0)),REPT("&lt;",ABS(ROUND(B712/MAX(MAX(B708:B719),ABS(MIN(B708:B719)))*50,0)))),"")</f>
        <v/>
      </c>
    </row>
    <row r="713" spans="1:3" ht="49.5" customHeight="1">
      <c r="A713" s="287">
        <f t="shared" ca="1" si="45"/>
        <v>41153</v>
      </c>
      <c r="B713" s="288">
        <f ca="1">VLOOKUP(A706,'Financial-PL'!A:N,MATCH(Financialgraph!A713,'Financial-PL'!A$5:N$5,0),FALSE)</f>
        <v>0</v>
      </c>
      <c r="C713" s="295" t="str">
        <f ca="1">IFERROR(IF(ROUND(B713/MAX(MAX(B708:B719),ABS(MIN(B708:B719)))*50,0)&gt;0,REPT("&gt;",ROUND(B713/MAX(MAX(B708:B719),ABS(MIN(B708:B719)))*50,0)),REPT("&lt;",ABS(ROUND(B713/MAX(MAX(B708:B719),ABS(MIN(B708:B719)))*50,0)))),"")</f>
        <v/>
      </c>
    </row>
    <row r="714" spans="1:3" ht="49.5" customHeight="1">
      <c r="A714" s="287">
        <f t="shared" ca="1" si="45"/>
        <v>41183</v>
      </c>
      <c r="B714" s="288">
        <f ca="1">VLOOKUP(A706,'Financial-PL'!A:N,MATCH(Financialgraph!A714,'Financial-PL'!A$5:N$5,0),FALSE)</f>
        <v>0</v>
      </c>
      <c r="C714" s="295" t="str">
        <f ca="1">IFERROR(IF(ROUND(B714/MAX(MAX(B708:B719),ABS(MIN(B708:B719)))*50,0)&gt;0,REPT("&gt;",ROUND(B714/MAX(MAX(B708:B719),ABS(MIN(B708:B719)))*50,0)),REPT("&lt;",ABS(ROUND(B714/MAX(MAX(B708:B719),ABS(MIN(B708:B719)))*50,0)))),"")</f>
        <v/>
      </c>
    </row>
    <row r="715" spans="1:3" ht="49.5" customHeight="1">
      <c r="A715" s="287">
        <f t="shared" ca="1" si="45"/>
        <v>41214</v>
      </c>
      <c r="B715" s="288">
        <f ca="1">VLOOKUP(A706,'Financial-PL'!A:N,MATCH(Financialgraph!A715,'Financial-PL'!A$5:N$5,0),FALSE)</f>
        <v>0</v>
      </c>
      <c r="C715" s="295" t="str">
        <f ca="1">IFERROR(IF(ROUND(B715/MAX(MAX(B708:B719),ABS(MIN(B708:B719)))*50,0)&gt;0,REPT("&gt;",ROUND(B715/MAX(MAX(B708:B719),ABS(MIN(B708:B719)))*50,0)),REPT("&lt;",ABS(ROUND(B715/MAX(MAX(B708:B719),ABS(MIN(B708:B719)))*50,0)))),"")</f>
        <v/>
      </c>
    </row>
    <row r="716" spans="1:3" ht="49.5" customHeight="1">
      <c r="A716" s="287">
        <f t="shared" ca="1" si="45"/>
        <v>41244</v>
      </c>
      <c r="B716" s="288">
        <f ca="1">VLOOKUP(A706,'Financial-PL'!A:N,MATCH(Financialgraph!A716,'Financial-PL'!A$5:N$5,0),FALSE)</f>
        <v>0</v>
      </c>
      <c r="C716" s="295" t="str">
        <f ca="1">IFERROR(IF(ROUND(B716/MAX(MAX(B708:B719),ABS(MIN(B708:B719)))*50,0)&gt;0,REPT("&gt;",ROUND(B716/MAX(MAX(B708:B719),ABS(MIN(B708:B719)))*50,0)),REPT("&lt;",ABS(ROUND(B716/MAX(MAX(B708:B719),ABS(MIN(B708:B719)))*50,0)))),"")</f>
        <v/>
      </c>
    </row>
    <row r="717" spans="1:3" ht="49.5" customHeight="1">
      <c r="A717" s="287">
        <f t="shared" ca="1" si="45"/>
        <v>41275</v>
      </c>
      <c r="B717" s="288">
        <f ca="1">VLOOKUP(A706,'Financial-PL'!A:N,MATCH(Financialgraph!A717,'Financial-PL'!A$5:N$5,0),FALSE)</f>
        <v>0</v>
      </c>
      <c r="C717" s="295" t="str">
        <f ca="1">IFERROR(IF(ROUND(B717/MAX(MAX(B708:B719),ABS(MIN(B708:B719)))*50,0)&gt;0,REPT("&gt;",ROUND(B717/MAX(MAX(B708:B719),ABS(MIN(B708:B719)))*50,0)),REPT("&lt;",ABS(ROUND(B717/MAX(MAX(B708:B719),ABS(MIN(B708:B719)))*50,0)))),"")</f>
        <v/>
      </c>
    </row>
    <row r="718" spans="1:3" ht="49.5" customHeight="1">
      <c r="A718" s="287">
        <f t="shared" ca="1" si="45"/>
        <v>41306</v>
      </c>
      <c r="B718" s="288">
        <f ca="1">VLOOKUP(A706,'Financial-PL'!A:N,MATCH(Financialgraph!A718,'Financial-PL'!A$5:N$5,0),FALSE)</f>
        <v>0</v>
      </c>
      <c r="C718" s="295" t="str">
        <f ca="1">IFERROR(IF(ROUND(B718/MAX(MAX(B708:B719),ABS(MIN(B708:B719)))*50,0)&gt;0,REPT("&gt;",ROUND(B718/MAX(MAX(B708:B719),ABS(MIN(B708:B719)))*50,0)),REPT("&lt;",ABS(ROUND(B718/MAX(MAX(B708:B719),ABS(MIN(B708:B719)))*50,0)))),"")</f>
        <v/>
      </c>
    </row>
    <row r="719" spans="1:3" ht="49.5" customHeight="1">
      <c r="A719" s="287">
        <f t="shared" ca="1" si="45"/>
        <v>41334</v>
      </c>
      <c r="B719" s="288">
        <f ca="1">VLOOKUP(A706,'Financial-PL'!A:N,MATCH(Financialgraph!A719,'Financial-PL'!A$5:N$5,0),FALSE)</f>
        <v>0</v>
      </c>
      <c r="C719" s="295" t="str">
        <f ca="1">IFERROR(IF(ROUND(B719/MAX(MAX(B708:B719),ABS(MIN(B708:B719)))*50,0)&gt;0,REPT("&gt;",ROUND(B719/MAX(MAX(B708:B719),ABS(MIN(B708:B719)))*50,0)),REPT("&lt;",ABS(ROUND(B719/MAX(MAX(B708:B719),ABS(MIN(B708:B719)))*50,0)))),"")</f>
        <v/>
      </c>
    </row>
    <row r="720" spans="1:3" ht="49.5" customHeight="1">
      <c r="C720" s="294"/>
    </row>
    <row r="721" spans="1:3" ht="49.5" customHeight="1">
      <c r="A721" s="264">
        <f>A706+1</f>
        <v>43</v>
      </c>
      <c r="C721" s="294"/>
    </row>
    <row r="722" spans="1:3" ht="49.5" customHeight="1">
      <c r="A722" s="81" t="str">
        <f>VLOOKUP(A721,'Financial-PL'!A:N,2,FALSE)</f>
        <v>Tax on Income from Discontd  Operation</v>
      </c>
      <c r="C722" s="294"/>
    </row>
    <row r="723" spans="1:3" ht="49.5" customHeight="1">
      <c r="A723" s="287">
        <f ca="1">A708</f>
        <v>41000</v>
      </c>
      <c r="B723" s="288">
        <f ca="1">VLOOKUP(A721,'Financial-PL'!A:N,MATCH(Financialgraph!A723,'Financial-PL'!A$5:N$5,0),FALSE)</f>
        <v>0</v>
      </c>
      <c r="C723" s="295" t="str">
        <f ca="1">IFERROR(IF(ROUND(B723/MAX(MAX(B723:B734),ABS(MIN(B723:B734)))*50,0)&gt;0,REPT("&gt;",ROUND(B723/MAX(MAX(B723:B734),ABS(MIN(B723:B734)))*50,0)),REPT("&lt;",ABS(ROUND(B723/MAX(MAX(B723:B734),ABS(MIN(B723:B734)))*50,0)))),"")</f>
        <v/>
      </c>
    </row>
    <row r="724" spans="1:3" ht="49.5" customHeight="1">
      <c r="A724" s="287">
        <f t="shared" ref="A724:A734" ca="1" si="46">A709</f>
        <v>41030</v>
      </c>
      <c r="B724" s="288">
        <f ca="1">VLOOKUP(A721,'Financial-PL'!A:N,MATCH(Financialgraph!A724,'Financial-PL'!A$5:N$5,0),FALSE)</f>
        <v>0</v>
      </c>
      <c r="C724" s="295" t="str">
        <f ca="1">IFERROR(IF(ROUND(B724/MAX(MAX(B723:B734),ABS(MIN(B723:B734)))*50,0)&gt;0,REPT("&gt;",ROUND(B724/MAX(MAX(B723:B734),ABS(MIN(B723:B734)))*50,0)),REPT("&lt;",ABS(ROUND(B724/MAX(MAX(B723:B734),ABS(MIN(B723:B734)))*50,0)))),"")</f>
        <v/>
      </c>
    </row>
    <row r="725" spans="1:3" ht="49.5" customHeight="1">
      <c r="A725" s="287">
        <f t="shared" ca="1" si="46"/>
        <v>41061</v>
      </c>
      <c r="B725" s="288">
        <f ca="1">VLOOKUP(A721,'Financial-PL'!A:N,MATCH(Financialgraph!A725,'Financial-PL'!A$5:N$5,0),FALSE)</f>
        <v>0</v>
      </c>
      <c r="C725" s="295" t="str">
        <f ca="1">IFERROR(IF(ROUND(B725/MAX(MAX(B723:B734),ABS(MIN(B723:B734)))*50,0)&gt;0,REPT("&gt;",ROUND(B725/MAX(MAX(B723:B734),ABS(MIN(B723:B734)))*50,0)),REPT("&lt;",ABS(ROUND(B725/MAX(MAX(B723:B734),ABS(MIN(B723:B734)))*50,0)))),"")</f>
        <v/>
      </c>
    </row>
    <row r="726" spans="1:3" ht="49.5" customHeight="1">
      <c r="A726" s="287">
        <f t="shared" ca="1" si="46"/>
        <v>41091</v>
      </c>
      <c r="B726" s="288">
        <f ca="1">VLOOKUP(A721,'Financial-PL'!A:N,MATCH(Financialgraph!A726,'Financial-PL'!A$5:N$5,0),FALSE)</f>
        <v>0</v>
      </c>
      <c r="C726" s="295" t="str">
        <f ca="1">IFERROR(IF(ROUND(B726/MAX(MAX(B723:B734),ABS(MIN(B723:B734)))*50,0)&gt;0,REPT("&gt;",ROUND(B726/MAX(MAX(B723:B734),ABS(MIN(B723:B734)))*50,0)),REPT("&lt;",ABS(ROUND(B726/MAX(MAX(B723:B734),ABS(MIN(B723:B734)))*50,0)))),"")</f>
        <v/>
      </c>
    </row>
    <row r="727" spans="1:3" ht="49.5" customHeight="1">
      <c r="A727" s="287">
        <f t="shared" ca="1" si="46"/>
        <v>41122</v>
      </c>
      <c r="B727" s="288">
        <f ca="1">VLOOKUP(A721,'Financial-PL'!A:N,MATCH(Financialgraph!A727,'Financial-PL'!A$5:N$5,0),FALSE)</f>
        <v>0</v>
      </c>
      <c r="C727" s="295" t="str">
        <f ca="1">IFERROR(IF(ROUND(B727/MAX(MAX(B723:B734),ABS(MIN(B723:B734)))*50,0)&gt;0,REPT("&gt;",ROUND(B727/MAX(MAX(B723:B734),ABS(MIN(B723:B734)))*50,0)),REPT("&lt;",ABS(ROUND(B727/MAX(MAX(B723:B734),ABS(MIN(B723:B734)))*50,0)))),"")</f>
        <v/>
      </c>
    </row>
    <row r="728" spans="1:3" ht="49.5" customHeight="1">
      <c r="A728" s="287">
        <f t="shared" ca="1" si="46"/>
        <v>41153</v>
      </c>
      <c r="B728" s="288">
        <f ca="1">VLOOKUP(A721,'Financial-PL'!A:N,MATCH(Financialgraph!A728,'Financial-PL'!A$5:N$5,0),FALSE)</f>
        <v>0</v>
      </c>
      <c r="C728" s="295" t="str">
        <f ca="1">IFERROR(IF(ROUND(B728/MAX(MAX(B723:B734),ABS(MIN(B723:B734)))*50,0)&gt;0,REPT("&gt;",ROUND(B728/MAX(MAX(B723:B734),ABS(MIN(B723:B734)))*50,0)),REPT("&lt;",ABS(ROUND(B728/MAX(MAX(B723:B734),ABS(MIN(B723:B734)))*50,0)))),"")</f>
        <v/>
      </c>
    </row>
    <row r="729" spans="1:3" ht="49.5" customHeight="1">
      <c r="A729" s="287">
        <f t="shared" ca="1" si="46"/>
        <v>41183</v>
      </c>
      <c r="B729" s="288">
        <f ca="1">VLOOKUP(A721,'Financial-PL'!A:N,MATCH(Financialgraph!A729,'Financial-PL'!A$5:N$5,0),FALSE)</f>
        <v>0</v>
      </c>
      <c r="C729" s="295" t="str">
        <f ca="1">IFERROR(IF(ROUND(B729/MAX(MAX(B723:B734),ABS(MIN(B723:B734)))*50,0)&gt;0,REPT("&gt;",ROUND(B729/MAX(MAX(B723:B734),ABS(MIN(B723:B734)))*50,0)),REPT("&lt;",ABS(ROUND(B729/MAX(MAX(B723:B734),ABS(MIN(B723:B734)))*50,0)))),"")</f>
        <v/>
      </c>
    </row>
    <row r="730" spans="1:3" ht="49.5" customHeight="1">
      <c r="A730" s="287">
        <f t="shared" ca="1" si="46"/>
        <v>41214</v>
      </c>
      <c r="B730" s="288">
        <f ca="1">VLOOKUP(A721,'Financial-PL'!A:N,MATCH(Financialgraph!A730,'Financial-PL'!A$5:N$5,0),FALSE)</f>
        <v>0</v>
      </c>
      <c r="C730" s="295" t="str">
        <f ca="1">IFERROR(IF(ROUND(B730/MAX(MAX(B723:B734),ABS(MIN(B723:B734)))*50,0)&gt;0,REPT("&gt;",ROUND(B730/MAX(MAX(B723:B734),ABS(MIN(B723:B734)))*50,0)),REPT("&lt;",ABS(ROUND(B730/MAX(MAX(B723:B734),ABS(MIN(B723:B734)))*50,0)))),"")</f>
        <v/>
      </c>
    </row>
    <row r="731" spans="1:3" ht="49.5" customHeight="1">
      <c r="A731" s="287">
        <f t="shared" ca="1" si="46"/>
        <v>41244</v>
      </c>
      <c r="B731" s="288">
        <f ca="1">VLOOKUP(A721,'Financial-PL'!A:N,MATCH(Financialgraph!A731,'Financial-PL'!A$5:N$5,0),FALSE)</f>
        <v>0</v>
      </c>
      <c r="C731" s="295" t="str">
        <f ca="1">IFERROR(IF(ROUND(B731/MAX(MAX(B723:B734),ABS(MIN(B723:B734)))*50,0)&gt;0,REPT("&gt;",ROUND(B731/MAX(MAX(B723:B734),ABS(MIN(B723:B734)))*50,0)),REPT("&lt;",ABS(ROUND(B731/MAX(MAX(B723:B734),ABS(MIN(B723:B734)))*50,0)))),"")</f>
        <v/>
      </c>
    </row>
    <row r="732" spans="1:3" ht="49.5" customHeight="1">
      <c r="A732" s="287">
        <f t="shared" ca="1" si="46"/>
        <v>41275</v>
      </c>
      <c r="B732" s="288">
        <f ca="1">VLOOKUP(A721,'Financial-PL'!A:N,MATCH(Financialgraph!A732,'Financial-PL'!A$5:N$5,0),FALSE)</f>
        <v>0</v>
      </c>
      <c r="C732" s="295" t="str">
        <f ca="1">IFERROR(IF(ROUND(B732/MAX(MAX(B723:B734),ABS(MIN(B723:B734)))*50,0)&gt;0,REPT("&gt;",ROUND(B732/MAX(MAX(B723:B734),ABS(MIN(B723:B734)))*50,0)),REPT("&lt;",ABS(ROUND(B732/MAX(MAX(B723:B734),ABS(MIN(B723:B734)))*50,0)))),"")</f>
        <v/>
      </c>
    </row>
    <row r="733" spans="1:3" ht="49.5" customHeight="1">
      <c r="A733" s="287">
        <f t="shared" ca="1" si="46"/>
        <v>41306</v>
      </c>
      <c r="B733" s="288">
        <f ca="1">VLOOKUP(A721,'Financial-PL'!A:N,MATCH(Financialgraph!A733,'Financial-PL'!A$5:N$5,0),FALSE)</f>
        <v>0</v>
      </c>
      <c r="C733" s="295" t="str">
        <f ca="1">IFERROR(IF(ROUND(B733/MAX(MAX(B723:B734),ABS(MIN(B723:B734)))*50,0)&gt;0,REPT("&gt;",ROUND(B733/MAX(MAX(B723:B734),ABS(MIN(B723:B734)))*50,0)),REPT("&lt;",ABS(ROUND(B733/MAX(MAX(B723:B734),ABS(MIN(B723:B734)))*50,0)))),"")</f>
        <v/>
      </c>
    </row>
    <row r="734" spans="1:3" ht="49.5" customHeight="1">
      <c r="A734" s="287">
        <f t="shared" ca="1" si="46"/>
        <v>41334</v>
      </c>
      <c r="B734" s="288">
        <f ca="1">VLOOKUP(A721,'Financial-PL'!A:N,MATCH(Financialgraph!A734,'Financial-PL'!A$5:N$5,0),FALSE)</f>
        <v>0</v>
      </c>
      <c r="C734" s="295" t="str">
        <f ca="1">IFERROR(IF(ROUND(B734/MAX(MAX(B723:B734),ABS(MIN(B723:B734)))*50,0)&gt;0,REPT("&gt;",ROUND(B734/MAX(MAX(B723:B734),ABS(MIN(B723:B734)))*50,0)),REPT("&lt;",ABS(ROUND(B734/MAX(MAX(B723:B734),ABS(MIN(B723:B734)))*50,0)))),"")</f>
        <v/>
      </c>
    </row>
    <row r="735" spans="1:3" ht="49.5" customHeight="1">
      <c r="C735" s="294"/>
    </row>
    <row r="736" spans="1:3" ht="49.5" customHeight="1">
      <c r="A736" s="264">
        <f>A721+1</f>
        <v>44</v>
      </c>
      <c r="C736" s="294"/>
    </row>
    <row r="737" spans="1:3" ht="49.5" customHeight="1">
      <c r="A737" s="81" t="str">
        <f>VLOOKUP(A736,'Financial-PL'!A:N,2,FALSE)</f>
        <v xml:space="preserve"> Gross profit</v>
      </c>
      <c r="C737" s="294"/>
    </row>
    <row r="738" spans="1:3" ht="49.5" customHeight="1">
      <c r="A738" s="287">
        <f ca="1">A723</f>
        <v>41000</v>
      </c>
      <c r="B738" s="288">
        <f ca="1">VLOOKUP(A736,'Financial-PL'!A:N,MATCH(Financialgraph!A738,'Financial-PL'!A$5:N$5,0),FALSE)</f>
        <v>-4</v>
      </c>
      <c r="C738" s="295" t="str">
        <f ca="1">IFERROR(IF(ROUND(B738/MAX(MAX(B738:B749),ABS(MIN(B738:B749)))*50,0)&gt;0,REPT("&gt;",ROUND(B738/MAX(MAX(B738:B749),ABS(MIN(B738:B749)))*50,0)),REPT("&lt;",ABS(ROUND(B738/MAX(MAX(B738:B749),ABS(MIN(B738:B749)))*50,0)))),"")</f>
        <v>&lt;&lt;&lt;&lt;&lt;&lt;&lt;</v>
      </c>
    </row>
    <row r="739" spans="1:3" ht="49.5" customHeight="1">
      <c r="A739" s="287">
        <f t="shared" ref="A739:A749" ca="1" si="47">A724</f>
        <v>41030</v>
      </c>
      <c r="B739" s="288">
        <f ca="1">VLOOKUP(A736,'Financial-PL'!A:N,MATCH(Financialgraph!A739,'Financial-PL'!A$5:N$5,0),FALSE)</f>
        <v>3</v>
      </c>
      <c r="C739" s="295" t="str">
        <f ca="1">IFERROR(IF(ROUND(B739/MAX(MAX(B738:B749),ABS(MIN(B738:B749)))*50,0)&gt;0,REPT("&gt;",ROUND(B739/MAX(MAX(B738:B749),ABS(MIN(B738:B749)))*50,0)),REPT("&lt;",ABS(ROUND(B739/MAX(MAX(B738:B749),ABS(MIN(B738:B749)))*50,0)))),"")</f>
        <v>&gt;&gt;&gt;&gt;&gt;</v>
      </c>
    </row>
    <row r="740" spans="1:3" ht="49.5" customHeight="1">
      <c r="A740" s="287">
        <f t="shared" ca="1" si="47"/>
        <v>41061</v>
      </c>
      <c r="B740" s="288">
        <f ca="1">VLOOKUP(A736,'Financial-PL'!A:N,MATCH(Financialgraph!A740,'Financial-PL'!A$5:N$5,0),FALSE)</f>
        <v>5</v>
      </c>
      <c r="C740" s="295" t="str">
        <f ca="1">IFERROR(IF(ROUND(B740/MAX(MAX(B738:B749),ABS(MIN(B738:B749)))*50,0)&gt;0,REPT("&gt;",ROUND(B740/MAX(MAX(B738:B749),ABS(MIN(B738:B749)))*50,0)),REPT("&lt;",ABS(ROUND(B740/MAX(MAX(B738:B749),ABS(MIN(B738:B749)))*50,0)))),"")</f>
        <v>&gt;&gt;&gt;&gt;&gt;&gt;&gt;&gt;&gt;</v>
      </c>
    </row>
    <row r="741" spans="1:3" ht="49.5" customHeight="1">
      <c r="A741" s="287">
        <f t="shared" ca="1" si="47"/>
        <v>41091</v>
      </c>
      <c r="B741" s="288">
        <f ca="1">VLOOKUP(A736,'Financial-PL'!A:N,MATCH(Financialgraph!A741,'Financial-PL'!A$5:N$5,0),FALSE)</f>
        <v>-14</v>
      </c>
      <c r="C741" s="295" t="str">
        <f ca="1">IFERROR(IF(ROUND(B741/MAX(MAX(B738:B749),ABS(MIN(B738:B749)))*50,0)&gt;0,REPT("&gt;",ROUND(B741/MAX(MAX(B738:B749),ABS(MIN(B738:B749)))*50,0)),REPT("&lt;",ABS(ROUND(B741/MAX(MAX(B738:B749),ABS(MIN(B738:B749)))*50,0)))),"")</f>
        <v>&lt;&lt;&lt;&lt;&lt;&lt;&lt;&lt;&lt;&lt;&lt;&lt;&lt;&lt;&lt;&lt;&lt;&lt;&lt;&lt;&lt;&lt;&lt;&lt;&lt;</v>
      </c>
    </row>
    <row r="742" spans="1:3" ht="49.5" customHeight="1">
      <c r="A742" s="287">
        <f t="shared" ca="1" si="47"/>
        <v>41122</v>
      </c>
      <c r="B742" s="288">
        <f ca="1">VLOOKUP(A736,'Financial-PL'!A:N,MATCH(Financialgraph!A742,'Financial-PL'!A$5:N$5,0),FALSE)</f>
        <v>28</v>
      </c>
      <c r="C742" s="295" t="str">
        <f ca="1">IFERROR(IF(ROUND(B742/MAX(MAX(B738:B749),ABS(MIN(B738:B749)))*50,0)&gt;0,REPT("&gt;",ROUND(B742/MAX(MAX(B738:B749),ABS(MIN(B738:B749)))*50,0)),REPT("&lt;",ABS(ROUND(B742/MAX(MAX(B738:B749),ABS(MIN(B738:B749)))*50,0)))),"")</f>
        <v>&gt;&gt;&gt;&gt;&gt;&gt;&gt;&gt;&gt;&gt;&gt;&gt;&gt;&gt;&gt;&gt;&gt;&gt;&gt;&gt;&gt;&gt;&gt;&gt;&gt;&gt;&gt;&gt;&gt;&gt;&gt;&gt;&gt;&gt;&gt;&gt;&gt;&gt;&gt;&gt;&gt;&gt;&gt;&gt;&gt;&gt;&gt;&gt;&gt;&gt;</v>
      </c>
    </row>
    <row r="743" spans="1:3" ht="49.5" customHeight="1">
      <c r="A743" s="287">
        <f t="shared" ca="1" si="47"/>
        <v>41153</v>
      </c>
      <c r="B743" s="288">
        <f ca="1">VLOOKUP(A736,'Financial-PL'!A:N,MATCH(Financialgraph!A743,'Financial-PL'!A$5:N$5,0),FALSE)</f>
        <v>-16</v>
      </c>
      <c r="C743" s="295" t="str">
        <f ca="1">IFERROR(IF(ROUND(B743/MAX(MAX(B738:B749),ABS(MIN(B738:B749)))*50,0)&gt;0,REPT("&gt;",ROUND(B743/MAX(MAX(B738:B749),ABS(MIN(B738:B749)))*50,0)),REPT("&lt;",ABS(ROUND(B743/MAX(MAX(B738:B749),ABS(MIN(B738:B749)))*50,0)))),"")</f>
        <v>&lt;&lt;&lt;&lt;&lt;&lt;&lt;&lt;&lt;&lt;&lt;&lt;&lt;&lt;&lt;&lt;&lt;&lt;&lt;&lt;&lt;&lt;&lt;&lt;&lt;&lt;&lt;&lt;&lt;</v>
      </c>
    </row>
    <row r="744" spans="1:3" ht="49.5" customHeight="1">
      <c r="A744" s="287">
        <f t="shared" ca="1" si="47"/>
        <v>41183</v>
      </c>
      <c r="B744" s="288">
        <f ca="1">VLOOKUP(A736,'Financial-PL'!A:N,MATCH(Financialgraph!A744,'Financial-PL'!A$5:N$5,0),FALSE)</f>
        <v>-26</v>
      </c>
      <c r="C744" s="295" t="str">
        <f ca="1">IFERROR(IF(ROUND(B744/MAX(MAX(B738:B749),ABS(MIN(B738:B749)))*50,0)&gt;0,REPT("&gt;",ROUND(B744/MAX(MAX(B738:B749),ABS(MIN(B738:B749)))*50,0)),REPT("&lt;",ABS(ROUND(B744/MAX(MAX(B738:B749),ABS(MIN(B738:B749)))*50,0)))),"")</f>
        <v>&lt;&lt;&lt;&lt;&lt;&lt;&lt;&lt;&lt;&lt;&lt;&lt;&lt;&lt;&lt;&lt;&lt;&lt;&lt;&lt;&lt;&lt;&lt;&lt;&lt;&lt;&lt;&lt;&lt;&lt;&lt;&lt;&lt;&lt;&lt;&lt;&lt;&lt;&lt;&lt;&lt;&lt;&lt;&lt;&lt;&lt;</v>
      </c>
    </row>
    <row r="745" spans="1:3" ht="49.5" customHeight="1">
      <c r="A745" s="287">
        <f t="shared" ca="1" si="47"/>
        <v>41214</v>
      </c>
      <c r="B745" s="288">
        <f ca="1">VLOOKUP(A736,'Financial-PL'!A:N,MATCH(Financialgraph!A745,'Financial-PL'!A$5:N$5,0),FALSE)</f>
        <v>-3</v>
      </c>
      <c r="C745" s="295" t="str">
        <f ca="1">IFERROR(IF(ROUND(B745/MAX(MAX(B738:B749),ABS(MIN(B738:B749)))*50,0)&gt;0,REPT("&gt;",ROUND(B745/MAX(MAX(B738:B749),ABS(MIN(B738:B749)))*50,0)),REPT("&lt;",ABS(ROUND(B745/MAX(MAX(B738:B749),ABS(MIN(B738:B749)))*50,0)))),"")</f>
        <v>&lt;&lt;&lt;&lt;&lt;</v>
      </c>
    </row>
    <row r="746" spans="1:3" ht="49.5" customHeight="1">
      <c r="A746" s="287">
        <f t="shared" ca="1" si="47"/>
        <v>41244</v>
      </c>
      <c r="B746" s="288">
        <f ca="1">VLOOKUP(A736,'Financial-PL'!A:N,MATCH(Financialgraph!A746,'Financial-PL'!A$5:N$5,0),FALSE)</f>
        <v>10</v>
      </c>
      <c r="C746" s="295" t="str">
        <f ca="1">IFERROR(IF(ROUND(B746/MAX(MAX(B738:B749),ABS(MIN(B738:B749)))*50,0)&gt;0,REPT("&gt;",ROUND(B746/MAX(MAX(B738:B749),ABS(MIN(B738:B749)))*50,0)),REPT("&lt;",ABS(ROUND(B746/MAX(MAX(B738:B749),ABS(MIN(B738:B749)))*50,0)))),"")</f>
        <v>&gt;&gt;&gt;&gt;&gt;&gt;&gt;&gt;&gt;&gt;&gt;&gt;&gt;&gt;&gt;&gt;&gt;&gt;</v>
      </c>
    </row>
    <row r="747" spans="1:3" ht="49.5" customHeight="1">
      <c r="A747" s="287">
        <f t="shared" ca="1" si="47"/>
        <v>41275</v>
      </c>
      <c r="B747" s="288">
        <f ca="1">VLOOKUP(A736,'Financial-PL'!A:N,MATCH(Financialgraph!A747,'Financial-PL'!A$5:N$5,0),FALSE)</f>
        <v>0</v>
      </c>
      <c r="C747" s="295" t="str">
        <f ca="1">IFERROR(IF(ROUND(B747/MAX(MAX(B738:B749),ABS(MIN(B738:B749)))*50,0)&gt;0,REPT("&gt;",ROUND(B747/MAX(MAX(B738:B749),ABS(MIN(B738:B749)))*50,0)),REPT("&lt;",ABS(ROUND(B747/MAX(MAX(B738:B749),ABS(MIN(B738:B749)))*50,0)))),"")</f>
        <v/>
      </c>
    </row>
    <row r="748" spans="1:3" ht="49.5" customHeight="1">
      <c r="A748" s="287">
        <f t="shared" ca="1" si="47"/>
        <v>41306</v>
      </c>
      <c r="B748" s="288">
        <f ca="1">VLOOKUP(A736,'Financial-PL'!A:N,MATCH(Financialgraph!A748,'Financial-PL'!A$5:N$5,0),FALSE)</f>
        <v>0</v>
      </c>
      <c r="C748" s="295" t="str">
        <f ca="1">IFERROR(IF(ROUND(B748/MAX(MAX(B738:B749),ABS(MIN(B738:B749)))*50,0)&gt;0,REPT("&gt;",ROUND(B748/MAX(MAX(B738:B749),ABS(MIN(B738:B749)))*50,0)),REPT("&lt;",ABS(ROUND(B748/MAX(MAX(B738:B749),ABS(MIN(B738:B749)))*50,0)))),"")</f>
        <v/>
      </c>
    </row>
    <row r="749" spans="1:3" ht="49.5" customHeight="1">
      <c r="A749" s="287">
        <f t="shared" ca="1" si="47"/>
        <v>41334</v>
      </c>
      <c r="B749" s="288">
        <f ca="1">VLOOKUP(A736,'Financial-PL'!A:N,MATCH(Financialgraph!A749,'Financial-PL'!A$5:N$5,0),FALSE)</f>
        <v>0</v>
      </c>
      <c r="C749" s="295" t="str">
        <f ca="1">IFERROR(IF(ROUND(B749/MAX(MAX(B738:B749),ABS(MIN(B738:B749)))*50,0)&gt;0,REPT("&gt;",ROUND(B749/MAX(MAX(B738:B749),ABS(MIN(B738:B749)))*50,0)),REPT("&lt;",ABS(ROUND(B749/MAX(MAX(B738:B749),ABS(MIN(B738:B749)))*50,0)))),"")</f>
        <v/>
      </c>
    </row>
    <row r="750" spans="1:3" ht="49.5" customHeight="1">
      <c r="C750" s="294"/>
    </row>
    <row r="751" spans="1:3" ht="49.5" customHeight="1">
      <c r="A751" s="264">
        <f>A736+1</f>
        <v>45</v>
      </c>
      <c r="C751" s="294"/>
    </row>
    <row r="752" spans="1:3" ht="49.5" customHeight="1">
      <c r="A752" s="81" t="str">
        <f>VLOOKUP(A751,'Financial-PL'!A:N,2,FALSE)</f>
        <v xml:space="preserve"> Total expense</v>
      </c>
      <c r="C752" s="294"/>
    </row>
    <row r="753" spans="1:3" ht="49.5" customHeight="1">
      <c r="A753" s="287">
        <f ca="1">A738</f>
        <v>41000</v>
      </c>
      <c r="B753" s="288">
        <f ca="1">VLOOKUP(A751,'Financial-PL'!A:N,MATCH(Financialgraph!A753,'Financial-PL'!A$5:N$5,0),FALSE)</f>
        <v>235</v>
      </c>
      <c r="C753" s="295" t="str">
        <f ca="1">IFERROR(IF(ROUND(B753/MAX(MAX(B753:B764),ABS(MIN(B753:B764)))*50,0)&gt;0,REPT("&gt;",ROUND(B753/MAX(MAX(B753:B764),ABS(MIN(B753:B764)))*50,0)),REPT("&lt;",ABS(ROUND(B753/MAX(MAX(B753:B764),ABS(MIN(B753:B764)))*50,0)))),"")</f>
        <v>&gt;&gt;&gt;&gt;&gt;&gt;&gt;&gt;&gt;&gt;&gt;&gt;&gt;&gt;&gt;&gt;&gt;&gt;&gt;&gt;&gt;</v>
      </c>
    </row>
    <row r="754" spans="1:3" ht="49.5" customHeight="1">
      <c r="A754" s="287">
        <f t="shared" ref="A754:A764" ca="1" si="48">A739</f>
        <v>41030</v>
      </c>
      <c r="B754" s="288">
        <f ca="1">VLOOKUP(A751,'Financial-PL'!A:N,MATCH(Financialgraph!A754,'Financial-PL'!A$5:N$5,0),FALSE)</f>
        <v>213</v>
      </c>
      <c r="C754" s="295" t="str">
        <f ca="1">IFERROR(IF(ROUND(B754/MAX(MAX(B753:B764),ABS(MIN(B753:B764)))*50,0)&gt;0,REPT("&gt;",ROUND(B754/MAX(MAX(B753:B764),ABS(MIN(B753:B764)))*50,0)),REPT("&lt;",ABS(ROUND(B754/MAX(MAX(B753:B764),ABS(MIN(B753:B764)))*50,0)))),"")</f>
        <v>&gt;&gt;&gt;&gt;&gt;&gt;&gt;&gt;&gt;&gt;&gt;&gt;&gt;&gt;&gt;&gt;&gt;&gt;&gt;</v>
      </c>
    </row>
    <row r="755" spans="1:3" ht="49.5" customHeight="1">
      <c r="A755" s="287">
        <f t="shared" ca="1" si="48"/>
        <v>41061</v>
      </c>
      <c r="B755" s="288">
        <f ca="1">VLOOKUP(A751,'Financial-PL'!A:N,MATCH(Financialgraph!A755,'Financial-PL'!A$5:N$5,0),FALSE)</f>
        <v>173</v>
      </c>
      <c r="C755" s="295" t="str">
        <f ca="1">IFERROR(IF(ROUND(B755/MAX(MAX(B753:B764),ABS(MIN(B753:B764)))*50,0)&gt;0,REPT("&gt;",ROUND(B755/MAX(MAX(B753:B764),ABS(MIN(B753:B764)))*50,0)),REPT("&lt;",ABS(ROUND(B755/MAX(MAX(B753:B764),ABS(MIN(B753:B764)))*50,0)))),"")</f>
        <v>&gt;&gt;&gt;&gt;&gt;&gt;&gt;&gt;&gt;&gt;&gt;&gt;&gt;&gt;&gt;</v>
      </c>
    </row>
    <row r="756" spans="1:3" ht="49.5" customHeight="1">
      <c r="A756" s="287">
        <f t="shared" ca="1" si="48"/>
        <v>41091</v>
      </c>
      <c r="B756" s="288">
        <f ca="1">VLOOKUP(A751,'Financial-PL'!A:N,MATCH(Financialgraph!A756,'Financial-PL'!A$5:N$5,0),FALSE)</f>
        <v>162</v>
      </c>
      <c r="C756" s="295" t="str">
        <f ca="1">IFERROR(IF(ROUND(B756/MAX(MAX(B753:B764),ABS(MIN(B753:B764)))*50,0)&gt;0,REPT("&gt;",ROUND(B756/MAX(MAX(B753:B764),ABS(MIN(B753:B764)))*50,0)),REPT("&lt;",ABS(ROUND(B756/MAX(MAX(B753:B764),ABS(MIN(B753:B764)))*50,0)))),"")</f>
        <v>&gt;&gt;&gt;&gt;&gt;&gt;&gt;&gt;&gt;&gt;&gt;&gt;&gt;&gt;</v>
      </c>
    </row>
    <row r="757" spans="1:3" ht="49.5" customHeight="1">
      <c r="A757" s="287">
        <f t="shared" ca="1" si="48"/>
        <v>41122</v>
      </c>
      <c r="B757" s="288">
        <f ca="1">VLOOKUP(A751,'Financial-PL'!A:N,MATCH(Financialgraph!A757,'Financial-PL'!A$5:N$5,0),FALSE)</f>
        <v>275</v>
      </c>
      <c r="C757" s="295" t="str">
        <f ca="1">IFERROR(IF(ROUND(B757/MAX(MAX(B753:B764),ABS(MIN(B753:B764)))*50,0)&gt;0,REPT("&gt;",ROUND(B757/MAX(MAX(B753:B764),ABS(MIN(B753:B764)))*50,0)),REPT("&lt;",ABS(ROUND(B757/MAX(MAX(B753:B764),ABS(MIN(B753:B764)))*50,0)))),"")</f>
        <v>&gt;&gt;&gt;&gt;&gt;&gt;&gt;&gt;&gt;&gt;&gt;&gt;&gt;&gt;&gt;&gt;&gt;&gt;&gt;&gt;&gt;&gt;&gt;&gt;</v>
      </c>
    </row>
    <row r="758" spans="1:3" ht="49.5" customHeight="1">
      <c r="A758" s="287">
        <f t="shared" ca="1" si="48"/>
        <v>41153</v>
      </c>
      <c r="B758" s="288">
        <f ca="1">VLOOKUP(A751,'Financial-PL'!A:N,MATCH(Financialgraph!A758,'Financial-PL'!A$5:N$5,0),FALSE)</f>
        <v>245</v>
      </c>
      <c r="C758" s="295" t="str">
        <f ca="1">IFERROR(IF(ROUND(B758/MAX(MAX(B753:B764),ABS(MIN(B753:B764)))*50,0)&gt;0,REPT("&gt;",ROUND(B758/MAX(MAX(B753:B764),ABS(MIN(B753:B764)))*50,0)),REPT("&lt;",ABS(ROUND(B758/MAX(MAX(B753:B764),ABS(MIN(B753:B764)))*50,0)))),"")</f>
        <v>&gt;&gt;&gt;&gt;&gt;&gt;&gt;&gt;&gt;&gt;&gt;&gt;&gt;&gt;&gt;&gt;&gt;&gt;&gt;&gt;&gt;</v>
      </c>
    </row>
    <row r="759" spans="1:3" ht="49.5" customHeight="1">
      <c r="A759" s="287">
        <f t="shared" ca="1" si="48"/>
        <v>41183</v>
      </c>
      <c r="B759" s="288">
        <f ca="1">VLOOKUP(A751,'Financial-PL'!A:N,MATCH(Financialgraph!A759,'Financial-PL'!A$5:N$5,0),FALSE)</f>
        <v>211</v>
      </c>
      <c r="C759" s="295" t="str">
        <f ca="1">IFERROR(IF(ROUND(B759/MAX(MAX(B753:B764),ABS(MIN(B753:B764)))*50,0)&gt;0,REPT("&gt;",ROUND(B759/MAX(MAX(B753:B764),ABS(MIN(B753:B764)))*50,0)),REPT("&lt;",ABS(ROUND(B759/MAX(MAX(B753:B764),ABS(MIN(B753:B764)))*50,0)))),"")</f>
        <v>&gt;&gt;&gt;&gt;&gt;&gt;&gt;&gt;&gt;&gt;&gt;&gt;&gt;&gt;&gt;&gt;&gt;&gt;&gt;</v>
      </c>
    </row>
    <row r="760" spans="1:3" ht="49.5" customHeight="1">
      <c r="A760" s="287">
        <f t="shared" ca="1" si="48"/>
        <v>41214</v>
      </c>
      <c r="B760" s="288">
        <f ca="1">VLOOKUP(A751,'Financial-PL'!A:N,MATCH(Financialgraph!A760,'Financial-PL'!A$5:N$5,0),FALSE)</f>
        <v>154</v>
      </c>
      <c r="C760" s="295" t="str">
        <f ca="1">IFERROR(IF(ROUND(B760/MAX(MAX(B753:B764),ABS(MIN(B753:B764)))*50,0)&gt;0,REPT("&gt;",ROUND(B760/MAX(MAX(B753:B764),ABS(MIN(B753:B764)))*50,0)),REPT("&lt;",ABS(ROUND(B760/MAX(MAX(B753:B764),ABS(MIN(B753:B764)))*50,0)))),"")</f>
        <v>&gt;&gt;&gt;&gt;&gt;&gt;&gt;&gt;&gt;&gt;&gt;&gt;&gt;&gt;</v>
      </c>
    </row>
    <row r="761" spans="1:3" ht="49.5" customHeight="1">
      <c r="A761" s="287">
        <f t="shared" ca="1" si="48"/>
        <v>41244</v>
      </c>
      <c r="B761" s="288">
        <f ca="1">VLOOKUP(A751,'Financial-PL'!A:N,MATCH(Financialgraph!A761,'Financial-PL'!A$5:N$5,0),FALSE)</f>
        <v>570</v>
      </c>
      <c r="C761" s="295" t="str">
        <f ca="1">IFERROR(IF(ROUND(B761/MAX(MAX(B753:B764),ABS(MIN(B753:B764)))*50,0)&gt;0,REPT("&gt;",ROUND(B761/MAX(MAX(B753:B764),ABS(MIN(B753:B764)))*50,0)),REPT("&lt;",ABS(ROUND(B761/MAX(MAX(B753:B764),ABS(MIN(B753:B764)))*50,0)))),"")</f>
        <v>&gt;&gt;&gt;&gt;&gt;&gt;&gt;&gt;&gt;&gt;&gt;&gt;&gt;&gt;&gt;&gt;&gt;&gt;&gt;&gt;&gt;&gt;&gt;&gt;&gt;&gt;&gt;&gt;&gt;&gt;&gt;&gt;&gt;&gt;&gt;&gt;&gt;&gt;&gt;&gt;&gt;&gt;&gt;&gt;&gt;&gt;&gt;&gt;&gt;&gt;</v>
      </c>
    </row>
    <row r="762" spans="1:3" ht="49.5" customHeight="1">
      <c r="A762" s="287">
        <f t="shared" ca="1" si="48"/>
        <v>41275</v>
      </c>
      <c r="B762" s="288">
        <f ca="1">VLOOKUP(A751,'Financial-PL'!A:N,MATCH(Financialgraph!A762,'Financial-PL'!A$5:N$5,0),FALSE)</f>
        <v>0</v>
      </c>
      <c r="C762" s="295" t="str">
        <f ca="1">IFERROR(IF(ROUND(B762/MAX(MAX(B753:B764),ABS(MIN(B753:B764)))*50,0)&gt;0,REPT("&gt;",ROUND(B762/MAX(MAX(B753:B764),ABS(MIN(B753:B764)))*50,0)),REPT("&lt;",ABS(ROUND(B762/MAX(MAX(B753:B764),ABS(MIN(B753:B764)))*50,0)))),"")</f>
        <v/>
      </c>
    </row>
    <row r="763" spans="1:3" ht="49.5" customHeight="1">
      <c r="A763" s="287">
        <f t="shared" ca="1" si="48"/>
        <v>41306</v>
      </c>
      <c r="B763" s="288">
        <f ca="1">VLOOKUP(A751,'Financial-PL'!A:N,MATCH(Financialgraph!A763,'Financial-PL'!A$5:N$5,0),FALSE)</f>
        <v>0</v>
      </c>
      <c r="C763" s="295" t="str">
        <f ca="1">IFERROR(IF(ROUND(B763/MAX(MAX(B753:B764),ABS(MIN(B753:B764)))*50,0)&gt;0,REPT("&gt;",ROUND(B763/MAX(MAX(B753:B764),ABS(MIN(B753:B764)))*50,0)),REPT("&lt;",ABS(ROUND(B763/MAX(MAX(B753:B764),ABS(MIN(B753:B764)))*50,0)))),"")</f>
        <v/>
      </c>
    </row>
    <row r="764" spans="1:3" ht="49.5" customHeight="1">
      <c r="A764" s="287">
        <f t="shared" ca="1" si="48"/>
        <v>41334</v>
      </c>
      <c r="B764" s="288">
        <f ca="1">VLOOKUP(A751,'Financial-PL'!A:N,MATCH(Financialgraph!A764,'Financial-PL'!A$5:N$5,0),FALSE)</f>
        <v>0</v>
      </c>
      <c r="C764" s="295" t="str">
        <f ca="1">IFERROR(IF(ROUND(B764/MAX(MAX(B753:B764),ABS(MIN(B753:B764)))*50,0)&gt;0,REPT("&gt;",ROUND(B764/MAX(MAX(B753:B764),ABS(MIN(B753:B764)))*50,0)),REPT("&lt;",ABS(ROUND(B764/MAX(MAX(B753:B764),ABS(MIN(B753:B764)))*50,0)))),"")</f>
        <v/>
      </c>
    </row>
    <row r="765" spans="1:3" ht="49.5" customHeight="1">
      <c r="A765" s="262"/>
      <c r="C765" s="294"/>
    </row>
    <row r="766" spans="1:3" ht="49.5" customHeight="1">
      <c r="A766" s="264">
        <f>A751+1</f>
        <v>46</v>
      </c>
      <c r="C766" s="294"/>
    </row>
    <row r="767" spans="1:3" ht="49.5" customHeight="1">
      <c r="A767" s="81" t="str">
        <f>VLOOKUP(A766,'Financial-PL'!A:N,2,FALSE)</f>
        <v>Operating profit</v>
      </c>
      <c r="C767" s="294"/>
    </row>
    <row r="768" spans="1:3" ht="49.5" customHeight="1">
      <c r="A768" s="287">
        <f ca="1">A753</f>
        <v>41000</v>
      </c>
      <c r="B768" s="288">
        <f ca="1">VLOOKUP(A766,'Financial-PL'!A:N,MATCH(Financialgraph!A768,'Financial-PL'!A$5:N$5,0),FALSE)</f>
        <v>231</v>
      </c>
      <c r="C768" s="295" t="str">
        <f ca="1">IFERROR(IF(ROUND(B768/MAX(MAX(B768:B779),ABS(MIN(B768:B779)))*50,0)&gt;0,REPT("&gt;",ROUND(B768/MAX(MAX(B768:B779),ABS(MIN(B768:B779)))*50,0)),REPT("&lt;",ABS(ROUND(B768/MAX(MAX(B768:B779),ABS(MIN(B768:B779)))*50,0)))),"")</f>
        <v>&gt;&gt;&gt;&gt;&gt;&gt;&gt;&gt;&gt;&gt;&gt;&gt;&gt;&gt;&gt;&gt;&gt;&gt;&gt;&gt;</v>
      </c>
    </row>
    <row r="769" spans="1:3" ht="49.5" customHeight="1">
      <c r="A769" s="287">
        <f t="shared" ref="A769:A779" ca="1" si="49">A754</f>
        <v>41030</v>
      </c>
      <c r="B769" s="288">
        <f ca="1">VLOOKUP(A766,'Financial-PL'!A:N,MATCH(Financialgraph!A769,'Financial-PL'!A$5:N$5,0),FALSE)</f>
        <v>216</v>
      </c>
      <c r="C769" s="295" t="str">
        <f ca="1">IFERROR(IF(ROUND(B769/MAX(MAX(B768:B779),ABS(MIN(B768:B779)))*50,0)&gt;0,REPT("&gt;",ROUND(B769/MAX(MAX(B768:B779),ABS(MIN(B768:B779)))*50,0)),REPT("&lt;",ABS(ROUND(B769/MAX(MAX(B768:B779),ABS(MIN(B768:B779)))*50,0)))),"")</f>
        <v>&gt;&gt;&gt;&gt;&gt;&gt;&gt;&gt;&gt;&gt;&gt;&gt;&gt;&gt;&gt;&gt;&gt;&gt;&gt;</v>
      </c>
    </row>
    <row r="770" spans="1:3" ht="49.5" customHeight="1">
      <c r="A770" s="287">
        <f t="shared" ca="1" si="49"/>
        <v>41061</v>
      </c>
      <c r="B770" s="288">
        <f ca="1">VLOOKUP(A766,'Financial-PL'!A:N,MATCH(Financialgraph!A770,'Financial-PL'!A$5:N$5,0),FALSE)</f>
        <v>178</v>
      </c>
      <c r="C770" s="295" t="str">
        <f ca="1">IFERROR(IF(ROUND(B770/MAX(MAX(B768:B779),ABS(MIN(B768:B779)))*50,0)&gt;0,REPT("&gt;",ROUND(B770/MAX(MAX(B768:B779),ABS(MIN(B768:B779)))*50,0)),REPT("&lt;",ABS(ROUND(B770/MAX(MAX(B768:B779),ABS(MIN(B768:B779)))*50,0)))),"")</f>
        <v>&gt;&gt;&gt;&gt;&gt;&gt;&gt;&gt;&gt;&gt;&gt;&gt;&gt;&gt;&gt;</v>
      </c>
    </row>
    <row r="771" spans="1:3" ht="49.5" customHeight="1">
      <c r="A771" s="287">
        <f t="shared" ca="1" si="49"/>
        <v>41091</v>
      </c>
      <c r="B771" s="288">
        <f ca="1">VLOOKUP(A766,'Financial-PL'!A:N,MATCH(Financialgraph!A771,'Financial-PL'!A$5:N$5,0),FALSE)</f>
        <v>148</v>
      </c>
      <c r="C771" s="295" t="str">
        <f ca="1">IFERROR(IF(ROUND(B771/MAX(MAX(B768:B779),ABS(MIN(B768:B779)))*50,0)&gt;0,REPT("&gt;",ROUND(B771/MAX(MAX(B768:B779),ABS(MIN(B768:B779)))*50,0)),REPT("&lt;",ABS(ROUND(B771/MAX(MAX(B768:B779),ABS(MIN(B768:B779)))*50,0)))),"")</f>
        <v>&gt;&gt;&gt;&gt;&gt;&gt;&gt;&gt;&gt;&gt;&gt;&gt;&gt;</v>
      </c>
    </row>
    <row r="772" spans="1:3" ht="49.5" customHeight="1">
      <c r="A772" s="287">
        <f t="shared" ca="1" si="49"/>
        <v>41122</v>
      </c>
      <c r="B772" s="288">
        <f ca="1">VLOOKUP(A766,'Financial-PL'!A:N,MATCH(Financialgraph!A772,'Financial-PL'!A$5:N$5,0),FALSE)</f>
        <v>303</v>
      </c>
      <c r="C772" s="295" t="str">
        <f ca="1">IFERROR(IF(ROUND(B772/MAX(MAX(B768:B779),ABS(MIN(B768:B779)))*50,0)&gt;0,REPT("&gt;",ROUND(B772/MAX(MAX(B768:B779),ABS(MIN(B768:B779)))*50,0)),REPT("&lt;",ABS(ROUND(B772/MAX(MAX(B768:B779),ABS(MIN(B768:B779)))*50,0)))),"")</f>
        <v>&gt;&gt;&gt;&gt;&gt;&gt;&gt;&gt;&gt;&gt;&gt;&gt;&gt;&gt;&gt;&gt;&gt;&gt;&gt;&gt;&gt;&gt;&gt;&gt;&gt;&gt;</v>
      </c>
    </row>
    <row r="773" spans="1:3" ht="49.5" customHeight="1">
      <c r="A773" s="287">
        <f t="shared" ca="1" si="49"/>
        <v>41153</v>
      </c>
      <c r="B773" s="288">
        <f ca="1">VLOOKUP(A766,'Financial-PL'!A:N,MATCH(Financialgraph!A773,'Financial-PL'!A$5:N$5,0),FALSE)</f>
        <v>229</v>
      </c>
      <c r="C773" s="295" t="str">
        <f ca="1">IFERROR(IF(ROUND(B773/MAX(MAX(B768:B779),ABS(MIN(B768:B779)))*50,0)&gt;0,REPT("&gt;",ROUND(B773/MAX(MAX(B768:B779),ABS(MIN(B768:B779)))*50,0)),REPT("&lt;",ABS(ROUND(B773/MAX(MAX(B768:B779),ABS(MIN(B768:B779)))*50,0)))),"")</f>
        <v>&gt;&gt;&gt;&gt;&gt;&gt;&gt;&gt;&gt;&gt;&gt;&gt;&gt;&gt;&gt;&gt;&gt;&gt;&gt;&gt;</v>
      </c>
    </row>
    <row r="774" spans="1:3" ht="49.5" customHeight="1">
      <c r="A774" s="287">
        <f t="shared" ca="1" si="49"/>
        <v>41183</v>
      </c>
      <c r="B774" s="288">
        <f ca="1">VLOOKUP(A766,'Financial-PL'!A:N,MATCH(Financialgraph!A774,'Financial-PL'!A$5:N$5,0),FALSE)</f>
        <v>185</v>
      </c>
      <c r="C774" s="295" t="str">
        <f ca="1">IFERROR(IF(ROUND(B774/MAX(MAX(B768:B779),ABS(MIN(B768:B779)))*50,0)&gt;0,REPT("&gt;",ROUND(B774/MAX(MAX(B768:B779),ABS(MIN(B768:B779)))*50,0)),REPT("&lt;",ABS(ROUND(B774/MAX(MAX(B768:B779),ABS(MIN(B768:B779)))*50,0)))),"")</f>
        <v>&gt;&gt;&gt;&gt;&gt;&gt;&gt;&gt;&gt;&gt;&gt;&gt;&gt;&gt;&gt;&gt;</v>
      </c>
    </row>
    <row r="775" spans="1:3" ht="49.5" customHeight="1">
      <c r="A775" s="287">
        <f t="shared" ca="1" si="49"/>
        <v>41214</v>
      </c>
      <c r="B775" s="288">
        <f ca="1">VLOOKUP(A766,'Financial-PL'!A:N,MATCH(Financialgraph!A775,'Financial-PL'!A$5:N$5,0),FALSE)</f>
        <v>151</v>
      </c>
      <c r="C775" s="295" t="str">
        <f ca="1">IFERROR(IF(ROUND(B775/MAX(MAX(B768:B779),ABS(MIN(B768:B779)))*50,0)&gt;0,REPT("&gt;",ROUND(B775/MAX(MAX(B768:B779),ABS(MIN(B768:B779)))*50,0)),REPT("&lt;",ABS(ROUND(B775/MAX(MAX(B768:B779),ABS(MIN(B768:B779)))*50,0)))),"")</f>
        <v>&gt;&gt;&gt;&gt;&gt;&gt;&gt;&gt;&gt;&gt;&gt;&gt;&gt;</v>
      </c>
    </row>
    <row r="776" spans="1:3" ht="49.5" customHeight="1">
      <c r="A776" s="287">
        <f t="shared" ca="1" si="49"/>
        <v>41244</v>
      </c>
      <c r="B776" s="288">
        <f ca="1">VLOOKUP(A766,'Financial-PL'!A:N,MATCH(Financialgraph!A776,'Financial-PL'!A$5:N$5,0),FALSE)</f>
        <v>580</v>
      </c>
      <c r="C776" s="295" t="str">
        <f ca="1">IFERROR(IF(ROUND(B776/MAX(MAX(B768:B779),ABS(MIN(B768:B779)))*50,0)&gt;0,REPT("&gt;",ROUND(B776/MAX(MAX(B768:B779),ABS(MIN(B768:B779)))*50,0)),REPT("&lt;",ABS(ROUND(B776/MAX(MAX(B768:B779),ABS(MIN(B768:B779)))*50,0)))),"")</f>
        <v>&gt;&gt;&gt;&gt;&gt;&gt;&gt;&gt;&gt;&gt;&gt;&gt;&gt;&gt;&gt;&gt;&gt;&gt;&gt;&gt;&gt;&gt;&gt;&gt;&gt;&gt;&gt;&gt;&gt;&gt;&gt;&gt;&gt;&gt;&gt;&gt;&gt;&gt;&gt;&gt;&gt;&gt;&gt;&gt;&gt;&gt;&gt;&gt;&gt;&gt;</v>
      </c>
    </row>
    <row r="777" spans="1:3" ht="49.5" customHeight="1">
      <c r="A777" s="287">
        <f t="shared" ca="1" si="49"/>
        <v>41275</v>
      </c>
      <c r="B777" s="288">
        <f ca="1">VLOOKUP(A766,'Financial-PL'!A:N,MATCH(Financialgraph!A777,'Financial-PL'!A$5:N$5,0),FALSE)</f>
        <v>0</v>
      </c>
      <c r="C777" s="295" t="str">
        <f ca="1">IFERROR(IF(ROUND(B777/MAX(MAX(B768:B779),ABS(MIN(B768:B779)))*50,0)&gt;0,REPT("&gt;",ROUND(B777/MAX(MAX(B768:B779),ABS(MIN(B768:B779)))*50,0)),REPT("&lt;",ABS(ROUND(B777/MAX(MAX(B768:B779),ABS(MIN(B768:B779)))*50,0)))),"")</f>
        <v/>
      </c>
    </row>
    <row r="778" spans="1:3" ht="49.5" customHeight="1">
      <c r="A778" s="287">
        <f t="shared" ca="1" si="49"/>
        <v>41306</v>
      </c>
      <c r="B778" s="288">
        <f ca="1">VLOOKUP(A766,'Financial-PL'!A:N,MATCH(Financialgraph!A778,'Financial-PL'!A$5:N$5,0),FALSE)</f>
        <v>0</v>
      </c>
      <c r="C778" s="295" t="str">
        <f ca="1">IFERROR(IF(ROUND(B778/MAX(MAX(B768:B779),ABS(MIN(B768:B779)))*50,0)&gt;0,REPT("&gt;",ROUND(B778/MAX(MAX(B768:B779),ABS(MIN(B768:B779)))*50,0)),REPT("&lt;",ABS(ROUND(B778/MAX(MAX(B768:B779),ABS(MIN(B768:B779)))*50,0)))),"")</f>
        <v/>
      </c>
    </row>
    <row r="779" spans="1:3" ht="49.5" customHeight="1">
      <c r="A779" s="287">
        <f t="shared" ca="1" si="49"/>
        <v>41334</v>
      </c>
      <c r="B779" s="288">
        <f ca="1">VLOOKUP(A766,'Financial-PL'!A:N,MATCH(Financialgraph!A779,'Financial-PL'!A$5:N$5,0),FALSE)</f>
        <v>0</v>
      </c>
      <c r="C779" s="295" t="str">
        <f ca="1">IFERROR(IF(ROUND(B779/MAX(MAX(B768:B779),ABS(MIN(B768:B779)))*50,0)&gt;0,REPT("&gt;",ROUND(B779/MAX(MAX(B768:B779),ABS(MIN(B768:B779)))*50,0)),REPT("&lt;",ABS(ROUND(B779/MAX(MAX(B768:B779),ABS(MIN(B768:B779)))*50,0)))),"")</f>
        <v/>
      </c>
    </row>
    <row r="780" spans="1:3" ht="49.5" customHeight="1">
      <c r="C780" s="294"/>
    </row>
    <row r="781" spans="1:3" ht="49.5" customHeight="1">
      <c r="A781" s="264">
        <f>A766+1</f>
        <v>47</v>
      </c>
      <c r="C781" s="294"/>
    </row>
    <row r="782" spans="1:3" ht="49.5" customHeight="1">
      <c r="A782" s="81" t="str">
        <f>VLOOKUP(A781,'Financial-PL'!A:N,2,FALSE)</f>
        <v xml:space="preserve"> Total other income(expense)</v>
      </c>
      <c r="C782" s="294"/>
    </row>
    <row r="783" spans="1:3" ht="49.5" customHeight="1">
      <c r="A783" s="287">
        <f ca="1">A768</f>
        <v>41000</v>
      </c>
      <c r="B783" s="288">
        <f ca="1">VLOOKUP(A781,'Financial-PL'!A:N,MATCH(Financialgraph!A783,'Financial-PL'!A$5:N$5,0),FALSE)</f>
        <v>4</v>
      </c>
      <c r="C783" s="295" t="str">
        <f ca="1">IFERROR(IF(ROUND(B783/MAX(MAX(B783:B794),ABS(MIN(B783:B794)))*50,0)&gt;0,REPT("&gt;",ROUND(B783/MAX(MAX(B783:B794),ABS(MIN(B783:B794)))*50,0)),REPT("&lt;",ABS(ROUND(B783/MAX(MAX(B783:B794),ABS(MIN(B783:B794)))*50,0)))),"")</f>
        <v>&gt;&gt;&gt;&gt;&gt;&gt;&gt;&gt;&gt;&gt;&gt;&gt;&gt;</v>
      </c>
    </row>
    <row r="784" spans="1:3" ht="49.5" customHeight="1">
      <c r="A784" s="287">
        <f t="shared" ref="A784:A794" ca="1" si="50">A769</f>
        <v>41030</v>
      </c>
      <c r="B784" s="288">
        <f ca="1">VLOOKUP(A781,'Financial-PL'!A:N,MATCH(Financialgraph!A784,'Financial-PL'!A$5:N$5,0),FALSE)</f>
        <v>4</v>
      </c>
      <c r="C784" s="295" t="str">
        <f ca="1">IFERROR(IF(ROUND(B784/MAX(MAX(B783:B794),ABS(MIN(B783:B794)))*50,0)&gt;0,REPT("&gt;",ROUND(B784/MAX(MAX(B783:B794),ABS(MIN(B783:B794)))*50,0)),REPT("&lt;",ABS(ROUND(B784/MAX(MAX(B783:B794),ABS(MIN(B783:B794)))*50,0)))),"")</f>
        <v>&gt;&gt;&gt;&gt;&gt;&gt;&gt;&gt;&gt;&gt;&gt;&gt;&gt;</v>
      </c>
    </row>
    <row r="785" spans="1:3" ht="49.5" customHeight="1">
      <c r="A785" s="287">
        <f t="shared" ca="1" si="50"/>
        <v>41061</v>
      </c>
      <c r="B785" s="288">
        <f ca="1">VLOOKUP(A781,'Financial-PL'!A:N,MATCH(Financialgraph!A785,'Financial-PL'!A$5:N$5,0),FALSE)</f>
        <v>13</v>
      </c>
      <c r="C785" s="295" t="str">
        <f ca="1">IFERROR(IF(ROUND(B785/MAX(MAX(B783:B794),ABS(MIN(B783:B794)))*50,0)&gt;0,REPT("&gt;",ROUND(B785/MAX(MAX(B783:B794),ABS(MIN(B783:B794)))*50,0)),REPT("&lt;",ABS(ROUND(B785/MAX(MAX(B783:B794),ABS(MIN(B783:B794)))*50,0)))),"")</f>
        <v>&gt;&gt;&gt;&gt;&gt;&gt;&gt;&gt;&gt;&gt;&gt;&gt;&gt;&gt;&gt;&gt;&gt;&gt;&gt;&gt;&gt;&gt;&gt;&gt;&gt;&gt;&gt;&gt;&gt;&gt;&gt;&gt;&gt;&gt;&gt;&gt;&gt;&gt;&gt;&gt;&gt;&gt;&gt;</v>
      </c>
    </row>
    <row r="786" spans="1:3" ht="49.5" customHeight="1">
      <c r="A786" s="287">
        <f t="shared" ca="1" si="50"/>
        <v>41091</v>
      </c>
      <c r="B786" s="288">
        <f ca="1">VLOOKUP(A781,'Financial-PL'!A:N,MATCH(Financialgraph!A786,'Financial-PL'!A$5:N$5,0),FALSE)</f>
        <v>0</v>
      </c>
      <c r="C786" s="295" t="str">
        <f ca="1">IFERROR(IF(ROUND(B786/MAX(MAX(B783:B794),ABS(MIN(B783:B794)))*50,0)&gt;0,REPT("&gt;",ROUND(B786/MAX(MAX(B783:B794),ABS(MIN(B783:B794)))*50,0)),REPT("&lt;",ABS(ROUND(B786/MAX(MAX(B783:B794),ABS(MIN(B783:B794)))*50,0)))),"")</f>
        <v/>
      </c>
    </row>
    <row r="787" spans="1:3" ht="49.5" customHeight="1">
      <c r="A787" s="287">
        <f t="shared" ca="1" si="50"/>
        <v>41122</v>
      </c>
      <c r="B787" s="288">
        <f ca="1">VLOOKUP(A781,'Financial-PL'!A:N,MATCH(Financialgraph!A787,'Financial-PL'!A$5:N$5,0),FALSE)</f>
        <v>5</v>
      </c>
      <c r="C787" s="295" t="str">
        <f ca="1">IFERROR(IF(ROUND(B787/MAX(MAX(B783:B794),ABS(MIN(B783:B794)))*50,0)&gt;0,REPT("&gt;",ROUND(B787/MAX(MAX(B783:B794),ABS(MIN(B783:B794)))*50,0)),REPT("&lt;",ABS(ROUND(B787/MAX(MAX(B783:B794),ABS(MIN(B783:B794)))*50,0)))),"")</f>
        <v>&gt;&gt;&gt;&gt;&gt;&gt;&gt;&gt;&gt;&gt;&gt;&gt;&gt;&gt;&gt;&gt;&gt;</v>
      </c>
    </row>
    <row r="788" spans="1:3" ht="49.5" customHeight="1">
      <c r="A788" s="287">
        <f t="shared" ca="1" si="50"/>
        <v>41153</v>
      </c>
      <c r="B788" s="288">
        <f ca="1">VLOOKUP(A781,'Financial-PL'!A:N,MATCH(Financialgraph!A788,'Financial-PL'!A$5:N$5,0),FALSE)</f>
        <v>15</v>
      </c>
      <c r="C788" s="295" t="str">
        <f ca="1">IFERROR(IF(ROUND(B788/MAX(MAX(B783:B794),ABS(MIN(B783:B794)))*50,0)&gt;0,REPT("&gt;",ROUND(B788/MAX(MAX(B783:B794),ABS(MIN(B783:B794)))*50,0)),REPT("&lt;",ABS(ROUND(B788/MAX(MAX(B783:B794),ABS(MIN(B783:B794)))*50,0)))),"")</f>
        <v>&gt;&gt;&gt;&gt;&gt;&gt;&gt;&gt;&gt;&gt;&gt;&gt;&gt;&gt;&gt;&gt;&gt;&gt;&gt;&gt;&gt;&gt;&gt;&gt;&gt;&gt;&gt;&gt;&gt;&gt;&gt;&gt;&gt;&gt;&gt;&gt;&gt;&gt;&gt;&gt;&gt;&gt;&gt;&gt;&gt;&gt;&gt;&gt;&gt;&gt;</v>
      </c>
    </row>
    <row r="789" spans="1:3" ht="49.5" customHeight="1">
      <c r="A789" s="287">
        <f t="shared" ca="1" si="50"/>
        <v>41183</v>
      </c>
      <c r="B789" s="288">
        <f ca="1">VLOOKUP(A781,'Financial-PL'!A:N,MATCH(Financialgraph!A789,'Financial-PL'!A$5:N$5,0),FALSE)</f>
        <v>1</v>
      </c>
      <c r="C789" s="295" t="str">
        <f ca="1">IFERROR(IF(ROUND(B789/MAX(MAX(B783:B794),ABS(MIN(B783:B794)))*50,0)&gt;0,REPT("&gt;",ROUND(B789/MAX(MAX(B783:B794),ABS(MIN(B783:B794)))*50,0)),REPT("&lt;",ABS(ROUND(B789/MAX(MAX(B783:B794),ABS(MIN(B783:B794)))*50,0)))),"")</f>
        <v>&gt;&gt;&gt;</v>
      </c>
    </row>
    <row r="790" spans="1:3" ht="49.5" customHeight="1">
      <c r="A790" s="287">
        <f t="shared" ca="1" si="50"/>
        <v>41214</v>
      </c>
      <c r="B790" s="288">
        <f ca="1">VLOOKUP(A781,'Financial-PL'!A:N,MATCH(Financialgraph!A790,'Financial-PL'!A$5:N$5,0),FALSE)</f>
        <v>1</v>
      </c>
      <c r="C790" s="295" t="str">
        <f ca="1">IFERROR(IF(ROUND(B790/MAX(MAX(B783:B794),ABS(MIN(B783:B794)))*50,0)&gt;0,REPT("&gt;",ROUND(B790/MAX(MAX(B783:B794),ABS(MIN(B783:B794)))*50,0)),REPT("&lt;",ABS(ROUND(B790/MAX(MAX(B783:B794),ABS(MIN(B783:B794)))*50,0)))),"")</f>
        <v>&gt;&gt;&gt;</v>
      </c>
    </row>
    <row r="791" spans="1:3" ht="49.5" customHeight="1">
      <c r="A791" s="287">
        <f t="shared" ca="1" si="50"/>
        <v>41244</v>
      </c>
      <c r="B791" s="288">
        <f ca="1">VLOOKUP(A781,'Financial-PL'!A:N,MATCH(Financialgraph!A791,'Financial-PL'!A$5:N$5,0),FALSE)</f>
        <v>0</v>
      </c>
      <c r="C791" s="295" t="str">
        <f ca="1">IFERROR(IF(ROUND(B791/MAX(MAX(B783:B794),ABS(MIN(B783:B794)))*50,0)&gt;0,REPT("&gt;",ROUND(B791/MAX(MAX(B783:B794),ABS(MIN(B783:B794)))*50,0)),REPT("&lt;",ABS(ROUND(B791/MAX(MAX(B783:B794),ABS(MIN(B783:B794)))*50,0)))),"")</f>
        <v/>
      </c>
    </row>
    <row r="792" spans="1:3" ht="49.5" customHeight="1">
      <c r="A792" s="287">
        <f t="shared" ca="1" si="50"/>
        <v>41275</v>
      </c>
      <c r="B792" s="288">
        <f ca="1">VLOOKUP(A781,'Financial-PL'!A:N,MATCH(Financialgraph!A792,'Financial-PL'!A$5:N$5,0),FALSE)</f>
        <v>0</v>
      </c>
      <c r="C792" s="295" t="str">
        <f ca="1">IFERROR(IF(ROUND(B792/MAX(MAX(B783:B794),ABS(MIN(B783:B794)))*50,0)&gt;0,REPT("&gt;",ROUND(B792/MAX(MAX(B783:B794),ABS(MIN(B783:B794)))*50,0)),REPT("&lt;",ABS(ROUND(B792/MAX(MAX(B783:B794),ABS(MIN(B783:B794)))*50,0)))),"")</f>
        <v/>
      </c>
    </row>
    <row r="793" spans="1:3" ht="49.5" customHeight="1">
      <c r="A793" s="287">
        <f t="shared" ca="1" si="50"/>
        <v>41306</v>
      </c>
      <c r="B793" s="288">
        <f ca="1">VLOOKUP(A781,'Financial-PL'!A:N,MATCH(Financialgraph!A793,'Financial-PL'!A$5:N$5,0),FALSE)</f>
        <v>0</v>
      </c>
      <c r="C793" s="295" t="str">
        <f ca="1">IFERROR(IF(ROUND(B793/MAX(MAX(B783:B794),ABS(MIN(B783:B794)))*50,0)&gt;0,REPT("&gt;",ROUND(B793/MAX(MAX(B783:B794),ABS(MIN(B783:B794)))*50,0)),REPT("&lt;",ABS(ROUND(B793/MAX(MAX(B783:B794),ABS(MIN(B783:B794)))*50,0)))),"")</f>
        <v/>
      </c>
    </row>
    <row r="794" spans="1:3" ht="49.5" customHeight="1">
      <c r="A794" s="287">
        <f t="shared" ca="1" si="50"/>
        <v>41334</v>
      </c>
      <c r="B794" s="288">
        <f ca="1">VLOOKUP(A781,'Financial-PL'!A:N,MATCH(Financialgraph!A794,'Financial-PL'!A$5:N$5,0),FALSE)</f>
        <v>0</v>
      </c>
      <c r="C794" s="295" t="str">
        <f ca="1">IFERROR(IF(ROUND(B794/MAX(MAX(B783:B794),ABS(MIN(B783:B794)))*50,0)&gt;0,REPT("&gt;",ROUND(B794/MAX(MAX(B783:B794),ABS(MIN(B783:B794)))*50,0)),REPT("&lt;",ABS(ROUND(B794/MAX(MAX(B783:B794),ABS(MIN(B783:B794)))*50,0)))),"")</f>
        <v/>
      </c>
    </row>
    <row r="795" spans="1:3" ht="49.5" customHeight="1">
      <c r="C795" s="294"/>
    </row>
    <row r="796" spans="1:3" ht="49.5" customHeight="1">
      <c r="A796" s="264">
        <f>A781+1</f>
        <v>48</v>
      </c>
      <c r="C796" s="294"/>
    </row>
    <row r="797" spans="1:3" ht="49.5" customHeight="1">
      <c r="A797" s="81" t="str">
        <f>VLOOKUP(A796,'Financial-PL'!A:N,2,FALSE)</f>
        <v>Income (before income taxes)</v>
      </c>
      <c r="C797" s="294"/>
    </row>
    <row r="798" spans="1:3" ht="49.5" customHeight="1">
      <c r="A798" s="287">
        <f ca="1">A783</f>
        <v>41000</v>
      </c>
      <c r="B798" s="288">
        <f ca="1">VLOOKUP(A796,'Financial-PL'!A:N,MATCH(Financialgraph!A798,'Financial-PL'!A$5:N$5,0),FALSE)</f>
        <v>235</v>
      </c>
      <c r="C798" s="295" t="str">
        <f ca="1">IFERROR(IF(ROUND(B798/MAX(MAX(B798:B809),ABS(MIN(B798:B809)))*50,0)&gt;0,REPT("&gt;",ROUND(B798/MAX(MAX(B798:B809),ABS(MIN(B798:B809)))*50,0)),REPT("&lt;",ABS(ROUND(B798/MAX(MAX(B798:B809),ABS(MIN(B798:B809)))*50,0)))),"")</f>
        <v>&gt;&gt;&gt;&gt;&gt;&gt;&gt;&gt;&gt;&gt;&gt;&gt;&gt;&gt;&gt;&gt;&gt;&gt;&gt;&gt;</v>
      </c>
    </row>
    <row r="799" spans="1:3" ht="49.5" customHeight="1">
      <c r="A799" s="287">
        <f t="shared" ref="A799:A809" ca="1" si="51">A784</f>
        <v>41030</v>
      </c>
      <c r="B799" s="288">
        <f ca="1">VLOOKUP(A796,'Financial-PL'!A:N,MATCH(Financialgraph!A799,'Financial-PL'!A$5:N$5,0),FALSE)</f>
        <v>220</v>
      </c>
      <c r="C799" s="295" t="str">
        <f ca="1">IFERROR(IF(ROUND(B799/MAX(MAX(B798:B809),ABS(MIN(B798:B809)))*50,0)&gt;0,REPT("&gt;",ROUND(B799/MAX(MAX(B798:B809),ABS(MIN(B798:B809)))*50,0)),REPT("&lt;",ABS(ROUND(B799/MAX(MAX(B798:B809),ABS(MIN(B798:B809)))*50,0)))),"")</f>
        <v>&gt;&gt;&gt;&gt;&gt;&gt;&gt;&gt;&gt;&gt;&gt;&gt;&gt;&gt;&gt;&gt;&gt;&gt;&gt;</v>
      </c>
    </row>
    <row r="800" spans="1:3" ht="49.5" customHeight="1">
      <c r="A800" s="287">
        <f t="shared" ca="1" si="51"/>
        <v>41061</v>
      </c>
      <c r="B800" s="288">
        <f ca="1">VLOOKUP(A796,'Financial-PL'!A:N,MATCH(Financialgraph!A800,'Financial-PL'!A$5:N$5,0),FALSE)</f>
        <v>191</v>
      </c>
      <c r="C800" s="295" t="str">
        <f ca="1">IFERROR(IF(ROUND(B800/MAX(MAX(B798:B809),ABS(MIN(B798:B809)))*50,0)&gt;0,REPT("&gt;",ROUND(B800/MAX(MAX(B798:B809),ABS(MIN(B798:B809)))*50,0)),REPT("&lt;",ABS(ROUND(B800/MAX(MAX(B798:B809),ABS(MIN(B798:B809)))*50,0)))),"")</f>
        <v>&gt;&gt;&gt;&gt;&gt;&gt;&gt;&gt;&gt;&gt;&gt;&gt;&gt;&gt;&gt;&gt;</v>
      </c>
    </row>
    <row r="801" spans="1:3" ht="49.5" customHeight="1">
      <c r="A801" s="287">
        <f t="shared" ca="1" si="51"/>
        <v>41091</v>
      </c>
      <c r="B801" s="288">
        <f ca="1">VLOOKUP(A796,'Financial-PL'!A:N,MATCH(Financialgraph!A801,'Financial-PL'!A$5:N$5,0),FALSE)</f>
        <v>148</v>
      </c>
      <c r="C801" s="295" t="str">
        <f ca="1">IFERROR(IF(ROUND(B801/MAX(MAX(B798:B809),ABS(MIN(B798:B809)))*50,0)&gt;0,REPT("&gt;",ROUND(B801/MAX(MAX(B798:B809),ABS(MIN(B798:B809)))*50,0)),REPT("&lt;",ABS(ROUND(B801/MAX(MAX(B798:B809),ABS(MIN(B798:B809)))*50,0)))),"")</f>
        <v>&gt;&gt;&gt;&gt;&gt;&gt;&gt;&gt;&gt;&gt;&gt;&gt;&gt;</v>
      </c>
    </row>
    <row r="802" spans="1:3" ht="49.5" customHeight="1">
      <c r="A802" s="287">
        <f t="shared" ca="1" si="51"/>
        <v>41122</v>
      </c>
      <c r="B802" s="288">
        <f ca="1">VLOOKUP(A796,'Financial-PL'!A:N,MATCH(Financialgraph!A802,'Financial-PL'!A$5:N$5,0),FALSE)</f>
        <v>308</v>
      </c>
      <c r="C802" s="295" t="str">
        <f ca="1">IFERROR(IF(ROUND(B802/MAX(MAX(B798:B809),ABS(MIN(B798:B809)))*50,0)&gt;0,REPT("&gt;",ROUND(B802/MAX(MAX(B798:B809),ABS(MIN(B798:B809)))*50,0)),REPT("&lt;",ABS(ROUND(B802/MAX(MAX(B798:B809),ABS(MIN(B798:B809)))*50,0)))),"")</f>
        <v>&gt;&gt;&gt;&gt;&gt;&gt;&gt;&gt;&gt;&gt;&gt;&gt;&gt;&gt;&gt;&gt;&gt;&gt;&gt;&gt;&gt;&gt;&gt;&gt;&gt;&gt;&gt;</v>
      </c>
    </row>
    <row r="803" spans="1:3" ht="49.5" customHeight="1">
      <c r="A803" s="287">
        <f t="shared" ca="1" si="51"/>
        <v>41153</v>
      </c>
      <c r="B803" s="288">
        <f ca="1">VLOOKUP(A796,'Financial-PL'!A:N,MATCH(Financialgraph!A803,'Financial-PL'!A$5:N$5,0),FALSE)</f>
        <v>244</v>
      </c>
      <c r="C803" s="295" t="str">
        <f ca="1">IFERROR(IF(ROUND(B803/MAX(MAX(B798:B809),ABS(MIN(B798:B809)))*50,0)&gt;0,REPT("&gt;",ROUND(B803/MAX(MAX(B798:B809),ABS(MIN(B798:B809)))*50,0)),REPT("&lt;",ABS(ROUND(B803/MAX(MAX(B798:B809),ABS(MIN(B798:B809)))*50,0)))),"")</f>
        <v>&gt;&gt;&gt;&gt;&gt;&gt;&gt;&gt;&gt;&gt;&gt;&gt;&gt;&gt;&gt;&gt;&gt;&gt;&gt;&gt;&gt;</v>
      </c>
    </row>
    <row r="804" spans="1:3" ht="49.5" customHeight="1">
      <c r="A804" s="287">
        <f t="shared" ca="1" si="51"/>
        <v>41183</v>
      </c>
      <c r="B804" s="288">
        <f ca="1">VLOOKUP(A796,'Financial-PL'!A:N,MATCH(Financialgraph!A804,'Financial-PL'!A$5:N$5,0),FALSE)</f>
        <v>186</v>
      </c>
      <c r="C804" s="295" t="str">
        <f ca="1">IFERROR(IF(ROUND(B804/MAX(MAX(B798:B809),ABS(MIN(B798:B809)))*50,0)&gt;0,REPT("&gt;",ROUND(B804/MAX(MAX(B798:B809),ABS(MIN(B798:B809)))*50,0)),REPT("&lt;",ABS(ROUND(B804/MAX(MAX(B798:B809),ABS(MIN(B798:B809)))*50,0)))),"")</f>
        <v>&gt;&gt;&gt;&gt;&gt;&gt;&gt;&gt;&gt;&gt;&gt;&gt;&gt;&gt;&gt;&gt;</v>
      </c>
    </row>
    <row r="805" spans="1:3" ht="49.5" customHeight="1">
      <c r="A805" s="287">
        <f t="shared" ca="1" si="51"/>
        <v>41214</v>
      </c>
      <c r="B805" s="288">
        <f ca="1">VLOOKUP(A796,'Financial-PL'!A:N,MATCH(Financialgraph!A805,'Financial-PL'!A$5:N$5,0),FALSE)</f>
        <v>152</v>
      </c>
      <c r="C805" s="295" t="str">
        <f ca="1">IFERROR(IF(ROUND(B805/MAX(MAX(B798:B809),ABS(MIN(B798:B809)))*50,0)&gt;0,REPT("&gt;",ROUND(B805/MAX(MAX(B798:B809),ABS(MIN(B798:B809)))*50,0)),REPT("&lt;",ABS(ROUND(B805/MAX(MAX(B798:B809),ABS(MIN(B798:B809)))*50,0)))),"")</f>
        <v>&gt;&gt;&gt;&gt;&gt;&gt;&gt;&gt;&gt;&gt;&gt;&gt;&gt;</v>
      </c>
    </row>
    <row r="806" spans="1:3" ht="49.5" customHeight="1">
      <c r="A806" s="287">
        <f t="shared" ca="1" si="51"/>
        <v>41244</v>
      </c>
      <c r="B806" s="288">
        <f ca="1">VLOOKUP(A796,'Financial-PL'!A:N,MATCH(Financialgraph!A806,'Financial-PL'!A$5:N$5,0),FALSE)</f>
        <v>580</v>
      </c>
      <c r="C806" s="295" t="str">
        <f ca="1">IFERROR(IF(ROUND(B806/MAX(MAX(B798:B809),ABS(MIN(B798:B809)))*50,0)&gt;0,REPT("&gt;",ROUND(B806/MAX(MAX(B798:B809),ABS(MIN(B798:B809)))*50,0)),REPT("&lt;",ABS(ROUND(B806/MAX(MAX(B798:B809),ABS(MIN(B798:B809)))*50,0)))),"")</f>
        <v>&gt;&gt;&gt;&gt;&gt;&gt;&gt;&gt;&gt;&gt;&gt;&gt;&gt;&gt;&gt;&gt;&gt;&gt;&gt;&gt;&gt;&gt;&gt;&gt;&gt;&gt;&gt;&gt;&gt;&gt;&gt;&gt;&gt;&gt;&gt;&gt;&gt;&gt;&gt;&gt;&gt;&gt;&gt;&gt;&gt;&gt;&gt;&gt;&gt;&gt;</v>
      </c>
    </row>
    <row r="807" spans="1:3" ht="49.5" customHeight="1">
      <c r="A807" s="287">
        <f t="shared" ca="1" si="51"/>
        <v>41275</v>
      </c>
      <c r="B807" s="288">
        <f ca="1">VLOOKUP(A796,'Financial-PL'!A:N,MATCH(Financialgraph!A807,'Financial-PL'!A$5:N$5,0),FALSE)</f>
        <v>0</v>
      </c>
      <c r="C807" s="295" t="str">
        <f ca="1">IFERROR(IF(ROUND(B807/MAX(MAX(B798:B809),ABS(MIN(B798:B809)))*50,0)&gt;0,REPT("&gt;",ROUND(B807/MAX(MAX(B798:B809),ABS(MIN(B798:B809)))*50,0)),REPT("&lt;",ABS(ROUND(B807/MAX(MAX(B798:B809),ABS(MIN(B798:B809)))*50,0)))),"")</f>
        <v/>
      </c>
    </row>
    <row r="808" spans="1:3" ht="49.5" customHeight="1">
      <c r="A808" s="287">
        <f t="shared" ca="1" si="51"/>
        <v>41306</v>
      </c>
      <c r="B808" s="288">
        <f ca="1">VLOOKUP(A796,'Financial-PL'!A:N,MATCH(Financialgraph!A808,'Financial-PL'!A$5:N$5,0),FALSE)</f>
        <v>0</v>
      </c>
      <c r="C808" s="295" t="str">
        <f ca="1">IFERROR(IF(ROUND(B808/MAX(MAX(B798:B809),ABS(MIN(B798:B809)))*50,0)&gt;0,REPT("&gt;",ROUND(B808/MAX(MAX(B798:B809),ABS(MIN(B798:B809)))*50,0)),REPT("&lt;",ABS(ROUND(B808/MAX(MAX(B798:B809),ABS(MIN(B798:B809)))*50,0)))),"")</f>
        <v/>
      </c>
    </row>
    <row r="809" spans="1:3" ht="49.5" customHeight="1">
      <c r="A809" s="287">
        <f t="shared" ca="1" si="51"/>
        <v>41334</v>
      </c>
      <c r="B809" s="288">
        <f ca="1">VLOOKUP(A796,'Financial-PL'!A:N,MATCH(Financialgraph!A809,'Financial-PL'!A$5:N$5,0),FALSE)</f>
        <v>0</v>
      </c>
      <c r="C809" s="295" t="str">
        <f ca="1">IFERROR(IF(ROUND(B809/MAX(MAX(B798:B809),ABS(MIN(B798:B809)))*50,0)&gt;0,REPT("&gt;",ROUND(B809/MAX(MAX(B798:B809),ABS(MIN(B798:B809)))*50,0)),REPT("&lt;",ABS(ROUND(B809/MAX(MAX(B798:B809),ABS(MIN(B798:B809)))*50,0)))),"")</f>
        <v/>
      </c>
    </row>
    <row r="810" spans="1:3" ht="49.5" customHeight="1">
      <c r="C810" s="294"/>
    </row>
    <row r="811" spans="1:3" ht="49.5" customHeight="1">
      <c r="A811" s="264">
        <f>A796+1</f>
        <v>49</v>
      </c>
      <c r="C811" s="294"/>
    </row>
    <row r="812" spans="1:3" ht="49.5" customHeight="1">
      <c r="A812" s="81" t="str">
        <f>VLOOKUP(A811,'Financial-PL'!A:N,2,FALSE)</f>
        <v>Income taxes</v>
      </c>
      <c r="C812" s="294"/>
    </row>
    <row r="813" spans="1:3" ht="49.5" customHeight="1">
      <c r="A813" s="287">
        <f ca="1">A798</f>
        <v>41000</v>
      </c>
      <c r="B813" s="288">
        <f ca="1">VLOOKUP(A811,'Financial-PL'!A:N,MATCH(Financialgraph!A813,'Financial-PL'!A$5:N$5,0),FALSE)</f>
        <v>0</v>
      </c>
      <c r="C813" s="295" t="str">
        <f ca="1">IFERROR(IF(ROUND(B813/MAX(MAX(B813:B824),ABS(MIN(B813:B824)))*50,0)&gt;0,REPT("&gt;",ROUND(B813/MAX(MAX(B813:B824),ABS(MIN(B813:B824)))*50,0)),REPT("&lt;",ABS(ROUND(B813/MAX(MAX(B813:B824),ABS(MIN(B813:B824)))*50,0)))),"")</f>
        <v/>
      </c>
    </row>
    <row r="814" spans="1:3" ht="49.5" customHeight="1">
      <c r="A814" s="287">
        <f t="shared" ref="A814:A824" ca="1" si="52">A799</f>
        <v>41030</v>
      </c>
      <c r="B814" s="288">
        <f ca="1">VLOOKUP(A811,'Financial-PL'!A:N,MATCH(Financialgraph!A814,'Financial-PL'!A$5:N$5,0),FALSE)</f>
        <v>0</v>
      </c>
      <c r="C814" s="295" t="str">
        <f ca="1">IFERROR(IF(ROUND(B814/MAX(MAX(B813:B824),ABS(MIN(B813:B824)))*50,0)&gt;0,REPT("&gt;",ROUND(B814/MAX(MAX(B813:B824),ABS(MIN(B813:B824)))*50,0)),REPT("&lt;",ABS(ROUND(B814/MAX(MAX(B813:B824),ABS(MIN(B813:B824)))*50,0)))),"")</f>
        <v/>
      </c>
    </row>
    <row r="815" spans="1:3" ht="49.5" customHeight="1">
      <c r="A815" s="287">
        <f t="shared" ca="1" si="52"/>
        <v>41061</v>
      </c>
      <c r="B815" s="288">
        <f ca="1">VLOOKUP(A811,'Financial-PL'!A:N,MATCH(Financialgraph!A815,'Financial-PL'!A$5:N$5,0),FALSE)</f>
        <v>0</v>
      </c>
      <c r="C815" s="295" t="str">
        <f ca="1">IFERROR(IF(ROUND(B815/MAX(MAX(B813:B824),ABS(MIN(B813:B824)))*50,0)&gt;0,REPT("&gt;",ROUND(B815/MAX(MAX(B813:B824),ABS(MIN(B813:B824)))*50,0)),REPT("&lt;",ABS(ROUND(B815/MAX(MAX(B813:B824),ABS(MIN(B813:B824)))*50,0)))),"")</f>
        <v/>
      </c>
    </row>
    <row r="816" spans="1:3" ht="49.5" customHeight="1">
      <c r="A816" s="287">
        <f t="shared" ca="1" si="52"/>
        <v>41091</v>
      </c>
      <c r="B816" s="288">
        <f ca="1">VLOOKUP(A811,'Financial-PL'!A:N,MATCH(Financialgraph!A816,'Financial-PL'!A$5:N$5,0),FALSE)</f>
        <v>0</v>
      </c>
      <c r="C816" s="295" t="str">
        <f ca="1">IFERROR(IF(ROUND(B816/MAX(MAX(B813:B824),ABS(MIN(B813:B824)))*50,0)&gt;0,REPT("&gt;",ROUND(B816/MAX(MAX(B813:B824),ABS(MIN(B813:B824)))*50,0)),REPT("&lt;",ABS(ROUND(B816/MAX(MAX(B813:B824),ABS(MIN(B813:B824)))*50,0)))),"")</f>
        <v/>
      </c>
    </row>
    <row r="817" spans="1:3" ht="49.5" customHeight="1">
      <c r="A817" s="287">
        <f t="shared" ca="1" si="52"/>
        <v>41122</v>
      </c>
      <c r="B817" s="288">
        <f ca="1">VLOOKUP(A811,'Financial-PL'!A:N,MATCH(Financialgraph!A817,'Financial-PL'!A$5:N$5,0),FALSE)</f>
        <v>0</v>
      </c>
      <c r="C817" s="295" t="str">
        <f ca="1">IFERROR(IF(ROUND(B817/MAX(MAX(B813:B824),ABS(MIN(B813:B824)))*50,0)&gt;0,REPT("&gt;",ROUND(B817/MAX(MAX(B813:B824),ABS(MIN(B813:B824)))*50,0)),REPT("&lt;",ABS(ROUND(B817/MAX(MAX(B813:B824),ABS(MIN(B813:B824)))*50,0)))),"")</f>
        <v/>
      </c>
    </row>
    <row r="818" spans="1:3" ht="49.5" customHeight="1">
      <c r="A818" s="287">
        <f t="shared" ca="1" si="52"/>
        <v>41153</v>
      </c>
      <c r="B818" s="288">
        <f ca="1">VLOOKUP(A811,'Financial-PL'!A:N,MATCH(Financialgraph!A818,'Financial-PL'!A$5:N$5,0),FALSE)</f>
        <v>0</v>
      </c>
      <c r="C818" s="295" t="str">
        <f ca="1">IFERROR(IF(ROUND(B818/MAX(MAX(B813:B824),ABS(MIN(B813:B824)))*50,0)&gt;0,REPT("&gt;",ROUND(B818/MAX(MAX(B813:B824),ABS(MIN(B813:B824)))*50,0)),REPT("&lt;",ABS(ROUND(B818/MAX(MAX(B813:B824),ABS(MIN(B813:B824)))*50,0)))),"")</f>
        <v/>
      </c>
    </row>
    <row r="819" spans="1:3" ht="49.5" customHeight="1">
      <c r="A819" s="287">
        <f t="shared" ca="1" si="52"/>
        <v>41183</v>
      </c>
      <c r="B819" s="288">
        <f ca="1">VLOOKUP(A811,'Financial-PL'!A:N,MATCH(Financialgraph!A819,'Financial-PL'!A$5:N$5,0),FALSE)</f>
        <v>0</v>
      </c>
      <c r="C819" s="295" t="str">
        <f ca="1">IFERROR(IF(ROUND(B819/MAX(MAX(B813:B824),ABS(MIN(B813:B824)))*50,0)&gt;0,REPT("&gt;",ROUND(B819/MAX(MAX(B813:B824),ABS(MIN(B813:B824)))*50,0)),REPT("&lt;",ABS(ROUND(B819/MAX(MAX(B813:B824),ABS(MIN(B813:B824)))*50,0)))),"")</f>
        <v/>
      </c>
    </row>
    <row r="820" spans="1:3" ht="49.5" customHeight="1">
      <c r="A820" s="287">
        <f t="shared" ca="1" si="52"/>
        <v>41214</v>
      </c>
      <c r="B820" s="288">
        <f ca="1">VLOOKUP(A811,'Financial-PL'!A:N,MATCH(Financialgraph!A820,'Financial-PL'!A$5:N$5,0),FALSE)</f>
        <v>0</v>
      </c>
      <c r="C820" s="295" t="str">
        <f ca="1">IFERROR(IF(ROUND(B820/MAX(MAX(B813:B824),ABS(MIN(B813:B824)))*50,0)&gt;0,REPT("&gt;",ROUND(B820/MAX(MAX(B813:B824),ABS(MIN(B813:B824)))*50,0)),REPT("&lt;",ABS(ROUND(B820/MAX(MAX(B813:B824),ABS(MIN(B813:B824)))*50,0)))),"")</f>
        <v/>
      </c>
    </row>
    <row r="821" spans="1:3" ht="49.5" customHeight="1">
      <c r="A821" s="287">
        <f t="shared" ca="1" si="52"/>
        <v>41244</v>
      </c>
      <c r="B821" s="288">
        <f ca="1">VLOOKUP(A811,'Financial-PL'!A:N,MATCH(Financialgraph!A821,'Financial-PL'!A$5:N$5,0),FALSE)</f>
        <v>0</v>
      </c>
      <c r="C821" s="295" t="str">
        <f ca="1">IFERROR(IF(ROUND(B821/MAX(MAX(B813:B824),ABS(MIN(B813:B824)))*50,0)&gt;0,REPT("&gt;",ROUND(B821/MAX(MAX(B813:B824),ABS(MIN(B813:B824)))*50,0)),REPT("&lt;",ABS(ROUND(B821/MAX(MAX(B813:B824),ABS(MIN(B813:B824)))*50,0)))),"")</f>
        <v/>
      </c>
    </row>
    <row r="822" spans="1:3" ht="49.5" customHeight="1">
      <c r="A822" s="287">
        <f t="shared" ca="1" si="52"/>
        <v>41275</v>
      </c>
      <c r="B822" s="288">
        <f ca="1">VLOOKUP(A811,'Financial-PL'!A:N,MATCH(Financialgraph!A822,'Financial-PL'!A$5:N$5,0),FALSE)</f>
        <v>0</v>
      </c>
      <c r="C822" s="295" t="str">
        <f ca="1">IFERROR(IF(ROUND(B822/MAX(MAX(B813:B824),ABS(MIN(B813:B824)))*50,0)&gt;0,REPT("&gt;",ROUND(B822/MAX(MAX(B813:B824),ABS(MIN(B813:B824)))*50,0)),REPT("&lt;",ABS(ROUND(B822/MAX(MAX(B813:B824),ABS(MIN(B813:B824)))*50,0)))),"")</f>
        <v/>
      </c>
    </row>
    <row r="823" spans="1:3" ht="49.5" customHeight="1">
      <c r="A823" s="287">
        <f t="shared" ca="1" si="52"/>
        <v>41306</v>
      </c>
      <c r="B823" s="288">
        <f ca="1">VLOOKUP(A811,'Financial-PL'!A:N,MATCH(Financialgraph!A823,'Financial-PL'!A$5:N$5,0),FALSE)</f>
        <v>0</v>
      </c>
      <c r="C823" s="295" t="str">
        <f ca="1">IFERROR(IF(ROUND(B823/MAX(MAX(B813:B824),ABS(MIN(B813:B824)))*50,0)&gt;0,REPT("&gt;",ROUND(B823/MAX(MAX(B813:B824),ABS(MIN(B813:B824)))*50,0)),REPT("&lt;",ABS(ROUND(B823/MAX(MAX(B813:B824),ABS(MIN(B813:B824)))*50,0)))),"")</f>
        <v/>
      </c>
    </row>
    <row r="824" spans="1:3" ht="49.5" customHeight="1">
      <c r="A824" s="287">
        <f t="shared" ca="1" si="52"/>
        <v>41334</v>
      </c>
      <c r="B824" s="288">
        <f ca="1">VLOOKUP(A811,'Financial-PL'!A:N,MATCH(Financialgraph!A824,'Financial-PL'!A$5:N$5,0),FALSE)</f>
        <v>0</v>
      </c>
      <c r="C824" s="295" t="str">
        <f ca="1">IFERROR(IF(ROUND(B824/MAX(MAX(B813:B824),ABS(MIN(B813:B824)))*50,0)&gt;0,REPT("&gt;",ROUND(B824/MAX(MAX(B813:B824),ABS(MIN(B813:B824)))*50,0)),REPT("&lt;",ABS(ROUND(B824/MAX(MAX(B813:B824),ABS(MIN(B813:B824)))*50,0)))),"")</f>
        <v/>
      </c>
    </row>
    <row r="825" spans="1:3" ht="49.5" customHeight="1">
      <c r="A825" s="262"/>
      <c r="C825" s="294"/>
    </row>
    <row r="826" spans="1:3" ht="49.5" customHeight="1">
      <c r="A826" s="264">
        <f>A811+1</f>
        <v>50</v>
      </c>
      <c r="C826" s="294"/>
    </row>
    <row r="827" spans="1:3" ht="49.5" customHeight="1">
      <c r="A827" s="81" t="str">
        <f>VLOOKUP(A826,'Financial-PL'!A:N,2,FALSE)</f>
        <v>Net Income</v>
      </c>
      <c r="C827" s="294"/>
    </row>
    <row r="828" spans="1:3" ht="49.5" customHeight="1">
      <c r="A828" s="287">
        <f ca="1">A813</f>
        <v>41000</v>
      </c>
      <c r="B828" s="288">
        <f ca="1">VLOOKUP(A826,'Financial-PL'!A:N,MATCH(Financialgraph!A828,'Financial-PL'!A$5:N$5,0),FALSE)</f>
        <v>235</v>
      </c>
      <c r="C828" s="295" t="str">
        <f ca="1">IFERROR(IF(ROUND(B828/MAX(MAX(B828:B839),ABS(MIN(B828:B839)))*50,0)&gt;0,REPT("&gt;",ROUND(B828/MAX(MAX(B828:B839),ABS(MIN(B828:B839)))*50,0)),REPT("&lt;",ABS(ROUND(B828/MAX(MAX(B828:B839),ABS(MIN(B828:B839)))*50,0)))),"")</f>
        <v>&gt;&gt;&gt;&gt;&gt;&gt;&gt;&gt;&gt;&gt;&gt;&gt;&gt;&gt;&gt;&gt;&gt;&gt;&gt;&gt;</v>
      </c>
    </row>
    <row r="829" spans="1:3" ht="49.5" customHeight="1">
      <c r="A829" s="287">
        <f t="shared" ref="A829:A839" ca="1" si="53">A814</f>
        <v>41030</v>
      </c>
      <c r="B829" s="288">
        <f ca="1">VLOOKUP(A826,'Financial-PL'!A:N,MATCH(Financialgraph!A829,'Financial-PL'!A$5:N$5,0),FALSE)</f>
        <v>220</v>
      </c>
      <c r="C829" s="295" t="str">
        <f ca="1">IFERROR(IF(ROUND(B829/MAX(MAX(B828:B839),ABS(MIN(B828:B839)))*50,0)&gt;0,REPT("&gt;",ROUND(B829/MAX(MAX(B828:B839),ABS(MIN(B828:B839)))*50,0)),REPT("&lt;",ABS(ROUND(B829/MAX(MAX(B828:B839),ABS(MIN(B828:B839)))*50,0)))),"")</f>
        <v>&gt;&gt;&gt;&gt;&gt;&gt;&gt;&gt;&gt;&gt;&gt;&gt;&gt;&gt;&gt;&gt;&gt;&gt;&gt;</v>
      </c>
    </row>
    <row r="830" spans="1:3" ht="49.5" customHeight="1">
      <c r="A830" s="287">
        <f t="shared" ca="1" si="53"/>
        <v>41061</v>
      </c>
      <c r="B830" s="288">
        <f ca="1">VLOOKUP(A826,'Financial-PL'!A:N,MATCH(Financialgraph!A830,'Financial-PL'!A$5:N$5,0),FALSE)</f>
        <v>191</v>
      </c>
      <c r="C830" s="295" t="str">
        <f ca="1">IFERROR(IF(ROUND(B830/MAX(MAX(B828:B839),ABS(MIN(B828:B839)))*50,0)&gt;0,REPT("&gt;",ROUND(B830/MAX(MAX(B828:B839),ABS(MIN(B828:B839)))*50,0)),REPT("&lt;",ABS(ROUND(B830/MAX(MAX(B828:B839),ABS(MIN(B828:B839)))*50,0)))),"")</f>
        <v>&gt;&gt;&gt;&gt;&gt;&gt;&gt;&gt;&gt;&gt;&gt;&gt;&gt;&gt;&gt;&gt;</v>
      </c>
    </row>
    <row r="831" spans="1:3" ht="49.5" customHeight="1">
      <c r="A831" s="287">
        <f t="shared" ca="1" si="53"/>
        <v>41091</v>
      </c>
      <c r="B831" s="288">
        <f ca="1">VLOOKUP(A826,'Financial-PL'!A:N,MATCH(Financialgraph!A831,'Financial-PL'!A$5:N$5,0),FALSE)</f>
        <v>148</v>
      </c>
      <c r="C831" s="295" t="str">
        <f ca="1">IFERROR(IF(ROUND(B831/MAX(MAX(B828:B839),ABS(MIN(B828:B839)))*50,0)&gt;0,REPT("&gt;",ROUND(B831/MAX(MAX(B828:B839),ABS(MIN(B828:B839)))*50,0)),REPT("&lt;",ABS(ROUND(B831/MAX(MAX(B828:B839),ABS(MIN(B828:B839)))*50,0)))),"")</f>
        <v>&gt;&gt;&gt;&gt;&gt;&gt;&gt;&gt;&gt;&gt;&gt;&gt;&gt;</v>
      </c>
    </row>
    <row r="832" spans="1:3" ht="49.5" customHeight="1">
      <c r="A832" s="287">
        <f t="shared" ca="1" si="53"/>
        <v>41122</v>
      </c>
      <c r="B832" s="288">
        <f ca="1">VLOOKUP(A826,'Financial-PL'!A:N,MATCH(Financialgraph!A832,'Financial-PL'!A$5:N$5,0),FALSE)</f>
        <v>308</v>
      </c>
      <c r="C832" s="295" t="str">
        <f ca="1">IFERROR(IF(ROUND(B832/MAX(MAX(B828:B839),ABS(MIN(B828:B839)))*50,0)&gt;0,REPT("&gt;",ROUND(B832/MAX(MAX(B828:B839),ABS(MIN(B828:B839)))*50,0)),REPT("&lt;",ABS(ROUND(B832/MAX(MAX(B828:B839),ABS(MIN(B828:B839)))*50,0)))),"")</f>
        <v>&gt;&gt;&gt;&gt;&gt;&gt;&gt;&gt;&gt;&gt;&gt;&gt;&gt;&gt;&gt;&gt;&gt;&gt;&gt;&gt;&gt;&gt;&gt;&gt;&gt;&gt;&gt;</v>
      </c>
    </row>
    <row r="833" spans="1:3" ht="49.5" customHeight="1">
      <c r="A833" s="287">
        <f t="shared" ca="1" si="53"/>
        <v>41153</v>
      </c>
      <c r="B833" s="288">
        <f ca="1">VLOOKUP(A826,'Financial-PL'!A:N,MATCH(Financialgraph!A833,'Financial-PL'!A$5:N$5,0),FALSE)</f>
        <v>244</v>
      </c>
      <c r="C833" s="295" t="str">
        <f ca="1">IFERROR(IF(ROUND(B833/MAX(MAX(B828:B839),ABS(MIN(B828:B839)))*50,0)&gt;0,REPT("&gt;",ROUND(B833/MAX(MAX(B828:B839),ABS(MIN(B828:B839)))*50,0)),REPT("&lt;",ABS(ROUND(B833/MAX(MAX(B828:B839),ABS(MIN(B828:B839)))*50,0)))),"")</f>
        <v>&gt;&gt;&gt;&gt;&gt;&gt;&gt;&gt;&gt;&gt;&gt;&gt;&gt;&gt;&gt;&gt;&gt;&gt;&gt;&gt;&gt;</v>
      </c>
    </row>
    <row r="834" spans="1:3" ht="49.5" customHeight="1">
      <c r="A834" s="287">
        <f t="shared" ca="1" si="53"/>
        <v>41183</v>
      </c>
      <c r="B834" s="288">
        <f ca="1">VLOOKUP(A826,'Financial-PL'!A:N,MATCH(Financialgraph!A834,'Financial-PL'!A$5:N$5,0),FALSE)</f>
        <v>186</v>
      </c>
      <c r="C834" s="295" t="str">
        <f ca="1">IFERROR(IF(ROUND(B834/MAX(MAX(B828:B839),ABS(MIN(B828:B839)))*50,0)&gt;0,REPT("&gt;",ROUND(B834/MAX(MAX(B828:B839),ABS(MIN(B828:B839)))*50,0)),REPT("&lt;",ABS(ROUND(B834/MAX(MAX(B828:B839),ABS(MIN(B828:B839)))*50,0)))),"")</f>
        <v>&gt;&gt;&gt;&gt;&gt;&gt;&gt;&gt;&gt;&gt;&gt;&gt;&gt;&gt;&gt;&gt;</v>
      </c>
    </row>
    <row r="835" spans="1:3" ht="49.5" customHeight="1">
      <c r="A835" s="287">
        <f t="shared" ca="1" si="53"/>
        <v>41214</v>
      </c>
      <c r="B835" s="288">
        <f ca="1">VLOOKUP(A826,'Financial-PL'!A:N,MATCH(Financialgraph!A835,'Financial-PL'!A$5:N$5,0),FALSE)</f>
        <v>152</v>
      </c>
      <c r="C835" s="295" t="str">
        <f ca="1">IFERROR(IF(ROUND(B835/MAX(MAX(B828:B839),ABS(MIN(B828:B839)))*50,0)&gt;0,REPT("&gt;",ROUND(B835/MAX(MAX(B828:B839),ABS(MIN(B828:B839)))*50,0)),REPT("&lt;",ABS(ROUND(B835/MAX(MAX(B828:B839),ABS(MIN(B828:B839)))*50,0)))),"")</f>
        <v>&gt;&gt;&gt;&gt;&gt;&gt;&gt;&gt;&gt;&gt;&gt;&gt;&gt;</v>
      </c>
    </row>
    <row r="836" spans="1:3" ht="49.5" customHeight="1">
      <c r="A836" s="287">
        <f t="shared" ca="1" si="53"/>
        <v>41244</v>
      </c>
      <c r="B836" s="288">
        <f ca="1">VLOOKUP(A826,'Financial-PL'!A:N,MATCH(Financialgraph!A836,'Financial-PL'!A$5:N$5,0),FALSE)</f>
        <v>580</v>
      </c>
      <c r="C836" s="295" t="str">
        <f ca="1">IFERROR(IF(ROUND(B836/MAX(MAX(B828:B839),ABS(MIN(B828:B839)))*50,0)&gt;0,REPT("&gt;",ROUND(B836/MAX(MAX(B828:B839),ABS(MIN(B828:B839)))*50,0)),REPT("&lt;",ABS(ROUND(B836/MAX(MAX(B828:B839),ABS(MIN(B828:B839)))*50,0)))),"")</f>
        <v>&gt;&gt;&gt;&gt;&gt;&gt;&gt;&gt;&gt;&gt;&gt;&gt;&gt;&gt;&gt;&gt;&gt;&gt;&gt;&gt;&gt;&gt;&gt;&gt;&gt;&gt;&gt;&gt;&gt;&gt;&gt;&gt;&gt;&gt;&gt;&gt;&gt;&gt;&gt;&gt;&gt;&gt;&gt;&gt;&gt;&gt;&gt;&gt;&gt;&gt;</v>
      </c>
    </row>
    <row r="837" spans="1:3" ht="49.5" customHeight="1">
      <c r="A837" s="287">
        <f t="shared" ca="1" si="53"/>
        <v>41275</v>
      </c>
      <c r="B837" s="288">
        <f ca="1">VLOOKUP(A826,'Financial-PL'!A:N,MATCH(Financialgraph!A837,'Financial-PL'!A$5:N$5,0),FALSE)</f>
        <v>0</v>
      </c>
      <c r="C837" s="295" t="str">
        <f ca="1">IFERROR(IF(ROUND(B837/MAX(MAX(B828:B839),ABS(MIN(B828:B839)))*50,0)&gt;0,REPT("&gt;",ROUND(B837/MAX(MAX(B828:B839),ABS(MIN(B828:B839)))*50,0)),REPT("&lt;",ABS(ROUND(B837/MAX(MAX(B828:B839),ABS(MIN(B828:B839)))*50,0)))),"")</f>
        <v/>
      </c>
    </row>
    <row r="838" spans="1:3" ht="49.5" customHeight="1">
      <c r="A838" s="287">
        <f t="shared" ca="1" si="53"/>
        <v>41306</v>
      </c>
      <c r="B838" s="288">
        <f ca="1">VLOOKUP(A826,'Financial-PL'!A:N,MATCH(Financialgraph!A838,'Financial-PL'!A$5:N$5,0),FALSE)</f>
        <v>0</v>
      </c>
      <c r="C838" s="295" t="str">
        <f ca="1">IFERROR(IF(ROUND(B838/MAX(MAX(B828:B839),ABS(MIN(B828:B839)))*50,0)&gt;0,REPT("&gt;",ROUND(B838/MAX(MAX(B828:B839),ABS(MIN(B828:B839)))*50,0)),REPT("&lt;",ABS(ROUND(B838/MAX(MAX(B828:B839),ABS(MIN(B828:B839)))*50,0)))),"")</f>
        <v/>
      </c>
    </row>
    <row r="839" spans="1:3" ht="49.5" customHeight="1">
      <c r="A839" s="287">
        <f t="shared" ca="1" si="53"/>
        <v>41334</v>
      </c>
      <c r="B839" s="288">
        <f ca="1">VLOOKUP(A826,'Financial-PL'!A:N,MATCH(Financialgraph!A839,'Financial-PL'!A$5:N$5,0),FALSE)</f>
        <v>0</v>
      </c>
      <c r="C839" s="295" t="str">
        <f ca="1">IFERROR(IF(ROUND(B839/MAX(MAX(B828:B839),ABS(MIN(B828:B839)))*50,0)&gt;0,REPT("&gt;",ROUND(B839/MAX(MAX(B828:B839),ABS(MIN(B828:B839)))*50,0)),REPT("&lt;",ABS(ROUND(B839/MAX(MAX(B828:B839),ABS(MIN(B828:B839)))*50,0)))),"")</f>
        <v/>
      </c>
    </row>
  </sheetData>
  <sheetProtection password="BD59" sheet="1" objects="1" scenarios="1" formatCells="0" selectLockedCells="1"/>
  <conditionalFormatting sqref="A1:B839">
    <cfRule type="expression" dxfId="7" priority="1">
      <formula>CD&lt;&gt;PD</formula>
    </cfRule>
  </conditionalFormatting>
  <pageMargins left="0.7" right="0.7" top="0.75" bottom="0.75" header="0.3" footer="0.3"/>
  <pageSetup paperSize="9" orientation="portrait" r:id="rId1"/>
  <rowBreaks count="18" manualBreakCount="18">
    <brk id="45" max="16383" man="1"/>
    <brk id="90" max="16383" man="1"/>
    <brk id="135" max="16383" man="1"/>
    <brk id="180" max="16383" man="1"/>
    <brk id="225" max="16383" man="1"/>
    <brk id="270" max="16383" man="1"/>
    <brk id="315" max="16383" man="1"/>
    <brk id="360" max="16383" man="1"/>
    <brk id="405" max="16383" man="1"/>
    <brk id="450" max="16383" man="1"/>
    <brk id="495" max="16383" man="1"/>
    <brk id="540" max="16383" man="1"/>
    <brk id="585" max="16383" man="1"/>
    <brk id="630" max="16383" man="1"/>
    <brk id="675" max="16383" man="1"/>
    <brk id="720" max="16383" man="1"/>
    <brk id="765" max="16383" man="1"/>
    <brk id="810" max="16383" man="1"/>
  </rowBreaks>
</worksheet>
</file>

<file path=xl/worksheets/sheet2.xml><?xml version="1.0" encoding="utf-8"?>
<worksheet xmlns="http://schemas.openxmlformats.org/spreadsheetml/2006/main" xmlns:r="http://schemas.openxmlformats.org/officeDocument/2006/relationships">
  <sheetPr codeName="Sheet3"/>
  <dimension ref="A1:V101"/>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B9" sqref="B9"/>
    </sheetView>
  </sheetViews>
  <sheetFormatPr defaultRowHeight="15"/>
  <cols>
    <col min="1" max="1" width="11.5703125" style="194" bestFit="1" customWidth="1"/>
    <col min="2" max="2" width="38.5703125" style="194" customWidth="1"/>
    <col min="3" max="3" width="4.42578125" style="194" hidden="1" customWidth="1"/>
    <col min="4" max="4" width="12.140625" style="194" hidden="1" customWidth="1"/>
    <col min="5" max="5" width="14.140625" style="194" hidden="1" customWidth="1"/>
    <col min="6" max="9" width="11.85546875" style="194" customWidth="1"/>
    <col min="10" max="22" width="0" hidden="1" customWidth="1"/>
  </cols>
  <sheetData>
    <row r="1" spans="1:22" ht="30" customHeight="1">
      <c r="A1" s="194" t="s">
        <v>115</v>
      </c>
      <c r="B1" s="194" t="s">
        <v>128</v>
      </c>
      <c r="C1" s="194" t="s">
        <v>8</v>
      </c>
      <c r="D1" s="194" t="s">
        <v>9</v>
      </c>
      <c r="E1" s="194" t="s">
        <v>118</v>
      </c>
      <c r="F1" s="195" t="s">
        <v>171</v>
      </c>
      <c r="G1" s="195" t="s">
        <v>172</v>
      </c>
      <c r="H1" s="195" t="s">
        <v>173</v>
      </c>
      <c r="I1" s="195" t="s">
        <v>117</v>
      </c>
      <c r="J1" s="261">
        <f ca="1">DATE(IF(MONTH(TODAY())&gt;3,YEAR(TODAY()),YEAR(TODAY())-1),4,1)</f>
        <v>41000</v>
      </c>
      <c r="K1" s="261">
        <f t="shared" ref="K1:V1" ca="1" si="0">DATE(YEAR(J1),MONTH(J1)+1,1)</f>
        <v>41030</v>
      </c>
      <c r="L1" s="261">
        <f t="shared" ca="1" si="0"/>
        <v>41061</v>
      </c>
      <c r="M1" s="261">
        <f t="shared" ca="1" si="0"/>
        <v>41091</v>
      </c>
      <c r="N1" s="261">
        <f t="shared" ca="1" si="0"/>
        <v>41122</v>
      </c>
      <c r="O1" s="261">
        <f t="shared" ca="1" si="0"/>
        <v>41153</v>
      </c>
      <c r="P1" s="261">
        <f t="shared" ca="1" si="0"/>
        <v>41183</v>
      </c>
      <c r="Q1" s="261">
        <f t="shared" ca="1" si="0"/>
        <v>41214</v>
      </c>
      <c r="R1" s="261">
        <f t="shared" ca="1" si="0"/>
        <v>41244</v>
      </c>
      <c r="S1" s="261">
        <f t="shared" ca="1" si="0"/>
        <v>41275</v>
      </c>
      <c r="T1" s="261">
        <f t="shared" ca="1" si="0"/>
        <v>41306</v>
      </c>
      <c r="U1" s="261">
        <f t="shared" ca="1" si="0"/>
        <v>41334</v>
      </c>
      <c r="V1" s="257">
        <f t="shared" ca="1" si="0"/>
        <v>41365</v>
      </c>
    </row>
    <row r="2" spans="1:22">
      <c r="A2" s="196">
        <v>4</v>
      </c>
      <c r="B2" s="197" t="s">
        <v>130</v>
      </c>
      <c r="C2" s="194">
        <v>1</v>
      </c>
      <c r="D2" s="194">
        <f t="shared" ref="D2:D33" ca="1" si="1">COUNTIF(LT,B2)</f>
        <v>2</v>
      </c>
      <c r="E2" s="194" t="str">
        <f>B2</f>
        <v>P/L</v>
      </c>
      <c r="F2" s="198">
        <v>0</v>
      </c>
      <c r="G2" s="194">
        <f>SUMIFS(DR,Ledger,B2)</f>
        <v>1000</v>
      </c>
      <c r="H2" s="194">
        <f>SUMIFS(CR,Ledger,B2)</f>
        <v>0</v>
      </c>
      <c r="I2" s="198">
        <f>IF(A2&gt;28,G2-H2,G2-H2+F2)</f>
        <v>1000</v>
      </c>
      <c r="J2">
        <f t="shared" ref="J2:U2" ca="1" si="2">IF($A2&gt;28,SUMIFS(DR,Ledger,$B2,DT,"&gt;="&amp;J$1,DT,"&lt;"&amp;K$1)-SUMIFS(CR,Ledger,$B2,DT,"&gt;="&amp;J$1,DT,"&lt;"&amp;K$1),SUMIFS(DR,Ledger,$B2,DT,"&gt;="&amp;$J$1,DT,"&lt;"&amp;K$1)-SUMIFS(CR,Ledger,$B2,DT,"&gt;="&amp;$J$1,DT,"&lt;"&amp;K$1)+$F2)</f>
        <v>0</v>
      </c>
      <c r="K2" s="81">
        <f t="shared" ca="1" si="2"/>
        <v>0</v>
      </c>
      <c r="L2" s="81">
        <f t="shared" ca="1" si="2"/>
        <v>0</v>
      </c>
      <c r="M2" s="81">
        <f t="shared" ca="1" si="2"/>
        <v>0</v>
      </c>
      <c r="N2" s="81">
        <f t="shared" ca="1" si="2"/>
        <v>0</v>
      </c>
      <c r="O2" s="81">
        <f t="shared" ca="1" si="2"/>
        <v>0</v>
      </c>
      <c r="P2" s="81">
        <f t="shared" ca="1" si="2"/>
        <v>0</v>
      </c>
      <c r="Q2" s="81">
        <f t="shared" ca="1" si="2"/>
        <v>0</v>
      </c>
      <c r="R2" s="81">
        <f t="shared" ca="1" si="2"/>
        <v>1000</v>
      </c>
      <c r="S2" s="81">
        <f t="shared" ca="1" si="2"/>
        <v>1000</v>
      </c>
      <c r="T2" s="81">
        <f t="shared" ca="1" si="2"/>
        <v>1000</v>
      </c>
      <c r="U2" s="81">
        <f t="shared" ca="1" si="2"/>
        <v>1000</v>
      </c>
      <c r="V2" s="290">
        <f ca="1">IF($A2&gt;28,I2-SUM(J2:U2),I2-U2)</f>
        <v>0</v>
      </c>
    </row>
    <row r="3" spans="1:22">
      <c r="A3" s="199">
        <v>26</v>
      </c>
      <c r="B3" s="200" t="s">
        <v>311</v>
      </c>
      <c r="C3" s="194">
        <f t="shared" ref="C3:C66" si="3">C2+1</f>
        <v>2</v>
      </c>
      <c r="D3" s="194">
        <f t="shared" ca="1" si="1"/>
        <v>3</v>
      </c>
      <c r="E3" s="194" t="str">
        <f t="shared" ref="E3:E66" si="4">B3</f>
        <v>Capital</v>
      </c>
      <c r="F3" s="198">
        <v>0</v>
      </c>
      <c r="G3" s="194">
        <f t="shared" ref="G3:G33" si="5">SUMIFS(DR,Ledger,B3)</f>
        <v>0</v>
      </c>
      <c r="H3" s="194">
        <f t="shared" ref="H3:H33" si="6">SUMIFS(CR,Ledger,B3)</f>
        <v>1000</v>
      </c>
      <c r="I3" s="198">
        <f t="shared" ref="I3:I66" si="7">IF(A3&gt;28,G3-H3,G3-H3+F3)</f>
        <v>-1000</v>
      </c>
      <c r="J3" s="81">
        <f t="shared" ref="J3:U3" ca="1" si="8">IF($A3&gt;28,SUMIFS(DR,Ledger,$B3,DT,"&gt;="&amp;J$1,DT,"&lt;"&amp;K$1)-SUMIFS(CR,Ledger,$B3,DT,"&gt;="&amp;J$1,DT,"&lt;"&amp;K$1),SUMIFS(DR,Ledger,$B3,DT,"&gt;="&amp;$J$1,DT,"&lt;"&amp;K$1)-SUMIFS(CR,Ledger,$B3,DT,"&gt;="&amp;$J$1,DT,"&lt;"&amp;K$1)+$F3)</f>
        <v>0</v>
      </c>
      <c r="K3" s="81">
        <f t="shared" ca="1" si="8"/>
        <v>0</v>
      </c>
      <c r="L3" s="81">
        <f t="shared" ca="1" si="8"/>
        <v>0</v>
      </c>
      <c r="M3" s="81">
        <f t="shared" ca="1" si="8"/>
        <v>-1000</v>
      </c>
      <c r="N3" s="81">
        <f t="shared" ca="1" si="8"/>
        <v>-1000</v>
      </c>
      <c r="O3" s="81">
        <f t="shared" ca="1" si="8"/>
        <v>-1000</v>
      </c>
      <c r="P3" s="81">
        <f t="shared" ca="1" si="8"/>
        <v>-1000</v>
      </c>
      <c r="Q3" s="81">
        <f t="shared" ca="1" si="8"/>
        <v>-1000</v>
      </c>
      <c r="R3" s="81">
        <f t="shared" ca="1" si="8"/>
        <v>-1000</v>
      </c>
      <c r="S3" s="81">
        <f t="shared" ca="1" si="8"/>
        <v>-1000</v>
      </c>
      <c r="T3" s="81">
        <f t="shared" ca="1" si="8"/>
        <v>-1000</v>
      </c>
      <c r="U3" s="81">
        <f t="shared" ca="1" si="8"/>
        <v>-1000</v>
      </c>
      <c r="V3" s="290">
        <f t="shared" ref="V3:V66" ca="1" si="9">IF($A3&gt;28,I3-SUM(J3:U3),I3-U3)</f>
        <v>0</v>
      </c>
    </row>
    <row r="4" spans="1:22">
      <c r="A4" s="199">
        <v>32</v>
      </c>
      <c r="B4" s="200" t="s">
        <v>299</v>
      </c>
      <c r="C4" s="194">
        <f t="shared" si="3"/>
        <v>3</v>
      </c>
      <c r="D4" s="194">
        <f t="shared" ca="1" si="1"/>
        <v>6</v>
      </c>
      <c r="E4" s="194" t="str">
        <f t="shared" si="4"/>
        <v>Purchase of Product 1</v>
      </c>
      <c r="F4" s="198">
        <v>0</v>
      </c>
      <c r="G4" s="194">
        <f t="shared" si="5"/>
        <v>24</v>
      </c>
      <c r="H4" s="194">
        <f t="shared" si="6"/>
        <v>0</v>
      </c>
      <c r="I4" s="198">
        <f t="shared" si="7"/>
        <v>24</v>
      </c>
      <c r="J4" s="81">
        <f t="shared" ref="J4:U4" ca="1" si="10">IF($A4&gt;28,SUMIFS(DR,Ledger,$B4,DT,"&gt;="&amp;J$1,DT,"&lt;"&amp;K$1)-SUMIFS(CR,Ledger,$B4,DT,"&gt;="&amp;J$1,DT,"&lt;"&amp;K$1),SUMIFS(DR,Ledger,$B4,DT,"&gt;="&amp;$J$1,DT,"&lt;"&amp;K$1)-SUMIFS(CR,Ledger,$B4,DT,"&gt;="&amp;$J$1,DT,"&lt;"&amp;K$1)+$F4)</f>
        <v>8</v>
      </c>
      <c r="K4" s="81">
        <f t="shared" ca="1" si="10"/>
        <v>0</v>
      </c>
      <c r="L4" s="81">
        <f t="shared" ca="1" si="10"/>
        <v>0</v>
      </c>
      <c r="M4" s="81">
        <f t="shared" ca="1" si="10"/>
        <v>0</v>
      </c>
      <c r="N4" s="81">
        <f t="shared" ca="1" si="10"/>
        <v>0</v>
      </c>
      <c r="O4" s="81">
        <f t="shared" ca="1" si="10"/>
        <v>0</v>
      </c>
      <c r="P4" s="81">
        <f t="shared" ca="1" si="10"/>
        <v>9</v>
      </c>
      <c r="Q4" s="81">
        <f t="shared" ca="1" si="10"/>
        <v>3</v>
      </c>
      <c r="R4" s="81">
        <f t="shared" ca="1" si="10"/>
        <v>4</v>
      </c>
      <c r="S4" s="81">
        <f t="shared" ca="1" si="10"/>
        <v>0</v>
      </c>
      <c r="T4" s="81">
        <f t="shared" ca="1" si="10"/>
        <v>0</v>
      </c>
      <c r="U4" s="81">
        <f t="shared" ca="1" si="10"/>
        <v>0</v>
      </c>
      <c r="V4" s="290">
        <f t="shared" ca="1" si="9"/>
        <v>0</v>
      </c>
    </row>
    <row r="5" spans="1:22">
      <c r="A5" s="199">
        <v>32</v>
      </c>
      <c r="B5" s="200" t="s">
        <v>300</v>
      </c>
      <c r="C5" s="194">
        <f t="shared" si="3"/>
        <v>4</v>
      </c>
      <c r="D5" s="194">
        <f t="shared" ca="1" si="1"/>
        <v>9</v>
      </c>
      <c r="E5" s="194" t="str">
        <f t="shared" si="4"/>
        <v>Purchase of Product 2</v>
      </c>
      <c r="F5" s="198">
        <v>0</v>
      </c>
      <c r="G5" s="194">
        <f t="shared" si="5"/>
        <v>46</v>
      </c>
      <c r="H5" s="194">
        <f t="shared" si="6"/>
        <v>0</v>
      </c>
      <c r="I5" s="198">
        <f t="shared" si="7"/>
        <v>46</v>
      </c>
      <c r="J5" s="81">
        <f t="shared" ref="J5:U5" ca="1" si="11">IF($A5&gt;28,SUMIFS(DR,Ledger,$B5,DT,"&gt;="&amp;J$1,DT,"&lt;"&amp;K$1)-SUMIFS(CR,Ledger,$B5,DT,"&gt;="&amp;J$1,DT,"&lt;"&amp;K$1),SUMIFS(DR,Ledger,$B5,DT,"&gt;="&amp;$J$1,DT,"&lt;"&amp;K$1)-SUMIFS(CR,Ledger,$B5,DT,"&gt;="&amp;$J$1,DT,"&lt;"&amp;K$1)+$F5)</f>
        <v>10</v>
      </c>
      <c r="K5" s="81">
        <f t="shared" ca="1" si="11"/>
        <v>12</v>
      </c>
      <c r="L5" s="81">
        <f t="shared" ca="1" si="11"/>
        <v>10</v>
      </c>
      <c r="M5" s="81">
        <f t="shared" ca="1" si="11"/>
        <v>8</v>
      </c>
      <c r="N5" s="81">
        <f t="shared" ca="1" si="11"/>
        <v>0</v>
      </c>
      <c r="O5" s="81">
        <f t="shared" ca="1" si="11"/>
        <v>3</v>
      </c>
      <c r="P5" s="81">
        <f t="shared" ca="1" si="11"/>
        <v>0</v>
      </c>
      <c r="Q5" s="81">
        <f t="shared" ca="1" si="11"/>
        <v>3</v>
      </c>
      <c r="R5" s="81">
        <f t="shared" ca="1" si="11"/>
        <v>0</v>
      </c>
      <c r="S5" s="81">
        <f t="shared" ca="1" si="11"/>
        <v>0</v>
      </c>
      <c r="T5" s="81">
        <f t="shared" ca="1" si="11"/>
        <v>0</v>
      </c>
      <c r="U5" s="81">
        <f t="shared" ca="1" si="11"/>
        <v>0</v>
      </c>
      <c r="V5" s="290">
        <f t="shared" ca="1" si="9"/>
        <v>0</v>
      </c>
    </row>
    <row r="6" spans="1:22">
      <c r="A6" s="199">
        <v>32</v>
      </c>
      <c r="B6" s="200" t="s">
        <v>301</v>
      </c>
      <c r="C6" s="194">
        <f t="shared" si="3"/>
        <v>5</v>
      </c>
      <c r="D6" s="194">
        <f t="shared" ca="1" si="1"/>
        <v>8</v>
      </c>
      <c r="E6" s="194" t="str">
        <f t="shared" si="4"/>
        <v>Purchase of Product 3</v>
      </c>
      <c r="F6" s="198">
        <v>0</v>
      </c>
      <c r="G6" s="194">
        <f t="shared" si="5"/>
        <v>41</v>
      </c>
      <c r="H6" s="194">
        <f t="shared" si="6"/>
        <v>0</v>
      </c>
      <c r="I6" s="198">
        <f t="shared" si="7"/>
        <v>41</v>
      </c>
      <c r="J6" s="81">
        <f t="shared" ref="J6:U6" ca="1" si="12">IF($A6&gt;28,SUMIFS(DR,Ledger,$B6,DT,"&gt;="&amp;J$1,DT,"&lt;"&amp;K$1)-SUMIFS(CR,Ledger,$B6,DT,"&gt;="&amp;J$1,DT,"&lt;"&amp;K$1),SUMIFS(DR,Ledger,$B6,DT,"&gt;="&amp;$J$1,DT,"&lt;"&amp;K$1)-SUMIFS(CR,Ledger,$B6,DT,"&gt;="&amp;$J$1,DT,"&lt;"&amp;K$1)+$F6)</f>
        <v>0</v>
      </c>
      <c r="K6" s="81">
        <f t="shared" ca="1" si="12"/>
        <v>7</v>
      </c>
      <c r="L6" s="81">
        <f t="shared" ca="1" si="12"/>
        <v>14</v>
      </c>
      <c r="M6" s="81">
        <f t="shared" ca="1" si="12"/>
        <v>0</v>
      </c>
      <c r="N6" s="81">
        <f t="shared" ca="1" si="12"/>
        <v>7</v>
      </c>
      <c r="O6" s="81">
        <f t="shared" ca="1" si="12"/>
        <v>0</v>
      </c>
      <c r="P6" s="81">
        <f t="shared" ca="1" si="12"/>
        <v>0</v>
      </c>
      <c r="Q6" s="81">
        <f t="shared" ca="1" si="12"/>
        <v>0</v>
      </c>
      <c r="R6" s="81">
        <f t="shared" ca="1" si="12"/>
        <v>13</v>
      </c>
      <c r="S6" s="81">
        <f t="shared" ca="1" si="12"/>
        <v>0</v>
      </c>
      <c r="T6" s="81">
        <f t="shared" ca="1" si="12"/>
        <v>0</v>
      </c>
      <c r="U6" s="81">
        <f t="shared" ca="1" si="12"/>
        <v>0</v>
      </c>
      <c r="V6" s="290">
        <f t="shared" ca="1" si="9"/>
        <v>0</v>
      </c>
    </row>
    <row r="7" spans="1:22">
      <c r="A7" s="199">
        <v>32</v>
      </c>
      <c r="B7" s="200" t="s">
        <v>302</v>
      </c>
      <c r="C7" s="194">
        <f t="shared" si="3"/>
        <v>6</v>
      </c>
      <c r="D7" s="194">
        <f t="shared" ca="1" si="1"/>
        <v>5</v>
      </c>
      <c r="E7" s="194" t="str">
        <f t="shared" si="4"/>
        <v>Purchase of Product 4</v>
      </c>
      <c r="F7" s="198">
        <v>0</v>
      </c>
      <c r="G7" s="194">
        <f t="shared" si="5"/>
        <v>19</v>
      </c>
      <c r="H7" s="194">
        <f t="shared" si="6"/>
        <v>0</v>
      </c>
      <c r="I7" s="198">
        <f t="shared" si="7"/>
        <v>19</v>
      </c>
      <c r="J7" s="81">
        <f t="shared" ref="J7:U7" ca="1" si="13">IF($A7&gt;28,SUMIFS(DR,Ledger,$B7,DT,"&gt;="&amp;J$1,DT,"&lt;"&amp;K$1)-SUMIFS(CR,Ledger,$B7,DT,"&gt;="&amp;J$1,DT,"&lt;"&amp;K$1),SUMIFS(DR,Ledger,$B7,DT,"&gt;="&amp;$J$1,DT,"&lt;"&amp;K$1)-SUMIFS(CR,Ledger,$B7,DT,"&gt;="&amp;$J$1,DT,"&lt;"&amp;K$1)+$F7)</f>
        <v>0</v>
      </c>
      <c r="K7" s="81">
        <f t="shared" ca="1" si="13"/>
        <v>0</v>
      </c>
      <c r="L7" s="81">
        <f t="shared" ca="1" si="13"/>
        <v>0</v>
      </c>
      <c r="M7" s="81">
        <f t="shared" ca="1" si="13"/>
        <v>0</v>
      </c>
      <c r="N7" s="81">
        <f t="shared" ca="1" si="13"/>
        <v>0</v>
      </c>
      <c r="O7" s="81">
        <f t="shared" ca="1" si="13"/>
        <v>5</v>
      </c>
      <c r="P7" s="81">
        <f t="shared" ca="1" si="13"/>
        <v>5</v>
      </c>
      <c r="Q7" s="81">
        <f t="shared" ca="1" si="13"/>
        <v>3</v>
      </c>
      <c r="R7" s="81">
        <f t="shared" ca="1" si="13"/>
        <v>6</v>
      </c>
      <c r="S7" s="81">
        <f t="shared" ca="1" si="13"/>
        <v>0</v>
      </c>
      <c r="T7" s="81">
        <f t="shared" ca="1" si="13"/>
        <v>0</v>
      </c>
      <c r="U7" s="81">
        <f t="shared" ca="1" si="13"/>
        <v>0</v>
      </c>
      <c r="V7" s="290">
        <f t="shared" ca="1" si="9"/>
        <v>0</v>
      </c>
    </row>
    <row r="8" spans="1:22">
      <c r="A8" s="199">
        <v>12</v>
      </c>
      <c r="B8" s="200" t="s">
        <v>303</v>
      </c>
      <c r="C8" s="194">
        <f t="shared" si="3"/>
        <v>7</v>
      </c>
      <c r="D8" s="194">
        <f t="shared" ca="1" si="1"/>
        <v>10</v>
      </c>
      <c r="E8" s="194" t="str">
        <f t="shared" si="4"/>
        <v>Suppliers 1</v>
      </c>
      <c r="F8" s="201">
        <v>0</v>
      </c>
      <c r="G8" s="194">
        <f t="shared" si="5"/>
        <v>45</v>
      </c>
      <c r="H8" s="194">
        <f t="shared" si="6"/>
        <v>9</v>
      </c>
      <c r="I8" s="198">
        <f t="shared" si="7"/>
        <v>36</v>
      </c>
      <c r="J8" s="81">
        <f t="shared" ref="J8:U8" ca="1" si="14">IF($A8&gt;28,SUMIFS(DR,Ledger,$B8,DT,"&gt;="&amp;J$1,DT,"&lt;"&amp;K$1)-SUMIFS(CR,Ledger,$B8,DT,"&gt;="&amp;J$1,DT,"&lt;"&amp;K$1),SUMIFS(DR,Ledger,$B8,DT,"&gt;="&amp;$J$1,DT,"&lt;"&amp;K$1)-SUMIFS(CR,Ledger,$B8,DT,"&gt;="&amp;$J$1,DT,"&lt;"&amp;K$1)+$F8)</f>
        <v>0</v>
      </c>
      <c r="K8" s="81">
        <f t="shared" ca="1" si="14"/>
        <v>0</v>
      </c>
      <c r="L8" s="81">
        <f t="shared" ca="1" si="14"/>
        <v>8</v>
      </c>
      <c r="M8" s="81">
        <f t="shared" ca="1" si="14"/>
        <v>17</v>
      </c>
      <c r="N8" s="81">
        <f t="shared" ca="1" si="14"/>
        <v>19</v>
      </c>
      <c r="O8" s="81">
        <f t="shared" ca="1" si="14"/>
        <v>19</v>
      </c>
      <c r="P8" s="81">
        <f t="shared" ca="1" si="14"/>
        <v>19</v>
      </c>
      <c r="Q8" s="81">
        <f t="shared" ca="1" si="14"/>
        <v>26</v>
      </c>
      <c r="R8" s="81">
        <f t="shared" ca="1" si="14"/>
        <v>36</v>
      </c>
      <c r="S8" s="81">
        <f t="shared" ca="1" si="14"/>
        <v>36</v>
      </c>
      <c r="T8" s="81">
        <f t="shared" ca="1" si="14"/>
        <v>36</v>
      </c>
      <c r="U8" s="81">
        <f t="shared" ca="1" si="14"/>
        <v>36</v>
      </c>
      <c r="V8" s="290">
        <f t="shared" ca="1" si="9"/>
        <v>0</v>
      </c>
    </row>
    <row r="9" spans="1:22">
      <c r="A9" s="199">
        <v>12</v>
      </c>
      <c r="B9" s="200" t="s">
        <v>304</v>
      </c>
      <c r="C9" s="194">
        <f t="shared" si="3"/>
        <v>8</v>
      </c>
      <c r="D9" s="194">
        <f t="shared" ca="1" si="1"/>
        <v>9</v>
      </c>
      <c r="E9" s="194" t="str">
        <f t="shared" si="4"/>
        <v>Suppliers 2</v>
      </c>
      <c r="F9" s="201">
        <v>0</v>
      </c>
      <c r="G9" s="194">
        <f t="shared" si="5"/>
        <v>45</v>
      </c>
      <c r="H9" s="194">
        <f t="shared" si="6"/>
        <v>3</v>
      </c>
      <c r="I9" s="198">
        <f t="shared" si="7"/>
        <v>42</v>
      </c>
      <c r="J9" s="81">
        <f t="shared" ref="J9:U9" ca="1" si="15">IF($A9&gt;28,SUMIFS(DR,Ledger,$B9,DT,"&gt;="&amp;J$1,DT,"&lt;"&amp;K$1)-SUMIFS(CR,Ledger,$B9,DT,"&gt;="&amp;J$1,DT,"&lt;"&amp;K$1),SUMIFS(DR,Ledger,$B9,DT,"&gt;="&amp;$J$1,DT,"&lt;"&amp;K$1)-SUMIFS(CR,Ledger,$B9,DT,"&gt;="&amp;$J$1,DT,"&lt;"&amp;K$1)+$F9)</f>
        <v>0</v>
      </c>
      <c r="K9" s="81">
        <f t="shared" ca="1" si="15"/>
        <v>-3</v>
      </c>
      <c r="L9" s="81">
        <f t="shared" ca="1" si="15"/>
        <v>-3</v>
      </c>
      <c r="M9" s="81">
        <f t="shared" ca="1" si="15"/>
        <v>-1</v>
      </c>
      <c r="N9" s="81">
        <f t="shared" ca="1" si="15"/>
        <v>-1</v>
      </c>
      <c r="O9" s="81">
        <f t="shared" ca="1" si="15"/>
        <v>9</v>
      </c>
      <c r="P9" s="81">
        <f t="shared" ca="1" si="15"/>
        <v>28</v>
      </c>
      <c r="Q9" s="81">
        <f t="shared" ca="1" si="15"/>
        <v>35</v>
      </c>
      <c r="R9" s="81">
        <f t="shared" ca="1" si="15"/>
        <v>42</v>
      </c>
      <c r="S9" s="81">
        <f t="shared" ca="1" si="15"/>
        <v>42</v>
      </c>
      <c r="T9" s="81">
        <f t="shared" ca="1" si="15"/>
        <v>42</v>
      </c>
      <c r="U9" s="81">
        <f t="shared" ca="1" si="15"/>
        <v>42</v>
      </c>
      <c r="V9" s="290">
        <f t="shared" ca="1" si="9"/>
        <v>0</v>
      </c>
    </row>
    <row r="10" spans="1:22">
      <c r="A10" s="199">
        <v>12</v>
      </c>
      <c r="B10" s="200" t="s">
        <v>305</v>
      </c>
      <c r="C10" s="194">
        <f t="shared" si="3"/>
        <v>9</v>
      </c>
      <c r="D10" s="194">
        <f t="shared" ca="1" si="1"/>
        <v>13</v>
      </c>
      <c r="E10" s="194" t="str">
        <f t="shared" si="4"/>
        <v>Suppliers 3</v>
      </c>
      <c r="F10" s="201">
        <v>0</v>
      </c>
      <c r="G10" s="194">
        <f t="shared" si="5"/>
        <v>44</v>
      </c>
      <c r="H10" s="194">
        <f t="shared" si="6"/>
        <v>26</v>
      </c>
      <c r="I10" s="198">
        <f t="shared" si="7"/>
        <v>18</v>
      </c>
      <c r="J10" s="81">
        <f t="shared" ref="J10:U10" ca="1" si="16">IF($A10&gt;28,SUMIFS(DR,Ledger,$B10,DT,"&gt;="&amp;J$1,DT,"&lt;"&amp;K$1)-SUMIFS(CR,Ledger,$B10,DT,"&gt;="&amp;J$1,DT,"&lt;"&amp;K$1),SUMIFS(DR,Ledger,$B10,DT,"&gt;="&amp;$J$1,DT,"&lt;"&amp;K$1)-SUMIFS(CR,Ledger,$B10,DT,"&gt;="&amp;$J$1,DT,"&lt;"&amp;K$1)+$F10)</f>
        <v>-8</v>
      </c>
      <c r="K10" s="81">
        <f t="shared" ca="1" si="16"/>
        <v>2</v>
      </c>
      <c r="L10" s="81">
        <f t="shared" ca="1" si="16"/>
        <v>4</v>
      </c>
      <c r="M10" s="81">
        <f t="shared" ca="1" si="16"/>
        <v>-1</v>
      </c>
      <c r="N10" s="81">
        <f t="shared" ca="1" si="16"/>
        <v>-8</v>
      </c>
      <c r="O10" s="81">
        <f t="shared" ca="1" si="16"/>
        <v>1</v>
      </c>
      <c r="P10" s="81">
        <f t="shared" ca="1" si="16"/>
        <v>11</v>
      </c>
      <c r="Q10" s="81">
        <f t="shared" ca="1" si="16"/>
        <v>8</v>
      </c>
      <c r="R10" s="81">
        <f t="shared" ca="1" si="16"/>
        <v>18</v>
      </c>
      <c r="S10" s="81">
        <f t="shared" ca="1" si="16"/>
        <v>18</v>
      </c>
      <c r="T10" s="81">
        <f t="shared" ca="1" si="16"/>
        <v>18</v>
      </c>
      <c r="U10" s="81">
        <f t="shared" ca="1" si="16"/>
        <v>18</v>
      </c>
      <c r="V10" s="290">
        <f t="shared" ca="1" si="9"/>
        <v>0</v>
      </c>
    </row>
    <row r="11" spans="1:22">
      <c r="A11" s="199">
        <v>12</v>
      </c>
      <c r="B11" s="200" t="s">
        <v>306</v>
      </c>
      <c r="C11" s="194">
        <f t="shared" si="3"/>
        <v>10</v>
      </c>
      <c r="D11" s="194">
        <f t="shared" ca="1" si="1"/>
        <v>10</v>
      </c>
      <c r="E11" s="194" t="str">
        <f t="shared" si="4"/>
        <v>Suppliers 4</v>
      </c>
      <c r="F11" s="201">
        <v>0</v>
      </c>
      <c r="G11" s="194">
        <f t="shared" si="5"/>
        <v>21</v>
      </c>
      <c r="H11" s="194">
        <f t="shared" si="6"/>
        <v>20</v>
      </c>
      <c r="I11" s="198">
        <f t="shared" si="7"/>
        <v>1</v>
      </c>
      <c r="J11" s="81">
        <f t="shared" ref="J11:U11" ca="1" si="17">IF($A11&gt;28,SUMIFS(DR,Ledger,$B11,DT,"&gt;="&amp;J$1,DT,"&lt;"&amp;K$1)-SUMIFS(CR,Ledger,$B11,DT,"&gt;="&amp;J$1,DT,"&lt;"&amp;K$1),SUMIFS(DR,Ledger,$B11,DT,"&gt;="&amp;$J$1,DT,"&lt;"&amp;K$1)-SUMIFS(CR,Ledger,$B11,DT,"&gt;="&amp;$J$1,DT,"&lt;"&amp;K$1)+$F11)</f>
        <v>2</v>
      </c>
      <c r="K11" s="81">
        <f t="shared" ca="1" si="17"/>
        <v>2</v>
      </c>
      <c r="L11" s="81">
        <f t="shared" ca="1" si="17"/>
        <v>-10</v>
      </c>
      <c r="M11" s="81">
        <f t="shared" ca="1" si="17"/>
        <v>-10</v>
      </c>
      <c r="N11" s="81">
        <f t="shared" ca="1" si="17"/>
        <v>-4</v>
      </c>
      <c r="O11" s="81">
        <f t="shared" ca="1" si="17"/>
        <v>0</v>
      </c>
      <c r="P11" s="81">
        <f t="shared" ca="1" si="17"/>
        <v>-5</v>
      </c>
      <c r="Q11" s="81">
        <f t="shared" ca="1" si="17"/>
        <v>1</v>
      </c>
      <c r="R11" s="81">
        <f t="shared" ca="1" si="17"/>
        <v>1</v>
      </c>
      <c r="S11" s="81">
        <f t="shared" ca="1" si="17"/>
        <v>1</v>
      </c>
      <c r="T11" s="81">
        <f t="shared" ca="1" si="17"/>
        <v>1</v>
      </c>
      <c r="U11" s="81">
        <f t="shared" ca="1" si="17"/>
        <v>1</v>
      </c>
      <c r="V11" s="290">
        <f t="shared" ca="1" si="9"/>
        <v>0</v>
      </c>
    </row>
    <row r="12" spans="1:22">
      <c r="A12" s="199">
        <v>12</v>
      </c>
      <c r="B12" s="200" t="s">
        <v>307</v>
      </c>
      <c r="C12" s="194">
        <f t="shared" si="3"/>
        <v>11</v>
      </c>
      <c r="D12" s="194">
        <f t="shared" ca="1" si="1"/>
        <v>11</v>
      </c>
      <c r="E12" s="194" t="str">
        <f t="shared" si="4"/>
        <v>Suppliers 5</v>
      </c>
      <c r="F12" s="201">
        <v>0</v>
      </c>
      <c r="G12" s="194">
        <f t="shared" si="5"/>
        <v>30</v>
      </c>
      <c r="H12" s="194">
        <f t="shared" si="6"/>
        <v>20</v>
      </c>
      <c r="I12" s="198">
        <f t="shared" si="7"/>
        <v>10</v>
      </c>
      <c r="J12" s="81">
        <f t="shared" ref="J12:U12" ca="1" si="18">IF($A12&gt;28,SUMIFS(DR,Ledger,$B12,DT,"&gt;="&amp;J$1,DT,"&lt;"&amp;K$1)-SUMIFS(CR,Ledger,$B12,DT,"&gt;="&amp;J$1,DT,"&lt;"&amp;K$1),SUMIFS(DR,Ledger,$B12,DT,"&gt;="&amp;$J$1,DT,"&lt;"&amp;K$1)-SUMIFS(CR,Ledger,$B12,DT,"&gt;="&amp;$J$1,DT,"&lt;"&amp;K$1)+$F12)</f>
        <v>1</v>
      </c>
      <c r="K12" s="81">
        <f t="shared" ca="1" si="18"/>
        <v>-1</v>
      </c>
      <c r="L12" s="81">
        <f t="shared" ca="1" si="18"/>
        <v>-11</v>
      </c>
      <c r="M12" s="81">
        <f t="shared" ca="1" si="18"/>
        <v>-11</v>
      </c>
      <c r="N12" s="81">
        <f t="shared" ca="1" si="18"/>
        <v>-11</v>
      </c>
      <c r="O12" s="81">
        <f t="shared" ca="1" si="18"/>
        <v>-14</v>
      </c>
      <c r="P12" s="81">
        <f t="shared" ca="1" si="18"/>
        <v>1</v>
      </c>
      <c r="Q12" s="81">
        <f t="shared" ca="1" si="18"/>
        <v>1</v>
      </c>
      <c r="R12" s="81">
        <f t="shared" ca="1" si="18"/>
        <v>10</v>
      </c>
      <c r="S12" s="81">
        <f t="shared" ca="1" si="18"/>
        <v>10</v>
      </c>
      <c r="T12" s="81">
        <f t="shared" ca="1" si="18"/>
        <v>10</v>
      </c>
      <c r="U12" s="81">
        <f t="shared" ca="1" si="18"/>
        <v>10</v>
      </c>
      <c r="V12" s="290">
        <f t="shared" ca="1" si="9"/>
        <v>0</v>
      </c>
    </row>
    <row r="13" spans="1:22">
      <c r="A13" s="199">
        <v>12</v>
      </c>
      <c r="B13" s="200" t="s">
        <v>308</v>
      </c>
      <c r="C13" s="194">
        <f t="shared" si="3"/>
        <v>12</v>
      </c>
      <c r="D13" s="194">
        <f t="shared" ca="1" si="1"/>
        <v>9</v>
      </c>
      <c r="E13" s="194" t="str">
        <f t="shared" si="4"/>
        <v>Suppliers 6</v>
      </c>
      <c r="F13" s="201">
        <v>0</v>
      </c>
      <c r="G13" s="194">
        <f t="shared" si="5"/>
        <v>28</v>
      </c>
      <c r="H13" s="194">
        <f t="shared" si="6"/>
        <v>21</v>
      </c>
      <c r="I13" s="198">
        <f t="shared" si="7"/>
        <v>7</v>
      </c>
      <c r="J13" s="81">
        <f t="shared" ref="J13:U13" ca="1" si="19">IF($A13&gt;28,SUMIFS(DR,Ledger,$B13,DT,"&gt;="&amp;J$1,DT,"&lt;"&amp;K$1)-SUMIFS(CR,Ledger,$B13,DT,"&gt;="&amp;J$1,DT,"&lt;"&amp;K$1),SUMIFS(DR,Ledger,$B13,DT,"&gt;="&amp;$J$1,DT,"&lt;"&amp;K$1)-SUMIFS(CR,Ledger,$B13,DT,"&gt;="&amp;$J$1,DT,"&lt;"&amp;K$1)+$F13)</f>
        <v>-10</v>
      </c>
      <c r="K13" s="81">
        <f t="shared" ca="1" si="19"/>
        <v>-19</v>
      </c>
      <c r="L13" s="81">
        <f t="shared" ca="1" si="19"/>
        <v>-19</v>
      </c>
      <c r="M13" s="81">
        <f t="shared" ca="1" si="19"/>
        <v>-21</v>
      </c>
      <c r="N13" s="81">
        <f t="shared" ca="1" si="19"/>
        <v>-16</v>
      </c>
      <c r="O13" s="81">
        <f t="shared" ca="1" si="19"/>
        <v>-13</v>
      </c>
      <c r="P13" s="81">
        <f t="shared" ca="1" si="19"/>
        <v>-12</v>
      </c>
      <c r="Q13" s="81">
        <f t="shared" ca="1" si="19"/>
        <v>-3</v>
      </c>
      <c r="R13" s="81">
        <f t="shared" ca="1" si="19"/>
        <v>7</v>
      </c>
      <c r="S13" s="81">
        <f t="shared" ca="1" si="19"/>
        <v>7</v>
      </c>
      <c r="T13" s="81">
        <f t="shared" ca="1" si="19"/>
        <v>7</v>
      </c>
      <c r="U13" s="81">
        <f t="shared" ca="1" si="19"/>
        <v>7</v>
      </c>
      <c r="V13" s="290">
        <f t="shared" ca="1" si="9"/>
        <v>0</v>
      </c>
    </row>
    <row r="14" spans="1:22">
      <c r="A14" s="199">
        <v>12</v>
      </c>
      <c r="B14" s="200" t="s">
        <v>309</v>
      </c>
      <c r="C14" s="194">
        <f t="shared" si="3"/>
        <v>13</v>
      </c>
      <c r="D14" s="194">
        <f t="shared" ca="1" si="1"/>
        <v>7</v>
      </c>
      <c r="E14" s="194" t="str">
        <f t="shared" si="4"/>
        <v>Suppliers 7</v>
      </c>
      <c r="F14" s="201">
        <v>0</v>
      </c>
      <c r="G14" s="194">
        <f t="shared" si="5"/>
        <v>29</v>
      </c>
      <c r="H14" s="194">
        <f t="shared" si="6"/>
        <v>5</v>
      </c>
      <c r="I14" s="198">
        <f t="shared" si="7"/>
        <v>24</v>
      </c>
      <c r="J14" s="81">
        <f t="shared" ref="J14:U14" ca="1" si="20">IF($A14&gt;28,SUMIFS(DR,Ledger,$B14,DT,"&gt;="&amp;J$1,DT,"&lt;"&amp;K$1)-SUMIFS(CR,Ledger,$B14,DT,"&gt;="&amp;J$1,DT,"&lt;"&amp;K$1),SUMIFS(DR,Ledger,$B14,DT,"&gt;="&amp;$J$1,DT,"&lt;"&amp;K$1)-SUMIFS(CR,Ledger,$B14,DT,"&gt;="&amp;$J$1,DT,"&lt;"&amp;K$1)+$F14)</f>
        <v>9</v>
      </c>
      <c r="K14" s="81">
        <f t="shared" ca="1" si="20"/>
        <v>9</v>
      </c>
      <c r="L14" s="81">
        <f t="shared" ca="1" si="20"/>
        <v>14</v>
      </c>
      <c r="M14" s="81">
        <f t="shared" ca="1" si="20"/>
        <v>14</v>
      </c>
      <c r="N14" s="81">
        <f t="shared" ca="1" si="20"/>
        <v>15</v>
      </c>
      <c r="O14" s="81">
        <f t="shared" ca="1" si="20"/>
        <v>10</v>
      </c>
      <c r="P14" s="81">
        <f t="shared" ca="1" si="20"/>
        <v>10</v>
      </c>
      <c r="Q14" s="81">
        <f t="shared" ca="1" si="20"/>
        <v>10</v>
      </c>
      <c r="R14" s="81">
        <f t="shared" ca="1" si="20"/>
        <v>24</v>
      </c>
      <c r="S14" s="81">
        <f t="shared" ca="1" si="20"/>
        <v>24</v>
      </c>
      <c r="T14" s="81">
        <f t="shared" ca="1" si="20"/>
        <v>24</v>
      </c>
      <c r="U14" s="81">
        <f t="shared" ca="1" si="20"/>
        <v>24</v>
      </c>
      <c r="V14" s="290">
        <f t="shared" ca="1" si="9"/>
        <v>0</v>
      </c>
    </row>
    <row r="15" spans="1:22">
      <c r="A15" s="199">
        <v>12</v>
      </c>
      <c r="B15" s="200" t="s">
        <v>310</v>
      </c>
      <c r="C15" s="194">
        <f t="shared" si="3"/>
        <v>14</v>
      </c>
      <c r="D15" s="194">
        <f t="shared" ca="1" si="1"/>
        <v>13</v>
      </c>
      <c r="E15" s="194" t="str">
        <f t="shared" si="4"/>
        <v>Suppliers 8</v>
      </c>
      <c r="F15" s="201">
        <v>0</v>
      </c>
      <c r="G15" s="194">
        <f t="shared" si="5"/>
        <v>52</v>
      </c>
      <c r="H15" s="194">
        <f t="shared" si="6"/>
        <v>26</v>
      </c>
      <c r="I15" s="198">
        <f t="shared" si="7"/>
        <v>26</v>
      </c>
      <c r="J15" s="81">
        <f t="shared" ref="J15:U15" ca="1" si="21">IF($A15&gt;28,SUMIFS(DR,Ledger,$B15,DT,"&gt;="&amp;J$1,DT,"&lt;"&amp;K$1)-SUMIFS(CR,Ledger,$B15,DT,"&gt;="&amp;J$1,DT,"&lt;"&amp;K$1),SUMIFS(DR,Ledger,$B15,DT,"&gt;="&amp;$J$1,DT,"&lt;"&amp;K$1)-SUMIFS(CR,Ledger,$B15,DT,"&gt;="&amp;$J$1,DT,"&lt;"&amp;K$1)+$F15)</f>
        <v>0</v>
      </c>
      <c r="K15" s="81">
        <f t="shared" ca="1" si="21"/>
        <v>10</v>
      </c>
      <c r="L15" s="81">
        <f t="shared" ca="1" si="21"/>
        <v>10</v>
      </c>
      <c r="M15" s="81">
        <f t="shared" ca="1" si="21"/>
        <v>10</v>
      </c>
      <c r="N15" s="81">
        <f t="shared" ca="1" si="21"/>
        <v>10</v>
      </c>
      <c r="O15" s="81">
        <f t="shared" ca="1" si="21"/>
        <v>18</v>
      </c>
      <c r="P15" s="81">
        <f t="shared" ca="1" si="21"/>
        <v>15</v>
      </c>
      <c r="Q15" s="81">
        <f t="shared" ca="1" si="21"/>
        <v>18</v>
      </c>
      <c r="R15" s="81">
        <f t="shared" ca="1" si="21"/>
        <v>26</v>
      </c>
      <c r="S15" s="81">
        <f t="shared" ca="1" si="21"/>
        <v>26</v>
      </c>
      <c r="T15" s="81">
        <f t="shared" ca="1" si="21"/>
        <v>26</v>
      </c>
      <c r="U15" s="81">
        <f t="shared" ca="1" si="21"/>
        <v>26</v>
      </c>
      <c r="V15" s="290">
        <f t="shared" ca="1" si="9"/>
        <v>0</v>
      </c>
    </row>
    <row r="16" spans="1:22">
      <c r="A16" s="199">
        <v>29</v>
      </c>
      <c r="B16" s="200" t="s">
        <v>312</v>
      </c>
      <c r="C16" s="194">
        <f t="shared" si="3"/>
        <v>15</v>
      </c>
      <c r="D16" s="194">
        <f t="shared" ca="1" si="1"/>
        <v>8</v>
      </c>
      <c r="E16" s="194" t="str">
        <f t="shared" si="4"/>
        <v>Sales of Product 1</v>
      </c>
      <c r="F16" s="201">
        <v>0</v>
      </c>
      <c r="G16" s="194">
        <f t="shared" si="5"/>
        <v>0</v>
      </c>
      <c r="H16" s="194">
        <f t="shared" si="6"/>
        <v>42</v>
      </c>
      <c r="I16" s="198">
        <f t="shared" si="7"/>
        <v>-42</v>
      </c>
      <c r="J16" s="81">
        <f t="shared" ref="J16:U16" ca="1" si="22">IF($A16&gt;28,SUMIFS(DR,Ledger,$B16,DT,"&gt;="&amp;J$1,DT,"&lt;"&amp;K$1)-SUMIFS(CR,Ledger,$B16,DT,"&gt;="&amp;J$1,DT,"&lt;"&amp;K$1),SUMIFS(DR,Ledger,$B16,DT,"&gt;="&amp;$J$1,DT,"&lt;"&amp;K$1)-SUMIFS(CR,Ledger,$B16,DT,"&gt;="&amp;$J$1,DT,"&lt;"&amp;K$1)+$F16)</f>
        <v>-9</v>
      </c>
      <c r="K16" s="81">
        <f t="shared" ca="1" si="22"/>
        <v>-8</v>
      </c>
      <c r="L16" s="81">
        <f t="shared" ca="1" si="22"/>
        <v>-1</v>
      </c>
      <c r="M16" s="81">
        <f t="shared" ca="1" si="22"/>
        <v>0</v>
      </c>
      <c r="N16" s="81">
        <f t="shared" ca="1" si="22"/>
        <v>0</v>
      </c>
      <c r="O16" s="81">
        <f t="shared" ca="1" si="22"/>
        <v>-4</v>
      </c>
      <c r="P16" s="81">
        <f t="shared" ca="1" si="22"/>
        <v>-13</v>
      </c>
      <c r="Q16" s="81">
        <f t="shared" ca="1" si="22"/>
        <v>0</v>
      </c>
      <c r="R16" s="81">
        <f t="shared" ca="1" si="22"/>
        <v>-7</v>
      </c>
      <c r="S16" s="81">
        <f t="shared" ca="1" si="22"/>
        <v>0</v>
      </c>
      <c r="T16" s="81">
        <f t="shared" ca="1" si="22"/>
        <v>0</v>
      </c>
      <c r="U16" s="81">
        <f t="shared" ca="1" si="22"/>
        <v>0</v>
      </c>
      <c r="V16" s="290">
        <f t="shared" ca="1" si="9"/>
        <v>0</v>
      </c>
    </row>
    <row r="17" spans="1:22">
      <c r="A17" s="199">
        <v>29</v>
      </c>
      <c r="B17" s="200" t="s">
        <v>313</v>
      </c>
      <c r="C17" s="194">
        <f t="shared" si="3"/>
        <v>16</v>
      </c>
      <c r="D17" s="194">
        <f t="shared" ca="1" si="1"/>
        <v>6</v>
      </c>
      <c r="E17" s="194" t="str">
        <f t="shared" si="4"/>
        <v>Sales of Product 2</v>
      </c>
      <c r="F17" s="201">
        <v>0</v>
      </c>
      <c r="G17" s="194">
        <f t="shared" si="5"/>
        <v>0</v>
      </c>
      <c r="H17" s="194">
        <f t="shared" si="6"/>
        <v>33</v>
      </c>
      <c r="I17" s="198">
        <f t="shared" si="7"/>
        <v>-33</v>
      </c>
      <c r="J17" s="81">
        <f t="shared" ref="J17:U17" ca="1" si="23">IF($A17&gt;28,SUMIFS(DR,Ledger,$B17,DT,"&gt;="&amp;J$1,DT,"&lt;"&amp;K$1)-SUMIFS(CR,Ledger,$B17,DT,"&gt;="&amp;J$1,DT,"&lt;"&amp;K$1),SUMIFS(DR,Ledger,$B17,DT,"&gt;="&amp;$J$1,DT,"&lt;"&amp;K$1)-SUMIFS(CR,Ledger,$B17,DT,"&gt;="&amp;$J$1,DT,"&lt;"&amp;K$1)+$F17)</f>
        <v>0</v>
      </c>
      <c r="K17" s="81">
        <f t="shared" ca="1" si="23"/>
        <v>0</v>
      </c>
      <c r="L17" s="81">
        <f t="shared" ca="1" si="23"/>
        <v>0</v>
      </c>
      <c r="M17" s="81">
        <f t="shared" ca="1" si="23"/>
        <v>-12</v>
      </c>
      <c r="N17" s="81">
        <f t="shared" ca="1" si="23"/>
        <v>-5</v>
      </c>
      <c r="O17" s="81">
        <f t="shared" ca="1" si="23"/>
        <v>-9</v>
      </c>
      <c r="P17" s="81">
        <f t="shared" ca="1" si="23"/>
        <v>0</v>
      </c>
      <c r="Q17" s="81">
        <f t="shared" ca="1" si="23"/>
        <v>-7</v>
      </c>
      <c r="R17" s="81">
        <f t="shared" ca="1" si="23"/>
        <v>0</v>
      </c>
      <c r="S17" s="81">
        <f t="shared" ca="1" si="23"/>
        <v>0</v>
      </c>
      <c r="T17" s="81">
        <f t="shared" ca="1" si="23"/>
        <v>0</v>
      </c>
      <c r="U17" s="81">
        <f t="shared" ca="1" si="23"/>
        <v>0</v>
      </c>
      <c r="V17" s="290">
        <f t="shared" ca="1" si="9"/>
        <v>0</v>
      </c>
    </row>
    <row r="18" spans="1:22">
      <c r="A18" s="199">
        <v>29</v>
      </c>
      <c r="B18" s="200" t="s">
        <v>314</v>
      </c>
      <c r="C18" s="194">
        <f t="shared" si="3"/>
        <v>17</v>
      </c>
      <c r="D18" s="194">
        <f t="shared" ca="1" si="1"/>
        <v>7</v>
      </c>
      <c r="E18" s="194" t="str">
        <f t="shared" si="4"/>
        <v>Sales of Product 3</v>
      </c>
      <c r="F18" s="201">
        <v>0</v>
      </c>
      <c r="G18" s="194">
        <f t="shared" si="5"/>
        <v>0</v>
      </c>
      <c r="H18" s="194">
        <f t="shared" si="6"/>
        <v>32</v>
      </c>
      <c r="I18" s="198">
        <f t="shared" si="7"/>
        <v>-32</v>
      </c>
      <c r="J18" s="81">
        <f t="shared" ref="J18:U18" ca="1" si="24">IF($A18&gt;28,SUMIFS(DR,Ledger,$B18,DT,"&gt;="&amp;J$1,DT,"&lt;"&amp;K$1)-SUMIFS(CR,Ledger,$B18,DT,"&gt;="&amp;J$1,DT,"&lt;"&amp;K$1),SUMIFS(DR,Ledger,$B18,DT,"&gt;="&amp;$J$1,DT,"&lt;"&amp;K$1)-SUMIFS(CR,Ledger,$B18,DT,"&gt;="&amp;$J$1,DT,"&lt;"&amp;K$1)+$F18)</f>
        <v>0</v>
      </c>
      <c r="K18" s="81">
        <f t="shared" ca="1" si="24"/>
        <v>0</v>
      </c>
      <c r="L18" s="81">
        <f t="shared" ca="1" si="24"/>
        <v>0</v>
      </c>
      <c r="M18" s="81">
        <f t="shared" ca="1" si="24"/>
        <v>-9</v>
      </c>
      <c r="N18" s="81">
        <f t="shared" ca="1" si="24"/>
        <v>0</v>
      </c>
      <c r="O18" s="81">
        <f t="shared" ca="1" si="24"/>
        <v>-3</v>
      </c>
      <c r="P18" s="81">
        <f t="shared" ca="1" si="24"/>
        <v>-14</v>
      </c>
      <c r="Q18" s="81">
        <f t="shared" ca="1" si="24"/>
        <v>-6</v>
      </c>
      <c r="R18" s="81">
        <f t="shared" ca="1" si="24"/>
        <v>0</v>
      </c>
      <c r="S18" s="81">
        <f t="shared" ca="1" si="24"/>
        <v>0</v>
      </c>
      <c r="T18" s="81">
        <f t="shared" ca="1" si="24"/>
        <v>0</v>
      </c>
      <c r="U18" s="81">
        <f t="shared" ca="1" si="24"/>
        <v>0</v>
      </c>
      <c r="V18" s="290">
        <f t="shared" ca="1" si="9"/>
        <v>0</v>
      </c>
    </row>
    <row r="19" spans="1:22">
      <c r="A19" s="199">
        <v>29</v>
      </c>
      <c r="B19" s="200" t="s">
        <v>315</v>
      </c>
      <c r="C19" s="194">
        <f t="shared" si="3"/>
        <v>18</v>
      </c>
      <c r="D19" s="194">
        <f t="shared" ca="1" si="1"/>
        <v>7</v>
      </c>
      <c r="E19" s="194" t="str">
        <f t="shared" si="4"/>
        <v>Sales of Product 4</v>
      </c>
      <c r="F19" s="201">
        <v>0</v>
      </c>
      <c r="G19" s="194">
        <f t="shared" si="5"/>
        <v>0</v>
      </c>
      <c r="H19" s="194">
        <f t="shared" si="6"/>
        <v>41</v>
      </c>
      <c r="I19" s="198">
        <f t="shared" si="7"/>
        <v>-41</v>
      </c>
      <c r="J19" s="81">
        <f t="shared" ref="J19:U19" ca="1" si="25">IF($A19&gt;28,SUMIFS(DR,Ledger,$B19,DT,"&gt;="&amp;J$1,DT,"&lt;"&amp;K$1)-SUMIFS(CR,Ledger,$B19,DT,"&gt;="&amp;J$1,DT,"&lt;"&amp;K$1),SUMIFS(DR,Ledger,$B19,DT,"&gt;="&amp;$J$1,DT,"&lt;"&amp;K$1)-SUMIFS(CR,Ledger,$B19,DT,"&gt;="&amp;$J$1,DT,"&lt;"&amp;K$1)+$F19)</f>
        <v>0</v>
      </c>
      <c r="K19" s="81">
        <f t="shared" ca="1" si="25"/>
        <v>0</v>
      </c>
      <c r="L19" s="81">
        <f t="shared" ca="1" si="25"/>
        <v>0</v>
      </c>
      <c r="M19" s="81">
        <f t="shared" ca="1" si="25"/>
        <v>-10</v>
      </c>
      <c r="N19" s="81">
        <f t="shared" ca="1" si="25"/>
        <v>0</v>
      </c>
      <c r="O19" s="81">
        <f t="shared" ca="1" si="25"/>
        <v>-8</v>
      </c>
      <c r="P19" s="81">
        <f t="shared" ca="1" si="25"/>
        <v>-6</v>
      </c>
      <c r="Q19" s="81">
        <f t="shared" ca="1" si="25"/>
        <v>-8</v>
      </c>
      <c r="R19" s="81">
        <f t="shared" ca="1" si="25"/>
        <v>-9</v>
      </c>
      <c r="S19" s="81">
        <f t="shared" ca="1" si="25"/>
        <v>0</v>
      </c>
      <c r="T19" s="81">
        <f t="shared" ca="1" si="25"/>
        <v>0</v>
      </c>
      <c r="U19" s="81">
        <f t="shared" ca="1" si="25"/>
        <v>0</v>
      </c>
      <c r="V19" s="290">
        <f t="shared" ca="1" si="9"/>
        <v>0</v>
      </c>
    </row>
    <row r="20" spans="1:22">
      <c r="A20" s="199">
        <v>25</v>
      </c>
      <c r="B20" s="200" t="s">
        <v>316</v>
      </c>
      <c r="C20" s="194">
        <f t="shared" si="3"/>
        <v>19</v>
      </c>
      <c r="D20" s="194">
        <f t="shared" ca="1" si="1"/>
        <v>8</v>
      </c>
      <c r="E20" s="194" t="str">
        <f t="shared" si="4"/>
        <v>Customers 1</v>
      </c>
      <c r="F20" s="201">
        <v>0</v>
      </c>
      <c r="G20" s="194">
        <f t="shared" si="5"/>
        <v>22</v>
      </c>
      <c r="H20" s="194">
        <f t="shared" si="6"/>
        <v>26</v>
      </c>
      <c r="I20" s="198">
        <f t="shared" si="7"/>
        <v>-4</v>
      </c>
      <c r="J20" s="81">
        <f t="shared" ref="J20:U20" ca="1" si="26">IF($A20&gt;28,SUMIFS(DR,Ledger,$B20,DT,"&gt;="&amp;J$1,DT,"&lt;"&amp;K$1)-SUMIFS(CR,Ledger,$B20,DT,"&gt;="&amp;J$1,DT,"&lt;"&amp;K$1),SUMIFS(DR,Ledger,$B20,DT,"&gt;="&amp;$J$1,DT,"&lt;"&amp;K$1)-SUMIFS(CR,Ledger,$B20,DT,"&gt;="&amp;$J$1,DT,"&lt;"&amp;K$1)+$F20)</f>
        <v>-18</v>
      </c>
      <c r="K20" s="81">
        <f t="shared" ca="1" si="26"/>
        <v>-10</v>
      </c>
      <c r="L20" s="81">
        <f t="shared" ca="1" si="26"/>
        <v>-11</v>
      </c>
      <c r="M20" s="81">
        <f t="shared" ca="1" si="26"/>
        <v>-11</v>
      </c>
      <c r="N20" s="81">
        <f t="shared" ca="1" si="26"/>
        <v>-11</v>
      </c>
      <c r="O20" s="81">
        <f t="shared" ca="1" si="26"/>
        <v>-11</v>
      </c>
      <c r="P20" s="81">
        <f t="shared" ca="1" si="26"/>
        <v>-4</v>
      </c>
      <c r="Q20" s="81">
        <f t="shared" ca="1" si="26"/>
        <v>-4</v>
      </c>
      <c r="R20" s="81">
        <f t="shared" ca="1" si="26"/>
        <v>-4</v>
      </c>
      <c r="S20" s="81">
        <f t="shared" ca="1" si="26"/>
        <v>-4</v>
      </c>
      <c r="T20" s="81">
        <f t="shared" ca="1" si="26"/>
        <v>-4</v>
      </c>
      <c r="U20" s="81">
        <f t="shared" ca="1" si="26"/>
        <v>-4</v>
      </c>
      <c r="V20" s="290">
        <f t="shared" ca="1" si="9"/>
        <v>0</v>
      </c>
    </row>
    <row r="21" spans="1:22">
      <c r="A21" s="199">
        <v>25</v>
      </c>
      <c r="B21" s="200" t="s">
        <v>317</v>
      </c>
      <c r="C21" s="194">
        <f t="shared" si="3"/>
        <v>20</v>
      </c>
      <c r="D21" s="194">
        <f t="shared" ca="1" si="1"/>
        <v>7</v>
      </c>
      <c r="E21" s="194" t="str">
        <f t="shared" si="4"/>
        <v>Customers 2</v>
      </c>
      <c r="F21" s="201">
        <v>0</v>
      </c>
      <c r="G21" s="194">
        <f t="shared" si="5"/>
        <v>20</v>
      </c>
      <c r="H21" s="194">
        <f t="shared" si="6"/>
        <v>24</v>
      </c>
      <c r="I21" s="198">
        <f t="shared" si="7"/>
        <v>-4</v>
      </c>
      <c r="J21" s="81">
        <f t="shared" ref="J21:U21" ca="1" si="27">IF($A21&gt;28,SUMIFS(DR,Ledger,$B21,DT,"&gt;="&amp;J$1,DT,"&lt;"&amp;K$1)-SUMIFS(CR,Ledger,$B21,DT,"&gt;="&amp;J$1,DT,"&lt;"&amp;K$1),SUMIFS(DR,Ledger,$B21,DT,"&gt;="&amp;$J$1,DT,"&lt;"&amp;K$1)-SUMIFS(CR,Ledger,$B21,DT,"&gt;="&amp;$J$1,DT,"&lt;"&amp;K$1)+$F21)</f>
        <v>0</v>
      </c>
      <c r="K21" s="81">
        <f t="shared" ca="1" si="27"/>
        <v>0</v>
      </c>
      <c r="L21" s="81">
        <f t="shared" ca="1" si="27"/>
        <v>-1</v>
      </c>
      <c r="M21" s="81">
        <f t="shared" ca="1" si="27"/>
        <v>9</v>
      </c>
      <c r="N21" s="81">
        <f t="shared" ca="1" si="27"/>
        <v>9</v>
      </c>
      <c r="O21" s="81">
        <f t="shared" ca="1" si="27"/>
        <v>9</v>
      </c>
      <c r="P21" s="81">
        <f t="shared" ca="1" si="27"/>
        <v>2</v>
      </c>
      <c r="Q21" s="81">
        <f t="shared" ca="1" si="27"/>
        <v>2</v>
      </c>
      <c r="R21" s="81">
        <f t="shared" ca="1" si="27"/>
        <v>-4</v>
      </c>
      <c r="S21" s="81">
        <f t="shared" ca="1" si="27"/>
        <v>-4</v>
      </c>
      <c r="T21" s="81">
        <f t="shared" ca="1" si="27"/>
        <v>-4</v>
      </c>
      <c r="U21" s="81">
        <f t="shared" ca="1" si="27"/>
        <v>-4</v>
      </c>
      <c r="V21" s="290">
        <f t="shared" ca="1" si="9"/>
        <v>0</v>
      </c>
    </row>
    <row r="22" spans="1:22">
      <c r="A22" s="199">
        <v>25</v>
      </c>
      <c r="B22" s="200" t="s">
        <v>318</v>
      </c>
      <c r="C22" s="194">
        <f t="shared" si="3"/>
        <v>21</v>
      </c>
      <c r="D22" s="194">
        <f t="shared" ca="1" si="1"/>
        <v>7</v>
      </c>
      <c r="E22" s="194" t="str">
        <f t="shared" si="4"/>
        <v>Customers 3</v>
      </c>
      <c r="F22" s="201">
        <v>0</v>
      </c>
      <c r="G22" s="194">
        <f t="shared" si="5"/>
        <v>3</v>
      </c>
      <c r="H22" s="194">
        <f t="shared" si="6"/>
        <v>16</v>
      </c>
      <c r="I22" s="198">
        <f t="shared" si="7"/>
        <v>-13</v>
      </c>
      <c r="J22" s="81">
        <f t="shared" ref="J22:U22" ca="1" si="28">IF($A22&gt;28,SUMIFS(DR,Ledger,$B22,DT,"&gt;="&amp;J$1,DT,"&lt;"&amp;K$1)-SUMIFS(CR,Ledger,$B22,DT,"&gt;="&amp;J$1,DT,"&lt;"&amp;K$1),SUMIFS(DR,Ledger,$B22,DT,"&gt;="&amp;$J$1,DT,"&lt;"&amp;K$1)-SUMIFS(CR,Ledger,$B22,DT,"&gt;="&amp;$J$1,DT,"&lt;"&amp;K$1)+$F22)</f>
        <v>0</v>
      </c>
      <c r="K22" s="81">
        <f t="shared" ca="1" si="28"/>
        <v>-12</v>
      </c>
      <c r="L22" s="81">
        <f t="shared" ca="1" si="28"/>
        <v>-12</v>
      </c>
      <c r="M22" s="81">
        <f t="shared" ca="1" si="28"/>
        <v>-9</v>
      </c>
      <c r="N22" s="81">
        <f t="shared" ca="1" si="28"/>
        <v>-10</v>
      </c>
      <c r="O22" s="81">
        <f t="shared" ca="1" si="28"/>
        <v>-12</v>
      </c>
      <c r="P22" s="81">
        <f t="shared" ca="1" si="28"/>
        <v>-12</v>
      </c>
      <c r="Q22" s="81">
        <f t="shared" ca="1" si="28"/>
        <v>-12</v>
      </c>
      <c r="R22" s="81">
        <f t="shared" ca="1" si="28"/>
        <v>-13</v>
      </c>
      <c r="S22" s="81">
        <f t="shared" ca="1" si="28"/>
        <v>-13</v>
      </c>
      <c r="T22" s="81">
        <f t="shared" ca="1" si="28"/>
        <v>-13</v>
      </c>
      <c r="U22" s="81">
        <f t="shared" ca="1" si="28"/>
        <v>-13</v>
      </c>
      <c r="V22" s="290">
        <f t="shared" ca="1" si="9"/>
        <v>0</v>
      </c>
    </row>
    <row r="23" spans="1:22">
      <c r="A23" s="199">
        <v>25</v>
      </c>
      <c r="B23" s="200" t="s">
        <v>319</v>
      </c>
      <c r="C23" s="194">
        <f t="shared" si="3"/>
        <v>22</v>
      </c>
      <c r="D23" s="194">
        <f t="shared" ca="1" si="1"/>
        <v>10</v>
      </c>
      <c r="E23" s="194" t="str">
        <f t="shared" si="4"/>
        <v>Customers 4</v>
      </c>
      <c r="F23" s="201">
        <v>0</v>
      </c>
      <c r="G23" s="194">
        <f t="shared" si="5"/>
        <v>453</v>
      </c>
      <c r="H23" s="194">
        <f t="shared" si="6"/>
        <v>28</v>
      </c>
      <c r="I23" s="198">
        <f t="shared" si="7"/>
        <v>425</v>
      </c>
      <c r="J23" s="81">
        <f t="shared" ref="J23:U23" ca="1" si="29">IF($A23&gt;28,SUMIFS(DR,Ledger,$B23,DT,"&gt;="&amp;J$1,DT,"&lt;"&amp;K$1)-SUMIFS(CR,Ledger,$B23,DT,"&gt;="&amp;J$1,DT,"&lt;"&amp;K$1),SUMIFS(DR,Ledger,$B23,DT,"&gt;="&amp;$J$1,DT,"&lt;"&amp;K$1)-SUMIFS(CR,Ledger,$B23,DT,"&gt;="&amp;$J$1,DT,"&lt;"&amp;K$1)+$F23)</f>
        <v>-8</v>
      </c>
      <c r="K23" s="81">
        <f t="shared" ca="1" si="29"/>
        <v>-8</v>
      </c>
      <c r="L23" s="81">
        <f t="shared" ca="1" si="29"/>
        <v>433</v>
      </c>
      <c r="M23" s="81">
        <f t="shared" ca="1" si="29"/>
        <v>433</v>
      </c>
      <c r="N23" s="81">
        <f t="shared" ca="1" si="29"/>
        <v>433</v>
      </c>
      <c r="O23" s="81">
        <f t="shared" ca="1" si="29"/>
        <v>429</v>
      </c>
      <c r="P23" s="81">
        <f t="shared" ca="1" si="29"/>
        <v>425</v>
      </c>
      <c r="Q23" s="81">
        <f t="shared" ca="1" si="29"/>
        <v>425</v>
      </c>
      <c r="R23" s="81">
        <f t="shared" ca="1" si="29"/>
        <v>425</v>
      </c>
      <c r="S23" s="81">
        <f t="shared" ca="1" si="29"/>
        <v>425</v>
      </c>
      <c r="T23" s="81">
        <f t="shared" ca="1" si="29"/>
        <v>425</v>
      </c>
      <c r="U23" s="81">
        <f t="shared" ca="1" si="29"/>
        <v>425</v>
      </c>
      <c r="V23" s="290">
        <f t="shared" ca="1" si="9"/>
        <v>0</v>
      </c>
    </row>
    <row r="24" spans="1:22">
      <c r="A24" s="199">
        <v>25</v>
      </c>
      <c r="B24" s="200" t="s">
        <v>320</v>
      </c>
      <c r="C24" s="194">
        <f t="shared" si="3"/>
        <v>23</v>
      </c>
      <c r="D24" s="194">
        <f t="shared" ca="1" si="1"/>
        <v>11</v>
      </c>
      <c r="E24" s="194" t="str">
        <f t="shared" si="4"/>
        <v>Customers 5</v>
      </c>
      <c r="F24" s="201">
        <v>0</v>
      </c>
      <c r="G24" s="194">
        <f t="shared" si="5"/>
        <v>23</v>
      </c>
      <c r="H24" s="194">
        <f t="shared" si="6"/>
        <v>37</v>
      </c>
      <c r="I24" s="198">
        <f t="shared" si="7"/>
        <v>-14</v>
      </c>
      <c r="J24" s="81">
        <f t="shared" ref="J24:U24" ca="1" si="30">IF($A24&gt;28,SUMIFS(DR,Ledger,$B24,DT,"&gt;="&amp;J$1,DT,"&lt;"&amp;K$1)-SUMIFS(CR,Ledger,$B24,DT,"&gt;="&amp;J$1,DT,"&lt;"&amp;K$1),SUMIFS(DR,Ledger,$B24,DT,"&gt;="&amp;$J$1,DT,"&lt;"&amp;K$1)-SUMIFS(CR,Ledger,$B24,DT,"&gt;="&amp;$J$1,DT,"&lt;"&amp;K$1)+$F24)</f>
        <v>9</v>
      </c>
      <c r="K24" s="81">
        <f t="shared" ca="1" si="30"/>
        <v>3</v>
      </c>
      <c r="L24" s="81">
        <f t="shared" ca="1" si="30"/>
        <v>3</v>
      </c>
      <c r="M24" s="81">
        <f t="shared" ca="1" si="30"/>
        <v>3</v>
      </c>
      <c r="N24" s="81">
        <f t="shared" ca="1" si="30"/>
        <v>2</v>
      </c>
      <c r="O24" s="81">
        <f t="shared" ca="1" si="30"/>
        <v>-4</v>
      </c>
      <c r="P24" s="81">
        <f t="shared" ca="1" si="30"/>
        <v>-4</v>
      </c>
      <c r="Q24" s="81">
        <f t="shared" ca="1" si="30"/>
        <v>-12</v>
      </c>
      <c r="R24" s="81">
        <f t="shared" ca="1" si="30"/>
        <v>-14</v>
      </c>
      <c r="S24" s="81">
        <f t="shared" ca="1" si="30"/>
        <v>-14</v>
      </c>
      <c r="T24" s="81">
        <f t="shared" ca="1" si="30"/>
        <v>-14</v>
      </c>
      <c r="U24" s="81">
        <f t="shared" ca="1" si="30"/>
        <v>-14</v>
      </c>
      <c r="V24" s="290">
        <f t="shared" ca="1" si="9"/>
        <v>0</v>
      </c>
    </row>
    <row r="25" spans="1:22">
      <c r="A25" s="199">
        <v>25</v>
      </c>
      <c r="B25" s="200" t="s">
        <v>321</v>
      </c>
      <c r="C25" s="194">
        <f t="shared" si="3"/>
        <v>24</v>
      </c>
      <c r="D25" s="194">
        <f t="shared" ca="1" si="1"/>
        <v>9</v>
      </c>
      <c r="E25" s="194" t="str">
        <f t="shared" si="4"/>
        <v>Customers 6</v>
      </c>
      <c r="F25" s="201">
        <v>0</v>
      </c>
      <c r="G25" s="194">
        <f t="shared" si="5"/>
        <v>19</v>
      </c>
      <c r="H25" s="194">
        <f t="shared" si="6"/>
        <v>25</v>
      </c>
      <c r="I25" s="198">
        <f t="shared" si="7"/>
        <v>-6</v>
      </c>
      <c r="J25" s="81">
        <f t="shared" ref="J25:U25" ca="1" si="31">IF($A25&gt;28,SUMIFS(DR,Ledger,$B25,DT,"&gt;="&amp;J$1,DT,"&lt;"&amp;K$1)-SUMIFS(CR,Ledger,$B25,DT,"&gt;="&amp;J$1,DT,"&lt;"&amp;K$1),SUMIFS(DR,Ledger,$B25,DT,"&gt;="&amp;$J$1,DT,"&lt;"&amp;K$1)-SUMIFS(CR,Ledger,$B25,DT,"&gt;="&amp;$J$1,DT,"&lt;"&amp;K$1)+$F25)</f>
        <v>0</v>
      </c>
      <c r="K25" s="81">
        <f t="shared" ca="1" si="31"/>
        <v>-7</v>
      </c>
      <c r="L25" s="81">
        <f t="shared" ca="1" si="31"/>
        <v>-7</v>
      </c>
      <c r="M25" s="81">
        <f t="shared" ca="1" si="31"/>
        <v>-7</v>
      </c>
      <c r="N25" s="81">
        <f t="shared" ca="1" si="31"/>
        <v>-9</v>
      </c>
      <c r="O25" s="81">
        <f t="shared" ca="1" si="31"/>
        <v>-6</v>
      </c>
      <c r="P25" s="81">
        <f t="shared" ca="1" si="31"/>
        <v>-6</v>
      </c>
      <c r="Q25" s="81">
        <f t="shared" ca="1" si="31"/>
        <v>-6</v>
      </c>
      <c r="R25" s="81">
        <f t="shared" ca="1" si="31"/>
        <v>-6</v>
      </c>
      <c r="S25" s="81">
        <f t="shared" ca="1" si="31"/>
        <v>-6</v>
      </c>
      <c r="T25" s="81">
        <f t="shared" ca="1" si="31"/>
        <v>-6</v>
      </c>
      <c r="U25" s="81">
        <f t="shared" ca="1" si="31"/>
        <v>-6</v>
      </c>
      <c r="V25" s="290">
        <f t="shared" ca="1" si="9"/>
        <v>0</v>
      </c>
    </row>
    <row r="26" spans="1:22">
      <c r="A26" s="199">
        <v>25</v>
      </c>
      <c r="B26" s="200" t="s">
        <v>322</v>
      </c>
      <c r="C26" s="194">
        <f t="shared" si="3"/>
        <v>25</v>
      </c>
      <c r="D26" s="194">
        <f t="shared" ca="1" si="1"/>
        <v>19</v>
      </c>
      <c r="E26" s="194" t="str">
        <f t="shared" si="4"/>
        <v>Customers 7</v>
      </c>
      <c r="F26" s="201">
        <v>0</v>
      </c>
      <c r="G26" s="194">
        <f t="shared" si="5"/>
        <v>30</v>
      </c>
      <c r="H26" s="194">
        <f t="shared" si="6"/>
        <v>58</v>
      </c>
      <c r="I26" s="198">
        <f t="shared" si="7"/>
        <v>-28</v>
      </c>
      <c r="J26" s="81">
        <f t="shared" ref="J26:U26" ca="1" si="32">IF($A26&gt;28,SUMIFS(DR,Ledger,$B26,DT,"&gt;="&amp;J$1,DT,"&lt;"&amp;K$1)-SUMIFS(CR,Ledger,$B26,DT,"&gt;="&amp;J$1,DT,"&lt;"&amp;K$1),SUMIFS(DR,Ledger,$B26,DT,"&gt;="&amp;$J$1,DT,"&lt;"&amp;K$1)-SUMIFS(CR,Ledger,$B26,DT,"&gt;="&amp;$J$1,DT,"&lt;"&amp;K$1)+$F26)</f>
        <v>-6</v>
      </c>
      <c r="K26" s="81">
        <f t="shared" ca="1" si="32"/>
        <v>-8</v>
      </c>
      <c r="L26" s="81">
        <f t="shared" ca="1" si="32"/>
        <v>-11</v>
      </c>
      <c r="M26" s="81">
        <f t="shared" ca="1" si="32"/>
        <v>-17</v>
      </c>
      <c r="N26" s="81">
        <f t="shared" ca="1" si="32"/>
        <v>-18</v>
      </c>
      <c r="O26" s="81">
        <f t="shared" ca="1" si="32"/>
        <v>-14</v>
      </c>
      <c r="P26" s="81">
        <f t="shared" ca="1" si="32"/>
        <v>-14</v>
      </c>
      <c r="Q26" s="81">
        <f t="shared" ca="1" si="32"/>
        <v>-35</v>
      </c>
      <c r="R26" s="81">
        <f t="shared" ca="1" si="32"/>
        <v>-28</v>
      </c>
      <c r="S26" s="81">
        <f t="shared" ca="1" si="32"/>
        <v>-28</v>
      </c>
      <c r="T26" s="81">
        <f t="shared" ca="1" si="32"/>
        <v>-28</v>
      </c>
      <c r="U26" s="81">
        <f t="shared" ca="1" si="32"/>
        <v>-28</v>
      </c>
      <c r="V26" s="290">
        <f t="shared" ca="1" si="9"/>
        <v>0</v>
      </c>
    </row>
    <row r="27" spans="1:22">
      <c r="A27" s="199">
        <v>25</v>
      </c>
      <c r="B27" s="200" t="s">
        <v>323</v>
      </c>
      <c r="C27" s="194">
        <f t="shared" si="3"/>
        <v>26</v>
      </c>
      <c r="D27" s="194">
        <f t="shared" ca="1" si="1"/>
        <v>12</v>
      </c>
      <c r="E27" s="194" t="str">
        <f t="shared" si="4"/>
        <v>Customers 8</v>
      </c>
      <c r="F27" s="201">
        <v>0</v>
      </c>
      <c r="G27" s="194">
        <f t="shared" si="5"/>
        <v>28</v>
      </c>
      <c r="H27" s="194">
        <f t="shared" si="6"/>
        <v>25</v>
      </c>
      <c r="I27" s="198">
        <f t="shared" si="7"/>
        <v>3</v>
      </c>
      <c r="J27" s="81">
        <f t="shared" ref="J27:U27" ca="1" si="33">IF($A27&gt;28,SUMIFS(DR,Ledger,$B27,DT,"&gt;="&amp;J$1,DT,"&lt;"&amp;K$1)-SUMIFS(CR,Ledger,$B27,DT,"&gt;="&amp;J$1,DT,"&lt;"&amp;K$1),SUMIFS(DR,Ledger,$B27,DT,"&gt;="&amp;$J$1,DT,"&lt;"&amp;K$1)-SUMIFS(CR,Ledger,$B27,DT,"&gt;="&amp;$J$1,DT,"&lt;"&amp;K$1)+$F27)</f>
        <v>0</v>
      </c>
      <c r="K27" s="81">
        <f t="shared" ca="1" si="33"/>
        <v>-9</v>
      </c>
      <c r="L27" s="81">
        <f t="shared" ca="1" si="33"/>
        <v>-9</v>
      </c>
      <c r="M27" s="81">
        <f t="shared" ca="1" si="33"/>
        <v>-9</v>
      </c>
      <c r="N27" s="81">
        <f t="shared" ca="1" si="33"/>
        <v>-16</v>
      </c>
      <c r="O27" s="81">
        <f t="shared" ca="1" si="33"/>
        <v>-16</v>
      </c>
      <c r="P27" s="81">
        <f t="shared" ca="1" si="33"/>
        <v>-10</v>
      </c>
      <c r="Q27" s="81">
        <f t="shared" ca="1" si="33"/>
        <v>-6</v>
      </c>
      <c r="R27" s="81">
        <f t="shared" ca="1" si="33"/>
        <v>3</v>
      </c>
      <c r="S27" s="81">
        <f t="shared" ca="1" si="33"/>
        <v>3</v>
      </c>
      <c r="T27" s="81">
        <f t="shared" ca="1" si="33"/>
        <v>3</v>
      </c>
      <c r="U27" s="81">
        <f t="shared" ca="1" si="33"/>
        <v>3</v>
      </c>
      <c r="V27" s="290">
        <f t="shared" ca="1" si="9"/>
        <v>0</v>
      </c>
    </row>
    <row r="28" spans="1:22">
      <c r="A28" s="199">
        <v>26</v>
      </c>
      <c r="B28" s="200" t="s">
        <v>125</v>
      </c>
      <c r="C28" s="194">
        <f t="shared" si="3"/>
        <v>27</v>
      </c>
      <c r="D28" s="194">
        <f t="shared" ca="1" si="1"/>
        <v>409</v>
      </c>
      <c r="E28" s="194" t="str">
        <f t="shared" si="4"/>
        <v>Cash</v>
      </c>
      <c r="F28" s="201">
        <v>0</v>
      </c>
      <c r="G28" s="194">
        <f t="shared" si="5"/>
        <v>10136</v>
      </c>
      <c r="H28" s="194">
        <f t="shared" si="6"/>
        <v>9639</v>
      </c>
      <c r="I28" s="198">
        <f t="shared" si="7"/>
        <v>497</v>
      </c>
      <c r="J28" s="81">
        <f t="shared" ref="J28:U28" ca="1" si="34">IF($A28&gt;28,SUMIFS(DR,Ledger,$B28,DT,"&gt;="&amp;J$1,DT,"&lt;"&amp;K$1)-SUMIFS(CR,Ledger,$B28,DT,"&gt;="&amp;J$1,DT,"&lt;"&amp;K$1),SUMIFS(DR,Ledger,$B28,DT,"&gt;="&amp;$J$1,DT,"&lt;"&amp;K$1)-SUMIFS(CR,Ledger,$B28,DT,"&gt;="&amp;$J$1,DT,"&lt;"&amp;K$1)+$F28)</f>
        <v>-208</v>
      </c>
      <c r="K28" s="81">
        <f t="shared" ca="1" si="34"/>
        <v>-422</v>
      </c>
      <c r="L28" s="81">
        <f t="shared" ca="1" si="34"/>
        <v>-585</v>
      </c>
      <c r="M28" s="81">
        <f t="shared" ca="1" si="34"/>
        <v>1757</v>
      </c>
      <c r="N28" s="81">
        <f t="shared" ca="1" si="34"/>
        <v>1448</v>
      </c>
      <c r="O28" s="81">
        <f t="shared" ca="1" si="34"/>
        <v>1182</v>
      </c>
      <c r="P28" s="81">
        <f t="shared" ca="1" si="34"/>
        <v>977</v>
      </c>
      <c r="Q28" s="81">
        <f t="shared" ca="1" si="34"/>
        <v>835</v>
      </c>
      <c r="R28" s="81">
        <f t="shared" ca="1" si="34"/>
        <v>497</v>
      </c>
      <c r="S28" s="81">
        <f t="shared" ca="1" si="34"/>
        <v>497</v>
      </c>
      <c r="T28" s="81">
        <f t="shared" ca="1" si="34"/>
        <v>497</v>
      </c>
      <c r="U28" s="81">
        <f t="shared" ca="1" si="34"/>
        <v>497</v>
      </c>
      <c r="V28" s="290">
        <f t="shared" ca="1" si="9"/>
        <v>0</v>
      </c>
    </row>
    <row r="29" spans="1:22">
      <c r="A29" s="199">
        <v>26</v>
      </c>
      <c r="B29" s="200" t="s">
        <v>324</v>
      </c>
      <c r="C29" s="194">
        <f t="shared" si="3"/>
        <v>28</v>
      </c>
      <c r="D29" s="194">
        <f t="shared" ca="1" si="1"/>
        <v>57</v>
      </c>
      <c r="E29" s="194" t="str">
        <f t="shared" si="4"/>
        <v>Bank</v>
      </c>
      <c r="F29" s="201">
        <v>0</v>
      </c>
      <c r="G29" s="194">
        <f t="shared" si="5"/>
        <v>20803</v>
      </c>
      <c r="H29" s="194">
        <f t="shared" si="6"/>
        <v>14657</v>
      </c>
      <c r="I29" s="198">
        <f t="shared" si="7"/>
        <v>6146</v>
      </c>
      <c r="J29" s="81">
        <f t="shared" ref="J29:U29" ca="1" si="35">IF($A29&gt;28,SUMIFS(DR,Ledger,$B29,DT,"&gt;="&amp;J$1,DT,"&lt;"&amp;K$1)-SUMIFS(CR,Ledger,$B29,DT,"&gt;="&amp;J$1,DT,"&lt;"&amp;K$1),SUMIFS(DR,Ledger,$B29,DT,"&gt;="&amp;$J$1,DT,"&lt;"&amp;K$1)-SUMIFS(CR,Ledger,$B29,DT,"&gt;="&amp;$J$1,DT,"&lt;"&amp;K$1)+$F29)</f>
        <v>2</v>
      </c>
      <c r="K29" s="81">
        <f t="shared" ca="1" si="35"/>
        <v>718</v>
      </c>
      <c r="L29" s="81">
        <f t="shared" ca="1" si="35"/>
        <v>711</v>
      </c>
      <c r="M29" s="81">
        <f t="shared" ca="1" si="35"/>
        <v>6210</v>
      </c>
      <c r="N29" s="81">
        <f t="shared" ca="1" si="35"/>
        <v>6216</v>
      </c>
      <c r="O29" s="81">
        <f t="shared" ca="1" si="35"/>
        <v>6217</v>
      </c>
      <c r="P29" s="81">
        <f t="shared" ca="1" si="35"/>
        <v>6197</v>
      </c>
      <c r="Q29" s="81">
        <f t="shared" ca="1" si="35"/>
        <v>6183</v>
      </c>
      <c r="R29" s="81">
        <f t="shared" ca="1" si="35"/>
        <v>6146</v>
      </c>
      <c r="S29" s="81">
        <f t="shared" ca="1" si="35"/>
        <v>6146</v>
      </c>
      <c r="T29" s="81">
        <f t="shared" ca="1" si="35"/>
        <v>6146</v>
      </c>
      <c r="U29" s="81">
        <f t="shared" ca="1" si="35"/>
        <v>6146</v>
      </c>
      <c r="V29" s="290">
        <f t="shared" ca="1" si="9"/>
        <v>0</v>
      </c>
    </row>
    <row r="30" spans="1:22">
      <c r="A30" s="199">
        <v>36</v>
      </c>
      <c r="B30" s="200" t="s">
        <v>249</v>
      </c>
      <c r="C30" s="194">
        <f t="shared" si="3"/>
        <v>29</v>
      </c>
      <c r="D30" s="194">
        <f t="shared" ca="1" si="1"/>
        <v>2</v>
      </c>
      <c r="E30" s="194" t="str">
        <f t="shared" si="4"/>
        <v> Depreciation </v>
      </c>
      <c r="F30" s="201">
        <v>0</v>
      </c>
      <c r="G30" s="194">
        <f t="shared" si="5"/>
        <v>280</v>
      </c>
      <c r="H30" s="194">
        <f t="shared" si="6"/>
        <v>0</v>
      </c>
      <c r="I30" s="198">
        <f t="shared" si="7"/>
        <v>280</v>
      </c>
      <c r="J30" s="81">
        <f t="shared" ref="J30:U30" ca="1" si="36">IF($A30&gt;28,SUMIFS(DR,Ledger,$B30,DT,"&gt;="&amp;J$1,DT,"&lt;"&amp;K$1)-SUMIFS(CR,Ledger,$B30,DT,"&gt;="&amp;J$1,DT,"&lt;"&amp;K$1),SUMIFS(DR,Ledger,$B30,DT,"&gt;="&amp;$J$1,DT,"&lt;"&amp;K$1)-SUMIFS(CR,Ledger,$B30,DT,"&gt;="&amp;$J$1,DT,"&lt;"&amp;K$1)+$F30)</f>
        <v>0</v>
      </c>
      <c r="K30" s="81">
        <f t="shared" ca="1" si="36"/>
        <v>0</v>
      </c>
      <c r="L30" s="81">
        <f t="shared" ca="1" si="36"/>
        <v>0</v>
      </c>
      <c r="M30" s="81">
        <f t="shared" ca="1" si="36"/>
        <v>0</v>
      </c>
      <c r="N30" s="81">
        <f t="shared" ca="1" si="36"/>
        <v>0</v>
      </c>
      <c r="O30" s="81">
        <f t="shared" ca="1" si="36"/>
        <v>0</v>
      </c>
      <c r="P30" s="81">
        <f t="shared" ca="1" si="36"/>
        <v>0</v>
      </c>
      <c r="Q30" s="81">
        <f t="shared" ca="1" si="36"/>
        <v>0</v>
      </c>
      <c r="R30" s="81">
        <f t="shared" ca="1" si="36"/>
        <v>280</v>
      </c>
      <c r="S30" s="81">
        <f t="shared" ca="1" si="36"/>
        <v>0</v>
      </c>
      <c r="T30" s="81">
        <f t="shared" ca="1" si="36"/>
        <v>0</v>
      </c>
      <c r="U30" s="81">
        <f t="shared" ca="1" si="36"/>
        <v>0</v>
      </c>
      <c r="V30" s="290">
        <f t="shared" ca="1" si="9"/>
        <v>0</v>
      </c>
    </row>
    <row r="31" spans="1:22">
      <c r="A31" s="199">
        <v>37</v>
      </c>
      <c r="B31" s="200" t="s">
        <v>250</v>
      </c>
      <c r="C31" s="194">
        <f t="shared" si="3"/>
        <v>30</v>
      </c>
      <c r="D31" s="194">
        <f t="shared" ca="1" si="1"/>
        <v>2</v>
      </c>
      <c r="E31" s="194" t="str">
        <f t="shared" si="4"/>
        <v> Electricity </v>
      </c>
      <c r="F31" s="201">
        <v>0</v>
      </c>
      <c r="G31" s="194">
        <f t="shared" si="5"/>
        <v>1</v>
      </c>
      <c r="H31" s="194">
        <f t="shared" si="6"/>
        <v>0</v>
      </c>
      <c r="I31" s="198">
        <f t="shared" si="7"/>
        <v>1</v>
      </c>
      <c r="J31" s="81">
        <f t="shared" ref="J31:U31" ca="1" si="37">IF($A31&gt;28,SUMIFS(DR,Ledger,$B31,DT,"&gt;="&amp;J$1,DT,"&lt;"&amp;K$1)-SUMIFS(CR,Ledger,$B31,DT,"&gt;="&amp;J$1,DT,"&lt;"&amp;K$1),SUMIFS(DR,Ledger,$B31,DT,"&gt;="&amp;$J$1,DT,"&lt;"&amp;K$1)-SUMIFS(CR,Ledger,$B31,DT,"&gt;="&amp;$J$1,DT,"&lt;"&amp;K$1)+$F31)</f>
        <v>0</v>
      </c>
      <c r="K31" s="81">
        <f t="shared" ca="1" si="37"/>
        <v>0</v>
      </c>
      <c r="L31" s="81">
        <f t="shared" ca="1" si="37"/>
        <v>0</v>
      </c>
      <c r="M31" s="81">
        <f t="shared" ca="1" si="37"/>
        <v>0</v>
      </c>
      <c r="N31" s="81">
        <f t="shared" ca="1" si="37"/>
        <v>0</v>
      </c>
      <c r="O31" s="81">
        <f t="shared" ca="1" si="37"/>
        <v>1</v>
      </c>
      <c r="P31" s="81">
        <f t="shared" ca="1" si="37"/>
        <v>0</v>
      </c>
      <c r="Q31" s="81">
        <f t="shared" ca="1" si="37"/>
        <v>0</v>
      </c>
      <c r="R31" s="81">
        <f t="shared" ca="1" si="37"/>
        <v>0</v>
      </c>
      <c r="S31" s="81">
        <f t="shared" ca="1" si="37"/>
        <v>0</v>
      </c>
      <c r="T31" s="81">
        <f t="shared" ca="1" si="37"/>
        <v>0</v>
      </c>
      <c r="U31" s="81">
        <f t="shared" ca="1" si="37"/>
        <v>0</v>
      </c>
      <c r="V31" s="290">
        <f t="shared" ca="1" si="9"/>
        <v>0</v>
      </c>
    </row>
    <row r="32" spans="1:22">
      <c r="A32" s="199">
        <v>37</v>
      </c>
      <c r="B32" s="200" t="s">
        <v>338</v>
      </c>
      <c r="C32" s="194">
        <f t="shared" si="3"/>
        <v>31</v>
      </c>
      <c r="D32" s="194">
        <f t="shared" ca="1" si="1"/>
        <v>10</v>
      </c>
      <c r="E32" s="194" t="str">
        <f t="shared" si="4"/>
        <v> Heat</v>
      </c>
      <c r="F32" s="201">
        <v>0</v>
      </c>
      <c r="G32" s="194">
        <f t="shared" si="5"/>
        <v>58</v>
      </c>
      <c r="H32" s="194">
        <f t="shared" si="6"/>
        <v>0</v>
      </c>
      <c r="I32" s="198">
        <f t="shared" si="7"/>
        <v>58</v>
      </c>
      <c r="J32" s="81">
        <f t="shared" ref="J32:U32" ca="1" si="38">IF($A32&gt;28,SUMIFS(DR,Ledger,$B32,DT,"&gt;="&amp;J$1,DT,"&lt;"&amp;K$1)-SUMIFS(CR,Ledger,$B32,DT,"&gt;="&amp;J$1,DT,"&lt;"&amp;K$1),SUMIFS(DR,Ledger,$B32,DT,"&gt;="&amp;$J$1,DT,"&lt;"&amp;K$1)-SUMIFS(CR,Ledger,$B32,DT,"&gt;="&amp;$J$1,DT,"&lt;"&amp;K$1)+$F32)</f>
        <v>0</v>
      </c>
      <c r="K32" s="81">
        <f t="shared" ca="1" si="38"/>
        <v>14</v>
      </c>
      <c r="L32" s="81">
        <f t="shared" ca="1" si="38"/>
        <v>0</v>
      </c>
      <c r="M32" s="81">
        <f t="shared" ca="1" si="38"/>
        <v>9</v>
      </c>
      <c r="N32" s="81">
        <f t="shared" ca="1" si="38"/>
        <v>6</v>
      </c>
      <c r="O32" s="81">
        <f t="shared" ca="1" si="38"/>
        <v>10</v>
      </c>
      <c r="P32" s="81">
        <f t="shared" ca="1" si="38"/>
        <v>10</v>
      </c>
      <c r="Q32" s="81">
        <f t="shared" ca="1" si="38"/>
        <v>9</v>
      </c>
      <c r="R32" s="81">
        <f t="shared" ca="1" si="38"/>
        <v>0</v>
      </c>
      <c r="S32" s="81">
        <f t="shared" ca="1" si="38"/>
        <v>0</v>
      </c>
      <c r="T32" s="81">
        <f t="shared" ca="1" si="38"/>
        <v>0</v>
      </c>
      <c r="U32" s="81">
        <f t="shared" ca="1" si="38"/>
        <v>0</v>
      </c>
      <c r="V32" s="290">
        <f t="shared" ca="1" si="9"/>
        <v>0</v>
      </c>
    </row>
    <row r="33" spans="1:22">
      <c r="A33" s="199">
        <v>37</v>
      </c>
      <c r="B33" s="200" t="s">
        <v>339</v>
      </c>
      <c r="C33" s="194">
        <f t="shared" si="3"/>
        <v>32</v>
      </c>
      <c r="D33" s="194">
        <f t="shared" ca="1" si="1"/>
        <v>33</v>
      </c>
      <c r="E33" s="194" t="str">
        <f t="shared" si="4"/>
        <v> Insurance</v>
      </c>
      <c r="F33" s="201">
        <v>0</v>
      </c>
      <c r="G33" s="194">
        <f t="shared" si="5"/>
        <v>175</v>
      </c>
      <c r="H33" s="194">
        <f t="shared" si="6"/>
        <v>0</v>
      </c>
      <c r="I33" s="198">
        <f t="shared" si="7"/>
        <v>175</v>
      </c>
      <c r="J33" s="81">
        <f t="shared" ref="J33:U33" ca="1" si="39">IF($A33&gt;28,SUMIFS(DR,Ledger,$B33,DT,"&gt;="&amp;J$1,DT,"&lt;"&amp;K$1)-SUMIFS(CR,Ledger,$B33,DT,"&gt;="&amp;J$1,DT,"&lt;"&amp;K$1),SUMIFS(DR,Ledger,$B33,DT,"&gt;="&amp;$J$1,DT,"&lt;"&amp;K$1)-SUMIFS(CR,Ledger,$B33,DT,"&gt;="&amp;$J$1,DT,"&lt;"&amp;K$1)+$F33)</f>
        <v>15</v>
      </c>
      <c r="K33" s="81">
        <f t="shared" ca="1" si="39"/>
        <v>18</v>
      </c>
      <c r="L33" s="81">
        <f t="shared" ca="1" si="39"/>
        <v>16</v>
      </c>
      <c r="M33" s="81">
        <f t="shared" ca="1" si="39"/>
        <v>8</v>
      </c>
      <c r="N33" s="81">
        <f t="shared" ca="1" si="39"/>
        <v>31</v>
      </c>
      <c r="O33" s="81">
        <f t="shared" ca="1" si="39"/>
        <v>41</v>
      </c>
      <c r="P33" s="81">
        <f t="shared" ca="1" si="39"/>
        <v>12</v>
      </c>
      <c r="Q33" s="81">
        <f t="shared" ca="1" si="39"/>
        <v>12</v>
      </c>
      <c r="R33" s="81">
        <f t="shared" ca="1" si="39"/>
        <v>22</v>
      </c>
      <c r="S33" s="81">
        <f t="shared" ca="1" si="39"/>
        <v>0</v>
      </c>
      <c r="T33" s="81">
        <f t="shared" ca="1" si="39"/>
        <v>0</v>
      </c>
      <c r="U33" s="81">
        <f t="shared" ca="1" si="39"/>
        <v>0</v>
      </c>
      <c r="V33" s="290">
        <f t="shared" ca="1" si="9"/>
        <v>0</v>
      </c>
    </row>
    <row r="34" spans="1:22">
      <c r="A34" s="199">
        <v>37</v>
      </c>
      <c r="B34" s="200" t="s">
        <v>251</v>
      </c>
      <c r="C34" s="194">
        <f t="shared" si="3"/>
        <v>33</v>
      </c>
      <c r="D34" s="194">
        <f t="shared" ref="D34:D65" ca="1" si="40">COUNTIF(LT,B34)</f>
        <v>10</v>
      </c>
      <c r="E34" s="194" t="str">
        <f t="shared" si="4"/>
        <v> Internet </v>
      </c>
      <c r="F34" s="201">
        <v>0</v>
      </c>
      <c r="G34" s="194">
        <f t="shared" ref="G34:G65" si="41">SUMIFS(DR,Ledger,B34)</f>
        <v>33</v>
      </c>
      <c r="H34" s="194">
        <f t="shared" ref="H34:H65" si="42">SUMIFS(CR,Ledger,B34)</f>
        <v>0</v>
      </c>
      <c r="I34" s="198">
        <f t="shared" si="7"/>
        <v>33</v>
      </c>
      <c r="J34" s="81">
        <f t="shared" ref="J34:U34" ca="1" si="43">IF($A34&gt;28,SUMIFS(DR,Ledger,$B34,DT,"&gt;="&amp;J$1,DT,"&lt;"&amp;K$1)-SUMIFS(CR,Ledger,$B34,DT,"&gt;="&amp;J$1,DT,"&lt;"&amp;K$1),SUMIFS(DR,Ledger,$B34,DT,"&gt;="&amp;$J$1,DT,"&lt;"&amp;K$1)-SUMIFS(CR,Ledger,$B34,DT,"&gt;="&amp;$J$1,DT,"&lt;"&amp;K$1)+$F34)</f>
        <v>2</v>
      </c>
      <c r="K34" s="81">
        <f t="shared" ca="1" si="43"/>
        <v>11</v>
      </c>
      <c r="L34" s="81">
        <f t="shared" ca="1" si="43"/>
        <v>2</v>
      </c>
      <c r="M34" s="81">
        <f t="shared" ca="1" si="43"/>
        <v>2</v>
      </c>
      <c r="N34" s="81">
        <f t="shared" ca="1" si="43"/>
        <v>16</v>
      </c>
      <c r="O34" s="81">
        <f t="shared" ca="1" si="43"/>
        <v>0</v>
      </c>
      <c r="P34" s="81">
        <f t="shared" ca="1" si="43"/>
        <v>0</v>
      </c>
      <c r="Q34" s="81">
        <f t="shared" ca="1" si="43"/>
        <v>0</v>
      </c>
      <c r="R34" s="81">
        <f t="shared" ca="1" si="43"/>
        <v>0</v>
      </c>
      <c r="S34" s="81">
        <f t="shared" ca="1" si="43"/>
        <v>0</v>
      </c>
      <c r="T34" s="81">
        <f t="shared" ca="1" si="43"/>
        <v>0</v>
      </c>
      <c r="U34" s="81">
        <f t="shared" ca="1" si="43"/>
        <v>0</v>
      </c>
      <c r="V34" s="290">
        <f t="shared" ca="1" si="9"/>
        <v>0</v>
      </c>
    </row>
    <row r="35" spans="1:22">
      <c r="A35" s="199">
        <v>37</v>
      </c>
      <c r="B35" s="200" t="s">
        <v>252</v>
      </c>
      <c r="C35" s="194">
        <f t="shared" si="3"/>
        <v>34</v>
      </c>
      <c r="D35" s="194">
        <f t="shared" ca="1" si="40"/>
        <v>2</v>
      </c>
      <c r="E35" s="194" t="str">
        <f t="shared" si="4"/>
        <v> Janitorial Supplies </v>
      </c>
      <c r="F35" s="201">
        <v>0</v>
      </c>
      <c r="G35" s="194">
        <f t="shared" si="41"/>
        <v>9</v>
      </c>
      <c r="H35" s="194">
        <f t="shared" si="42"/>
        <v>0</v>
      </c>
      <c r="I35" s="198">
        <f t="shared" si="7"/>
        <v>9</v>
      </c>
      <c r="J35" s="81">
        <f t="shared" ref="J35:U35" ca="1" si="44">IF($A35&gt;28,SUMIFS(DR,Ledger,$B35,DT,"&gt;="&amp;J$1,DT,"&lt;"&amp;K$1)-SUMIFS(CR,Ledger,$B35,DT,"&gt;="&amp;J$1,DT,"&lt;"&amp;K$1),SUMIFS(DR,Ledger,$B35,DT,"&gt;="&amp;$J$1,DT,"&lt;"&amp;K$1)-SUMIFS(CR,Ledger,$B35,DT,"&gt;="&amp;$J$1,DT,"&lt;"&amp;K$1)+$F35)</f>
        <v>0</v>
      </c>
      <c r="K35" s="81">
        <f t="shared" ca="1" si="44"/>
        <v>0</v>
      </c>
      <c r="L35" s="81">
        <f t="shared" ca="1" si="44"/>
        <v>0</v>
      </c>
      <c r="M35" s="81">
        <f t="shared" ca="1" si="44"/>
        <v>9</v>
      </c>
      <c r="N35" s="81">
        <f t="shared" ca="1" si="44"/>
        <v>0</v>
      </c>
      <c r="O35" s="81">
        <f t="shared" ca="1" si="44"/>
        <v>0</v>
      </c>
      <c r="P35" s="81">
        <f t="shared" ca="1" si="44"/>
        <v>0</v>
      </c>
      <c r="Q35" s="81">
        <f t="shared" ca="1" si="44"/>
        <v>0</v>
      </c>
      <c r="R35" s="81">
        <f t="shared" ca="1" si="44"/>
        <v>0</v>
      </c>
      <c r="S35" s="81">
        <f t="shared" ca="1" si="44"/>
        <v>0</v>
      </c>
      <c r="T35" s="81">
        <f t="shared" ca="1" si="44"/>
        <v>0</v>
      </c>
      <c r="U35" s="81">
        <f t="shared" ca="1" si="44"/>
        <v>0</v>
      </c>
      <c r="V35" s="290">
        <f t="shared" ca="1" si="9"/>
        <v>0</v>
      </c>
    </row>
    <row r="36" spans="1:22">
      <c r="A36" s="199">
        <v>37</v>
      </c>
      <c r="B36" s="200" t="s">
        <v>253</v>
      </c>
      <c r="C36" s="194">
        <f t="shared" si="3"/>
        <v>35</v>
      </c>
      <c r="D36" s="194">
        <f t="shared" ca="1" si="40"/>
        <v>10</v>
      </c>
      <c r="E36" s="194" t="str">
        <f t="shared" si="4"/>
        <v> Rent or Lease </v>
      </c>
      <c r="F36" s="201">
        <v>0</v>
      </c>
      <c r="G36" s="194">
        <f t="shared" si="41"/>
        <v>53</v>
      </c>
      <c r="H36" s="194">
        <f t="shared" si="42"/>
        <v>0</v>
      </c>
      <c r="I36" s="198">
        <f t="shared" si="7"/>
        <v>53</v>
      </c>
      <c r="J36" s="81">
        <f t="shared" ref="J36:U36" ca="1" si="45">IF($A36&gt;28,SUMIFS(DR,Ledger,$B36,DT,"&gt;="&amp;J$1,DT,"&lt;"&amp;K$1)-SUMIFS(CR,Ledger,$B36,DT,"&gt;="&amp;J$1,DT,"&lt;"&amp;K$1),SUMIFS(DR,Ledger,$B36,DT,"&gt;="&amp;$J$1,DT,"&lt;"&amp;K$1)-SUMIFS(CR,Ledger,$B36,DT,"&gt;="&amp;$J$1,DT,"&lt;"&amp;K$1)+$F36)</f>
        <v>0</v>
      </c>
      <c r="K36" s="81">
        <f t="shared" ca="1" si="45"/>
        <v>5</v>
      </c>
      <c r="L36" s="81">
        <f t="shared" ca="1" si="45"/>
        <v>7</v>
      </c>
      <c r="M36" s="81">
        <f t="shared" ca="1" si="45"/>
        <v>3</v>
      </c>
      <c r="N36" s="81">
        <f t="shared" ca="1" si="45"/>
        <v>8</v>
      </c>
      <c r="O36" s="81">
        <f t="shared" ca="1" si="45"/>
        <v>3</v>
      </c>
      <c r="P36" s="81">
        <f t="shared" ca="1" si="45"/>
        <v>19</v>
      </c>
      <c r="Q36" s="81">
        <f t="shared" ca="1" si="45"/>
        <v>0</v>
      </c>
      <c r="R36" s="81">
        <f t="shared" ca="1" si="45"/>
        <v>8</v>
      </c>
      <c r="S36" s="81">
        <f t="shared" ca="1" si="45"/>
        <v>0</v>
      </c>
      <c r="T36" s="81">
        <f t="shared" ca="1" si="45"/>
        <v>0</v>
      </c>
      <c r="U36" s="81">
        <f t="shared" ca="1" si="45"/>
        <v>0</v>
      </c>
      <c r="V36" s="290">
        <f t="shared" ca="1" si="9"/>
        <v>0</v>
      </c>
    </row>
    <row r="37" spans="1:22">
      <c r="A37" s="199">
        <v>37</v>
      </c>
      <c r="B37" s="200" t="s">
        <v>254</v>
      </c>
      <c r="C37" s="194">
        <f t="shared" si="3"/>
        <v>36</v>
      </c>
      <c r="D37" s="194">
        <f t="shared" ca="1" si="40"/>
        <v>2</v>
      </c>
      <c r="E37" s="194" t="str">
        <f t="shared" si="4"/>
        <v> Rubbish Removal </v>
      </c>
      <c r="F37" s="201">
        <v>0</v>
      </c>
      <c r="G37" s="194">
        <f t="shared" si="41"/>
        <v>2</v>
      </c>
      <c r="H37" s="194">
        <f t="shared" si="42"/>
        <v>0</v>
      </c>
      <c r="I37" s="198">
        <f t="shared" si="7"/>
        <v>2</v>
      </c>
      <c r="J37" s="81">
        <f t="shared" ref="J37:U37" ca="1" si="46">IF($A37&gt;28,SUMIFS(DR,Ledger,$B37,DT,"&gt;="&amp;J$1,DT,"&lt;"&amp;K$1)-SUMIFS(CR,Ledger,$B37,DT,"&gt;="&amp;J$1,DT,"&lt;"&amp;K$1),SUMIFS(DR,Ledger,$B37,DT,"&gt;="&amp;$J$1,DT,"&lt;"&amp;K$1)-SUMIFS(CR,Ledger,$B37,DT,"&gt;="&amp;$J$1,DT,"&lt;"&amp;K$1)+$F37)</f>
        <v>0</v>
      </c>
      <c r="K37" s="81">
        <f t="shared" ca="1" si="46"/>
        <v>0</v>
      </c>
      <c r="L37" s="81">
        <f t="shared" ca="1" si="46"/>
        <v>0</v>
      </c>
      <c r="M37" s="81">
        <f t="shared" ca="1" si="46"/>
        <v>0</v>
      </c>
      <c r="N37" s="81">
        <f t="shared" ca="1" si="46"/>
        <v>2</v>
      </c>
      <c r="O37" s="81">
        <f t="shared" ca="1" si="46"/>
        <v>0</v>
      </c>
      <c r="P37" s="81">
        <f t="shared" ca="1" si="46"/>
        <v>0</v>
      </c>
      <c r="Q37" s="81">
        <f t="shared" ca="1" si="46"/>
        <v>0</v>
      </c>
      <c r="R37" s="81">
        <f t="shared" ca="1" si="46"/>
        <v>0</v>
      </c>
      <c r="S37" s="81">
        <f t="shared" ca="1" si="46"/>
        <v>0</v>
      </c>
      <c r="T37" s="81">
        <f t="shared" ca="1" si="46"/>
        <v>0</v>
      </c>
      <c r="U37" s="81">
        <f t="shared" ca="1" si="46"/>
        <v>0</v>
      </c>
      <c r="V37" s="290">
        <f t="shared" ca="1" si="9"/>
        <v>0</v>
      </c>
    </row>
    <row r="38" spans="1:22">
      <c r="A38" s="199">
        <v>37</v>
      </c>
      <c r="B38" s="200" t="s">
        <v>255</v>
      </c>
      <c r="C38" s="194">
        <f t="shared" si="3"/>
        <v>37</v>
      </c>
      <c r="D38" s="194">
        <f t="shared" ca="1" si="40"/>
        <v>10</v>
      </c>
      <c r="E38" s="194" t="str">
        <f t="shared" si="4"/>
        <v> Telephone </v>
      </c>
      <c r="F38" s="201">
        <v>0</v>
      </c>
      <c r="G38" s="194">
        <f t="shared" si="41"/>
        <v>60</v>
      </c>
      <c r="H38" s="194">
        <f t="shared" si="42"/>
        <v>0</v>
      </c>
      <c r="I38" s="198">
        <f t="shared" si="7"/>
        <v>60</v>
      </c>
      <c r="J38" s="81">
        <f t="shared" ref="J38:U38" ca="1" si="47">IF($A38&gt;28,SUMIFS(DR,Ledger,$B38,DT,"&gt;="&amp;J$1,DT,"&lt;"&amp;K$1)-SUMIFS(CR,Ledger,$B38,DT,"&gt;="&amp;J$1,DT,"&lt;"&amp;K$1),SUMIFS(DR,Ledger,$B38,DT,"&gt;="&amp;$J$1,DT,"&lt;"&amp;K$1)-SUMIFS(CR,Ledger,$B38,DT,"&gt;="&amp;$J$1,DT,"&lt;"&amp;K$1)+$F38)</f>
        <v>13</v>
      </c>
      <c r="K38" s="81">
        <f t="shared" ca="1" si="47"/>
        <v>0</v>
      </c>
      <c r="L38" s="81">
        <f t="shared" ca="1" si="47"/>
        <v>0</v>
      </c>
      <c r="M38" s="81">
        <f t="shared" ca="1" si="47"/>
        <v>0</v>
      </c>
      <c r="N38" s="81">
        <f t="shared" ca="1" si="47"/>
        <v>16</v>
      </c>
      <c r="O38" s="81">
        <f t="shared" ca="1" si="47"/>
        <v>3</v>
      </c>
      <c r="P38" s="81">
        <f t="shared" ca="1" si="47"/>
        <v>18</v>
      </c>
      <c r="Q38" s="81">
        <f t="shared" ca="1" si="47"/>
        <v>1</v>
      </c>
      <c r="R38" s="81">
        <f t="shared" ca="1" si="47"/>
        <v>9</v>
      </c>
      <c r="S38" s="81">
        <f t="shared" ca="1" si="47"/>
        <v>0</v>
      </c>
      <c r="T38" s="81">
        <f t="shared" ca="1" si="47"/>
        <v>0</v>
      </c>
      <c r="U38" s="81">
        <f t="shared" ca="1" si="47"/>
        <v>0</v>
      </c>
      <c r="V38" s="290">
        <f t="shared" ca="1" si="9"/>
        <v>0</v>
      </c>
    </row>
    <row r="39" spans="1:22">
      <c r="A39" s="199">
        <v>37</v>
      </c>
      <c r="B39" s="200" t="s">
        <v>256</v>
      </c>
      <c r="C39" s="194">
        <f t="shared" si="3"/>
        <v>38</v>
      </c>
      <c r="D39" s="194">
        <f t="shared" ca="1" si="40"/>
        <v>2</v>
      </c>
      <c r="E39" s="194" t="str">
        <f t="shared" si="4"/>
        <v> Water &amp; Sewer </v>
      </c>
      <c r="F39" s="201">
        <v>0</v>
      </c>
      <c r="G39" s="194">
        <f t="shared" si="41"/>
        <v>7</v>
      </c>
      <c r="H39" s="194">
        <f t="shared" si="42"/>
        <v>0</v>
      </c>
      <c r="I39" s="198">
        <f t="shared" si="7"/>
        <v>7</v>
      </c>
      <c r="J39" s="81">
        <f t="shared" ref="J39:U39" ca="1" si="48">IF($A39&gt;28,SUMIFS(DR,Ledger,$B39,DT,"&gt;="&amp;J$1,DT,"&lt;"&amp;K$1)-SUMIFS(CR,Ledger,$B39,DT,"&gt;="&amp;J$1,DT,"&lt;"&amp;K$1),SUMIFS(DR,Ledger,$B39,DT,"&gt;="&amp;$J$1,DT,"&lt;"&amp;K$1)-SUMIFS(CR,Ledger,$B39,DT,"&gt;="&amp;$J$1,DT,"&lt;"&amp;K$1)+$F39)</f>
        <v>0</v>
      </c>
      <c r="K39" s="81">
        <f t="shared" ca="1" si="48"/>
        <v>0</v>
      </c>
      <c r="L39" s="81">
        <f t="shared" ca="1" si="48"/>
        <v>0</v>
      </c>
      <c r="M39" s="81">
        <f t="shared" ca="1" si="48"/>
        <v>0</v>
      </c>
      <c r="N39" s="81">
        <f t="shared" ca="1" si="48"/>
        <v>0</v>
      </c>
      <c r="O39" s="81">
        <f t="shared" ca="1" si="48"/>
        <v>0</v>
      </c>
      <c r="P39" s="81">
        <f t="shared" ca="1" si="48"/>
        <v>7</v>
      </c>
      <c r="Q39" s="81">
        <f t="shared" ca="1" si="48"/>
        <v>0</v>
      </c>
      <c r="R39" s="81">
        <f t="shared" ca="1" si="48"/>
        <v>0</v>
      </c>
      <c r="S39" s="81">
        <f t="shared" ca="1" si="48"/>
        <v>0</v>
      </c>
      <c r="T39" s="81">
        <f t="shared" ca="1" si="48"/>
        <v>0</v>
      </c>
      <c r="U39" s="81">
        <f t="shared" ca="1" si="48"/>
        <v>0</v>
      </c>
      <c r="V39" s="290">
        <f t="shared" ca="1" si="9"/>
        <v>0</v>
      </c>
    </row>
    <row r="40" spans="1:22">
      <c r="A40" s="199">
        <v>37</v>
      </c>
      <c r="B40" s="200" t="s">
        <v>328</v>
      </c>
      <c r="C40" s="194">
        <f t="shared" si="3"/>
        <v>39</v>
      </c>
      <c r="D40" s="194">
        <f t="shared" ca="1" si="40"/>
        <v>10</v>
      </c>
      <c r="E40" s="194" t="str">
        <f t="shared" si="4"/>
        <v>Office Expenses </v>
      </c>
      <c r="F40" s="201">
        <v>0</v>
      </c>
      <c r="G40" s="194">
        <f t="shared" si="41"/>
        <v>62</v>
      </c>
      <c r="H40" s="194">
        <f t="shared" si="42"/>
        <v>0</v>
      </c>
      <c r="I40" s="198">
        <f t="shared" si="7"/>
        <v>62</v>
      </c>
      <c r="J40" s="81">
        <f t="shared" ref="J40:U40" ca="1" si="49">IF($A40&gt;28,SUMIFS(DR,Ledger,$B40,DT,"&gt;="&amp;J$1,DT,"&lt;"&amp;K$1)-SUMIFS(CR,Ledger,$B40,DT,"&gt;="&amp;J$1,DT,"&lt;"&amp;K$1),SUMIFS(DR,Ledger,$B40,DT,"&gt;="&amp;$J$1,DT,"&lt;"&amp;K$1)-SUMIFS(CR,Ledger,$B40,DT,"&gt;="&amp;$J$1,DT,"&lt;"&amp;K$1)+$F40)</f>
        <v>18</v>
      </c>
      <c r="K40" s="81">
        <f t="shared" ca="1" si="49"/>
        <v>4</v>
      </c>
      <c r="L40" s="81">
        <f t="shared" ca="1" si="49"/>
        <v>9</v>
      </c>
      <c r="M40" s="81">
        <f t="shared" ca="1" si="49"/>
        <v>6</v>
      </c>
      <c r="N40" s="81">
        <f t="shared" ca="1" si="49"/>
        <v>0</v>
      </c>
      <c r="O40" s="81">
        <f t="shared" ca="1" si="49"/>
        <v>0</v>
      </c>
      <c r="P40" s="81">
        <f t="shared" ca="1" si="49"/>
        <v>15</v>
      </c>
      <c r="Q40" s="81">
        <f t="shared" ca="1" si="49"/>
        <v>0</v>
      </c>
      <c r="R40" s="81">
        <f t="shared" ca="1" si="49"/>
        <v>10</v>
      </c>
      <c r="S40" s="81">
        <f t="shared" ca="1" si="49"/>
        <v>0</v>
      </c>
      <c r="T40" s="81">
        <f t="shared" ca="1" si="49"/>
        <v>0</v>
      </c>
      <c r="U40" s="81">
        <f t="shared" ca="1" si="49"/>
        <v>0</v>
      </c>
      <c r="V40" s="290">
        <f t="shared" ca="1" si="9"/>
        <v>0</v>
      </c>
    </row>
    <row r="41" spans="1:22">
      <c r="A41" s="199">
        <v>37</v>
      </c>
      <c r="B41" s="200" t="s">
        <v>257</v>
      </c>
      <c r="C41" s="194">
        <f t="shared" si="3"/>
        <v>40</v>
      </c>
      <c r="D41" s="194">
        <f t="shared" ca="1" si="40"/>
        <v>2</v>
      </c>
      <c r="E41" s="194" t="str">
        <f t="shared" si="4"/>
        <v> Accounting Fees </v>
      </c>
      <c r="F41" s="201">
        <v>0</v>
      </c>
      <c r="G41" s="194">
        <f t="shared" si="41"/>
        <v>8</v>
      </c>
      <c r="H41" s="194">
        <f t="shared" si="42"/>
        <v>0</v>
      </c>
      <c r="I41" s="198">
        <f t="shared" si="7"/>
        <v>8</v>
      </c>
      <c r="J41" s="81">
        <f t="shared" ref="J41:U41" ca="1" si="50">IF($A41&gt;28,SUMIFS(DR,Ledger,$B41,DT,"&gt;="&amp;J$1,DT,"&lt;"&amp;K$1)-SUMIFS(CR,Ledger,$B41,DT,"&gt;="&amp;J$1,DT,"&lt;"&amp;K$1),SUMIFS(DR,Ledger,$B41,DT,"&gt;="&amp;$J$1,DT,"&lt;"&amp;K$1)-SUMIFS(CR,Ledger,$B41,DT,"&gt;="&amp;$J$1,DT,"&lt;"&amp;K$1)+$F41)</f>
        <v>0</v>
      </c>
      <c r="K41" s="81">
        <f t="shared" ca="1" si="50"/>
        <v>0</v>
      </c>
      <c r="L41" s="81">
        <f t="shared" ca="1" si="50"/>
        <v>0</v>
      </c>
      <c r="M41" s="81">
        <f t="shared" ca="1" si="50"/>
        <v>0</v>
      </c>
      <c r="N41" s="81">
        <f t="shared" ca="1" si="50"/>
        <v>0</v>
      </c>
      <c r="O41" s="81">
        <f t="shared" ca="1" si="50"/>
        <v>0</v>
      </c>
      <c r="P41" s="81">
        <f t="shared" ca="1" si="50"/>
        <v>0</v>
      </c>
      <c r="Q41" s="81">
        <f t="shared" ca="1" si="50"/>
        <v>8</v>
      </c>
      <c r="R41" s="81">
        <f t="shared" ca="1" si="50"/>
        <v>0</v>
      </c>
      <c r="S41" s="81">
        <f t="shared" ca="1" si="50"/>
        <v>0</v>
      </c>
      <c r="T41" s="81">
        <f t="shared" ca="1" si="50"/>
        <v>0</v>
      </c>
      <c r="U41" s="81">
        <f t="shared" ca="1" si="50"/>
        <v>0</v>
      </c>
      <c r="V41" s="290">
        <f t="shared" ca="1" si="9"/>
        <v>0</v>
      </c>
    </row>
    <row r="42" spans="1:22">
      <c r="A42" s="199">
        <v>37</v>
      </c>
      <c r="B42" s="200" t="s">
        <v>258</v>
      </c>
      <c r="C42" s="194">
        <f t="shared" si="3"/>
        <v>41</v>
      </c>
      <c r="D42" s="194">
        <f t="shared" ca="1" si="40"/>
        <v>10</v>
      </c>
      <c r="E42" s="194" t="str">
        <f t="shared" si="4"/>
        <v> Bad Debt Expenses </v>
      </c>
      <c r="F42" s="201">
        <v>0</v>
      </c>
      <c r="G42" s="194">
        <f t="shared" si="41"/>
        <v>59</v>
      </c>
      <c r="H42" s="194">
        <f t="shared" si="42"/>
        <v>0</v>
      </c>
      <c r="I42" s="198">
        <f t="shared" si="7"/>
        <v>59</v>
      </c>
      <c r="J42" s="81">
        <f t="shared" ref="J42:U42" ca="1" si="51">IF($A42&gt;28,SUMIFS(DR,Ledger,$B42,DT,"&gt;="&amp;J$1,DT,"&lt;"&amp;K$1)-SUMIFS(CR,Ledger,$B42,DT,"&gt;="&amp;J$1,DT,"&lt;"&amp;K$1),SUMIFS(DR,Ledger,$B42,DT,"&gt;="&amp;$J$1,DT,"&lt;"&amp;K$1)-SUMIFS(CR,Ledger,$B42,DT,"&gt;="&amp;$J$1,DT,"&lt;"&amp;K$1)+$F42)</f>
        <v>5</v>
      </c>
      <c r="K42" s="81">
        <f t="shared" ca="1" si="51"/>
        <v>0</v>
      </c>
      <c r="L42" s="81">
        <f t="shared" ca="1" si="51"/>
        <v>0</v>
      </c>
      <c r="M42" s="81">
        <f t="shared" ca="1" si="51"/>
        <v>15</v>
      </c>
      <c r="N42" s="81">
        <f t="shared" ca="1" si="51"/>
        <v>0</v>
      </c>
      <c r="O42" s="81">
        <f t="shared" ca="1" si="51"/>
        <v>6</v>
      </c>
      <c r="P42" s="81">
        <f t="shared" ca="1" si="51"/>
        <v>13</v>
      </c>
      <c r="Q42" s="81">
        <f t="shared" ca="1" si="51"/>
        <v>3</v>
      </c>
      <c r="R42" s="81">
        <f t="shared" ca="1" si="51"/>
        <v>17</v>
      </c>
      <c r="S42" s="81">
        <f t="shared" ca="1" si="51"/>
        <v>0</v>
      </c>
      <c r="T42" s="81">
        <f t="shared" ca="1" si="51"/>
        <v>0</v>
      </c>
      <c r="U42" s="81">
        <f t="shared" ca="1" si="51"/>
        <v>0</v>
      </c>
      <c r="V42" s="290">
        <f t="shared" ca="1" si="9"/>
        <v>0</v>
      </c>
    </row>
    <row r="43" spans="1:22">
      <c r="A43" s="199">
        <v>37</v>
      </c>
      <c r="B43" s="200" t="s">
        <v>259</v>
      </c>
      <c r="C43" s="194">
        <f t="shared" si="3"/>
        <v>42</v>
      </c>
      <c r="D43" s="194">
        <f t="shared" ca="1" si="40"/>
        <v>2</v>
      </c>
      <c r="E43" s="194" t="str">
        <f t="shared" si="4"/>
        <v> Bank Charges </v>
      </c>
      <c r="F43" s="201">
        <v>0</v>
      </c>
      <c r="G43" s="194">
        <f t="shared" si="41"/>
        <v>1</v>
      </c>
      <c r="H43" s="194">
        <f t="shared" si="42"/>
        <v>0</v>
      </c>
      <c r="I43" s="198">
        <f t="shared" si="7"/>
        <v>1</v>
      </c>
      <c r="J43" s="81">
        <f t="shared" ref="J43:U43" ca="1" si="52">IF($A43&gt;28,SUMIFS(DR,Ledger,$B43,DT,"&gt;="&amp;J$1,DT,"&lt;"&amp;K$1)-SUMIFS(CR,Ledger,$B43,DT,"&gt;="&amp;J$1,DT,"&lt;"&amp;K$1),SUMIFS(DR,Ledger,$B43,DT,"&gt;="&amp;$J$1,DT,"&lt;"&amp;K$1)-SUMIFS(CR,Ledger,$B43,DT,"&gt;="&amp;$J$1,DT,"&lt;"&amp;K$1)+$F43)</f>
        <v>0</v>
      </c>
      <c r="K43" s="81">
        <f t="shared" ca="1" si="52"/>
        <v>0</v>
      </c>
      <c r="L43" s="81">
        <f t="shared" ca="1" si="52"/>
        <v>0</v>
      </c>
      <c r="M43" s="81">
        <f t="shared" ca="1" si="52"/>
        <v>0</v>
      </c>
      <c r="N43" s="81">
        <f t="shared" ca="1" si="52"/>
        <v>1</v>
      </c>
      <c r="O43" s="81">
        <f t="shared" ca="1" si="52"/>
        <v>0</v>
      </c>
      <c r="P43" s="81">
        <f t="shared" ca="1" si="52"/>
        <v>0</v>
      </c>
      <c r="Q43" s="81">
        <f t="shared" ca="1" si="52"/>
        <v>0</v>
      </c>
      <c r="R43" s="81">
        <f t="shared" ca="1" si="52"/>
        <v>0</v>
      </c>
      <c r="S43" s="81">
        <f t="shared" ca="1" si="52"/>
        <v>0</v>
      </c>
      <c r="T43" s="81">
        <f t="shared" ca="1" si="52"/>
        <v>0</v>
      </c>
      <c r="U43" s="81">
        <f t="shared" ca="1" si="52"/>
        <v>0</v>
      </c>
      <c r="V43" s="290">
        <f t="shared" ca="1" si="9"/>
        <v>0</v>
      </c>
    </row>
    <row r="44" spans="1:22">
      <c r="A44" s="199">
        <v>37</v>
      </c>
      <c r="B44" s="200" t="s">
        <v>260</v>
      </c>
      <c r="C44" s="194">
        <f t="shared" si="3"/>
        <v>43</v>
      </c>
      <c r="D44" s="194">
        <f t="shared" ca="1" si="40"/>
        <v>10</v>
      </c>
      <c r="E44" s="194" t="str">
        <f t="shared" si="4"/>
        <v> Books &amp; Manuals </v>
      </c>
      <c r="F44" s="201">
        <v>0</v>
      </c>
      <c r="G44" s="194">
        <f t="shared" si="41"/>
        <v>40</v>
      </c>
      <c r="H44" s="194">
        <f t="shared" si="42"/>
        <v>0</v>
      </c>
      <c r="I44" s="198">
        <f t="shared" si="7"/>
        <v>40</v>
      </c>
      <c r="J44" s="81">
        <f t="shared" ref="J44:U44" ca="1" si="53">IF($A44&gt;28,SUMIFS(DR,Ledger,$B44,DT,"&gt;="&amp;J$1,DT,"&lt;"&amp;K$1)-SUMIFS(CR,Ledger,$B44,DT,"&gt;="&amp;J$1,DT,"&lt;"&amp;K$1),SUMIFS(DR,Ledger,$B44,DT,"&gt;="&amp;$J$1,DT,"&lt;"&amp;K$1)-SUMIFS(CR,Ledger,$B44,DT,"&gt;="&amp;$J$1,DT,"&lt;"&amp;K$1)+$F44)</f>
        <v>4</v>
      </c>
      <c r="K44" s="81">
        <f t="shared" ca="1" si="53"/>
        <v>4</v>
      </c>
      <c r="L44" s="81">
        <f t="shared" ca="1" si="53"/>
        <v>3</v>
      </c>
      <c r="M44" s="81">
        <f t="shared" ca="1" si="53"/>
        <v>9</v>
      </c>
      <c r="N44" s="81">
        <f t="shared" ca="1" si="53"/>
        <v>4</v>
      </c>
      <c r="O44" s="81">
        <f t="shared" ca="1" si="53"/>
        <v>11</v>
      </c>
      <c r="P44" s="81">
        <f t="shared" ca="1" si="53"/>
        <v>0</v>
      </c>
      <c r="Q44" s="81">
        <f t="shared" ca="1" si="53"/>
        <v>0</v>
      </c>
      <c r="R44" s="81">
        <f t="shared" ca="1" si="53"/>
        <v>5</v>
      </c>
      <c r="S44" s="81">
        <f t="shared" ca="1" si="53"/>
        <v>0</v>
      </c>
      <c r="T44" s="81">
        <f t="shared" ca="1" si="53"/>
        <v>0</v>
      </c>
      <c r="U44" s="81">
        <f t="shared" ca="1" si="53"/>
        <v>0</v>
      </c>
      <c r="V44" s="290">
        <f t="shared" ca="1" si="9"/>
        <v>0</v>
      </c>
    </row>
    <row r="45" spans="1:22">
      <c r="A45" s="199">
        <v>37</v>
      </c>
      <c r="B45" s="200" t="s">
        <v>261</v>
      </c>
      <c r="C45" s="194">
        <f t="shared" si="3"/>
        <v>44</v>
      </c>
      <c r="D45" s="194">
        <f t="shared" ca="1" si="40"/>
        <v>2</v>
      </c>
      <c r="E45" s="194" t="str">
        <f t="shared" si="4"/>
        <v> Credit Card Processing Fees</v>
      </c>
      <c r="F45" s="201">
        <v>0</v>
      </c>
      <c r="G45" s="194">
        <f t="shared" si="41"/>
        <v>6</v>
      </c>
      <c r="H45" s="194">
        <f t="shared" si="42"/>
        <v>0</v>
      </c>
      <c r="I45" s="198">
        <f t="shared" si="7"/>
        <v>6</v>
      </c>
      <c r="J45" s="81">
        <f t="shared" ref="J45:U45" ca="1" si="54">IF($A45&gt;28,SUMIFS(DR,Ledger,$B45,DT,"&gt;="&amp;J$1,DT,"&lt;"&amp;K$1)-SUMIFS(CR,Ledger,$B45,DT,"&gt;="&amp;J$1,DT,"&lt;"&amp;K$1),SUMIFS(DR,Ledger,$B45,DT,"&gt;="&amp;$J$1,DT,"&lt;"&amp;K$1)-SUMIFS(CR,Ledger,$B45,DT,"&gt;="&amp;$J$1,DT,"&lt;"&amp;K$1)+$F45)</f>
        <v>0</v>
      </c>
      <c r="K45" s="81">
        <f t="shared" ca="1" si="54"/>
        <v>0</v>
      </c>
      <c r="L45" s="81">
        <f t="shared" ca="1" si="54"/>
        <v>6</v>
      </c>
      <c r="M45" s="81">
        <f t="shared" ca="1" si="54"/>
        <v>0</v>
      </c>
      <c r="N45" s="81">
        <f t="shared" ca="1" si="54"/>
        <v>0</v>
      </c>
      <c r="O45" s="81">
        <f t="shared" ca="1" si="54"/>
        <v>0</v>
      </c>
      <c r="P45" s="81">
        <f t="shared" ca="1" si="54"/>
        <v>0</v>
      </c>
      <c r="Q45" s="81">
        <f t="shared" ca="1" si="54"/>
        <v>0</v>
      </c>
      <c r="R45" s="81">
        <f t="shared" ca="1" si="54"/>
        <v>0</v>
      </c>
      <c r="S45" s="81">
        <f t="shared" ca="1" si="54"/>
        <v>0</v>
      </c>
      <c r="T45" s="81">
        <f t="shared" ca="1" si="54"/>
        <v>0</v>
      </c>
      <c r="U45" s="81">
        <f t="shared" ca="1" si="54"/>
        <v>0</v>
      </c>
      <c r="V45" s="290">
        <f t="shared" ca="1" si="9"/>
        <v>0</v>
      </c>
    </row>
    <row r="46" spans="1:22">
      <c r="A46" s="199">
        <v>37</v>
      </c>
      <c r="B46" s="200" t="s">
        <v>262</v>
      </c>
      <c r="C46" s="194">
        <f t="shared" si="3"/>
        <v>45</v>
      </c>
      <c r="D46" s="194">
        <f t="shared" ca="1" si="40"/>
        <v>10</v>
      </c>
      <c r="E46" s="194" t="str">
        <f t="shared" si="4"/>
        <v> Delivery Costs </v>
      </c>
      <c r="F46" s="201">
        <v>0</v>
      </c>
      <c r="G46" s="194">
        <f t="shared" si="41"/>
        <v>37</v>
      </c>
      <c r="H46" s="194">
        <f t="shared" si="42"/>
        <v>0</v>
      </c>
      <c r="I46" s="198">
        <f t="shared" si="7"/>
        <v>37</v>
      </c>
      <c r="J46" s="81">
        <f t="shared" ref="J46:U46" ca="1" si="55">IF($A46&gt;28,SUMIFS(DR,Ledger,$B46,DT,"&gt;="&amp;J$1,DT,"&lt;"&amp;K$1)-SUMIFS(CR,Ledger,$B46,DT,"&gt;="&amp;J$1,DT,"&lt;"&amp;K$1),SUMIFS(DR,Ledger,$B46,DT,"&gt;="&amp;$J$1,DT,"&lt;"&amp;K$1)-SUMIFS(CR,Ledger,$B46,DT,"&gt;="&amp;$J$1,DT,"&lt;"&amp;K$1)+$F46)</f>
        <v>0</v>
      </c>
      <c r="K46" s="81">
        <f t="shared" ca="1" si="55"/>
        <v>10</v>
      </c>
      <c r="L46" s="81">
        <f t="shared" ca="1" si="55"/>
        <v>8</v>
      </c>
      <c r="M46" s="81">
        <f t="shared" ca="1" si="55"/>
        <v>3</v>
      </c>
      <c r="N46" s="81">
        <f t="shared" ca="1" si="55"/>
        <v>1</v>
      </c>
      <c r="O46" s="81">
        <f t="shared" ca="1" si="55"/>
        <v>1</v>
      </c>
      <c r="P46" s="81">
        <f t="shared" ca="1" si="55"/>
        <v>0</v>
      </c>
      <c r="Q46" s="81">
        <f t="shared" ca="1" si="55"/>
        <v>0</v>
      </c>
      <c r="R46" s="81">
        <f t="shared" ca="1" si="55"/>
        <v>14</v>
      </c>
      <c r="S46" s="81">
        <f t="shared" ca="1" si="55"/>
        <v>0</v>
      </c>
      <c r="T46" s="81">
        <f t="shared" ca="1" si="55"/>
        <v>0</v>
      </c>
      <c r="U46" s="81">
        <f t="shared" ca="1" si="55"/>
        <v>0</v>
      </c>
      <c r="V46" s="290">
        <f t="shared" ca="1" si="9"/>
        <v>0</v>
      </c>
    </row>
    <row r="47" spans="1:22">
      <c r="A47" s="199">
        <v>37</v>
      </c>
      <c r="B47" s="200" t="s">
        <v>263</v>
      </c>
      <c r="C47" s="194">
        <f t="shared" si="3"/>
        <v>46</v>
      </c>
      <c r="D47" s="194">
        <f t="shared" ca="1" si="40"/>
        <v>2</v>
      </c>
      <c r="E47" s="194" t="str">
        <f t="shared" si="4"/>
        <v> Donations </v>
      </c>
      <c r="F47" s="201">
        <v>0</v>
      </c>
      <c r="G47" s="194">
        <f t="shared" si="41"/>
        <v>2</v>
      </c>
      <c r="H47" s="194">
        <f t="shared" si="42"/>
        <v>0</v>
      </c>
      <c r="I47" s="198">
        <f t="shared" si="7"/>
        <v>2</v>
      </c>
      <c r="J47" s="81">
        <f t="shared" ref="J47:U47" ca="1" si="56">IF($A47&gt;28,SUMIFS(DR,Ledger,$B47,DT,"&gt;="&amp;J$1,DT,"&lt;"&amp;K$1)-SUMIFS(CR,Ledger,$B47,DT,"&gt;="&amp;J$1,DT,"&lt;"&amp;K$1),SUMIFS(DR,Ledger,$B47,DT,"&gt;="&amp;$J$1,DT,"&lt;"&amp;K$1)-SUMIFS(CR,Ledger,$B47,DT,"&gt;="&amp;$J$1,DT,"&lt;"&amp;K$1)+$F47)</f>
        <v>2</v>
      </c>
      <c r="K47" s="81">
        <f t="shared" ca="1" si="56"/>
        <v>0</v>
      </c>
      <c r="L47" s="81">
        <f t="shared" ca="1" si="56"/>
        <v>0</v>
      </c>
      <c r="M47" s="81">
        <f t="shared" ca="1" si="56"/>
        <v>0</v>
      </c>
      <c r="N47" s="81">
        <f t="shared" ca="1" si="56"/>
        <v>0</v>
      </c>
      <c r="O47" s="81">
        <f t="shared" ca="1" si="56"/>
        <v>0</v>
      </c>
      <c r="P47" s="81">
        <f t="shared" ca="1" si="56"/>
        <v>0</v>
      </c>
      <c r="Q47" s="81">
        <f t="shared" ca="1" si="56"/>
        <v>0</v>
      </c>
      <c r="R47" s="81">
        <f t="shared" ca="1" si="56"/>
        <v>0</v>
      </c>
      <c r="S47" s="81">
        <f t="shared" ca="1" si="56"/>
        <v>0</v>
      </c>
      <c r="T47" s="81">
        <f t="shared" ca="1" si="56"/>
        <v>0</v>
      </c>
      <c r="U47" s="81">
        <f t="shared" ca="1" si="56"/>
        <v>0</v>
      </c>
      <c r="V47" s="290">
        <f t="shared" ca="1" si="9"/>
        <v>0</v>
      </c>
    </row>
    <row r="48" spans="1:22">
      <c r="A48" s="199">
        <v>37</v>
      </c>
      <c r="B48" s="200" t="s">
        <v>264</v>
      </c>
      <c r="C48" s="194">
        <f t="shared" si="3"/>
        <v>47</v>
      </c>
      <c r="D48" s="194">
        <f t="shared" ca="1" si="40"/>
        <v>10</v>
      </c>
      <c r="E48" s="194" t="str">
        <f t="shared" si="4"/>
        <v> Education </v>
      </c>
      <c r="F48" s="201">
        <v>0</v>
      </c>
      <c r="G48" s="194">
        <f t="shared" si="41"/>
        <v>49</v>
      </c>
      <c r="H48" s="194">
        <f t="shared" si="42"/>
        <v>0</v>
      </c>
      <c r="I48" s="198">
        <f t="shared" si="7"/>
        <v>49</v>
      </c>
      <c r="J48" s="81">
        <f t="shared" ref="J48:U48" ca="1" si="57">IF($A48&gt;28,SUMIFS(DR,Ledger,$B48,DT,"&gt;="&amp;J$1,DT,"&lt;"&amp;K$1)-SUMIFS(CR,Ledger,$B48,DT,"&gt;="&amp;J$1,DT,"&lt;"&amp;K$1),SUMIFS(DR,Ledger,$B48,DT,"&gt;="&amp;$J$1,DT,"&lt;"&amp;K$1)-SUMIFS(CR,Ledger,$B48,DT,"&gt;="&amp;$J$1,DT,"&lt;"&amp;K$1)+$F48)</f>
        <v>0</v>
      </c>
      <c r="K48" s="81">
        <f t="shared" ca="1" si="57"/>
        <v>0</v>
      </c>
      <c r="L48" s="81">
        <f t="shared" ca="1" si="57"/>
        <v>2</v>
      </c>
      <c r="M48" s="81">
        <f t="shared" ca="1" si="57"/>
        <v>12</v>
      </c>
      <c r="N48" s="81">
        <f t="shared" ca="1" si="57"/>
        <v>10</v>
      </c>
      <c r="O48" s="81">
        <f t="shared" ca="1" si="57"/>
        <v>0</v>
      </c>
      <c r="P48" s="81">
        <f t="shared" ca="1" si="57"/>
        <v>0</v>
      </c>
      <c r="Q48" s="81">
        <f t="shared" ca="1" si="57"/>
        <v>16</v>
      </c>
      <c r="R48" s="81">
        <f t="shared" ca="1" si="57"/>
        <v>9</v>
      </c>
      <c r="S48" s="81">
        <f t="shared" ca="1" si="57"/>
        <v>0</v>
      </c>
      <c r="T48" s="81">
        <f t="shared" ca="1" si="57"/>
        <v>0</v>
      </c>
      <c r="U48" s="81">
        <f t="shared" ca="1" si="57"/>
        <v>0</v>
      </c>
      <c r="V48" s="290">
        <f t="shared" ca="1" si="9"/>
        <v>0</v>
      </c>
    </row>
    <row r="49" spans="1:22">
      <c r="A49" s="199">
        <v>37</v>
      </c>
      <c r="B49" s="200" t="s">
        <v>265</v>
      </c>
      <c r="C49" s="194">
        <f t="shared" si="3"/>
        <v>48</v>
      </c>
      <c r="D49" s="194">
        <f t="shared" ca="1" si="40"/>
        <v>2</v>
      </c>
      <c r="E49" s="194" t="str">
        <f t="shared" si="4"/>
        <v> Legal Fees </v>
      </c>
      <c r="F49" s="201">
        <v>0</v>
      </c>
      <c r="G49" s="194">
        <f t="shared" si="41"/>
        <v>10</v>
      </c>
      <c r="H49" s="194">
        <f t="shared" si="42"/>
        <v>0</v>
      </c>
      <c r="I49" s="198">
        <f t="shared" si="7"/>
        <v>10</v>
      </c>
      <c r="J49" s="81">
        <f t="shared" ref="J49:U49" ca="1" si="58">IF($A49&gt;28,SUMIFS(DR,Ledger,$B49,DT,"&gt;="&amp;J$1,DT,"&lt;"&amp;K$1)-SUMIFS(CR,Ledger,$B49,DT,"&gt;="&amp;J$1,DT,"&lt;"&amp;K$1),SUMIFS(DR,Ledger,$B49,DT,"&gt;="&amp;$J$1,DT,"&lt;"&amp;K$1)-SUMIFS(CR,Ledger,$B49,DT,"&gt;="&amp;$J$1,DT,"&lt;"&amp;K$1)+$F49)</f>
        <v>0</v>
      </c>
      <c r="K49" s="81">
        <f t="shared" ca="1" si="58"/>
        <v>0</v>
      </c>
      <c r="L49" s="81">
        <f t="shared" ca="1" si="58"/>
        <v>0</v>
      </c>
      <c r="M49" s="81">
        <f t="shared" ca="1" si="58"/>
        <v>0</v>
      </c>
      <c r="N49" s="81">
        <f t="shared" ca="1" si="58"/>
        <v>0</v>
      </c>
      <c r="O49" s="81">
        <f t="shared" ca="1" si="58"/>
        <v>10</v>
      </c>
      <c r="P49" s="81">
        <f t="shared" ca="1" si="58"/>
        <v>0</v>
      </c>
      <c r="Q49" s="81">
        <f t="shared" ca="1" si="58"/>
        <v>0</v>
      </c>
      <c r="R49" s="81">
        <f t="shared" ca="1" si="58"/>
        <v>0</v>
      </c>
      <c r="S49" s="81">
        <f t="shared" ca="1" si="58"/>
        <v>0</v>
      </c>
      <c r="T49" s="81">
        <f t="shared" ca="1" si="58"/>
        <v>0</v>
      </c>
      <c r="U49" s="81">
        <f t="shared" ca="1" si="58"/>
        <v>0</v>
      </c>
      <c r="V49" s="290">
        <f t="shared" ca="1" si="9"/>
        <v>0</v>
      </c>
    </row>
    <row r="50" spans="1:22">
      <c r="A50" s="199">
        <v>37</v>
      </c>
      <c r="B50" s="200" t="s">
        <v>266</v>
      </c>
      <c r="C50" s="194">
        <f t="shared" si="3"/>
        <v>49</v>
      </c>
      <c r="D50" s="194">
        <f t="shared" ca="1" si="40"/>
        <v>10</v>
      </c>
      <c r="E50" s="194" t="str">
        <f t="shared" si="4"/>
        <v> Licenses </v>
      </c>
      <c r="F50" s="201">
        <v>0</v>
      </c>
      <c r="G50" s="194">
        <f t="shared" si="41"/>
        <v>53</v>
      </c>
      <c r="H50" s="194">
        <f t="shared" si="42"/>
        <v>0</v>
      </c>
      <c r="I50" s="198">
        <f t="shared" si="7"/>
        <v>53</v>
      </c>
      <c r="J50" s="81">
        <f t="shared" ref="J50:U50" ca="1" si="59">IF($A50&gt;28,SUMIFS(DR,Ledger,$B50,DT,"&gt;="&amp;J$1,DT,"&lt;"&amp;K$1)-SUMIFS(CR,Ledger,$B50,DT,"&gt;="&amp;J$1,DT,"&lt;"&amp;K$1),SUMIFS(DR,Ledger,$B50,DT,"&gt;="&amp;$J$1,DT,"&lt;"&amp;K$1)-SUMIFS(CR,Ledger,$B50,DT,"&gt;="&amp;$J$1,DT,"&lt;"&amp;K$1)+$F50)</f>
        <v>7</v>
      </c>
      <c r="K50" s="81">
        <f t="shared" ca="1" si="59"/>
        <v>0</v>
      </c>
      <c r="L50" s="81">
        <f t="shared" ca="1" si="59"/>
        <v>6</v>
      </c>
      <c r="M50" s="81">
        <f t="shared" ca="1" si="59"/>
        <v>6</v>
      </c>
      <c r="N50" s="81">
        <f t="shared" ca="1" si="59"/>
        <v>14</v>
      </c>
      <c r="O50" s="81">
        <f t="shared" ca="1" si="59"/>
        <v>13</v>
      </c>
      <c r="P50" s="81">
        <f t="shared" ca="1" si="59"/>
        <v>2</v>
      </c>
      <c r="Q50" s="81">
        <f t="shared" ca="1" si="59"/>
        <v>0</v>
      </c>
      <c r="R50" s="81">
        <f t="shared" ca="1" si="59"/>
        <v>5</v>
      </c>
      <c r="S50" s="81">
        <f t="shared" ca="1" si="59"/>
        <v>0</v>
      </c>
      <c r="T50" s="81">
        <f t="shared" ca="1" si="59"/>
        <v>0</v>
      </c>
      <c r="U50" s="81">
        <f t="shared" ca="1" si="59"/>
        <v>0</v>
      </c>
      <c r="V50" s="290">
        <f t="shared" ca="1" si="9"/>
        <v>0</v>
      </c>
    </row>
    <row r="51" spans="1:22">
      <c r="A51" s="199">
        <v>37</v>
      </c>
      <c r="B51" s="200" t="s">
        <v>267</v>
      </c>
      <c r="C51" s="194">
        <f t="shared" si="3"/>
        <v>50</v>
      </c>
      <c r="D51" s="194">
        <f t="shared" ca="1" si="40"/>
        <v>2</v>
      </c>
      <c r="E51" s="194" t="str">
        <f t="shared" si="4"/>
        <v> Loss on NSF Checks </v>
      </c>
      <c r="F51" s="201">
        <v>0</v>
      </c>
      <c r="G51" s="194">
        <f t="shared" si="41"/>
        <v>8</v>
      </c>
      <c r="H51" s="194">
        <f t="shared" si="42"/>
        <v>0</v>
      </c>
      <c r="I51" s="198">
        <f t="shared" si="7"/>
        <v>8</v>
      </c>
      <c r="J51" s="81">
        <f t="shared" ref="J51:U51" ca="1" si="60">IF($A51&gt;28,SUMIFS(DR,Ledger,$B51,DT,"&gt;="&amp;J$1,DT,"&lt;"&amp;K$1)-SUMIFS(CR,Ledger,$B51,DT,"&gt;="&amp;J$1,DT,"&lt;"&amp;K$1),SUMIFS(DR,Ledger,$B51,DT,"&gt;="&amp;$J$1,DT,"&lt;"&amp;K$1)-SUMIFS(CR,Ledger,$B51,DT,"&gt;="&amp;$J$1,DT,"&lt;"&amp;K$1)+$F51)</f>
        <v>0</v>
      </c>
      <c r="K51" s="81">
        <f t="shared" ca="1" si="60"/>
        <v>0</v>
      </c>
      <c r="L51" s="81">
        <f t="shared" ca="1" si="60"/>
        <v>0</v>
      </c>
      <c r="M51" s="81">
        <f t="shared" ca="1" si="60"/>
        <v>0</v>
      </c>
      <c r="N51" s="81">
        <f t="shared" ca="1" si="60"/>
        <v>0</v>
      </c>
      <c r="O51" s="81">
        <f t="shared" ca="1" si="60"/>
        <v>0</v>
      </c>
      <c r="P51" s="81">
        <f t="shared" ca="1" si="60"/>
        <v>8</v>
      </c>
      <c r="Q51" s="81">
        <f t="shared" ca="1" si="60"/>
        <v>0</v>
      </c>
      <c r="R51" s="81">
        <f t="shared" ca="1" si="60"/>
        <v>0</v>
      </c>
      <c r="S51" s="81">
        <f t="shared" ca="1" si="60"/>
        <v>0</v>
      </c>
      <c r="T51" s="81">
        <f t="shared" ca="1" si="60"/>
        <v>0</v>
      </c>
      <c r="U51" s="81">
        <f t="shared" ca="1" si="60"/>
        <v>0</v>
      </c>
      <c r="V51" s="290">
        <f t="shared" ca="1" si="9"/>
        <v>0</v>
      </c>
    </row>
    <row r="52" spans="1:22">
      <c r="A52" s="199">
        <v>37</v>
      </c>
      <c r="B52" s="200" t="s">
        <v>268</v>
      </c>
      <c r="C52" s="194">
        <f t="shared" si="3"/>
        <v>51</v>
      </c>
      <c r="D52" s="194">
        <f t="shared" ca="1" si="40"/>
        <v>10</v>
      </c>
      <c r="E52" s="194" t="str">
        <f t="shared" si="4"/>
        <v> Magazine Subscriptions </v>
      </c>
      <c r="F52" s="201">
        <v>0</v>
      </c>
      <c r="G52" s="194">
        <f t="shared" si="41"/>
        <v>58</v>
      </c>
      <c r="H52" s="194">
        <f t="shared" si="42"/>
        <v>0</v>
      </c>
      <c r="I52" s="198">
        <f t="shared" si="7"/>
        <v>58</v>
      </c>
      <c r="J52" s="81">
        <f t="shared" ref="J52:U52" ca="1" si="61">IF($A52&gt;28,SUMIFS(DR,Ledger,$B52,DT,"&gt;="&amp;J$1,DT,"&lt;"&amp;K$1)-SUMIFS(CR,Ledger,$B52,DT,"&gt;="&amp;J$1,DT,"&lt;"&amp;K$1),SUMIFS(DR,Ledger,$B52,DT,"&gt;="&amp;$J$1,DT,"&lt;"&amp;K$1)-SUMIFS(CR,Ledger,$B52,DT,"&gt;="&amp;$J$1,DT,"&lt;"&amp;K$1)+$F52)</f>
        <v>9</v>
      </c>
      <c r="K52" s="81">
        <f t="shared" ca="1" si="61"/>
        <v>0</v>
      </c>
      <c r="L52" s="81">
        <f t="shared" ca="1" si="61"/>
        <v>12</v>
      </c>
      <c r="M52" s="81">
        <f t="shared" ca="1" si="61"/>
        <v>0</v>
      </c>
      <c r="N52" s="81">
        <f t="shared" ca="1" si="61"/>
        <v>10</v>
      </c>
      <c r="O52" s="81">
        <f t="shared" ca="1" si="61"/>
        <v>8</v>
      </c>
      <c r="P52" s="81">
        <f t="shared" ca="1" si="61"/>
        <v>9</v>
      </c>
      <c r="Q52" s="81">
        <f t="shared" ca="1" si="61"/>
        <v>3</v>
      </c>
      <c r="R52" s="81">
        <f t="shared" ca="1" si="61"/>
        <v>7</v>
      </c>
      <c r="S52" s="81">
        <f t="shared" ca="1" si="61"/>
        <v>0</v>
      </c>
      <c r="T52" s="81">
        <f t="shared" ca="1" si="61"/>
        <v>0</v>
      </c>
      <c r="U52" s="81">
        <f t="shared" ca="1" si="61"/>
        <v>0</v>
      </c>
      <c r="V52" s="290">
        <f t="shared" ca="1" si="9"/>
        <v>0</v>
      </c>
    </row>
    <row r="53" spans="1:22">
      <c r="A53" s="199">
        <v>37</v>
      </c>
      <c r="B53" s="200" t="s">
        <v>269</v>
      </c>
      <c r="C53" s="194">
        <f t="shared" si="3"/>
        <v>52</v>
      </c>
      <c r="D53" s="194">
        <f t="shared" ca="1" si="40"/>
        <v>2</v>
      </c>
      <c r="E53" s="194" t="str">
        <f t="shared" si="4"/>
        <v> Office Supplies</v>
      </c>
      <c r="F53" s="201">
        <v>0</v>
      </c>
      <c r="G53" s="194">
        <f t="shared" si="41"/>
        <v>9</v>
      </c>
      <c r="H53" s="194">
        <f t="shared" si="42"/>
        <v>0</v>
      </c>
      <c r="I53" s="198">
        <f t="shared" si="7"/>
        <v>9</v>
      </c>
      <c r="J53" s="81">
        <f t="shared" ref="J53:U53" ca="1" si="62">IF($A53&gt;28,SUMIFS(DR,Ledger,$B53,DT,"&gt;="&amp;J$1,DT,"&lt;"&amp;K$1)-SUMIFS(CR,Ledger,$B53,DT,"&gt;="&amp;J$1,DT,"&lt;"&amp;K$1),SUMIFS(DR,Ledger,$B53,DT,"&gt;="&amp;$J$1,DT,"&lt;"&amp;K$1)-SUMIFS(CR,Ledger,$B53,DT,"&gt;="&amp;$J$1,DT,"&lt;"&amp;K$1)+$F53)</f>
        <v>9</v>
      </c>
      <c r="K53" s="81">
        <f t="shared" ca="1" si="62"/>
        <v>0</v>
      </c>
      <c r="L53" s="81">
        <f t="shared" ca="1" si="62"/>
        <v>0</v>
      </c>
      <c r="M53" s="81">
        <f t="shared" ca="1" si="62"/>
        <v>0</v>
      </c>
      <c r="N53" s="81">
        <f t="shared" ca="1" si="62"/>
        <v>0</v>
      </c>
      <c r="O53" s="81">
        <f t="shared" ca="1" si="62"/>
        <v>0</v>
      </c>
      <c r="P53" s="81">
        <f t="shared" ca="1" si="62"/>
        <v>0</v>
      </c>
      <c r="Q53" s="81">
        <f t="shared" ca="1" si="62"/>
        <v>0</v>
      </c>
      <c r="R53" s="81">
        <f t="shared" ca="1" si="62"/>
        <v>0</v>
      </c>
      <c r="S53" s="81">
        <f t="shared" ca="1" si="62"/>
        <v>0</v>
      </c>
      <c r="T53" s="81">
        <f t="shared" ca="1" si="62"/>
        <v>0</v>
      </c>
      <c r="U53" s="81">
        <f t="shared" ca="1" si="62"/>
        <v>0</v>
      </c>
      <c r="V53" s="290">
        <f t="shared" ca="1" si="9"/>
        <v>0</v>
      </c>
    </row>
    <row r="54" spans="1:22">
      <c r="A54" s="199">
        <v>37</v>
      </c>
      <c r="B54" s="200" t="s">
        <v>270</v>
      </c>
      <c r="C54" s="194">
        <f t="shared" si="3"/>
        <v>53</v>
      </c>
      <c r="D54" s="194">
        <f t="shared" ca="1" si="40"/>
        <v>10</v>
      </c>
      <c r="E54" s="194" t="str">
        <f t="shared" si="4"/>
        <v> Postage </v>
      </c>
      <c r="F54" s="201">
        <v>0</v>
      </c>
      <c r="G54" s="194">
        <f t="shared" si="41"/>
        <v>42</v>
      </c>
      <c r="H54" s="194">
        <f t="shared" si="42"/>
        <v>0</v>
      </c>
      <c r="I54" s="198">
        <f t="shared" si="7"/>
        <v>42</v>
      </c>
      <c r="J54" s="81">
        <f t="shared" ref="J54:U54" ca="1" si="63">IF($A54&gt;28,SUMIFS(DR,Ledger,$B54,DT,"&gt;="&amp;J$1,DT,"&lt;"&amp;K$1)-SUMIFS(CR,Ledger,$B54,DT,"&gt;="&amp;J$1,DT,"&lt;"&amp;K$1),SUMIFS(DR,Ledger,$B54,DT,"&gt;="&amp;$J$1,DT,"&lt;"&amp;K$1)-SUMIFS(CR,Ledger,$B54,DT,"&gt;="&amp;$J$1,DT,"&lt;"&amp;K$1)+$F54)</f>
        <v>12</v>
      </c>
      <c r="K54" s="81">
        <f t="shared" ca="1" si="63"/>
        <v>0</v>
      </c>
      <c r="L54" s="81">
        <f t="shared" ca="1" si="63"/>
        <v>0</v>
      </c>
      <c r="M54" s="81">
        <f t="shared" ca="1" si="63"/>
        <v>0</v>
      </c>
      <c r="N54" s="81">
        <f t="shared" ca="1" si="63"/>
        <v>0</v>
      </c>
      <c r="O54" s="81">
        <f t="shared" ca="1" si="63"/>
        <v>6</v>
      </c>
      <c r="P54" s="81">
        <f t="shared" ca="1" si="63"/>
        <v>13</v>
      </c>
      <c r="Q54" s="81">
        <f t="shared" ca="1" si="63"/>
        <v>3</v>
      </c>
      <c r="R54" s="81">
        <f t="shared" ca="1" si="63"/>
        <v>8</v>
      </c>
      <c r="S54" s="81">
        <f t="shared" ca="1" si="63"/>
        <v>0</v>
      </c>
      <c r="T54" s="81">
        <f t="shared" ca="1" si="63"/>
        <v>0</v>
      </c>
      <c r="U54" s="81">
        <f t="shared" ca="1" si="63"/>
        <v>0</v>
      </c>
      <c r="V54" s="290">
        <f t="shared" ca="1" si="9"/>
        <v>0</v>
      </c>
    </row>
    <row r="55" spans="1:22">
      <c r="A55" s="199">
        <v>37</v>
      </c>
      <c r="B55" s="200" t="s">
        <v>271</v>
      </c>
      <c r="C55" s="194">
        <f t="shared" si="3"/>
        <v>54</v>
      </c>
      <c r="D55" s="194">
        <f t="shared" ca="1" si="40"/>
        <v>2</v>
      </c>
      <c r="E55" s="194" t="str">
        <f t="shared" si="4"/>
        <v> Professional Dues </v>
      </c>
      <c r="F55" s="201">
        <v>0</v>
      </c>
      <c r="G55" s="194">
        <f t="shared" si="41"/>
        <v>1</v>
      </c>
      <c r="H55" s="194">
        <f t="shared" si="42"/>
        <v>0</v>
      </c>
      <c r="I55" s="198">
        <f t="shared" si="7"/>
        <v>1</v>
      </c>
      <c r="J55" s="81">
        <f t="shared" ref="J55:U55" ca="1" si="64">IF($A55&gt;28,SUMIFS(DR,Ledger,$B55,DT,"&gt;="&amp;J$1,DT,"&lt;"&amp;K$1)-SUMIFS(CR,Ledger,$B55,DT,"&gt;="&amp;J$1,DT,"&lt;"&amp;K$1),SUMIFS(DR,Ledger,$B55,DT,"&gt;="&amp;$J$1,DT,"&lt;"&amp;K$1)-SUMIFS(CR,Ledger,$B55,DT,"&gt;="&amp;$J$1,DT,"&lt;"&amp;K$1)+$F55)</f>
        <v>0</v>
      </c>
      <c r="K55" s="81">
        <f t="shared" ca="1" si="64"/>
        <v>0</v>
      </c>
      <c r="L55" s="81">
        <f t="shared" ca="1" si="64"/>
        <v>0</v>
      </c>
      <c r="M55" s="81">
        <f t="shared" ca="1" si="64"/>
        <v>0</v>
      </c>
      <c r="N55" s="81">
        <f t="shared" ca="1" si="64"/>
        <v>0</v>
      </c>
      <c r="O55" s="81">
        <f t="shared" ca="1" si="64"/>
        <v>0</v>
      </c>
      <c r="P55" s="81">
        <f t="shared" ca="1" si="64"/>
        <v>0</v>
      </c>
      <c r="Q55" s="81">
        <f t="shared" ca="1" si="64"/>
        <v>1</v>
      </c>
      <c r="R55" s="81">
        <f t="shared" ca="1" si="64"/>
        <v>0</v>
      </c>
      <c r="S55" s="81">
        <f t="shared" ca="1" si="64"/>
        <v>0</v>
      </c>
      <c r="T55" s="81">
        <f t="shared" ca="1" si="64"/>
        <v>0</v>
      </c>
      <c r="U55" s="81">
        <f t="shared" ca="1" si="64"/>
        <v>0</v>
      </c>
      <c r="V55" s="290">
        <f t="shared" ca="1" si="9"/>
        <v>0</v>
      </c>
    </row>
    <row r="56" spans="1:22">
      <c r="A56" s="199">
        <v>37</v>
      </c>
      <c r="B56" s="200" t="s">
        <v>272</v>
      </c>
      <c r="C56" s="194">
        <f t="shared" si="3"/>
        <v>55</v>
      </c>
      <c r="D56" s="194">
        <f t="shared" ca="1" si="40"/>
        <v>10</v>
      </c>
      <c r="E56" s="194" t="str">
        <f t="shared" si="4"/>
        <v> Gas </v>
      </c>
      <c r="F56" s="201">
        <v>0</v>
      </c>
      <c r="G56" s="194">
        <f t="shared" si="41"/>
        <v>38</v>
      </c>
      <c r="H56" s="194">
        <f t="shared" si="42"/>
        <v>0</v>
      </c>
      <c r="I56" s="198">
        <f t="shared" si="7"/>
        <v>38</v>
      </c>
      <c r="J56" s="81">
        <f t="shared" ref="J56:U56" ca="1" si="65">IF($A56&gt;28,SUMIFS(DR,Ledger,$B56,DT,"&gt;="&amp;J$1,DT,"&lt;"&amp;K$1)-SUMIFS(CR,Ledger,$B56,DT,"&gt;="&amp;J$1,DT,"&lt;"&amp;K$1),SUMIFS(DR,Ledger,$B56,DT,"&gt;="&amp;$J$1,DT,"&lt;"&amp;K$1)-SUMIFS(CR,Ledger,$B56,DT,"&gt;="&amp;$J$1,DT,"&lt;"&amp;K$1)+$F56)</f>
        <v>0</v>
      </c>
      <c r="K56" s="81">
        <f t="shared" ca="1" si="65"/>
        <v>4</v>
      </c>
      <c r="L56" s="81">
        <f t="shared" ca="1" si="65"/>
        <v>21</v>
      </c>
      <c r="M56" s="81">
        <f t="shared" ca="1" si="65"/>
        <v>2</v>
      </c>
      <c r="N56" s="81">
        <f t="shared" ca="1" si="65"/>
        <v>0</v>
      </c>
      <c r="O56" s="81">
        <f t="shared" ca="1" si="65"/>
        <v>3</v>
      </c>
      <c r="P56" s="81">
        <f t="shared" ca="1" si="65"/>
        <v>0</v>
      </c>
      <c r="Q56" s="81">
        <f t="shared" ca="1" si="65"/>
        <v>0</v>
      </c>
      <c r="R56" s="81">
        <f t="shared" ca="1" si="65"/>
        <v>8</v>
      </c>
      <c r="S56" s="81">
        <f t="shared" ca="1" si="65"/>
        <v>0</v>
      </c>
      <c r="T56" s="81">
        <f t="shared" ca="1" si="65"/>
        <v>0</v>
      </c>
      <c r="U56" s="81">
        <f t="shared" ca="1" si="65"/>
        <v>0</v>
      </c>
      <c r="V56" s="290">
        <f t="shared" ca="1" si="9"/>
        <v>0</v>
      </c>
    </row>
    <row r="57" spans="1:22">
      <c r="A57" s="199">
        <v>37</v>
      </c>
      <c r="B57" s="200" t="s">
        <v>340</v>
      </c>
      <c r="C57" s="194">
        <f t="shared" si="3"/>
        <v>56</v>
      </c>
      <c r="D57" s="194">
        <f t="shared" ca="1" si="40"/>
        <v>1</v>
      </c>
      <c r="E57" s="194" t="str">
        <f t="shared" si="4"/>
        <v>Printing</v>
      </c>
      <c r="F57" s="201">
        <v>0</v>
      </c>
      <c r="G57" s="194">
        <f t="shared" si="41"/>
        <v>0</v>
      </c>
      <c r="H57" s="194">
        <f t="shared" si="42"/>
        <v>0</v>
      </c>
      <c r="I57" s="198">
        <f t="shared" si="7"/>
        <v>0</v>
      </c>
      <c r="J57" s="81">
        <f t="shared" ref="J57:U57" ca="1" si="66">IF($A57&gt;28,SUMIFS(DR,Ledger,$B57,DT,"&gt;="&amp;J$1,DT,"&lt;"&amp;K$1)-SUMIFS(CR,Ledger,$B57,DT,"&gt;="&amp;J$1,DT,"&lt;"&amp;K$1),SUMIFS(DR,Ledger,$B57,DT,"&gt;="&amp;$J$1,DT,"&lt;"&amp;K$1)-SUMIFS(CR,Ledger,$B57,DT,"&gt;="&amp;$J$1,DT,"&lt;"&amp;K$1)+$F57)</f>
        <v>0</v>
      </c>
      <c r="K57" s="81">
        <f t="shared" ca="1" si="66"/>
        <v>0</v>
      </c>
      <c r="L57" s="81">
        <f t="shared" ca="1" si="66"/>
        <v>0</v>
      </c>
      <c r="M57" s="81">
        <f t="shared" ca="1" si="66"/>
        <v>0</v>
      </c>
      <c r="N57" s="81">
        <f t="shared" ca="1" si="66"/>
        <v>0</v>
      </c>
      <c r="O57" s="81">
        <f t="shared" ca="1" si="66"/>
        <v>0</v>
      </c>
      <c r="P57" s="81">
        <f t="shared" ca="1" si="66"/>
        <v>0</v>
      </c>
      <c r="Q57" s="81">
        <f t="shared" ca="1" si="66"/>
        <v>0</v>
      </c>
      <c r="R57" s="81">
        <f t="shared" ca="1" si="66"/>
        <v>0</v>
      </c>
      <c r="S57" s="81">
        <f t="shared" ca="1" si="66"/>
        <v>0</v>
      </c>
      <c r="T57" s="81">
        <f t="shared" ca="1" si="66"/>
        <v>0</v>
      </c>
      <c r="U57" s="81">
        <f t="shared" ca="1" si="66"/>
        <v>0</v>
      </c>
      <c r="V57" s="290">
        <f t="shared" ca="1" si="9"/>
        <v>0</v>
      </c>
    </row>
    <row r="58" spans="1:22">
      <c r="A58" s="199">
        <v>37</v>
      </c>
      <c r="B58" s="200" t="s">
        <v>273</v>
      </c>
      <c r="C58" s="194">
        <f t="shared" si="3"/>
        <v>57</v>
      </c>
      <c r="D58" s="194">
        <f t="shared" ca="1" si="40"/>
        <v>10</v>
      </c>
      <c r="E58" s="194" t="str">
        <f t="shared" si="4"/>
        <v> Repairs </v>
      </c>
      <c r="F58" s="201">
        <v>0</v>
      </c>
      <c r="G58" s="194">
        <f t="shared" si="41"/>
        <v>52</v>
      </c>
      <c r="H58" s="194">
        <f t="shared" si="42"/>
        <v>0</v>
      </c>
      <c r="I58" s="198">
        <f t="shared" si="7"/>
        <v>52</v>
      </c>
      <c r="J58" s="81">
        <f t="shared" ref="J58:U58" ca="1" si="67">IF($A58&gt;28,SUMIFS(DR,Ledger,$B58,DT,"&gt;="&amp;J$1,DT,"&lt;"&amp;K$1)-SUMIFS(CR,Ledger,$B58,DT,"&gt;="&amp;J$1,DT,"&lt;"&amp;K$1),SUMIFS(DR,Ledger,$B58,DT,"&gt;="&amp;$J$1,DT,"&lt;"&amp;K$1)-SUMIFS(CR,Ledger,$B58,DT,"&gt;="&amp;$J$1,DT,"&lt;"&amp;K$1)+$F58)</f>
        <v>9</v>
      </c>
      <c r="K58" s="81">
        <f t="shared" ca="1" si="67"/>
        <v>0</v>
      </c>
      <c r="L58" s="81">
        <f t="shared" ca="1" si="67"/>
        <v>0</v>
      </c>
      <c r="M58" s="81">
        <f t="shared" ca="1" si="67"/>
        <v>0</v>
      </c>
      <c r="N58" s="81">
        <f t="shared" ca="1" si="67"/>
        <v>9</v>
      </c>
      <c r="O58" s="81">
        <f t="shared" ca="1" si="67"/>
        <v>8</v>
      </c>
      <c r="P58" s="81">
        <f t="shared" ca="1" si="67"/>
        <v>0</v>
      </c>
      <c r="Q58" s="81">
        <f t="shared" ca="1" si="67"/>
        <v>26</v>
      </c>
      <c r="R58" s="81">
        <f t="shared" ca="1" si="67"/>
        <v>0</v>
      </c>
      <c r="S58" s="81">
        <f t="shared" ca="1" si="67"/>
        <v>0</v>
      </c>
      <c r="T58" s="81">
        <f t="shared" ca="1" si="67"/>
        <v>0</v>
      </c>
      <c r="U58" s="81">
        <f t="shared" ca="1" si="67"/>
        <v>0</v>
      </c>
      <c r="V58" s="290">
        <f t="shared" ca="1" si="9"/>
        <v>0</v>
      </c>
    </row>
    <row r="59" spans="1:22">
      <c r="A59" s="199">
        <v>37</v>
      </c>
      <c r="B59" s="200" t="s">
        <v>274</v>
      </c>
      <c r="C59" s="194">
        <f t="shared" si="3"/>
        <v>58</v>
      </c>
      <c r="D59" s="194">
        <f t="shared" ca="1" si="40"/>
        <v>32</v>
      </c>
      <c r="E59" s="194" t="str">
        <f t="shared" si="4"/>
        <v> Rentals </v>
      </c>
      <c r="F59" s="201">
        <v>0</v>
      </c>
      <c r="G59" s="194">
        <f t="shared" si="41"/>
        <v>166</v>
      </c>
      <c r="H59" s="194">
        <f t="shared" si="42"/>
        <v>0</v>
      </c>
      <c r="I59" s="198">
        <f t="shared" si="7"/>
        <v>166</v>
      </c>
      <c r="J59" s="81">
        <f t="shared" ref="J59:U59" ca="1" si="68">IF($A59&gt;28,SUMIFS(DR,Ledger,$B59,DT,"&gt;="&amp;J$1,DT,"&lt;"&amp;K$1)-SUMIFS(CR,Ledger,$B59,DT,"&gt;="&amp;J$1,DT,"&lt;"&amp;K$1),SUMIFS(DR,Ledger,$B59,DT,"&gt;="&amp;$J$1,DT,"&lt;"&amp;K$1)-SUMIFS(CR,Ledger,$B59,DT,"&gt;="&amp;$J$1,DT,"&lt;"&amp;K$1)+$F59)</f>
        <v>34</v>
      </c>
      <c r="K59" s="81">
        <f t="shared" ca="1" si="68"/>
        <v>31</v>
      </c>
      <c r="L59" s="81">
        <f t="shared" ca="1" si="68"/>
        <v>6</v>
      </c>
      <c r="M59" s="81">
        <f t="shared" ca="1" si="68"/>
        <v>24</v>
      </c>
      <c r="N59" s="81">
        <f t="shared" ca="1" si="68"/>
        <v>19</v>
      </c>
      <c r="O59" s="81">
        <f t="shared" ca="1" si="68"/>
        <v>16</v>
      </c>
      <c r="P59" s="81">
        <f t="shared" ca="1" si="68"/>
        <v>6</v>
      </c>
      <c r="Q59" s="81">
        <f t="shared" ca="1" si="68"/>
        <v>19</v>
      </c>
      <c r="R59" s="81">
        <f t="shared" ca="1" si="68"/>
        <v>11</v>
      </c>
      <c r="S59" s="81">
        <f t="shared" ca="1" si="68"/>
        <v>0</v>
      </c>
      <c r="T59" s="81">
        <f t="shared" ca="1" si="68"/>
        <v>0</v>
      </c>
      <c r="U59" s="81">
        <f t="shared" ca="1" si="68"/>
        <v>0</v>
      </c>
      <c r="V59" s="290">
        <f t="shared" ca="1" si="9"/>
        <v>0</v>
      </c>
    </row>
    <row r="60" spans="1:22">
      <c r="A60" s="199">
        <v>37</v>
      </c>
      <c r="B60" s="200" t="s">
        <v>329</v>
      </c>
      <c r="C60" s="194">
        <f t="shared" si="3"/>
        <v>59</v>
      </c>
      <c r="D60" s="194">
        <f t="shared" ca="1" si="40"/>
        <v>10</v>
      </c>
      <c r="E60" s="194" t="str">
        <f t="shared" si="4"/>
        <v>Travel &amp; Entertainment </v>
      </c>
      <c r="F60" s="201">
        <v>0</v>
      </c>
      <c r="G60" s="194">
        <f t="shared" si="41"/>
        <v>56</v>
      </c>
      <c r="H60" s="194">
        <f t="shared" si="42"/>
        <v>0</v>
      </c>
      <c r="I60" s="198">
        <f t="shared" si="7"/>
        <v>56</v>
      </c>
      <c r="J60" s="81">
        <f t="shared" ref="J60:U60" ca="1" si="69">IF($A60&gt;28,SUMIFS(DR,Ledger,$B60,DT,"&gt;="&amp;J$1,DT,"&lt;"&amp;K$1)-SUMIFS(CR,Ledger,$B60,DT,"&gt;="&amp;J$1,DT,"&lt;"&amp;K$1),SUMIFS(DR,Ledger,$B60,DT,"&gt;="&amp;$J$1,DT,"&lt;"&amp;K$1)-SUMIFS(CR,Ledger,$B60,DT,"&gt;="&amp;$J$1,DT,"&lt;"&amp;K$1)+$F60)</f>
        <v>0</v>
      </c>
      <c r="K60" s="81">
        <f t="shared" ca="1" si="69"/>
        <v>11</v>
      </c>
      <c r="L60" s="81">
        <f t="shared" ca="1" si="69"/>
        <v>0</v>
      </c>
      <c r="M60" s="81">
        <f t="shared" ca="1" si="69"/>
        <v>10</v>
      </c>
      <c r="N60" s="81">
        <f t="shared" ca="1" si="69"/>
        <v>10</v>
      </c>
      <c r="O60" s="81">
        <f t="shared" ca="1" si="69"/>
        <v>14</v>
      </c>
      <c r="P60" s="81">
        <f t="shared" ca="1" si="69"/>
        <v>1</v>
      </c>
      <c r="Q60" s="81">
        <f t="shared" ca="1" si="69"/>
        <v>6</v>
      </c>
      <c r="R60" s="81">
        <f t="shared" ca="1" si="69"/>
        <v>4</v>
      </c>
      <c r="S60" s="81">
        <f t="shared" ca="1" si="69"/>
        <v>0</v>
      </c>
      <c r="T60" s="81">
        <f t="shared" ca="1" si="69"/>
        <v>0</v>
      </c>
      <c r="U60" s="81">
        <f t="shared" ca="1" si="69"/>
        <v>0</v>
      </c>
      <c r="V60" s="290">
        <f t="shared" ca="1" si="9"/>
        <v>0</v>
      </c>
    </row>
    <row r="61" spans="1:22">
      <c r="A61" s="199">
        <v>37</v>
      </c>
      <c r="B61" s="200" t="s">
        <v>275</v>
      </c>
      <c r="C61" s="194">
        <f t="shared" si="3"/>
        <v>60</v>
      </c>
      <c r="D61" s="194">
        <f t="shared" ca="1" si="40"/>
        <v>31</v>
      </c>
      <c r="E61" s="194" t="str">
        <f t="shared" si="4"/>
        <v> Entertainment </v>
      </c>
      <c r="F61" s="201">
        <v>0</v>
      </c>
      <c r="G61" s="194">
        <f t="shared" si="41"/>
        <v>186</v>
      </c>
      <c r="H61" s="194">
        <f t="shared" si="42"/>
        <v>0</v>
      </c>
      <c r="I61" s="198">
        <f t="shared" si="7"/>
        <v>186</v>
      </c>
      <c r="J61" s="81">
        <f t="shared" ref="J61:U61" ca="1" si="70">IF($A61&gt;28,SUMIFS(DR,Ledger,$B61,DT,"&gt;="&amp;J$1,DT,"&lt;"&amp;K$1)-SUMIFS(CR,Ledger,$B61,DT,"&gt;="&amp;J$1,DT,"&lt;"&amp;K$1),SUMIFS(DR,Ledger,$B61,DT,"&gt;="&amp;$J$1,DT,"&lt;"&amp;K$1)-SUMIFS(CR,Ledger,$B61,DT,"&gt;="&amp;$J$1,DT,"&lt;"&amp;K$1)+$F61)</f>
        <v>23</v>
      </c>
      <c r="K61" s="81">
        <f t="shared" ca="1" si="70"/>
        <v>14</v>
      </c>
      <c r="L61" s="81">
        <f t="shared" ca="1" si="70"/>
        <v>11</v>
      </c>
      <c r="M61" s="81">
        <f t="shared" ca="1" si="70"/>
        <v>17</v>
      </c>
      <c r="N61" s="81">
        <f t="shared" ca="1" si="70"/>
        <v>36</v>
      </c>
      <c r="O61" s="81">
        <f t="shared" ca="1" si="70"/>
        <v>21</v>
      </c>
      <c r="P61" s="81">
        <f t="shared" ca="1" si="70"/>
        <v>22</v>
      </c>
      <c r="Q61" s="81">
        <f t="shared" ca="1" si="70"/>
        <v>7</v>
      </c>
      <c r="R61" s="81">
        <f t="shared" ca="1" si="70"/>
        <v>35</v>
      </c>
      <c r="S61" s="81">
        <f t="shared" ca="1" si="70"/>
        <v>0</v>
      </c>
      <c r="T61" s="81">
        <f t="shared" ca="1" si="70"/>
        <v>0</v>
      </c>
      <c r="U61" s="81">
        <f t="shared" ca="1" si="70"/>
        <v>0</v>
      </c>
      <c r="V61" s="290">
        <f t="shared" ca="1" si="9"/>
        <v>0</v>
      </c>
    </row>
    <row r="62" spans="1:22">
      <c r="A62" s="199">
        <v>37</v>
      </c>
      <c r="B62" s="200" t="s">
        <v>276</v>
      </c>
      <c r="C62" s="194">
        <f t="shared" si="3"/>
        <v>61</v>
      </c>
      <c r="D62" s="194">
        <f t="shared" ca="1" si="40"/>
        <v>10</v>
      </c>
      <c r="E62" s="194" t="str">
        <f t="shared" si="4"/>
        <v> Food - Staff Meetings </v>
      </c>
      <c r="F62" s="201">
        <v>0</v>
      </c>
      <c r="G62" s="194">
        <f t="shared" si="41"/>
        <v>45</v>
      </c>
      <c r="H62" s="194">
        <f t="shared" si="42"/>
        <v>0</v>
      </c>
      <c r="I62" s="198">
        <f t="shared" si="7"/>
        <v>45</v>
      </c>
      <c r="J62" s="81">
        <f t="shared" ref="J62:U62" ca="1" si="71">IF($A62&gt;28,SUMIFS(DR,Ledger,$B62,DT,"&gt;="&amp;J$1,DT,"&lt;"&amp;K$1)-SUMIFS(CR,Ledger,$B62,DT,"&gt;="&amp;J$1,DT,"&lt;"&amp;K$1),SUMIFS(DR,Ledger,$B62,DT,"&gt;="&amp;$J$1,DT,"&lt;"&amp;K$1)-SUMIFS(CR,Ledger,$B62,DT,"&gt;="&amp;$J$1,DT,"&lt;"&amp;K$1)+$F62)</f>
        <v>5</v>
      </c>
      <c r="K62" s="81">
        <f t="shared" ca="1" si="71"/>
        <v>0</v>
      </c>
      <c r="L62" s="81">
        <f t="shared" ca="1" si="71"/>
        <v>8</v>
      </c>
      <c r="M62" s="81">
        <f t="shared" ca="1" si="71"/>
        <v>6</v>
      </c>
      <c r="N62" s="81">
        <f t="shared" ca="1" si="71"/>
        <v>9</v>
      </c>
      <c r="O62" s="81">
        <f t="shared" ca="1" si="71"/>
        <v>6</v>
      </c>
      <c r="P62" s="81">
        <f t="shared" ca="1" si="71"/>
        <v>4</v>
      </c>
      <c r="Q62" s="81">
        <f t="shared" ca="1" si="71"/>
        <v>7</v>
      </c>
      <c r="R62" s="81">
        <f t="shared" ca="1" si="71"/>
        <v>0</v>
      </c>
      <c r="S62" s="81">
        <f t="shared" ca="1" si="71"/>
        <v>0</v>
      </c>
      <c r="T62" s="81">
        <f t="shared" ca="1" si="71"/>
        <v>0</v>
      </c>
      <c r="U62" s="81">
        <f t="shared" ca="1" si="71"/>
        <v>0</v>
      </c>
      <c r="V62" s="290">
        <f t="shared" ca="1" si="9"/>
        <v>0</v>
      </c>
    </row>
    <row r="63" spans="1:22">
      <c r="A63" s="199">
        <v>37</v>
      </c>
      <c r="B63" s="200" t="s">
        <v>277</v>
      </c>
      <c r="C63" s="194">
        <f t="shared" si="3"/>
        <v>62</v>
      </c>
      <c r="D63" s="194">
        <f t="shared" ca="1" si="40"/>
        <v>31</v>
      </c>
      <c r="E63" s="194" t="str">
        <f t="shared" si="4"/>
        <v> Lodging </v>
      </c>
      <c r="F63" s="201">
        <v>0</v>
      </c>
      <c r="G63" s="194">
        <f t="shared" si="41"/>
        <v>153</v>
      </c>
      <c r="H63" s="194">
        <f t="shared" si="42"/>
        <v>0</v>
      </c>
      <c r="I63" s="198">
        <f t="shared" si="7"/>
        <v>153</v>
      </c>
      <c r="J63" s="81">
        <f t="shared" ref="J63:U63" ca="1" si="72">IF($A63&gt;28,SUMIFS(DR,Ledger,$B63,DT,"&gt;="&amp;J$1,DT,"&lt;"&amp;K$1)-SUMIFS(CR,Ledger,$B63,DT,"&gt;="&amp;J$1,DT,"&lt;"&amp;K$1),SUMIFS(DR,Ledger,$B63,DT,"&gt;="&amp;$J$1,DT,"&lt;"&amp;K$1)-SUMIFS(CR,Ledger,$B63,DT,"&gt;="&amp;$J$1,DT,"&lt;"&amp;K$1)+$F63)</f>
        <v>11</v>
      </c>
      <c r="K63" s="81">
        <f t="shared" ca="1" si="72"/>
        <v>19</v>
      </c>
      <c r="L63" s="81">
        <f t="shared" ca="1" si="72"/>
        <v>18</v>
      </c>
      <c r="M63" s="81">
        <f t="shared" ca="1" si="72"/>
        <v>8</v>
      </c>
      <c r="N63" s="81">
        <f t="shared" ca="1" si="72"/>
        <v>24</v>
      </c>
      <c r="O63" s="81">
        <f t="shared" ca="1" si="72"/>
        <v>11</v>
      </c>
      <c r="P63" s="81">
        <f t="shared" ca="1" si="72"/>
        <v>14</v>
      </c>
      <c r="Q63" s="81">
        <f t="shared" ca="1" si="72"/>
        <v>3</v>
      </c>
      <c r="R63" s="81">
        <f t="shared" ca="1" si="72"/>
        <v>45</v>
      </c>
      <c r="S63" s="81">
        <f t="shared" ca="1" si="72"/>
        <v>0</v>
      </c>
      <c r="T63" s="81">
        <f t="shared" ca="1" si="72"/>
        <v>0</v>
      </c>
      <c r="U63" s="81">
        <f t="shared" ca="1" si="72"/>
        <v>0</v>
      </c>
      <c r="V63" s="290">
        <f t="shared" ca="1" si="9"/>
        <v>0</v>
      </c>
    </row>
    <row r="64" spans="1:22">
      <c r="A64" s="199">
        <v>37</v>
      </c>
      <c r="B64" s="200" t="s">
        <v>278</v>
      </c>
      <c r="C64" s="194">
        <f t="shared" si="3"/>
        <v>63</v>
      </c>
      <c r="D64" s="194">
        <f t="shared" ca="1" si="40"/>
        <v>9</v>
      </c>
      <c r="E64" s="194" t="str">
        <f t="shared" si="4"/>
        <v> Meals - Business </v>
      </c>
      <c r="F64" s="201">
        <v>0</v>
      </c>
      <c r="G64" s="194">
        <f t="shared" si="41"/>
        <v>51</v>
      </c>
      <c r="H64" s="194">
        <f t="shared" si="42"/>
        <v>0</v>
      </c>
      <c r="I64" s="198">
        <f t="shared" si="7"/>
        <v>51</v>
      </c>
      <c r="J64" s="81">
        <f t="shared" ref="J64:U64" ca="1" si="73">IF($A64&gt;28,SUMIFS(DR,Ledger,$B64,DT,"&gt;="&amp;J$1,DT,"&lt;"&amp;K$1)-SUMIFS(CR,Ledger,$B64,DT,"&gt;="&amp;J$1,DT,"&lt;"&amp;K$1),SUMIFS(DR,Ledger,$B64,DT,"&gt;="&amp;$J$1,DT,"&lt;"&amp;K$1)-SUMIFS(CR,Ledger,$B64,DT,"&gt;="&amp;$J$1,DT,"&lt;"&amp;K$1)+$F64)</f>
        <v>4</v>
      </c>
      <c r="K64" s="81">
        <f t="shared" ca="1" si="73"/>
        <v>17</v>
      </c>
      <c r="L64" s="81">
        <f t="shared" ca="1" si="73"/>
        <v>7</v>
      </c>
      <c r="M64" s="81">
        <f t="shared" ca="1" si="73"/>
        <v>2</v>
      </c>
      <c r="N64" s="81">
        <f t="shared" ca="1" si="73"/>
        <v>0</v>
      </c>
      <c r="O64" s="81">
        <f t="shared" ca="1" si="73"/>
        <v>0</v>
      </c>
      <c r="P64" s="81">
        <f t="shared" ca="1" si="73"/>
        <v>0</v>
      </c>
      <c r="Q64" s="81">
        <f t="shared" ca="1" si="73"/>
        <v>16</v>
      </c>
      <c r="R64" s="81">
        <f t="shared" ca="1" si="73"/>
        <v>5</v>
      </c>
      <c r="S64" s="81">
        <f t="shared" ca="1" si="73"/>
        <v>0</v>
      </c>
      <c r="T64" s="81">
        <f t="shared" ca="1" si="73"/>
        <v>0</v>
      </c>
      <c r="U64" s="81">
        <f t="shared" ca="1" si="73"/>
        <v>0</v>
      </c>
      <c r="V64" s="290">
        <f t="shared" ca="1" si="9"/>
        <v>0</v>
      </c>
    </row>
    <row r="65" spans="1:22">
      <c r="A65" s="199">
        <v>37</v>
      </c>
      <c r="B65" s="200" t="s">
        <v>279</v>
      </c>
      <c r="C65" s="194">
        <f t="shared" si="3"/>
        <v>64</v>
      </c>
      <c r="D65" s="194">
        <f t="shared" ca="1" si="40"/>
        <v>31</v>
      </c>
      <c r="E65" s="194" t="str">
        <f t="shared" si="4"/>
        <v> Parking Fees </v>
      </c>
      <c r="F65" s="201">
        <v>0</v>
      </c>
      <c r="G65" s="194">
        <f t="shared" si="41"/>
        <v>173</v>
      </c>
      <c r="H65" s="194">
        <f t="shared" si="42"/>
        <v>0</v>
      </c>
      <c r="I65" s="198">
        <f t="shared" si="7"/>
        <v>173</v>
      </c>
      <c r="J65" s="81">
        <f t="shared" ref="J65:U65" ca="1" si="74">IF($A65&gt;28,SUMIFS(DR,Ledger,$B65,DT,"&gt;="&amp;J$1,DT,"&lt;"&amp;K$1)-SUMIFS(CR,Ledger,$B65,DT,"&gt;="&amp;J$1,DT,"&lt;"&amp;K$1),SUMIFS(DR,Ledger,$B65,DT,"&gt;="&amp;$J$1,DT,"&lt;"&amp;K$1)-SUMIFS(CR,Ledger,$B65,DT,"&gt;="&amp;$J$1,DT,"&lt;"&amp;K$1)+$F65)</f>
        <v>28</v>
      </c>
      <c r="K65" s="81">
        <f t="shared" ca="1" si="74"/>
        <v>23</v>
      </c>
      <c r="L65" s="81">
        <f t="shared" ca="1" si="74"/>
        <v>7</v>
      </c>
      <c r="M65" s="81">
        <f t="shared" ca="1" si="74"/>
        <v>3</v>
      </c>
      <c r="N65" s="81">
        <f t="shared" ca="1" si="74"/>
        <v>23</v>
      </c>
      <c r="O65" s="81">
        <f t="shared" ca="1" si="74"/>
        <v>35</v>
      </c>
      <c r="P65" s="81">
        <f t="shared" ca="1" si="74"/>
        <v>19</v>
      </c>
      <c r="Q65" s="81">
        <f t="shared" ca="1" si="74"/>
        <v>5</v>
      </c>
      <c r="R65" s="81">
        <f t="shared" ca="1" si="74"/>
        <v>30</v>
      </c>
      <c r="S65" s="81">
        <f t="shared" ca="1" si="74"/>
        <v>0</v>
      </c>
      <c r="T65" s="81">
        <f t="shared" ca="1" si="74"/>
        <v>0</v>
      </c>
      <c r="U65" s="81">
        <f t="shared" ca="1" si="74"/>
        <v>0</v>
      </c>
      <c r="V65" s="290">
        <f t="shared" ca="1" si="9"/>
        <v>0</v>
      </c>
    </row>
    <row r="66" spans="1:22">
      <c r="A66" s="199">
        <v>37</v>
      </c>
      <c r="B66" s="200" t="s">
        <v>280</v>
      </c>
      <c r="C66" s="194">
        <f t="shared" si="3"/>
        <v>65</v>
      </c>
      <c r="D66" s="194">
        <f t="shared" ref="D66:D101" ca="1" si="75">COUNTIF(LT,B66)</f>
        <v>9</v>
      </c>
      <c r="E66" s="194" t="str">
        <f t="shared" si="4"/>
        <v> Travel </v>
      </c>
      <c r="F66" s="201">
        <v>0</v>
      </c>
      <c r="G66" s="194">
        <f t="shared" ref="G66:G101" si="76">SUMIFS(DR,Ledger,B66)</f>
        <v>65</v>
      </c>
      <c r="H66" s="194">
        <f t="shared" ref="H66:H101" si="77">SUMIFS(CR,Ledger,B66)</f>
        <v>0</v>
      </c>
      <c r="I66" s="198">
        <f t="shared" si="7"/>
        <v>65</v>
      </c>
      <c r="J66" s="81">
        <f t="shared" ref="J66:U66" ca="1" si="78">IF($A66&gt;28,SUMIFS(DR,Ledger,$B66,DT,"&gt;="&amp;J$1,DT,"&lt;"&amp;K$1)-SUMIFS(CR,Ledger,$B66,DT,"&gt;="&amp;J$1,DT,"&lt;"&amp;K$1),SUMIFS(DR,Ledger,$B66,DT,"&gt;="&amp;$J$1,DT,"&lt;"&amp;K$1)-SUMIFS(CR,Ledger,$B66,DT,"&gt;="&amp;$J$1,DT,"&lt;"&amp;K$1)+$F66)</f>
        <v>7</v>
      </c>
      <c r="K66" s="81">
        <f t="shared" ca="1" si="78"/>
        <v>9</v>
      </c>
      <c r="L66" s="81">
        <f t="shared" ca="1" si="78"/>
        <v>0</v>
      </c>
      <c r="M66" s="81">
        <f t="shared" ca="1" si="78"/>
        <v>0</v>
      </c>
      <c r="N66" s="81">
        <f t="shared" ca="1" si="78"/>
        <v>19</v>
      </c>
      <c r="O66" s="81">
        <f t="shared" ca="1" si="78"/>
        <v>10</v>
      </c>
      <c r="P66" s="81">
        <f t="shared" ca="1" si="78"/>
        <v>5</v>
      </c>
      <c r="Q66" s="81">
        <f t="shared" ca="1" si="78"/>
        <v>0</v>
      </c>
      <c r="R66" s="81">
        <f t="shared" ca="1" si="78"/>
        <v>15</v>
      </c>
      <c r="S66" s="81">
        <f t="shared" ca="1" si="78"/>
        <v>0</v>
      </c>
      <c r="T66" s="81">
        <f t="shared" ca="1" si="78"/>
        <v>0</v>
      </c>
      <c r="U66" s="81">
        <f t="shared" ca="1" si="78"/>
        <v>0</v>
      </c>
      <c r="V66" s="290">
        <f t="shared" ca="1" si="9"/>
        <v>0</v>
      </c>
    </row>
    <row r="67" spans="1:22">
      <c r="A67" s="199">
        <v>24</v>
      </c>
      <c r="B67" s="200" t="s">
        <v>330</v>
      </c>
      <c r="C67" s="194">
        <f t="shared" ref="C67:C101" si="79">C66+1</f>
        <v>66</v>
      </c>
      <c r="D67" s="194">
        <f t="shared" ca="1" si="75"/>
        <v>1</v>
      </c>
      <c r="E67" s="194" t="str">
        <f t="shared" ref="E67:E101" si="80">B67</f>
        <v>Inventories Product 1</v>
      </c>
      <c r="F67" s="201">
        <v>0</v>
      </c>
      <c r="G67" s="194">
        <f t="shared" si="76"/>
        <v>0</v>
      </c>
      <c r="H67" s="194">
        <f t="shared" si="77"/>
        <v>0</v>
      </c>
      <c r="I67" s="198">
        <f t="shared" ref="I67:I101" si="81">IF(A67&gt;28,G67-H67,G67-H67+F67)</f>
        <v>0</v>
      </c>
      <c r="J67" s="81">
        <f t="shared" ref="J67:U67" ca="1" si="82">IF($A67&gt;28,SUMIFS(DR,Ledger,$B67,DT,"&gt;="&amp;J$1,DT,"&lt;"&amp;K$1)-SUMIFS(CR,Ledger,$B67,DT,"&gt;="&amp;J$1,DT,"&lt;"&amp;K$1),SUMIFS(DR,Ledger,$B67,DT,"&gt;="&amp;$J$1,DT,"&lt;"&amp;K$1)-SUMIFS(CR,Ledger,$B67,DT,"&gt;="&amp;$J$1,DT,"&lt;"&amp;K$1)+$F67)</f>
        <v>0</v>
      </c>
      <c r="K67" s="81">
        <f t="shared" ca="1" si="82"/>
        <v>0</v>
      </c>
      <c r="L67" s="81">
        <f t="shared" ca="1" si="82"/>
        <v>0</v>
      </c>
      <c r="M67" s="81">
        <f t="shared" ca="1" si="82"/>
        <v>0</v>
      </c>
      <c r="N67" s="81">
        <f t="shared" ca="1" si="82"/>
        <v>0</v>
      </c>
      <c r="O67" s="81">
        <f t="shared" ca="1" si="82"/>
        <v>0</v>
      </c>
      <c r="P67" s="81">
        <f t="shared" ca="1" si="82"/>
        <v>0</v>
      </c>
      <c r="Q67" s="81">
        <f t="shared" ca="1" si="82"/>
        <v>0</v>
      </c>
      <c r="R67" s="81">
        <f t="shared" ca="1" si="82"/>
        <v>0</v>
      </c>
      <c r="S67" s="81">
        <f t="shared" ca="1" si="82"/>
        <v>0</v>
      </c>
      <c r="T67" s="81">
        <f t="shared" ca="1" si="82"/>
        <v>0</v>
      </c>
      <c r="U67" s="81">
        <f t="shared" ca="1" si="82"/>
        <v>0</v>
      </c>
      <c r="V67" s="290">
        <f t="shared" ref="V67:V101" ca="1" si="83">IF($A67&gt;28,I67-SUM(J67:U67),I67-U67)</f>
        <v>0</v>
      </c>
    </row>
    <row r="68" spans="1:22">
      <c r="A68" s="199">
        <v>24</v>
      </c>
      <c r="B68" s="200" t="s">
        <v>331</v>
      </c>
      <c r="C68" s="194">
        <f t="shared" si="79"/>
        <v>67</v>
      </c>
      <c r="D68" s="194">
        <f t="shared" ca="1" si="75"/>
        <v>1</v>
      </c>
      <c r="E68" s="194" t="str">
        <f t="shared" si="80"/>
        <v>Inventories Product 2</v>
      </c>
      <c r="F68" s="201">
        <v>0</v>
      </c>
      <c r="G68" s="194">
        <f t="shared" si="76"/>
        <v>0</v>
      </c>
      <c r="H68" s="194">
        <f t="shared" si="77"/>
        <v>0</v>
      </c>
      <c r="I68" s="198">
        <f t="shared" si="81"/>
        <v>0</v>
      </c>
      <c r="J68" s="81">
        <f t="shared" ref="J68:U68" ca="1" si="84">IF($A68&gt;28,SUMIFS(DR,Ledger,$B68,DT,"&gt;="&amp;J$1,DT,"&lt;"&amp;K$1)-SUMIFS(CR,Ledger,$B68,DT,"&gt;="&amp;J$1,DT,"&lt;"&amp;K$1),SUMIFS(DR,Ledger,$B68,DT,"&gt;="&amp;$J$1,DT,"&lt;"&amp;K$1)-SUMIFS(CR,Ledger,$B68,DT,"&gt;="&amp;$J$1,DT,"&lt;"&amp;K$1)+$F68)</f>
        <v>0</v>
      </c>
      <c r="K68" s="81">
        <f t="shared" ca="1" si="84"/>
        <v>0</v>
      </c>
      <c r="L68" s="81">
        <f t="shared" ca="1" si="84"/>
        <v>0</v>
      </c>
      <c r="M68" s="81">
        <f t="shared" ca="1" si="84"/>
        <v>0</v>
      </c>
      <c r="N68" s="81">
        <f t="shared" ca="1" si="84"/>
        <v>0</v>
      </c>
      <c r="O68" s="81">
        <f t="shared" ca="1" si="84"/>
        <v>0</v>
      </c>
      <c r="P68" s="81">
        <f t="shared" ca="1" si="84"/>
        <v>0</v>
      </c>
      <c r="Q68" s="81">
        <f t="shared" ca="1" si="84"/>
        <v>0</v>
      </c>
      <c r="R68" s="81">
        <f t="shared" ca="1" si="84"/>
        <v>0</v>
      </c>
      <c r="S68" s="81">
        <f t="shared" ca="1" si="84"/>
        <v>0</v>
      </c>
      <c r="T68" s="81">
        <f t="shared" ca="1" si="84"/>
        <v>0</v>
      </c>
      <c r="U68" s="81">
        <f t="shared" ca="1" si="84"/>
        <v>0</v>
      </c>
      <c r="V68" s="290">
        <f t="shared" ca="1" si="83"/>
        <v>0</v>
      </c>
    </row>
    <row r="69" spans="1:22">
      <c r="A69" s="199">
        <v>24</v>
      </c>
      <c r="B69" s="200" t="s">
        <v>332</v>
      </c>
      <c r="C69" s="194">
        <f t="shared" si="79"/>
        <v>68</v>
      </c>
      <c r="D69" s="194">
        <f t="shared" ca="1" si="75"/>
        <v>1</v>
      </c>
      <c r="E69" s="194" t="str">
        <f t="shared" si="80"/>
        <v>Inventories Product 3</v>
      </c>
      <c r="F69" s="201">
        <v>0</v>
      </c>
      <c r="G69" s="194">
        <f t="shared" si="76"/>
        <v>0</v>
      </c>
      <c r="H69" s="194">
        <f t="shared" si="77"/>
        <v>0</v>
      </c>
      <c r="I69" s="198">
        <f t="shared" si="81"/>
        <v>0</v>
      </c>
      <c r="J69" s="81">
        <f t="shared" ref="J69:U69" ca="1" si="85">IF($A69&gt;28,SUMIFS(DR,Ledger,$B69,DT,"&gt;="&amp;J$1,DT,"&lt;"&amp;K$1)-SUMIFS(CR,Ledger,$B69,DT,"&gt;="&amp;J$1,DT,"&lt;"&amp;K$1),SUMIFS(DR,Ledger,$B69,DT,"&gt;="&amp;$J$1,DT,"&lt;"&amp;K$1)-SUMIFS(CR,Ledger,$B69,DT,"&gt;="&amp;$J$1,DT,"&lt;"&amp;K$1)+$F69)</f>
        <v>0</v>
      </c>
      <c r="K69" s="81">
        <f t="shared" ca="1" si="85"/>
        <v>0</v>
      </c>
      <c r="L69" s="81">
        <f t="shared" ca="1" si="85"/>
        <v>0</v>
      </c>
      <c r="M69" s="81">
        <f t="shared" ca="1" si="85"/>
        <v>0</v>
      </c>
      <c r="N69" s="81">
        <f t="shared" ca="1" si="85"/>
        <v>0</v>
      </c>
      <c r="O69" s="81">
        <f t="shared" ca="1" si="85"/>
        <v>0</v>
      </c>
      <c r="P69" s="81">
        <f t="shared" ca="1" si="85"/>
        <v>0</v>
      </c>
      <c r="Q69" s="81">
        <f t="shared" ca="1" si="85"/>
        <v>0</v>
      </c>
      <c r="R69" s="81">
        <f t="shared" ca="1" si="85"/>
        <v>0</v>
      </c>
      <c r="S69" s="81">
        <f t="shared" ca="1" si="85"/>
        <v>0</v>
      </c>
      <c r="T69" s="81">
        <f t="shared" ca="1" si="85"/>
        <v>0</v>
      </c>
      <c r="U69" s="81">
        <f t="shared" ca="1" si="85"/>
        <v>0</v>
      </c>
      <c r="V69" s="290">
        <f t="shared" ca="1" si="83"/>
        <v>0</v>
      </c>
    </row>
    <row r="70" spans="1:22">
      <c r="A70" s="199">
        <v>24</v>
      </c>
      <c r="B70" s="200" t="s">
        <v>333</v>
      </c>
      <c r="C70" s="194">
        <f t="shared" si="79"/>
        <v>69</v>
      </c>
      <c r="D70" s="194">
        <f t="shared" ca="1" si="75"/>
        <v>1</v>
      </c>
      <c r="E70" s="194" t="str">
        <f t="shared" si="80"/>
        <v>Inventories Product 4</v>
      </c>
      <c r="F70" s="201">
        <v>0</v>
      </c>
      <c r="G70" s="194">
        <f t="shared" si="76"/>
        <v>0</v>
      </c>
      <c r="H70" s="194">
        <f t="shared" si="77"/>
        <v>0</v>
      </c>
      <c r="I70" s="198">
        <f t="shared" si="81"/>
        <v>0</v>
      </c>
      <c r="J70" s="81">
        <f t="shared" ref="J70:U70" ca="1" si="86">IF($A70&gt;28,SUMIFS(DR,Ledger,$B70,DT,"&gt;="&amp;J$1,DT,"&lt;"&amp;K$1)-SUMIFS(CR,Ledger,$B70,DT,"&gt;="&amp;J$1,DT,"&lt;"&amp;K$1),SUMIFS(DR,Ledger,$B70,DT,"&gt;="&amp;$J$1,DT,"&lt;"&amp;K$1)-SUMIFS(CR,Ledger,$B70,DT,"&gt;="&amp;$J$1,DT,"&lt;"&amp;K$1)+$F70)</f>
        <v>0</v>
      </c>
      <c r="K70" s="81">
        <f t="shared" ca="1" si="86"/>
        <v>0</v>
      </c>
      <c r="L70" s="81">
        <f t="shared" ca="1" si="86"/>
        <v>0</v>
      </c>
      <c r="M70" s="81">
        <f t="shared" ca="1" si="86"/>
        <v>0</v>
      </c>
      <c r="N70" s="81">
        <f t="shared" ca="1" si="86"/>
        <v>0</v>
      </c>
      <c r="O70" s="81">
        <f t="shared" ca="1" si="86"/>
        <v>0</v>
      </c>
      <c r="P70" s="81">
        <f t="shared" ca="1" si="86"/>
        <v>0</v>
      </c>
      <c r="Q70" s="81">
        <f t="shared" ca="1" si="86"/>
        <v>0</v>
      </c>
      <c r="R70" s="81">
        <f t="shared" ca="1" si="86"/>
        <v>0</v>
      </c>
      <c r="S70" s="81">
        <f t="shared" ca="1" si="86"/>
        <v>0</v>
      </c>
      <c r="T70" s="81">
        <f t="shared" ca="1" si="86"/>
        <v>0</v>
      </c>
      <c r="U70" s="81">
        <f t="shared" ca="1" si="86"/>
        <v>0</v>
      </c>
      <c r="V70" s="290">
        <f t="shared" ca="1" si="83"/>
        <v>0</v>
      </c>
    </row>
    <row r="71" spans="1:22">
      <c r="A71" s="199">
        <v>31</v>
      </c>
      <c r="B71" s="200" t="s">
        <v>281</v>
      </c>
      <c r="C71" s="194">
        <f t="shared" si="79"/>
        <v>70</v>
      </c>
      <c r="D71" s="194">
        <f t="shared" ca="1" si="75"/>
        <v>5</v>
      </c>
      <c r="E71" s="194" t="str">
        <f t="shared" si="80"/>
        <v> Material </v>
      </c>
      <c r="F71" s="201">
        <v>0</v>
      </c>
      <c r="G71" s="194">
        <f t="shared" si="76"/>
        <v>31</v>
      </c>
      <c r="H71" s="194">
        <f t="shared" si="77"/>
        <v>0</v>
      </c>
      <c r="I71" s="198">
        <f t="shared" si="81"/>
        <v>31</v>
      </c>
      <c r="J71" s="81">
        <f t="shared" ref="J71:U71" ca="1" si="87">IF($A71&gt;28,SUMIFS(DR,Ledger,$B71,DT,"&gt;="&amp;J$1,DT,"&lt;"&amp;K$1)-SUMIFS(CR,Ledger,$B71,DT,"&gt;="&amp;J$1,DT,"&lt;"&amp;K$1),SUMIFS(DR,Ledger,$B71,DT,"&gt;="&amp;$J$1,DT,"&lt;"&amp;K$1)-SUMIFS(CR,Ledger,$B71,DT,"&gt;="&amp;$J$1,DT,"&lt;"&amp;K$1)+$F71)</f>
        <v>0</v>
      </c>
      <c r="K71" s="81">
        <f t="shared" ca="1" si="87"/>
        <v>0</v>
      </c>
      <c r="L71" s="81">
        <f t="shared" ca="1" si="87"/>
        <v>0</v>
      </c>
      <c r="M71" s="81">
        <f t="shared" ca="1" si="87"/>
        <v>7</v>
      </c>
      <c r="N71" s="81">
        <f t="shared" ca="1" si="87"/>
        <v>0</v>
      </c>
      <c r="O71" s="81">
        <f t="shared" ca="1" si="87"/>
        <v>0</v>
      </c>
      <c r="P71" s="81">
        <f t="shared" ca="1" si="87"/>
        <v>0</v>
      </c>
      <c r="Q71" s="81">
        <f t="shared" ca="1" si="87"/>
        <v>18</v>
      </c>
      <c r="R71" s="81">
        <f t="shared" ca="1" si="87"/>
        <v>6</v>
      </c>
      <c r="S71" s="81">
        <f t="shared" ca="1" si="87"/>
        <v>0</v>
      </c>
      <c r="T71" s="81">
        <f t="shared" ca="1" si="87"/>
        <v>0</v>
      </c>
      <c r="U71" s="81">
        <f t="shared" ca="1" si="87"/>
        <v>0</v>
      </c>
      <c r="V71" s="290">
        <f t="shared" ca="1" si="83"/>
        <v>0</v>
      </c>
    </row>
    <row r="72" spans="1:22">
      <c r="A72" s="199">
        <v>31</v>
      </c>
      <c r="B72" s="200" t="s">
        <v>282</v>
      </c>
      <c r="C72" s="194">
        <f t="shared" si="79"/>
        <v>71</v>
      </c>
      <c r="D72" s="194">
        <f t="shared" ca="1" si="75"/>
        <v>1</v>
      </c>
      <c r="E72" s="194" t="str">
        <f t="shared" si="80"/>
        <v> Freight &amp; Transportation </v>
      </c>
      <c r="F72" s="201">
        <v>0</v>
      </c>
      <c r="G72" s="194">
        <f t="shared" si="76"/>
        <v>0</v>
      </c>
      <c r="H72" s="194">
        <f t="shared" si="77"/>
        <v>0</v>
      </c>
      <c r="I72" s="198">
        <f t="shared" si="81"/>
        <v>0</v>
      </c>
      <c r="J72" s="81">
        <f t="shared" ref="J72:U72" ca="1" si="88">IF($A72&gt;28,SUMIFS(DR,Ledger,$B72,DT,"&gt;="&amp;J$1,DT,"&lt;"&amp;K$1)-SUMIFS(CR,Ledger,$B72,DT,"&gt;="&amp;J$1,DT,"&lt;"&amp;K$1),SUMIFS(DR,Ledger,$B72,DT,"&gt;="&amp;$J$1,DT,"&lt;"&amp;K$1)-SUMIFS(CR,Ledger,$B72,DT,"&gt;="&amp;$J$1,DT,"&lt;"&amp;K$1)+$F72)</f>
        <v>0</v>
      </c>
      <c r="K72" s="81">
        <f t="shared" ca="1" si="88"/>
        <v>0</v>
      </c>
      <c r="L72" s="81">
        <f t="shared" ca="1" si="88"/>
        <v>0</v>
      </c>
      <c r="M72" s="81">
        <f t="shared" ca="1" si="88"/>
        <v>0</v>
      </c>
      <c r="N72" s="81">
        <f t="shared" ca="1" si="88"/>
        <v>0</v>
      </c>
      <c r="O72" s="81">
        <f t="shared" ca="1" si="88"/>
        <v>0</v>
      </c>
      <c r="P72" s="81">
        <f t="shared" ca="1" si="88"/>
        <v>0</v>
      </c>
      <c r="Q72" s="81">
        <f t="shared" ca="1" si="88"/>
        <v>0</v>
      </c>
      <c r="R72" s="81">
        <f t="shared" ca="1" si="88"/>
        <v>0</v>
      </c>
      <c r="S72" s="81">
        <f t="shared" ca="1" si="88"/>
        <v>0</v>
      </c>
      <c r="T72" s="81">
        <f t="shared" ca="1" si="88"/>
        <v>0</v>
      </c>
      <c r="U72" s="81">
        <f t="shared" ca="1" si="88"/>
        <v>0</v>
      </c>
      <c r="V72" s="290">
        <f t="shared" ca="1" si="83"/>
        <v>0</v>
      </c>
    </row>
    <row r="73" spans="1:22">
      <c r="A73" s="199">
        <v>31</v>
      </c>
      <c r="B73" s="200" t="s">
        <v>283</v>
      </c>
      <c r="C73" s="194">
        <f t="shared" si="79"/>
        <v>72</v>
      </c>
      <c r="D73" s="194">
        <f t="shared" ca="1" si="75"/>
        <v>5</v>
      </c>
      <c r="E73" s="194" t="str">
        <f t="shared" si="80"/>
        <v> Labor Costs </v>
      </c>
      <c r="F73" s="201">
        <v>0</v>
      </c>
      <c r="G73" s="194">
        <f t="shared" si="76"/>
        <v>23</v>
      </c>
      <c r="H73" s="194">
        <f t="shared" si="77"/>
        <v>0</v>
      </c>
      <c r="I73" s="198">
        <f t="shared" si="81"/>
        <v>23</v>
      </c>
      <c r="J73" s="81">
        <f t="shared" ref="J73:U73" ca="1" si="89">IF($A73&gt;28,SUMIFS(DR,Ledger,$B73,DT,"&gt;="&amp;J$1,DT,"&lt;"&amp;K$1)-SUMIFS(CR,Ledger,$B73,DT,"&gt;="&amp;J$1,DT,"&lt;"&amp;K$1),SUMIFS(DR,Ledger,$B73,DT,"&gt;="&amp;$J$1,DT,"&lt;"&amp;K$1)-SUMIFS(CR,Ledger,$B73,DT,"&gt;="&amp;$J$1,DT,"&lt;"&amp;K$1)+$F73)</f>
        <v>0</v>
      </c>
      <c r="K73" s="81">
        <f t="shared" ca="1" si="89"/>
        <v>0</v>
      </c>
      <c r="L73" s="81">
        <f t="shared" ca="1" si="89"/>
        <v>0</v>
      </c>
      <c r="M73" s="81">
        <f t="shared" ca="1" si="89"/>
        <v>10</v>
      </c>
      <c r="N73" s="81">
        <f t="shared" ca="1" si="89"/>
        <v>13</v>
      </c>
      <c r="O73" s="81">
        <f t="shared" ca="1" si="89"/>
        <v>0</v>
      </c>
      <c r="P73" s="81">
        <f t="shared" ca="1" si="89"/>
        <v>0</v>
      </c>
      <c r="Q73" s="81">
        <f t="shared" ca="1" si="89"/>
        <v>0</v>
      </c>
      <c r="R73" s="81">
        <f t="shared" ca="1" si="89"/>
        <v>0</v>
      </c>
      <c r="S73" s="81">
        <f t="shared" ca="1" si="89"/>
        <v>0</v>
      </c>
      <c r="T73" s="81">
        <f t="shared" ca="1" si="89"/>
        <v>0</v>
      </c>
      <c r="U73" s="81">
        <f t="shared" ca="1" si="89"/>
        <v>0</v>
      </c>
      <c r="V73" s="290">
        <f t="shared" ca="1" si="83"/>
        <v>0</v>
      </c>
    </row>
    <row r="74" spans="1:22">
      <c r="A74" s="199">
        <v>31</v>
      </c>
      <c r="B74" s="200" t="s">
        <v>284</v>
      </c>
      <c r="C74" s="194">
        <f t="shared" si="79"/>
        <v>73</v>
      </c>
      <c r="D74" s="194">
        <f t="shared" ca="1" si="75"/>
        <v>1</v>
      </c>
      <c r="E74" s="194" t="str">
        <f t="shared" si="80"/>
        <v> Purchase Returns </v>
      </c>
      <c r="F74" s="201">
        <v>0</v>
      </c>
      <c r="G74" s="194">
        <f t="shared" si="76"/>
        <v>0</v>
      </c>
      <c r="H74" s="194">
        <f t="shared" si="77"/>
        <v>0</v>
      </c>
      <c r="I74" s="198">
        <f t="shared" si="81"/>
        <v>0</v>
      </c>
      <c r="J74" s="81">
        <f t="shared" ref="J74:U74" ca="1" si="90">IF($A74&gt;28,SUMIFS(DR,Ledger,$B74,DT,"&gt;="&amp;J$1,DT,"&lt;"&amp;K$1)-SUMIFS(CR,Ledger,$B74,DT,"&gt;="&amp;J$1,DT,"&lt;"&amp;K$1),SUMIFS(DR,Ledger,$B74,DT,"&gt;="&amp;$J$1,DT,"&lt;"&amp;K$1)-SUMIFS(CR,Ledger,$B74,DT,"&gt;="&amp;$J$1,DT,"&lt;"&amp;K$1)+$F74)</f>
        <v>0</v>
      </c>
      <c r="K74" s="81">
        <f t="shared" ca="1" si="90"/>
        <v>0</v>
      </c>
      <c r="L74" s="81">
        <f t="shared" ca="1" si="90"/>
        <v>0</v>
      </c>
      <c r="M74" s="81">
        <f t="shared" ca="1" si="90"/>
        <v>0</v>
      </c>
      <c r="N74" s="81">
        <f t="shared" ca="1" si="90"/>
        <v>0</v>
      </c>
      <c r="O74" s="81">
        <f t="shared" ca="1" si="90"/>
        <v>0</v>
      </c>
      <c r="P74" s="81">
        <f t="shared" ca="1" si="90"/>
        <v>0</v>
      </c>
      <c r="Q74" s="81">
        <f t="shared" ca="1" si="90"/>
        <v>0</v>
      </c>
      <c r="R74" s="81">
        <f t="shared" ca="1" si="90"/>
        <v>0</v>
      </c>
      <c r="S74" s="81">
        <f t="shared" ca="1" si="90"/>
        <v>0</v>
      </c>
      <c r="T74" s="81">
        <f t="shared" ca="1" si="90"/>
        <v>0</v>
      </c>
      <c r="U74" s="81">
        <f t="shared" ca="1" si="90"/>
        <v>0</v>
      </c>
      <c r="V74" s="290">
        <f t="shared" ca="1" si="83"/>
        <v>0</v>
      </c>
    </row>
    <row r="75" spans="1:22">
      <c r="A75" s="199">
        <v>31</v>
      </c>
      <c r="B75" s="200" t="s">
        <v>285</v>
      </c>
      <c r="C75" s="194">
        <f t="shared" si="79"/>
        <v>74</v>
      </c>
      <c r="D75" s="194">
        <f t="shared" ca="1" si="75"/>
        <v>5</v>
      </c>
      <c r="E75" s="194" t="str">
        <f t="shared" si="80"/>
        <v> Outside Services </v>
      </c>
      <c r="F75" s="201">
        <v>0</v>
      </c>
      <c r="G75" s="194">
        <f t="shared" si="76"/>
        <v>30</v>
      </c>
      <c r="H75" s="194">
        <f t="shared" si="77"/>
        <v>0</v>
      </c>
      <c r="I75" s="198">
        <f t="shared" si="81"/>
        <v>30</v>
      </c>
      <c r="J75" s="81">
        <f t="shared" ref="J75:U75" ca="1" si="91">IF($A75&gt;28,SUMIFS(DR,Ledger,$B75,DT,"&gt;="&amp;J$1,DT,"&lt;"&amp;K$1)-SUMIFS(CR,Ledger,$B75,DT,"&gt;="&amp;J$1,DT,"&lt;"&amp;K$1),SUMIFS(DR,Ledger,$B75,DT,"&gt;="&amp;$J$1,DT,"&lt;"&amp;K$1)-SUMIFS(CR,Ledger,$B75,DT,"&gt;="&amp;$J$1,DT,"&lt;"&amp;K$1)+$F75)</f>
        <v>5</v>
      </c>
      <c r="K75" s="81">
        <f t="shared" ca="1" si="91"/>
        <v>9</v>
      </c>
      <c r="L75" s="81">
        <f t="shared" ca="1" si="91"/>
        <v>0</v>
      </c>
      <c r="M75" s="81">
        <f t="shared" ca="1" si="91"/>
        <v>0</v>
      </c>
      <c r="N75" s="81">
        <f t="shared" ca="1" si="91"/>
        <v>9</v>
      </c>
      <c r="O75" s="81">
        <f t="shared" ca="1" si="91"/>
        <v>0</v>
      </c>
      <c r="P75" s="81">
        <f t="shared" ca="1" si="91"/>
        <v>7</v>
      </c>
      <c r="Q75" s="81">
        <f t="shared" ca="1" si="91"/>
        <v>0</v>
      </c>
      <c r="R75" s="81">
        <f t="shared" ca="1" si="91"/>
        <v>0</v>
      </c>
      <c r="S75" s="81">
        <f t="shared" ca="1" si="91"/>
        <v>0</v>
      </c>
      <c r="T75" s="81">
        <f t="shared" ca="1" si="91"/>
        <v>0</v>
      </c>
      <c r="U75" s="81">
        <f t="shared" ca="1" si="91"/>
        <v>0</v>
      </c>
      <c r="V75" s="290">
        <f t="shared" ca="1" si="83"/>
        <v>0</v>
      </c>
    </row>
    <row r="76" spans="1:22">
      <c r="A76" s="199">
        <v>31</v>
      </c>
      <c r="B76" s="200" t="s">
        <v>286</v>
      </c>
      <c r="C76" s="194">
        <f t="shared" si="79"/>
        <v>75</v>
      </c>
      <c r="D76" s="194">
        <f t="shared" ca="1" si="75"/>
        <v>1</v>
      </c>
      <c r="E76" s="194" t="str">
        <f t="shared" si="80"/>
        <v> Rental Expenses </v>
      </c>
      <c r="F76" s="201">
        <v>0</v>
      </c>
      <c r="G76" s="194">
        <f t="shared" si="76"/>
        <v>0</v>
      </c>
      <c r="H76" s="194">
        <f t="shared" si="77"/>
        <v>0</v>
      </c>
      <c r="I76" s="198">
        <f t="shared" si="81"/>
        <v>0</v>
      </c>
      <c r="J76" s="81">
        <f t="shared" ref="J76:U76" ca="1" si="92">IF($A76&gt;28,SUMIFS(DR,Ledger,$B76,DT,"&gt;="&amp;J$1,DT,"&lt;"&amp;K$1)-SUMIFS(CR,Ledger,$B76,DT,"&gt;="&amp;J$1,DT,"&lt;"&amp;K$1),SUMIFS(DR,Ledger,$B76,DT,"&gt;="&amp;$J$1,DT,"&lt;"&amp;K$1)-SUMIFS(CR,Ledger,$B76,DT,"&gt;="&amp;$J$1,DT,"&lt;"&amp;K$1)+$F76)</f>
        <v>0</v>
      </c>
      <c r="K76" s="81">
        <f t="shared" ca="1" si="92"/>
        <v>0</v>
      </c>
      <c r="L76" s="81">
        <f t="shared" ca="1" si="92"/>
        <v>0</v>
      </c>
      <c r="M76" s="81">
        <f t="shared" ca="1" si="92"/>
        <v>0</v>
      </c>
      <c r="N76" s="81">
        <f t="shared" ca="1" si="92"/>
        <v>0</v>
      </c>
      <c r="O76" s="81">
        <f t="shared" ca="1" si="92"/>
        <v>0</v>
      </c>
      <c r="P76" s="81">
        <f t="shared" ca="1" si="92"/>
        <v>0</v>
      </c>
      <c r="Q76" s="81">
        <f t="shared" ca="1" si="92"/>
        <v>0</v>
      </c>
      <c r="R76" s="81">
        <f t="shared" ca="1" si="92"/>
        <v>0</v>
      </c>
      <c r="S76" s="81">
        <f t="shared" ca="1" si="92"/>
        <v>0</v>
      </c>
      <c r="T76" s="81">
        <f t="shared" ca="1" si="92"/>
        <v>0</v>
      </c>
      <c r="U76" s="81">
        <f t="shared" ca="1" si="92"/>
        <v>0</v>
      </c>
      <c r="V76" s="290">
        <f t="shared" ca="1" si="83"/>
        <v>0</v>
      </c>
    </row>
    <row r="77" spans="1:22">
      <c r="A77" s="199">
        <v>31</v>
      </c>
      <c r="B77" s="200" t="s">
        <v>287</v>
      </c>
      <c r="C77" s="194">
        <f t="shared" si="79"/>
        <v>76</v>
      </c>
      <c r="D77" s="194">
        <f t="shared" ca="1" si="75"/>
        <v>5</v>
      </c>
      <c r="E77" s="194" t="str">
        <f t="shared" si="80"/>
        <v> Repairs &amp; Maintenance </v>
      </c>
      <c r="F77" s="201">
        <v>0</v>
      </c>
      <c r="G77" s="194">
        <f t="shared" si="76"/>
        <v>27</v>
      </c>
      <c r="H77" s="194">
        <f t="shared" si="77"/>
        <v>0</v>
      </c>
      <c r="I77" s="198">
        <f t="shared" si="81"/>
        <v>27</v>
      </c>
      <c r="J77" s="81">
        <f t="shared" ref="J77:U77" ca="1" si="93">IF($A77&gt;28,SUMIFS(DR,Ledger,$B77,DT,"&gt;="&amp;J$1,DT,"&lt;"&amp;K$1)-SUMIFS(CR,Ledger,$B77,DT,"&gt;="&amp;J$1,DT,"&lt;"&amp;K$1),SUMIFS(DR,Ledger,$B77,DT,"&gt;="&amp;$J$1,DT,"&lt;"&amp;K$1)-SUMIFS(CR,Ledger,$B77,DT,"&gt;="&amp;$J$1,DT,"&lt;"&amp;K$1)+$F77)</f>
        <v>0</v>
      </c>
      <c r="K77" s="81">
        <f t="shared" ca="1" si="93"/>
        <v>2</v>
      </c>
      <c r="L77" s="81">
        <f t="shared" ca="1" si="93"/>
        <v>6</v>
      </c>
      <c r="M77" s="81">
        <f t="shared" ca="1" si="93"/>
        <v>0</v>
      </c>
      <c r="N77" s="81">
        <f t="shared" ca="1" si="93"/>
        <v>9</v>
      </c>
      <c r="O77" s="81">
        <f t="shared" ca="1" si="93"/>
        <v>0</v>
      </c>
      <c r="P77" s="81">
        <f t="shared" ca="1" si="93"/>
        <v>0</v>
      </c>
      <c r="Q77" s="81">
        <f t="shared" ca="1" si="93"/>
        <v>0</v>
      </c>
      <c r="R77" s="81">
        <f t="shared" ca="1" si="93"/>
        <v>10</v>
      </c>
      <c r="S77" s="81">
        <f t="shared" ca="1" si="93"/>
        <v>0</v>
      </c>
      <c r="T77" s="81">
        <f t="shared" ca="1" si="93"/>
        <v>0</v>
      </c>
      <c r="U77" s="81">
        <f t="shared" ca="1" si="93"/>
        <v>0</v>
      </c>
      <c r="V77" s="290">
        <f t="shared" ca="1" si="83"/>
        <v>0</v>
      </c>
    </row>
    <row r="78" spans="1:22">
      <c r="A78" s="199">
        <v>31</v>
      </c>
      <c r="B78" s="200" t="s">
        <v>288</v>
      </c>
      <c r="C78" s="194">
        <f t="shared" si="79"/>
        <v>77</v>
      </c>
      <c r="D78" s="194">
        <f t="shared" ca="1" si="75"/>
        <v>1</v>
      </c>
      <c r="E78" s="194" t="str">
        <f t="shared" si="80"/>
        <v> Research &amp; Development </v>
      </c>
      <c r="F78" s="201">
        <v>0</v>
      </c>
      <c r="G78" s="194">
        <f t="shared" si="76"/>
        <v>0</v>
      </c>
      <c r="H78" s="194">
        <f t="shared" si="77"/>
        <v>0</v>
      </c>
      <c r="I78" s="198">
        <f t="shared" si="81"/>
        <v>0</v>
      </c>
      <c r="J78" s="81">
        <f t="shared" ref="J78:U78" ca="1" si="94">IF($A78&gt;28,SUMIFS(DR,Ledger,$B78,DT,"&gt;="&amp;J$1,DT,"&lt;"&amp;K$1)-SUMIFS(CR,Ledger,$B78,DT,"&gt;="&amp;J$1,DT,"&lt;"&amp;K$1),SUMIFS(DR,Ledger,$B78,DT,"&gt;="&amp;$J$1,DT,"&lt;"&amp;K$1)-SUMIFS(CR,Ledger,$B78,DT,"&gt;="&amp;$J$1,DT,"&lt;"&amp;K$1)+$F78)</f>
        <v>0</v>
      </c>
      <c r="K78" s="81">
        <f t="shared" ca="1" si="94"/>
        <v>0</v>
      </c>
      <c r="L78" s="81">
        <f t="shared" ca="1" si="94"/>
        <v>0</v>
      </c>
      <c r="M78" s="81">
        <f t="shared" ca="1" si="94"/>
        <v>0</v>
      </c>
      <c r="N78" s="81">
        <f t="shared" ca="1" si="94"/>
        <v>0</v>
      </c>
      <c r="O78" s="81">
        <f t="shared" ca="1" si="94"/>
        <v>0</v>
      </c>
      <c r="P78" s="81">
        <f t="shared" ca="1" si="94"/>
        <v>0</v>
      </c>
      <c r="Q78" s="81">
        <f t="shared" ca="1" si="94"/>
        <v>0</v>
      </c>
      <c r="R78" s="81">
        <f t="shared" ca="1" si="94"/>
        <v>0</v>
      </c>
      <c r="S78" s="81">
        <f t="shared" ca="1" si="94"/>
        <v>0</v>
      </c>
      <c r="T78" s="81">
        <f t="shared" ca="1" si="94"/>
        <v>0</v>
      </c>
      <c r="U78" s="81">
        <f t="shared" ca="1" si="94"/>
        <v>0</v>
      </c>
      <c r="V78" s="290">
        <f t="shared" ca="1" si="83"/>
        <v>0</v>
      </c>
    </row>
    <row r="79" spans="1:22">
      <c r="A79" s="199">
        <v>31</v>
      </c>
      <c r="B79" s="200" t="s">
        <v>289</v>
      </c>
      <c r="C79" s="194">
        <f t="shared" si="79"/>
        <v>78</v>
      </c>
      <c r="D79" s="194">
        <f t="shared" ca="1" si="75"/>
        <v>4</v>
      </c>
      <c r="E79" s="194" t="str">
        <f t="shared" si="80"/>
        <v> Small Tools </v>
      </c>
      <c r="F79" s="201">
        <v>0</v>
      </c>
      <c r="G79" s="194">
        <f t="shared" si="76"/>
        <v>20</v>
      </c>
      <c r="H79" s="194">
        <f t="shared" si="77"/>
        <v>0</v>
      </c>
      <c r="I79" s="198">
        <f t="shared" si="81"/>
        <v>20</v>
      </c>
      <c r="J79" s="81">
        <f t="shared" ref="J79:U79" ca="1" si="95">IF($A79&gt;28,SUMIFS(DR,Ledger,$B79,DT,"&gt;="&amp;J$1,DT,"&lt;"&amp;K$1)-SUMIFS(CR,Ledger,$B79,DT,"&gt;="&amp;J$1,DT,"&lt;"&amp;K$1),SUMIFS(DR,Ledger,$B79,DT,"&gt;="&amp;$J$1,DT,"&lt;"&amp;K$1)-SUMIFS(CR,Ledger,$B79,DT,"&gt;="&amp;$J$1,DT,"&lt;"&amp;K$1)+$F79)</f>
        <v>0</v>
      </c>
      <c r="K79" s="81">
        <f t="shared" ca="1" si="95"/>
        <v>0</v>
      </c>
      <c r="L79" s="81">
        <f t="shared" ca="1" si="95"/>
        <v>0</v>
      </c>
      <c r="M79" s="81">
        <f t="shared" ca="1" si="95"/>
        <v>0</v>
      </c>
      <c r="N79" s="81">
        <f t="shared" ca="1" si="95"/>
        <v>2</v>
      </c>
      <c r="O79" s="81">
        <f t="shared" ca="1" si="95"/>
        <v>8</v>
      </c>
      <c r="P79" s="81">
        <f t="shared" ca="1" si="95"/>
        <v>0</v>
      </c>
      <c r="Q79" s="81">
        <f t="shared" ca="1" si="95"/>
        <v>0</v>
      </c>
      <c r="R79" s="81">
        <f t="shared" ca="1" si="95"/>
        <v>10</v>
      </c>
      <c r="S79" s="81">
        <f t="shared" ca="1" si="95"/>
        <v>0</v>
      </c>
      <c r="T79" s="81">
        <f t="shared" ca="1" si="95"/>
        <v>0</v>
      </c>
      <c r="U79" s="81">
        <f t="shared" ca="1" si="95"/>
        <v>0</v>
      </c>
      <c r="V79" s="290">
        <f t="shared" ca="1" si="83"/>
        <v>0</v>
      </c>
    </row>
    <row r="80" spans="1:22">
      <c r="A80" s="199">
        <v>15</v>
      </c>
      <c r="B80" s="200" t="s">
        <v>290</v>
      </c>
      <c r="C80" s="194">
        <f t="shared" si="79"/>
        <v>79</v>
      </c>
      <c r="D80" s="194">
        <f t="shared" ca="1" si="75"/>
        <v>2</v>
      </c>
      <c r="E80" s="194" t="str">
        <f t="shared" si="80"/>
        <v>Land </v>
      </c>
      <c r="F80" s="201">
        <v>0</v>
      </c>
      <c r="G80" s="194">
        <f t="shared" si="76"/>
        <v>1000</v>
      </c>
      <c r="H80" s="194">
        <f t="shared" si="77"/>
        <v>0</v>
      </c>
      <c r="I80" s="198">
        <f t="shared" si="81"/>
        <v>1000</v>
      </c>
      <c r="J80" s="81">
        <f t="shared" ref="J80:U80" ca="1" si="96">IF($A80&gt;28,SUMIFS(DR,Ledger,$B80,DT,"&gt;="&amp;J$1,DT,"&lt;"&amp;K$1)-SUMIFS(CR,Ledger,$B80,DT,"&gt;="&amp;J$1,DT,"&lt;"&amp;K$1),SUMIFS(DR,Ledger,$B80,DT,"&gt;="&amp;$J$1,DT,"&lt;"&amp;K$1)-SUMIFS(CR,Ledger,$B80,DT,"&gt;="&amp;$J$1,DT,"&lt;"&amp;K$1)+$F80)</f>
        <v>0</v>
      </c>
      <c r="K80" s="81">
        <f t="shared" ca="1" si="96"/>
        <v>0</v>
      </c>
      <c r="L80" s="81">
        <f t="shared" ca="1" si="96"/>
        <v>0</v>
      </c>
      <c r="M80" s="81">
        <f t="shared" ca="1" si="96"/>
        <v>1000</v>
      </c>
      <c r="N80" s="81">
        <f t="shared" ca="1" si="96"/>
        <v>1000</v>
      </c>
      <c r="O80" s="81">
        <f t="shared" ca="1" si="96"/>
        <v>1000</v>
      </c>
      <c r="P80" s="81">
        <f t="shared" ca="1" si="96"/>
        <v>1000</v>
      </c>
      <c r="Q80" s="81">
        <f t="shared" ca="1" si="96"/>
        <v>1000</v>
      </c>
      <c r="R80" s="81">
        <f t="shared" ca="1" si="96"/>
        <v>1000</v>
      </c>
      <c r="S80" s="81">
        <f t="shared" ca="1" si="96"/>
        <v>1000</v>
      </c>
      <c r="T80" s="81">
        <f t="shared" ca="1" si="96"/>
        <v>1000</v>
      </c>
      <c r="U80" s="81">
        <f t="shared" ca="1" si="96"/>
        <v>1000</v>
      </c>
      <c r="V80" s="290">
        <f t="shared" ca="1" si="83"/>
        <v>0</v>
      </c>
    </row>
    <row r="81" spans="1:22">
      <c r="A81" s="199">
        <v>15</v>
      </c>
      <c r="B81" s="200" t="s">
        <v>291</v>
      </c>
      <c r="C81" s="194">
        <f t="shared" si="79"/>
        <v>80</v>
      </c>
      <c r="D81" s="194">
        <f t="shared" ca="1" si="75"/>
        <v>2</v>
      </c>
      <c r="E81" s="194" t="str">
        <f t="shared" si="80"/>
        <v>Building </v>
      </c>
      <c r="F81" s="201">
        <v>0</v>
      </c>
      <c r="G81" s="194">
        <f t="shared" si="76"/>
        <v>5000</v>
      </c>
      <c r="H81" s="194">
        <f t="shared" si="77"/>
        <v>0</v>
      </c>
      <c r="I81" s="198">
        <f t="shared" si="81"/>
        <v>5000</v>
      </c>
      <c r="J81" s="81">
        <f t="shared" ref="J81:U81" ca="1" si="97">IF($A81&gt;28,SUMIFS(DR,Ledger,$B81,DT,"&gt;="&amp;J$1,DT,"&lt;"&amp;K$1)-SUMIFS(CR,Ledger,$B81,DT,"&gt;="&amp;J$1,DT,"&lt;"&amp;K$1),SUMIFS(DR,Ledger,$B81,DT,"&gt;="&amp;$J$1,DT,"&lt;"&amp;K$1)-SUMIFS(CR,Ledger,$B81,DT,"&gt;="&amp;$J$1,DT,"&lt;"&amp;K$1)+$F81)</f>
        <v>0</v>
      </c>
      <c r="K81" s="81">
        <f t="shared" ca="1" si="97"/>
        <v>0</v>
      </c>
      <c r="L81" s="81">
        <f t="shared" ca="1" si="97"/>
        <v>0</v>
      </c>
      <c r="M81" s="81">
        <f t="shared" ca="1" si="97"/>
        <v>5000</v>
      </c>
      <c r="N81" s="81">
        <f t="shared" ca="1" si="97"/>
        <v>5000</v>
      </c>
      <c r="O81" s="81">
        <f t="shared" ca="1" si="97"/>
        <v>5000</v>
      </c>
      <c r="P81" s="81">
        <f t="shared" ca="1" si="97"/>
        <v>5000</v>
      </c>
      <c r="Q81" s="81">
        <f t="shared" ca="1" si="97"/>
        <v>5000</v>
      </c>
      <c r="R81" s="81">
        <f t="shared" ca="1" si="97"/>
        <v>5000</v>
      </c>
      <c r="S81" s="81">
        <f t="shared" ca="1" si="97"/>
        <v>5000</v>
      </c>
      <c r="T81" s="81">
        <f t="shared" ca="1" si="97"/>
        <v>5000</v>
      </c>
      <c r="U81" s="81">
        <f t="shared" ca="1" si="97"/>
        <v>5000</v>
      </c>
      <c r="V81" s="290">
        <f t="shared" ca="1" si="83"/>
        <v>0</v>
      </c>
    </row>
    <row r="82" spans="1:22">
      <c r="A82" s="199">
        <v>15</v>
      </c>
      <c r="B82" s="200" t="s">
        <v>292</v>
      </c>
      <c r="C82" s="194">
        <f t="shared" si="79"/>
        <v>81</v>
      </c>
      <c r="D82" s="194">
        <f t="shared" ca="1" si="75"/>
        <v>2</v>
      </c>
      <c r="E82" s="194" t="str">
        <f t="shared" si="80"/>
        <v>Equipment (Computers, Printers) </v>
      </c>
      <c r="F82" s="201">
        <v>0</v>
      </c>
      <c r="G82" s="194">
        <f t="shared" si="76"/>
        <v>2000</v>
      </c>
      <c r="H82" s="194">
        <f t="shared" si="77"/>
        <v>0</v>
      </c>
      <c r="I82" s="198">
        <f t="shared" si="81"/>
        <v>2000</v>
      </c>
      <c r="J82" s="81">
        <f t="shared" ref="J82:U82" ca="1" si="98">IF($A82&gt;28,SUMIFS(DR,Ledger,$B82,DT,"&gt;="&amp;J$1,DT,"&lt;"&amp;K$1)-SUMIFS(CR,Ledger,$B82,DT,"&gt;="&amp;J$1,DT,"&lt;"&amp;K$1),SUMIFS(DR,Ledger,$B82,DT,"&gt;="&amp;$J$1,DT,"&lt;"&amp;K$1)-SUMIFS(CR,Ledger,$B82,DT,"&gt;="&amp;$J$1,DT,"&lt;"&amp;K$1)+$F82)</f>
        <v>0</v>
      </c>
      <c r="K82" s="81">
        <f t="shared" ca="1" si="98"/>
        <v>0</v>
      </c>
      <c r="L82" s="81">
        <f t="shared" ca="1" si="98"/>
        <v>0</v>
      </c>
      <c r="M82" s="81">
        <f t="shared" ca="1" si="98"/>
        <v>2000</v>
      </c>
      <c r="N82" s="81">
        <f t="shared" ca="1" si="98"/>
        <v>2000</v>
      </c>
      <c r="O82" s="81">
        <f t="shared" ca="1" si="98"/>
        <v>2000</v>
      </c>
      <c r="P82" s="81">
        <f t="shared" ca="1" si="98"/>
        <v>2000</v>
      </c>
      <c r="Q82" s="81">
        <f t="shared" ca="1" si="98"/>
        <v>2000</v>
      </c>
      <c r="R82" s="81">
        <f t="shared" ca="1" si="98"/>
        <v>2000</v>
      </c>
      <c r="S82" s="81">
        <f t="shared" ca="1" si="98"/>
        <v>2000</v>
      </c>
      <c r="T82" s="81">
        <f t="shared" ca="1" si="98"/>
        <v>2000</v>
      </c>
      <c r="U82" s="81">
        <f t="shared" ca="1" si="98"/>
        <v>2000</v>
      </c>
      <c r="V82" s="290">
        <f t="shared" ca="1" si="83"/>
        <v>0</v>
      </c>
    </row>
    <row r="83" spans="1:22">
      <c r="A83" s="199">
        <v>15</v>
      </c>
      <c r="B83" s="200" t="s">
        <v>293</v>
      </c>
      <c r="C83" s="194">
        <f t="shared" si="79"/>
        <v>82</v>
      </c>
      <c r="D83" s="194">
        <f t="shared" ca="1" si="75"/>
        <v>2</v>
      </c>
      <c r="E83" s="194" t="str">
        <f t="shared" si="80"/>
        <v>Furniture &amp; Fixtures </v>
      </c>
      <c r="F83" s="201">
        <v>0</v>
      </c>
      <c r="G83" s="194">
        <f t="shared" si="76"/>
        <v>1500</v>
      </c>
      <c r="H83" s="194">
        <f t="shared" si="77"/>
        <v>0</v>
      </c>
      <c r="I83" s="198">
        <f t="shared" si="81"/>
        <v>1500</v>
      </c>
      <c r="J83" s="81">
        <f t="shared" ref="J83:U83" ca="1" si="99">IF($A83&gt;28,SUMIFS(DR,Ledger,$B83,DT,"&gt;="&amp;J$1,DT,"&lt;"&amp;K$1)-SUMIFS(CR,Ledger,$B83,DT,"&gt;="&amp;J$1,DT,"&lt;"&amp;K$1),SUMIFS(DR,Ledger,$B83,DT,"&gt;="&amp;$J$1,DT,"&lt;"&amp;K$1)-SUMIFS(CR,Ledger,$B83,DT,"&gt;="&amp;$J$1,DT,"&lt;"&amp;K$1)+$F83)</f>
        <v>0</v>
      </c>
      <c r="K83" s="81">
        <f t="shared" ca="1" si="99"/>
        <v>0</v>
      </c>
      <c r="L83" s="81">
        <f t="shared" ca="1" si="99"/>
        <v>0</v>
      </c>
      <c r="M83" s="81">
        <f t="shared" ca="1" si="99"/>
        <v>1500</v>
      </c>
      <c r="N83" s="81">
        <f t="shared" ca="1" si="99"/>
        <v>1500</v>
      </c>
      <c r="O83" s="81">
        <f t="shared" ca="1" si="99"/>
        <v>1500</v>
      </c>
      <c r="P83" s="81">
        <f t="shared" ca="1" si="99"/>
        <v>1500</v>
      </c>
      <c r="Q83" s="81">
        <f t="shared" ca="1" si="99"/>
        <v>1500</v>
      </c>
      <c r="R83" s="81">
        <f t="shared" ca="1" si="99"/>
        <v>1500</v>
      </c>
      <c r="S83" s="81">
        <f t="shared" ca="1" si="99"/>
        <v>1500</v>
      </c>
      <c r="T83" s="81">
        <f t="shared" ca="1" si="99"/>
        <v>1500</v>
      </c>
      <c r="U83" s="81">
        <f t="shared" ca="1" si="99"/>
        <v>1500</v>
      </c>
      <c r="V83" s="290">
        <f t="shared" ca="1" si="83"/>
        <v>0</v>
      </c>
    </row>
    <row r="84" spans="1:22">
      <c r="A84" s="199">
        <v>15</v>
      </c>
      <c r="B84" s="200" t="s">
        <v>294</v>
      </c>
      <c r="C84" s="194">
        <f t="shared" si="79"/>
        <v>83</v>
      </c>
      <c r="D84" s="194">
        <f t="shared" ca="1" si="75"/>
        <v>2</v>
      </c>
      <c r="E84" s="194" t="str">
        <f t="shared" si="80"/>
        <v>Vehicles </v>
      </c>
      <c r="F84" s="201">
        <v>0</v>
      </c>
      <c r="G84" s="194">
        <f t="shared" si="76"/>
        <v>2500</v>
      </c>
      <c r="H84" s="194">
        <f t="shared" si="77"/>
        <v>0</v>
      </c>
      <c r="I84" s="198">
        <f t="shared" si="81"/>
        <v>2500</v>
      </c>
      <c r="J84" s="81">
        <f t="shared" ref="J84:U84" ca="1" si="100">IF($A84&gt;28,SUMIFS(DR,Ledger,$B84,DT,"&gt;="&amp;J$1,DT,"&lt;"&amp;K$1)-SUMIFS(CR,Ledger,$B84,DT,"&gt;="&amp;J$1,DT,"&lt;"&amp;K$1),SUMIFS(DR,Ledger,$B84,DT,"&gt;="&amp;$J$1,DT,"&lt;"&amp;K$1)-SUMIFS(CR,Ledger,$B84,DT,"&gt;="&amp;$J$1,DT,"&lt;"&amp;K$1)+$F84)</f>
        <v>0</v>
      </c>
      <c r="K84" s="81">
        <f t="shared" ca="1" si="100"/>
        <v>0</v>
      </c>
      <c r="L84" s="81">
        <f t="shared" ca="1" si="100"/>
        <v>0</v>
      </c>
      <c r="M84" s="81">
        <f t="shared" ca="1" si="100"/>
        <v>2500</v>
      </c>
      <c r="N84" s="81">
        <f t="shared" ca="1" si="100"/>
        <v>2500</v>
      </c>
      <c r="O84" s="81">
        <f t="shared" ca="1" si="100"/>
        <v>2500</v>
      </c>
      <c r="P84" s="81">
        <f t="shared" ca="1" si="100"/>
        <v>2500</v>
      </c>
      <c r="Q84" s="81">
        <f t="shared" ca="1" si="100"/>
        <v>2500</v>
      </c>
      <c r="R84" s="81">
        <f t="shared" ca="1" si="100"/>
        <v>2500</v>
      </c>
      <c r="S84" s="81">
        <f t="shared" ca="1" si="100"/>
        <v>2500</v>
      </c>
      <c r="T84" s="81">
        <f t="shared" ca="1" si="100"/>
        <v>2500</v>
      </c>
      <c r="U84" s="81">
        <f t="shared" ca="1" si="100"/>
        <v>2500</v>
      </c>
      <c r="V84" s="290">
        <f t="shared" ca="1" si="83"/>
        <v>0</v>
      </c>
    </row>
    <row r="85" spans="1:22">
      <c r="A85" s="199">
        <v>15</v>
      </c>
      <c r="B85" s="200" t="s">
        <v>295</v>
      </c>
      <c r="C85" s="194">
        <f t="shared" si="79"/>
        <v>84</v>
      </c>
      <c r="D85" s="194">
        <f t="shared" ca="1" si="75"/>
        <v>2</v>
      </c>
      <c r="E85" s="194" t="str">
        <f t="shared" si="80"/>
        <v>Building Depreciation </v>
      </c>
      <c r="F85" s="201">
        <v>0</v>
      </c>
      <c r="G85" s="194">
        <f t="shared" si="76"/>
        <v>0</v>
      </c>
      <c r="H85" s="194">
        <f t="shared" si="77"/>
        <v>100</v>
      </c>
      <c r="I85" s="198">
        <f t="shared" si="81"/>
        <v>-100</v>
      </c>
      <c r="J85" s="81">
        <f t="shared" ref="J85:U85" ca="1" si="101">IF($A85&gt;28,SUMIFS(DR,Ledger,$B85,DT,"&gt;="&amp;J$1,DT,"&lt;"&amp;K$1)-SUMIFS(CR,Ledger,$B85,DT,"&gt;="&amp;J$1,DT,"&lt;"&amp;K$1),SUMIFS(DR,Ledger,$B85,DT,"&gt;="&amp;$J$1,DT,"&lt;"&amp;K$1)-SUMIFS(CR,Ledger,$B85,DT,"&gt;="&amp;$J$1,DT,"&lt;"&amp;K$1)+$F85)</f>
        <v>0</v>
      </c>
      <c r="K85" s="81">
        <f t="shared" ca="1" si="101"/>
        <v>0</v>
      </c>
      <c r="L85" s="81">
        <f t="shared" ca="1" si="101"/>
        <v>0</v>
      </c>
      <c r="M85" s="81">
        <f t="shared" ca="1" si="101"/>
        <v>0</v>
      </c>
      <c r="N85" s="81">
        <f t="shared" ca="1" si="101"/>
        <v>0</v>
      </c>
      <c r="O85" s="81">
        <f t="shared" ca="1" si="101"/>
        <v>0</v>
      </c>
      <c r="P85" s="81">
        <f t="shared" ca="1" si="101"/>
        <v>0</v>
      </c>
      <c r="Q85" s="81">
        <f t="shared" ca="1" si="101"/>
        <v>0</v>
      </c>
      <c r="R85" s="81">
        <f t="shared" ca="1" si="101"/>
        <v>-100</v>
      </c>
      <c r="S85" s="81">
        <f t="shared" ca="1" si="101"/>
        <v>-100</v>
      </c>
      <c r="T85" s="81">
        <f t="shared" ca="1" si="101"/>
        <v>-100</v>
      </c>
      <c r="U85" s="81">
        <f t="shared" ca="1" si="101"/>
        <v>-100</v>
      </c>
      <c r="V85" s="290">
        <f t="shared" ca="1" si="83"/>
        <v>0</v>
      </c>
    </row>
    <row r="86" spans="1:22">
      <c r="A86" s="199">
        <v>15</v>
      </c>
      <c r="B86" s="200" t="s">
        <v>296</v>
      </c>
      <c r="C86" s="194">
        <f t="shared" si="79"/>
        <v>85</v>
      </c>
      <c r="D86" s="194">
        <f t="shared" ca="1" si="75"/>
        <v>2</v>
      </c>
      <c r="E86" s="194" t="str">
        <f t="shared" si="80"/>
        <v>Equipment Depreciation </v>
      </c>
      <c r="F86" s="201">
        <v>0</v>
      </c>
      <c r="G86" s="194">
        <f t="shared" si="76"/>
        <v>0</v>
      </c>
      <c r="H86" s="194">
        <f t="shared" si="77"/>
        <v>75</v>
      </c>
      <c r="I86" s="198">
        <f t="shared" si="81"/>
        <v>-75</v>
      </c>
      <c r="J86" s="81">
        <f t="shared" ref="J86:U86" ca="1" si="102">IF($A86&gt;28,SUMIFS(DR,Ledger,$B86,DT,"&gt;="&amp;J$1,DT,"&lt;"&amp;K$1)-SUMIFS(CR,Ledger,$B86,DT,"&gt;="&amp;J$1,DT,"&lt;"&amp;K$1),SUMIFS(DR,Ledger,$B86,DT,"&gt;="&amp;$J$1,DT,"&lt;"&amp;K$1)-SUMIFS(CR,Ledger,$B86,DT,"&gt;="&amp;$J$1,DT,"&lt;"&amp;K$1)+$F86)</f>
        <v>0</v>
      </c>
      <c r="K86" s="81">
        <f t="shared" ca="1" si="102"/>
        <v>0</v>
      </c>
      <c r="L86" s="81">
        <f t="shared" ca="1" si="102"/>
        <v>0</v>
      </c>
      <c r="M86" s="81">
        <f t="shared" ca="1" si="102"/>
        <v>0</v>
      </c>
      <c r="N86" s="81">
        <f t="shared" ca="1" si="102"/>
        <v>0</v>
      </c>
      <c r="O86" s="81">
        <f t="shared" ca="1" si="102"/>
        <v>0</v>
      </c>
      <c r="P86" s="81">
        <f t="shared" ca="1" si="102"/>
        <v>0</v>
      </c>
      <c r="Q86" s="81">
        <f t="shared" ca="1" si="102"/>
        <v>0</v>
      </c>
      <c r="R86" s="81">
        <f t="shared" ca="1" si="102"/>
        <v>-75</v>
      </c>
      <c r="S86" s="81">
        <f t="shared" ca="1" si="102"/>
        <v>-75</v>
      </c>
      <c r="T86" s="81">
        <f t="shared" ca="1" si="102"/>
        <v>-75</v>
      </c>
      <c r="U86" s="81">
        <f t="shared" ca="1" si="102"/>
        <v>-75</v>
      </c>
      <c r="V86" s="290">
        <f t="shared" ca="1" si="83"/>
        <v>0</v>
      </c>
    </row>
    <row r="87" spans="1:22">
      <c r="A87" s="199">
        <v>15</v>
      </c>
      <c r="B87" s="200" t="s">
        <v>297</v>
      </c>
      <c r="C87" s="194">
        <f t="shared" si="79"/>
        <v>86</v>
      </c>
      <c r="D87" s="194">
        <f t="shared" ca="1" si="75"/>
        <v>2</v>
      </c>
      <c r="E87" s="194" t="str">
        <f t="shared" si="80"/>
        <v>Furniture &amp; Fixture Depreciation </v>
      </c>
      <c r="F87" s="201">
        <v>0</v>
      </c>
      <c r="G87" s="194">
        <f t="shared" si="76"/>
        <v>0</v>
      </c>
      <c r="H87" s="194">
        <f t="shared" si="77"/>
        <v>60</v>
      </c>
      <c r="I87" s="198">
        <f t="shared" si="81"/>
        <v>-60</v>
      </c>
      <c r="J87" s="81">
        <f t="shared" ref="J87:U87" ca="1" si="103">IF($A87&gt;28,SUMIFS(DR,Ledger,$B87,DT,"&gt;="&amp;J$1,DT,"&lt;"&amp;K$1)-SUMIFS(CR,Ledger,$B87,DT,"&gt;="&amp;J$1,DT,"&lt;"&amp;K$1),SUMIFS(DR,Ledger,$B87,DT,"&gt;="&amp;$J$1,DT,"&lt;"&amp;K$1)-SUMIFS(CR,Ledger,$B87,DT,"&gt;="&amp;$J$1,DT,"&lt;"&amp;K$1)+$F87)</f>
        <v>0</v>
      </c>
      <c r="K87" s="81">
        <f t="shared" ca="1" si="103"/>
        <v>0</v>
      </c>
      <c r="L87" s="81">
        <f t="shared" ca="1" si="103"/>
        <v>0</v>
      </c>
      <c r="M87" s="81">
        <f t="shared" ca="1" si="103"/>
        <v>0</v>
      </c>
      <c r="N87" s="81">
        <f t="shared" ca="1" si="103"/>
        <v>0</v>
      </c>
      <c r="O87" s="81">
        <f t="shared" ca="1" si="103"/>
        <v>0</v>
      </c>
      <c r="P87" s="81">
        <f t="shared" ca="1" si="103"/>
        <v>0</v>
      </c>
      <c r="Q87" s="81">
        <f t="shared" ca="1" si="103"/>
        <v>0</v>
      </c>
      <c r="R87" s="81">
        <f t="shared" ca="1" si="103"/>
        <v>-60</v>
      </c>
      <c r="S87" s="81">
        <f t="shared" ca="1" si="103"/>
        <v>-60</v>
      </c>
      <c r="T87" s="81">
        <f t="shared" ca="1" si="103"/>
        <v>-60</v>
      </c>
      <c r="U87" s="81">
        <f t="shared" ca="1" si="103"/>
        <v>-60</v>
      </c>
      <c r="V87" s="290">
        <f t="shared" ca="1" si="83"/>
        <v>0</v>
      </c>
    </row>
    <row r="88" spans="1:22">
      <c r="A88" s="199">
        <v>15</v>
      </c>
      <c r="B88" s="200" t="s">
        <v>298</v>
      </c>
      <c r="C88" s="194">
        <f t="shared" si="79"/>
        <v>87</v>
      </c>
      <c r="D88" s="194">
        <f t="shared" ca="1" si="75"/>
        <v>2</v>
      </c>
      <c r="E88" s="194" t="str">
        <f t="shared" si="80"/>
        <v>Vehicle Depreciation </v>
      </c>
      <c r="F88" s="201">
        <v>0</v>
      </c>
      <c r="G88" s="194">
        <f t="shared" si="76"/>
        <v>0</v>
      </c>
      <c r="H88" s="194">
        <f t="shared" si="77"/>
        <v>45</v>
      </c>
      <c r="I88" s="198">
        <f t="shared" si="81"/>
        <v>-45</v>
      </c>
      <c r="J88" s="81">
        <f t="shared" ref="J88:U88" ca="1" si="104">IF($A88&gt;28,SUMIFS(DR,Ledger,$B88,DT,"&gt;="&amp;J$1,DT,"&lt;"&amp;K$1)-SUMIFS(CR,Ledger,$B88,DT,"&gt;="&amp;J$1,DT,"&lt;"&amp;K$1),SUMIFS(DR,Ledger,$B88,DT,"&gt;="&amp;$J$1,DT,"&lt;"&amp;K$1)-SUMIFS(CR,Ledger,$B88,DT,"&gt;="&amp;$J$1,DT,"&lt;"&amp;K$1)+$F88)</f>
        <v>0</v>
      </c>
      <c r="K88" s="81">
        <f t="shared" ca="1" si="104"/>
        <v>0</v>
      </c>
      <c r="L88" s="81">
        <f t="shared" ca="1" si="104"/>
        <v>0</v>
      </c>
      <c r="M88" s="81">
        <f t="shared" ca="1" si="104"/>
        <v>0</v>
      </c>
      <c r="N88" s="81">
        <f t="shared" ca="1" si="104"/>
        <v>0</v>
      </c>
      <c r="O88" s="81">
        <f t="shared" ca="1" si="104"/>
        <v>0</v>
      </c>
      <c r="P88" s="81">
        <f t="shared" ca="1" si="104"/>
        <v>0</v>
      </c>
      <c r="Q88" s="81">
        <f t="shared" ca="1" si="104"/>
        <v>0</v>
      </c>
      <c r="R88" s="81">
        <f t="shared" ca="1" si="104"/>
        <v>-45</v>
      </c>
      <c r="S88" s="81">
        <f t="shared" ca="1" si="104"/>
        <v>-45</v>
      </c>
      <c r="T88" s="81">
        <f t="shared" ca="1" si="104"/>
        <v>-45</v>
      </c>
      <c r="U88" s="81">
        <f t="shared" ca="1" si="104"/>
        <v>-45</v>
      </c>
      <c r="V88" s="290">
        <f t="shared" ca="1" si="83"/>
        <v>0</v>
      </c>
    </row>
    <row r="89" spans="1:22">
      <c r="A89" s="199">
        <v>33</v>
      </c>
      <c r="B89" s="200" t="s">
        <v>334</v>
      </c>
      <c r="C89" s="194">
        <f t="shared" si="79"/>
        <v>88</v>
      </c>
      <c r="D89" s="194">
        <f t="shared" ca="1" si="75"/>
        <v>1</v>
      </c>
      <c r="E89" s="194" t="str">
        <f t="shared" si="80"/>
        <v>Changes in Inventory</v>
      </c>
      <c r="F89" s="201">
        <v>0</v>
      </c>
      <c r="G89" s="194">
        <f t="shared" si="76"/>
        <v>0</v>
      </c>
      <c r="H89" s="194">
        <f t="shared" si="77"/>
        <v>0</v>
      </c>
      <c r="I89" s="198">
        <f t="shared" si="81"/>
        <v>0</v>
      </c>
      <c r="J89" s="81">
        <f t="shared" ref="J89:U89" ca="1" si="105">IF($A89&gt;28,SUMIFS(DR,Ledger,$B89,DT,"&gt;="&amp;J$1,DT,"&lt;"&amp;K$1)-SUMIFS(CR,Ledger,$B89,DT,"&gt;="&amp;J$1,DT,"&lt;"&amp;K$1),SUMIFS(DR,Ledger,$B89,DT,"&gt;="&amp;$J$1,DT,"&lt;"&amp;K$1)-SUMIFS(CR,Ledger,$B89,DT,"&gt;="&amp;$J$1,DT,"&lt;"&amp;K$1)+$F89)</f>
        <v>0</v>
      </c>
      <c r="K89" s="81">
        <f t="shared" ca="1" si="105"/>
        <v>0</v>
      </c>
      <c r="L89" s="81">
        <f t="shared" ca="1" si="105"/>
        <v>0</v>
      </c>
      <c r="M89" s="81">
        <f t="shared" ca="1" si="105"/>
        <v>0</v>
      </c>
      <c r="N89" s="81">
        <f t="shared" ca="1" si="105"/>
        <v>0</v>
      </c>
      <c r="O89" s="81">
        <f t="shared" ca="1" si="105"/>
        <v>0</v>
      </c>
      <c r="P89" s="81">
        <f t="shared" ca="1" si="105"/>
        <v>0</v>
      </c>
      <c r="Q89" s="81">
        <f t="shared" ca="1" si="105"/>
        <v>0</v>
      </c>
      <c r="R89" s="81">
        <f t="shared" ca="1" si="105"/>
        <v>0</v>
      </c>
      <c r="S89" s="81">
        <f t="shared" ca="1" si="105"/>
        <v>0</v>
      </c>
      <c r="T89" s="81">
        <f t="shared" ca="1" si="105"/>
        <v>0</v>
      </c>
      <c r="U89" s="81">
        <f t="shared" ca="1" si="105"/>
        <v>0</v>
      </c>
      <c r="V89" s="290">
        <f t="shared" ca="1" si="83"/>
        <v>0</v>
      </c>
    </row>
    <row r="90" spans="1:22">
      <c r="A90" s="199">
        <v>34</v>
      </c>
      <c r="B90" s="200" t="s">
        <v>335</v>
      </c>
      <c r="C90" s="194">
        <f t="shared" si="79"/>
        <v>89</v>
      </c>
      <c r="D90" s="194">
        <f t="shared" ca="1" si="75"/>
        <v>1</v>
      </c>
      <c r="E90" s="194" t="str">
        <f t="shared" si="80"/>
        <v>Salaries &amp; Wages</v>
      </c>
      <c r="F90" s="201">
        <v>0</v>
      </c>
      <c r="G90" s="194">
        <f t="shared" si="76"/>
        <v>0</v>
      </c>
      <c r="H90" s="194">
        <f t="shared" si="77"/>
        <v>0</v>
      </c>
      <c r="I90" s="198">
        <f t="shared" si="81"/>
        <v>0</v>
      </c>
      <c r="J90" s="81">
        <f t="shared" ref="J90:U90" ca="1" si="106">IF($A90&gt;28,SUMIFS(DR,Ledger,$B90,DT,"&gt;="&amp;J$1,DT,"&lt;"&amp;K$1)-SUMIFS(CR,Ledger,$B90,DT,"&gt;="&amp;J$1,DT,"&lt;"&amp;K$1),SUMIFS(DR,Ledger,$B90,DT,"&gt;="&amp;$J$1,DT,"&lt;"&amp;K$1)-SUMIFS(CR,Ledger,$B90,DT,"&gt;="&amp;$J$1,DT,"&lt;"&amp;K$1)+$F90)</f>
        <v>0</v>
      </c>
      <c r="K90" s="81">
        <f t="shared" ca="1" si="106"/>
        <v>0</v>
      </c>
      <c r="L90" s="81">
        <f t="shared" ca="1" si="106"/>
        <v>0</v>
      </c>
      <c r="M90" s="81">
        <f t="shared" ca="1" si="106"/>
        <v>0</v>
      </c>
      <c r="N90" s="81">
        <f t="shared" ca="1" si="106"/>
        <v>0</v>
      </c>
      <c r="O90" s="81">
        <f t="shared" ca="1" si="106"/>
        <v>0</v>
      </c>
      <c r="P90" s="81">
        <f t="shared" ca="1" si="106"/>
        <v>0</v>
      </c>
      <c r="Q90" s="81">
        <f t="shared" ca="1" si="106"/>
        <v>0</v>
      </c>
      <c r="R90" s="81">
        <f t="shared" ca="1" si="106"/>
        <v>0</v>
      </c>
      <c r="S90" s="81">
        <f t="shared" ca="1" si="106"/>
        <v>0</v>
      </c>
      <c r="T90" s="81">
        <f t="shared" ca="1" si="106"/>
        <v>0</v>
      </c>
      <c r="U90" s="81">
        <f t="shared" ca="1" si="106"/>
        <v>0</v>
      </c>
      <c r="V90" s="290">
        <f t="shared" ca="1" si="83"/>
        <v>0</v>
      </c>
    </row>
    <row r="91" spans="1:22">
      <c r="A91" s="199">
        <v>35</v>
      </c>
      <c r="B91" s="200" t="s">
        <v>336</v>
      </c>
      <c r="C91" s="194">
        <f t="shared" si="79"/>
        <v>90</v>
      </c>
      <c r="D91" s="194">
        <f t="shared" ca="1" si="75"/>
        <v>10</v>
      </c>
      <c r="E91" s="194" t="str">
        <f t="shared" si="80"/>
        <v>Finance Cost</v>
      </c>
      <c r="F91" s="201">
        <v>0</v>
      </c>
      <c r="G91" s="194">
        <f t="shared" si="76"/>
        <v>43</v>
      </c>
      <c r="H91" s="194">
        <f t="shared" si="77"/>
        <v>0</v>
      </c>
      <c r="I91" s="198">
        <f t="shared" si="81"/>
        <v>43</v>
      </c>
      <c r="J91" s="81">
        <f t="shared" ref="J91:U91" ca="1" si="107">IF($A91&gt;28,SUMIFS(DR,Ledger,$B91,DT,"&gt;="&amp;J$1,DT,"&lt;"&amp;K$1)-SUMIFS(CR,Ledger,$B91,DT,"&gt;="&amp;J$1,DT,"&lt;"&amp;K$1),SUMIFS(DR,Ledger,$B91,DT,"&gt;="&amp;$J$1,DT,"&lt;"&amp;K$1)-SUMIFS(CR,Ledger,$B91,DT,"&gt;="&amp;$J$1,DT,"&lt;"&amp;K$1)+$F91)</f>
        <v>4</v>
      </c>
      <c r="K91" s="81">
        <f t="shared" ca="1" si="107"/>
        <v>4</v>
      </c>
      <c r="L91" s="81">
        <f t="shared" ca="1" si="107"/>
        <v>13</v>
      </c>
      <c r="M91" s="81">
        <f t="shared" ca="1" si="107"/>
        <v>0</v>
      </c>
      <c r="N91" s="81">
        <f t="shared" ca="1" si="107"/>
        <v>5</v>
      </c>
      <c r="O91" s="81">
        <f t="shared" ca="1" si="107"/>
        <v>15</v>
      </c>
      <c r="P91" s="81">
        <f t="shared" ca="1" si="107"/>
        <v>1</v>
      </c>
      <c r="Q91" s="81">
        <f t="shared" ca="1" si="107"/>
        <v>1</v>
      </c>
      <c r="R91" s="81">
        <f t="shared" ca="1" si="107"/>
        <v>0</v>
      </c>
      <c r="S91" s="81">
        <f t="shared" ca="1" si="107"/>
        <v>0</v>
      </c>
      <c r="T91" s="81">
        <f t="shared" ca="1" si="107"/>
        <v>0</v>
      </c>
      <c r="U91" s="81">
        <f t="shared" ca="1" si="107"/>
        <v>0</v>
      </c>
      <c r="V91" s="290">
        <f t="shared" ca="1" si="83"/>
        <v>0</v>
      </c>
    </row>
    <row r="92" spans="1:22">
      <c r="A92" s="199">
        <v>7</v>
      </c>
      <c r="B92" s="200" t="s">
        <v>349</v>
      </c>
      <c r="C92" s="194">
        <f t="shared" si="79"/>
        <v>91</v>
      </c>
      <c r="D92" s="194">
        <f t="shared" ca="1" si="75"/>
        <v>2</v>
      </c>
      <c r="E92" s="194" t="str">
        <f t="shared" si="80"/>
        <v>Borrowing from Axis Bank</v>
      </c>
      <c r="F92" s="201">
        <v>0</v>
      </c>
      <c r="G92" s="194">
        <f t="shared" si="76"/>
        <v>0</v>
      </c>
      <c r="H92" s="194">
        <f t="shared" si="77"/>
        <v>10000</v>
      </c>
      <c r="I92" s="198">
        <f t="shared" si="81"/>
        <v>-10000</v>
      </c>
      <c r="J92" s="81">
        <f t="shared" ref="J92:U92" ca="1" si="108">IF($A92&gt;28,SUMIFS(DR,Ledger,$B92,DT,"&gt;="&amp;J$1,DT,"&lt;"&amp;K$1)-SUMIFS(CR,Ledger,$B92,DT,"&gt;="&amp;J$1,DT,"&lt;"&amp;K$1),SUMIFS(DR,Ledger,$B92,DT,"&gt;="&amp;$J$1,DT,"&lt;"&amp;K$1)-SUMIFS(CR,Ledger,$B92,DT,"&gt;="&amp;$J$1,DT,"&lt;"&amp;K$1)+$F92)</f>
        <v>0</v>
      </c>
      <c r="K92" s="81">
        <f t="shared" ca="1" si="108"/>
        <v>0</v>
      </c>
      <c r="L92" s="81">
        <f t="shared" ca="1" si="108"/>
        <v>0</v>
      </c>
      <c r="M92" s="81">
        <f t="shared" ca="1" si="108"/>
        <v>-10000</v>
      </c>
      <c r="N92" s="81">
        <f t="shared" ca="1" si="108"/>
        <v>-10000</v>
      </c>
      <c r="O92" s="81">
        <f t="shared" ca="1" si="108"/>
        <v>-10000</v>
      </c>
      <c r="P92" s="81">
        <f t="shared" ca="1" si="108"/>
        <v>-10000</v>
      </c>
      <c r="Q92" s="81">
        <f t="shared" ca="1" si="108"/>
        <v>-10000</v>
      </c>
      <c r="R92" s="81">
        <f t="shared" ca="1" si="108"/>
        <v>-10000</v>
      </c>
      <c r="S92" s="81">
        <f t="shared" ca="1" si="108"/>
        <v>-10000</v>
      </c>
      <c r="T92" s="81">
        <f t="shared" ca="1" si="108"/>
        <v>-10000</v>
      </c>
      <c r="U92" s="81">
        <f t="shared" ca="1" si="108"/>
        <v>-10000</v>
      </c>
      <c r="V92" s="290">
        <f t="shared" ca="1" si="83"/>
        <v>0</v>
      </c>
    </row>
    <row r="93" spans="1:22">
      <c r="A93" s="199">
        <v>19</v>
      </c>
      <c r="B93" s="200" t="s">
        <v>341</v>
      </c>
      <c r="C93" s="194">
        <f t="shared" si="79"/>
        <v>92</v>
      </c>
      <c r="D93" s="194">
        <f t="shared" ca="1" si="75"/>
        <v>2</v>
      </c>
      <c r="E93" s="194" t="str">
        <f t="shared" si="80"/>
        <v>Investment in Barclays Co.</v>
      </c>
      <c r="F93" s="201">
        <v>0</v>
      </c>
      <c r="G93" s="194">
        <f t="shared" si="76"/>
        <v>500</v>
      </c>
      <c r="H93" s="194">
        <f t="shared" si="77"/>
        <v>0</v>
      </c>
      <c r="I93" s="198">
        <f t="shared" si="81"/>
        <v>500</v>
      </c>
      <c r="J93" s="81">
        <f t="shared" ref="J93:U93" ca="1" si="109">IF($A93&gt;28,SUMIFS(DR,Ledger,$B93,DT,"&gt;="&amp;J$1,DT,"&lt;"&amp;K$1)-SUMIFS(CR,Ledger,$B93,DT,"&gt;="&amp;J$1,DT,"&lt;"&amp;K$1),SUMIFS(DR,Ledger,$B93,DT,"&gt;="&amp;$J$1,DT,"&lt;"&amp;K$1)-SUMIFS(CR,Ledger,$B93,DT,"&gt;="&amp;$J$1,DT,"&lt;"&amp;K$1)+$F93)</f>
        <v>0</v>
      </c>
      <c r="K93" s="81">
        <f t="shared" ca="1" si="109"/>
        <v>0</v>
      </c>
      <c r="L93" s="81">
        <f t="shared" ca="1" si="109"/>
        <v>0</v>
      </c>
      <c r="M93" s="81">
        <f t="shared" ca="1" si="109"/>
        <v>500</v>
      </c>
      <c r="N93" s="81">
        <f t="shared" ca="1" si="109"/>
        <v>500</v>
      </c>
      <c r="O93" s="81">
        <f t="shared" ca="1" si="109"/>
        <v>500</v>
      </c>
      <c r="P93" s="81">
        <f t="shared" ca="1" si="109"/>
        <v>500</v>
      </c>
      <c r="Q93" s="81">
        <f t="shared" ca="1" si="109"/>
        <v>500</v>
      </c>
      <c r="R93" s="81">
        <f t="shared" ca="1" si="109"/>
        <v>500</v>
      </c>
      <c r="S93" s="81">
        <f t="shared" ca="1" si="109"/>
        <v>500</v>
      </c>
      <c r="T93" s="81">
        <f t="shared" ca="1" si="109"/>
        <v>500</v>
      </c>
      <c r="U93" s="81">
        <f t="shared" ca="1" si="109"/>
        <v>500</v>
      </c>
      <c r="V93" s="290">
        <f t="shared" ca="1" si="83"/>
        <v>0</v>
      </c>
    </row>
    <row r="94" spans="1:22">
      <c r="A94" s="199">
        <v>23</v>
      </c>
      <c r="B94" s="200" t="s">
        <v>342</v>
      </c>
      <c r="C94" s="194">
        <f t="shared" si="79"/>
        <v>93</v>
      </c>
      <c r="D94" s="194">
        <f t="shared" ca="1" si="75"/>
        <v>2</v>
      </c>
      <c r="E94" s="194" t="str">
        <f t="shared" si="80"/>
        <v>Investment in Reliance</v>
      </c>
      <c r="F94" s="201">
        <v>0</v>
      </c>
      <c r="G94" s="194">
        <f t="shared" si="76"/>
        <v>500</v>
      </c>
      <c r="H94" s="194">
        <f t="shared" si="77"/>
        <v>0</v>
      </c>
      <c r="I94" s="198">
        <f t="shared" si="81"/>
        <v>500</v>
      </c>
      <c r="J94" s="81">
        <f t="shared" ref="J94:U94" ca="1" si="110">IF($A94&gt;28,SUMIFS(DR,Ledger,$B94,DT,"&gt;="&amp;J$1,DT,"&lt;"&amp;K$1)-SUMIFS(CR,Ledger,$B94,DT,"&gt;="&amp;J$1,DT,"&lt;"&amp;K$1),SUMIFS(DR,Ledger,$B94,DT,"&gt;="&amp;$J$1,DT,"&lt;"&amp;K$1)-SUMIFS(CR,Ledger,$B94,DT,"&gt;="&amp;$J$1,DT,"&lt;"&amp;K$1)+$F94)</f>
        <v>0</v>
      </c>
      <c r="K94" s="81">
        <f t="shared" ca="1" si="110"/>
        <v>0</v>
      </c>
      <c r="L94" s="81">
        <f t="shared" ca="1" si="110"/>
        <v>0</v>
      </c>
      <c r="M94" s="81">
        <f t="shared" ca="1" si="110"/>
        <v>500</v>
      </c>
      <c r="N94" s="81">
        <f t="shared" ca="1" si="110"/>
        <v>500</v>
      </c>
      <c r="O94" s="81">
        <f t="shared" ca="1" si="110"/>
        <v>500</v>
      </c>
      <c r="P94" s="81">
        <f t="shared" ca="1" si="110"/>
        <v>500</v>
      </c>
      <c r="Q94" s="81">
        <f t="shared" ca="1" si="110"/>
        <v>500</v>
      </c>
      <c r="R94" s="81">
        <f t="shared" ca="1" si="110"/>
        <v>500</v>
      </c>
      <c r="S94" s="81">
        <f t="shared" ca="1" si="110"/>
        <v>500</v>
      </c>
      <c r="T94" s="81">
        <f t="shared" ca="1" si="110"/>
        <v>500</v>
      </c>
      <c r="U94" s="81">
        <f t="shared" ca="1" si="110"/>
        <v>500</v>
      </c>
      <c r="V94" s="290">
        <f t="shared" ca="1" si="83"/>
        <v>0</v>
      </c>
    </row>
    <row r="95" spans="1:22">
      <c r="A95" s="199">
        <v>10</v>
      </c>
      <c r="B95" s="200" t="s">
        <v>343</v>
      </c>
      <c r="C95" s="194">
        <f t="shared" si="79"/>
        <v>94</v>
      </c>
      <c r="D95" s="194">
        <f t="shared" ca="1" si="75"/>
        <v>2</v>
      </c>
      <c r="E95" s="194" t="str">
        <f t="shared" si="80"/>
        <v>Provision for Gratuity</v>
      </c>
      <c r="F95" s="201">
        <v>0</v>
      </c>
      <c r="G95" s="194">
        <f t="shared" si="76"/>
        <v>0</v>
      </c>
      <c r="H95" s="194">
        <f t="shared" si="77"/>
        <v>500</v>
      </c>
      <c r="I95" s="198">
        <f t="shared" si="81"/>
        <v>-500</v>
      </c>
      <c r="J95" s="81">
        <f t="shared" ref="J95:U95" ca="1" si="111">IF($A95&gt;28,SUMIFS(DR,Ledger,$B95,DT,"&gt;="&amp;J$1,DT,"&lt;"&amp;K$1)-SUMIFS(CR,Ledger,$B95,DT,"&gt;="&amp;J$1,DT,"&lt;"&amp;K$1),SUMIFS(DR,Ledger,$B95,DT,"&gt;="&amp;$J$1,DT,"&lt;"&amp;K$1)-SUMIFS(CR,Ledger,$B95,DT,"&gt;="&amp;$J$1,DT,"&lt;"&amp;K$1)+$F95)</f>
        <v>0</v>
      </c>
      <c r="K95" s="81">
        <f t="shared" ca="1" si="111"/>
        <v>0</v>
      </c>
      <c r="L95" s="81">
        <f t="shared" ca="1" si="111"/>
        <v>0</v>
      </c>
      <c r="M95" s="81">
        <f t="shared" ca="1" si="111"/>
        <v>0</v>
      </c>
      <c r="N95" s="81">
        <f t="shared" ca="1" si="111"/>
        <v>0</v>
      </c>
      <c r="O95" s="81">
        <f t="shared" ca="1" si="111"/>
        <v>0</v>
      </c>
      <c r="P95" s="81">
        <f t="shared" ca="1" si="111"/>
        <v>0</v>
      </c>
      <c r="Q95" s="81">
        <f t="shared" ca="1" si="111"/>
        <v>0</v>
      </c>
      <c r="R95" s="81">
        <f t="shared" ca="1" si="111"/>
        <v>-500</v>
      </c>
      <c r="S95" s="81">
        <f t="shared" ca="1" si="111"/>
        <v>-500</v>
      </c>
      <c r="T95" s="81">
        <f t="shared" ca="1" si="111"/>
        <v>-500</v>
      </c>
      <c r="U95" s="81">
        <f t="shared" ca="1" si="111"/>
        <v>-500</v>
      </c>
      <c r="V95" s="290">
        <f t="shared" ca="1" si="83"/>
        <v>0</v>
      </c>
    </row>
    <row r="96" spans="1:22">
      <c r="A96" s="199">
        <v>14</v>
      </c>
      <c r="B96" s="200" t="s">
        <v>344</v>
      </c>
      <c r="C96" s="194">
        <f t="shared" si="79"/>
        <v>95</v>
      </c>
      <c r="D96" s="194">
        <f t="shared" ca="1" si="75"/>
        <v>2</v>
      </c>
      <c r="E96" s="194" t="str">
        <f t="shared" si="80"/>
        <v>Provision for Salary</v>
      </c>
      <c r="F96" s="201">
        <v>0</v>
      </c>
      <c r="G96" s="194">
        <f t="shared" si="76"/>
        <v>0</v>
      </c>
      <c r="H96" s="194">
        <f t="shared" si="77"/>
        <v>500</v>
      </c>
      <c r="I96" s="198">
        <f t="shared" si="81"/>
        <v>-500</v>
      </c>
      <c r="J96" s="81">
        <f t="shared" ref="J96:U96" ca="1" si="112">IF($A96&gt;28,SUMIFS(DR,Ledger,$B96,DT,"&gt;="&amp;J$1,DT,"&lt;"&amp;K$1)-SUMIFS(CR,Ledger,$B96,DT,"&gt;="&amp;J$1,DT,"&lt;"&amp;K$1),SUMIFS(DR,Ledger,$B96,DT,"&gt;="&amp;$J$1,DT,"&lt;"&amp;K$1)-SUMIFS(CR,Ledger,$B96,DT,"&gt;="&amp;$J$1,DT,"&lt;"&amp;K$1)+$F96)</f>
        <v>0</v>
      </c>
      <c r="K96" s="81">
        <f t="shared" ca="1" si="112"/>
        <v>0</v>
      </c>
      <c r="L96" s="81">
        <f t="shared" ca="1" si="112"/>
        <v>0</v>
      </c>
      <c r="M96" s="81">
        <f t="shared" ca="1" si="112"/>
        <v>0</v>
      </c>
      <c r="N96" s="81">
        <f t="shared" ca="1" si="112"/>
        <v>0</v>
      </c>
      <c r="O96" s="81">
        <f t="shared" ca="1" si="112"/>
        <v>0</v>
      </c>
      <c r="P96" s="81">
        <f t="shared" ca="1" si="112"/>
        <v>0</v>
      </c>
      <c r="Q96" s="81">
        <f t="shared" ca="1" si="112"/>
        <v>0</v>
      </c>
      <c r="R96" s="81">
        <f t="shared" ca="1" si="112"/>
        <v>-500</v>
      </c>
      <c r="S96" s="81">
        <f t="shared" ca="1" si="112"/>
        <v>-500</v>
      </c>
      <c r="T96" s="81">
        <f t="shared" ca="1" si="112"/>
        <v>-500</v>
      </c>
      <c r="U96" s="81">
        <f t="shared" ca="1" si="112"/>
        <v>-500</v>
      </c>
      <c r="V96" s="290">
        <f t="shared" ca="1" si="83"/>
        <v>0</v>
      </c>
    </row>
    <row r="97" spans="1:22">
      <c r="A97" s="199">
        <v>13</v>
      </c>
      <c r="B97" s="200" t="s">
        <v>345</v>
      </c>
      <c r="C97" s="194">
        <f t="shared" si="79"/>
        <v>96</v>
      </c>
      <c r="D97" s="194">
        <f t="shared" ca="1" si="75"/>
        <v>2</v>
      </c>
      <c r="E97" s="194" t="str">
        <f t="shared" si="80"/>
        <v>Vat Payable</v>
      </c>
      <c r="F97" s="201">
        <v>0</v>
      </c>
      <c r="G97" s="194">
        <f t="shared" si="76"/>
        <v>0</v>
      </c>
      <c r="H97" s="194">
        <f t="shared" si="77"/>
        <v>450</v>
      </c>
      <c r="I97" s="198">
        <f t="shared" si="81"/>
        <v>-450</v>
      </c>
      <c r="J97" s="81">
        <f t="shared" ref="J97:U97" ca="1" si="113">IF($A97&gt;28,SUMIFS(DR,Ledger,$B97,DT,"&gt;="&amp;J$1,DT,"&lt;"&amp;K$1)-SUMIFS(CR,Ledger,$B97,DT,"&gt;="&amp;J$1,DT,"&lt;"&amp;K$1),SUMIFS(DR,Ledger,$B97,DT,"&gt;="&amp;$J$1,DT,"&lt;"&amp;K$1)-SUMIFS(CR,Ledger,$B97,DT,"&gt;="&amp;$J$1,DT,"&lt;"&amp;K$1)+$F97)</f>
        <v>0</v>
      </c>
      <c r="K97" s="81">
        <f t="shared" ca="1" si="113"/>
        <v>0</v>
      </c>
      <c r="L97" s="81">
        <f t="shared" ca="1" si="113"/>
        <v>-450</v>
      </c>
      <c r="M97" s="81">
        <f t="shared" ca="1" si="113"/>
        <v>-450</v>
      </c>
      <c r="N97" s="81">
        <f t="shared" ca="1" si="113"/>
        <v>-450</v>
      </c>
      <c r="O97" s="81">
        <f t="shared" ca="1" si="113"/>
        <v>-450</v>
      </c>
      <c r="P97" s="81">
        <f t="shared" ca="1" si="113"/>
        <v>-450</v>
      </c>
      <c r="Q97" s="81">
        <f t="shared" ca="1" si="113"/>
        <v>-450</v>
      </c>
      <c r="R97" s="81">
        <f t="shared" ca="1" si="113"/>
        <v>-450</v>
      </c>
      <c r="S97" s="81">
        <f t="shared" ca="1" si="113"/>
        <v>-450</v>
      </c>
      <c r="T97" s="81">
        <f t="shared" ca="1" si="113"/>
        <v>-450</v>
      </c>
      <c r="U97" s="81">
        <f t="shared" ca="1" si="113"/>
        <v>-450</v>
      </c>
      <c r="V97" s="290">
        <f t="shared" ca="1" si="83"/>
        <v>0</v>
      </c>
    </row>
    <row r="98" spans="1:22">
      <c r="A98" s="199">
        <v>21</v>
      </c>
      <c r="B98" s="200" t="s">
        <v>347</v>
      </c>
      <c r="C98" s="194">
        <f t="shared" si="79"/>
        <v>97</v>
      </c>
      <c r="D98" s="194">
        <f t="shared" ca="1" si="75"/>
        <v>2</v>
      </c>
      <c r="E98" s="194" t="str">
        <f t="shared" si="80"/>
        <v>Loan to ABC Co</v>
      </c>
      <c r="F98" s="201">
        <v>0</v>
      </c>
      <c r="G98" s="194">
        <f t="shared" si="76"/>
        <v>0</v>
      </c>
      <c r="H98" s="194">
        <f t="shared" si="77"/>
        <v>500</v>
      </c>
      <c r="I98" s="198">
        <f t="shared" si="81"/>
        <v>-500</v>
      </c>
      <c r="J98" s="81">
        <f t="shared" ref="J98:U98" ca="1" si="114">IF($A98&gt;28,SUMIFS(DR,Ledger,$B98,DT,"&gt;="&amp;J$1,DT,"&lt;"&amp;K$1)-SUMIFS(CR,Ledger,$B98,DT,"&gt;="&amp;J$1,DT,"&lt;"&amp;K$1),SUMIFS(DR,Ledger,$B98,DT,"&gt;="&amp;$J$1,DT,"&lt;"&amp;K$1)-SUMIFS(CR,Ledger,$B98,DT,"&gt;="&amp;$J$1,DT,"&lt;"&amp;K$1)+$F98)</f>
        <v>0</v>
      </c>
      <c r="K98" s="81">
        <f t="shared" ca="1" si="114"/>
        <v>-500</v>
      </c>
      <c r="L98" s="81">
        <f t="shared" ca="1" si="114"/>
        <v>-500</v>
      </c>
      <c r="M98" s="81">
        <f t="shared" ca="1" si="114"/>
        <v>-500</v>
      </c>
      <c r="N98" s="81">
        <f t="shared" ca="1" si="114"/>
        <v>-500</v>
      </c>
      <c r="O98" s="81">
        <f t="shared" ca="1" si="114"/>
        <v>-500</v>
      </c>
      <c r="P98" s="81">
        <f t="shared" ca="1" si="114"/>
        <v>-500</v>
      </c>
      <c r="Q98" s="81">
        <f t="shared" ca="1" si="114"/>
        <v>-500</v>
      </c>
      <c r="R98" s="81">
        <f t="shared" ca="1" si="114"/>
        <v>-500</v>
      </c>
      <c r="S98" s="81">
        <f t="shared" ca="1" si="114"/>
        <v>-500</v>
      </c>
      <c r="T98" s="81">
        <f t="shared" ca="1" si="114"/>
        <v>-500</v>
      </c>
      <c r="U98" s="81">
        <f t="shared" ca="1" si="114"/>
        <v>-500</v>
      </c>
      <c r="V98" s="290">
        <f t="shared" ca="1" si="83"/>
        <v>0</v>
      </c>
    </row>
    <row r="99" spans="1:22">
      <c r="A99" s="199">
        <v>27</v>
      </c>
      <c r="B99" s="200" t="s">
        <v>348</v>
      </c>
      <c r="C99" s="194">
        <f t="shared" si="79"/>
        <v>98</v>
      </c>
      <c r="D99" s="194">
        <f t="shared" ca="1" si="75"/>
        <v>2</v>
      </c>
      <c r="E99" s="194" t="str">
        <f t="shared" si="80"/>
        <v>Loan to XYZ Co</v>
      </c>
      <c r="F99" s="201">
        <v>0</v>
      </c>
      <c r="G99" s="194">
        <f t="shared" si="76"/>
        <v>0</v>
      </c>
      <c r="H99" s="194">
        <f t="shared" si="77"/>
        <v>200</v>
      </c>
      <c r="I99" s="198">
        <f t="shared" si="81"/>
        <v>-200</v>
      </c>
      <c r="J99" s="81">
        <f t="shared" ref="J99:U99" ca="1" si="115">IF($A99&gt;28,SUMIFS(DR,Ledger,$B99,DT,"&gt;="&amp;J$1,DT,"&lt;"&amp;K$1)-SUMIFS(CR,Ledger,$B99,DT,"&gt;="&amp;J$1,DT,"&lt;"&amp;K$1),SUMIFS(DR,Ledger,$B99,DT,"&gt;="&amp;$J$1,DT,"&lt;"&amp;K$1)-SUMIFS(CR,Ledger,$B99,DT,"&gt;="&amp;$J$1,DT,"&lt;"&amp;K$1)+$F99)</f>
        <v>0</v>
      </c>
      <c r="K99" s="81">
        <f t="shared" ca="1" si="115"/>
        <v>-200</v>
      </c>
      <c r="L99" s="81">
        <f t="shared" ca="1" si="115"/>
        <v>-200</v>
      </c>
      <c r="M99" s="81">
        <f t="shared" ca="1" si="115"/>
        <v>-200</v>
      </c>
      <c r="N99" s="81">
        <f t="shared" ca="1" si="115"/>
        <v>-200</v>
      </c>
      <c r="O99" s="81">
        <f t="shared" ca="1" si="115"/>
        <v>-200</v>
      </c>
      <c r="P99" s="81">
        <f t="shared" ca="1" si="115"/>
        <v>-200</v>
      </c>
      <c r="Q99" s="81">
        <f t="shared" ca="1" si="115"/>
        <v>-200</v>
      </c>
      <c r="R99" s="81">
        <f t="shared" ca="1" si="115"/>
        <v>-200</v>
      </c>
      <c r="S99" s="81">
        <f t="shared" ca="1" si="115"/>
        <v>-200</v>
      </c>
      <c r="T99" s="81">
        <f t="shared" ca="1" si="115"/>
        <v>-200</v>
      </c>
      <c r="U99" s="81">
        <f t="shared" ca="1" si="115"/>
        <v>-200</v>
      </c>
      <c r="V99" s="290">
        <f t="shared" ca="1" si="83"/>
        <v>0</v>
      </c>
    </row>
    <row r="100" spans="1:22">
      <c r="A100" s="199">
        <v>11</v>
      </c>
      <c r="B100" s="200" t="s">
        <v>350</v>
      </c>
      <c r="C100" s="194">
        <f t="shared" si="79"/>
        <v>99</v>
      </c>
      <c r="D100" s="194">
        <f t="shared" ca="1" si="75"/>
        <v>2</v>
      </c>
      <c r="E100" s="194" t="str">
        <f t="shared" si="80"/>
        <v>Borrowing from SBM Bank</v>
      </c>
      <c r="F100" s="201">
        <v>0</v>
      </c>
      <c r="G100" s="194">
        <f t="shared" si="76"/>
        <v>0</v>
      </c>
      <c r="H100" s="194">
        <f t="shared" si="77"/>
        <v>10000</v>
      </c>
      <c r="I100" s="198">
        <f t="shared" si="81"/>
        <v>-10000</v>
      </c>
      <c r="J100" s="81">
        <f t="shared" ref="J100:U100" ca="1" si="116">IF($A100&gt;28,SUMIFS(DR,Ledger,$B100,DT,"&gt;="&amp;J$1,DT,"&lt;"&amp;K$1)-SUMIFS(CR,Ledger,$B100,DT,"&gt;="&amp;J$1,DT,"&lt;"&amp;K$1),SUMIFS(DR,Ledger,$B100,DT,"&gt;="&amp;$J$1,DT,"&lt;"&amp;K$1)-SUMIFS(CR,Ledger,$B100,DT,"&gt;="&amp;$J$1,DT,"&lt;"&amp;K$1)+$F100)</f>
        <v>0</v>
      </c>
      <c r="K100" s="81">
        <f t="shared" ca="1" si="116"/>
        <v>0</v>
      </c>
      <c r="L100" s="81">
        <f t="shared" ca="1" si="116"/>
        <v>0</v>
      </c>
      <c r="M100" s="81">
        <f t="shared" ca="1" si="116"/>
        <v>-10000</v>
      </c>
      <c r="N100" s="81">
        <f t="shared" ca="1" si="116"/>
        <v>-10000</v>
      </c>
      <c r="O100" s="81">
        <f t="shared" ca="1" si="116"/>
        <v>-10000</v>
      </c>
      <c r="P100" s="81">
        <f t="shared" ca="1" si="116"/>
        <v>-10000</v>
      </c>
      <c r="Q100" s="81">
        <f t="shared" ca="1" si="116"/>
        <v>-10000</v>
      </c>
      <c r="R100" s="81">
        <f t="shared" ca="1" si="116"/>
        <v>-10000</v>
      </c>
      <c r="S100" s="81">
        <f t="shared" ca="1" si="116"/>
        <v>-10000</v>
      </c>
      <c r="T100" s="81">
        <f t="shared" ca="1" si="116"/>
        <v>-10000</v>
      </c>
      <c r="U100" s="81">
        <f t="shared" ca="1" si="116"/>
        <v>-10000</v>
      </c>
      <c r="V100" s="290">
        <f t="shared" ca="1" si="83"/>
        <v>0</v>
      </c>
    </row>
    <row r="101" spans="1:22">
      <c r="A101" s="199">
        <v>4</v>
      </c>
      <c r="B101" s="200" t="s">
        <v>351</v>
      </c>
      <c r="C101" s="194">
        <f t="shared" si="79"/>
        <v>100</v>
      </c>
      <c r="D101" s="194">
        <f t="shared" ca="1" si="75"/>
        <v>1</v>
      </c>
      <c r="E101" s="194" t="str">
        <f t="shared" si="80"/>
        <v>Reserve</v>
      </c>
      <c r="F101" s="201">
        <v>0</v>
      </c>
      <c r="G101" s="194">
        <f t="shared" si="76"/>
        <v>0</v>
      </c>
      <c r="H101" s="194">
        <f t="shared" si="77"/>
        <v>0</v>
      </c>
      <c r="I101" s="198">
        <f t="shared" si="81"/>
        <v>0</v>
      </c>
      <c r="J101" s="81">
        <f t="shared" ref="J101:U101" ca="1" si="117">IF($A101&gt;28,SUMIFS(DR,Ledger,$B101,DT,"&gt;="&amp;J$1,DT,"&lt;"&amp;K$1)-SUMIFS(CR,Ledger,$B101,DT,"&gt;="&amp;J$1,DT,"&lt;"&amp;K$1),SUMIFS(DR,Ledger,$B101,DT,"&gt;="&amp;$J$1,DT,"&lt;"&amp;K$1)-SUMIFS(CR,Ledger,$B101,DT,"&gt;="&amp;$J$1,DT,"&lt;"&amp;K$1)+$F101)</f>
        <v>0</v>
      </c>
      <c r="K101" s="81">
        <f t="shared" ca="1" si="117"/>
        <v>0</v>
      </c>
      <c r="L101" s="81">
        <f t="shared" ca="1" si="117"/>
        <v>0</v>
      </c>
      <c r="M101" s="81">
        <f t="shared" ca="1" si="117"/>
        <v>0</v>
      </c>
      <c r="N101" s="81">
        <f t="shared" ca="1" si="117"/>
        <v>0</v>
      </c>
      <c r="O101" s="81">
        <f t="shared" ca="1" si="117"/>
        <v>0</v>
      </c>
      <c r="P101" s="81">
        <f t="shared" ca="1" si="117"/>
        <v>0</v>
      </c>
      <c r="Q101" s="81">
        <f t="shared" ca="1" si="117"/>
        <v>0</v>
      </c>
      <c r="R101" s="81">
        <f t="shared" ca="1" si="117"/>
        <v>0</v>
      </c>
      <c r="S101" s="81">
        <f t="shared" ca="1" si="117"/>
        <v>0</v>
      </c>
      <c r="T101" s="81">
        <f t="shared" ca="1" si="117"/>
        <v>0</v>
      </c>
      <c r="U101" s="81">
        <f t="shared" ca="1" si="117"/>
        <v>0</v>
      </c>
      <c r="V101" s="290">
        <f t="shared" ca="1" si="83"/>
        <v>0</v>
      </c>
    </row>
  </sheetData>
  <sheetProtection password="BD59" sheet="1" objects="1" scenarios="1" formatCells="0"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Sheet4"/>
  <dimension ref="A1:L2214"/>
  <sheetViews>
    <sheetView view="pageBreakPreview" zoomScaleNormal="100" zoomScaleSheetLayoutView="100" workbookViewId="0">
      <pane xSplit="1" ySplit="1" topLeftCell="B386" activePane="bottomRight" state="frozen"/>
      <selection activeCell="C1482" sqref="C1482"/>
      <selection pane="topRight" activeCell="C1482" sqref="C1482"/>
      <selection pane="bottomLeft" activeCell="C1482" sqref="C1482"/>
      <selection pane="bottomRight" activeCell="F386" sqref="F386"/>
    </sheetView>
  </sheetViews>
  <sheetFormatPr defaultRowHeight="15"/>
  <cols>
    <col min="2" max="2" width="10.140625" style="81" bestFit="1" customWidth="1"/>
    <col min="3" max="3" width="30.28515625" customWidth="1"/>
    <col min="4" max="5" width="13.7109375" customWidth="1"/>
    <col min="6" max="6" width="30.5703125" customWidth="1"/>
    <col min="7" max="7" width="5.5703125" hidden="1" customWidth="1"/>
    <col min="8" max="8" width="7" hidden="1" customWidth="1"/>
    <col min="9" max="9" width="6.5703125" hidden="1" customWidth="1"/>
    <col min="10" max="10" width="10.140625" style="81" hidden="1" customWidth="1"/>
    <col min="11" max="11" width="41.140625" hidden="1" customWidth="1"/>
    <col min="12" max="12" width="20.42578125" customWidth="1"/>
  </cols>
  <sheetData>
    <row r="1" spans="1:12" ht="21.75" customHeight="1">
      <c r="A1" s="47" t="s">
        <v>11</v>
      </c>
      <c r="B1" s="57" t="s">
        <v>185</v>
      </c>
      <c r="C1" s="55" t="s">
        <v>3</v>
      </c>
      <c r="D1" s="55" t="s">
        <v>119</v>
      </c>
      <c r="E1" s="56" t="s">
        <v>120</v>
      </c>
      <c r="F1" s="57" t="s">
        <v>129</v>
      </c>
      <c r="G1" t="s">
        <v>7</v>
      </c>
      <c r="H1" t="s">
        <v>6</v>
      </c>
      <c r="I1" t="s">
        <v>10</v>
      </c>
      <c r="J1" s="81" t="s">
        <v>184</v>
      </c>
      <c r="K1" s="54" t="s">
        <v>121</v>
      </c>
      <c r="L1" s="52" t="s">
        <v>116</v>
      </c>
    </row>
    <row r="2" spans="1:12">
      <c r="A2" s="47">
        <f>IF(I2=0,A1,COUNTIF(I$2:I2,"=0")+1)</f>
        <v>1</v>
      </c>
      <c r="B2" s="203">
        <v>41245</v>
      </c>
      <c r="C2" s="345" t="s">
        <v>299</v>
      </c>
      <c r="D2" s="189">
        <v>4</v>
      </c>
      <c r="E2" s="188"/>
      <c r="F2" s="190" t="s">
        <v>361</v>
      </c>
      <c r="G2">
        <f t="shared" ref="G2:G13" si="0">VLOOKUP(C2,LL,2,FALSE)</f>
        <v>3</v>
      </c>
      <c r="H2">
        <f>ROW()</f>
        <v>2</v>
      </c>
      <c r="I2">
        <f>IF(SUM(D2:E2)&lt;&gt;0,SUM(D$2:D2)-SUM(E$2:E2),"")</f>
        <v>4</v>
      </c>
      <c r="J2" s="203">
        <f>IFERROR(AVERAGEIFS(B:B,A:A,A2),"")</f>
        <v>41245</v>
      </c>
      <c r="K2" s="54" t="str">
        <f t="shared" ref="K2:K65" si="1">IF(I2=0,"By "&amp;C1&amp;" Rs/- "&amp;SUM(D1:E1),"By "&amp;C3&amp;" Rs/-"&amp;SUM(D3:E3))</f>
        <v>By Suppliers 8 Rs/-4</v>
      </c>
      <c r="L2" s="51">
        <f>SUMIFS(D$2:D2,C$2:C2,C2)-SUMIFS(E$2:E2,C$2:C2,C2)+IFERROR(VLOOKUP(C2,Master!B$1:F$101,5,FALSE),0)</f>
        <v>4</v>
      </c>
    </row>
    <row r="3" spans="1:12">
      <c r="A3" s="47">
        <f>IF(I3=0,A2,COUNTIF(I$2:I3,"=0")+1)</f>
        <v>1</v>
      </c>
      <c r="B3" s="203" t="s">
        <v>126</v>
      </c>
      <c r="C3" s="345" t="s">
        <v>310</v>
      </c>
      <c r="D3" s="189"/>
      <c r="E3" s="188">
        <v>4</v>
      </c>
      <c r="F3" s="190"/>
      <c r="G3">
        <f t="shared" si="0"/>
        <v>14</v>
      </c>
      <c r="H3">
        <f>ROW()</f>
        <v>3</v>
      </c>
      <c r="I3">
        <f>IF(SUM(D3:E3)&lt;&gt;0,SUM(D$2:D3)-SUM(E$2:E3),"")</f>
        <v>0</v>
      </c>
      <c r="J3" s="203">
        <f t="shared" ref="J3:J66" si="2">IFERROR(AVERAGEIFS(B:B,A:A,A3),"")</f>
        <v>41245</v>
      </c>
      <c r="K3" s="54" t="str">
        <f t="shared" si="1"/>
        <v>By Purchase of Product 1 Rs/- 4</v>
      </c>
      <c r="L3" s="51">
        <f>SUMIFS(D$2:D3,C$2:C3,C3)-SUMIFS(E$2:E3,C$2:C3,C3)+IFERROR(VLOOKUP(C3,Master!B$1:F$101,5,FALSE),0)</f>
        <v>-4</v>
      </c>
    </row>
    <row r="4" spans="1:12">
      <c r="A4" s="47">
        <f>IF(I4=0,A3,COUNTIF(I$2:I4,"=0")+1)</f>
        <v>2</v>
      </c>
      <c r="B4" s="203">
        <v>41087</v>
      </c>
      <c r="C4" s="345" t="s">
        <v>301</v>
      </c>
      <c r="D4" s="189">
        <v>3</v>
      </c>
      <c r="E4" s="188"/>
      <c r="F4" s="190"/>
      <c r="G4">
        <f t="shared" si="0"/>
        <v>5</v>
      </c>
      <c r="H4">
        <f>ROW()</f>
        <v>4</v>
      </c>
      <c r="I4">
        <f>IF(SUM(D4:E4)&lt;&gt;0,SUM(D$2:D4)-SUM(E$2:E4),"")</f>
        <v>3</v>
      </c>
      <c r="J4" s="203">
        <f t="shared" si="2"/>
        <v>41087</v>
      </c>
      <c r="K4" s="54" t="str">
        <f t="shared" si="1"/>
        <v>By Suppliers 4 Rs/-3</v>
      </c>
      <c r="L4" s="51">
        <f>SUMIFS(D$2:D4,C$2:C4,C4)-SUMIFS(E$2:E4,C$2:C4,C4)+IFERROR(VLOOKUP(C4,Master!B$1:F$101,5,FALSE),0)</f>
        <v>3</v>
      </c>
    </row>
    <row r="5" spans="1:12">
      <c r="A5" s="47">
        <f>IF(I5=0,A4,COUNTIF(I$2:I5,"=0")+1)</f>
        <v>2</v>
      </c>
      <c r="B5" s="203" t="s">
        <v>126</v>
      </c>
      <c r="C5" s="345" t="s">
        <v>306</v>
      </c>
      <c r="D5" s="189"/>
      <c r="E5" s="188">
        <v>3</v>
      </c>
      <c r="F5" s="190"/>
      <c r="G5">
        <f t="shared" si="0"/>
        <v>10</v>
      </c>
      <c r="H5">
        <f>ROW()</f>
        <v>5</v>
      </c>
      <c r="I5">
        <f>IF(SUM(D5:E5)&lt;&gt;0,SUM(D$2:D5)-SUM(E$2:E5),"")</f>
        <v>0</v>
      </c>
      <c r="J5" s="203">
        <f t="shared" si="2"/>
        <v>41087</v>
      </c>
      <c r="K5" s="54" t="str">
        <f t="shared" si="1"/>
        <v>By Purchase of Product 3 Rs/- 3</v>
      </c>
      <c r="L5" s="51">
        <f>SUMIFS(D$2:D5,C$2:C5,C5)-SUMIFS(E$2:E5,C$2:C5,C5)+IFERROR(VLOOKUP(C5,Master!B$1:F$101,5,FALSE),0)</f>
        <v>-3</v>
      </c>
    </row>
    <row r="6" spans="1:12">
      <c r="A6" s="47">
        <f>IF(I6=0,A5,COUNTIF(I$2:I6,"=0")+1)</f>
        <v>3</v>
      </c>
      <c r="B6" s="203">
        <v>41052</v>
      </c>
      <c r="C6" s="345" t="s">
        <v>300</v>
      </c>
      <c r="D6" s="189">
        <v>3</v>
      </c>
      <c r="E6" s="188"/>
      <c r="F6" s="190"/>
      <c r="G6">
        <f t="shared" si="0"/>
        <v>4</v>
      </c>
      <c r="H6">
        <f>ROW()</f>
        <v>6</v>
      </c>
      <c r="I6">
        <f>IF(SUM(D6:E6)&lt;&gt;0,SUM(D$2:D6)-SUM(E$2:E6),"")</f>
        <v>3</v>
      </c>
      <c r="J6" s="203">
        <f t="shared" si="2"/>
        <v>41052</v>
      </c>
      <c r="K6" s="54" t="str">
        <f t="shared" si="1"/>
        <v>By Suppliers 2 Rs/-3</v>
      </c>
      <c r="L6" s="51">
        <f>SUMIFS(D$2:D6,C$2:C6,C6)-SUMIFS(E$2:E6,C$2:C6,C6)+IFERROR(VLOOKUP(C6,Master!B$1:F$101,5,FALSE),0)</f>
        <v>3</v>
      </c>
    </row>
    <row r="7" spans="1:12">
      <c r="A7" s="47">
        <f>IF(I7=0,A6,COUNTIF(I$2:I7,"=0")+1)</f>
        <v>3</v>
      </c>
      <c r="B7" s="203" t="s">
        <v>126</v>
      </c>
      <c r="C7" s="345" t="s">
        <v>304</v>
      </c>
      <c r="D7" s="189"/>
      <c r="E7" s="188">
        <v>3</v>
      </c>
      <c r="F7" s="190"/>
      <c r="G7">
        <f t="shared" si="0"/>
        <v>8</v>
      </c>
      <c r="H7">
        <f>ROW()</f>
        <v>7</v>
      </c>
      <c r="I7">
        <f>IF(SUM(D7:E7)&lt;&gt;0,SUM(D$2:D7)-SUM(E$2:E7),"")</f>
        <v>0</v>
      </c>
      <c r="J7" s="203">
        <f t="shared" si="2"/>
        <v>41052</v>
      </c>
      <c r="K7" s="54" t="str">
        <f t="shared" si="1"/>
        <v>By Purchase of Product 2 Rs/- 3</v>
      </c>
      <c r="L7" s="51">
        <f>SUMIFS(D$2:D7,C$2:C7,C7)-SUMIFS(E$2:E7,C$2:C7,C7)+IFERROR(VLOOKUP(C7,Master!B$1:F$101,5,FALSE),0)</f>
        <v>-3</v>
      </c>
    </row>
    <row r="8" spans="1:12">
      <c r="A8" s="47">
        <f>IF(I8=0,A7,COUNTIF(I$2:I8,"=0")+1)</f>
        <v>4</v>
      </c>
      <c r="B8" s="203">
        <v>41223</v>
      </c>
      <c r="C8" s="345" t="s">
        <v>302</v>
      </c>
      <c r="D8" s="189">
        <v>3</v>
      </c>
      <c r="E8" s="188"/>
      <c r="F8" s="190"/>
      <c r="G8">
        <f t="shared" si="0"/>
        <v>6</v>
      </c>
      <c r="H8">
        <f>ROW()</f>
        <v>8</v>
      </c>
      <c r="I8">
        <f>IF(SUM(D8:E8)&lt;&gt;0,SUM(D$2:D8)-SUM(E$2:E8),"")</f>
        <v>3</v>
      </c>
      <c r="J8" s="203">
        <f t="shared" si="2"/>
        <v>41223</v>
      </c>
      <c r="K8" s="54" t="str">
        <f t="shared" si="1"/>
        <v>By Suppliers 3 Rs/-3</v>
      </c>
      <c r="L8" s="51">
        <f>SUMIFS(D$2:D8,C$2:C8,C8)-SUMIFS(E$2:E8,C$2:C8,C8)+IFERROR(VLOOKUP(C8,Master!B$1:F$101,5,FALSE),0)</f>
        <v>3</v>
      </c>
    </row>
    <row r="9" spans="1:12">
      <c r="A9" s="47">
        <f>IF(I9=0,A8,COUNTIF(I$2:I9,"=0")+1)</f>
        <v>4</v>
      </c>
      <c r="B9" s="203" t="s">
        <v>126</v>
      </c>
      <c r="C9" s="345" t="s">
        <v>305</v>
      </c>
      <c r="D9" s="189"/>
      <c r="E9" s="188">
        <v>3</v>
      </c>
      <c r="F9" s="190"/>
      <c r="G9">
        <f t="shared" si="0"/>
        <v>9</v>
      </c>
      <c r="H9">
        <f>ROW()</f>
        <v>9</v>
      </c>
      <c r="I9">
        <f>IF(SUM(D9:E9)&lt;&gt;0,SUM(D$2:D9)-SUM(E$2:E9),"")</f>
        <v>0</v>
      </c>
      <c r="J9" s="203">
        <f t="shared" si="2"/>
        <v>41223</v>
      </c>
      <c r="K9" s="54" t="str">
        <f t="shared" si="1"/>
        <v>By Purchase of Product 4 Rs/- 3</v>
      </c>
      <c r="L9" s="51">
        <f>SUMIFS(D$2:D9,C$2:C9,C9)-SUMIFS(E$2:E9,C$2:C9,C9)+IFERROR(VLOOKUP(C9,Master!B$1:F$101,5,FALSE),0)</f>
        <v>-3</v>
      </c>
    </row>
    <row r="10" spans="1:12">
      <c r="A10" s="47">
        <f>IF(I10=0,A9,COUNTIF(I$2:I10,"=0")+1)</f>
        <v>5</v>
      </c>
      <c r="B10" s="203">
        <v>41103</v>
      </c>
      <c r="C10" s="345" t="s">
        <v>300</v>
      </c>
      <c r="D10" s="189">
        <v>6</v>
      </c>
      <c r="E10" s="188"/>
      <c r="F10" s="190"/>
      <c r="G10">
        <f t="shared" si="0"/>
        <v>4</v>
      </c>
      <c r="H10">
        <f>ROW()</f>
        <v>10</v>
      </c>
      <c r="I10">
        <f>IF(SUM(D10:E10)&lt;&gt;0,SUM(D$2:D10)-SUM(E$2:E10),"")</f>
        <v>6</v>
      </c>
      <c r="J10" s="203">
        <f t="shared" si="2"/>
        <v>41103</v>
      </c>
      <c r="K10" s="54" t="str">
        <f t="shared" si="1"/>
        <v>By Suppliers 3 Rs/-6</v>
      </c>
      <c r="L10" s="51">
        <f>SUMIFS(D$2:D10,C$2:C10,C10)-SUMIFS(E$2:E10,C$2:C10,C10)+IFERROR(VLOOKUP(C10,Master!B$1:F$101,5,FALSE),0)</f>
        <v>9</v>
      </c>
    </row>
    <row r="11" spans="1:12">
      <c r="A11" s="47">
        <f>IF(I11=0,A10,COUNTIF(I$2:I11,"=0")+1)</f>
        <v>5</v>
      </c>
      <c r="B11" s="203" t="s">
        <v>126</v>
      </c>
      <c r="C11" s="345" t="s">
        <v>305</v>
      </c>
      <c r="D11" s="189"/>
      <c r="E11" s="188">
        <v>6</v>
      </c>
      <c r="F11" s="190"/>
      <c r="G11">
        <f t="shared" si="0"/>
        <v>9</v>
      </c>
      <c r="H11">
        <f>ROW()</f>
        <v>11</v>
      </c>
      <c r="I11">
        <f>IF(SUM(D11:E11)&lt;&gt;0,SUM(D$2:D11)-SUM(E$2:E11),"")</f>
        <v>0</v>
      </c>
      <c r="J11" s="203">
        <f t="shared" si="2"/>
        <v>41103</v>
      </c>
      <c r="K11" s="54" t="str">
        <f t="shared" si="1"/>
        <v>By Purchase of Product 2 Rs/- 6</v>
      </c>
      <c r="L11" s="51">
        <f>SUMIFS(D$2:D11,C$2:C11,C11)-SUMIFS(E$2:E11,C$2:C11,C11)+IFERROR(VLOOKUP(C11,Master!B$1:F$101,5,FALSE),0)</f>
        <v>-9</v>
      </c>
    </row>
    <row r="12" spans="1:12">
      <c r="A12" s="47">
        <f>IF(I12=0,A11,COUNTIF(I$2:I12,"=0")+1)</f>
        <v>6</v>
      </c>
      <c r="B12" s="203">
        <v>41001</v>
      </c>
      <c r="C12" s="345" t="s">
        <v>299</v>
      </c>
      <c r="D12" s="189">
        <v>6</v>
      </c>
      <c r="E12" s="188"/>
      <c r="F12" s="190"/>
      <c r="G12">
        <f t="shared" si="0"/>
        <v>3</v>
      </c>
      <c r="H12">
        <f>ROW()</f>
        <v>12</v>
      </c>
      <c r="I12">
        <f>IF(SUM(D12:E12)&lt;&gt;0,SUM(D$2:D12)-SUM(E$2:E12),"")</f>
        <v>6</v>
      </c>
      <c r="J12" s="203">
        <f t="shared" si="2"/>
        <v>41001</v>
      </c>
      <c r="K12" s="54" t="str">
        <f t="shared" si="1"/>
        <v>By Suppliers 3 Rs/-6</v>
      </c>
      <c r="L12" s="51">
        <f>SUMIFS(D$2:D12,C$2:C12,C12)-SUMIFS(E$2:E12,C$2:C12,C12)+IFERROR(VLOOKUP(C12,Master!B$1:F$101,5,FALSE),0)</f>
        <v>10</v>
      </c>
    </row>
    <row r="13" spans="1:12">
      <c r="A13" s="47">
        <f>IF(I13=0,A12,COUNTIF(I$2:I13,"=0")+1)</f>
        <v>6</v>
      </c>
      <c r="B13" s="203" t="s">
        <v>126</v>
      </c>
      <c r="C13" s="345" t="s">
        <v>305</v>
      </c>
      <c r="D13" s="189"/>
      <c r="E13" s="188">
        <v>6</v>
      </c>
      <c r="F13" s="190"/>
      <c r="G13">
        <f t="shared" si="0"/>
        <v>9</v>
      </c>
      <c r="H13">
        <f>ROW()</f>
        <v>13</v>
      </c>
      <c r="I13">
        <f>IF(SUM(D13:E13)&lt;&gt;0,SUM(D$2:D13)-SUM(E$2:E13),"")</f>
        <v>0</v>
      </c>
      <c r="J13" s="203">
        <f t="shared" si="2"/>
        <v>41001</v>
      </c>
      <c r="K13" s="54" t="str">
        <f t="shared" si="1"/>
        <v>By Purchase of Product 1 Rs/- 6</v>
      </c>
      <c r="L13" s="51">
        <f>SUMIFS(D$2:D13,C$2:C13,C13)-SUMIFS(E$2:E13,C$2:C13,C13)+IFERROR(VLOOKUP(C13,Master!B$1:F$101,5,FALSE),0)</f>
        <v>-15</v>
      </c>
    </row>
    <row r="14" spans="1:12">
      <c r="A14" s="47">
        <f>IF(I14=0,A13,COUNTIF(I$2:I14,"=0")+1)</f>
        <v>7</v>
      </c>
      <c r="B14" s="203">
        <v>41071</v>
      </c>
      <c r="C14" s="345" t="s">
        <v>300</v>
      </c>
      <c r="D14" s="189">
        <v>10</v>
      </c>
      <c r="E14" s="188"/>
      <c r="F14" s="190"/>
      <c r="G14">
        <f t="shared" ref="G14:G37" si="3">VLOOKUP(C14,LL,2,FALSE)</f>
        <v>4</v>
      </c>
      <c r="H14">
        <f>ROW()</f>
        <v>14</v>
      </c>
      <c r="I14">
        <f>IF(SUM(D14:E14)&lt;&gt;0,SUM(D$2:D14)-SUM(E$2:E14),"")</f>
        <v>10</v>
      </c>
      <c r="J14" s="203">
        <f t="shared" si="2"/>
        <v>41071</v>
      </c>
      <c r="K14" s="54" t="str">
        <f t="shared" si="1"/>
        <v>By Suppliers 5 Rs/-10</v>
      </c>
      <c r="L14" s="51">
        <f>SUMIFS(D$2:D14,C$2:C14,C14)-SUMIFS(E$2:E14,C$2:C14,C14)+IFERROR(VLOOKUP(C14,Master!B$1:F$101,5,FALSE),0)</f>
        <v>19</v>
      </c>
    </row>
    <row r="15" spans="1:12">
      <c r="A15" s="47">
        <f>IF(I15=0,A14,COUNTIF(I$2:I15,"=0")+1)</f>
        <v>7</v>
      </c>
      <c r="B15" s="203" t="s">
        <v>126</v>
      </c>
      <c r="C15" s="345" t="s">
        <v>307</v>
      </c>
      <c r="D15" s="189"/>
      <c r="E15" s="188">
        <v>10</v>
      </c>
      <c r="F15" s="190"/>
      <c r="G15">
        <f t="shared" si="3"/>
        <v>11</v>
      </c>
      <c r="H15">
        <f>ROW()</f>
        <v>15</v>
      </c>
      <c r="I15">
        <f>IF(SUM(D15:E15)&lt;&gt;0,SUM(D$2:D15)-SUM(E$2:E15),"")</f>
        <v>0</v>
      </c>
      <c r="J15" s="203">
        <f t="shared" si="2"/>
        <v>41071</v>
      </c>
      <c r="K15" s="54" t="str">
        <f t="shared" si="1"/>
        <v>By Purchase of Product 2 Rs/- 10</v>
      </c>
      <c r="L15" s="51">
        <f>SUMIFS(D$2:D15,C$2:C15,C15)-SUMIFS(E$2:E15,C$2:C15,C15)+IFERROR(VLOOKUP(C15,Master!B$1:F$101,5,FALSE),0)</f>
        <v>-10</v>
      </c>
    </row>
    <row r="16" spans="1:12">
      <c r="A16" s="47">
        <f>IF(I16=0,A15,COUNTIF(I$2:I16,"=0")+1)</f>
        <v>8</v>
      </c>
      <c r="B16" s="203">
        <v>41237</v>
      </c>
      <c r="C16" s="345" t="s">
        <v>299</v>
      </c>
      <c r="D16" s="189">
        <v>3</v>
      </c>
      <c r="E16" s="188"/>
      <c r="F16" s="190"/>
      <c r="G16">
        <f t="shared" si="3"/>
        <v>3</v>
      </c>
      <c r="H16">
        <f>ROW()</f>
        <v>16</v>
      </c>
      <c r="I16">
        <f>IF(SUM(D16:E16)&lt;&gt;0,SUM(D$2:D16)-SUM(E$2:E16),"")</f>
        <v>3</v>
      </c>
      <c r="J16" s="203">
        <f t="shared" si="2"/>
        <v>41237</v>
      </c>
      <c r="K16" s="54" t="str">
        <f t="shared" si="1"/>
        <v>By Suppliers 4 Rs/-3</v>
      </c>
      <c r="L16" s="51">
        <f>SUMIFS(D$2:D16,C$2:C16,C16)-SUMIFS(E$2:E16,C$2:C16,C16)+IFERROR(VLOOKUP(C16,Master!B$1:F$101,5,FALSE),0)</f>
        <v>13</v>
      </c>
    </row>
    <row r="17" spans="1:12">
      <c r="A17" s="47">
        <f>IF(I17=0,A16,COUNTIF(I$2:I17,"=0")+1)</f>
        <v>8</v>
      </c>
      <c r="B17" s="203" t="s">
        <v>126</v>
      </c>
      <c r="C17" s="345" t="s">
        <v>306</v>
      </c>
      <c r="D17" s="189"/>
      <c r="E17" s="188">
        <v>3</v>
      </c>
      <c r="F17" s="190"/>
      <c r="G17">
        <f t="shared" si="3"/>
        <v>10</v>
      </c>
      <c r="H17">
        <f>ROW()</f>
        <v>17</v>
      </c>
      <c r="I17">
        <f>IF(SUM(D17:E17)&lt;&gt;0,SUM(D$2:D17)-SUM(E$2:E17),"")</f>
        <v>0</v>
      </c>
      <c r="J17" s="203">
        <f t="shared" si="2"/>
        <v>41237</v>
      </c>
      <c r="K17" s="54" t="str">
        <f t="shared" si="1"/>
        <v>By Purchase of Product 1 Rs/- 3</v>
      </c>
      <c r="L17" s="51">
        <f>SUMIFS(D$2:D17,C$2:C17,C17)-SUMIFS(E$2:E17,C$2:C17,C17)+IFERROR(VLOOKUP(C17,Master!B$1:F$101,5,FALSE),0)</f>
        <v>-6</v>
      </c>
    </row>
    <row r="18" spans="1:12">
      <c r="A18" s="47">
        <f>IF(I18=0,A17,COUNTIF(I$2:I18,"=0")+1)</f>
        <v>9</v>
      </c>
      <c r="B18" s="203">
        <v>41239</v>
      </c>
      <c r="C18" s="345" t="s">
        <v>300</v>
      </c>
      <c r="D18" s="189">
        <v>3</v>
      </c>
      <c r="E18" s="188"/>
      <c r="F18" s="190"/>
      <c r="G18">
        <f t="shared" si="3"/>
        <v>4</v>
      </c>
      <c r="H18">
        <f>ROW()</f>
        <v>18</v>
      </c>
      <c r="I18">
        <f>IF(SUM(D18:E18)&lt;&gt;0,SUM(D$2:D18)-SUM(E$2:E18),"")</f>
        <v>3</v>
      </c>
      <c r="J18" s="203">
        <f t="shared" si="2"/>
        <v>41239</v>
      </c>
      <c r="K18" s="54" t="str">
        <f t="shared" si="1"/>
        <v>By Suppliers 8 Rs/-3</v>
      </c>
      <c r="L18" s="51">
        <f>SUMIFS(D$2:D18,C$2:C18,C18)-SUMIFS(E$2:E18,C$2:C18,C18)+IFERROR(VLOOKUP(C18,Master!B$1:F$101,5,FALSE),0)</f>
        <v>22</v>
      </c>
    </row>
    <row r="19" spans="1:12">
      <c r="A19" s="47">
        <f>IF(I19=0,A18,COUNTIF(I$2:I19,"=0")+1)</f>
        <v>9</v>
      </c>
      <c r="B19" s="203" t="s">
        <v>126</v>
      </c>
      <c r="C19" s="345" t="s">
        <v>310</v>
      </c>
      <c r="D19" s="189"/>
      <c r="E19" s="188">
        <v>3</v>
      </c>
      <c r="F19" s="190"/>
      <c r="G19">
        <f t="shared" si="3"/>
        <v>14</v>
      </c>
      <c r="H19">
        <f>ROW()</f>
        <v>19</v>
      </c>
      <c r="I19">
        <f>IF(SUM(D19:E19)&lt;&gt;0,SUM(D$2:D19)-SUM(E$2:E19),"")</f>
        <v>0</v>
      </c>
      <c r="J19" s="203">
        <f t="shared" si="2"/>
        <v>41239</v>
      </c>
      <c r="K19" s="54" t="str">
        <f t="shared" si="1"/>
        <v>By Purchase of Product 2 Rs/- 3</v>
      </c>
      <c r="L19" s="51">
        <f>SUMIFS(D$2:D19,C$2:C19,C19)-SUMIFS(E$2:E19,C$2:C19,C19)+IFERROR(VLOOKUP(C19,Master!B$1:F$101,5,FALSE),0)</f>
        <v>-7</v>
      </c>
    </row>
    <row r="20" spans="1:12">
      <c r="A20" s="47">
        <f>IF(I20=0,A19,COUNTIF(I$2:I20,"=0")+1)</f>
        <v>10</v>
      </c>
      <c r="B20" s="203">
        <v>41246</v>
      </c>
      <c r="C20" s="345" t="s">
        <v>301</v>
      </c>
      <c r="D20" s="189">
        <v>3</v>
      </c>
      <c r="E20" s="188"/>
      <c r="F20" s="190"/>
      <c r="G20">
        <f t="shared" si="3"/>
        <v>5</v>
      </c>
      <c r="H20">
        <f>ROW()</f>
        <v>20</v>
      </c>
      <c r="I20">
        <f>IF(SUM(D20:E20)&lt;&gt;0,SUM(D$2:D20)-SUM(E$2:E20),"")</f>
        <v>3</v>
      </c>
      <c r="J20" s="203">
        <f t="shared" si="2"/>
        <v>41246</v>
      </c>
      <c r="K20" s="54" t="str">
        <f t="shared" si="1"/>
        <v>By Suppliers 1 Rs/-3</v>
      </c>
      <c r="L20" s="51">
        <f>SUMIFS(D$2:D20,C$2:C20,C20)-SUMIFS(E$2:E20,C$2:C20,C20)+IFERROR(VLOOKUP(C20,Master!B$1:F$101,5,FALSE),0)</f>
        <v>6</v>
      </c>
    </row>
    <row r="21" spans="1:12">
      <c r="A21" s="47">
        <f>IF(I21=0,A20,COUNTIF(I$2:I21,"=0")+1)</f>
        <v>10</v>
      </c>
      <c r="B21" s="203" t="s">
        <v>126</v>
      </c>
      <c r="C21" s="345" t="s">
        <v>303</v>
      </c>
      <c r="D21" s="189"/>
      <c r="E21" s="188">
        <v>3</v>
      </c>
      <c r="F21" s="190"/>
      <c r="G21">
        <f t="shared" si="3"/>
        <v>7</v>
      </c>
      <c r="H21">
        <f>ROW()</f>
        <v>21</v>
      </c>
      <c r="I21">
        <f>IF(SUM(D21:E21)&lt;&gt;0,SUM(D$2:D21)-SUM(E$2:E21),"")</f>
        <v>0</v>
      </c>
      <c r="J21" s="203">
        <f t="shared" si="2"/>
        <v>41246</v>
      </c>
      <c r="K21" s="54" t="str">
        <f t="shared" si="1"/>
        <v>By Purchase of Product 3 Rs/- 3</v>
      </c>
      <c r="L21" s="51">
        <f>SUMIFS(D$2:D21,C$2:C21,C21)-SUMIFS(E$2:E21,C$2:C21,C21)+IFERROR(VLOOKUP(C21,Master!B$1:F$101,5,FALSE),0)</f>
        <v>-3</v>
      </c>
    </row>
    <row r="22" spans="1:12">
      <c r="A22" s="47">
        <f>IF(I22=0,A21,COUNTIF(I$2:I22,"=0")+1)</f>
        <v>11</v>
      </c>
      <c r="B22" s="203">
        <v>41036</v>
      </c>
      <c r="C22" s="345" t="s">
        <v>301</v>
      </c>
      <c r="D22" s="189">
        <v>7</v>
      </c>
      <c r="E22" s="188"/>
      <c r="F22" s="190"/>
      <c r="G22">
        <f t="shared" si="3"/>
        <v>5</v>
      </c>
      <c r="H22">
        <f>ROW()</f>
        <v>22</v>
      </c>
      <c r="I22">
        <f>IF(SUM(D22:E22)&lt;&gt;0,SUM(D$2:D22)-SUM(E$2:E22),"")</f>
        <v>7</v>
      </c>
      <c r="J22" s="203">
        <f t="shared" si="2"/>
        <v>41036</v>
      </c>
      <c r="K22" s="54" t="str">
        <f t="shared" si="1"/>
        <v>By Suppliers 5 Rs/-7</v>
      </c>
      <c r="L22" s="51">
        <f>SUMIFS(D$2:D22,C$2:C22,C22)-SUMIFS(E$2:E22,C$2:C22,C22)+IFERROR(VLOOKUP(C22,Master!B$1:F$101,5,FALSE),0)</f>
        <v>13</v>
      </c>
    </row>
    <row r="23" spans="1:12">
      <c r="A23" s="47">
        <f>IF(I23=0,A22,COUNTIF(I$2:I23,"=0")+1)</f>
        <v>11</v>
      </c>
      <c r="B23" s="203" t="s">
        <v>126</v>
      </c>
      <c r="C23" s="345" t="s">
        <v>307</v>
      </c>
      <c r="D23" s="189"/>
      <c r="E23" s="188">
        <v>7</v>
      </c>
      <c r="F23" s="190"/>
      <c r="G23">
        <f t="shared" si="3"/>
        <v>11</v>
      </c>
      <c r="H23">
        <f>ROW()</f>
        <v>23</v>
      </c>
      <c r="I23">
        <f>IF(SUM(D23:E23)&lt;&gt;0,SUM(D$2:D23)-SUM(E$2:E23),"")</f>
        <v>0</v>
      </c>
      <c r="J23" s="203">
        <f t="shared" si="2"/>
        <v>41036</v>
      </c>
      <c r="K23" s="54" t="str">
        <f t="shared" si="1"/>
        <v>By Purchase of Product 3 Rs/- 7</v>
      </c>
      <c r="L23" s="51">
        <f>SUMIFS(D$2:D23,C$2:C23,C23)-SUMIFS(E$2:E23,C$2:C23,C23)+IFERROR(VLOOKUP(C23,Master!B$1:F$101,5,FALSE),0)</f>
        <v>-17</v>
      </c>
    </row>
    <row r="24" spans="1:12">
      <c r="A24" s="47">
        <f>IF(I24=0,A23,COUNTIF(I$2:I24,"=0")+1)</f>
        <v>12</v>
      </c>
      <c r="B24" s="203">
        <v>41014</v>
      </c>
      <c r="C24" s="345" t="s">
        <v>300</v>
      </c>
      <c r="D24" s="189">
        <v>10</v>
      </c>
      <c r="E24" s="188"/>
      <c r="F24" s="190"/>
      <c r="G24">
        <f t="shared" si="3"/>
        <v>4</v>
      </c>
      <c r="H24">
        <f>ROW()</f>
        <v>24</v>
      </c>
      <c r="I24">
        <f>IF(SUM(D24:E24)&lt;&gt;0,SUM(D$2:D24)-SUM(E$2:E24),"")</f>
        <v>10</v>
      </c>
      <c r="J24" s="203">
        <f t="shared" si="2"/>
        <v>41014</v>
      </c>
      <c r="K24" s="54" t="str">
        <f t="shared" si="1"/>
        <v>By Suppliers 6 Rs/-10</v>
      </c>
      <c r="L24" s="51">
        <f>SUMIFS(D$2:D24,C$2:C24,C24)-SUMIFS(E$2:E24,C$2:C24,C24)+IFERROR(VLOOKUP(C24,Master!B$1:F$101,5,FALSE),0)</f>
        <v>32</v>
      </c>
    </row>
    <row r="25" spans="1:12">
      <c r="A25" s="47">
        <f>IF(I25=0,A24,COUNTIF(I$2:I25,"=0")+1)</f>
        <v>12</v>
      </c>
      <c r="B25" s="203" t="s">
        <v>126</v>
      </c>
      <c r="C25" s="345" t="s">
        <v>308</v>
      </c>
      <c r="D25" s="189"/>
      <c r="E25" s="188">
        <v>10</v>
      </c>
      <c r="F25" s="190"/>
      <c r="G25">
        <f t="shared" si="3"/>
        <v>12</v>
      </c>
      <c r="H25">
        <f>ROW()</f>
        <v>25</v>
      </c>
      <c r="I25">
        <f>IF(SUM(D25:E25)&lt;&gt;0,SUM(D$2:D25)-SUM(E$2:E25),"")</f>
        <v>0</v>
      </c>
      <c r="J25" s="203">
        <f t="shared" si="2"/>
        <v>41014</v>
      </c>
      <c r="K25" s="54" t="str">
        <f t="shared" si="1"/>
        <v>By Purchase of Product 2 Rs/- 10</v>
      </c>
      <c r="L25" s="51">
        <f>SUMIFS(D$2:D25,C$2:C25,C25)-SUMIFS(E$2:E25,C$2:C25,C25)+IFERROR(VLOOKUP(C25,Master!B$1:F$101,5,FALSE),0)</f>
        <v>-10</v>
      </c>
    </row>
    <row r="26" spans="1:12">
      <c r="A26" s="47">
        <f>IF(I26=0,A25,COUNTIF(I$2:I26,"=0")+1)</f>
        <v>13</v>
      </c>
      <c r="B26" s="203">
        <v>41085</v>
      </c>
      <c r="C26" s="345" t="s">
        <v>301</v>
      </c>
      <c r="D26" s="189">
        <v>9</v>
      </c>
      <c r="E26" s="188"/>
      <c r="F26" s="190"/>
      <c r="G26">
        <f t="shared" si="3"/>
        <v>5</v>
      </c>
      <c r="H26">
        <f>ROW()</f>
        <v>26</v>
      </c>
      <c r="I26">
        <f>IF(SUM(D26:E26)&lt;&gt;0,SUM(D$2:D26)-SUM(E$2:E26),"")</f>
        <v>9</v>
      </c>
      <c r="J26" s="203">
        <f t="shared" si="2"/>
        <v>41085</v>
      </c>
      <c r="K26" s="54" t="str">
        <f t="shared" si="1"/>
        <v>By Suppliers 4 Rs/-9</v>
      </c>
      <c r="L26" s="51">
        <f>SUMIFS(D$2:D26,C$2:C26,C26)-SUMIFS(E$2:E26,C$2:C26,C26)+IFERROR(VLOOKUP(C26,Master!B$1:F$101,5,FALSE),0)</f>
        <v>22</v>
      </c>
    </row>
    <row r="27" spans="1:12">
      <c r="A27" s="47">
        <f>IF(I27=0,A26,COUNTIF(I$2:I27,"=0")+1)</f>
        <v>13</v>
      </c>
      <c r="B27" s="203" t="s">
        <v>126</v>
      </c>
      <c r="C27" s="345" t="s">
        <v>306</v>
      </c>
      <c r="D27" s="189"/>
      <c r="E27" s="188">
        <v>9</v>
      </c>
      <c r="F27" s="190"/>
      <c r="G27">
        <f t="shared" si="3"/>
        <v>10</v>
      </c>
      <c r="H27">
        <f>ROW()</f>
        <v>27</v>
      </c>
      <c r="I27">
        <f>IF(SUM(D27:E27)&lt;&gt;0,SUM(D$2:D27)-SUM(E$2:E27),"")</f>
        <v>0</v>
      </c>
      <c r="J27" s="203">
        <f t="shared" si="2"/>
        <v>41085</v>
      </c>
      <c r="K27" s="54" t="str">
        <f t="shared" si="1"/>
        <v>By Purchase of Product 3 Rs/- 9</v>
      </c>
      <c r="L27" s="51">
        <f>SUMIFS(D$2:D27,C$2:C27,C27)-SUMIFS(E$2:E27,C$2:C27,C27)+IFERROR(VLOOKUP(C27,Master!B$1:F$101,5,FALSE),0)</f>
        <v>-15</v>
      </c>
    </row>
    <row r="28" spans="1:12">
      <c r="A28" s="47">
        <f>IF(I28=0,A27,COUNTIF(I$2:I28,"=0")+1)</f>
        <v>14</v>
      </c>
      <c r="B28" s="203">
        <v>41158</v>
      </c>
      <c r="C28" s="345" t="s">
        <v>302</v>
      </c>
      <c r="D28" s="189">
        <v>5</v>
      </c>
      <c r="E28" s="188"/>
      <c r="F28" s="190"/>
      <c r="G28">
        <f t="shared" si="3"/>
        <v>6</v>
      </c>
      <c r="H28">
        <f>ROW()</f>
        <v>28</v>
      </c>
      <c r="I28">
        <f>IF(SUM(D28:E28)&lt;&gt;0,SUM(D$2:D28)-SUM(E$2:E28),"")</f>
        <v>5</v>
      </c>
      <c r="J28" s="203">
        <f t="shared" si="2"/>
        <v>41158</v>
      </c>
      <c r="K28" s="54" t="str">
        <f t="shared" si="1"/>
        <v>By Suppliers 7 Rs/-5</v>
      </c>
      <c r="L28" s="51">
        <f>SUMIFS(D$2:D28,C$2:C28,C28)-SUMIFS(E$2:E28,C$2:C28,C28)+IFERROR(VLOOKUP(C28,Master!B$1:F$101,5,FALSE),0)</f>
        <v>8</v>
      </c>
    </row>
    <row r="29" spans="1:12">
      <c r="A29" s="47">
        <f>IF(I29=0,A28,COUNTIF(I$2:I29,"=0")+1)</f>
        <v>14</v>
      </c>
      <c r="B29" s="203" t="s">
        <v>126</v>
      </c>
      <c r="C29" s="345" t="s">
        <v>309</v>
      </c>
      <c r="D29" s="189"/>
      <c r="E29" s="188">
        <v>5</v>
      </c>
      <c r="F29" s="190"/>
      <c r="G29">
        <f t="shared" si="3"/>
        <v>13</v>
      </c>
      <c r="H29">
        <f>ROW()</f>
        <v>29</v>
      </c>
      <c r="I29">
        <f>IF(SUM(D29:E29)&lt;&gt;0,SUM(D$2:D29)-SUM(E$2:E29),"")</f>
        <v>0</v>
      </c>
      <c r="J29" s="203">
        <f t="shared" si="2"/>
        <v>41158</v>
      </c>
      <c r="K29" s="54" t="str">
        <f t="shared" si="1"/>
        <v>By Purchase of Product 4 Rs/- 5</v>
      </c>
      <c r="L29" s="51">
        <f>SUMIFS(D$2:D29,C$2:C29,C29)-SUMIFS(E$2:E29,C$2:C29,C29)+IFERROR(VLOOKUP(C29,Master!B$1:F$101,5,FALSE),0)</f>
        <v>-5</v>
      </c>
    </row>
    <row r="30" spans="1:12">
      <c r="A30" s="47">
        <f>IF(I30=0,A29,COUNTIF(I$2:I30,"=0")+1)</f>
        <v>15</v>
      </c>
      <c r="B30" s="203">
        <v>41115</v>
      </c>
      <c r="C30" s="345" t="s">
        <v>300</v>
      </c>
      <c r="D30" s="189">
        <v>2</v>
      </c>
      <c r="E30" s="188"/>
      <c r="F30" s="190"/>
      <c r="G30">
        <f t="shared" si="3"/>
        <v>4</v>
      </c>
      <c r="H30">
        <f>ROW()</f>
        <v>30</v>
      </c>
      <c r="I30">
        <f>IF(SUM(D30:E30)&lt;&gt;0,SUM(D$2:D30)-SUM(E$2:E30),"")</f>
        <v>2</v>
      </c>
      <c r="J30" s="203">
        <f t="shared" si="2"/>
        <v>41115</v>
      </c>
      <c r="K30" s="54" t="str">
        <f t="shared" si="1"/>
        <v>By Suppliers 6 Rs/-2</v>
      </c>
      <c r="L30" s="51">
        <f>SUMIFS(D$2:D30,C$2:C30,C30)-SUMIFS(E$2:E30,C$2:C30,C30)+IFERROR(VLOOKUP(C30,Master!B$1:F$101,5,FALSE),0)</f>
        <v>34</v>
      </c>
    </row>
    <row r="31" spans="1:12">
      <c r="A31" s="47">
        <f>IF(I31=0,A30,COUNTIF(I$2:I31,"=0")+1)</f>
        <v>15</v>
      </c>
      <c r="B31" s="203" t="s">
        <v>126</v>
      </c>
      <c r="C31" s="345" t="s">
        <v>308</v>
      </c>
      <c r="D31" s="189"/>
      <c r="E31" s="188">
        <v>2</v>
      </c>
      <c r="F31" s="190"/>
      <c r="G31">
        <f t="shared" si="3"/>
        <v>12</v>
      </c>
      <c r="H31">
        <f>ROW()</f>
        <v>31</v>
      </c>
      <c r="I31">
        <f>IF(SUM(D31:E31)&lt;&gt;0,SUM(D$2:D31)-SUM(E$2:E31),"")</f>
        <v>0</v>
      </c>
      <c r="J31" s="203">
        <f t="shared" si="2"/>
        <v>41115</v>
      </c>
      <c r="K31" s="54" t="str">
        <f t="shared" si="1"/>
        <v>By Purchase of Product 2 Rs/- 2</v>
      </c>
      <c r="L31" s="51">
        <f>SUMIFS(D$2:D31,C$2:C31,C31)-SUMIFS(E$2:E31,C$2:C31,C31)+IFERROR(VLOOKUP(C31,Master!B$1:F$101,5,FALSE),0)</f>
        <v>-12</v>
      </c>
    </row>
    <row r="32" spans="1:12">
      <c r="A32" s="47">
        <f>IF(I32=0,A31,COUNTIF(I$2:I32,"=0")+1)</f>
        <v>16</v>
      </c>
      <c r="B32" s="203">
        <v>41130</v>
      </c>
      <c r="C32" s="345" t="s">
        <v>301</v>
      </c>
      <c r="D32" s="189">
        <v>7</v>
      </c>
      <c r="E32" s="188"/>
      <c r="F32" s="190"/>
      <c r="G32">
        <f t="shared" si="3"/>
        <v>5</v>
      </c>
      <c r="H32">
        <f>ROW()</f>
        <v>32</v>
      </c>
      <c r="I32">
        <f>IF(SUM(D32:E32)&lt;&gt;0,SUM(D$2:D32)-SUM(E$2:E32),"")</f>
        <v>7</v>
      </c>
      <c r="J32" s="203">
        <f t="shared" si="2"/>
        <v>41130</v>
      </c>
      <c r="K32" s="54" t="str">
        <f t="shared" si="1"/>
        <v>By Suppliers 3 Rs/-7</v>
      </c>
      <c r="L32" s="51">
        <f>SUMIFS(D$2:D32,C$2:C32,C32)-SUMIFS(E$2:E32,C$2:C32,C32)+IFERROR(VLOOKUP(C32,Master!B$1:F$101,5,FALSE),0)</f>
        <v>29</v>
      </c>
    </row>
    <row r="33" spans="1:12">
      <c r="A33" s="47">
        <f>IF(I33=0,A32,COUNTIF(I$2:I33,"=0")+1)</f>
        <v>16</v>
      </c>
      <c r="B33" s="203" t="s">
        <v>126</v>
      </c>
      <c r="C33" s="345" t="s">
        <v>305</v>
      </c>
      <c r="D33" s="189"/>
      <c r="E33" s="188">
        <v>7</v>
      </c>
      <c r="F33" s="190"/>
      <c r="G33">
        <f t="shared" si="3"/>
        <v>9</v>
      </c>
      <c r="H33">
        <f>ROW()</f>
        <v>33</v>
      </c>
      <c r="I33">
        <f>IF(SUM(D33:E33)&lt;&gt;0,SUM(D$2:D33)-SUM(E$2:E33),"")</f>
        <v>0</v>
      </c>
      <c r="J33" s="203">
        <f t="shared" si="2"/>
        <v>41130</v>
      </c>
      <c r="K33" s="54" t="str">
        <f t="shared" si="1"/>
        <v>By Purchase of Product 3 Rs/- 7</v>
      </c>
      <c r="L33" s="51">
        <f>SUMIFS(D$2:D33,C$2:C33,C33)-SUMIFS(E$2:E33,C$2:C33,C33)+IFERROR(VLOOKUP(C33,Master!B$1:F$101,5,FALSE),0)</f>
        <v>-22</v>
      </c>
    </row>
    <row r="34" spans="1:12">
      <c r="A34" s="47">
        <f>IF(I34=0,A33,COUNTIF(I$2:I34,"=0")+1)</f>
        <v>17</v>
      </c>
      <c r="B34" s="203">
        <v>41085</v>
      </c>
      <c r="C34" s="345" t="s">
        <v>301</v>
      </c>
      <c r="D34" s="189">
        <v>2</v>
      </c>
      <c r="E34" s="188"/>
      <c r="F34" s="190"/>
      <c r="G34">
        <f t="shared" si="3"/>
        <v>5</v>
      </c>
      <c r="H34">
        <f>ROW()</f>
        <v>34</v>
      </c>
      <c r="I34">
        <f>IF(SUM(D34:E34)&lt;&gt;0,SUM(D$2:D34)-SUM(E$2:E34),"")</f>
        <v>2</v>
      </c>
      <c r="J34" s="203">
        <f t="shared" si="2"/>
        <v>41085</v>
      </c>
      <c r="K34" s="54" t="str">
        <f t="shared" si="1"/>
        <v>By Suppliers 3 Rs/-2</v>
      </c>
      <c r="L34" s="51">
        <f>SUMIFS(D$2:D34,C$2:C34,C34)-SUMIFS(E$2:E34,C$2:C34,C34)+IFERROR(VLOOKUP(C34,Master!B$1:F$101,5,FALSE),0)</f>
        <v>31</v>
      </c>
    </row>
    <row r="35" spans="1:12">
      <c r="A35" s="47">
        <f>IF(I35=0,A34,COUNTIF(I$2:I35,"=0")+1)</f>
        <v>17</v>
      </c>
      <c r="B35" s="203" t="s">
        <v>126</v>
      </c>
      <c r="C35" s="345" t="s">
        <v>305</v>
      </c>
      <c r="D35" s="189"/>
      <c r="E35" s="188">
        <v>2</v>
      </c>
      <c r="F35" s="190"/>
      <c r="G35">
        <f t="shared" si="3"/>
        <v>9</v>
      </c>
      <c r="H35">
        <f>ROW()</f>
        <v>35</v>
      </c>
      <c r="I35">
        <f>IF(SUM(D35:E35)&lt;&gt;0,SUM(D$2:D35)-SUM(E$2:E35),"")</f>
        <v>0</v>
      </c>
      <c r="J35" s="203">
        <f t="shared" si="2"/>
        <v>41085</v>
      </c>
      <c r="K35" s="54" t="str">
        <f t="shared" si="1"/>
        <v>By Purchase of Product 3 Rs/- 2</v>
      </c>
      <c r="L35" s="51">
        <f>SUMIFS(D$2:D35,C$2:C35,C35)-SUMIFS(E$2:E35,C$2:C35,C35)+IFERROR(VLOOKUP(C35,Master!B$1:F$101,5,FALSE),0)</f>
        <v>-24</v>
      </c>
    </row>
    <row r="36" spans="1:12">
      <c r="A36" s="47">
        <f>IF(I36=0,A35,COUNTIF(I$2:I36,"=0")+1)</f>
        <v>18</v>
      </c>
      <c r="B36" s="203">
        <v>41030</v>
      </c>
      <c r="C36" s="345" t="s">
        <v>300</v>
      </c>
      <c r="D36" s="189">
        <v>9</v>
      </c>
      <c r="E36" s="188"/>
      <c r="F36" s="190"/>
      <c r="G36">
        <f t="shared" si="3"/>
        <v>4</v>
      </c>
      <c r="H36">
        <f>ROW()</f>
        <v>36</v>
      </c>
      <c r="I36">
        <f>IF(SUM(D36:E36)&lt;&gt;0,SUM(D$2:D36)-SUM(E$2:E36),"")</f>
        <v>9</v>
      </c>
      <c r="J36" s="203">
        <f t="shared" si="2"/>
        <v>41030</v>
      </c>
      <c r="K36" s="54" t="str">
        <f t="shared" si="1"/>
        <v>By Suppliers 6 Rs/-9</v>
      </c>
      <c r="L36" s="51">
        <f>SUMIFS(D$2:D36,C$2:C36,C36)-SUMIFS(E$2:E36,C$2:C36,C36)+IFERROR(VLOOKUP(C36,Master!B$1:F$101,5,FALSE),0)</f>
        <v>43</v>
      </c>
    </row>
    <row r="37" spans="1:12">
      <c r="A37" s="47">
        <f>IF(I37=0,A36,COUNTIF(I$2:I37,"=0")+1)</f>
        <v>18</v>
      </c>
      <c r="B37" s="203" t="s">
        <v>126</v>
      </c>
      <c r="C37" s="345" t="s">
        <v>308</v>
      </c>
      <c r="D37" s="189"/>
      <c r="E37" s="188">
        <v>9</v>
      </c>
      <c r="F37" s="190"/>
      <c r="G37">
        <f t="shared" si="3"/>
        <v>12</v>
      </c>
      <c r="H37">
        <f>ROW()</f>
        <v>37</v>
      </c>
      <c r="I37">
        <f>IF(SUM(D37:E37)&lt;&gt;0,SUM(D$2:D37)-SUM(E$2:E37),"")</f>
        <v>0</v>
      </c>
      <c r="J37" s="203">
        <f t="shared" si="2"/>
        <v>41030</v>
      </c>
      <c r="K37" s="54" t="str">
        <f t="shared" si="1"/>
        <v>By Purchase of Product 2 Rs/- 9</v>
      </c>
      <c r="L37" s="51">
        <f>SUMIFS(D$2:D37,C$2:C37,C37)-SUMIFS(E$2:E37,C$2:C37,C37)+IFERROR(VLOOKUP(C37,Master!B$1:F$101,5,FALSE),0)</f>
        <v>-21</v>
      </c>
    </row>
    <row r="38" spans="1:12">
      <c r="A38" s="47">
        <f>IF(I38=0,A37,COUNTIF(I$2:I38,"=0")+1)</f>
        <v>19</v>
      </c>
      <c r="B38" s="203">
        <v>41203</v>
      </c>
      <c r="C38" s="345" t="s">
        <v>299</v>
      </c>
      <c r="D38" s="189">
        <v>9</v>
      </c>
      <c r="E38" s="188"/>
      <c r="F38" s="190"/>
      <c r="G38">
        <f t="shared" ref="G38:G65" si="4">VLOOKUP(C38,LL,2,FALSE)</f>
        <v>3</v>
      </c>
      <c r="H38">
        <f>ROW()</f>
        <v>38</v>
      </c>
      <c r="I38">
        <f>IF(SUM(D38:E38)&lt;&gt;0,SUM(D$2:D38)-SUM(E$2:E38),"")</f>
        <v>9</v>
      </c>
      <c r="J38" s="203">
        <f t="shared" si="2"/>
        <v>41203</v>
      </c>
      <c r="K38" s="54" t="str">
        <f t="shared" si="1"/>
        <v>By Suppliers 8 Rs/-9</v>
      </c>
      <c r="L38" s="51">
        <f>SUMIFS(D$2:D38,C$2:C38,C38)-SUMIFS(E$2:E38,C$2:C38,C38)+IFERROR(VLOOKUP(C38,Master!B$1:F$101,5,FALSE),0)</f>
        <v>22</v>
      </c>
    </row>
    <row r="39" spans="1:12">
      <c r="A39" s="47">
        <f>IF(I39=0,A38,COUNTIF(I$2:I39,"=0")+1)</f>
        <v>19</v>
      </c>
      <c r="B39" s="203" t="s">
        <v>126</v>
      </c>
      <c r="C39" s="345" t="s">
        <v>310</v>
      </c>
      <c r="D39" s="189"/>
      <c r="E39" s="188">
        <v>9</v>
      </c>
      <c r="F39" s="190"/>
      <c r="G39">
        <f t="shared" si="4"/>
        <v>14</v>
      </c>
      <c r="H39">
        <f>ROW()</f>
        <v>39</v>
      </c>
      <c r="I39">
        <f>IF(SUM(D39:E39)&lt;&gt;0,SUM(D$2:D39)-SUM(E$2:E39),"")</f>
        <v>0</v>
      </c>
      <c r="J39" s="203">
        <f t="shared" si="2"/>
        <v>41203</v>
      </c>
      <c r="K39" s="54" t="str">
        <f t="shared" si="1"/>
        <v>By Purchase of Product 1 Rs/- 9</v>
      </c>
      <c r="L39" s="51">
        <f>SUMIFS(D$2:D39,C$2:C39,C39)-SUMIFS(E$2:E39,C$2:C39,C39)+IFERROR(VLOOKUP(C39,Master!B$1:F$101,5,FALSE),0)</f>
        <v>-16</v>
      </c>
    </row>
    <row r="40" spans="1:12">
      <c r="A40" s="47">
        <f>IF(I40=0,A39,COUNTIF(I$2:I40,"=0")+1)</f>
        <v>20</v>
      </c>
      <c r="B40" s="203">
        <v>41180</v>
      </c>
      <c r="C40" s="345" t="s">
        <v>300</v>
      </c>
      <c r="D40" s="189">
        <v>3</v>
      </c>
      <c r="E40" s="188"/>
      <c r="F40" s="190"/>
      <c r="G40">
        <f t="shared" si="4"/>
        <v>4</v>
      </c>
      <c r="H40">
        <f>ROW()</f>
        <v>40</v>
      </c>
      <c r="I40">
        <f>IF(SUM(D40:E40)&lt;&gt;0,SUM(D$2:D40)-SUM(E$2:E40),"")</f>
        <v>3</v>
      </c>
      <c r="J40" s="203">
        <f t="shared" si="2"/>
        <v>41180</v>
      </c>
      <c r="K40" s="54" t="str">
        <f t="shared" si="1"/>
        <v>By Suppliers 5 Rs/-3</v>
      </c>
      <c r="L40" s="51">
        <f>SUMIFS(D$2:D40,C$2:C40,C40)-SUMIFS(E$2:E40,C$2:C40,C40)+IFERROR(VLOOKUP(C40,Master!B$1:F$101,5,FALSE),0)</f>
        <v>46</v>
      </c>
    </row>
    <row r="41" spans="1:12">
      <c r="A41" s="47">
        <f>IF(I41=0,A40,COUNTIF(I$2:I41,"=0")+1)</f>
        <v>20</v>
      </c>
      <c r="B41" s="203" t="s">
        <v>126</v>
      </c>
      <c r="C41" s="345" t="s">
        <v>307</v>
      </c>
      <c r="D41" s="189"/>
      <c r="E41" s="188">
        <v>3</v>
      </c>
      <c r="F41" s="190"/>
      <c r="G41">
        <f t="shared" si="4"/>
        <v>11</v>
      </c>
      <c r="H41">
        <f>ROW()</f>
        <v>41</v>
      </c>
      <c r="I41">
        <f>IF(SUM(D41:E41)&lt;&gt;0,SUM(D$2:D41)-SUM(E$2:E41),"")</f>
        <v>0</v>
      </c>
      <c r="J41" s="203">
        <f t="shared" si="2"/>
        <v>41180</v>
      </c>
      <c r="K41" s="54" t="str">
        <f t="shared" si="1"/>
        <v>By Purchase of Product 2 Rs/- 3</v>
      </c>
      <c r="L41" s="51">
        <f>SUMIFS(D$2:D41,C$2:C41,C41)-SUMIFS(E$2:E41,C$2:C41,C41)+IFERROR(VLOOKUP(C41,Master!B$1:F$101,5,FALSE),0)</f>
        <v>-20</v>
      </c>
    </row>
    <row r="42" spans="1:12">
      <c r="A42" s="47">
        <f>IF(I42=0,A41,COUNTIF(I$2:I42,"=0")+1)</f>
        <v>21</v>
      </c>
      <c r="B42" s="203">
        <v>41206</v>
      </c>
      <c r="C42" s="345" t="s">
        <v>302</v>
      </c>
      <c r="D42" s="189">
        <v>5</v>
      </c>
      <c r="E42" s="188"/>
      <c r="F42" s="190"/>
      <c r="G42">
        <f t="shared" si="4"/>
        <v>6</v>
      </c>
      <c r="H42">
        <f>ROW()</f>
        <v>42</v>
      </c>
      <c r="I42">
        <f>IF(SUM(D42:E42)&lt;&gt;0,SUM(D$2:D42)-SUM(E$2:E42),"")</f>
        <v>5</v>
      </c>
      <c r="J42" s="203">
        <f t="shared" si="2"/>
        <v>41206</v>
      </c>
      <c r="K42" s="54" t="str">
        <f t="shared" si="1"/>
        <v>By Suppliers 4 Rs/-5</v>
      </c>
      <c r="L42" s="51">
        <f>SUMIFS(D$2:D42,C$2:C42,C42)-SUMIFS(E$2:E42,C$2:C42,C42)+IFERROR(VLOOKUP(C42,Master!B$1:F$101,5,FALSE),0)</f>
        <v>13</v>
      </c>
    </row>
    <row r="43" spans="1:12">
      <c r="A43" s="47">
        <f>IF(I43=0,A42,COUNTIF(I$2:I43,"=0")+1)</f>
        <v>21</v>
      </c>
      <c r="B43" s="203" t="s">
        <v>126</v>
      </c>
      <c r="C43" s="345" t="s">
        <v>306</v>
      </c>
      <c r="D43" s="189"/>
      <c r="E43" s="188">
        <v>5</v>
      </c>
      <c r="F43" s="190"/>
      <c r="G43">
        <f t="shared" si="4"/>
        <v>10</v>
      </c>
      <c r="H43">
        <f>ROW()</f>
        <v>43</v>
      </c>
      <c r="I43">
        <f>IF(SUM(D43:E43)&lt;&gt;0,SUM(D$2:D43)-SUM(E$2:E43),"")</f>
        <v>0</v>
      </c>
      <c r="J43" s="203">
        <f t="shared" si="2"/>
        <v>41206</v>
      </c>
      <c r="K43" s="54" t="str">
        <f t="shared" si="1"/>
        <v>By Purchase of Product 4 Rs/- 5</v>
      </c>
      <c r="L43" s="51">
        <f>SUMIFS(D$2:D43,C$2:C43,C43)-SUMIFS(E$2:E43,C$2:C43,C43)+IFERROR(VLOOKUP(C43,Master!B$1:F$101,5,FALSE),0)</f>
        <v>-20</v>
      </c>
    </row>
    <row r="44" spans="1:12">
      <c r="A44" s="47">
        <f>IF(I44=0,A43,COUNTIF(I$2:I44,"=0")+1)</f>
        <v>22</v>
      </c>
      <c r="B44" s="203">
        <v>41252</v>
      </c>
      <c r="C44" s="345" t="s">
        <v>301</v>
      </c>
      <c r="D44" s="189">
        <v>10</v>
      </c>
      <c r="E44" s="188"/>
      <c r="F44" s="190"/>
      <c r="G44">
        <f t="shared" si="4"/>
        <v>5</v>
      </c>
      <c r="H44">
        <f>ROW()</f>
        <v>44</v>
      </c>
      <c r="I44">
        <f>IF(SUM(D44:E44)&lt;&gt;0,SUM(D$2:D44)-SUM(E$2:E44),"")</f>
        <v>10</v>
      </c>
      <c r="J44" s="203">
        <f t="shared" si="2"/>
        <v>41252</v>
      </c>
      <c r="K44" s="54" t="str">
        <f t="shared" si="1"/>
        <v>By Suppliers 8 Rs/-10</v>
      </c>
      <c r="L44" s="51">
        <f>SUMIFS(D$2:D44,C$2:C44,C44)-SUMIFS(E$2:E44,C$2:C44,C44)+IFERROR(VLOOKUP(C44,Master!B$1:F$101,5,FALSE),0)</f>
        <v>41</v>
      </c>
    </row>
    <row r="45" spans="1:12">
      <c r="A45" s="47">
        <f>IF(I45=0,A44,COUNTIF(I$2:I45,"=0")+1)</f>
        <v>22</v>
      </c>
      <c r="B45" s="203" t="s">
        <v>126</v>
      </c>
      <c r="C45" s="345" t="s">
        <v>310</v>
      </c>
      <c r="D45" s="189"/>
      <c r="E45" s="188">
        <v>10</v>
      </c>
      <c r="F45" s="190"/>
      <c r="G45">
        <f t="shared" si="4"/>
        <v>14</v>
      </c>
      <c r="H45">
        <f>ROW()</f>
        <v>45</v>
      </c>
      <c r="I45">
        <f>IF(SUM(D45:E45)&lt;&gt;0,SUM(D$2:D45)-SUM(E$2:E45),"")</f>
        <v>0</v>
      </c>
      <c r="J45" s="203">
        <f t="shared" si="2"/>
        <v>41252</v>
      </c>
      <c r="K45" s="54" t="str">
        <f t="shared" si="1"/>
        <v>By Purchase of Product 3 Rs/- 10</v>
      </c>
      <c r="L45" s="51">
        <f>SUMIFS(D$2:D45,C$2:C45,C45)-SUMIFS(E$2:E45,C$2:C45,C45)+IFERROR(VLOOKUP(C45,Master!B$1:F$101,5,FALSE),0)</f>
        <v>-26</v>
      </c>
    </row>
    <row r="46" spans="1:12">
      <c r="A46" s="47">
        <f>IF(I46=0,A45,COUNTIF(I$2:I46,"=0")+1)</f>
        <v>23</v>
      </c>
      <c r="B46" s="203">
        <v>41263</v>
      </c>
      <c r="C46" s="345" t="s">
        <v>302</v>
      </c>
      <c r="D46" s="189">
        <v>6</v>
      </c>
      <c r="E46" s="188"/>
      <c r="F46" s="190"/>
      <c r="G46">
        <f t="shared" si="4"/>
        <v>6</v>
      </c>
      <c r="H46">
        <f>ROW()</f>
        <v>46</v>
      </c>
      <c r="I46">
        <f>IF(SUM(D46:E46)&lt;&gt;0,SUM(D$2:D46)-SUM(E$2:E46),"")</f>
        <v>6</v>
      </c>
      <c r="J46" s="203">
        <f t="shared" si="2"/>
        <v>41263</v>
      </c>
      <c r="K46" s="54" t="str">
        <f t="shared" si="1"/>
        <v>By Suppliers 1 Rs/-6</v>
      </c>
      <c r="L46" s="51">
        <f>SUMIFS(D$2:D46,C$2:C46,C46)-SUMIFS(E$2:E46,C$2:C46,C46)+IFERROR(VLOOKUP(C46,Master!B$1:F$101,5,FALSE),0)</f>
        <v>19</v>
      </c>
    </row>
    <row r="47" spans="1:12">
      <c r="A47" s="47">
        <f>IF(I47=0,A46,COUNTIF(I$2:I47,"=0")+1)</f>
        <v>23</v>
      </c>
      <c r="B47" s="203" t="s">
        <v>126</v>
      </c>
      <c r="C47" s="345" t="s">
        <v>303</v>
      </c>
      <c r="D47" s="189"/>
      <c r="E47" s="188">
        <v>6</v>
      </c>
      <c r="F47" s="190"/>
      <c r="G47">
        <f t="shared" si="4"/>
        <v>7</v>
      </c>
      <c r="H47">
        <f>ROW()</f>
        <v>47</v>
      </c>
      <c r="I47">
        <f>IF(SUM(D47:E47)&lt;&gt;0,SUM(D$2:D47)-SUM(E$2:E47),"")</f>
        <v>0</v>
      </c>
      <c r="J47" s="203">
        <f t="shared" si="2"/>
        <v>41263</v>
      </c>
      <c r="K47" s="54" t="str">
        <f t="shared" si="1"/>
        <v>By Purchase of Product 4 Rs/- 6</v>
      </c>
      <c r="L47" s="51">
        <f>SUMIFS(D$2:D47,C$2:C47,C47)-SUMIFS(E$2:E47,C$2:C47,C47)+IFERROR(VLOOKUP(C47,Master!B$1:F$101,5,FALSE),0)</f>
        <v>-9</v>
      </c>
    </row>
    <row r="48" spans="1:12">
      <c r="A48" s="47">
        <f>IF(I48=0,A47,COUNTIF(I$2:I48,"=0")+1)</f>
        <v>24</v>
      </c>
      <c r="B48" s="203">
        <v>41009</v>
      </c>
      <c r="C48" s="345" t="s">
        <v>299</v>
      </c>
      <c r="D48" s="189">
        <v>2</v>
      </c>
      <c r="E48" s="188"/>
      <c r="F48" s="190"/>
      <c r="G48">
        <f t="shared" si="4"/>
        <v>3</v>
      </c>
      <c r="H48">
        <f>ROW()</f>
        <v>48</v>
      </c>
      <c r="I48">
        <f>IF(SUM(D48:E48)&lt;&gt;0,SUM(D$2:D48)-SUM(E$2:E48),"")</f>
        <v>2</v>
      </c>
      <c r="J48" s="203">
        <f t="shared" si="2"/>
        <v>41009</v>
      </c>
      <c r="K48" s="54" t="str">
        <f t="shared" si="1"/>
        <v>By Suppliers 3 Rs/-2</v>
      </c>
      <c r="L48" s="51">
        <f>SUMIFS(D$2:D48,C$2:C48,C48)-SUMIFS(E$2:E48,C$2:C48,C48)+IFERROR(VLOOKUP(C48,Master!B$1:F$101,5,FALSE),0)</f>
        <v>24</v>
      </c>
    </row>
    <row r="49" spans="1:12">
      <c r="A49" s="47">
        <f>IF(I49=0,A48,COUNTIF(I$2:I49,"=0")+1)</f>
        <v>24</v>
      </c>
      <c r="B49" s="203" t="s">
        <v>126</v>
      </c>
      <c r="C49" s="345" t="s">
        <v>305</v>
      </c>
      <c r="D49" s="189"/>
      <c r="E49" s="188">
        <v>2</v>
      </c>
      <c r="F49" s="190"/>
      <c r="G49">
        <f t="shared" si="4"/>
        <v>9</v>
      </c>
      <c r="H49">
        <f>ROW()</f>
        <v>49</v>
      </c>
      <c r="I49">
        <f>IF(SUM(D49:E49)&lt;&gt;0,SUM(D$2:D49)-SUM(E$2:E49),"")</f>
        <v>0</v>
      </c>
      <c r="J49" s="203">
        <f t="shared" si="2"/>
        <v>41009</v>
      </c>
      <c r="K49" s="54" t="str">
        <f t="shared" si="1"/>
        <v>By Purchase of Product 1 Rs/- 2</v>
      </c>
      <c r="L49" s="51">
        <f>SUMIFS(D$2:D49,C$2:C49,C49)-SUMIFS(E$2:E49,C$2:C49,C49)+IFERROR(VLOOKUP(C49,Master!B$1:F$101,5,FALSE),0)</f>
        <v>-26</v>
      </c>
    </row>
    <row r="50" spans="1:12">
      <c r="A50" s="47">
        <f>IF(I50=0,A49,COUNTIF(I$2:I50,"=0")+1)</f>
        <v>25</v>
      </c>
      <c r="B50" s="203">
        <v>41077</v>
      </c>
      <c r="C50" s="345" t="s">
        <v>309</v>
      </c>
      <c r="D50" s="189">
        <v>5</v>
      </c>
      <c r="E50" s="188"/>
      <c r="F50" s="190"/>
      <c r="G50">
        <f t="shared" si="4"/>
        <v>13</v>
      </c>
      <c r="H50">
        <f>ROW()</f>
        <v>50</v>
      </c>
      <c r="I50">
        <f>IF(SUM(D50:E50)&lt;&gt;0,SUM(D$2:D50)-SUM(E$2:E50),"")</f>
        <v>5</v>
      </c>
      <c r="J50" s="203">
        <f t="shared" si="2"/>
        <v>41077</v>
      </c>
      <c r="K50" s="54" t="str">
        <f t="shared" si="1"/>
        <v>By Cash Rs/-5</v>
      </c>
      <c r="L50" s="51">
        <f>SUMIFS(D$2:D50,C$2:C50,C50)-SUMIFS(E$2:E50,C$2:C50,C50)+IFERROR(VLOOKUP(C50,Master!B$1:F$101,5,FALSE),0)</f>
        <v>0</v>
      </c>
    </row>
    <row r="51" spans="1:12">
      <c r="A51" s="47">
        <f>IF(I51=0,A50,COUNTIF(I$2:I51,"=0")+1)</f>
        <v>25</v>
      </c>
      <c r="B51" s="203" t="s">
        <v>326</v>
      </c>
      <c r="C51" s="345" t="s">
        <v>125</v>
      </c>
      <c r="D51" s="189"/>
      <c r="E51" s="188">
        <v>5</v>
      </c>
      <c r="F51" s="190"/>
      <c r="G51">
        <f t="shared" si="4"/>
        <v>27</v>
      </c>
      <c r="H51">
        <f>ROW()</f>
        <v>51</v>
      </c>
      <c r="I51">
        <f>IF(SUM(D51:E51)&lt;&gt;0,SUM(D$2:D51)-SUM(E$2:E51),"")</f>
        <v>0</v>
      </c>
      <c r="J51" s="203">
        <f t="shared" si="2"/>
        <v>41077</v>
      </c>
      <c r="K51" s="54" t="str">
        <f t="shared" si="1"/>
        <v>By Suppliers 7 Rs/- 5</v>
      </c>
      <c r="L51" s="51">
        <f>SUMIFS(D$2:D51,C$2:C51,C51)-SUMIFS(E$2:E51,C$2:C51,C51)+IFERROR(VLOOKUP(C51,Master!B$1:F$101,5,FALSE),0)</f>
        <v>-5</v>
      </c>
    </row>
    <row r="52" spans="1:12">
      <c r="A52" s="47">
        <f>IF(I52=0,A51,COUNTIF(I$2:I52,"=0")+1)</f>
        <v>26</v>
      </c>
      <c r="B52" s="203">
        <v>41184</v>
      </c>
      <c r="C52" s="345" t="s">
        <v>304</v>
      </c>
      <c r="D52" s="189">
        <v>6</v>
      </c>
      <c r="E52" s="188"/>
      <c r="F52" s="190"/>
      <c r="G52">
        <f t="shared" si="4"/>
        <v>8</v>
      </c>
      <c r="H52">
        <f>ROW()</f>
        <v>52</v>
      </c>
      <c r="I52">
        <f>IF(SUM(D52:E52)&lt;&gt;0,SUM(D$2:D52)-SUM(E$2:E52),"")</f>
        <v>6</v>
      </c>
      <c r="J52" s="203">
        <f t="shared" si="2"/>
        <v>41184</v>
      </c>
      <c r="K52" s="54" t="str">
        <f t="shared" si="1"/>
        <v>By Bank Rs/-6</v>
      </c>
      <c r="L52" s="51">
        <f>SUMIFS(D$2:D52,C$2:C52,C52)-SUMIFS(E$2:E52,C$2:C52,C52)+IFERROR(VLOOKUP(C52,Master!B$1:F$101,5,FALSE),0)</f>
        <v>3</v>
      </c>
    </row>
    <row r="53" spans="1:12">
      <c r="A53" s="47">
        <f>IF(I53=0,A52,COUNTIF(I$2:I53,"=0")+1)</f>
        <v>26</v>
      </c>
      <c r="B53" s="203" t="s">
        <v>326</v>
      </c>
      <c r="C53" s="345" t="s">
        <v>324</v>
      </c>
      <c r="D53" s="189"/>
      <c r="E53" s="188">
        <v>6</v>
      </c>
      <c r="F53" s="190"/>
      <c r="G53">
        <f t="shared" si="4"/>
        <v>28</v>
      </c>
      <c r="H53">
        <f>ROW()</f>
        <v>53</v>
      </c>
      <c r="I53">
        <f>IF(SUM(D53:E53)&lt;&gt;0,SUM(D$2:D53)-SUM(E$2:E53),"")</f>
        <v>0</v>
      </c>
      <c r="J53" s="203">
        <f t="shared" si="2"/>
        <v>41184</v>
      </c>
      <c r="K53" s="54" t="str">
        <f t="shared" si="1"/>
        <v>By Suppliers 2 Rs/- 6</v>
      </c>
      <c r="L53" s="51">
        <f>SUMIFS(D$2:D53,C$2:C53,C53)-SUMIFS(E$2:E53,C$2:C53,C53)+IFERROR(VLOOKUP(C53,Master!B$1:F$101,5,FALSE),0)</f>
        <v>-6</v>
      </c>
    </row>
    <row r="54" spans="1:12">
      <c r="A54" s="47">
        <f>IF(I54=0,A53,COUNTIF(I$2:I54,"=0")+1)</f>
        <v>27</v>
      </c>
      <c r="B54" s="203">
        <v>41143</v>
      </c>
      <c r="C54" s="345" t="s">
        <v>309</v>
      </c>
      <c r="D54" s="189">
        <v>1</v>
      </c>
      <c r="E54" s="188"/>
      <c r="F54" s="190"/>
      <c r="G54">
        <f t="shared" si="4"/>
        <v>13</v>
      </c>
      <c r="H54">
        <f>ROW()</f>
        <v>54</v>
      </c>
      <c r="I54">
        <f>IF(SUM(D54:E54)&lt;&gt;0,SUM(D$2:D54)-SUM(E$2:E54),"")</f>
        <v>1</v>
      </c>
      <c r="J54" s="203">
        <f t="shared" si="2"/>
        <v>41143</v>
      </c>
      <c r="K54" s="54" t="str">
        <f t="shared" si="1"/>
        <v>By Cash Rs/-1</v>
      </c>
      <c r="L54" s="51">
        <f>SUMIFS(D$2:D54,C$2:C54,C54)-SUMIFS(E$2:E54,C$2:C54,C54)+IFERROR(VLOOKUP(C54,Master!B$1:F$101,5,FALSE),0)</f>
        <v>1</v>
      </c>
    </row>
    <row r="55" spans="1:12">
      <c r="A55" s="47">
        <f>IF(I55=0,A54,COUNTIF(I$2:I55,"=0")+1)</f>
        <v>27</v>
      </c>
      <c r="B55" s="203" t="s">
        <v>326</v>
      </c>
      <c r="C55" s="345" t="s">
        <v>125</v>
      </c>
      <c r="D55" s="189"/>
      <c r="E55" s="188">
        <v>1</v>
      </c>
      <c r="F55" s="190"/>
      <c r="G55">
        <f t="shared" si="4"/>
        <v>27</v>
      </c>
      <c r="H55">
        <f>ROW()</f>
        <v>55</v>
      </c>
      <c r="I55">
        <f>IF(SUM(D55:E55)&lt;&gt;0,SUM(D$2:D55)-SUM(E$2:E55),"")</f>
        <v>0</v>
      </c>
      <c r="J55" s="203">
        <f t="shared" si="2"/>
        <v>41143</v>
      </c>
      <c r="K55" s="54" t="str">
        <f t="shared" si="1"/>
        <v>By Suppliers 7 Rs/- 1</v>
      </c>
      <c r="L55" s="51">
        <f>SUMIFS(D$2:D55,C$2:C55,C55)-SUMIFS(E$2:E55,C$2:C55,C55)+IFERROR(VLOOKUP(C55,Master!B$1:F$101,5,FALSE),0)</f>
        <v>-6</v>
      </c>
    </row>
    <row r="56" spans="1:12">
      <c r="A56" s="47">
        <f>IF(I56=0,A55,COUNTIF(I$2:I56,"=0")+1)</f>
        <v>28</v>
      </c>
      <c r="B56" s="203">
        <v>41260</v>
      </c>
      <c r="C56" s="345" t="s">
        <v>305</v>
      </c>
      <c r="D56" s="189">
        <v>10</v>
      </c>
      <c r="E56" s="188"/>
      <c r="F56" s="190"/>
      <c r="G56">
        <f t="shared" si="4"/>
        <v>9</v>
      </c>
      <c r="H56">
        <f>ROW()</f>
        <v>56</v>
      </c>
      <c r="I56">
        <f>IF(SUM(D56:E56)&lt;&gt;0,SUM(D$2:D56)-SUM(E$2:E56),"")</f>
        <v>10</v>
      </c>
      <c r="J56" s="203">
        <f t="shared" si="2"/>
        <v>41260</v>
      </c>
      <c r="K56" s="54" t="str">
        <f t="shared" si="1"/>
        <v>By Bank Rs/-10</v>
      </c>
      <c r="L56" s="51">
        <f>SUMIFS(D$2:D56,C$2:C56,C56)-SUMIFS(E$2:E56,C$2:C56,C56)+IFERROR(VLOOKUP(C56,Master!B$1:F$101,5,FALSE),0)</f>
        <v>-16</v>
      </c>
    </row>
    <row r="57" spans="1:12">
      <c r="A57" s="47">
        <f>IF(I57=0,A56,COUNTIF(I$2:I57,"=0")+1)</f>
        <v>28</v>
      </c>
      <c r="B57" s="203" t="s">
        <v>326</v>
      </c>
      <c r="C57" s="345" t="s">
        <v>324</v>
      </c>
      <c r="D57" s="189"/>
      <c r="E57" s="188">
        <v>10</v>
      </c>
      <c r="F57" s="190"/>
      <c r="G57">
        <f t="shared" si="4"/>
        <v>28</v>
      </c>
      <c r="H57">
        <f>ROW()</f>
        <v>57</v>
      </c>
      <c r="I57">
        <f>IF(SUM(D57:E57)&lt;&gt;0,SUM(D$2:D57)-SUM(E$2:E57),"")</f>
        <v>0</v>
      </c>
      <c r="J57" s="203">
        <f t="shared" si="2"/>
        <v>41260</v>
      </c>
      <c r="K57" s="54" t="str">
        <f t="shared" si="1"/>
        <v>By Suppliers 3 Rs/- 10</v>
      </c>
      <c r="L57" s="51">
        <f>SUMIFS(D$2:D57,C$2:C57,C57)-SUMIFS(E$2:E57,C$2:C57,C57)+IFERROR(VLOOKUP(C57,Master!B$1:F$101,5,FALSE),0)</f>
        <v>-16</v>
      </c>
    </row>
    <row r="58" spans="1:12">
      <c r="A58" s="47">
        <f>IF(I58=0,A57,COUNTIF(I$2:I58,"=0")+1)</f>
        <v>29</v>
      </c>
      <c r="B58" s="203">
        <v>41044</v>
      </c>
      <c r="C58" s="345" t="s">
        <v>305</v>
      </c>
      <c r="D58" s="189">
        <v>10</v>
      </c>
      <c r="E58" s="188"/>
      <c r="F58" s="190"/>
      <c r="G58">
        <f t="shared" si="4"/>
        <v>9</v>
      </c>
      <c r="H58">
        <f>ROW()</f>
        <v>58</v>
      </c>
      <c r="I58">
        <f>IF(SUM(D58:E58)&lt;&gt;0,SUM(D$2:D58)-SUM(E$2:E58),"")</f>
        <v>10</v>
      </c>
      <c r="J58" s="203">
        <f t="shared" si="2"/>
        <v>41044</v>
      </c>
      <c r="K58" s="54" t="str">
        <f t="shared" si="1"/>
        <v>By Cash Rs/-10</v>
      </c>
      <c r="L58" s="51">
        <f>SUMIFS(D$2:D58,C$2:C58,C58)-SUMIFS(E$2:E58,C$2:C58,C58)+IFERROR(VLOOKUP(C58,Master!B$1:F$101,5,FALSE),0)</f>
        <v>-6</v>
      </c>
    </row>
    <row r="59" spans="1:12">
      <c r="A59" s="47">
        <f>IF(I59=0,A58,COUNTIF(I$2:I59,"=0")+1)</f>
        <v>29</v>
      </c>
      <c r="B59" s="203" t="s">
        <v>326</v>
      </c>
      <c r="C59" s="345" t="s">
        <v>125</v>
      </c>
      <c r="D59" s="189"/>
      <c r="E59" s="188">
        <v>10</v>
      </c>
      <c r="F59" s="190"/>
      <c r="G59">
        <f t="shared" si="4"/>
        <v>27</v>
      </c>
      <c r="H59">
        <f>ROW()</f>
        <v>59</v>
      </c>
      <c r="I59">
        <f>IF(SUM(D59:E59)&lt;&gt;0,SUM(D$2:D59)-SUM(E$2:E59),"")</f>
        <v>0</v>
      </c>
      <c r="J59" s="203">
        <f t="shared" si="2"/>
        <v>41044</v>
      </c>
      <c r="K59" s="54" t="str">
        <f t="shared" si="1"/>
        <v>By Suppliers 3 Rs/- 10</v>
      </c>
      <c r="L59" s="51">
        <f>SUMIFS(D$2:D59,C$2:C59,C59)-SUMIFS(E$2:E59,C$2:C59,C59)+IFERROR(VLOOKUP(C59,Master!B$1:F$101,5,FALSE),0)</f>
        <v>-16</v>
      </c>
    </row>
    <row r="60" spans="1:12">
      <c r="A60" s="47">
        <f>IF(I60=0,A59,COUNTIF(I$2:I60,"=0")+1)</f>
        <v>30</v>
      </c>
      <c r="B60" s="203">
        <v>41087</v>
      </c>
      <c r="C60" s="345" t="s">
        <v>305</v>
      </c>
      <c r="D60" s="189">
        <v>4</v>
      </c>
      <c r="E60" s="188"/>
      <c r="F60" s="190"/>
      <c r="G60">
        <f t="shared" si="4"/>
        <v>9</v>
      </c>
      <c r="H60">
        <f>ROW()</f>
        <v>60</v>
      </c>
      <c r="I60">
        <f>IF(SUM(D60:E60)&lt;&gt;0,SUM(D$2:D60)-SUM(E$2:E60),"")</f>
        <v>4</v>
      </c>
      <c r="J60" s="203">
        <f t="shared" si="2"/>
        <v>41087</v>
      </c>
      <c r="K60" s="54" t="str">
        <f t="shared" si="1"/>
        <v>By Bank Rs/-4</v>
      </c>
      <c r="L60" s="51">
        <f>SUMIFS(D$2:D60,C$2:C60,C60)-SUMIFS(E$2:E60,C$2:C60,C60)+IFERROR(VLOOKUP(C60,Master!B$1:F$101,5,FALSE),0)</f>
        <v>-2</v>
      </c>
    </row>
    <row r="61" spans="1:12">
      <c r="A61" s="47">
        <f>IF(I61=0,A60,COUNTIF(I$2:I61,"=0")+1)</f>
        <v>30</v>
      </c>
      <c r="B61" s="203" t="s">
        <v>326</v>
      </c>
      <c r="C61" s="345" t="s">
        <v>324</v>
      </c>
      <c r="D61" s="189"/>
      <c r="E61" s="188">
        <v>4</v>
      </c>
      <c r="F61" s="190"/>
      <c r="G61">
        <f t="shared" si="4"/>
        <v>28</v>
      </c>
      <c r="H61">
        <f>ROW()</f>
        <v>61</v>
      </c>
      <c r="I61">
        <f>IF(SUM(D61:E61)&lt;&gt;0,SUM(D$2:D61)-SUM(E$2:E61),"")</f>
        <v>0</v>
      </c>
      <c r="J61" s="203">
        <f t="shared" si="2"/>
        <v>41087</v>
      </c>
      <c r="K61" s="54" t="str">
        <f t="shared" si="1"/>
        <v>By Suppliers 3 Rs/- 4</v>
      </c>
      <c r="L61" s="51">
        <f>SUMIFS(D$2:D61,C$2:C61,C61)-SUMIFS(E$2:E61,C$2:C61,C61)+IFERROR(VLOOKUP(C61,Master!B$1:F$101,5,FALSE),0)</f>
        <v>-20</v>
      </c>
    </row>
    <row r="62" spans="1:12">
      <c r="A62" s="47">
        <f>IF(I62=0,A61,COUNTIF(I$2:I62,"=0")+1)</f>
        <v>31</v>
      </c>
      <c r="B62" s="203">
        <v>41026</v>
      </c>
      <c r="C62" s="345" t="s">
        <v>307</v>
      </c>
      <c r="D62" s="189">
        <v>1</v>
      </c>
      <c r="E62" s="188"/>
      <c r="F62" s="190"/>
      <c r="G62">
        <f t="shared" si="4"/>
        <v>11</v>
      </c>
      <c r="H62">
        <f>ROW()</f>
        <v>62</v>
      </c>
      <c r="I62">
        <f>IF(SUM(D62:E62)&lt;&gt;0,SUM(D$2:D62)-SUM(E$2:E62),"")</f>
        <v>1</v>
      </c>
      <c r="J62" s="203">
        <f t="shared" si="2"/>
        <v>41026</v>
      </c>
      <c r="K62" s="54" t="str">
        <f t="shared" si="1"/>
        <v>By Cash Rs/-1</v>
      </c>
      <c r="L62" s="51">
        <f>SUMIFS(D$2:D62,C$2:C62,C62)-SUMIFS(E$2:E62,C$2:C62,C62)+IFERROR(VLOOKUP(C62,Master!B$1:F$101,5,FALSE),0)</f>
        <v>-19</v>
      </c>
    </row>
    <row r="63" spans="1:12">
      <c r="A63" s="47">
        <f>IF(I63=0,A62,COUNTIF(I$2:I63,"=0")+1)</f>
        <v>31</v>
      </c>
      <c r="B63" s="203" t="s">
        <v>326</v>
      </c>
      <c r="C63" s="345" t="s">
        <v>125</v>
      </c>
      <c r="D63" s="189"/>
      <c r="E63" s="188">
        <v>1</v>
      </c>
      <c r="F63" s="190"/>
      <c r="G63">
        <f t="shared" si="4"/>
        <v>27</v>
      </c>
      <c r="H63">
        <f>ROW()</f>
        <v>63</v>
      </c>
      <c r="I63">
        <f>IF(SUM(D63:E63)&lt;&gt;0,SUM(D$2:D63)-SUM(E$2:E63),"")</f>
        <v>0</v>
      </c>
      <c r="J63" s="203">
        <f t="shared" si="2"/>
        <v>41026</v>
      </c>
      <c r="K63" s="54" t="str">
        <f t="shared" si="1"/>
        <v>By Suppliers 5 Rs/- 1</v>
      </c>
      <c r="L63" s="51">
        <f>SUMIFS(D$2:D63,C$2:C63,C63)-SUMIFS(E$2:E63,C$2:C63,C63)+IFERROR(VLOOKUP(C63,Master!B$1:F$101,5,FALSE),0)</f>
        <v>-17</v>
      </c>
    </row>
    <row r="64" spans="1:12">
      <c r="A64" s="47">
        <f>IF(I64=0,A63,COUNTIF(I$2:I64,"=0")+1)</f>
        <v>32</v>
      </c>
      <c r="B64" s="203">
        <v>41001</v>
      </c>
      <c r="C64" s="345" t="s">
        <v>309</v>
      </c>
      <c r="D64" s="189">
        <v>9</v>
      </c>
      <c r="E64" s="188"/>
      <c r="F64" s="190"/>
      <c r="G64">
        <f t="shared" si="4"/>
        <v>13</v>
      </c>
      <c r="H64">
        <f>ROW()</f>
        <v>64</v>
      </c>
      <c r="I64">
        <f>IF(SUM(D64:E64)&lt;&gt;0,SUM(D$2:D64)-SUM(E$2:E64),"")</f>
        <v>9</v>
      </c>
      <c r="J64" s="203">
        <f t="shared" si="2"/>
        <v>41001</v>
      </c>
      <c r="K64" s="54" t="str">
        <f t="shared" si="1"/>
        <v>By Bank Rs/-9</v>
      </c>
      <c r="L64" s="51">
        <f>SUMIFS(D$2:D64,C$2:C64,C64)-SUMIFS(E$2:E64,C$2:C64,C64)+IFERROR(VLOOKUP(C64,Master!B$1:F$101,5,FALSE),0)</f>
        <v>10</v>
      </c>
    </row>
    <row r="65" spans="1:12">
      <c r="A65" s="47">
        <f>IF(I65=0,A64,COUNTIF(I$2:I65,"=0")+1)</f>
        <v>32</v>
      </c>
      <c r="B65" s="203" t="s">
        <v>326</v>
      </c>
      <c r="C65" s="345" t="s">
        <v>324</v>
      </c>
      <c r="D65" s="189"/>
      <c r="E65" s="188">
        <v>9</v>
      </c>
      <c r="F65" s="190"/>
      <c r="G65">
        <f t="shared" si="4"/>
        <v>28</v>
      </c>
      <c r="H65">
        <f>ROW()</f>
        <v>65</v>
      </c>
      <c r="I65">
        <f>IF(SUM(D65:E65)&lt;&gt;0,SUM(D$2:D65)-SUM(E$2:E65),"")</f>
        <v>0</v>
      </c>
      <c r="J65" s="203">
        <f t="shared" si="2"/>
        <v>41001</v>
      </c>
      <c r="K65" s="54" t="str">
        <f t="shared" si="1"/>
        <v>By Suppliers 7 Rs/- 9</v>
      </c>
      <c r="L65" s="51">
        <f>SUMIFS(D$2:D65,C$2:C65,C65)-SUMIFS(E$2:E65,C$2:C65,C65)+IFERROR(VLOOKUP(C65,Master!B$1:F$101,5,FALSE),0)</f>
        <v>-29</v>
      </c>
    </row>
    <row r="66" spans="1:12">
      <c r="A66" s="47">
        <f>IF(I66=0,A65,COUNTIF(I$2:I66,"=0")+1)</f>
        <v>33</v>
      </c>
      <c r="B66" s="203">
        <v>41233</v>
      </c>
      <c r="C66" s="345" t="s">
        <v>304</v>
      </c>
      <c r="D66" s="189">
        <v>7</v>
      </c>
      <c r="E66" s="188"/>
      <c r="F66" s="190"/>
      <c r="G66">
        <f t="shared" ref="G66:G97" si="5">VLOOKUP(C66,LL,2,FALSE)</f>
        <v>8</v>
      </c>
      <c r="H66">
        <f>ROW()</f>
        <v>66</v>
      </c>
      <c r="I66">
        <f>IF(SUM(D66:E66)&lt;&gt;0,SUM(D$2:D66)-SUM(E$2:E66),"")</f>
        <v>7</v>
      </c>
      <c r="J66" s="203">
        <f t="shared" si="2"/>
        <v>41233</v>
      </c>
      <c r="K66" s="54" t="str">
        <f t="shared" ref="K66:K129" si="6">IF(I66=0,"By "&amp;C65&amp;" Rs/- "&amp;SUM(D65:E65),"By "&amp;C67&amp;" Rs/-"&amp;SUM(D67:E67))</f>
        <v>By Cash Rs/-7</v>
      </c>
      <c r="L66" s="51">
        <f>SUMIFS(D$2:D66,C$2:C66,C66)-SUMIFS(E$2:E66,C$2:C66,C66)+IFERROR(VLOOKUP(C66,Master!B$1:F$101,5,FALSE),0)</f>
        <v>10</v>
      </c>
    </row>
    <row r="67" spans="1:12">
      <c r="A67" s="47">
        <f>IF(I67=0,A66,COUNTIF(I$2:I67,"=0")+1)</f>
        <v>33</v>
      </c>
      <c r="B67" s="203" t="s">
        <v>326</v>
      </c>
      <c r="C67" s="345" t="s">
        <v>125</v>
      </c>
      <c r="D67" s="189"/>
      <c r="E67" s="188">
        <v>7</v>
      </c>
      <c r="F67" s="190"/>
      <c r="G67">
        <f t="shared" si="5"/>
        <v>27</v>
      </c>
      <c r="H67">
        <f>ROW()</f>
        <v>67</v>
      </c>
      <c r="I67">
        <f>IF(SUM(D67:E67)&lt;&gt;0,SUM(D$2:D67)-SUM(E$2:E67),"")</f>
        <v>0</v>
      </c>
      <c r="J67" s="203">
        <f t="shared" ref="J67:J130" si="7">IFERROR(AVERAGEIFS(B:B,A:A,A67),"")</f>
        <v>41233</v>
      </c>
      <c r="K67" s="54" t="str">
        <f t="shared" si="6"/>
        <v>By Suppliers 2 Rs/- 7</v>
      </c>
      <c r="L67" s="51">
        <f>SUMIFS(D$2:D67,C$2:C67,C67)-SUMIFS(E$2:E67,C$2:C67,C67)+IFERROR(VLOOKUP(C67,Master!B$1:F$101,5,FALSE),0)</f>
        <v>-24</v>
      </c>
    </row>
    <row r="68" spans="1:12">
      <c r="A68" s="47">
        <f>IF(I68=0,A67,COUNTIF(I$2:I68,"=0")+1)</f>
        <v>34</v>
      </c>
      <c r="B68" s="203">
        <v>41183</v>
      </c>
      <c r="C68" s="345" t="s">
        <v>310</v>
      </c>
      <c r="D68" s="189">
        <v>6</v>
      </c>
      <c r="E68" s="188"/>
      <c r="F68" s="190"/>
      <c r="G68">
        <f t="shared" si="5"/>
        <v>14</v>
      </c>
      <c r="H68">
        <f>ROW()</f>
        <v>68</v>
      </c>
      <c r="I68">
        <f>IF(SUM(D68:E68)&lt;&gt;0,SUM(D$2:D68)-SUM(E$2:E68),"")</f>
        <v>6</v>
      </c>
      <c r="J68" s="203">
        <f t="shared" si="7"/>
        <v>41183</v>
      </c>
      <c r="K68" s="54" t="str">
        <f t="shared" si="6"/>
        <v>By Bank Rs/-6</v>
      </c>
      <c r="L68" s="51">
        <f>SUMIFS(D$2:D68,C$2:C68,C68)-SUMIFS(E$2:E68,C$2:C68,C68)+IFERROR(VLOOKUP(C68,Master!B$1:F$101,5,FALSE),0)</f>
        <v>-20</v>
      </c>
    </row>
    <row r="69" spans="1:12">
      <c r="A69" s="47">
        <f>IF(I69=0,A68,COUNTIF(I$2:I69,"=0")+1)</f>
        <v>34</v>
      </c>
      <c r="B69" s="203" t="s">
        <v>326</v>
      </c>
      <c r="C69" s="345" t="s">
        <v>324</v>
      </c>
      <c r="D69" s="189"/>
      <c r="E69" s="188">
        <v>6</v>
      </c>
      <c r="F69" s="190"/>
      <c r="G69">
        <f t="shared" si="5"/>
        <v>28</v>
      </c>
      <c r="H69">
        <f>ROW()</f>
        <v>69</v>
      </c>
      <c r="I69">
        <f>IF(SUM(D69:E69)&lt;&gt;0,SUM(D$2:D69)-SUM(E$2:E69),"")</f>
        <v>0</v>
      </c>
      <c r="J69" s="203">
        <f t="shared" si="7"/>
        <v>41183</v>
      </c>
      <c r="K69" s="54" t="str">
        <f t="shared" si="6"/>
        <v>By Suppliers 8 Rs/- 6</v>
      </c>
      <c r="L69" s="51">
        <f>SUMIFS(D$2:D69,C$2:C69,C69)-SUMIFS(E$2:E69,C$2:C69,C69)+IFERROR(VLOOKUP(C69,Master!B$1:F$101,5,FALSE),0)</f>
        <v>-35</v>
      </c>
    </row>
    <row r="70" spans="1:12">
      <c r="A70" s="47">
        <f>IF(I70=0,A69,COUNTIF(I$2:I70,"=0")+1)</f>
        <v>35</v>
      </c>
      <c r="B70" s="203">
        <v>41260</v>
      </c>
      <c r="C70" s="345" t="s">
        <v>309</v>
      </c>
      <c r="D70" s="189">
        <v>4</v>
      </c>
      <c r="E70" s="188"/>
      <c r="F70" s="190"/>
      <c r="G70">
        <f t="shared" si="5"/>
        <v>13</v>
      </c>
      <c r="H70">
        <f>ROW()</f>
        <v>70</v>
      </c>
      <c r="I70">
        <f>IF(SUM(D70:E70)&lt;&gt;0,SUM(D$2:D70)-SUM(E$2:E70),"")</f>
        <v>4</v>
      </c>
      <c r="J70" s="203">
        <f t="shared" si="7"/>
        <v>41260</v>
      </c>
      <c r="K70" s="54" t="str">
        <f t="shared" si="6"/>
        <v>By Cash Rs/-4</v>
      </c>
      <c r="L70" s="51">
        <f>SUMIFS(D$2:D70,C$2:C70,C70)-SUMIFS(E$2:E70,C$2:C70,C70)+IFERROR(VLOOKUP(C70,Master!B$1:F$101,5,FALSE),0)</f>
        <v>14</v>
      </c>
    </row>
    <row r="71" spans="1:12">
      <c r="A71" s="47">
        <f>IF(I71=0,A70,COUNTIF(I$2:I71,"=0")+1)</f>
        <v>35</v>
      </c>
      <c r="B71" s="203" t="s">
        <v>326</v>
      </c>
      <c r="C71" s="345" t="s">
        <v>125</v>
      </c>
      <c r="D71" s="189"/>
      <c r="E71" s="188">
        <v>4</v>
      </c>
      <c r="F71" s="190"/>
      <c r="G71">
        <f t="shared" si="5"/>
        <v>27</v>
      </c>
      <c r="H71">
        <f>ROW()</f>
        <v>71</v>
      </c>
      <c r="I71">
        <f>IF(SUM(D71:E71)&lt;&gt;0,SUM(D$2:D71)-SUM(E$2:E71),"")</f>
        <v>0</v>
      </c>
      <c r="J71" s="203">
        <f t="shared" si="7"/>
        <v>41260</v>
      </c>
      <c r="K71" s="54" t="str">
        <f t="shared" si="6"/>
        <v>By Suppliers 7 Rs/- 4</v>
      </c>
      <c r="L71" s="51">
        <f>SUMIFS(D$2:D71,C$2:C71,C71)-SUMIFS(E$2:E71,C$2:C71,C71)+IFERROR(VLOOKUP(C71,Master!B$1:F$101,5,FALSE),0)</f>
        <v>-28</v>
      </c>
    </row>
    <row r="72" spans="1:12">
      <c r="A72" s="47">
        <f>IF(I72=0,A71,COUNTIF(I$2:I72,"=0")+1)</f>
        <v>36</v>
      </c>
      <c r="B72" s="203">
        <v>41106</v>
      </c>
      <c r="C72" s="345" t="s">
        <v>303</v>
      </c>
      <c r="D72" s="189">
        <v>9</v>
      </c>
      <c r="E72" s="188"/>
      <c r="F72" s="190"/>
      <c r="G72">
        <f t="shared" si="5"/>
        <v>7</v>
      </c>
      <c r="H72">
        <f>ROW()</f>
        <v>72</v>
      </c>
      <c r="I72">
        <f>IF(SUM(D72:E72)&lt;&gt;0,SUM(D$2:D72)-SUM(E$2:E72),"")</f>
        <v>9</v>
      </c>
      <c r="J72" s="203">
        <f t="shared" si="7"/>
        <v>41106</v>
      </c>
      <c r="K72" s="54" t="str">
        <f t="shared" si="6"/>
        <v>By Bank Rs/-9</v>
      </c>
      <c r="L72" s="51">
        <f>SUMIFS(D$2:D72,C$2:C72,C72)-SUMIFS(E$2:E72,C$2:C72,C72)+IFERROR(VLOOKUP(C72,Master!B$1:F$101,5,FALSE),0)</f>
        <v>0</v>
      </c>
    </row>
    <row r="73" spans="1:12">
      <c r="A73" s="47">
        <f>IF(I73=0,A72,COUNTIF(I$2:I73,"=0")+1)</f>
        <v>36</v>
      </c>
      <c r="B73" s="203" t="s">
        <v>326</v>
      </c>
      <c r="C73" s="345" t="s">
        <v>324</v>
      </c>
      <c r="D73" s="189"/>
      <c r="E73" s="188">
        <v>9</v>
      </c>
      <c r="F73" s="190"/>
      <c r="G73">
        <f t="shared" si="5"/>
        <v>28</v>
      </c>
      <c r="H73">
        <f>ROW()</f>
        <v>73</v>
      </c>
      <c r="I73">
        <f>IF(SUM(D73:E73)&lt;&gt;0,SUM(D$2:D73)-SUM(E$2:E73),"")</f>
        <v>0</v>
      </c>
      <c r="J73" s="203">
        <f t="shared" si="7"/>
        <v>41106</v>
      </c>
      <c r="K73" s="54" t="str">
        <f t="shared" si="6"/>
        <v>By Suppliers 1 Rs/- 9</v>
      </c>
      <c r="L73" s="51">
        <f>SUMIFS(D$2:D73,C$2:C73,C73)-SUMIFS(E$2:E73,C$2:C73,C73)+IFERROR(VLOOKUP(C73,Master!B$1:F$101,5,FALSE),0)</f>
        <v>-44</v>
      </c>
    </row>
    <row r="74" spans="1:12">
      <c r="A74" s="47">
        <f>IF(I74=0,A73,COUNTIF(I$2:I74,"=0")+1)</f>
        <v>37</v>
      </c>
      <c r="B74" s="203">
        <v>41048</v>
      </c>
      <c r="C74" s="345" t="s">
        <v>307</v>
      </c>
      <c r="D74" s="189">
        <v>2</v>
      </c>
      <c r="E74" s="188"/>
      <c r="F74" s="190"/>
      <c r="G74">
        <f t="shared" si="5"/>
        <v>11</v>
      </c>
      <c r="H74">
        <f>ROW()</f>
        <v>74</v>
      </c>
      <c r="I74">
        <f>IF(SUM(D74:E74)&lt;&gt;0,SUM(D$2:D74)-SUM(E$2:E74),"")</f>
        <v>2</v>
      </c>
      <c r="J74" s="203">
        <f t="shared" si="7"/>
        <v>41048</v>
      </c>
      <c r="K74" s="54" t="str">
        <f t="shared" si="6"/>
        <v>By Cash Rs/-2</v>
      </c>
      <c r="L74" s="51">
        <f>SUMIFS(D$2:D74,C$2:C74,C74)-SUMIFS(E$2:E74,C$2:C74,C74)+IFERROR(VLOOKUP(C74,Master!B$1:F$101,5,FALSE),0)</f>
        <v>-17</v>
      </c>
    </row>
    <row r="75" spans="1:12">
      <c r="A75" s="47">
        <f>IF(I75=0,A74,COUNTIF(I$2:I75,"=0")+1)</f>
        <v>37</v>
      </c>
      <c r="B75" s="203" t="s">
        <v>326</v>
      </c>
      <c r="C75" s="345" t="s">
        <v>125</v>
      </c>
      <c r="D75" s="189"/>
      <c r="E75" s="188">
        <v>2</v>
      </c>
      <c r="F75" s="190"/>
      <c r="G75">
        <f t="shared" si="5"/>
        <v>27</v>
      </c>
      <c r="H75">
        <f>ROW()</f>
        <v>75</v>
      </c>
      <c r="I75">
        <f>IF(SUM(D75:E75)&lt;&gt;0,SUM(D$2:D75)-SUM(E$2:E75),"")</f>
        <v>0</v>
      </c>
      <c r="J75" s="203">
        <f t="shared" si="7"/>
        <v>41048</v>
      </c>
      <c r="K75" s="54" t="str">
        <f t="shared" si="6"/>
        <v>By Suppliers 5 Rs/- 2</v>
      </c>
      <c r="L75" s="51">
        <f>SUMIFS(D$2:D75,C$2:C75,C75)-SUMIFS(E$2:E75,C$2:C75,C75)+IFERROR(VLOOKUP(C75,Master!B$1:F$101,5,FALSE),0)</f>
        <v>-30</v>
      </c>
    </row>
    <row r="76" spans="1:12">
      <c r="A76" s="47">
        <f>IF(I76=0,A75,COUNTIF(I$2:I76,"=0")+1)</f>
        <v>38</v>
      </c>
      <c r="B76" s="203">
        <v>41264</v>
      </c>
      <c r="C76" s="345" t="s">
        <v>303</v>
      </c>
      <c r="D76" s="189">
        <v>10</v>
      </c>
      <c r="E76" s="188"/>
      <c r="F76" s="190"/>
      <c r="G76">
        <f t="shared" si="5"/>
        <v>7</v>
      </c>
      <c r="H76">
        <f>ROW()</f>
        <v>76</v>
      </c>
      <c r="I76">
        <f>IF(SUM(D76:E76)&lt;&gt;0,SUM(D$2:D76)-SUM(E$2:E76),"")</f>
        <v>10</v>
      </c>
      <c r="J76" s="203">
        <f t="shared" si="7"/>
        <v>41264</v>
      </c>
      <c r="K76" s="54" t="str">
        <f t="shared" si="6"/>
        <v>By Bank Rs/-10</v>
      </c>
      <c r="L76" s="51">
        <f>SUMIFS(D$2:D76,C$2:C76,C76)-SUMIFS(E$2:E76,C$2:C76,C76)+IFERROR(VLOOKUP(C76,Master!B$1:F$101,5,FALSE),0)</f>
        <v>10</v>
      </c>
    </row>
    <row r="77" spans="1:12">
      <c r="A77" s="47">
        <f>IF(I77=0,A76,COUNTIF(I$2:I77,"=0")+1)</f>
        <v>38</v>
      </c>
      <c r="B77" s="203" t="s">
        <v>326</v>
      </c>
      <c r="C77" s="345" t="s">
        <v>324</v>
      </c>
      <c r="D77" s="189"/>
      <c r="E77" s="188">
        <v>10</v>
      </c>
      <c r="F77" s="190"/>
      <c r="G77">
        <f t="shared" si="5"/>
        <v>28</v>
      </c>
      <c r="H77">
        <f>ROW()</f>
        <v>77</v>
      </c>
      <c r="I77">
        <f>IF(SUM(D77:E77)&lt;&gt;0,SUM(D$2:D77)-SUM(E$2:E77),"")</f>
        <v>0</v>
      </c>
      <c r="J77" s="203">
        <f t="shared" si="7"/>
        <v>41264</v>
      </c>
      <c r="K77" s="54" t="str">
        <f t="shared" si="6"/>
        <v>By Suppliers 1 Rs/- 10</v>
      </c>
      <c r="L77" s="51">
        <f>SUMIFS(D$2:D77,C$2:C77,C77)-SUMIFS(E$2:E77,C$2:C77,C77)+IFERROR(VLOOKUP(C77,Master!B$1:F$101,5,FALSE),0)</f>
        <v>-54</v>
      </c>
    </row>
    <row r="78" spans="1:12">
      <c r="A78" s="47">
        <f>IF(I78=0,A77,COUNTIF(I$2:I78,"=0")+1)</f>
        <v>39</v>
      </c>
      <c r="B78" s="203">
        <v>41258</v>
      </c>
      <c r="C78" s="345" t="s">
        <v>307</v>
      </c>
      <c r="D78" s="189">
        <v>6</v>
      </c>
      <c r="E78" s="188"/>
      <c r="F78" s="190"/>
      <c r="G78">
        <f t="shared" si="5"/>
        <v>11</v>
      </c>
      <c r="H78">
        <f>ROW()</f>
        <v>78</v>
      </c>
      <c r="I78">
        <f>IF(SUM(D78:E78)&lt;&gt;0,SUM(D$2:D78)-SUM(E$2:E78),"")</f>
        <v>6</v>
      </c>
      <c r="J78" s="203">
        <f t="shared" si="7"/>
        <v>41258</v>
      </c>
      <c r="K78" s="54" t="str">
        <f t="shared" si="6"/>
        <v>By Cash Rs/-6</v>
      </c>
      <c r="L78" s="51">
        <f>SUMIFS(D$2:D78,C$2:C78,C78)-SUMIFS(E$2:E78,C$2:C78,C78)+IFERROR(VLOOKUP(C78,Master!B$1:F$101,5,FALSE),0)</f>
        <v>-11</v>
      </c>
    </row>
    <row r="79" spans="1:12">
      <c r="A79" s="47">
        <f>IF(I79=0,A78,COUNTIF(I$2:I79,"=0")+1)</f>
        <v>39</v>
      </c>
      <c r="B79" s="203" t="s">
        <v>326</v>
      </c>
      <c r="C79" s="345" t="s">
        <v>125</v>
      </c>
      <c r="D79" s="189"/>
      <c r="E79" s="188">
        <v>6</v>
      </c>
      <c r="F79" s="190"/>
      <c r="G79">
        <f t="shared" si="5"/>
        <v>27</v>
      </c>
      <c r="H79">
        <f>ROW()</f>
        <v>79</v>
      </c>
      <c r="I79">
        <f>IF(SUM(D79:E79)&lt;&gt;0,SUM(D$2:D79)-SUM(E$2:E79),"")</f>
        <v>0</v>
      </c>
      <c r="J79" s="203">
        <f t="shared" si="7"/>
        <v>41258</v>
      </c>
      <c r="K79" s="54" t="str">
        <f t="shared" si="6"/>
        <v>By Suppliers 5 Rs/- 6</v>
      </c>
      <c r="L79" s="51">
        <f>SUMIFS(D$2:D79,C$2:C79,C79)-SUMIFS(E$2:E79,C$2:C79,C79)+IFERROR(VLOOKUP(C79,Master!B$1:F$101,5,FALSE),0)</f>
        <v>-36</v>
      </c>
    </row>
    <row r="80" spans="1:12">
      <c r="A80" s="47">
        <f>IF(I80=0,A79,COUNTIF(I$2:I80,"=0")+1)</f>
        <v>40</v>
      </c>
      <c r="B80" s="203">
        <v>41140</v>
      </c>
      <c r="C80" s="345" t="s">
        <v>308</v>
      </c>
      <c r="D80" s="189">
        <v>5</v>
      </c>
      <c r="E80" s="188"/>
      <c r="F80" s="190"/>
      <c r="G80">
        <f t="shared" si="5"/>
        <v>12</v>
      </c>
      <c r="H80">
        <f>ROW()</f>
        <v>80</v>
      </c>
      <c r="I80">
        <f>IF(SUM(D80:E80)&lt;&gt;0,SUM(D$2:D80)-SUM(E$2:E80),"")</f>
        <v>5</v>
      </c>
      <c r="J80" s="203">
        <f t="shared" si="7"/>
        <v>41140</v>
      </c>
      <c r="K80" s="54" t="str">
        <f t="shared" si="6"/>
        <v>By Bank Rs/-5</v>
      </c>
      <c r="L80" s="51">
        <f>SUMIFS(D$2:D80,C$2:C80,C80)-SUMIFS(E$2:E80,C$2:C80,C80)+IFERROR(VLOOKUP(C80,Master!B$1:F$101,5,FALSE),0)</f>
        <v>-16</v>
      </c>
    </row>
    <row r="81" spans="1:12">
      <c r="A81" s="47">
        <f>IF(I81=0,A80,COUNTIF(I$2:I81,"=0")+1)</f>
        <v>40</v>
      </c>
      <c r="B81" s="203" t="s">
        <v>326</v>
      </c>
      <c r="C81" s="345" t="s">
        <v>324</v>
      </c>
      <c r="D81" s="189"/>
      <c r="E81" s="188">
        <v>5</v>
      </c>
      <c r="F81" s="190"/>
      <c r="G81">
        <f t="shared" si="5"/>
        <v>28</v>
      </c>
      <c r="H81">
        <f>ROW()</f>
        <v>81</v>
      </c>
      <c r="I81">
        <f>IF(SUM(D81:E81)&lt;&gt;0,SUM(D$2:D81)-SUM(E$2:E81),"")</f>
        <v>0</v>
      </c>
      <c r="J81" s="203">
        <f t="shared" si="7"/>
        <v>41140</v>
      </c>
      <c r="K81" s="54" t="str">
        <f t="shared" si="6"/>
        <v>By Suppliers 6 Rs/- 5</v>
      </c>
      <c r="L81" s="51">
        <f>SUMIFS(D$2:D81,C$2:C81,C81)-SUMIFS(E$2:E81,C$2:C81,C81)+IFERROR(VLOOKUP(C81,Master!B$1:F$101,5,FALSE),0)</f>
        <v>-59</v>
      </c>
    </row>
    <row r="82" spans="1:12">
      <c r="A82" s="47">
        <f>IF(I82=0,A81,COUNTIF(I$2:I82,"=0")+1)</f>
        <v>41</v>
      </c>
      <c r="B82" s="203">
        <v>41244</v>
      </c>
      <c r="C82" s="345" t="s">
        <v>307</v>
      </c>
      <c r="D82" s="189">
        <v>3</v>
      </c>
      <c r="E82" s="188"/>
      <c r="F82" s="190"/>
      <c r="G82">
        <f t="shared" si="5"/>
        <v>11</v>
      </c>
      <c r="H82">
        <f>ROW()</f>
        <v>82</v>
      </c>
      <c r="I82">
        <f>IF(SUM(D82:E82)&lt;&gt;0,SUM(D$2:D82)-SUM(E$2:E82),"")</f>
        <v>3</v>
      </c>
      <c r="J82" s="203">
        <f t="shared" si="7"/>
        <v>41244</v>
      </c>
      <c r="K82" s="54" t="str">
        <f t="shared" si="6"/>
        <v>By Cash Rs/-3</v>
      </c>
      <c r="L82" s="51">
        <f>SUMIFS(D$2:D82,C$2:C82,C82)-SUMIFS(E$2:E82,C$2:C82,C82)+IFERROR(VLOOKUP(C82,Master!B$1:F$101,5,FALSE),0)</f>
        <v>-8</v>
      </c>
    </row>
    <row r="83" spans="1:12">
      <c r="A83" s="47">
        <f>IF(I83=0,A82,COUNTIF(I$2:I83,"=0")+1)</f>
        <v>41</v>
      </c>
      <c r="B83" s="203" t="s">
        <v>326</v>
      </c>
      <c r="C83" s="345" t="s">
        <v>125</v>
      </c>
      <c r="D83" s="189"/>
      <c r="E83" s="188">
        <v>3</v>
      </c>
      <c r="F83" s="190"/>
      <c r="G83">
        <f t="shared" si="5"/>
        <v>27</v>
      </c>
      <c r="H83">
        <f>ROW()</f>
        <v>83</v>
      </c>
      <c r="I83">
        <f>IF(SUM(D83:E83)&lt;&gt;0,SUM(D$2:D83)-SUM(E$2:E83),"")</f>
        <v>0</v>
      </c>
      <c r="J83" s="203">
        <f t="shared" si="7"/>
        <v>41244</v>
      </c>
      <c r="K83" s="54" t="str">
        <f t="shared" si="6"/>
        <v>By Suppliers 5 Rs/- 3</v>
      </c>
      <c r="L83" s="51">
        <f>SUMIFS(D$2:D83,C$2:C83,C83)-SUMIFS(E$2:E83,C$2:C83,C83)+IFERROR(VLOOKUP(C83,Master!B$1:F$101,5,FALSE),0)</f>
        <v>-39</v>
      </c>
    </row>
    <row r="84" spans="1:12">
      <c r="A84" s="47">
        <f>IF(I84=0,A83,COUNTIF(I$2:I84,"=0")+1)</f>
        <v>42</v>
      </c>
      <c r="B84" s="203">
        <v>41257</v>
      </c>
      <c r="C84" s="345" t="s">
        <v>309</v>
      </c>
      <c r="D84" s="189">
        <v>10</v>
      </c>
      <c r="E84" s="188"/>
      <c r="F84" s="190"/>
      <c r="G84">
        <f t="shared" si="5"/>
        <v>13</v>
      </c>
      <c r="H84">
        <f>ROW()</f>
        <v>84</v>
      </c>
      <c r="I84">
        <f>IF(SUM(D84:E84)&lt;&gt;0,SUM(D$2:D84)-SUM(E$2:E84),"")</f>
        <v>10</v>
      </c>
      <c r="J84" s="203">
        <f t="shared" si="7"/>
        <v>41257</v>
      </c>
      <c r="K84" s="54" t="str">
        <f t="shared" si="6"/>
        <v>By Bank Rs/-10</v>
      </c>
      <c r="L84" s="51">
        <f>SUMIFS(D$2:D84,C$2:C84,C84)-SUMIFS(E$2:E84,C$2:C84,C84)+IFERROR(VLOOKUP(C84,Master!B$1:F$101,5,FALSE),0)</f>
        <v>24</v>
      </c>
    </row>
    <row r="85" spans="1:12">
      <c r="A85" s="47">
        <f>IF(I85=0,A84,COUNTIF(I$2:I85,"=0")+1)</f>
        <v>42</v>
      </c>
      <c r="B85" s="203" t="s">
        <v>326</v>
      </c>
      <c r="C85" s="345" t="s">
        <v>324</v>
      </c>
      <c r="D85" s="189"/>
      <c r="E85" s="188">
        <v>10</v>
      </c>
      <c r="F85" s="190"/>
      <c r="G85">
        <f t="shared" si="5"/>
        <v>28</v>
      </c>
      <c r="H85">
        <f>ROW()</f>
        <v>85</v>
      </c>
      <c r="I85">
        <f>IF(SUM(D85:E85)&lt;&gt;0,SUM(D$2:D85)-SUM(E$2:E85),"")</f>
        <v>0</v>
      </c>
      <c r="J85" s="203">
        <f t="shared" si="7"/>
        <v>41257</v>
      </c>
      <c r="K85" s="54" t="str">
        <f t="shared" si="6"/>
        <v>By Suppliers 7 Rs/- 10</v>
      </c>
      <c r="L85" s="51">
        <f>SUMIFS(D$2:D85,C$2:C85,C85)-SUMIFS(E$2:E85,C$2:C85,C85)+IFERROR(VLOOKUP(C85,Master!B$1:F$101,5,FALSE),0)</f>
        <v>-69</v>
      </c>
    </row>
    <row r="86" spans="1:12">
      <c r="A86" s="47">
        <f>IF(I86=0,A85,COUNTIF(I$2:I86,"=0")+1)</f>
        <v>43</v>
      </c>
      <c r="B86" s="203">
        <v>41266</v>
      </c>
      <c r="C86" s="345" t="s">
        <v>310</v>
      </c>
      <c r="D86" s="189">
        <v>10</v>
      </c>
      <c r="E86" s="188"/>
      <c r="F86" s="190"/>
      <c r="G86">
        <f t="shared" si="5"/>
        <v>14</v>
      </c>
      <c r="H86">
        <f>ROW()</f>
        <v>86</v>
      </c>
      <c r="I86">
        <f>IF(SUM(D86:E86)&lt;&gt;0,SUM(D$2:D86)-SUM(E$2:E86),"")</f>
        <v>10</v>
      </c>
      <c r="J86" s="203">
        <f t="shared" si="7"/>
        <v>41266</v>
      </c>
      <c r="K86" s="54" t="str">
        <f t="shared" si="6"/>
        <v>By Cash Rs/-10</v>
      </c>
      <c r="L86" s="51">
        <f>SUMIFS(D$2:D86,C$2:C86,C86)-SUMIFS(E$2:E86,C$2:C86,C86)+IFERROR(VLOOKUP(C86,Master!B$1:F$101,5,FALSE),0)</f>
        <v>-10</v>
      </c>
    </row>
    <row r="87" spans="1:12">
      <c r="A87" s="47">
        <f>IF(I87=0,A86,COUNTIF(I$2:I87,"=0")+1)</f>
        <v>43</v>
      </c>
      <c r="B87" s="203" t="s">
        <v>326</v>
      </c>
      <c r="C87" s="345" t="s">
        <v>125</v>
      </c>
      <c r="D87" s="189"/>
      <c r="E87" s="188">
        <v>10</v>
      </c>
      <c r="F87" s="190"/>
      <c r="G87">
        <f t="shared" si="5"/>
        <v>27</v>
      </c>
      <c r="H87">
        <f>ROW()</f>
        <v>87</v>
      </c>
      <c r="I87">
        <f>IF(SUM(D87:E87)&lt;&gt;0,SUM(D$2:D87)-SUM(E$2:E87),"")</f>
        <v>0</v>
      </c>
      <c r="J87" s="203">
        <f t="shared" si="7"/>
        <v>41266</v>
      </c>
      <c r="K87" s="54" t="str">
        <f t="shared" si="6"/>
        <v>By Suppliers 8 Rs/- 10</v>
      </c>
      <c r="L87" s="51">
        <f>SUMIFS(D$2:D87,C$2:C87,C87)-SUMIFS(E$2:E87,C$2:C87,C87)+IFERROR(VLOOKUP(C87,Master!B$1:F$101,5,FALSE),0)</f>
        <v>-49</v>
      </c>
    </row>
    <row r="88" spans="1:12">
      <c r="A88" s="47">
        <f>IF(I88=0,A87,COUNTIF(I$2:I88,"=0")+1)</f>
        <v>44</v>
      </c>
      <c r="B88" s="203">
        <v>41161</v>
      </c>
      <c r="C88" s="345" t="s">
        <v>308</v>
      </c>
      <c r="D88" s="189">
        <v>3</v>
      </c>
      <c r="E88" s="188"/>
      <c r="F88" s="190"/>
      <c r="G88">
        <f t="shared" si="5"/>
        <v>12</v>
      </c>
      <c r="H88">
        <f>ROW()</f>
        <v>88</v>
      </c>
      <c r="I88">
        <f>IF(SUM(D88:E88)&lt;&gt;0,SUM(D$2:D88)-SUM(E$2:E88),"")</f>
        <v>3</v>
      </c>
      <c r="J88" s="203">
        <f t="shared" si="7"/>
        <v>41161</v>
      </c>
      <c r="K88" s="54" t="str">
        <f t="shared" si="6"/>
        <v>By Bank Rs/-3</v>
      </c>
      <c r="L88" s="51">
        <f>SUMIFS(D$2:D88,C$2:C88,C88)-SUMIFS(E$2:E88,C$2:C88,C88)+IFERROR(VLOOKUP(C88,Master!B$1:F$101,5,FALSE),0)</f>
        <v>-13</v>
      </c>
    </row>
    <row r="89" spans="1:12">
      <c r="A89" s="47">
        <f>IF(I89=0,A88,COUNTIF(I$2:I89,"=0")+1)</f>
        <v>44</v>
      </c>
      <c r="B89" s="203" t="s">
        <v>326</v>
      </c>
      <c r="C89" s="345" t="s">
        <v>324</v>
      </c>
      <c r="D89" s="189"/>
      <c r="E89" s="188">
        <v>3</v>
      </c>
      <c r="F89" s="190"/>
      <c r="G89">
        <f t="shared" si="5"/>
        <v>28</v>
      </c>
      <c r="H89">
        <f>ROW()</f>
        <v>89</v>
      </c>
      <c r="I89">
        <f>IF(SUM(D89:E89)&lt;&gt;0,SUM(D$2:D89)-SUM(E$2:E89),"")</f>
        <v>0</v>
      </c>
      <c r="J89" s="203">
        <f t="shared" si="7"/>
        <v>41161</v>
      </c>
      <c r="K89" s="54" t="str">
        <f t="shared" si="6"/>
        <v>By Suppliers 6 Rs/- 3</v>
      </c>
      <c r="L89" s="51">
        <f>SUMIFS(D$2:D89,C$2:C89,C89)-SUMIFS(E$2:E89,C$2:C89,C89)+IFERROR(VLOOKUP(C89,Master!B$1:F$101,5,FALSE),0)</f>
        <v>-72</v>
      </c>
    </row>
    <row r="90" spans="1:12">
      <c r="A90" s="47">
        <f>IF(I90=0,A89,COUNTIF(I$2:I90,"=0")+1)</f>
        <v>45</v>
      </c>
      <c r="B90" s="203">
        <v>41183</v>
      </c>
      <c r="C90" s="345" t="s">
        <v>304</v>
      </c>
      <c r="D90" s="189">
        <v>5</v>
      </c>
      <c r="E90" s="188"/>
      <c r="F90" s="190"/>
      <c r="G90">
        <f t="shared" si="5"/>
        <v>8</v>
      </c>
      <c r="H90">
        <f>ROW()</f>
        <v>90</v>
      </c>
      <c r="I90">
        <f>IF(SUM(D90:E90)&lt;&gt;0,SUM(D$2:D90)-SUM(E$2:E90),"")</f>
        <v>5</v>
      </c>
      <c r="J90" s="203">
        <f t="shared" si="7"/>
        <v>41183</v>
      </c>
      <c r="K90" s="54" t="str">
        <f t="shared" si="6"/>
        <v>By Cash Rs/-5</v>
      </c>
      <c r="L90" s="51">
        <f>SUMIFS(D$2:D90,C$2:C90,C90)-SUMIFS(E$2:E90,C$2:C90,C90)+IFERROR(VLOOKUP(C90,Master!B$1:F$101,5,FALSE),0)</f>
        <v>15</v>
      </c>
    </row>
    <row r="91" spans="1:12">
      <c r="A91" s="47">
        <f>IF(I91=0,A90,COUNTIF(I$2:I91,"=0")+1)</f>
        <v>45</v>
      </c>
      <c r="B91" s="203" t="s">
        <v>326</v>
      </c>
      <c r="C91" s="345" t="s">
        <v>125</v>
      </c>
      <c r="D91" s="189"/>
      <c r="E91" s="188">
        <v>5</v>
      </c>
      <c r="F91" s="190"/>
      <c r="G91">
        <f t="shared" si="5"/>
        <v>27</v>
      </c>
      <c r="H91">
        <f>ROW()</f>
        <v>91</v>
      </c>
      <c r="I91">
        <f>IF(SUM(D91:E91)&lt;&gt;0,SUM(D$2:D91)-SUM(E$2:E91),"")</f>
        <v>0</v>
      </c>
      <c r="J91" s="203">
        <f t="shared" si="7"/>
        <v>41183</v>
      </c>
      <c r="K91" s="54" t="str">
        <f t="shared" si="6"/>
        <v>By Suppliers 2 Rs/- 5</v>
      </c>
      <c r="L91" s="51">
        <f>SUMIFS(D$2:D91,C$2:C91,C91)-SUMIFS(E$2:E91,C$2:C91,C91)+IFERROR(VLOOKUP(C91,Master!B$1:F$101,5,FALSE),0)</f>
        <v>-54</v>
      </c>
    </row>
    <row r="92" spans="1:12">
      <c r="A92" s="47">
        <f>IF(I92=0,A91,COUNTIF(I$2:I92,"=0")+1)</f>
        <v>46</v>
      </c>
      <c r="B92" s="203">
        <v>41215</v>
      </c>
      <c r="C92" s="345" t="s">
        <v>310</v>
      </c>
      <c r="D92" s="189">
        <v>6</v>
      </c>
      <c r="E92" s="188"/>
      <c r="F92" s="190"/>
      <c r="G92">
        <f t="shared" si="5"/>
        <v>14</v>
      </c>
      <c r="H92">
        <f>ROW()</f>
        <v>92</v>
      </c>
      <c r="I92">
        <f>IF(SUM(D92:E92)&lt;&gt;0,SUM(D$2:D92)-SUM(E$2:E92),"")</f>
        <v>6</v>
      </c>
      <c r="J92" s="203">
        <f t="shared" si="7"/>
        <v>41215</v>
      </c>
      <c r="K92" s="54" t="str">
        <f t="shared" si="6"/>
        <v>By Bank Rs/-6</v>
      </c>
      <c r="L92" s="51">
        <f>SUMIFS(D$2:D92,C$2:C92,C92)-SUMIFS(E$2:E92,C$2:C92,C92)+IFERROR(VLOOKUP(C92,Master!B$1:F$101,5,FALSE),0)</f>
        <v>-4</v>
      </c>
    </row>
    <row r="93" spans="1:12">
      <c r="A93" s="47">
        <f>IF(I93=0,A92,COUNTIF(I$2:I93,"=0")+1)</f>
        <v>46</v>
      </c>
      <c r="B93" s="203" t="s">
        <v>326</v>
      </c>
      <c r="C93" s="345" t="s">
        <v>324</v>
      </c>
      <c r="D93" s="189"/>
      <c r="E93" s="188">
        <v>6</v>
      </c>
      <c r="F93" s="190"/>
      <c r="G93">
        <f t="shared" si="5"/>
        <v>28</v>
      </c>
      <c r="H93">
        <f>ROW()</f>
        <v>93</v>
      </c>
      <c r="I93">
        <f>IF(SUM(D93:E93)&lt;&gt;0,SUM(D$2:D93)-SUM(E$2:E93),"")</f>
        <v>0</v>
      </c>
      <c r="J93" s="203">
        <f t="shared" si="7"/>
        <v>41215</v>
      </c>
      <c r="K93" s="54" t="str">
        <f t="shared" si="6"/>
        <v>By Suppliers 8 Rs/- 6</v>
      </c>
      <c r="L93" s="51">
        <f>SUMIFS(D$2:D93,C$2:C93,C93)-SUMIFS(E$2:E93,C$2:C93,C93)+IFERROR(VLOOKUP(C93,Master!B$1:F$101,5,FALSE),0)</f>
        <v>-78</v>
      </c>
    </row>
    <row r="94" spans="1:12">
      <c r="A94" s="47">
        <f>IF(I94=0,A93,COUNTIF(I$2:I94,"=0")+1)</f>
        <v>47</v>
      </c>
      <c r="B94" s="203">
        <v>41167</v>
      </c>
      <c r="C94" s="345" t="s">
        <v>304</v>
      </c>
      <c r="D94" s="189">
        <v>10</v>
      </c>
      <c r="E94" s="188"/>
      <c r="F94" s="190"/>
      <c r="G94">
        <f t="shared" si="5"/>
        <v>8</v>
      </c>
      <c r="H94">
        <f>ROW()</f>
        <v>94</v>
      </c>
      <c r="I94">
        <f>IF(SUM(D94:E94)&lt;&gt;0,SUM(D$2:D94)-SUM(E$2:E94),"")</f>
        <v>10</v>
      </c>
      <c r="J94" s="203">
        <f t="shared" si="7"/>
        <v>41167</v>
      </c>
      <c r="K94" s="54" t="str">
        <f t="shared" si="6"/>
        <v>By Cash Rs/-10</v>
      </c>
      <c r="L94" s="51">
        <f>SUMIFS(D$2:D94,C$2:C94,C94)-SUMIFS(E$2:E94,C$2:C94,C94)+IFERROR(VLOOKUP(C94,Master!B$1:F$101,5,FALSE),0)</f>
        <v>25</v>
      </c>
    </row>
    <row r="95" spans="1:12">
      <c r="A95" s="47">
        <f>IF(I95=0,A94,COUNTIF(I$2:I95,"=0")+1)</f>
        <v>47</v>
      </c>
      <c r="B95" s="203" t="s">
        <v>326</v>
      </c>
      <c r="C95" s="345" t="s">
        <v>125</v>
      </c>
      <c r="D95" s="189"/>
      <c r="E95" s="188">
        <v>10</v>
      </c>
      <c r="F95" s="190"/>
      <c r="G95">
        <f t="shared" si="5"/>
        <v>27</v>
      </c>
      <c r="H95">
        <f>ROW()</f>
        <v>95</v>
      </c>
      <c r="I95">
        <f>IF(SUM(D95:E95)&lt;&gt;0,SUM(D$2:D95)-SUM(E$2:E95),"")</f>
        <v>0</v>
      </c>
      <c r="J95" s="203">
        <f t="shared" si="7"/>
        <v>41167</v>
      </c>
      <c r="K95" s="54" t="str">
        <f t="shared" si="6"/>
        <v>By Suppliers 2 Rs/- 10</v>
      </c>
      <c r="L95" s="51">
        <f>SUMIFS(D$2:D95,C$2:C95,C95)-SUMIFS(E$2:E95,C$2:C95,C95)+IFERROR(VLOOKUP(C95,Master!B$1:F$101,5,FALSE),0)</f>
        <v>-64</v>
      </c>
    </row>
    <row r="96" spans="1:12">
      <c r="A96" s="47">
        <f>IF(I96=0,A95,COUNTIF(I$2:I96,"=0")+1)</f>
        <v>48</v>
      </c>
      <c r="B96" s="203">
        <v>41254</v>
      </c>
      <c r="C96" s="345" t="s">
        <v>303</v>
      </c>
      <c r="D96" s="189">
        <v>9</v>
      </c>
      <c r="E96" s="188"/>
      <c r="F96" s="190"/>
      <c r="G96">
        <f t="shared" si="5"/>
        <v>7</v>
      </c>
      <c r="H96">
        <f>ROW()</f>
        <v>96</v>
      </c>
      <c r="I96">
        <f>IF(SUM(D96:E96)&lt;&gt;0,SUM(D$2:D96)-SUM(E$2:E96),"")</f>
        <v>9</v>
      </c>
      <c r="J96" s="203">
        <f t="shared" si="7"/>
        <v>41254</v>
      </c>
      <c r="K96" s="54" t="str">
        <f t="shared" si="6"/>
        <v>By Bank Rs/-9</v>
      </c>
      <c r="L96" s="51">
        <f>SUMIFS(D$2:D96,C$2:C96,C96)-SUMIFS(E$2:E96,C$2:C96,C96)+IFERROR(VLOOKUP(C96,Master!B$1:F$101,5,FALSE),0)</f>
        <v>19</v>
      </c>
    </row>
    <row r="97" spans="1:12">
      <c r="A97" s="47">
        <f>IF(I97=0,A96,COUNTIF(I$2:I97,"=0")+1)</f>
        <v>48</v>
      </c>
      <c r="B97" s="203" t="s">
        <v>326</v>
      </c>
      <c r="C97" s="345" t="s">
        <v>324</v>
      </c>
      <c r="D97" s="189"/>
      <c r="E97" s="188">
        <v>9</v>
      </c>
      <c r="F97" s="190"/>
      <c r="G97">
        <f t="shared" si="5"/>
        <v>28</v>
      </c>
      <c r="H97">
        <f>ROW()</f>
        <v>97</v>
      </c>
      <c r="I97">
        <f>IF(SUM(D97:E97)&lt;&gt;0,SUM(D$2:D97)-SUM(E$2:E97),"")</f>
        <v>0</v>
      </c>
      <c r="J97" s="203">
        <f t="shared" si="7"/>
        <v>41254</v>
      </c>
      <c r="K97" s="54" t="str">
        <f t="shared" si="6"/>
        <v>By Suppliers 1 Rs/- 9</v>
      </c>
      <c r="L97" s="51">
        <f>SUMIFS(D$2:D97,C$2:C97,C97)-SUMIFS(E$2:E97,C$2:C97,C97)+IFERROR(VLOOKUP(C97,Master!B$1:F$101,5,FALSE),0)</f>
        <v>-87</v>
      </c>
    </row>
    <row r="98" spans="1:12">
      <c r="A98" s="47">
        <f>IF(I98=0,A97,COUNTIF(I$2:I98,"=0")+1)</f>
        <v>49</v>
      </c>
      <c r="B98" s="203">
        <v>41270</v>
      </c>
      <c r="C98" s="345" t="s">
        <v>308</v>
      </c>
      <c r="D98" s="189">
        <v>10</v>
      </c>
      <c r="E98" s="188"/>
      <c r="F98" s="190"/>
      <c r="G98">
        <f t="shared" ref="G98:G129" si="8">VLOOKUP(C98,LL,2,FALSE)</f>
        <v>12</v>
      </c>
      <c r="H98">
        <f>ROW()</f>
        <v>98</v>
      </c>
      <c r="I98">
        <f>IF(SUM(D98:E98)&lt;&gt;0,SUM(D$2:D98)-SUM(E$2:E98),"")</f>
        <v>10</v>
      </c>
      <c r="J98" s="203">
        <f t="shared" si="7"/>
        <v>41270</v>
      </c>
      <c r="K98" s="54" t="str">
        <f t="shared" si="6"/>
        <v>By Cash Rs/-10</v>
      </c>
      <c r="L98" s="51">
        <f>SUMIFS(D$2:D98,C$2:C98,C98)-SUMIFS(E$2:E98,C$2:C98,C98)+IFERROR(VLOOKUP(C98,Master!B$1:F$101,5,FALSE),0)</f>
        <v>-3</v>
      </c>
    </row>
    <row r="99" spans="1:12">
      <c r="A99" s="47">
        <f>IF(I99=0,A98,COUNTIF(I$2:I99,"=0")+1)</f>
        <v>49</v>
      </c>
      <c r="B99" s="203" t="s">
        <v>326</v>
      </c>
      <c r="C99" s="345" t="s">
        <v>125</v>
      </c>
      <c r="D99" s="189"/>
      <c r="E99" s="188">
        <v>10</v>
      </c>
      <c r="F99" s="190"/>
      <c r="G99">
        <f t="shared" si="8"/>
        <v>27</v>
      </c>
      <c r="H99">
        <f>ROW()</f>
        <v>99</v>
      </c>
      <c r="I99">
        <f>IF(SUM(D99:E99)&lt;&gt;0,SUM(D$2:D99)-SUM(E$2:E99),"")</f>
        <v>0</v>
      </c>
      <c r="J99" s="203">
        <f t="shared" si="7"/>
        <v>41270</v>
      </c>
      <c r="K99" s="54" t="str">
        <f t="shared" si="6"/>
        <v>By Suppliers 6 Rs/- 10</v>
      </c>
      <c r="L99" s="51">
        <f>SUMIFS(D$2:D99,C$2:C99,C99)-SUMIFS(E$2:E99,C$2:C99,C99)+IFERROR(VLOOKUP(C99,Master!B$1:F$101,5,FALSE),0)</f>
        <v>-74</v>
      </c>
    </row>
    <row r="100" spans="1:12">
      <c r="A100" s="47">
        <f>IF(I100=0,A99,COUNTIF(I$2:I100,"=0")+1)</f>
        <v>50</v>
      </c>
      <c r="B100" s="203">
        <v>41162</v>
      </c>
      <c r="C100" s="345" t="s">
        <v>305</v>
      </c>
      <c r="D100" s="189">
        <v>9</v>
      </c>
      <c r="E100" s="188"/>
      <c r="F100" s="190"/>
      <c r="G100">
        <f t="shared" si="8"/>
        <v>9</v>
      </c>
      <c r="H100">
        <f>ROW()</f>
        <v>100</v>
      </c>
      <c r="I100">
        <f>IF(SUM(D100:E100)&lt;&gt;0,SUM(D$2:D100)-SUM(E$2:E100),"")</f>
        <v>9</v>
      </c>
      <c r="J100" s="203">
        <f t="shared" si="7"/>
        <v>41162</v>
      </c>
      <c r="K100" s="54" t="str">
        <f t="shared" si="6"/>
        <v>By Bank Rs/-9</v>
      </c>
      <c r="L100" s="51">
        <f>SUMIFS(D$2:D100,C$2:C100,C100)-SUMIFS(E$2:E100,C$2:C100,C100)+IFERROR(VLOOKUP(C100,Master!B$1:F$101,5,FALSE),0)</f>
        <v>7</v>
      </c>
    </row>
    <row r="101" spans="1:12">
      <c r="A101" s="47">
        <f>IF(I101=0,A100,COUNTIF(I$2:I101,"=0")+1)</f>
        <v>50</v>
      </c>
      <c r="B101" s="203" t="s">
        <v>326</v>
      </c>
      <c r="C101" s="345" t="s">
        <v>324</v>
      </c>
      <c r="D101" s="189"/>
      <c r="E101" s="188">
        <v>9</v>
      </c>
      <c r="F101" s="190"/>
      <c r="G101">
        <f t="shared" si="8"/>
        <v>28</v>
      </c>
      <c r="H101">
        <f>ROW()</f>
        <v>101</v>
      </c>
      <c r="I101">
        <f>IF(SUM(D101:E101)&lt;&gt;0,SUM(D$2:D101)-SUM(E$2:E101),"")</f>
        <v>0</v>
      </c>
      <c r="J101" s="203">
        <f t="shared" si="7"/>
        <v>41162</v>
      </c>
      <c r="K101" s="54" t="str">
        <f t="shared" si="6"/>
        <v>By Suppliers 3 Rs/- 9</v>
      </c>
      <c r="L101" s="51">
        <f>SUMIFS(D$2:D101,C$2:C101,C101)-SUMIFS(E$2:E101,C$2:C101,C101)+IFERROR(VLOOKUP(C101,Master!B$1:F$101,5,FALSE),0)</f>
        <v>-96</v>
      </c>
    </row>
    <row r="102" spans="1:12">
      <c r="A102" s="47">
        <f>IF(I102=0,A101,COUNTIF(I$2:I102,"=0")+1)</f>
        <v>51</v>
      </c>
      <c r="B102" s="203">
        <v>41192</v>
      </c>
      <c r="C102" s="345" t="s">
        <v>304</v>
      </c>
      <c r="D102" s="189">
        <v>8</v>
      </c>
      <c r="E102" s="188"/>
      <c r="F102" s="190"/>
      <c r="G102">
        <f t="shared" si="8"/>
        <v>8</v>
      </c>
      <c r="H102">
        <f>ROW()</f>
        <v>102</v>
      </c>
      <c r="I102">
        <f>IF(SUM(D102:E102)&lt;&gt;0,SUM(D$2:D102)-SUM(E$2:E102),"")</f>
        <v>8</v>
      </c>
      <c r="J102" s="203">
        <f t="shared" si="7"/>
        <v>41192</v>
      </c>
      <c r="K102" s="54" t="str">
        <f t="shared" si="6"/>
        <v>By Cash Rs/-8</v>
      </c>
      <c r="L102" s="51">
        <f>SUMIFS(D$2:D102,C$2:C102,C102)-SUMIFS(E$2:E102,C$2:C102,C102)+IFERROR(VLOOKUP(C102,Master!B$1:F$101,5,FALSE),0)</f>
        <v>33</v>
      </c>
    </row>
    <row r="103" spans="1:12">
      <c r="A103" s="47">
        <f>IF(I103=0,A102,COUNTIF(I$2:I103,"=0")+1)</f>
        <v>51</v>
      </c>
      <c r="B103" s="203" t="s">
        <v>326</v>
      </c>
      <c r="C103" s="345" t="s">
        <v>125</v>
      </c>
      <c r="D103" s="189"/>
      <c r="E103" s="188">
        <v>8</v>
      </c>
      <c r="F103" s="190"/>
      <c r="G103">
        <f t="shared" si="8"/>
        <v>27</v>
      </c>
      <c r="H103">
        <f>ROW()</f>
        <v>103</v>
      </c>
      <c r="I103">
        <f>IF(SUM(D103:E103)&lt;&gt;0,SUM(D$2:D103)-SUM(E$2:E103),"")</f>
        <v>0</v>
      </c>
      <c r="J103" s="203">
        <f t="shared" si="7"/>
        <v>41192</v>
      </c>
      <c r="K103" s="54" t="str">
        <f t="shared" si="6"/>
        <v>By Suppliers 2 Rs/- 8</v>
      </c>
      <c r="L103" s="51">
        <f>SUMIFS(D$2:D103,C$2:C103,C103)-SUMIFS(E$2:E103,C$2:C103,C103)+IFERROR(VLOOKUP(C103,Master!B$1:F$101,5,FALSE),0)</f>
        <v>-82</v>
      </c>
    </row>
    <row r="104" spans="1:12">
      <c r="A104" s="47">
        <f>IF(I104=0,A103,COUNTIF(I$2:I104,"=0")+1)</f>
        <v>52</v>
      </c>
      <c r="B104" s="203">
        <v>41228</v>
      </c>
      <c r="C104" s="345" t="s">
        <v>303</v>
      </c>
      <c r="D104" s="189">
        <v>3</v>
      </c>
      <c r="E104" s="188"/>
      <c r="F104" s="190"/>
      <c r="G104">
        <f t="shared" si="8"/>
        <v>7</v>
      </c>
      <c r="H104">
        <f>ROW()</f>
        <v>104</v>
      </c>
      <c r="I104">
        <f>IF(SUM(D104:E104)&lt;&gt;0,SUM(D$2:D104)-SUM(E$2:E104),"")</f>
        <v>3</v>
      </c>
      <c r="J104" s="203">
        <f t="shared" si="7"/>
        <v>41228</v>
      </c>
      <c r="K104" s="54" t="str">
        <f t="shared" si="6"/>
        <v>By Bank Rs/-3</v>
      </c>
      <c r="L104" s="51">
        <f>SUMIFS(D$2:D104,C$2:C104,C104)-SUMIFS(E$2:E104,C$2:C104,C104)+IFERROR(VLOOKUP(C104,Master!B$1:F$101,5,FALSE),0)</f>
        <v>22</v>
      </c>
    </row>
    <row r="105" spans="1:12">
      <c r="A105" s="47">
        <f>IF(I105=0,A104,COUNTIF(I$2:I105,"=0")+1)</f>
        <v>52</v>
      </c>
      <c r="B105" s="203" t="s">
        <v>326</v>
      </c>
      <c r="C105" s="345" t="s">
        <v>324</v>
      </c>
      <c r="D105" s="189"/>
      <c r="E105" s="188">
        <v>3</v>
      </c>
      <c r="F105" s="190"/>
      <c r="G105">
        <f t="shared" si="8"/>
        <v>28</v>
      </c>
      <c r="H105">
        <f>ROW()</f>
        <v>105</v>
      </c>
      <c r="I105">
        <f>IF(SUM(D105:E105)&lt;&gt;0,SUM(D$2:D105)-SUM(E$2:E105),"")</f>
        <v>0</v>
      </c>
      <c r="J105" s="203">
        <f t="shared" si="7"/>
        <v>41228</v>
      </c>
      <c r="K105" s="54" t="str">
        <f t="shared" si="6"/>
        <v>By Suppliers 1 Rs/- 3</v>
      </c>
      <c r="L105" s="51">
        <f>SUMIFS(D$2:D105,C$2:C105,C105)-SUMIFS(E$2:E105,C$2:C105,C105)+IFERROR(VLOOKUP(C105,Master!B$1:F$101,5,FALSE),0)</f>
        <v>-99</v>
      </c>
    </row>
    <row r="106" spans="1:12">
      <c r="A106" s="47">
        <f>IF(I106=0,A105,COUNTIF(I$2:I106,"=0")+1)</f>
        <v>53</v>
      </c>
      <c r="B106" s="203">
        <v>41103</v>
      </c>
      <c r="C106" s="345" t="s">
        <v>304</v>
      </c>
      <c r="D106" s="189">
        <v>2</v>
      </c>
      <c r="E106" s="188"/>
      <c r="F106" s="190"/>
      <c r="G106">
        <f t="shared" si="8"/>
        <v>8</v>
      </c>
      <c r="H106">
        <f>ROW()</f>
        <v>106</v>
      </c>
      <c r="I106">
        <f>IF(SUM(D106:E106)&lt;&gt;0,SUM(D$2:D106)-SUM(E$2:E106),"")</f>
        <v>2</v>
      </c>
      <c r="J106" s="203">
        <f t="shared" si="7"/>
        <v>41103</v>
      </c>
      <c r="K106" s="54" t="str">
        <f t="shared" si="6"/>
        <v>By Cash Rs/-2</v>
      </c>
      <c r="L106" s="51">
        <f>SUMIFS(D$2:D106,C$2:C106,C106)-SUMIFS(E$2:E106,C$2:C106,C106)+IFERROR(VLOOKUP(C106,Master!B$1:F$101,5,FALSE),0)</f>
        <v>35</v>
      </c>
    </row>
    <row r="107" spans="1:12">
      <c r="A107" s="47">
        <f>IF(I107=0,A106,COUNTIF(I$2:I107,"=0")+1)</f>
        <v>53</v>
      </c>
      <c r="B107" s="203" t="s">
        <v>326</v>
      </c>
      <c r="C107" s="345" t="s">
        <v>125</v>
      </c>
      <c r="D107" s="189"/>
      <c r="E107" s="188">
        <v>2</v>
      </c>
      <c r="F107" s="190"/>
      <c r="G107">
        <f t="shared" si="8"/>
        <v>27</v>
      </c>
      <c r="H107">
        <f>ROW()</f>
        <v>107</v>
      </c>
      <c r="I107">
        <f>IF(SUM(D107:E107)&lt;&gt;0,SUM(D$2:D107)-SUM(E$2:E107),"")</f>
        <v>0</v>
      </c>
      <c r="J107" s="203">
        <f t="shared" si="7"/>
        <v>41103</v>
      </c>
      <c r="K107" s="54" t="str">
        <f t="shared" si="6"/>
        <v>By Suppliers 2 Rs/- 2</v>
      </c>
      <c r="L107" s="51">
        <f>SUMIFS(D$2:D107,C$2:C107,C107)-SUMIFS(E$2:E107,C$2:C107,C107)+IFERROR(VLOOKUP(C107,Master!B$1:F$101,5,FALSE),0)</f>
        <v>-84</v>
      </c>
    </row>
    <row r="108" spans="1:12">
      <c r="A108" s="47">
        <f>IF(I108=0,A107,COUNTIF(I$2:I108,"=0")+1)</f>
        <v>54</v>
      </c>
      <c r="B108" s="203">
        <v>41183</v>
      </c>
      <c r="C108" s="345" t="s">
        <v>308</v>
      </c>
      <c r="D108" s="189">
        <v>1</v>
      </c>
      <c r="E108" s="188"/>
      <c r="F108" s="190"/>
      <c r="G108">
        <f t="shared" si="8"/>
        <v>12</v>
      </c>
      <c r="H108">
        <f>ROW()</f>
        <v>108</v>
      </c>
      <c r="I108">
        <f>IF(SUM(D108:E108)&lt;&gt;0,SUM(D$2:D108)-SUM(E$2:E108),"")</f>
        <v>1</v>
      </c>
      <c r="J108" s="203">
        <f t="shared" si="7"/>
        <v>41183</v>
      </c>
      <c r="K108" s="54" t="str">
        <f t="shared" si="6"/>
        <v>By Bank Rs/-1</v>
      </c>
      <c r="L108" s="51">
        <f>SUMIFS(D$2:D108,C$2:C108,C108)-SUMIFS(E$2:E108,C$2:C108,C108)+IFERROR(VLOOKUP(C108,Master!B$1:F$101,5,FALSE),0)</f>
        <v>-2</v>
      </c>
    </row>
    <row r="109" spans="1:12">
      <c r="A109" s="47">
        <f>IF(I109=0,A108,COUNTIF(I$2:I109,"=0")+1)</f>
        <v>54</v>
      </c>
      <c r="B109" s="203" t="s">
        <v>326</v>
      </c>
      <c r="C109" s="345" t="s">
        <v>324</v>
      </c>
      <c r="D109" s="189"/>
      <c r="E109" s="188">
        <v>1</v>
      </c>
      <c r="F109" s="190"/>
      <c r="G109">
        <f t="shared" si="8"/>
        <v>28</v>
      </c>
      <c r="H109">
        <f>ROW()</f>
        <v>109</v>
      </c>
      <c r="I109">
        <f>IF(SUM(D109:E109)&lt;&gt;0,SUM(D$2:D109)-SUM(E$2:E109),"")</f>
        <v>0</v>
      </c>
      <c r="J109" s="203">
        <f t="shared" si="7"/>
        <v>41183</v>
      </c>
      <c r="K109" s="54" t="str">
        <f t="shared" si="6"/>
        <v>By Suppliers 6 Rs/- 1</v>
      </c>
      <c r="L109" s="51">
        <f>SUMIFS(D$2:D109,C$2:C109,C109)-SUMIFS(E$2:E109,C$2:C109,C109)+IFERROR(VLOOKUP(C109,Master!B$1:F$101,5,FALSE),0)</f>
        <v>-100</v>
      </c>
    </row>
    <row r="110" spans="1:12">
      <c r="A110" s="47">
        <f>IF(I110=0,A109,COUNTIF(I$2:I110,"=0")+1)</f>
        <v>55</v>
      </c>
      <c r="B110" s="203">
        <v>41269</v>
      </c>
      <c r="C110" s="345" t="s">
        <v>304</v>
      </c>
      <c r="D110" s="189">
        <v>7</v>
      </c>
      <c r="E110" s="188"/>
      <c r="F110" s="190"/>
      <c r="G110">
        <f t="shared" si="8"/>
        <v>8</v>
      </c>
      <c r="H110">
        <f>ROW()</f>
        <v>110</v>
      </c>
      <c r="I110">
        <f>IF(SUM(D110:E110)&lt;&gt;0,SUM(D$2:D110)-SUM(E$2:E110),"")</f>
        <v>7</v>
      </c>
      <c r="J110" s="203">
        <f t="shared" si="7"/>
        <v>41269</v>
      </c>
      <c r="K110" s="54" t="str">
        <f t="shared" si="6"/>
        <v>By Cash Rs/-7</v>
      </c>
      <c r="L110" s="51">
        <f>SUMIFS(D$2:D110,C$2:C110,C110)-SUMIFS(E$2:E110,C$2:C110,C110)+IFERROR(VLOOKUP(C110,Master!B$1:F$101,5,FALSE),0)</f>
        <v>42</v>
      </c>
    </row>
    <row r="111" spans="1:12">
      <c r="A111" s="47">
        <f>IF(I111=0,A110,COUNTIF(I$2:I111,"=0")+1)</f>
        <v>55</v>
      </c>
      <c r="B111" s="203" t="s">
        <v>326</v>
      </c>
      <c r="C111" s="345" t="s">
        <v>125</v>
      </c>
      <c r="D111" s="189"/>
      <c r="E111" s="188">
        <v>7</v>
      </c>
      <c r="F111" s="190"/>
      <c r="G111">
        <f t="shared" si="8"/>
        <v>27</v>
      </c>
      <c r="H111">
        <f>ROW()</f>
        <v>111</v>
      </c>
      <c r="I111">
        <f>IF(SUM(D111:E111)&lt;&gt;0,SUM(D$2:D111)-SUM(E$2:E111),"")</f>
        <v>0</v>
      </c>
      <c r="J111" s="203">
        <f t="shared" si="7"/>
        <v>41269</v>
      </c>
      <c r="K111" s="54" t="str">
        <f t="shared" si="6"/>
        <v>By Suppliers 2 Rs/- 7</v>
      </c>
      <c r="L111" s="51">
        <f>SUMIFS(D$2:D111,C$2:C111,C111)-SUMIFS(E$2:E111,C$2:C111,C111)+IFERROR(VLOOKUP(C111,Master!B$1:F$101,5,FALSE),0)</f>
        <v>-91</v>
      </c>
    </row>
    <row r="112" spans="1:12">
      <c r="A112" s="47">
        <f>IF(I112=0,A111,COUNTIF(I$2:I112,"=0")+1)</f>
        <v>56</v>
      </c>
      <c r="B112" s="203">
        <v>41114</v>
      </c>
      <c r="C112" s="345" t="s">
        <v>305</v>
      </c>
      <c r="D112" s="189">
        <v>1</v>
      </c>
      <c r="E112" s="188"/>
      <c r="F112" s="190"/>
      <c r="G112">
        <f t="shared" si="8"/>
        <v>9</v>
      </c>
      <c r="H112">
        <f>ROW()</f>
        <v>112</v>
      </c>
      <c r="I112">
        <f>IF(SUM(D112:E112)&lt;&gt;0,SUM(D$2:D112)-SUM(E$2:E112),"")</f>
        <v>1</v>
      </c>
      <c r="J112" s="203">
        <f t="shared" si="7"/>
        <v>41114</v>
      </c>
      <c r="K112" s="54" t="str">
        <f t="shared" si="6"/>
        <v>By Bank Rs/-1</v>
      </c>
      <c r="L112" s="51">
        <f>SUMIFS(D$2:D112,C$2:C112,C112)-SUMIFS(E$2:E112,C$2:C112,C112)+IFERROR(VLOOKUP(C112,Master!B$1:F$101,5,FALSE),0)</f>
        <v>8</v>
      </c>
    </row>
    <row r="113" spans="1:12">
      <c r="A113" s="47">
        <f>IF(I113=0,A112,COUNTIF(I$2:I113,"=0")+1)</f>
        <v>56</v>
      </c>
      <c r="B113" s="203" t="s">
        <v>326</v>
      </c>
      <c r="C113" s="345" t="s">
        <v>324</v>
      </c>
      <c r="D113" s="189"/>
      <c r="E113" s="188">
        <v>1</v>
      </c>
      <c r="F113" s="190"/>
      <c r="G113">
        <f t="shared" si="8"/>
        <v>28</v>
      </c>
      <c r="H113">
        <f>ROW()</f>
        <v>113</v>
      </c>
      <c r="I113">
        <f>IF(SUM(D113:E113)&lt;&gt;0,SUM(D$2:D113)-SUM(E$2:E113),"")</f>
        <v>0</v>
      </c>
      <c r="J113" s="203">
        <f t="shared" si="7"/>
        <v>41114</v>
      </c>
      <c r="K113" s="54" t="str">
        <f t="shared" si="6"/>
        <v>By Suppliers 3 Rs/- 1</v>
      </c>
      <c r="L113" s="51">
        <f>SUMIFS(D$2:D113,C$2:C113,C113)-SUMIFS(E$2:E113,C$2:C113,C113)+IFERROR(VLOOKUP(C113,Master!B$1:F$101,5,FALSE),0)</f>
        <v>-101</v>
      </c>
    </row>
    <row r="114" spans="1:12">
      <c r="A114" s="47">
        <f>IF(I114=0,A113,COUNTIF(I$2:I114,"=0")+1)</f>
        <v>57</v>
      </c>
      <c r="B114" s="203">
        <v>41183</v>
      </c>
      <c r="C114" s="345" t="s">
        <v>307</v>
      </c>
      <c r="D114" s="189">
        <v>5</v>
      </c>
      <c r="E114" s="188"/>
      <c r="F114" s="190"/>
      <c r="G114">
        <f t="shared" si="8"/>
        <v>11</v>
      </c>
      <c r="H114">
        <f>ROW()</f>
        <v>114</v>
      </c>
      <c r="I114">
        <f>IF(SUM(D114:E114)&lt;&gt;0,SUM(D$2:D114)-SUM(E$2:E114),"")</f>
        <v>5</v>
      </c>
      <c r="J114" s="203">
        <f t="shared" si="7"/>
        <v>41183</v>
      </c>
      <c r="K114" s="54" t="str">
        <f t="shared" si="6"/>
        <v>By Cash Rs/-5</v>
      </c>
      <c r="L114" s="51">
        <f>SUMIFS(D$2:D114,C$2:C114,C114)-SUMIFS(E$2:E114,C$2:C114,C114)+IFERROR(VLOOKUP(C114,Master!B$1:F$101,5,FALSE),0)</f>
        <v>-3</v>
      </c>
    </row>
    <row r="115" spans="1:12">
      <c r="A115" s="47">
        <f>IF(I115=0,A114,COUNTIF(I$2:I115,"=0")+1)</f>
        <v>57</v>
      </c>
      <c r="B115" s="203" t="s">
        <v>326</v>
      </c>
      <c r="C115" s="345" t="s">
        <v>125</v>
      </c>
      <c r="D115" s="189"/>
      <c r="E115" s="188">
        <v>5</v>
      </c>
      <c r="F115" s="190"/>
      <c r="G115">
        <f t="shared" si="8"/>
        <v>27</v>
      </c>
      <c r="H115">
        <f>ROW()</f>
        <v>115</v>
      </c>
      <c r="I115">
        <f>IF(SUM(D115:E115)&lt;&gt;0,SUM(D$2:D115)-SUM(E$2:E115),"")</f>
        <v>0</v>
      </c>
      <c r="J115" s="203">
        <f t="shared" si="7"/>
        <v>41183</v>
      </c>
      <c r="K115" s="54" t="str">
        <f t="shared" si="6"/>
        <v>By Suppliers 5 Rs/- 5</v>
      </c>
      <c r="L115" s="51">
        <f>SUMIFS(D$2:D115,C$2:C115,C115)-SUMIFS(E$2:E115,C$2:C115,C115)+IFERROR(VLOOKUP(C115,Master!B$1:F$101,5,FALSE),0)</f>
        <v>-96</v>
      </c>
    </row>
    <row r="116" spans="1:12">
      <c r="A116" s="47">
        <f>IF(I116=0,A115,COUNTIF(I$2:I116,"=0")+1)</f>
        <v>58</v>
      </c>
      <c r="B116" s="203">
        <v>41204</v>
      </c>
      <c r="C116" s="345" t="s">
        <v>305</v>
      </c>
      <c r="D116" s="189">
        <v>10</v>
      </c>
      <c r="E116" s="188"/>
      <c r="F116" s="190"/>
      <c r="G116">
        <f t="shared" si="8"/>
        <v>9</v>
      </c>
      <c r="H116">
        <f>ROW()</f>
        <v>116</v>
      </c>
      <c r="I116">
        <f>IF(SUM(D116:E116)&lt;&gt;0,SUM(D$2:D116)-SUM(E$2:E116),"")</f>
        <v>10</v>
      </c>
      <c r="J116" s="203">
        <f t="shared" si="7"/>
        <v>41204</v>
      </c>
      <c r="K116" s="54" t="str">
        <f t="shared" si="6"/>
        <v>By Bank Rs/-10</v>
      </c>
      <c r="L116" s="51">
        <f>SUMIFS(D$2:D116,C$2:C116,C116)-SUMIFS(E$2:E116,C$2:C116,C116)+IFERROR(VLOOKUP(C116,Master!B$1:F$101,5,FALSE),0)</f>
        <v>18</v>
      </c>
    </row>
    <row r="117" spans="1:12">
      <c r="A117" s="47">
        <f>IF(I117=0,A116,COUNTIF(I$2:I117,"=0")+1)</f>
        <v>58</v>
      </c>
      <c r="B117" s="203" t="s">
        <v>326</v>
      </c>
      <c r="C117" s="345" t="s">
        <v>324</v>
      </c>
      <c r="D117" s="189"/>
      <c r="E117" s="188">
        <v>10</v>
      </c>
      <c r="F117" s="190"/>
      <c r="G117">
        <f t="shared" si="8"/>
        <v>28</v>
      </c>
      <c r="H117">
        <f>ROW()</f>
        <v>117</v>
      </c>
      <c r="I117">
        <f>IF(SUM(D117:E117)&lt;&gt;0,SUM(D$2:D117)-SUM(E$2:E117),"")</f>
        <v>0</v>
      </c>
      <c r="J117" s="203">
        <f t="shared" si="7"/>
        <v>41204</v>
      </c>
      <c r="K117" s="54" t="str">
        <f t="shared" si="6"/>
        <v>By Suppliers 3 Rs/- 10</v>
      </c>
      <c r="L117" s="51">
        <f>SUMIFS(D$2:D117,C$2:C117,C117)-SUMIFS(E$2:E117,C$2:C117,C117)+IFERROR(VLOOKUP(C117,Master!B$1:F$101,5,FALSE),0)</f>
        <v>-111</v>
      </c>
    </row>
    <row r="118" spans="1:12">
      <c r="A118" s="47">
        <f>IF(I118=0,A117,COUNTIF(I$2:I118,"=0")+1)</f>
        <v>59</v>
      </c>
      <c r="B118" s="203">
        <v>41175</v>
      </c>
      <c r="C118" s="345" t="s">
        <v>306</v>
      </c>
      <c r="D118" s="189">
        <v>1</v>
      </c>
      <c r="E118" s="188"/>
      <c r="F118" s="190"/>
      <c r="G118">
        <f t="shared" si="8"/>
        <v>10</v>
      </c>
      <c r="H118">
        <f>ROW()</f>
        <v>118</v>
      </c>
      <c r="I118">
        <f>IF(SUM(D118:E118)&lt;&gt;0,SUM(D$2:D118)-SUM(E$2:E118),"")</f>
        <v>1</v>
      </c>
      <c r="J118" s="203">
        <f t="shared" si="7"/>
        <v>41175</v>
      </c>
      <c r="K118" s="54" t="str">
        <f t="shared" si="6"/>
        <v>By Cash Rs/-1</v>
      </c>
      <c r="L118" s="51">
        <f>SUMIFS(D$2:D118,C$2:C118,C118)-SUMIFS(E$2:E118,C$2:C118,C118)+IFERROR(VLOOKUP(C118,Master!B$1:F$101,5,FALSE),0)</f>
        <v>-19</v>
      </c>
    </row>
    <row r="119" spans="1:12">
      <c r="A119" s="47">
        <f>IF(I119=0,A118,COUNTIF(I$2:I119,"=0")+1)</f>
        <v>59</v>
      </c>
      <c r="B119" s="203" t="s">
        <v>326</v>
      </c>
      <c r="C119" s="345" t="s">
        <v>125</v>
      </c>
      <c r="D119" s="189"/>
      <c r="E119" s="188">
        <v>1</v>
      </c>
      <c r="F119" s="190"/>
      <c r="G119">
        <f t="shared" si="8"/>
        <v>27</v>
      </c>
      <c r="H119">
        <f>ROW()</f>
        <v>119</v>
      </c>
      <c r="I119">
        <f>IF(SUM(D119:E119)&lt;&gt;0,SUM(D$2:D119)-SUM(E$2:E119),"")</f>
        <v>0</v>
      </c>
      <c r="J119" s="203">
        <f t="shared" si="7"/>
        <v>41175</v>
      </c>
      <c r="K119" s="54" t="str">
        <f t="shared" si="6"/>
        <v>By Suppliers 4 Rs/- 1</v>
      </c>
      <c r="L119" s="51">
        <f>SUMIFS(D$2:D119,C$2:C119,C119)-SUMIFS(E$2:E119,C$2:C119,C119)+IFERROR(VLOOKUP(C119,Master!B$1:F$101,5,FALSE),0)</f>
        <v>-97</v>
      </c>
    </row>
    <row r="120" spans="1:12">
      <c r="A120" s="47">
        <f>IF(I120=0,A119,COUNTIF(I$2:I120,"=0")+1)</f>
        <v>60</v>
      </c>
      <c r="B120" s="203">
        <v>41053</v>
      </c>
      <c r="C120" s="345" t="s">
        <v>310</v>
      </c>
      <c r="D120" s="189">
        <v>1</v>
      </c>
      <c r="E120" s="188"/>
      <c r="F120" s="190"/>
      <c r="G120">
        <f t="shared" si="8"/>
        <v>14</v>
      </c>
      <c r="H120">
        <f>ROW()</f>
        <v>120</v>
      </c>
      <c r="I120">
        <f>IF(SUM(D120:E120)&lt;&gt;0,SUM(D$2:D120)-SUM(E$2:E120),"")</f>
        <v>1</v>
      </c>
      <c r="J120" s="203">
        <f t="shared" si="7"/>
        <v>41053</v>
      </c>
      <c r="K120" s="54" t="str">
        <f t="shared" si="6"/>
        <v>By Bank Rs/-1</v>
      </c>
      <c r="L120" s="51">
        <f>SUMIFS(D$2:D120,C$2:C120,C120)-SUMIFS(E$2:E120,C$2:C120,C120)+IFERROR(VLOOKUP(C120,Master!B$1:F$101,5,FALSE),0)</f>
        <v>-3</v>
      </c>
    </row>
    <row r="121" spans="1:12">
      <c r="A121" s="47">
        <f>IF(I121=0,A120,COUNTIF(I$2:I121,"=0")+1)</f>
        <v>60</v>
      </c>
      <c r="B121" s="203" t="s">
        <v>326</v>
      </c>
      <c r="C121" s="345" t="s">
        <v>324</v>
      </c>
      <c r="D121" s="189"/>
      <c r="E121" s="188">
        <v>1</v>
      </c>
      <c r="F121" s="190"/>
      <c r="G121">
        <f t="shared" si="8"/>
        <v>28</v>
      </c>
      <c r="H121">
        <f>ROW()</f>
        <v>121</v>
      </c>
      <c r="I121">
        <f>IF(SUM(D121:E121)&lt;&gt;0,SUM(D$2:D121)-SUM(E$2:E121),"")</f>
        <v>0</v>
      </c>
      <c r="J121" s="203">
        <f t="shared" si="7"/>
        <v>41053</v>
      </c>
      <c r="K121" s="54" t="str">
        <f t="shared" si="6"/>
        <v>By Suppliers 8 Rs/- 1</v>
      </c>
      <c r="L121" s="51">
        <f>SUMIFS(D$2:D121,C$2:C121,C121)-SUMIFS(E$2:E121,C$2:C121,C121)+IFERROR(VLOOKUP(C121,Master!B$1:F$101,5,FALSE),0)</f>
        <v>-112</v>
      </c>
    </row>
    <row r="122" spans="1:12">
      <c r="A122" s="47">
        <f>IF(I122=0,A121,COUNTIF(I$2:I122,"=0")+1)</f>
        <v>61</v>
      </c>
      <c r="B122" s="203">
        <v>41251</v>
      </c>
      <c r="C122" s="345" t="s">
        <v>310</v>
      </c>
      <c r="D122" s="189">
        <v>7</v>
      </c>
      <c r="E122" s="188"/>
      <c r="F122" s="190"/>
      <c r="G122">
        <f t="shared" si="8"/>
        <v>14</v>
      </c>
      <c r="H122">
        <f>ROW()</f>
        <v>122</v>
      </c>
      <c r="I122">
        <f>IF(SUM(D122:E122)&lt;&gt;0,SUM(D$2:D122)-SUM(E$2:E122),"")</f>
        <v>7</v>
      </c>
      <c r="J122" s="203">
        <f t="shared" si="7"/>
        <v>41251</v>
      </c>
      <c r="K122" s="54" t="str">
        <f t="shared" si="6"/>
        <v>By Cash Rs/-7</v>
      </c>
      <c r="L122" s="51">
        <f>SUMIFS(D$2:D122,C$2:C122,C122)-SUMIFS(E$2:E122,C$2:C122,C122)+IFERROR(VLOOKUP(C122,Master!B$1:F$101,5,FALSE),0)</f>
        <v>4</v>
      </c>
    </row>
    <row r="123" spans="1:12">
      <c r="A123" s="47">
        <f>IF(I123=0,A122,COUNTIF(I$2:I123,"=0")+1)</f>
        <v>61</v>
      </c>
      <c r="B123" s="203" t="s">
        <v>326</v>
      </c>
      <c r="C123" s="345" t="s">
        <v>125</v>
      </c>
      <c r="D123" s="189"/>
      <c r="E123" s="188">
        <v>7</v>
      </c>
      <c r="F123" s="190"/>
      <c r="G123">
        <f t="shared" si="8"/>
        <v>27</v>
      </c>
      <c r="H123">
        <f>ROW()</f>
        <v>123</v>
      </c>
      <c r="I123">
        <f>IF(SUM(D123:E123)&lt;&gt;0,SUM(D$2:D123)-SUM(E$2:E123),"")</f>
        <v>0</v>
      </c>
      <c r="J123" s="203">
        <f t="shared" si="7"/>
        <v>41251</v>
      </c>
      <c r="K123" s="54" t="str">
        <f t="shared" si="6"/>
        <v>By Suppliers 8 Rs/- 7</v>
      </c>
      <c r="L123" s="51">
        <f>SUMIFS(D$2:D123,C$2:C123,C123)-SUMIFS(E$2:E123,C$2:C123,C123)+IFERROR(VLOOKUP(C123,Master!B$1:F$101,5,FALSE),0)</f>
        <v>-104</v>
      </c>
    </row>
    <row r="124" spans="1:12">
      <c r="A124" s="47">
        <f>IF(I124=0,A123,COUNTIF(I$2:I124,"=0")+1)</f>
        <v>62</v>
      </c>
      <c r="B124" s="203">
        <v>41086</v>
      </c>
      <c r="C124" s="345" t="s">
        <v>303</v>
      </c>
      <c r="D124" s="189">
        <v>8</v>
      </c>
      <c r="E124" s="188"/>
      <c r="F124" s="190"/>
      <c r="G124">
        <f t="shared" si="8"/>
        <v>7</v>
      </c>
      <c r="H124">
        <f>ROW()</f>
        <v>124</v>
      </c>
      <c r="I124">
        <f>IF(SUM(D124:E124)&lt;&gt;0,SUM(D$2:D124)-SUM(E$2:E124),"")</f>
        <v>8</v>
      </c>
      <c r="J124" s="203">
        <f t="shared" si="7"/>
        <v>41086</v>
      </c>
      <c r="K124" s="54" t="str">
        <f t="shared" si="6"/>
        <v>By Bank Rs/-8</v>
      </c>
      <c r="L124" s="51">
        <f>SUMIFS(D$2:D124,C$2:C124,C124)-SUMIFS(E$2:E124,C$2:C124,C124)+IFERROR(VLOOKUP(C124,Master!B$1:F$101,5,FALSE),0)</f>
        <v>30</v>
      </c>
    </row>
    <row r="125" spans="1:12">
      <c r="A125" s="47">
        <f>IF(I125=0,A124,COUNTIF(I$2:I125,"=0")+1)</f>
        <v>62</v>
      </c>
      <c r="B125" s="203" t="s">
        <v>326</v>
      </c>
      <c r="C125" s="345" t="s">
        <v>324</v>
      </c>
      <c r="D125" s="189"/>
      <c r="E125" s="188">
        <v>8</v>
      </c>
      <c r="F125" s="190"/>
      <c r="G125">
        <f t="shared" si="8"/>
        <v>28</v>
      </c>
      <c r="H125">
        <f>ROW()</f>
        <v>125</v>
      </c>
      <c r="I125">
        <f>IF(SUM(D125:E125)&lt;&gt;0,SUM(D$2:D125)-SUM(E$2:E125),"")</f>
        <v>0</v>
      </c>
      <c r="J125" s="203">
        <f t="shared" si="7"/>
        <v>41086</v>
      </c>
      <c r="K125" s="54" t="str">
        <f t="shared" si="6"/>
        <v>By Suppliers 1 Rs/- 8</v>
      </c>
      <c r="L125" s="51">
        <f>SUMIFS(D$2:D125,C$2:C125,C125)-SUMIFS(E$2:E125,C$2:C125,C125)+IFERROR(VLOOKUP(C125,Master!B$1:F$101,5,FALSE),0)</f>
        <v>-120</v>
      </c>
    </row>
    <row r="126" spans="1:12">
      <c r="A126" s="47">
        <f>IF(I126=0,A125,COUNTIF(I$2:I126,"=0")+1)</f>
        <v>63</v>
      </c>
      <c r="B126" s="203">
        <v>41054</v>
      </c>
      <c r="C126" s="345" t="s">
        <v>307</v>
      </c>
      <c r="D126" s="189">
        <v>3</v>
      </c>
      <c r="E126" s="188"/>
      <c r="F126" s="190"/>
      <c r="G126">
        <f t="shared" si="8"/>
        <v>11</v>
      </c>
      <c r="H126">
        <f>ROW()</f>
        <v>126</v>
      </c>
      <c r="I126">
        <f>IF(SUM(D126:E126)&lt;&gt;0,SUM(D$2:D126)-SUM(E$2:E126),"")</f>
        <v>3</v>
      </c>
      <c r="J126" s="203">
        <f t="shared" si="7"/>
        <v>41054</v>
      </c>
      <c r="K126" s="54" t="str">
        <f t="shared" si="6"/>
        <v>By Cash Rs/-3</v>
      </c>
      <c r="L126" s="51">
        <f>SUMIFS(D$2:D126,C$2:C126,C126)-SUMIFS(E$2:E126,C$2:C126,C126)+IFERROR(VLOOKUP(C126,Master!B$1:F$101,5,FALSE),0)</f>
        <v>0</v>
      </c>
    </row>
    <row r="127" spans="1:12">
      <c r="A127" s="47">
        <f>IF(I127=0,A126,COUNTIF(I$2:I127,"=0")+1)</f>
        <v>63</v>
      </c>
      <c r="B127" s="203" t="s">
        <v>326</v>
      </c>
      <c r="C127" s="345" t="s">
        <v>125</v>
      </c>
      <c r="D127" s="189"/>
      <c r="E127" s="188">
        <v>3</v>
      </c>
      <c r="F127" s="190"/>
      <c r="G127">
        <f t="shared" si="8"/>
        <v>27</v>
      </c>
      <c r="H127">
        <f>ROW()</f>
        <v>127</v>
      </c>
      <c r="I127">
        <f>IF(SUM(D127:E127)&lt;&gt;0,SUM(D$2:D127)-SUM(E$2:E127),"")</f>
        <v>0</v>
      </c>
      <c r="J127" s="203">
        <f t="shared" si="7"/>
        <v>41054</v>
      </c>
      <c r="K127" s="54" t="str">
        <f t="shared" si="6"/>
        <v>By Suppliers 5 Rs/- 3</v>
      </c>
      <c r="L127" s="51">
        <f>SUMIFS(D$2:D127,C$2:C127,C127)-SUMIFS(E$2:E127,C$2:C127,C127)+IFERROR(VLOOKUP(C127,Master!B$1:F$101,5,FALSE),0)</f>
        <v>-107</v>
      </c>
    </row>
    <row r="128" spans="1:12">
      <c r="A128" s="47">
        <f>IF(I128=0,A127,COUNTIF(I$2:I128,"=0")+1)</f>
        <v>64</v>
      </c>
      <c r="B128" s="203">
        <v>41236</v>
      </c>
      <c r="C128" s="345" t="s">
        <v>306</v>
      </c>
      <c r="D128" s="189">
        <v>9</v>
      </c>
      <c r="E128" s="188"/>
      <c r="F128" s="190"/>
      <c r="G128">
        <f t="shared" si="8"/>
        <v>10</v>
      </c>
      <c r="H128">
        <f>ROW()</f>
        <v>128</v>
      </c>
      <c r="I128">
        <f>IF(SUM(D128:E128)&lt;&gt;0,SUM(D$2:D128)-SUM(E$2:E128),"")</f>
        <v>9</v>
      </c>
      <c r="J128" s="203">
        <f t="shared" si="7"/>
        <v>41236</v>
      </c>
      <c r="K128" s="54" t="str">
        <f t="shared" si="6"/>
        <v>By Bank Rs/-9</v>
      </c>
      <c r="L128" s="51">
        <f>SUMIFS(D$2:D128,C$2:C128,C128)-SUMIFS(E$2:E128,C$2:C128,C128)+IFERROR(VLOOKUP(C128,Master!B$1:F$101,5,FALSE),0)</f>
        <v>-10</v>
      </c>
    </row>
    <row r="129" spans="1:12">
      <c r="A129" s="47">
        <f>IF(I129=0,A128,COUNTIF(I$2:I129,"=0")+1)</f>
        <v>64</v>
      </c>
      <c r="B129" s="203" t="s">
        <v>326</v>
      </c>
      <c r="C129" s="345" t="s">
        <v>324</v>
      </c>
      <c r="D129" s="189"/>
      <c r="E129" s="188">
        <v>9</v>
      </c>
      <c r="F129" s="190"/>
      <c r="G129">
        <f t="shared" si="8"/>
        <v>28</v>
      </c>
      <c r="H129">
        <f>ROW()</f>
        <v>129</v>
      </c>
      <c r="I129">
        <f>IF(SUM(D129:E129)&lt;&gt;0,SUM(D$2:D129)-SUM(E$2:E129),"")</f>
        <v>0</v>
      </c>
      <c r="J129" s="203">
        <f t="shared" si="7"/>
        <v>41236</v>
      </c>
      <c r="K129" s="54" t="str">
        <f t="shared" si="6"/>
        <v>By Suppliers 4 Rs/- 9</v>
      </c>
      <c r="L129" s="51">
        <f>SUMIFS(D$2:D129,C$2:C129,C129)-SUMIFS(E$2:E129,C$2:C129,C129)+IFERROR(VLOOKUP(C129,Master!B$1:F$101,5,FALSE),0)</f>
        <v>-129</v>
      </c>
    </row>
    <row r="130" spans="1:12">
      <c r="A130" s="47">
        <f>IF(I130=0,A129,COUNTIF(I$2:I130,"=0")+1)</f>
        <v>65</v>
      </c>
      <c r="B130" s="203">
        <v>41236</v>
      </c>
      <c r="C130" s="345" t="s">
        <v>303</v>
      </c>
      <c r="D130" s="189">
        <v>4</v>
      </c>
      <c r="E130" s="188"/>
      <c r="F130" s="190"/>
      <c r="G130">
        <f t="shared" ref="G130:G139" si="9">VLOOKUP(C130,LL,2,FALSE)</f>
        <v>7</v>
      </c>
      <c r="H130">
        <f>ROW()</f>
        <v>130</v>
      </c>
      <c r="I130">
        <f>IF(SUM(D130:E130)&lt;&gt;0,SUM(D$2:D130)-SUM(E$2:E130),"")</f>
        <v>4</v>
      </c>
      <c r="J130" s="203">
        <f t="shared" si="7"/>
        <v>41236</v>
      </c>
      <c r="K130" s="54" t="str">
        <f t="shared" ref="K130:K193" si="10">IF(I130=0,"By "&amp;C129&amp;" Rs/- "&amp;SUM(D129:E129),"By "&amp;C131&amp;" Rs/-"&amp;SUM(D131:E131))</f>
        <v>By Cash Rs/-4</v>
      </c>
      <c r="L130" s="51">
        <f>SUMIFS(D$2:D130,C$2:C130,C130)-SUMIFS(E$2:E130,C$2:C130,C130)+IFERROR(VLOOKUP(C130,Master!B$1:F$101,5,FALSE),0)</f>
        <v>34</v>
      </c>
    </row>
    <row r="131" spans="1:12">
      <c r="A131" s="47">
        <f>IF(I131=0,A130,COUNTIF(I$2:I131,"=0")+1)</f>
        <v>65</v>
      </c>
      <c r="B131" s="203" t="s">
        <v>326</v>
      </c>
      <c r="C131" s="345" t="s">
        <v>125</v>
      </c>
      <c r="D131" s="189"/>
      <c r="E131" s="188">
        <v>4</v>
      </c>
      <c r="F131" s="190"/>
      <c r="G131">
        <f t="shared" si="9"/>
        <v>27</v>
      </c>
      <c r="H131">
        <f>ROW()</f>
        <v>131</v>
      </c>
      <c r="I131">
        <f>IF(SUM(D131:E131)&lt;&gt;0,SUM(D$2:D131)-SUM(E$2:E131),"")</f>
        <v>0</v>
      </c>
      <c r="J131" s="203">
        <f t="shared" ref="J131:J194" si="11">IFERROR(AVERAGEIFS(B:B,A:A,A131),"")</f>
        <v>41236</v>
      </c>
      <c r="K131" s="54" t="str">
        <f t="shared" si="10"/>
        <v>By Suppliers 1 Rs/- 4</v>
      </c>
      <c r="L131" s="51">
        <f>SUMIFS(D$2:D131,C$2:C131,C131)-SUMIFS(E$2:E131,C$2:C131,C131)+IFERROR(VLOOKUP(C131,Master!B$1:F$101,5,FALSE),0)</f>
        <v>-111</v>
      </c>
    </row>
    <row r="132" spans="1:12">
      <c r="A132" s="47">
        <f>IF(I132=0,A131,COUNTIF(I$2:I132,"=0")+1)</f>
        <v>66</v>
      </c>
      <c r="B132" s="203">
        <v>41011</v>
      </c>
      <c r="C132" s="345" t="s">
        <v>306</v>
      </c>
      <c r="D132" s="189">
        <v>2</v>
      </c>
      <c r="E132" s="188"/>
      <c r="F132" s="190"/>
      <c r="G132">
        <f t="shared" si="9"/>
        <v>10</v>
      </c>
      <c r="H132">
        <f>ROW()</f>
        <v>132</v>
      </c>
      <c r="I132">
        <f>IF(SUM(D132:E132)&lt;&gt;0,SUM(D$2:D132)-SUM(E$2:E132),"")</f>
        <v>2</v>
      </c>
      <c r="J132" s="203">
        <f t="shared" si="11"/>
        <v>41011</v>
      </c>
      <c r="K132" s="54" t="str">
        <f t="shared" si="10"/>
        <v>By Bank Rs/-2</v>
      </c>
      <c r="L132" s="51">
        <f>SUMIFS(D$2:D132,C$2:C132,C132)-SUMIFS(E$2:E132,C$2:C132,C132)+IFERROR(VLOOKUP(C132,Master!B$1:F$101,5,FALSE),0)</f>
        <v>-8</v>
      </c>
    </row>
    <row r="133" spans="1:12">
      <c r="A133" s="47">
        <f>IF(I133=0,A132,COUNTIF(I$2:I133,"=0")+1)</f>
        <v>66</v>
      </c>
      <c r="B133" s="203" t="s">
        <v>326</v>
      </c>
      <c r="C133" s="345" t="s">
        <v>324</v>
      </c>
      <c r="D133" s="189"/>
      <c r="E133" s="188">
        <v>2</v>
      </c>
      <c r="F133" s="190"/>
      <c r="G133">
        <f t="shared" si="9"/>
        <v>28</v>
      </c>
      <c r="H133">
        <f>ROW()</f>
        <v>133</v>
      </c>
      <c r="I133">
        <f>IF(SUM(D133:E133)&lt;&gt;0,SUM(D$2:D133)-SUM(E$2:E133),"")</f>
        <v>0</v>
      </c>
      <c r="J133" s="203">
        <f t="shared" si="11"/>
        <v>41011</v>
      </c>
      <c r="K133" s="54" t="str">
        <f t="shared" si="10"/>
        <v>By Suppliers 4 Rs/- 2</v>
      </c>
      <c r="L133" s="51">
        <f>SUMIFS(D$2:D133,C$2:C133,C133)-SUMIFS(E$2:E133,C$2:C133,C133)+IFERROR(VLOOKUP(C133,Master!B$1:F$101,5,FALSE),0)</f>
        <v>-131</v>
      </c>
    </row>
    <row r="134" spans="1:12">
      <c r="A134" s="47">
        <f>IF(I134=0,A133,COUNTIF(I$2:I134,"=0")+1)</f>
        <v>67</v>
      </c>
      <c r="B134" s="203">
        <v>41156</v>
      </c>
      <c r="C134" s="345" t="s">
        <v>310</v>
      </c>
      <c r="D134" s="189">
        <v>8</v>
      </c>
      <c r="E134" s="188"/>
      <c r="F134" s="190"/>
      <c r="G134">
        <f t="shared" si="9"/>
        <v>14</v>
      </c>
      <c r="H134">
        <f>ROW()</f>
        <v>134</v>
      </c>
      <c r="I134">
        <f>IF(SUM(D134:E134)&lt;&gt;0,SUM(D$2:D134)-SUM(E$2:E134),"")</f>
        <v>8</v>
      </c>
      <c r="J134" s="203">
        <f t="shared" si="11"/>
        <v>41156</v>
      </c>
      <c r="K134" s="54" t="str">
        <f t="shared" si="10"/>
        <v>By Cash Rs/-8</v>
      </c>
      <c r="L134" s="51">
        <f>SUMIFS(D$2:D134,C$2:C134,C134)-SUMIFS(E$2:E134,C$2:C134,C134)+IFERROR(VLOOKUP(C134,Master!B$1:F$101,5,FALSE),0)</f>
        <v>12</v>
      </c>
    </row>
    <row r="135" spans="1:12">
      <c r="A135" s="47">
        <f>IF(I135=0,A134,COUNTIF(I$2:I135,"=0")+1)</f>
        <v>67</v>
      </c>
      <c r="B135" s="203" t="s">
        <v>326</v>
      </c>
      <c r="C135" s="345" t="s">
        <v>125</v>
      </c>
      <c r="D135" s="189"/>
      <c r="E135" s="188">
        <v>8</v>
      </c>
      <c r="F135" s="190"/>
      <c r="G135">
        <f t="shared" si="9"/>
        <v>27</v>
      </c>
      <c r="H135">
        <f>ROW()</f>
        <v>135</v>
      </c>
      <c r="I135">
        <f>IF(SUM(D135:E135)&lt;&gt;0,SUM(D$2:D135)-SUM(E$2:E135),"")</f>
        <v>0</v>
      </c>
      <c r="J135" s="203">
        <f t="shared" si="11"/>
        <v>41156</v>
      </c>
      <c r="K135" s="54" t="str">
        <f t="shared" si="10"/>
        <v>By Suppliers 8 Rs/- 8</v>
      </c>
      <c r="L135" s="51">
        <f>SUMIFS(D$2:D135,C$2:C135,C135)-SUMIFS(E$2:E135,C$2:C135,C135)+IFERROR(VLOOKUP(C135,Master!B$1:F$101,5,FALSE),0)</f>
        <v>-119</v>
      </c>
    </row>
    <row r="136" spans="1:12">
      <c r="A136" s="47">
        <f>IF(I136=0,A135,COUNTIF(I$2:I136,"=0")+1)</f>
        <v>68</v>
      </c>
      <c r="B136" s="203">
        <v>41245</v>
      </c>
      <c r="C136" s="345" t="s">
        <v>310</v>
      </c>
      <c r="D136" s="189">
        <v>5</v>
      </c>
      <c r="E136" s="188"/>
      <c r="F136" s="190"/>
      <c r="G136">
        <f t="shared" si="9"/>
        <v>14</v>
      </c>
      <c r="H136">
        <f>ROW()</f>
        <v>136</v>
      </c>
      <c r="I136">
        <f>IF(SUM(D136:E136)&lt;&gt;0,SUM(D$2:D136)-SUM(E$2:E136),"")</f>
        <v>5</v>
      </c>
      <c r="J136" s="203">
        <f t="shared" si="11"/>
        <v>41245</v>
      </c>
      <c r="K136" s="54" t="str">
        <f t="shared" si="10"/>
        <v>By Bank Rs/-5</v>
      </c>
      <c r="L136" s="51">
        <f>SUMIFS(D$2:D136,C$2:C136,C136)-SUMIFS(E$2:E136,C$2:C136,C136)+IFERROR(VLOOKUP(C136,Master!B$1:F$101,5,FALSE),0)</f>
        <v>17</v>
      </c>
    </row>
    <row r="137" spans="1:12">
      <c r="A137" s="47">
        <f>IF(I137=0,A136,COUNTIF(I$2:I137,"=0")+1)</f>
        <v>68</v>
      </c>
      <c r="B137" s="203" t="s">
        <v>326</v>
      </c>
      <c r="C137" s="345" t="s">
        <v>324</v>
      </c>
      <c r="D137" s="189"/>
      <c r="E137" s="188">
        <v>5</v>
      </c>
      <c r="F137" s="190"/>
      <c r="G137">
        <f t="shared" si="9"/>
        <v>28</v>
      </c>
      <c r="H137">
        <f>ROW()</f>
        <v>137</v>
      </c>
      <c r="I137">
        <f>IF(SUM(D137:E137)&lt;&gt;0,SUM(D$2:D137)-SUM(E$2:E137),"")</f>
        <v>0</v>
      </c>
      <c r="J137" s="203">
        <f t="shared" si="11"/>
        <v>41245</v>
      </c>
      <c r="K137" s="54" t="str">
        <f t="shared" si="10"/>
        <v>By Suppliers 8 Rs/- 5</v>
      </c>
      <c r="L137" s="51">
        <f>SUMIFS(D$2:D137,C$2:C137,C137)-SUMIFS(E$2:E137,C$2:C137,C137)+IFERROR(VLOOKUP(C137,Master!B$1:F$101,5,FALSE),0)</f>
        <v>-136</v>
      </c>
    </row>
    <row r="138" spans="1:12">
      <c r="A138" s="47">
        <f>IF(I138=0,A137,COUNTIF(I$2:I138,"=0")+1)</f>
        <v>69</v>
      </c>
      <c r="B138" s="203">
        <v>41198</v>
      </c>
      <c r="C138" s="345" t="s">
        <v>307</v>
      </c>
      <c r="D138" s="189">
        <v>10</v>
      </c>
      <c r="E138" s="188"/>
      <c r="F138" s="190"/>
      <c r="G138">
        <f t="shared" si="9"/>
        <v>11</v>
      </c>
      <c r="H138">
        <f>ROW()</f>
        <v>138</v>
      </c>
      <c r="I138">
        <f>IF(SUM(D138:E138)&lt;&gt;0,SUM(D$2:D138)-SUM(E$2:E138),"")</f>
        <v>10</v>
      </c>
      <c r="J138" s="203">
        <f t="shared" si="11"/>
        <v>41198</v>
      </c>
      <c r="K138" s="54" t="str">
        <f t="shared" si="10"/>
        <v>By Cash Rs/-10</v>
      </c>
      <c r="L138" s="51">
        <f>SUMIFS(D$2:D138,C$2:C138,C138)-SUMIFS(E$2:E138,C$2:C138,C138)+IFERROR(VLOOKUP(C138,Master!B$1:F$101,5,FALSE),0)</f>
        <v>10</v>
      </c>
    </row>
    <row r="139" spans="1:12">
      <c r="A139" s="47">
        <f>IF(I139=0,A138,COUNTIF(I$2:I139,"=0")+1)</f>
        <v>69</v>
      </c>
      <c r="B139" s="203" t="s">
        <v>326</v>
      </c>
      <c r="C139" s="345" t="s">
        <v>125</v>
      </c>
      <c r="D139" s="189"/>
      <c r="E139" s="188">
        <v>10</v>
      </c>
      <c r="F139" s="190"/>
      <c r="G139">
        <f t="shared" si="9"/>
        <v>27</v>
      </c>
      <c r="H139">
        <f>ROW()</f>
        <v>139</v>
      </c>
      <c r="I139">
        <f>IF(SUM(D139:E139)&lt;&gt;0,SUM(D$2:D139)-SUM(E$2:E139),"")</f>
        <v>0</v>
      </c>
      <c r="J139" s="203">
        <f t="shared" si="11"/>
        <v>41198</v>
      </c>
      <c r="K139" s="54" t="str">
        <f t="shared" si="10"/>
        <v>By Suppliers 5 Rs/- 10</v>
      </c>
      <c r="L139" s="51">
        <f>SUMIFS(D$2:D139,C$2:C139,C139)-SUMIFS(E$2:E139,C$2:C139,C139)+IFERROR(VLOOKUP(C139,Master!B$1:F$101,5,FALSE),0)</f>
        <v>-129</v>
      </c>
    </row>
    <row r="140" spans="1:12">
      <c r="A140" s="47">
        <f>IF(I140=0,A139,COUNTIF(I$2:I140,"=0")+1)</f>
        <v>70</v>
      </c>
      <c r="B140" s="203">
        <v>41162</v>
      </c>
      <c r="C140" s="345" t="s">
        <v>306</v>
      </c>
      <c r="D140" s="189">
        <v>3</v>
      </c>
      <c r="E140" s="188"/>
      <c r="F140" s="190"/>
      <c r="G140">
        <f t="shared" ref="G140:G203" si="12">VLOOKUP(C140,LL,2,FALSE)</f>
        <v>10</v>
      </c>
      <c r="H140">
        <f>ROW()</f>
        <v>140</v>
      </c>
      <c r="I140">
        <f>IF(SUM(D140:E140)&lt;&gt;0,SUM(D$2:D140)-SUM(E$2:E140),"")</f>
        <v>3</v>
      </c>
      <c r="J140" s="203">
        <f t="shared" si="11"/>
        <v>41162</v>
      </c>
      <c r="K140" s="54" t="str">
        <f t="shared" si="10"/>
        <v>By Bank Rs/-3</v>
      </c>
      <c r="L140" s="51">
        <f>SUMIFS(D$2:D140,C$2:C140,C140)-SUMIFS(E$2:E140,C$2:C140,C140)+IFERROR(VLOOKUP(C140,Master!B$1:F$101,5,FALSE),0)</f>
        <v>-5</v>
      </c>
    </row>
    <row r="141" spans="1:12">
      <c r="A141" s="47">
        <f>IF(I141=0,A140,COUNTIF(I$2:I141,"=0")+1)</f>
        <v>70</v>
      </c>
      <c r="B141" s="203" t="s">
        <v>326</v>
      </c>
      <c r="C141" s="345" t="s">
        <v>324</v>
      </c>
      <c r="D141" s="189"/>
      <c r="E141" s="188">
        <v>3</v>
      </c>
      <c r="F141" s="190"/>
      <c r="G141">
        <f t="shared" si="12"/>
        <v>28</v>
      </c>
      <c r="H141">
        <f>ROW()</f>
        <v>141</v>
      </c>
      <c r="I141">
        <f>IF(SUM(D141:E141)&lt;&gt;0,SUM(D$2:D141)-SUM(E$2:E141),"")</f>
        <v>0</v>
      </c>
      <c r="J141" s="203">
        <f t="shared" si="11"/>
        <v>41162</v>
      </c>
      <c r="K141" s="54" t="str">
        <f t="shared" si="10"/>
        <v>By Suppliers 4 Rs/- 3</v>
      </c>
      <c r="L141" s="51">
        <f>SUMIFS(D$2:D141,C$2:C141,C141)-SUMIFS(E$2:E141,C$2:C141,C141)+IFERROR(VLOOKUP(C141,Master!B$1:F$101,5,FALSE),0)</f>
        <v>-139</v>
      </c>
    </row>
    <row r="142" spans="1:12">
      <c r="A142" s="47">
        <f>IF(I142=0,A141,COUNTIF(I$2:I142,"=0")+1)</f>
        <v>71</v>
      </c>
      <c r="B142" s="203">
        <v>41140</v>
      </c>
      <c r="C142" s="345" t="s">
        <v>303</v>
      </c>
      <c r="D142" s="189">
        <v>2</v>
      </c>
      <c r="E142" s="188"/>
      <c r="F142" s="190"/>
      <c r="G142">
        <f t="shared" si="12"/>
        <v>7</v>
      </c>
      <c r="H142">
        <f>ROW()</f>
        <v>142</v>
      </c>
      <c r="I142">
        <f>IF(SUM(D142:E142)&lt;&gt;0,SUM(D$2:D142)-SUM(E$2:E142),"")</f>
        <v>2</v>
      </c>
      <c r="J142" s="203">
        <f t="shared" si="11"/>
        <v>41140</v>
      </c>
      <c r="K142" s="54" t="str">
        <f t="shared" si="10"/>
        <v>By Cash Rs/-2</v>
      </c>
      <c r="L142" s="51">
        <f>SUMIFS(D$2:D142,C$2:C142,C142)-SUMIFS(E$2:E142,C$2:C142,C142)+IFERROR(VLOOKUP(C142,Master!B$1:F$101,5,FALSE),0)</f>
        <v>36</v>
      </c>
    </row>
    <row r="143" spans="1:12">
      <c r="A143" s="47">
        <f>IF(I143=0,A142,COUNTIF(I$2:I143,"=0")+1)</f>
        <v>71</v>
      </c>
      <c r="B143" s="203" t="s">
        <v>326</v>
      </c>
      <c r="C143" s="345" t="s">
        <v>125</v>
      </c>
      <c r="D143" s="189"/>
      <c r="E143" s="188">
        <v>2</v>
      </c>
      <c r="F143" s="190"/>
      <c r="G143">
        <f t="shared" si="12"/>
        <v>27</v>
      </c>
      <c r="H143">
        <f>ROW()</f>
        <v>143</v>
      </c>
      <c r="I143">
        <f>IF(SUM(D143:E143)&lt;&gt;0,SUM(D$2:D143)-SUM(E$2:E143),"")</f>
        <v>0</v>
      </c>
      <c r="J143" s="203">
        <f t="shared" si="11"/>
        <v>41140</v>
      </c>
      <c r="K143" s="54" t="str">
        <f t="shared" si="10"/>
        <v>By Suppliers 1 Rs/- 2</v>
      </c>
      <c r="L143" s="51">
        <f>SUMIFS(D$2:D143,C$2:C143,C143)-SUMIFS(E$2:E143,C$2:C143,C143)+IFERROR(VLOOKUP(C143,Master!B$1:F$101,5,FALSE),0)</f>
        <v>-131</v>
      </c>
    </row>
    <row r="144" spans="1:12">
      <c r="A144" s="47">
        <f>IF(I144=0,A143,COUNTIF(I$2:I144,"=0")+1)</f>
        <v>72</v>
      </c>
      <c r="B144" s="203">
        <v>41231</v>
      </c>
      <c r="C144" s="345" t="s">
        <v>308</v>
      </c>
      <c r="D144" s="189">
        <v>9</v>
      </c>
      <c r="E144" s="188"/>
      <c r="F144" s="190"/>
      <c r="G144">
        <f t="shared" si="12"/>
        <v>12</v>
      </c>
      <c r="H144">
        <f>ROW()</f>
        <v>144</v>
      </c>
      <c r="I144">
        <f>IF(SUM(D144:E144)&lt;&gt;0,SUM(D$2:D144)-SUM(E$2:E144),"")</f>
        <v>9</v>
      </c>
      <c r="J144" s="203">
        <f t="shared" si="11"/>
        <v>41231</v>
      </c>
      <c r="K144" s="54" t="str">
        <f t="shared" si="10"/>
        <v>By Bank Rs/-9</v>
      </c>
      <c r="L144" s="51">
        <f>SUMIFS(D$2:D144,C$2:C144,C144)-SUMIFS(E$2:E144,C$2:C144,C144)+IFERROR(VLOOKUP(C144,Master!B$1:F$101,5,FALSE),0)</f>
        <v>7</v>
      </c>
    </row>
    <row r="145" spans="1:12">
      <c r="A145" s="47">
        <f>IF(I145=0,A144,COUNTIF(I$2:I145,"=0")+1)</f>
        <v>72</v>
      </c>
      <c r="B145" s="203" t="s">
        <v>326</v>
      </c>
      <c r="C145" s="345" t="s">
        <v>324</v>
      </c>
      <c r="D145" s="189"/>
      <c r="E145" s="188">
        <v>9</v>
      </c>
      <c r="F145" s="190"/>
      <c r="G145">
        <f t="shared" si="12"/>
        <v>28</v>
      </c>
      <c r="H145">
        <f>ROW()</f>
        <v>145</v>
      </c>
      <c r="I145">
        <f>IF(SUM(D145:E145)&lt;&gt;0,SUM(D$2:D145)-SUM(E$2:E145),"")</f>
        <v>0</v>
      </c>
      <c r="J145" s="203">
        <f t="shared" si="11"/>
        <v>41231</v>
      </c>
      <c r="K145" s="54" t="str">
        <f t="shared" si="10"/>
        <v>By Suppliers 6 Rs/- 9</v>
      </c>
      <c r="L145" s="51">
        <f>SUMIFS(D$2:D145,C$2:C145,C145)-SUMIFS(E$2:E145,C$2:C145,C145)+IFERROR(VLOOKUP(C145,Master!B$1:F$101,5,FALSE),0)</f>
        <v>-148</v>
      </c>
    </row>
    <row r="146" spans="1:12">
      <c r="A146" s="47">
        <f>IF(I146=0,A145,COUNTIF(I$2:I146,"=0")+1)</f>
        <v>73</v>
      </c>
      <c r="B146" s="203">
        <v>41134</v>
      </c>
      <c r="C146" s="345" t="s">
        <v>306</v>
      </c>
      <c r="D146" s="189">
        <v>6</v>
      </c>
      <c r="E146" s="188"/>
      <c r="F146" s="190"/>
      <c r="G146">
        <f t="shared" si="12"/>
        <v>10</v>
      </c>
      <c r="H146">
        <f>ROW()</f>
        <v>146</v>
      </c>
      <c r="I146">
        <f>IF(SUM(D146:E146)&lt;&gt;0,SUM(D$2:D146)-SUM(E$2:E146),"")</f>
        <v>6</v>
      </c>
      <c r="J146" s="203">
        <f t="shared" si="11"/>
        <v>41134</v>
      </c>
      <c r="K146" s="54" t="str">
        <f t="shared" si="10"/>
        <v>By Cash Rs/-6</v>
      </c>
      <c r="L146" s="51">
        <f>SUMIFS(D$2:D146,C$2:C146,C146)-SUMIFS(E$2:E146,C$2:C146,C146)+IFERROR(VLOOKUP(C146,Master!B$1:F$101,5,FALSE),0)</f>
        <v>1</v>
      </c>
    </row>
    <row r="147" spans="1:12">
      <c r="A147" s="47">
        <f>IF(I147=0,A146,COUNTIF(I$2:I147,"=0")+1)</f>
        <v>73</v>
      </c>
      <c r="B147" s="203" t="s">
        <v>326</v>
      </c>
      <c r="C147" s="345" t="s">
        <v>125</v>
      </c>
      <c r="D147" s="189"/>
      <c r="E147" s="188">
        <v>6</v>
      </c>
      <c r="F147" s="190"/>
      <c r="G147">
        <f t="shared" si="12"/>
        <v>27</v>
      </c>
      <c r="H147">
        <f>ROW()</f>
        <v>147</v>
      </c>
      <c r="I147">
        <f>IF(SUM(D147:E147)&lt;&gt;0,SUM(D$2:D147)-SUM(E$2:E147),"")</f>
        <v>0</v>
      </c>
      <c r="J147" s="203">
        <f t="shared" si="11"/>
        <v>41134</v>
      </c>
      <c r="K147" s="54" t="str">
        <f t="shared" si="10"/>
        <v>By Suppliers 4 Rs/- 6</v>
      </c>
      <c r="L147" s="51">
        <f>SUMIFS(D$2:D147,C$2:C147,C147)-SUMIFS(E$2:E147,C$2:C147,C147)+IFERROR(VLOOKUP(C147,Master!B$1:F$101,5,FALSE),0)</f>
        <v>-137</v>
      </c>
    </row>
    <row r="148" spans="1:12">
      <c r="A148" s="47">
        <f>IF(I148=0,A147,COUNTIF(I$2:I148,"=0")+1)</f>
        <v>74</v>
      </c>
      <c r="B148" s="203">
        <v>41032</v>
      </c>
      <c r="C148" s="345" t="s">
        <v>310</v>
      </c>
      <c r="D148" s="189">
        <v>9</v>
      </c>
      <c r="E148" s="188"/>
      <c r="F148" s="190"/>
      <c r="G148">
        <f t="shared" si="12"/>
        <v>14</v>
      </c>
      <c r="H148">
        <f>ROW()</f>
        <v>148</v>
      </c>
      <c r="I148">
        <f>IF(SUM(D148:E148)&lt;&gt;0,SUM(D$2:D148)-SUM(E$2:E148),"")</f>
        <v>9</v>
      </c>
      <c r="J148" s="203">
        <f t="shared" si="11"/>
        <v>41032</v>
      </c>
      <c r="K148" s="54" t="str">
        <f t="shared" si="10"/>
        <v>By Cash Rs/-9</v>
      </c>
      <c r="L148" s="51">
        <f>SUMIFS(D$2:D148,C$2:C148,C148)-SUMIFS(E$2:E148,C$2:C148,C148)+IFERROR(VLOOKUP(C148,Master!B$1:F$101,5,FALSE),0)</f>
        <v>26</v>
      </c>
    </row>
    <row r="149" spans="1:12">
      <c r="A149" s="47">
        <f>IF(I149=0,A148,COUNTIF(I$2:I149,"=0")+1)</f>
        <v>74</v>
      </c>
      <c r="B149" s="203" t="s">
        <v>326</v>
      </c>
      <c r="C149" s="345" t="s">
        <v>125</v>
      </c>
      <c r="D149" s="189"/>
      <c r="E149" s="188">
        <v>9</v>
      </c>
      <c r="F149" s="190"/>
      <c r="G149">
        <f t="shared" si="12"/>
        <v>27</v>
      </c>
      <c r="H149">
        <f>ROW()</f>
        <v>149</v>
      </c>
      <c r="I149">
        <f>IF(SUM(D149:E149)&lt;&gt;0,SUM(D$2:D149)-SUM(E$2:E149),"")</f>
        <v>0</v>
      </c>
      <c r="J149" s="203">
        <f t="shared" si="11"/>
        <v>41032</v>
      </c>
      <c r="K149" s="54" t="str">
        <f t="shared" si="10"/>
        <v>By Suppliers 8 Rs/- 9</v>
      </c>
      <c r="L149" s="51">
        <f>SUMIFS(D$2:D149,C$2:C149,C149)-SUMIFS(E$2:E149,C$2:C149,C149)+IFERROR(VLOOKUP(C149,Master!B$1:F$101,5,FALSE),0)</f>
        <v>-146</v>
      </c>
    </row>
    <row r="150" spans="1:12">
      <c r="A150" s="47">
        <f>IF(I150=0,A149,COUNTIF(I$2:I150,"=0")+1)</f>
        <v>75</v>
      </c>
      <c r="B150" s="203">
        <v>41233</v>
      </c>
      <c r="C150" s="345" t="s">
        <v>314</v>
      </c>
      <c r="D150" s="189"/>
      <c r="E150" s="188">
        <v>2</v>
      </c>
      <c r="F150" s="190"/>
      <c r="G150">
        <f t="shared" si="12"/>
        <v>17</v>
      </c>
      <c r="H150">
        <f>ROW()</f>
        <v>150</v>
      </c>
      <c r="I150">
        <f>IF(SUM(D150:E150)&lt;&gt;0,SUM(D$2:D150)-SUM(E$2:E150),"")</f>
        <v>-2</v>
      </c>
      <c r="J150" s="203">
        <f t="shared" si="11"/>
        <v>41233</v>
      </c>
      <c r="K150" s="54" t="str">
        <f t="shared" si="10"/>
        <v>By Customers 7 Rs/-2</v>
      </c>
      <c r="L150" s="51">
        <f>SUMIFS(D$2:D150,C$2:C150,C150)-SUMIFS(E$2:E150,C$2:C150,C150)+IFERROR(VLOOKUP(C150,Master!B$1:F$101,5,FALSE),0)</f>
        <v>-2</v>
      </c>
    </row>
    <row r="151" spans="1:12">
      <c r="A151" s="47">
        <f>IF(I151=0,A150,COUNTIF(I$2:I151,"=0")+1)</f>
        <v>75</v>
      </c>
      <c r="B151" s="203" t="s">
        <v>127</v>
      </c>
      <c r="C151" s="345" t="s">
        <v>322</v>
      </c>
      <c r="D151" s="189">
        <v>2</v>
      </c>
      <c r="E151" s="188"/>
      <c r="F151" s="190"/>
      <c r="G151">
        <f t="shared" si="12"/>
        <v>25</v>
      </c>
      <c r="H151">
        <f>ROW()</f>
        <v>151</v>
      </c>
      <c r="I151">
        <f>IF(SUM(D151:E151)&lt;&gt;0,SUM(D$2:D151)-SUM(E$2:E151),"")</f>
        <v>0</v>
      </c>
      <c r="J151" s="203">
        <f t="shared" si="11"/>
        <v>41233</v>
      </c>
      <c r="K151" s="54" t="str">
        <f t="shared" si="10"/>
        <v>By Sales of Product 3 Rs/- 2</v>
      </c>
      <c r="L151" s="51">
        <f>SUMIFS(D$2:D151,C$2:C151,C151)-SUMIFS(E$2:E151,C$2:C151,C151)+IFERROR(VLOOKUP(C151,Master!B$1:F$101,5,FALSE),0)</f>
        <v>2</v>
      </c>
    </row>
    <row r="152" spans="1:12">
      <c r="A152" s="47">
        <f>IF(I152=0,A151,COUNTIF(I$2:I152,"=0")+1)</f>
        <v>76</v>
      </c>
      <c r="B152" s="203">
        <v>41244</v>
      </c>
      <c r="C152" s="345" t="s">
        <v>315</v>
      </c>
      <c r="D152" s="189"/>
      <c r="E152" s="188">
        <v>9</v>
      </c>
      <c r="F152" s="190"/>
      <c r="G152">
        <f t="shared" si="12"/>
        <v>18</v>
      </c>
      <c r="H152">
        <f>ROW()</f>
        <v>152</v>
      </c>
      <c r="I152">
        <f>IF(SUM(D152:E152)&lt;&gt;0,SUM(D$2:D152)-SUM(E$2:E152),"")</f>
        <v>-9</v>
      </c>
      <c r="J152" s="203">
        <f t="shared" si="11"/>
        <v>41244</v>
      </c>
      <c r="K152" s="54" t="str">
        <f t="shared" si="10"/>
        <v>By Customers 8 Rs/-9</v>
      </c>
      <c r="L152" s="51">
        <f>SUMIFS(D$2:D152,C$2:C152,C152)-SUMIFS(E$2:E152,C$2:C152,C152)+IFERROR(VLOOKUP(C152,Master!B$1:F$101,5,FALSE),0)</f>
        <v>-9</v>
      </c>
    </row>
    <row r="153" spans="1:12">
      <c r="A153" s="47">
        <f>IF(I153=0,A152,COUNTIF(I$2:I153,"=0")+1)</f>
        <v>76</v>
      </c>
      <c r="B153" s="203" t="s">
        <v>127</v>
      </c>
      <c r="C153" s="345" t="s">
        <v>323</v>
      </c>
      <c r="D153" s="189">
        <v>9</v>
      </c>
      <c r="E153" s="188"/>
      <c r="F153" s="190"/>
      <c r="G153">
        <f t="shared" si="12"/>
        <v>26</v>
      </c>
      <c r="H153">
        <f>ROW()</f>
        <v>153</v>
      </c>
      <c r="I153">
        <f>IF(SUM(D153:E153)&lt;&gt;0,SUM(D$2:D153)-SUM(E$2:E153),"")</f>
        <v>0</v>
      </c>
      <c r="J153" s="203">
        <f t="shared" si="11"/>
        <v>41244</v>
      </c>
      <c r="K153" s="54" t="str">
        <f t="shared" si="10"/>
        <v>By Sales of Product 4 Rs/- 9</v>
      </c>
      <c r="L153" s="51">
        <f>SUMIFS(D$2:D153,C$2:C153,C153)-SUMIFS(E$2:E153,C$2:C153,C153)+IFERROR(VLOOKUP(C153,Master!B$1:F$101,5,FALSE),0)</f>
        <v>9</v>
      </c>
    </row>
    <row r="154" spans="1:12">
      <c r="A154" s="47">
        <f>IF(I154=0,A153,COUNTIF(I$2:I154,"=0")+1)</f>
        <v>77</v>
      </c>
      <c r="B154" s="203">
        <v>41184</v>
      </c>
      <c r="C154" s="345" t="s">
        <v>315</v>
      </c>
      <c r="D154" s="189"/>
      <c r="E154" s="188">
        <v>6</v>
      </c>
      <c r="F154" s="190"/>
      <c r="G154">
        <f t="shared" si="12"/>
        <v>18</v>
      </c>
      <c r="H154">
        <f>ROW()</f>
        <v>154</v>
      </c>
      <c r="I154">
        <f>IF(SUM(D154:E154)&lt;&gt;0,SUM(D$2:D154)-SUM(E$2:E154),"")</f>
        <v>-6</v>
      </c>
      <c r="J154" s="203">
        <f t="shared" si="11"/>
        <v>41184</v>
      </c>
      <c r="K154" s="54" t="str">
        <f t="shared" si="10"/>
        <v>By Customers 8 Rs/-6</v>
      </c>
      <c r="L154" s="51">
        <f>SUMIFS(D$2:D154,C$2:C154,C154)-SUMIFS(E$2:E154,C$2:C154,C154)+IFERROR(VLOOKUP(C154,Master!B$1:F$101,5,FALSE),0)</f>
        <v>-15</v>
      </c>
    </row>
    <row r="155" spans="1:12">
      <c r="A155" s="47">
        <f>IF(I155=0,A154,COUNTIF(I$2:I155,"=0")+1)</f>
        <v>77</v>
      </c>
      <c r="B155" s="203" t="s">
        <v>127</v>
      </c>
      <c r="C155" s="345" t="s">
        <v>323</v>
      </c>
      <c r="D155" s="189">
        <v>6</v>
      </c>
      <c r="E155" s="188"/>
      <c r="F155" s="190"/>
      <c r="G155">
        <f t="shared" si="12"/>
        <v>26</v>
      </c>
      <c r="H155">
        <f>ROW()</f>
        <v>155</v>
      </c>
      <c r="I155">
        <f>IF(SUM(D155:E155)&lt;&gt;0,SUM(D$2:D155)-SUM(E$2:E155),"")</f>
        <v>0</v>
      </c>
      <c r="J155" s="203">
        <f t="shared" si="11"/>
        <v>41184</v>
      </c>
      <c r="K155" s="54" t="str">
        <f t="shared" si="10"/>
        <v>By Sales of Product 4 Rs/- 6</v>
      </c>
      <c r="L155" s="51">
        <f>SUMIFS(D$2:D155,C$2:C155,C155)-SUMIFS(E$2:E155,C$2:C155,C155)+IFERROR(VLOOKUP(C155,Master!B$1:F$101,5,FALSE),0)</f>
        <v>15</v>
      </c>
    </row>
    <row r="156" spans="1:12">
      <c r="A156" s="47">
        <f>IF(I156=0,A155,COUNTIF(I$2:I156,"=0")+1)</f>
        <v>78</v>
      </c>
      <c r="B156" s="203">
        <v>41146</v>
      </c>
      <c r="C156" s="345" t="s">
        <v>313</v>
      </c>
      <c r="D156" s="189"/>
      <c r="E156" s="188">
        <v>5</v>
      </c>
      <c r="F156" s="190"/>
      <c r="G156">
        <f t="shared" si="12"/>
        <v>16</v>
      </c>
      <c r="H156">
        <f>ROW()</f>
        <v>156</v>
      </c>
      <c r="I156">
        <f>IF(SUM(D156:E156)&lt;&gt;0,SUM(D$2:D156)-SUM(E$2:E156),"")</f>
        <v>-5</v>
      </c>
      <c r="J156" s="203">
        <f t="shared" si="11"/>
        <v>41146</v>
      </c>
      <c r="K156" s="54" t="str">
        <f t="shared" si="10"/>
        <v>By Customers 5 Rs/-5</v>
      </c>
      <c r="L156" s="51">
        <f>SUMIFS(D$2:D156,C$2:C156,C156)-SUMIFS(E$2:E156,C$2:C156,C156)+IFERROR(VLOOKUP(C156,Master!B$1:F$101,5,FALSE),0)</f>
        <v>-5</v>
      </c>
    </row>
    <row r="157" spans="1:12">
      <c r="A157" s="47">
        <f>IF(I157=0,A156,COUNTIF(I$2:I157,"=0")+1)</f>
        <v>78</v>
      </c>
      <c r="B157" s="203" t="s">
        <v>127</v>
      </c>
      <c r="C157" s="345" t="s">
        <v>320</v>
      </c>
      <c r="D157" s="189">
        <v>5</v>
      </c>
      <c r="E157" s="188"/>
      <c r="F157" s="190"/>
      <c r="G157">
        <f t="shared" si="12"/>
        <v>23</v>
      </c>
      <c r="H157">
        <f>ROW()</f>
        <v>157</v>
      </c>
      <c r="I157">
        <f>IF(SUM(D157:E157)&lt;&gt;0,SUM(D$2:D157)-SUM(E$2:E157),"")</f>
        <v>0</v>
      </c>
      <c r="J157" s="203">
        <f t="shared" si="11"/>
        <v>41146</v>
      </c>
      <c r="K157" s="54" t="str">
        <f t="shared" si="10"/>
        <v>By Sales of Product 2 Rs/- 5</v>
      </c>
      <c r="L157" s="51">
        <f>SUMIFS(D$2:D157,C$2:C157,C157)-SUMIFS(E$2:E157,C$2:C157,C157)+IFERROR(VLOOKUP(C157,Master!B$1:F$101,5,FALSE),0)</f>
        <v>5</v>
      </c>
    </row>
    <row r="158" spans="1:12">
      <c r="A158" s="47">
        <f>IF(I158=0,A157,COUNTIF(I$2:I158,"=0")+1)</f>
        <v>79</v>
      </c>
      <c r="B158" s="203">
        <v>41232</v>
      </c>
      <c r="C158" s="345" t="s">
        <v>313</v>
      </c>
      <c r="D158" s="189"/>
      <c r="E158" s="188">
        <v>7</v>
      </c>
      <c r="F158" s="190"/>
      <c r="G158">
        <f t="shared" si="12"/>
        <v>16</v>
      </c>
      <c r="H158">
        <f>ROW()</f>
        <v>158</v>
      </c>
      <c r="I158">
        <f>IF(SUM(D158:E158)&lt;&gt;0,SUM(D$2:D158)-SUM(E$2:E158),"")</f>
        <v>-7</v>
      </c>
      <c r="J158" s="203">
        <f t="shared" si="11"/>
        <v>41232</v>
      </c>
      <c r="K158" s="54" t="str">
        <f t="shared" si="10"/>
        <v>By Customers 7 Rs/-7</v>
      </c>
      <c r="L158" s="51">
        <f>SUMIFS(D$2:D158,C$2:C158,C158)-SUMIFS(E$2:E158,C$2:C158,C158)+IFERROR(VLOOKUP(C158,Master!B$1:F$101,5,FALSE),0)</f>
        <v>-12</v>
      </c>
    </row>
    <row r="159" spans="1:12">
      <c r="A159" s="47">
        <f>IF(I159=0,A158,COUNTIF(I$2:I159,"=0")+1)</f>
        <v>79</v>
      </c>
      <c r="B159" s="203" t="s">
        <v>127</v>
      </c>
      <c r="C159" s="345" t="s">
        <v>322</v>
      </c>
      <c r="D159" s="189">
        <v>7</v>
      </c>
      <c r="E159" s="188"/>
      <c r="F159" s="190"/>
      <c r="G159">
        <f t="shared" si="12"/>
        <v>25</v>
      </c>
      <c r="H159">
        <f>ROW()</f>
        <v>159</v>
      </c>
      <c r="I159">
        <f>IF(SUM(D159:E159)&lt;&gt;0,SUM(D$2:D159)-SUM(E$2:E159),"")</f>
        <v>0</v>
      </c>
      <c r="J159" s="203">
        <f t="shared" si="11"/>
        <v>41232</v>
      </c>
      <c r="K159" s="54" t="str">
        <f t="shared" si="10"/>
        <v>By Sales of Product 2 Rs/- 7</v>
      </c>
      <c r="L159" s="51">
        <f>SUMIFS(D$2:D159,C$2:C159,C159)-SUMIFS(E$2:E159,C$2:C159,C159)+IFERROR(VLOOKUP(C159,Master!B$1:F$101,5,FALSE),0)</f>
        <v>9</v>
      </c>
    </row>
    <row r="160" spans="1:12">
      <c r="A160" s="47">
        <f>IF(I160=0,A159,COUNTIF(I$2:I160,"=0")+1)</f>
        <v>80</v>
      </c>
      <c r="B160" s="203">
        <v>41239</v>
      </c>
      <c r="C160" s="345" t="s">
        <v>315</v>
      </c>
      <c r="D160" s="189"/>
      <c r="E160" s="188">
        <v>5</v>
      </c>
      <c r="F160" s="190"/>
      <c r="G160">
        <f t="shared" si="12"/>
        <v>18</v>
      </c>
      <c r="H160">
        <f>ROW()</f>
        <v>160</v>
      </c>
      <c r="I160">
        <f>IF(SUM(D160:E160)&lt;&gt;0,SUM(D$2:D160)-SUM(E$2:E160),"")</f>
        <v>-5</v>
      </c>
      <c r="J160" s="203">
        <f t="shared" si="11"/>
        <v>41239</v>
      </c>
      <c r="K160" s="54" t="str">
        <f t="shared" si="10"/>
        <v>By Customers 6 Rs/-5</v>
      </c>
      <c r="L160" s="51">
        <f>SUMIFS(D$2:D160,C$2:C160,C160)-SUMIFS(E$2:E160,C$2:C160,C160)+IFERROR(VLOOKUP(C160,Master!B$1:F$101,5,FALSE),0)</f>
        <v>-20</v>
      </c>
    </row>
    <row r="161" spans="1:12">
      <c r="A161" s="47">
        <f>IF(I161=0,A160,COUNTIF(I$2:I161,"=0")+1)</f>
        <v>80</v>
      </c>
      <c r="B161" s="203" t="s">
        <v>127</v>
      </c>
      <c r="C161" s="345" t="s">
        <v>321</v>
      </c>
      <c r="D161" s="189">
        <v>5</v>
      </c>
      <c r="E161" s="188"/>
      <c r="F161" s="190"/>
      <c r="G161">
        <f t="shared" si="12"/>
        <v>24</v>
      </c>
      <c r="H161">
        <f>ROW()</f>
        <v>161</v>
      </c>
      <c r="I161">
        <f>IF(SUM(D161:E161)&lt;&gt;0,SUM(D$2:D161)-SUM(E$2:E161),"")</f>
        <v>0</v>
      </c>
      <c r="J161" s="203">
        <f t="shared" si="11"/>
        <v>41239</v>
      </c>
      <c r="K161" s="54" t="str">
        <f t="shared" si="10"/>
        <v>By Sales of Product 4 Rs/- 5</v>
      </c>
      <c r="L161" s="51">
        <f>SUMIFS(D$2:D161,C$2:C161,C161)-SUMIFS(E$2:E161,C$2:C161,C161)+IFERROR(VLOOKUP(C161,Master!B$1:F$101,5,FALSE),0)</f>
        <v>5</v>
      </c>
    </row>
    <row r="162" spans="1:12">
      <c r="A162" s="47">
        <f>IF(I162=0,A161,COUNTIF(I$2:I162,"=0")+1)</f>
        <v>81</v>
      </c>
      <c r="B162" s="203">
        <v>41095</v>
      </c>
      <c r="C162" s="345" t="s">
        <v>313</v>
      </c>
      <c r="D162" s="189"/>
      <c r="E162" s="188">
        <v>9</v>
      </c>
      <c r="F162" s="190"/>
      <c r="G162">
        <f t="shared" si="12"/>
        <v>16</v>
      </c>
      <c r="H162">
        <f>ROW()</f>
        <v>162</v>
      </c>
      <c r="I162">
        <f>IF(SUM(D162:E162)&lt;&gt;0,SUM(D$2:D162)-SUM(E$2:E162),"")</f>
        <v>-9</v>
      </c>
      <c r="J162" s="203">
        <f t="shared" si="11"/>
        <v>41095</v>
      </c>
      <c r="K162" s="54" t="str">
        <f t="shared" si="10"/>
        <v>By Customers 8 Rs/-9</v>
      </c>
      <c r="L162" s="51">
        <f>SUMIFS(D$2:D162,C$2:C162,C162)-SUMIFS(E$2:E162,C$2:C162,C162)+IFERROR(VLOOKUP(C162,Master!B$1:F$101,5,FALSE),0)</f>
        <v>-21</v>
      </c>
    </row>
    <row r="163" spans="1:12">
      <c r="A163" s="47">
        <f>IF(I163=0,A162,COUNTIF(I$2:I163,"=0")+1)</f>
        <v>81</v>
      </c>
      <c r="B163" s="203" t="s">
        <v>127</v>
      </c>
      <c r="C163" s="345" t="s">
        <v>323</v>
      </c>
      <c r="D163" s="189">
        <v>9</v>
      </c>
      <c r="E163" s="188"/>
      <c r="F163" s="190"/>
      <c r="G163">
        <f t="shared" si="12"/>
        <v>26</v>
      </c>
      <c r="H163">
        <f>ROW()</f>
        <v>163</v>
      </c>
      <c r="I163">
        <f>IF(SUM(D163:E163)&lt;&gt;0,SUM(D$2:D163)-SUM(E$2:E163),"")</f>
        <v>0</v>
      </c>
      <c r="J163" s="203">
        <f t="shared" si="11"/>
        <v>41095</v>
      </c>
      <c r="K163" s="54" t="str">
        <f t="shared" si="10"/>
        <v>By Sales of Product 2 Rs/- 9</v>
      </c>
      <c r="L163" s="51">
        <f>SUMIFS(D$2:D163,C$2:C163,C163)-SUMIFS(E$2:E163,C$2:C163,C163)+IFERROR(VLOOKUP(C163,Master!B$1:F$101,5,FALSE),0)</f>
        <v>24</v>
      </c>
    </row>
    <row r="164" spans="1:12">
      <c r="A164" s="47">
        <f>IF(I164=0,A163,COUNTIF(I$2:I164,"=0")+1)</f>
        <v>82</v>
      </c>
      <c r="B164" s="203">
        <v>41110</v>
      </c>
      <c r="C164" s="345" t="s">
        <v>315</v>
      </c>
      <c r="D164" s="189"/>
      <c r="E164" s="188">
        <v>10</v>
      </c>
      <c r="F164" s="190"/>
      <c r="G164">
        <f t="shared" si="12"/>
        <v>18</v>
      </c>
      <c r="H164">
        <f>ROW()</f>
        <v>164</v>
      </c>
      <c r="I164">
        <f>IF(SUM(D164:E164)&lt;&gt;0,SUM(D$2:D164)-SUM(E$2:E164),"")</f>
        <v>-10</v>
      </c>
      <c r="J164" s="203">
        <f t="shared" si="11"/>
        <v>41110</v>
      </c>
      <c r="K164" s="54" t="str">
        <f t="shared" si="10"/>
        <v>By Customers 2 Rs/-10</v>
      </c>
      <c r="L164" s="51">
        <f>SUMIFS(D$2:D164,C$2:C164,C164)-SUMIFS(E$2:E164,C$2:C164,C164)+IFERROR(VLOOKUP(C164,Master!B$1:F$101,5,FALSE),0)</f>
        <v>-30</v>
      </c>
    </row>
    <row r="165" spans="1:12">
      <c r="A165" s="47">
        <f>IF(I165=0,A164,COUNTIF(I$2:I165,"=0")+1)</f>
        <v>82</v>
      </c>
      <c r="B165" s="203" t="s">
        <v>127</v>
      </c>
      <c r="C165" s="345" t="s">
        <v>317</v>
      </c>
      <c r="D165" s="189">
        <v>10</v>
      </c>
      <c r="E165" s="188"/>
      <c r="F165" s="190"/>
      <c r="G165">
        <f t="shared" si="12"/>
        <v>20</v>
      </c>
      <c r="H165">
        <f>ROW()</f>
        <v>165</v>
      </c>
      <c r="I165">
        <f>IF(SUM(D165:E165)&lt;&gt;0,SUM(D$2:D165)-SUM(E$2:E165),"")</f>
        <v>0</v>
      </c>
      <c r="J165" s="203">
        <f t="shared" si="11"/>
        <v>41110</v>
      </c>
      <c r="K165" s="54" t="str">
        <f t="shared" si="10"/>
        <v>By Sales of Product 4 Rs/- 10</v>
      </c>
      <c r="L165" s="51">
        <f>SUMIFS(D$2:D165,C$2:C165,C165)-SUMIFS(E$2:E165,C$2:C165,C165)+IFERROR(VLOOKUP(C165,Master!B$1:F$101,5,FALSE),0)</f>
        <v>10</v>
      </c>
    </row>
    <row r="166" spans="1:12">
      <c r="A166" s="47">
        <f>IF(I166=0,A165,COUNTIF(I$2:I166,"=0")+1)</f>
        <v>83</v>
      </c>
      <c r="B166" s="203">
        <v>41199</v>
      </c>
      <c r="C166" s="345" t="s">
        <v>312</v>
      </c>
      <c r="D166" s="189"/>
      <c r="E166" s="188">
        <v>10</v>
      </c>
      <c r="F166" s="190"/>
      <c r="G166">
        <f t="shared" si="12"/>
        <v>15</v>
      </c>
      <c r="H166">
        <f>ROW()</f>
        <v>166</v>
      </c>
      <c r="I166">
        <f>IF(SUM(D166:E166)&lt;&gt;0,SUM(D$2:D166)-SUM(E$2:E166),"")</f>
        <v>-10</v>
      </c>
      <c r="J166" s="203">
        <f t="shared" si="11"/>
        <v>41199</v>
      </c>
      <c r="K166" s="54" t="str">
        <f t="shared" si="10"/>
        <v>By Customers 2 Rs/-10</v>
      </c>
      <c r="L166" s="51">
        <f>SUMIFS(D$2:D166,C$2:C166,C166)-SUMIFS(E$2:E166,C$2:C166,C166)+IFERROR(VLOOKUP(C166,Master!B$1:F$101,5,FALSE),0)</f>
        <v>-10</v>
      </c>
    </row>
    <row r="167" spans="1:12">
      <c r="A167" s="47">
        <f>IF(I167=0,A166,COUNTIF(I$2:I167,"=0")+1)</f>
        <v>83</v>
      </c>
      <c r="B167" s="203" t="s">
        <v>127</v>
      </c>
      <c r="C167" s="345" t="s">
        <v>317</v>
      </c>
      <c r="D167" s="189">
        <v>10</v>
      </c>
      <c r="E167" s="188"/>
      <c r="F167" s="190"/>
      <c r="G167">
        <f t="shared" si="12"/>
        <v>20</v>
      </c>
      <c r="H167">
        <f>ROW()</f>
        <v>167</v>
      </c>
      <c r="I167">
        <f>IF(SUM(D167:E167)&lt;&gt;0,SUM(D$2:D167)-SUM(E$2:E167),"")</f>
        <v>0</v>
      </c>
      <c r="J167" s="203">
        <f t="shared" si="11"/>
        <v>41199</v>
      </c>
      <c r="K167" s="54" t="str">
        <f t="shared" si="10"/>
        <v>By Sales of Product 1 Rs/- 10</v>
      </c>
      <c r="L167" s="51">
        <f>SUMIFS(D$2:D167,C$2:C167,C167)-SUMIFS(E$2:E167,C$2:C167,C167)+IFERROR(VLOOKUP(C167,Master!B$1:F$101,5,FALSE),0)</f>
        <v>20</v>
      </c>
    </row>
    <row r="168" spans="1:12">
      <c r="A168" s="47">
        <f>IF(I168=0,A167,COUNTIF(I$2:I168,"=0")+1)</f>
        <v>84</v>
      </c>
      <c r="B168" s="203">
        <v>41104</v>
      </c>
      <c r="C168" s="345" t="s">
        <v>314</v>
      </c>
      <c r="D168" s="189"/>
      <c r="E168" s="188">
        <v>9</v>
      </c>
      <c r="F168" s="190"/>
      <c r="G168">
        <f t="shared" si="12"/>
        <v>17</v>
      </c>
      <c r="H168">
        <f>ROW()</f>
        <v>168</v>
      </c>
      <c r="I168">
        <f>IF(SUM(D168:E168)&lt;&gt;0,SUM(D$2:D168)-SUM(E$2:E168),"")</f>
        <v>-9</v>
      </c>
      <c r="J168" s="203">
        <f t="shared" si="11"/>
        <v>41104</v>
      </c>
      <c r="K168" s="54" t="str">
        <f t="shared" si="10"/>
        <v>By Customers 7 Rs/-9</v>
      </c>
      <c r="L168" s="51">
        <f>SUMIFS(D$2:D168,C$2:C168,C168)-SUMIFS(E$2:E168,C$2:C168,C168)+IFERROR(VLOOKUP(C168,Master!B$1:F$101,5,FALSE),0)</f>
        <v>-11</v>
      </c>
    </row>
    <row r="169" spans="1:12">
      <c r="A169" s="47">
        <f>IF(I169=0,A168,COUNTIF(I$2:I169,"=0")+1)</f>
        <v>84</v>
      </c>
      <c r="B169" s="203" t="s">
        <v>127</v>
      </c>
      <c r="C169" s="345" t="s">
        <v>322</v>
      </c>
      <c r="D169" s="189">
        <v>9</v>
      </c>
      <c r="E169" s="188"/>
      <c r="F169" s="190"/>
      <c r="G169">
        <f t="shared" si="12"/>
        <v>25</v>
      </c>
      <c r="H169">
        <f>ROW()</f>
        <v>169</v>
      </c>
      <c r="I169">
        <f>IF(SUM(D169:E169)&lt;&gt;0,SUM(D$2:D169)-SUM(E$2:E169),"")</f>
        <v>0</v>
      </c>
      <c r="J169" s="203">
        <f t="shared" si="11"/>
        <v>41104</v>
      </c>
      <c r="K169" s="54" t="str">
        <f t="shared" si="10"/>
        <v>By Sales of Product 3 Rs/- 9</v>
      </c>
      <c r="L169" s="51">
        <f>SUMIFS(D$2:D169,C$2:C169,C169)-SUMIFS(E$2:E169,C$2:C169,C169)+IFERROR(VLOOKUP(C169,Master!B$1:F$101,5,FALSE),0)</f>
        <v>18</v>
      </c>
    </row>
    <row r="170" spans="1:12">
      <c r="A170" s="47">
        <f>IF(I170=0,A169,COUNTIF(I$2:I170,"=0")+1)</f>
        <v>85</v>
      </c>
      <c r="B170" s="203">
        <v>41163</v>
      </c>
      <c r="C170" s="345" t="s">
        <v>313</v>
      </c>
      <c r="D170" s="189"/>
      <c r="E170" s="188">
        <v>9</v>
      </c>
      <c r="F170" s="190"/>
      <c r="G170">
        <f t="shared" si="12"/>
        <v>16</v>
      </c>
      <c r="H170">
        <f>ROW()</f>
        <v>170</v>
      </c>
      <c r="I170">
        <f>IF(SUM(D170:E170)&lt;&gt;0,SUM(D$2:D170)-SUM(E$2:E170),"")</f>
        <v>-9</v>
      </c>
      <c r="J170" s="203">
        <f t="shared" si="11"/>
        <v>41163</v>
      </c>
      <c r="K170" s="54" t="str">
        <f t="shared" si="10"/>
        <v>By Customers 5 Rs/-9</v>
      </c>
      <c r="L170" s="51">
        <f>SUMIFS(D$2:D170,C$2:C170,C170)-SUMIFS(E$2:E170,C$2:C170,C170)+IFERROR(VLOOKUP(C170,Master!B$1:F$101,5,FALSE),0)</f>
        <v>-30</v>
      </c>
    </row>
    <row r="171" spans="1:12">
      <c r="A171" s="47">
        <f>IF(I171=0,A170,COUNTIF(I$2:I171,"=0")+1)</f>
        <v>85</v>
      </c>
      <c r="B171" s="203" t="s">
        <v>127</v>
      </c>
      <c r="C171" s="345" t="s">
        <v>320</v>
      </c>
      <c r="D171" s="189">
        <v>9</v>
      </c>
      <c r="E171" s="188"/>
      <c r="F171" s="190"/>
      <c r="G171">
        <f t="shared" si="12"/>
        <v>23</v>
      </c>
      <c r="H171">
        <f>ROW()</f>
        <v>171</v>
      </c>
      <c r="I171">
        <f>IF(SUM(D171:E171)&lt;&gt;0,SUM(D$2:D171)-SUM(E$2:E171),"")</f>
        <v>0</v>
      </c>
      <c r="J171" s="203">
        <f t="shared" si="11"/>
        <v>41163</v>
      </c>
      <c r="K171" s="54" t="str">
        <f t="shared" si="10"/>
        <v>By Sales of Product 2 Rs/- 9</v>
      </c>
      <c r="L171" s="51">
        <f>SUMIFS(D$2:D171,C$2:C171,C171)-SUMIFS(E$2:E171,C$2:C171,C171)+IFERROR(VLOOKUP(C171,Master!B$1:F$101,5,FALSE),0)</f>
        <v>14</v>
      </c>
    </row>
    <row r="172" spans="1:12">
      <c r="A172" s="47">
        <f>IF(I172=0,A171,COUNTIF(I$2:I172,"=0")+1)</f>
        <v>86</v>
      </c>
      <c r="B172" s="203">
        <v>41233</v>
      </c>
      <c r="C172" s="345" t="s">
        <v>315</v>
      </c>
      <c r="D172" s="189"/>
      <c r="E172" s="188">
        <v>3</v>
      </c>
      <c r="F172" s="190"/>
      <c r="G172">
        <f t="shared" si="12"/>
        <v>18</v>
      </c>
      <c r="H172">
        <f>ROW()</f>
        <v>172</v>
      </c>
      <c r="I172">
        <f>IF(SUM(D172:E172)&lt;&gt;0,SUM(D$2:D172)-SUM(E$2:E172),"")</f>
        <v>-3</v>
      </c>
      <c r="J172" s="203">
        <f t="shared" si="11"/>
        <v>41233</v>
      </c>
      <c r="K172" s="54" t="str">
        <f t="shared" si="10"/>
        <v>By Customers 6 Rs/-3</v>
      </c>
      <c r="L172" s="51">
        <f>SUMIFS(D$2:D172,C$2:C172,C172)-SUMIFS(E$2:E172,C$2:C172,C172)+IFERROR(VLOOKUP(C172,Master!B$1:F$101,5,FALSE),0)</f>
        <v>-33</v>
      </c>
    </row>
    <row r="173" spans="1:12">
      <c r="A173" s="47">
        <f>IF(I173=0,A172,COUNTIF(I$2:I173,"=0")+1)</f>
        <v>86</v>
      </c>
      <c r="B173" s="203" t="s">
        <v>127</v>
      </c>
      <c r="C173" s="345" t="s">
        <v>321</v>
      </c>
      <c r="D173" s="189">
        <v>3</v>
      </c>
      <c r="E173" s="188"/>
      <c r="F173" s="190"/>
      <c r="G173">
        <f t="shared" si="12"/>
        <v>24</v>
      </c>
      <c r="H173">
        <f>ROW()</f>
        <v>173</v>
      </c>
      <c r="I173">
        <f>IF(SUM(D173:E173)&lt;&gt;0,SUM(D$2:D173)-SUM(E$2:E173),"")</f>
        <v>0</v>
      </c>
      <c r="J173" s="203">
        <f t="shared" si="11"/>
        <v>41233</v>
      </c>
      <c r="K173" s="54" t="str">
        <f t="shared" si="10"/>
        <v>By Sales of Product 4 Rs/- 3</v>
      </c>
      <c r="L173" s="51">
        <f>SUMIFS(D$2:D173,C$2:C173,C173)-SUMIFS(E$2:E173,C$2:C173,C173)+IFERROR(VLOOKUP(C173,Master!B$1:F$101,5,FALSE),0)</f>
        <v>8</v>
      </c>
    </row>
    <row r="174" spans="1:12">
      <c r="A174" s="47">
        <f>IF(I174=0,A173,COUNTIF(I$2:I174,"=0")+1)</f>
        <v>87</v>
      </c>
      <c r="B174" s="203">
        <v>41205</v>
      </c>
      <c r="C174" s="345" t="s">
        <v>314</v>
      </c>
      <c r="D174" s="189"/>
      <c r="E174" s="188">
        <v>9</v>
      </c>
      <c r="F174" s="190"/>
      <c r="G174">
        <f t="shared" si="12"/>
        <v>17</v>
      </c>
      <c r="H174">
        <f>ROW()</f>
        <v>174</v>
      </c>
      <c r="I174">
        <f>IF(SUM(D174:E174)&lt;&gt;0,SUM(D$2:D174)-SUM(E$2:E174),"")</f>
        <v>-9</v>
      </c>
      <c r="J174" s="203">
        <f t="shared" si="11"/>
        <v>41205</v>
      </c>
      <c r="K174" s="54" t="str">
        <f t="shared" si="10"/>
        <v>By Customers 1 Rs/-9</v>
      </c>
      <c r="L174" s="51">
        <f>SUMIFS(D$2:D174,C$2:C174,C174)-SUMIFS(E$2:E174,C$2:C174,C174)+IFERROR(VLOOKUP(C174,Master!B$1:F$101,5,FALSE),0)</f>
        <v>-20</v>
      </c>
    </row>
    <row r="175" spans="1:12">
      <c r="A175" s="47">
        <f>IF(I175=0,A174,COUNTIF(I$2:I175,"=0")+1)</f>
        <v>87</v>
      </c>
      <c r="B175" s="203" t="s">
        <v>127</v>
      </c>
      <c r="C175" s="345" t="s">
        <v>316</v>
      </c>
      <c r="D175" s="189">
        <v>9</v>
      </c>
      <c r="E175" s="188"/>
      <c r="F175" s="190"/>
      <c r="G175">
        <f t="shared" si="12"/>
        <v>19</v>
      </c>
      <c r="H175">
        <f>ROW()</f>
        <v>175</v>
      </c>
      <c r="I175">
        <f>IF(SUM(D175:E175)&lt;&gt;0,SUM(D$2:D175)-SUM(E$2:E175),"")</f>
        <v>0</v>
      </c>
      <c r="J175" s="203">
        <f t="shared" si="11"/>
        <v>41205</v>
      </c>
      <c r="K175" s="54" t="str">
        <f t="shared" si="10"/>
        <v>By Sales of Product 3 Rs/- 9</v>
      </c>
      <c r="L175" s="51">
        <f>SUMIFS(D$2:D175,C$2:C175,C175)-SUMIFS(E$2:E175,C$2:C175,C175)+IFERROR(VLOOKUP(C175,Master!B$1:F$101,5,FALSE),0)</f>
        <v>9</v>
      </c>
    </row>
    <row r="176" spans="1:12">
      <c r="A176" s="47">
        <f>IF(I176=0,A175,COUNTIF(I$2:I176,"=0")+1)</f>
        <v>88</v>
      </c>
      <c r="B176" s="203">
        <v>41202</v>
      </c>
      <c r="C176" s="345" t="s">
        <v>312</v>
      </c>
      <c r="D176" s="189"/>
      <c r="E176" s="188">
        <v>3</v>
      </c>
      <c r="F176" s="190"/>
      <c r="G176">
        <f t="shared" si="12"/>
        <v>15</v>
      </c>
      <c r="H176">
        <f>ROW()</f>
        <v>176</v>
      </c>
      <c r="I176">
        <f>IF(SUM(D176:E176)&lt;&gt;0,SUM(D$2:D176)-SUM(E$2:E176),"")</f>
        <v>-3</v>
      </c>
      <c r="J176" s="203">
        <f t="shared" si="11"/>
        <v>41202</v>
      </c>
      <c r="K176" s="54" t="str">
        <f t="shared" si="10"/>
        <v>By Customers 4 Rs/-3</v>
      </c>
      <c r="L176" s="51">
        <f>SUMIFS(D$2:D176,C$2:C176,C176)-SUMIFS(E$2:E176,C$2:C176,C176)+IFERROR(VLOOKUP(C176,Master!B$1:F$101,5,FALSE),0)</f>
        <v>-13</v>
      </c>
    </row>
    <row r="177" spans="1:12">
      <c r="A177" s="47">
        <f>IF(I177=0,A176,COUNTIF(I$2:I177,"=0")+1)</f>
        <v>88</v>
      </c>
      <c r="B177" s="203" t="s">
        <v>127</v>
      </c>
      <c r="C177" s="345" t="s">
        <v>319</v>
      </c>
      <c r="D177" s="189">
        <v>3</v>
      </c>
      <c r="E177" s="188"/>
      <c r="F177" s="190"/>
      <c r="G177">
        <f t="shared" si="12"/>
        <v>22</v>
      </c>
      <c r="H177">
        <f>ROW()</f>
        <v>177</v>
      </c>
      <c r="I177">
        <f>IF(SUM(D177:E177)&lt;&gt;0,SUM(D$2:D177)-SUM(E$2:E177),"")</f>
        <v>0</v>
      </c>
      <c r="J177" s="203">
        <f t="shared" si="11"/>
        <v>41202</v>
      </c>
      <c r="K177" s="54" t="str">
        <f t="shared" si="10"/>
        <v>By Sales of Product 1 Rs/- 3</v>
      </c>
      <c r="L177" s="51">
        <f>SUMIFS(D$2:D177,C$2:C177,C177)-SUMIFS(E$2:E177,C$2:C177,C177)+IFERROR(VLOOKUP(C177,Master!B$1:F$101,5,FALSE),0)</f>
        <v>3</v>
      </c>
    </row>
    <row r="178" spans="1:12">
      <c r="A178" s="47">
        <f>IF(I178=0,A177,COUNTIF(I$2:I178,"=0")+1)</f>
        <v>89</v>
      </c>
      <c r="B178" s="203">
        <v>41097</v>
      </c>
      <c r="C178" s="345" t="s">
        <v>313</v>
      </c>
      <c r="D178" s="189"/>
      <c r="E178" s="188">
        <v>3</v>
      </c>
      <c r="F178" s="190"/>
      <c r="G178">
        <f t="shared" si="12"/>
        <v>16</v>
      </c>
      <c r="H178">
        <f>ROW()</f>
        <v>178</v>
      </c>
      <c r="I178">
        <f>IF(SUM(D178:E178)&lt;&gt;0,SUM(D$2:D178)-SUM(E$2:E178),"")</f>
        <v>-3</v>
      </c>
      <c r="J178" s="203">
        <f t="shared" si="11"/>
        <v>41097</v>
      </c>
      <c r="K178" s="54" t="str">
        <f t="shared" si="10"/>
        <v>By Customers 3 Rs/-3</v>
      </c>
      <c r="L178" s="51">
        <f>SUMIFS(D$2:D178,C$2:C178,C178)-SUMIFS(E$2:E178,C$2:C178,C178)+IFERROR(VLOOKUP(C178,Master!B$1:F$101,5,FALSE),0)</f>
        <v>-33</v>
      </c>
    </row>
    <row r="179" spans="1:12">
      <c r="A179" s="47">
        <f>IF(I179=0,A178,COUNTIF(I$2:I179,"=0")+1)</f>
        <v>89</v>
      </c>
      <c r="B179" s="203" t="s">
        <v>127</v>
      </c>
      <c r="C179" s="345" t="s">
        <v>318</v>
      </c>
      <c r="D179" s="189">
        <v>3</v>
      </c>
      <c r="E179" s="188"/>
      <c r="F179" s="190"/>
      <c r="G179">
        <f t="shared" si="12"/>
        <v>21</v>
      </c>
      <c r="H179">
        <f>ROW()</f>
        <v>179</v>
      </c>
      <c r="I179">
        <f>IF(SUM(D179:E179)&lt;&gt;0,SUM(D$2:D179)-SUM(E$2:E179),"")</f>
        <v>0</v>
      </c>
      <c r="J179" s="203">
        <f t="shared" si="11"/>
        <v>41097</v>
      </c>
      <c r="K179" s="54" t="str">
        <f t="shared" si="10"/>
        <v>By Sales of Product 2 Rs/- 3</v>
      </c>
      <c r="L179" s="51">
        <f>SUMIFS(D$2:D179,C$2:C179,C179)-SUMIFS(E$2:E179,C$2:C179,C179)+IFERROR(VLOOKUP(C179,Master!B$1:F$101,5,FALSE),0)</f>
        <v>3</v>
      </c>
    </row>
    <row r="180" spans="1:12">
      <c r="A180" s="47">
        <f>IF(I180=0,A179,COUNTIF(I$2:I180,"=0")+1)</f>
        <v>90</v>
      </c>
      <c r="B180" s="203">
        <v>41051</v>
      </c>
      <c r="C180" s="345" t="s">
        <v>312</v>
      </c>
      <c r="D180" s="189"/>
      <c r="E180" s="188">
        <v>8</v>
      </c>
      <c r="F180" s="190"/>
      <c r="G180">
        <f t="shared" si="12"/>
        <v>15</v>
      </c>
      <c r="H180">
        <f>ROW()</f>
        <v>180</v>
      </c>
      <c r="I180">
        <f>IF(SUM(D180:E180)&lt;&gt;0,SUM(D$2:D180)-SUM(E$2:E180),"")</f>
        <v>-8</v>
      </c>
      <c r="J180" s="203">
        <f t="shared" si="11"/>
        <v>41051</v>
      </c>
      <c r="K180" s="54" t="str">
        <f t="shared" si="10"/>
        <v>By Customers 1 Rs/-8</v>
      </c>
      <c r="L180" s="51">
        <f>SUMIFS(D$2:D180,C$2:C180,C180)-SUMIFS(E$2:E180,C$2:C180,C180)+IFERROR(VLOOKUP(C180,Master!B$1:F$101,5,FALSE),0)</f>
        <v>-21</v>
      </c>
    </row>
    <row r="181" spans="1:12">
      <c r="A181" s="47">
        <f>IF(I181=0,A180,COUNTIF(I$2:I181,"=0")+1)</f>
        <v>90</v>
      </c>
      <c r="B181" s="203" t="s">
        <v>127</v>
      </c>
      <c r="C181" s="345" t="s">
        <v>316</v>
      </c>
      <c r="D181" s="189">
        <v>8</v>
      </c>
      <c r="E181" s="188"/>
      <c r="F181" s="190"/>
      <c r="G181">
        <f t="shared" si="12"/>
        <v>19</v>
      </c>
      <c r="H181">
        <f>ROW()</f>
        <v>181</v>
      </c>
      <c r="I181">
        <f>IF(SUM(D181:E181)&lt;&gt;0,SUM(D$2:D181)-SUM(E$2:E181),"")</f>
        <v>0</v>
      </c>
      <c r="J181" s="203">
        <f t="shared" si="11"/>
        <v>41051</v>
      </c>
      <c r="K181" s="54" t="str">
        <f t="shared" si="10"/>
        <v>By Sales of Product 1 Rs/- 8</v>
      </c>
      <c r="L181" s="51">
        <f>SUMIFS(D$2:D181,C$2:C181,C181)-SUMIFS(E$2:E181,C$2:C181,C181)+IFERROR(VLOOKUP(C181,Master!B$1:F$101,5,FALSE),0)</f>
        <v>17</v>
      </c>
    </row>
    <row r="182" spans="1:12">
      <c r="A182" s="47">
        <f>IF(I182=0,A181,COUNTIF(I$2:I182,"=0")+1)</f>
        <v>91</v>
      </c>
      <c r="B182" s="203">
        <v>41020</v>
      </c>
      <c r="C182" s="345" t="s">
        <v>312</v>
      </c>
      <c r="D182" s="189"/>
      <c r="E182" s="188">
        <v>9</v>
      </c>
      <c r="F182" s="190"/>
      <c r="G182">
        <f t="shared" si="12"/>
        <v>15</v>
      </c>
      <c r="H182">
        <f>ROW()</f>
        <v>182</v>
      </c>
      <c r="I182">
        <f>IF(SUM(D182:E182)&lt;&gt;0,SUM(D$2:D182)-SUM(E$2:E182),"")</f>
        <v>-9</v>
      </c>
      <c r="J182" s="203">
        <f t="shared" si="11"/>
        <v>41020</v>
      </c>
      <c r="K182" s="54" t="str">
        <f t="shared" si="10"/>
        <v>By Customers 5 Rs/-9</v>
      </c>
      <c r="L182" s="51">
        <f>SUMIFS(D$2:D182,C$2:C182,C182)-SUMIFS(E$2:E182,C$2:C182,C182)+IFERROR(VLOOKUP(C182,Master!B$1:F$101,5,FALSE),0)</f>
        <v>-30</v>
      </c>
    </row>
    <row r="183" spans="1:12">
      <c r="A183" s="47">
        <f>IF(I183=0,A182,COUNTIF(I$2:I183,"=0")+1)</f>
        <v>91</v>
      </c>
      <c r="B183" s="203" t="s">
        <v>127</v>
      </c>
      <c r="C183" s="345" t="s">
        <v>320</v>
      </c>
      <c r="D183" s="189">
        <v>9</v>
      </c>
      <c r="E183" s="188"/>
      <c r="F183" s="190"/>
      <c r="G183">
        <f t="shared" si="12"/>
        <v>23</v>
      </c>
      <c r="H183">
        <f>ROW()</f>
        <v>183</v>
      </c>
      <c r="I183">
        <f>IF(SUM(D183:E183)&lt;&gt;0,SUM(D$2:D183)-SUM(E$2:E183),"")</f>
        <v>0</v>
      </c>
      <c r="J183" s="203">
        <f t="shared" si="11"/>
        <v>41020</v>
      </c>
      <c r="K183" s="54" t="str">
        <f t="shared" si="10"/>
        <v>By Sales of Product 1 Rs/- 9</v>
      </c>
      <c r="L183" s="51">
        <f>SUMIFS(D$2:D183,C$2:C183,C183)-SUMIFS(E$2:E183,C$2:C183,C183)+IFERROR(VLOOKUP(C183,Master!B$1:F$101,5,FALSE),0)</f>
        <v>23</v>
      </c>
    </row>
    <row r="184" spans="1:12">
      <c r="A184" s="47">
        <f>IF(I184=0,A183,COUNTIF(I$2:I184,"=0")+1)</f>
        <v>92</v>
      </c>
      <c r="B184" s="203">
        <v>41209</v>
      </c>
      <c r="C184" s="345" t="s">
        <v>314</v>
      </c>
      <c r="D184" s="189"/>
      <c r="E184" s="188">
        <v>5</v>
      </c>
      <c r="F184" s="190"/>
      <c r="G184">
        <f t="shared" si="12"/>
        <v>17</v>
      </c>
      <c r="H184">
        <f>ROW()</f>
        <v>184</v>
      </c>
      <c r="I184">
        <f>IF(SUM(D184:E184)&lt;&gt;0,SUM(D$2:D184)-SUM(E$2:E184),"")</f>
        <v>-5</v>
      </c>
      <c r="J184" s="203">
        <f t="shared" si="11"/>
        <v>41209</v>
      </c>
      <c r="K184" s="54" t="str">
        <f t="shared" si="10"/>
        <v>By Customers 1 Rs/-5</v>
      </c>
      <c r="L184" s="51">
        <f>SUMIFS(D$2:D184,C$2:C184,C184)-SUMIFS(E$2:E184,C$2:C184,C184)+IFERROR(VLOOKUP(C184,Master!B$1:F$101,5,FALSE),0)</f>
        <v>-25</v>
      </c>
    </row>
    <row r="185" spans="1:12">
      <c r="A185" s="47">
        <f>IF(I185=0,A184,COUNTIF(I$2:I185,"=0")+1)</f>
        <v>92</v>
      </c>
      <c r="B185" s="203" t="s">
        <v>127</v>
      </c>
      <c r="C185" s="345" t="s">
        <v>316</v>
      </c>
      <c r="D185" s="189">
        <v>5</v>
      </c>
      <c r="E185" s="188"/>
      <c r="F185" s="190"/>
      <c r="G185">
        <f t="shared" si="12"/>
        <v>19</v>
      </c>
      <c r="H185">
        <f>ROW()</f>
        <v>185</v>
      </c>
      <c r="I185">
        <f>IF(SUM(D185:E185)&lt;&gt;0,SUM(D$2:D185)-SUM(E$2:E185),"")</f>
        <v>0</v>
      </c>
      <c r="J185" s="203">
        <f t="shared" si="11"/>
        <v>41209</v>
      </c>
      <c r="K185" s="54" t="str">
        <f t="shared" si="10"/>
        <v>By Sales of Product 3 Rs/- 5</v>
      </c>
      <c r="L185" s="51">
        <f>SUMIFS(D$2:D185,C$2:C185,C185)-SUMIFS(E$2:E185,C$2:C185,C185)+IFERROR(VLOOKUP(C185,Master!B$1:F$101,5,FALSE),0)</f>
        <v>22</v>
      </c>
    </row>
    <row r="186" spans="1:12">
      <c r="A186" s="47">
        <f>IF(I186=0,A185,COUNTIF(I$2:I186,"=0")+1)</f>
        <v>93</v>
      </c>
      <c r="B186" s="203">
        <v>41074</v>
      </c>
      <c r="C186" s="345" t="s">
        <v>312</v>
      </c>
      <c r="D186" s="189"/>
      <c r="E186" s="188">
        <v>1</v>
      </c>
      <c r="F186" s="190"/>
      <c r="G186">
        <f t="shared" si="12"/>
        <v>15</v>
      </c>
      <c r="H186">
        <f>ROW()</f>
        <v>186</v>
      </c>
      <c r="I186">
        <f>IF(SUM(D186:E186)&lt;&gt;0,SUM(D$2:D186)-SUM(E$2:E186),"")</f>
        <v>-1</v>
      </c>
      <c r="J186" s="203">
        <f t="shared" si="11"/>
        <v>41074</v>
      </c>
      <c r="K186" s="54" t="str">
        <f t="shared" si="10"/>
        <v>By Customers 7 Rs/-1</v>
      </c>
      <c r="L186" s="51">
        <f>SUMIFS(D$2:D186,C$2:C186,C186)-SUMIFS(E$2:E186,C$2:C186,C186)+IFERROR(VLOOKUP(C186,Master!B$1:F$101,5,FALSE),0)</f>
        <v>-31</v>
      </c>
    </row>
    <row r="187" spans="1:12">
      <c r="A187" s="47">
        <f>IF(I187=0,A186,COUNTIF(I$2:I187,"=0")+1)</f>
        <v>93</v>
      </c>
      <c r="B187" s="203" t="s">
        <v>127</v>
      </c>
      <c r="C187" s="345" t="s">
        <v>322</v>
      </c>
      <c r="D187" s="189">
        <v>1</v>
      </c>
      <c r="E187" s="188"/>
      <c r="F187" s="190"/>
      <c r="G187">
        <f t="shared" si="12"/>
        <v>25</v>
      </c>
      <c r="H187">
        <f>ROW()</f>
        <v>187</v>
      </c>
      <c r="I187">
        <f>IF(SUM(D187:E187)&lt;&gt;0,SUM(D$2:D187)-SUM(E$2:E187),"")</f>
        <v>0</v>
      </c>
      <c r="J187" s="203">
        <f t="shared" si="11"/>
        <v>41074</v>
      </c>
      <c r="K187" s="54" t="str">
        <f t="shared" si="10"/>
        <v>By Sales of Product 1 Rs/- 1</v>
      </c>
      <c r="L187" s="51">
        <f>SUMIFS(D$2:D187,C$2:C187,C187)-SUMIFS(E$2:E187,C$2:C187,C187)+IFERROR(VLOOKUP(C187,Master!B$1:F$101,5,FALSE),0)</f>
        <v>19</v>
      </c>
    </row>
    <row r="188" spans="1:12">
      <c r="A188" s="47">
        <f>IF(I188=0,A187,COUNTIF(I$2:I188,"=0")+1)</f>
        <v>94</v>
      </c>
      <c r="B188" s="203">
        <v>41239</v>
      </c>
      <c r="C188" s="345" t="s">
        <v>314</v>
      </c>
      <c r="D188" s="189"/>
      <c r="E188" s="188">
        <v>4</v>
      </c>
      <c r="F188" s="190"/>
      <c r="G188">
        <f t="shared" si="12"/>
        <v>17</v>
      </c>
      <c r="H188">
        <f>ROW()</f>
        <v>188</v>
      </c>
      <c r="I188">
        <f>IF(SUM(D188:E188)&lt;&gt;0,SUM(D$2:D188)-SUM(E$2:E188),"")</f>
        <v>-4</v>
      </c>
      <c r="J188" s="203">
        <f t="shared" si="11"/>
        <v>41239</v>
      </c>
      <c r="K188" s="54" t="str">
        <f t="shared" si="10"/>
        <v>By Customers 8 Rs/-4</v>
      </c>
      <c r="L188" s="51">
        <f>SUMIFS(D$2:D188,C$2:C188,C188)-SUMIFS(E$2:E188,C$2:C188,C188)+IFERROR(VLOOKUP(C188,Master!B$1:F$101,5,FALSE),0)</f>
        <v>-29</v>
      </c>
    </row>
    <row r="189" spans="1:12">
      <c r="A189" s="47">
        <f>IF(I189=0,A188,COUNTIF(I$2:I189,"=0")+1)</f>
        <v>94</v>
      </c>
      <c r="B189" s="203" t="s">
        <v>127</v>
      </c>
      <c r="C189" s="345" t="s">
        <v>323</v>
      </c>
      <c r="D189" s="189">
        <v>4</v>
      </c>
      <c r="E189" s="188"/>
      <c r="F189" s="190"/>
      <c r="G189">
        <f t="shared" si="12"/>
        <v>26</v>
      </c>
      <c r="H189">
        <f>ROW()</f>
        <v>189</v>
      </c>
      <c r="I189">
        <f>IF(SUM(D189:E189)&lt;&gt;0,SUM(D$2:D189)-SUM(E$2:E189),"")</f>
        <v>0</v>
      </c>
      <c r="J189" s="203">
        <f t="shared" si="11"/>
        <v>41239</v>
      </c>
      <c r="K189" s="54" t="str">
        <f t="shared" si="10"/>
        <v>By Sales of Product 3 Rs/- 4</v>
      </c>
      <c r="L189" s="51">
        <f>SUMIFS(D$2:D189,C$2:C189,C189)-SUMIFS(E$2:E189,C$2:C189,C189)+IFERROR(VLOOKUP(C189,Master!B$1:F$101,5,FALSE),0)</f>
        <v>28</v>
      </c>
    </row>
    <row r="190" spans="1:12">
      <c r="A190" s="47">
        <f>IF(I190=0,A189,COUNTIF(I$2:I190,"=0")+1)</f>
        <v>95</v>
      </c>
      <c r="B190" s="203">
        <v>41263</v>
      </c>
      <c r="C190" s="345" t="s">
        <v>312</v>
      </c>
      <c r="D190" s="189"/>
      <c r="E190" s="188">
        <v>7</v>
      </c>
      <c r="F190" s="190"/>
      <c r="G190">
        <f t="shared" si="12"/>
        <v>15</v>
      </c>
      <c r="H190">
        <f>ROW()</f>
        <v>190</v>
      </c>
      <c r="I190">
        <f>IF(SUM(D190:E190)&lt;&gt;0,SUM(D$2:D190)-SUM(E$2:E190),"")</f>
        <v>-7</v>
      </c>
      <c r="J190" s="203">
        <f t="shared" si="11"/>
        <v>41263</v>
      </c>
      <c r="K190" s="54" t="str">
        <f t="shared" si="10"/>
        <v>By Customers 7 Rs/-7</v>
      </c>
      <c r="L190" s="51">
        <f>SUMIFS(D$2:D190,C$2:C190,C190)-SUMIFS(E$2:E190,C$2:C190,C190)+IFERROR(VLOOKUP(C190,Master!B$1:F$101,5,FALSE),0)</f>
        <v>-38</v>
      </c>
    </row>
    <row r="191" spans="1:12">
      <c r="A191" s="47">
        <f>IF(I191=0,A190,COUNTIF(I$2:I191,"=0")+1)</f>
        <v>95</v>
      </c>
      <c r="B191" s="203" t="s">
        <v>127</v>
      </c>
      <c r="C191" s="345" t="s">
        <v>322</v>
      </c>
      <c r="D191" s="189">
        <v>7</v>
      </c>
      <c r="E191" s="188"/>
      <c r="F191" s="190"/>
      <c r="G191">
        <f t="shared" si="12"/>
        <v>25</v>
      </c>
      <c r="H191">
        <f>ROW()</f>
        <v>191</v>
      </c>
      <c r="I191">
        <f>IF(SUM(D191:E191)&lt;&gt;0,SUM(D$2:D191)-SUM(E$2:E191),"")</f>
        <v>0</v>
      </c>
      <c r="J191" s="203">
        <f t="shared" si="11"/>
        <v>41263</v>
      </c>
      <c r="K191" s="54" t="str">
        <f t="shared" si="10"/>
        <v>By Sales of Product 1 Rs/- 7</v>
      </c>
      <c r="L191" s="51">
        <f>SUMIFS(D$2:D191,C$2:C191,C191)-SUMIFS(E$2:E191,C$2:C191,C191)+IFERROR(VLOOKUP(C191,Master!B$1:F$101,5,FALSE),0)</f>
        <v>26</v>
      </c>
    </row>
    <row r="192" spans="1:12">
      <c r="A192" s="47">
        <f>IF(I192=0,A191,COUNTIF(I$2:I192,"=0")+1)</f>
        <v>96</v>
      </c>
      <c r="B192" s="203">
        <v>41159</v>
      </c>
      <c r="C192" s="345" t="s">
        <v>314</v>
      </c>
      <c r="D192" s="189"/>
      <c r="E192" s="188">
        <v>3</v>
      </c>
      <c r="F192" s="190"/>
      <c r="G192">
        <f t="shared" si="12"/>
        <v>17</v>
      </c>
      <c r="H192">
        <f>ROW()</f>
        <v>192</v>
      </c>
      <c r="I192">
        <f>IF(SUM(D192:E192)&lt;&gt;0,SUM(D$2:D192)-SUM(E$2:E192),"")</f>
        <v>-3</v>
      </c>
      <c r="J192" s="203">
        <f t="shared" si="11"/>
        <v>41159</v>
      </c>
      <c r="K192" s="54" t="str">
        <f t="shared" si="10"/>
        <v>By Customers 6 Rs/-3</v>
      </c>
      <c r="L192" s="51">
        <f>SUMIFS(D$2:D192,C$2:C192,C192)-SUMIFS(E$2:E192,C$2:C192,C192)+IFERROR(VLOOKUP(C192,Master!B$1:F$101,5,FALSE),0)</f>
        <v>-32</v>
      </c>
    </row>
    <row r="193" spans="1:12">
      <c r="A193" s="47">
        <f>IF(I193=0,A192,COUNTIF(I$2:I193,"=0")+1)</f>
        <v>96</v>
      </c>
      <c r="B193" s="203" t="s">
        <v>127</v>
      </c>
      <c r="C193" s="345" t="s">
        <v>321</v>
      </c>
      <c r="D193" s="189">
        <v>3</v>
      </c>
      <c r="E193" s="188"/>
      <c r="F193" s="190"/>
      <c r="G193">
        <f t="shared" si="12"/>
        <v>24</v>
      </c>
      <c r="H193">
        <f>ROW()</f>
        <v>193</v>
      </c>
      <c r="I193">
        <f>IF(SUM(D193:E193)&lt;&gt;0,SUM(D$2:D193)-SUM(E$2:E193),"")</f>
        <v>0</v>
      </c>
      <c r="J193" s="203">
        <f t="shared" si="11"/>
        <v>41159</v>
      </c>
      <c r="K193" s="54" t="str">
        <f t="shared" si="10"/>
        <v>By Sales of Product 3 Rs/- 3</v>
      </c>
      <c r="L193" s="51">
        <f>SUMIFS(D$2:D193,C$2:C193,C193)-SUMIFS(E$2:E193,C$2:C193,C193)+IFERROR(VLOOKUP(C193,Master!B$1:F$101,5,FALSE),0)</f>
        <v>11</v>
      </c>
    </row>
    <row r="194" spans="1:12">
      <c r="A194" s="47">
        <f>IF(I194=0,A193,COUNTIF(I$2:I194,"=0")+1)</f>
        <v>97</v>
      </c>
      <c r="B194" s="203">
        <v>41180</v>
      </c>
      <c r="C194" s="345" t="s">
        <v>315</v>
      </c>
      <c r="D194" s="189"/>
      <c r="E194" s="188">
        <v>8</v>
      </c>
      <c r="F194" s="190"/>
      <c r="G194">
        <f t="shared" si="12"/>
        <v>18</v>
      </c>
      <c r="H194">
        <f>ROW()</f>
        <v>194</v>
      </c>
      <c r="I194">
        <f>IF(SUM(D194:E194)&lt;&gt;0,SUM(D$2:D194)-SUM(E$2:E194),"")</f>
        <v>-8</v>
      </c>
      <c r="J194" s="203">
        <f t="shared" si="11"/>
        <v>41180</v>
      </c>
      <c r="K194" s="54" t="str">
        <f t="shared" ref="K194:K257" si="13">IF(I194=0,"By "&amp;C193&amp;" Rs/- "&amp;SUM(D193:E193),"By "&amp;C195&amp;" Rs/-"&amp;SUM(D195:E195))</f>
        <v>By Customers 6 Rs/-8</v>
      </c>
      <c r="L194" s="51">
        <f>SUMIFS(D$2:D194,C$2:C194,C194)-SUMIFS(E$2:E194,C$2:C194,C194)+IFERROR(VLOOKUP(C194,Master!B$1:F$101,5,FALSE),0)</f>
        <v>-41</v>
      </c>
    </row>
    <row r="195" spans="1:12">
      <c r="A195" s="47">
        <f>IF(I195=0,A194,COUNTIF(I$2:I195,"=0")+1)</f>
        <v>97</v>
      </c>
      <c r="B195" s="203" t="s">
        <v>127</v>
      </c>
      <c r="C195" s="345" t="s">
        <v>321</v>
      </c>
      <c r="D195" s="189">
        <v>8</v>
      </c>
      <c r="E195" s="188"/>
      <c r="F195" s="190"/>
      <c r="G195">
        <f t="shared" si="12"/>
        <v>24</v>
      </c>
      <c r="H195">
        <f>ROW()</f>
        <v>195</v>
      </c>
      <c r="I195">
        <f>IF(SUM(D195:E195)&lt;&gt;0,SUM(D$2:D195)-SUM(E$2:E195),"")</f>
        <v>0</v>
      </c>
      <c r="J195" s="203">
        <f t="shared" ref="J195:J258" si="14">IFERROR(AVERAGEIFS(B:B,A:A,A195),"")</f>
        <v>41180</v>
      </c>
      <c r="K195" s="54" t="str">
        <f t="shared" si="13"/>
        <v>By Sales of Product 4 Rs/- 8</v>
      </c>
      <c r="L195" s="51">
        <f>SUMIFS(D$2:D195,C$2:C195,C195)-SUMIFS(E$2:E195,C$2:C195,C195)+IFERROR(VLOOKUP(C195,Master!B$1:F$101,5,FALSE),0)</f>
        <v>19</v>
      </c>
    </row>
    <row r="196" spans="1:12">
      <c r="A196" s="47">
        <f>IF(I196=0,A195,COUNTIF(I$2:I196,"=0")+1)</f>
        <v>98</v>
      </c>
      <c r="B196" s="203">
        <v>41175</v>
      </c>
      <c r="C196" s="345" t="s">
        <v>312</v>
      </c>
      <c r="D196" s="189"/>
      <c r="E196" s="188">
        <v>4</v>
      </c>
      <c r="F196" s="190"/>
      <c r="G196">
        <f t="shared" si="12"/>
        <v>15</v>
      </c>
      <c r="H196">
        <f>ROW()</f>
        <v>196</v>
      </c>
      <c r="I196">
        <f>IF(SUM(D196:E196)&lt;&gt;0,SUM(D$2:D196)-SUM(E$2:E196),"")</f>
        <v>-4</v>
      </c>
      <c r="J196" s="203">
        <f t="shared" si="14"/>
        <v>41175</v>
      </c>
      <c r="K196" s="54" t="str">
        <f t="shared" si="13"/>
        <v>By Customers 7 Rs/-4</v>
      </c>
      <c r="L196" s="51">
        <f>SUMIFS(D$2:D196,C$2:C196,C196)-SUMIFS(E$2:E196,C$2:C196,C196)+IFERROR(VLOOKUP(C196,Master!B$1:F$101,5,FALSE),0)</f>
        <v>-42</v>
      </c>
    </row>
    <row r="197" spans="1:12">
      <c r="A197" s="47">
        <f>IF(I197=0,A196,COUNTIF(I$2:I197,"=0")+1)</f>
        <v>98</v>
      </c>
      <c r="B197" s="203" t="s">
        <v>127</v>
      </c>
      <c r="C197" s="345" t="s">
        <v>322</v>
      </c>
      <c r="D197" s="189">
        <v>4</v>
      </c>
      <c r="E197" s="188"/>
      <c r="F197" s="190"/>
      <c r="G197">
        <f t="shared" si="12"/>
        <v>25</v>
      </c>
      <c r="H197">
        <f>ROW()</f>
        <v>197</v>
      </c>
      <c r="I197">
        <f>IF(SUM(D197:E197)&lt;&gt;0,SUM(D$2:D197)-SUM(E$2:E197),"")</f>
        <v>0</v>
      </c>
      <c r="J197" s="203">
        <f t="shared" si="14"/>
        <v>41175</v>
      </c>
      <c r="K197" s="54" t="str">
        <f t="shared" si="13"/>
        <v>By Sales of Product 1 Rs/- 4</v>
      </c>
      <c r="L197" s="51">
        <f>SUMIFS(D$2:D197,C$2:C197,C197)-SUMIFS(E$2:E197,C$2:C197,C197)+IFERROR(VLOOKUP(C197,Master!B$1:F$101,5,FALSE),0)</f>
        <v>30</v>
      </c>
    </row>
    <row r="198" spans="1:12">
      <c r="A198" s="47">
        <f>IF(I198=0,A197,COUNTIF(I$2:I198,"=0")+1)</f>
        <v>99</v>
      </c>
      <c r="B198" s="203">
        <v>41221</v>
      </c>
      <c r="C198" s="345" t="s">
        <v>322</v>
      </c>
      <c r="D198" s="189"/>
      <c r="E198" s="188">
        <v>7</v>
      </c>
      <c r="F198" s="190"/>
      <c r="G198">
        <f t="shared" si="12"/>
        <v>25</v>
      </c>
      <c r="H198">
        <f>ROW()</f>
        <v>198</v>
      </c>
      <c r="I198">
        <f>IF(SUM(D198:E198)&lt;&gt;0,SUM(D$2:D198)-SUM(E$2:E198),"")</f>
        <v>-7</v>
      </c>
      <c r="J198" s="203">
        <f t="shared" si="14"/>
        <v>41221</v>
      </c>
      <c r="K198" s="54" t="str">
        <f t="shared" si="13"/>
        <v>By Cash Rs/-7</v>
      </c>
      <c r="L198" s="51">
        <f>SUMIFS(D$2:D198,C$2:C198,C198)-SUMIFS(E$2:E198,C$2:C198,C198)+IFERROR(VLOOKUP(C198,Master!B$1:F$101,5,FALSE),0)</f>
        <v>23</v>
      </c>
    </row>
    <row r="199" spans="1:12">
      <c r="A199" s="47">
        <f>IF(I199=0,A198,COUNTIF(I$2:I199,"=0")+1)</f>
        <v>99</v>
      </c>
      <c r="B199" s="203" t="s">
        <v>325</v>
      </c>
      <c r="C199" s="345" t="s">
        <v>125</v>
      </c>
      <c r="D199" s="189">
        <v>7</v>
      </c>
      <c r="E199" s="188"/>
      <c r="F199" s="190"/>
      <c r="G199">
        <f t="shared" si="12"/>
        <v>27</v>
      </c>
      <c r="H199">
        <f>ROW()</f>
        <v>199</v>
      </c>
      <c r="I199">
        <f>IF(SUM(D199:E199)&lt;&gt;0,SUM(D$2:D199)-SUM(E$2:E199),"")</f>
        <v>0</v>
      </c>
      <c r="J199" s="203">
        <f t="shared" si="14"/>
        <v>41221</v>
      </c>
      <c r="K199" s="54" t="str">
        <f t="shared" si="13"/>
        <v>By Customers 7 Rs/- 7</v>
      </c>
      <c r="L199" s="51">
        <f>SUMIFS(D$2:D199,C$2:C199,C199)-SUMIFS(E$2:E199,C$2:C199,C199)+IFERROR(VLOOKUP(C199,Master!B$1:F$101,5,FALSE),0)</f>
        <v>-139</v>
      </c>
    </row>
    <row r="200" spans="1:12">
      <c r="A200" s="47">
        <f>IF(I200=0,A199,COUNTIF(I$2:I200,"=0")+1)</f>
        <v>100</v>
      </c>
      <c r="B200" s="203">
        <v>41087</v>
      </c>
      <c r="C200" s="345" t="s">
        <v>316</v>
      </c>
      <c r="D200" s="189"/>
      <c r="E200" s="188">
        <v>1</v>
      </c>
      <c r="F200" s="190"/>
      <c r="G200">
        <f t="shared" si="12"/>
        <v>19</v>
      </c>
      <c r="H200">
        <f>ROW()</f>
        <v>200</v>
      </c>
      <c r="I200">
        <f>IF(SUM(D200:E200)&lt;&gt;0,SUM(D$2:D200)-SUM(E$2:E200),"")</f>
        <v>-1</v>
      </c>
      <c r="J200" s="203">
        <f t="shared" si="14"/>
        <v>41087</v>
      </c>
      <c r="K200" s="54" t="str">
        <f t="shared" si="13"/>
        <v>By Bank Rs/-1</v>
      </c>
      <c r="L200" s="51">
        <f>SUMIFS(D$2:D200,C$2:C200,C200)-SUMIFS(E$2:E200,C$2:C200,C200)+IFERROR(VLOOKUP(C200,Master!B$1:F$101,5,FALSE),0)</f>
        <v>21</v>
      </c>
    </row>
    <row r="201" spans="1:12">
      <c r="A201" s="47">
        <f>IF(I201=0,A200,COUNTIF(I$2:I201,"=0")+1)</f>
        <v>100</v>
      </c>
      <c r="B201" s="203" t="s">
        <v>325</v>
      </c>
      <c r="C201" s="345" t="s">
        <v>324</v>
      </c>
      <c r="D201" s="189">
        <v>1</v>
      </c>
      <c r="E201" s="188"/>
      <c r="F201" s="190"/>
      <c r="G201">
        <f t="shared" si="12"/>
        <v>28</v>
      </c>
      <c r="H201">
        <f>ROW()</f>
        <v>201</v>
      </c>
      <c r="I201">
        <f>IF(SUM(D201:E201)&lt;&gt;0,SUM(D$2:D201)-SUM(E$2:E201),"")</f>
        <v>0</v>
      </c>
      <c r="J201" s="203">
        <f t="shared" si="14"/>
        <v>41087</v>
      </c>
      <c r="K201" s="54" t="str">
        <f t="shared" si="13"/>
        <v>By Customers 1 Rs/- 1</v>
      </c>
      <c r="L201" s="51">
        <f>SUMIFS(D$2:D201,C$2:C201,C201)-SUMIFS(E$2:E201,C$2:C201,C201)+IFERROR(VLOOKUP(C201,Master!B$1:F$101,5,FALSE),0)</f>
        <v>-147</v>
      </c>
    </row>
    <row r="202" spans="1:12">
      <c r="A202" s="47">
        <f>IF(I202=0,A201,COUNTIF(I$2:I202,"=0")+1)</f>
        <v>101</v>
      </c>
      <c r="B202" s="203">
        <v>41037</v>
      </c>
      <c r="C202" s="345" t="s">
        <v>318</v>
      </c>
      <c r="D202" s="189"/>
      <c r="E202" s="188">
        <v>7</v>
      </c>
      <c r="F202" s="190"/>
      <c r="G202">
        <f t="shared" si="12"/>
        <v>21</v>
      </c>
      <c r="H202">
        <f>ROW()</f>
        <v>202</v>
      </c>
      <c r="I202">
        <f>IF(SUM(D202:E202)&lt;&gt;0,SUM(D$2:D202)-SUM(E$2:E202),"")</f>
        <v>-7</v>
      </c>
      <c r="J202" s="203">
        <f t="shared" si="14"/>
        <v>41037</v>
      </c>
      <c r="K202" s="54" t="str">
        <f t="shared" si="13"/>
        <v>By Cash Rs/-7</v>
      </c>
      <c r="L202" s="51">
        <f>SUMIFS(D$2:D202,C$2:C202,C202)-SUMIFS(E$2:E202,C$2:C202,C202)+IFERROR(VLOOKUP(C202,Master!B$1:F$101,5,FALSE),0)</f>
        <v>-4</v>
      </c>
    </row>
    <row r="203" spans="1:12">
      <c r="A203" s="47">
        <f>IF(I203=0,A202,COUNTIF(I$2:I203,"=0")+1)</f>
        <v>101</v>
      </c>
      <c r="B203" s="203" t="s">
        <v>325</v>
      </c>
      <c r="C203" s="345" t="s">
        <v>125</v>
      </c>
      <c r="D203" s="189">
        <v>7</v>
      </c>
      <c r="E203" s="188"/>
      <c r="F203" s="190"/>
      <c r="G203">
        <f t="shared" si="12"/>
        <v>27</v>
      </c>
      <c r="H203">
        <f>ROW()</f>
        <v>203</v>
      </c>
      <c r="I203">
        <f>IF(SUM(D203:E203)&lt;&gt;0,SUM(D$2:D203)-SUM(E$2:E203),"")</f>
        <v>0</v>
      </c>
      <c r="J203" s="203">
        <f t="shared" si="14"/>
        <v>41037</v>
      </c>
      <c r="K203" s="54" t="str">
        <f t="shared" si="13"/>
        <v>By Customers 3 Rs/- 7</v>
      </c>
      <c r="L203" s="51">
        <f>SUMIFS(D$2:D203,C$2:C203,C203)-SUMIFS(E$2:E203,C$2:C203,C203)+IFERROR(VLOOKUP(C203,Master!B$1:F$101,5,FALSE),0)</f>
        <v>-132</v>
      </c>
    </row>
    <row r="204" spans="1:12">
      <c r="A204" s="47">
        <f>IF(I204=0,A203,COUNTIF(I$2:I204,"=0")+1)</f>
        <v>102</v>
      </c>
      <c r="B204" s="203">
        <v>41171</v>
      </c>
      <c r="C204" s="345" t="s">
        <v>321</v>
      </c>
      <c r="D204" s="189"/>
      <c r="E204" s="188">
        <v>8</v>
      </c>
      <c r="F204" s="190"/>
      <c r="G204">
        <f t="shared" ref="G204:G267" si="15">VLOOKUP(C204,LL,2,FALSE)</f>
        <v>24</v>
      </c>
      <c r="H204">
        <f>ROW()</f>
        <v>204</v>
      </c>
      <c r="I204">
        <f>IF(SUM(D204:E204)&lt;&gt;0,SUM(D$2:D204)-SUM(E$2:E204),"")</f>
        <v>-8</v>
      </c>
      <c r="J204" s="203">
        <f t="shared" si="14"/>
        <v>41171</v>
      </c>
      <c r="K204" s="54" t="str">
        <f t="shared" si="13"/>
        <v>By Bank Rs/-8</v>
      </c>
      <c r="L204" s="51">
        <f>SUMIFS(D$2:D204,C$2:C204,C204)-SUMIFS(E$2:E204,C$2:C204,C204)+IFERROR(VLOOKUP(C204,Master!B$1:F$101,5,FALSE),0)</f>
        <v>11</v>
      </c>
    </row>
    <row r="205" spans="1:12">
      <c r="A205" s="47">
        <f>IF(I205=0,A204,COUNTIF(I$2:I205,"=0")+1)</f>
        <v>102</v>
      </c>
      <c r="B205" s="203" t="s">
        <v>325</v>
      </c>
      <c r="C205" s="345" t="s">
        <v>324</v>
      </c>
      <c r="D205" s="189">
        <v>8</v>
      </c>
      <c r="E205" s="188"/>
      <c r="F205" s="190"/>
      <c r="G205">
        <f t="shared" si="15"/>
        <v>28</v>
      </c>
      <c r="H205">
        <f>ROW()</f>
        <v>205</v>
      </c>
      <c r="I205">
        <f>IF(SUM(D205:E205)&lt;&gt;0,SUM(D$2:D205)-SUM(E$2:E205),"")</f>
        <v>0</v>
      </c>
      <c r="J205" s="203">
        <f t="shared" si="14"/>
        <v>41171</v>
      </c>
      <c r="K205" s="54" t="str">
        <f t="shared" si="13"/>
        <v>By Customers 6 Rs/- 8</v>
      </c>
      <c r="L205" s="51">
        <f>SUMIFS(D$2:D205,C$2:C205,C205)-SUMIFS(E$2:E205,C$2:C205,C205)+IFERROR(VLOOKUP(C205,Master!B$1:F$101,5,FALSE),0)</f>
        <v>-139</v>
      </c>
    </row>
    <row r="206" spans="1:12">
      <c r="A206" s="47">
        <f>IF(I206=0,A205,COUNTIF(I$2:I206,"=0")+1)</f>
        <v>103</v>
      </c>
      <c r="B206" s="203">
        <v>41222</v>
      </c>
      <c r="C206" s="345" t="s">
        <v>321</v>
      </c>
      <c r="D206" s="189"/>
      <c r="E206" s="188">
        <v>8</v>
      </c>
      <c r="F206" s="190"/>
      <c r="G206">
        <f t="shared" si="15"/>
        <v>24</v>
      </c>
      <c r="H206">
        <f>ROW()</f>
        <v>206</v>
      </c>
      <c r="I206">
        <f>IF(SUM(D206:E206)&lt;&gt;0,SUM(D$2:D206)-SUM(E$2:E206),"")</f>
        <v>-8</v>
      </c>
      <c r="J206" s="203">
        <f t="shared" si="14"/>
        <v>41222</v>
      </c>
      <c r="K206" s="54" t="str">
        <f t="shared" si="13"/>
        <v>By Cash Rs/-8</v>
      </c>
      <c r="L206" s="51">
        <f>SUMIFS(D$2:D206,C$2:C206,C206)-SUMIFS(E$2:E206,C$2:C206,C206)+IFERROR(VLOOKUP(C206,Master!B$1:F$101,5,FALSE),0)</f>
        <v>3</v>
      </c>
    </row>
    <row r="207" spans="1:12">
      <c r="A207" s="47">
        <f>IF(I207=0,A206,COUNTIF(I$2:I207,"=0")+1)</f>
        <v>103</v>
      </c>
      <c r="B207" s="203" t="s">
        <v>325</v>
      </c>
      <c r="C207" s="345" t="s">
        <v>125</v>
      </c>
      <c r="D207" s="189">
        <v>8</v>
      </c>
      <c r="E207" s="188"/>
      <c r="F207" s="190"/>
      <c r="G207">
        <f t="shared" si="15"/>
        <v>27</v>
      </c>
      <c r="H207">
        <f>ROW()</f>
        <v>207</v>
      </c>
      <c r="I207">
        <f>IF(SUM(D207:E207)&lt;&gt;0,SUM(D$2:D207)-SUM(E$2:E207),"")</f>
        <v>0</v>
      </c>
      <c r="J207" s="203">
        <f t="shared" si="14"/>
        <v>41222</v>
      </c>
      <c r="K207" s="54" t="str">
        <f t="shared" si="13"/>
        <v>By Customers 6 Rs/- 8</v>
      </c>
      <c r="L207" s="51">
        <f>SUMIFS(D$2:D207,C$2:C207,C207)-SUMIFS(E$2:E207,C$2:C207,C207)+IFERROR(VLOOKUP(C207,Master!B$1:F$101,5,FALSE),0)</f>
        <v>-124</v>
      </c>
    </row>
    <row r="208" spans="1:12">
      <c r="A208" s="47">
        <f>IF(I208=0,A207,COUNTIF(I$2:I208,"=0")+1)</f>
        <v>104</v>
      </c>
      <c r="B208" s="203">
        <v>41192</v>
      </c>
      <c r="C208" s="345" t="s">
        <v>319</v>
      </c>
      <c r="D208" s="189"/>
      <c r="E208" s="188">
        <v>3</v>
      </c>
      <c r="F208" s="190"/>
      <c r="G208">
        <f t="shared" si="15"/>
        <v>22</v>
      </c>
      <c r="H208">
        <f>ROW()</f>
        <v>208</v>
      </c>
      <c r="I208">
        <f>IF(SUM(D208:E208)&lt;&gt;0,SUM(D$2:D208)-SUM(E$2:E208),"")</f>
        <v>-3</v>
      </c>
      <c r="J208" s="203">
        <f t="shared" si="14"/>
        <v>41192</v>
      </c>
      <c r="K208" s="54" t="str">
        <f t="shared" si="13"/>
        <v>By Bank Rs/-3</v>
      </c>
      <c r="L208" s="51">
        <f>SUMIFS(D$2:D208,C$2:C208,C208)-SUMIFS(E$2:E208,C$2:C208,C208)+IFERROR(VLOOKUP(C208,Master!B$1:F$101,5,FALSE),0)</f>
        <v>0</v>
      </c>
    </row>
    <row r="209" spans="1:12">
      <c r="A209" s="47">
        <f>IF(I209=0,A208,COUNTIF(I$2:I209,"=0")+1)</f>
        <v>104</v>
      </c>
      <c r="B209" s="203" t="s">
        <v>325</v>
      </c>
      <c r="C209" s="345" t="s">
        <v>324</v>
      </c>
      <c r="D209" s="189">
        <v>3</v>
      </c>
      <c r="E209" s="188"/>
      <c r="F209" s="190"/>
      <c r="G209">
        <f t="shared" si="15"/>
        <v>28</v>
      </c>
      <c r="H209">
        <f>ROW()</f>
        <v>209</v>
      </c>
      <c r="I209">
        <f>IF(SUM(D209:E209)&lt;&gt;0,SUM(D$2:D209)-SUM(E$2:E209),"")</f>
        <v>0</v>
      </c>
      <c r="J209" s="203">
        <f t="shared" si="14"/>
        <v>41192</v>
      </c>
      <c r="K209" s="54" t="str">
        <f t="shared" si="13"/>
        <v>By Customers 4 Rs/- 3</v>
      </c>
      <c r="L209" s="51">
        <f>SUMIFS(D$2:D209,C$2:C209,C209)-SUMIFS(E$2:E209,C$2:C209,C209)+IFERROR(VLOOKUP(C209,Master!B$1:F$101,5,FALSE),0)</f>
        <v>-136</v>
      </c>
    </row>
    <row r="210" spans="1:12">
      <c r="A210" s="47">
        <f>IF(I210=0,A209,COUNTIF(I$2:I210,"=0")+1)</f>
        <v>105</v>
      </c>
      <c r="B210" s="203">
        <v>41180</v>
      </c>
      <c r="C210" s="345" t="s">
        <v>319</v>
      </c>
      <c r="D210" s="189"/>
      <c r="E210" s="188">
        <v>3</v>
      </c>
      <c r="F210" s="190"/>
      <c r="G210">
        <f t="shared" si="15"/>
        <v>22</v>
      </c>
      <c r="H210">
        <f>ROW()</f>
        <v>210</v>
      </c>
      <c r="I210">
        <f>IF(SUM(D210:E210)&lt;&gt;0,SUM(D$2:D210)-SUM(E$2:E210),"")</f>
        <v>-3</v>
      </c>
      <c r="J210" s="203">
        <f t="shared" si="14"/>
        <v>41180</v>
      </c>
      <c r="K210" s="54" t="str">
        <f t="shared" si="13"/>
        <v>By Cash Rs/-3</v>
      </c>
      <c r="L210" s="51">
        <f>SUMIFS(D$2:D210,C$2:C210,C210)-SUMIFS(E$2:E210,C$2:C210,C210)+IFERROR(VLOOKUP(C210,Master!B$1:F$101,5,FALSE),0)</f>
        <v>-3</v>
      </c>
    </row>
    <row r="211" spans="1:12">
      <c r="A211" s="47">
        <f>IF(I211=0,A210,COUNTIF(I$2:I211,"=0")+1)</f>
        <v>105</v>
      </c>
      <c r="B211" s="203" t="s">
        <v>325</v>
      </c>
      <c r="C211" s="345" t="s">
        <v>125</v>
      </c>
      <c r="D211" s="189">
        <v>3</v>
      </c>
      <c r="E211" s="188"/>
      <c r="F211" s="190"/>
      <c r="G211">
        <f t="shared" si="15"/>
        <v>27</v>
      </c>
      <c r="H211">
        <f>ROW()</f>
        <v>211</v>
      </c>
      <c r="I211">
        <f>IF(SUM(D211:E211)&lt;&gt;0,SUM(D$2:D211)-SUM(E$2:E211),"")</f>
        <v>0</v>
      </c>
      <c r="J211" s="203">
        <f t="shared" si="14"/>
        <v>41180</v>
      </c>
      <c r="K211" s="54" t="str">
        <f t="shared" si="13"/>
        <v>By Customers 4 Rs/- 3</v>
      </c>
      <c r="L211" s="51">
        <f>SUMIFS(D$2:D211,C$2:C211,C211)-SUMIFS(E$2:E211,C$2:C211,C211)+IFERROR(VLOOKUP(C211,Master!B$1:F$101,5,FALSE),0)</f>
        <v>-121</v>
      </c>
    </row>
    <row r="212" spans="1:12">
      <c r="A212" s="47">
        <f>IF(I212=0,A211,COUNTIF(I$2:I212,"=0")+1)</f>
        <v>106</v>
      </c>
      <c r="B212" s="203">
        <v>41227</v>
      </c>
      <c r="C212" s="345" t="s">
        <v>322</v>
      </c>
      <c r="D212" s="189"/>
      <c r="E212" s="188">
        <v>5</v>
      </c>
      <c r="F212" s="190"/>
      <c r="G212">
        <f t="shared" si="15"/>
        <v>25</v>
      </c>
      <c r="H212">
        <f>ROW()</f>
        <v>212</v>
      </c>
      <c r="I212">
        <f>IF(SUM(D212:E212)&lt;&gt;0,SUM(D$2:D212)-SUM(E$2:E212),"")</f>
        <v>-5</v>
      </c>
      <c r="J212" s="203">
        <f t="shared" si="14"/>
        <v>41227</v>
      </c>
      <c r="K212" s="54" t="str">
        <f t="shared" si="13"/>
        <v>By Bank Rs/-5</v>
      </c>
      <c r="L212" s="51">
        <f>SUMIFS(D$2:D212,C$2:C212,C212)-SUMIFS(E$2:E212,C$2:C212,C212)+IFERROR(VLOOKUP(C212,Master!B$1:F$101,5,FALSE),0)</f>
        <v>18</v>
      </c>
    </row>
    <row r="213" spans="1:12">
      <c r="A213" s="47">
        <f>IF(I213=0,A212,COUNTIF(I$2:I213,"=0")+1)</f>
        <v>106</v>
      </c>
      <c r="B213" s="203" t="s">
        <v>325</v>
      </c>
      <c r="C213" s="345" t="s">
        <v>324</v>
      </c>
      <c r="D213" s="189">
        <v>5</v>
      </c>
      <c r="E213" s="188"/>
      <c r="F213" s="190"/>
      <c r="G213">
        <f t="shared" si="15"/>
        <v>28</v>
      </c>
      <c r="H213">
        <f>ROW()</f>
        <v>213</v>
      </c>
      <c r="I213">
        <f>IF(SUM(D213:E213)&lt;&gt;0,SUM(D$2:D213)-SUM(E$2:E213),"")</f>
        <v>0</v>
      </c>
      <c r="J213" s="203">
        <f t="shared" si="14"/>
        <v>41227</v>
      </c>
      <c r="K213" s="54" t="str">
        <f t="shared" si="13"/>
        <v>By Customers 7 Rs/- 5</v>
      </c>
      <c r="L213" s="51">
        <f>SUMIFS(D$2:D213,C$2:C213,C213)-SUMIFS(E$2:E213,C$2:C213,C213)+IFERROR(VLOOKUP(C213,Master!B$1:F$101,5,FALSE),0)</f>
        <v>-131</v>
      </c>
    </row>
    <row r="214" spans="1:12">
      <c r="A214" s="47">
        <f>IF(I214=0,A213,COUNTIF(I$2:I214,"=0")+1)</f>
        <v>107</v>
      </c>
      <c r="B214" s="203">
        <v>41010</v>
      </c>
      <c r="C214" s="345" t="s">
        <v>319</v>
      </c>
      <c r="D214" s="189"/>
      <c r="E214" s="188">
        <v>5</v>
      </c>
      <c r="F214" s="190"/>
      <c r="G214">
        <f t="shared" si="15"/>
        <v>22</v>
      </c>
      <c r="H214">
        <f>ROW()</f>
        <v>214</v>
      </c>
      <c r="I214">
        <f>IF(SUM(D214:E214)&lt;&gt;0,SUM(D$2:D214)-SUM(E$2:E214),"")</f>
        <v>-5</v>
      </c>
      <c r="J214" s="203">
        <f t="shared" si="14"/>
        <v>41010</v>
      </c>
      <c r="K214" s="54" t="str">
        <f t="shared" si="13"/>
        <v>By Cash Rs/-5</v>
      </c>
      <c r="L214" s="51">
        <f>SUMIFS(D$2:D214,C$2:C214,C214)-SUMIFS(E$2:E214,C$2:C214,C214)+IFERROR(VLOOKUP(C214,Master!B$1:F$101,5,FALSE),0)</f>
        <v>-8</v>
      </c>
    </row>
    <row r="215" spans="1:12">
      <c r="A215" s="47">
        <f>IF(I215=0,A214,COUNTIF(I$2:I215,"=0")+1)</f>
        <v>107</v>
      </c>
      <c r="B215" s="203" t="s">
        <v>325</v>
      </c>
      <c r="C215" s="345" t="s">
        <v>125</v>
      </c>
      <c r="D215" s="189">
        <v>5</v>
      </c>
      <c r="E215" s="188"/>
      <c r="F215" s="190"/>
      <c r="G215">
        <f t="shared" si="15"/>
        <v>27</v>
      </c>
      <c r="H215">
        <f>ROW()</f>
        <v>215</v>
      </c>
      <c r="I215">
        <f>IF(SUM(D215:E215)&lt;&gt;0,SUM(D$2:D215)-SUM(E$2:E215),"")</f>
        <v>0</v>
      </c>
      <c r="J215" s="203">
        <f t="shared" si="14"/>
        <v>41010</v>
      </c>
      <c r="K215" s="54" t="str">
        <f t="shared" si="13"/>
        <v>By Customers 4 Rs/- 5</v>
      </c>
      <c r="L215" s="51">
        <f>SUMIFS(D$2:D215,C$2:C215,C215)-SUMIFS(E$2:E215,C$2:C215,C215)+IFERROR(VLOOKUP(C215,Master!B$1:F$101,5,FALSE),0)</f>
        <v>-116</v>
      </c>
    </row>
    <row r="216" spans="1:12">
      <c r="A216" s="47">
        <f>IF(I216=0,A215,COUNTIF(I$2:I216,"=0")+1)</f>
        <v>108</v>
      </c>
      <c r="B216" s="203">
        <v>41099</v>
      </c>
      <c r="C216" s="345" t="s">
        <v>323</v>
      </c>
      <c r="D216" s="189"/>
      <c r="E216" s="188">
        <v>7</v>
      </c>
      <c r="F216" s="190"/>
      <c r="G216">
        <f t="shared" si="15"/>
        <v>26</v>
      </c>
      <c r="H216">
        <f>ROW()</f>
        <v>216</v>
      </c>
      <c r="I216">
        <f>IF(SUM(D216:E216)&lt;&gt;0,SUM(D$2:D216)-SUM(E$2:E216),"")</f>
        <v>-7</v>
      </c>
      <c r="J216" s="203">
        <f t="shared" si="14"/>
        <v>41099</v>
      </c>
      <c r="K216" s="54" t="str">
        <f t="shared" si="13"/>
        <v>By Bank Rs/-7</v>
      </c>
      <c r="L216" s="51">
        <f>SUMIFS(D$2:D216,C$2:C216,C216)-SUMIFS(E$2:E216,C$2:C216,C216)+IFERROR(VLOOKUP(C216,Master!B$1:F$101,5,FALSE),0)</f>
        <v>21</v>
      </c>
    </row>
    <row r="217" spans="1:12">
      <c r="A217" s="47">
        <f>IF(I217=0,A216,COUNTIF(I$2:I217,"=0")+1)</f>
        <v>108</v>
      </c>
      <c r="B217" s="203" t="s">
        <v>325</v>
      </c>
      <c r="C217" s="345" t="s">
        <v>324</v>
      </c>
      <c r="D217" s="189">
        <v>7</v>
      </c>
      <c r="E217" s="188"/>
      <c r="F217" s="190"/>
      <c r="G217">
        <f t="shared" si="15"/>
        <v>28</v>
      </c>
      <c r="H217">
        <f>ROW()</f>
        <v>217</v>
      </c>
      <c r="I217">
        <f>IF(SUM(D217:E217)&lt;&gt;0,SUM(D$2:D217)-SUM(E$2:E217),"")</f>
        <v>0</v>
      </c>
      <c r="J217" s="203">
        <f t="shared" si="14"/>
        <v>41099</v>
      </c>
      <c r="K217" s="54" t="str">
        <f t="shared" si="13"/>
        <v>By Customers 8 Rs/- 7</v>
      </c>
      <c r="L217" s="51">
        <f>SUMIFS(D$2:D217,C$2:C217,C217)-SUMIFS(E$2:E217,C$2:C217,C217)+IFERROR(VLOOKUP(C217,Master!B$1:F$101,5,FALSE),0)</f>
        <v>-124</v>
      </c>
    </row>
    <row r="218" spans="1:12">
      <c r="A218" s="47">
        <f>IF(I218=0,A217,COUNTIF(I$2:I218,"=0")+1)</f>
        <v>109</v>
      </c>
      <c r="B218" s="203">
        <v>41036</v>
      </c>
      <c r="C218" s="345" t="s">
        <v>321</v>
      </c>
      <c r="D218" s="189"/>
      <c r="E218" s="188">
        <v>7</v>
      </c>
      <c r="F218" s="190"/>
      <c r="G218">
        <f t="shared" si="15"/>
        <v>24</v>
      </c>
      <c r="H218">
        <f>ROW()</f>
        <v>218</v>
      </c>
      <c r="I218">
        <f>IF(SUM(D218:E218)&lt;&gt;0,SUM(D$2:D218)-SUM(E$2:E218),"")</f>
        <v>-7</v>
      </c>
      <c r="J218" s="203">
        <f t="shared" si="14"/>
        <v>41036</v>
      </c>
      <c r="K218" s="54" t="str">
        <f t="shared" si="13"/>
        <v>By Cash Rs/-7</v>
      </c>
      <c r="L218" s="51">
        <f>SUMIFS(D$2:D218,C$2:C218,C218)-SUMIFS(E$2:E218,C$2:C218,C218)+IFERROR(VLOOKUP(C218,Master!B$1:F$101,5,FALSE),0)</f>
        <v>-4</v>
      </c>
    </row>
    <row r="219" spans="1:12">
      <c r="A219" s="47">
        <f>IF(I219=0,A218,COUNTIF(I$2:I219,"=0")+1)</f>
        <v>109</v>
      </c>
      <c r="B219" s="203" t="s">
        <v>325</v>
      </c>
      <c r="C219" s="345" t="s">
        <v>125</v>
      </c>
      <c r="D219" s="189">
        <v>7</v>
      </c>
      <c r="E219" s="188"/>
      <c r="F219" s="190"/>
      <c r="G219">
        <f t="shared" si="15"/>
        <v>27</v>
      </c>
      <c r="H219">
        <f>ROW()</f>
        <v>219</v>
      </c>
      <c r="I219">
        <f>IF(SUM(D219:E219)&lt;&gt;0,SUM(D$2:D219)-SUM(E$2:E219),"")</f>
        <v>0</v>
      </c>
      <c r="J219" s="203">
        <f t="shared" si="14"/>
        <v>41036</v>
      </c>
      <c r="K219" s="54" t="str">
        <f t="shared" si="13"/>
        <v>By Customers 6 Rs/- 7</v>
      </c>
      <c r="L219" s="51">
        <f>SUMIFS(D$2:D219,C$2:C219,C219)-SUMIFS(E$2:E219,C$2:C219,C219)+IFERROR(VLOOKUP(C219,Master!B$1:F$101,5,FALSE),0)</f>
        <v>-109</v>
      </c>
    </row>
    <row r="220" spans="1:12">
      <c r="A220" s="47">
        <f>IF(I220=0,A219,COUNTIF(I$2:I220,"=0")+1)</f>
        <v>110</v>
      </c>
      <c r="B220" s="203">
        <v>41094</v>
      </c>
      <c r="C220" s="345" t="s">
        <v>322</v>
      </c>
      <c r="D220" s="189"/>
      <c r="E220" s="188">
        <v>8</v>
      </c>
      <c r="F220" s="190"/>
      <c r="G220">
        <f t="shared" si="15"/>
        <v>25</v>
      </c>
      <c r="H220">
        <f>ROW()</f>
        <v>220</v>
      </c>
      <c r="I220">
        <f>IF(SUM(D220:E220)&lt;&gt;0,SUM(D$2:D220)-SUM(E$2:E220),"")</f>
        <v>-8</v>
      </c>
      <c r="J220" s="203">
        <f t="shared" si="14"/>
        <v>41094</v>
      </c>
      <c r="K220" s="54" t="str">
        <f t="shared" si="13"/>
        <v>By Bank Rs/-8</v>
      </c>
      <c r="L220" s="51">
        <f>SUMIFS(D$2:D220,C$2:C220,C220)-SUMIFS(E$2:E220,C$2:C220,C220)+IFERROR(VLOOKUP(C220,Master!B$1:F$101,5,FALSE),0)</f>
        <v>10</v>
      </c>
    </row>
    <row r="221" spans="1:12">
      <c r="A221" s="47">
        <f>IF(I221=0,A220,COUNTIF(I$2:I221,"=0")+1)</f>
        <v>110</v>
      </c>
      <c r="B221" s="203" t="s">
        <v>325</v>
      </c>
      <c r="C221" s="345" t="s">
        <v>324</v>
      </c>
      <c r="D221" s="189">
        <v>8</v>
      </c>
      <c r="E221" s="188"/>
      <c r="F221" s="190"/>
      <c r="G221">
        <f t="shared" si="15"/>
        <v>28</v>
      </c>
      <c r="H221">
        <f>ROW()</f>
        <v>221</v>
      </c>
      <c r="I221">
        <f>IF(SUM(D221:E221)&lt;&gt;0,SUM(D$2:D221)-SUM(E$2:E221),"")</f>
        <v>0</v>
      </c>
      <c r="J221" s="203">
        <f t="shared" si="14"/>
        <v>41094</v>
      </c>
      <c r="K221" s="54" t="str">
        <f t="shared" si="13"/>
        <v>By Customers 7 Rs/- 8</v>
      </c>
      <c r="L221" s="51">
        <f>SUMIFS(D$2:D221,C$2:C221,C221)-SUMIFS(E$2:E221,C$2:C221,C221)+IFERROR(VLOOKUP(C221,Master!B$1:F$101,5,FALSE),0)</f>
        <v>-116</v>
      </c>
    </row>
    <row r="222" spans="1:12">
      <c r="A222" s="47">
        <f>IF(I222=0,A221,COUNTIF(I$2:I222,"=0")+1)</f>
        <v>111</v>
      </c>
      <c r="B222" s="203">
        <v>41079</v>
      </c>
      <c r="C222" s="345" t="s">
        <v>317</v>
      </c>
      <c r="D222" s="189"/>
      <c r="E222" s="188">
        <v>1</v>
      </c>
      <c r="F222" s="190"/>
      <c r="G222">
        <f t="shared" si="15"/>
        <v>20</v>
      </c>
      <c r="H222">
        <f>ROW()</f>
        <v>222</v>
      </c>
      <c r="I222">
        <f>IF(SUM(D222:E222)&lt;&gt;0,SUM(D$2:D222)-SUM(E$2:E222),"")</f>
        <v>-1</v>
      </c>
      <c r="J222" s="203">
        <f t="shared" si="14"/>
        <v>41079</v>
      </c>
      <c r="K222" s="54" t="str">
        <f t="shared" si="13"/>
        <v>By Cash Rs/-1</v>
      </c>
      <c r="L222" s="51">
        <f>SUMIFS(D$2:D222,C$2:C222,C222)-SUMIFS(E$2:E222,C$2:C222,C222)+IFERROR(VLOOKUP(C222,Master!B$1:F$101,5,FALSE),0)</f>
        <v>19</v>
      </c>
    </row>
    <row r="223" spans="1:12">
      <c r="A223" s="47">
        <f>IF(I223=0,A222,COUNTIF(I$2:I223,"=0")+1)</f>
        <v>111</v>
      </c>
      <c r="B223" s="203" t="s">
        <v>325</v>
      </c>
      <c r="C223" s="345" t="s">
        <v>125</v>
      </c>
      <c r="D223" s="189">
        <v>1</v>
      </c>
      <c r="E223" s="188"/>
      <c r="F223" s="190"/>
      <c r="G223">
        <f t="shared" si="15"/>
        <v>27</v>
      </c>
      <c r="H223">
        <f>ROW()</f>
        <v>223</v>
      </c>
      <c r="I223">
        <f>IF(SUM(D223:E223)&lt;&gt;0,SUM(D$2:D223)-SUM(E$2:E223),"")</f>
        <v>0</v>
      </c>
      <c r="J223" s="203">
        <f t="shared" si="14"/>
        <v>41079</v>
      </c>
      <c r="K223" s="54" t="str">
        <f t="shared" si="13"/>
        <v>By Customers 2 Rs/- 1</v>
      </c>
      <c r="L223" s="51">
        <f>SUMIFS(D$2:D223,C$2:C223,C223)-SUMIFS(E$2:E223,C$2:C223,C223)+IFERROR(VLOOKUP(C223,Master!B$1:F$101,5,FALSE),0)</f>
        <v>-108</v>
      </c>
    </row>
    <row r="224" spans="1:12">
      <c r="A224" s="47">
        <f>IF(I224=0,A223,COUNTIF(I$2:I224,"=0")+1)</f>
        <v>112</v>
      </c>
      <c r="B224" s="203">
        <v>41178</v>
      </c>
      <c r="C224" s="345" t="s">
        <v>319</v>
      </c>
      <c r="D224" s="189"/>
      <c r="E224" s="188">
        <v>1</v>
      </c>
      <c r="F224" s="190"/>
      <c r="G224">
        <f t="shared" si="15"/>
        <v>22</v>
      </c>
      <c r="H224">
        <f>ROW()</f>
        <v>224</v>
      </c>
      <c r="I224">
        <f>IF(SUM(D224:E224)&lt;&gt;0,SUM(D$2:D224)-SUM(E$2:E224),"")</f>
        <v>-1</v>
      </c>
      <c r="J224" s="203">
        <f t="shared" si="14"/>
        <v>41178</v>
      </c>
      <c r="K224" s="54" t="str">
        <f t="shared" si="13"/>
        <v>By Bank Rs/-1</v>
      </c>
      <c r="L224" s="51">
        <f>SUMIFS(D$2:D224,C$2:C224,C224)-SUMIFS(E$2:E224,C$2:C224,C224)+IFERROR(VLOOKUP(C224,Master!B$1:F$101,5,FALSE),0)</f>
        <v>-9</v>
      </c>
    </row>
    <row r="225" spans="1:12">
      <c r="A225" s="47">
        <f>IF(I225=0,A224,COUNTIF(I$2:I225,"=0")+1)</f>
        <v>112</v>
      </c>
      <c r="B225" s="203" t="s">
        <v>325</v>
      </c>
      <c r="C225" s="345" t="s">
        <v>324</v>
      </c>
      <c r="D225" s="189">
        <v>1</v>
      </c>
      <c r="E225" s="188"/>
      <c r="F225" s="190"/>
      <c r="G225">
        <f t="shared" si="15"/>
        <v>28</v>
      </c>
      <c r="H225">
        <f>ROW()</f>
        <v>225</v>
      </c>
      <c r="I225">
        <f>IF(SUM(D225:E225)&lt;&gt;0,SUM(D$2:D225)-SUM(E$2:E225),"")</f>
        <v>0</v>
      </c>
      <c r="J225" s="203">
        <f t="shared" si="14"/>
        <v>41178</v>
      </c>
      <c r="K225" s="54" t="str">
        <f t="shared" si="13"/>
        <v>By Customers 4 Rs/- 1</v>
      </c>
      <c r="L225" s="51">
        <f>SUMIFS(D$2:D225,C$2:C225,C225)-SUMIFS(E$2:E225,C$2:C225,C225)+IFERROR(VLOOKUP(C225,Master!B$1:F$101,5,FALSE),0)</f>
        <v>-115</v>
      </c>
    </row>
    <row r="226" spans="1:12">
      <c r="A226" s="47">
        <f>IF(I226=0,A225,COUNTIF(I$2:I226,"=0")+1)</f>
        <v>113</v>
      </c>
      <c r="B226" s="203">
        <v>41224</v>
      </c>
      <c r="C226" s="345" t="s">
        <v>322</v>
      </c>
      <c r="D226" s="189"/>
      <c r="E226" s="188">
        <v>10</v>
      </c>
      <c r="F226" s="190"/>
      <c r="G226">
        <f t="shared" si="15"/>
        <v>25</v>
      </c>
      <c r="H226">
        <f>ROW()</f>
        <v>226</v>
      </c>
      <c r="I226">
        <f>IF(SUM(D226:E226)&lt;&gt;0,SUM(D$2:D226)-SUM(E$2:E226),"")</f>
        <v>-10</v>
      </c>
      <c r="J226" s="203">
        <f t="shared" si="14"/>
        <v>41224</v>
      </c>
      <c r="K226" s="54" t="str">
        <f t="shared" si="13"/>
        <v>By Cash Rs/-10</v>
      </c>
      <c r="L226" s="51">
        <f>SUMIFS(D$2:D226,C$2:C226,C226)-SUMIFS(E$2:E226,C$2:C226,C226)+IFERROR(VLOOKUP(C226,Master!B$1:F$101,5,FALSE),0)</f>
        <v>0</v>
      </c>
    </row>
    <row r="227" spans="1:12">
      <c r="A227" s="47">
        <f>IF(I227=0,A226,COUNTIF(I$2:I227,"=0")+1)</f>
        <v>113</v>
      </c>
      <c r="B227" s="203" t="s">
        <v>325</v>
      </c>
      <c r="C227" s="345" t="s">
        <v>125</v>
      </c>
      <c r="D227" s="189">
        <v>10</v>
      </c>
      <c r="E227" s="188"/>
      <c r="F227" s="190"/>
      <c r="G227">
        <f t="shared" si="15"/>
        <v>27</v>
      </c>
      <c r="H227">
        <f>ROW()</f>
        <v>227</v>
      </c>
      <c r="I227">
        <f>IF(SUM(D227:E227)&lt;&gt;0,SUM(D$2:D227)-SUM(E$2:E227),"")</f>
        <v>0</v>
      </c>
      <c r="J227" s="203">
        <f t="shared" si="14"/>
        <v>41224</v>
      </c>
      <c r="K227" s="54" t="str">
        <f t="shared" si="13"/>
        <v>By Customers 7 Rs/- 10</v>
      </c>
      <c r="L227" s="51">
        <f>SUMIFS(D$2:D227,C$2:C227,C227)-SUMIFS(E$2:E227,C$2:C227,C227)+IFERROR(VLOOKUP(C227,Master!B$1:F$101,5,FALSE),0)</f>
        <v>-98</v>
      </c>
    </row>
    <row r="228" spans="1:12">
      <c r="A228" s="47">
        <f>IF(I228=0,A227,COUNTIF(I$2:I228,"=0")+1)</f>
        <v>114</v>
      </c>
      <c r="B228" s="203">
        <v>41132</v>
      </c>
      <c r="C228" s="345" t="s">
        <v>320</v>
      </c>
      <c r="D228" s="189"/>
      <c r="E228" s="188">
        <v>4</v>
      </c>
      <c r="F228" s="190"/>
      <c r="G228">
        <f t="shared" si="15"/>
        <v>23</v>
      </c>
      <c r="H228">
        <f>ROW()</f>
        <v>228</v>
      </c>
      <c r="I228">
        <f>IF(SUM(D228:E228)&lt;&gt;0,SUM(D$2:D228)-SUM(E$2:E228),"")</f>
        <v>-4</v>
      </c>
      <c r="J228" s="203">
        <f t="shared" si="14"/>
        <v>41132</v>
      </c>
      <c r="K228" s="54" t="str">
        <f t="shared" si="13"/>
        <v>By Bank Rs/-4</v>
      </c>
      <c r="L228" s="51">
        <f>SUMIFS(D$2:D228,C$2:C228,C228)-SUMIFS(E$2:E228,C$2:C228,C228)+IFERROR(VLOOKUP(C228,Master!B$1:F$101,5,FALSE),0)</f>
        <v>19</v>
      </c>
    </row>
    <row r="229" spans="1:12">
      <c r="A229" s="47">
        <f>IF(I229=0,A228,COUNTIF(I$2:I229,"=0")+1)</f>
        <v>114</v>
      </c>
      <c r="B229" s="203" t="s">
        <v>325</v>
      </c>
      <c r="C229" s="345" t="s">
        <v>324</v>
      </c>
      <c r="D229" s="189">
        <v>4</v>
      </c>
      <c r="E229" s="188"/>
      <c r="F229" s="190"/>
      <c r="G229">
        <f t="shared" si="15"/>
        <v>28</v>
      </c>
      <c r="H229">
        <f>ROW()</f>
        <v>229</v>
      </c>
      <c r="I229">
        <f>IF(SUM(D229:E229)&lt;&gt;0,SUM(D$2:D229)-SUM(E$2:E229),"")</f>
        <v>0</v>
      </c>
      <c r="J229" s="203">
        <f t="shared" si="14"/>
        <v>41132</v>
      </c>
      <c r="K229" s="54" t="str">
        <f t="shared" si="13"/>
        <v>By Customers 5 Rs/- 4</v>
      </c>
      <c r="L229" s="51">
        <f>SUMIFS(D$2:D229,C$2:C229,C229)-SUMIFS(E$2:E229,C$2:C229,C229)+IFERROR(VLOOKUP(C229,Master!B$1:F$101,5,FALSE),0)</f>
        <v>-111</v>
      </c>
    </row>
    <row r="230" spans="1:12">
      <c r="A230" s="47">
        <f>IF(I230=0,A229,COUNTIF(I$2:I230,"=0")+1)</f>
        <v>115</v>
      </c>
      <c r="B230" s="203">
        <v>41236</v>
      </c>
      <c r="C230" s="345" t="s">
        <v>322</v>
      </c>
      <c r="D230" s="189"/>
      <c r="E230" s="188">
        <v>1</v>
      </c>
      <c r="F230" s="190"/>
      <c r="G230">
        <f t="shared" si="15"/>
        <v>25</v>
      </c>
      <c r="H230">
        <f>ROW()</f>
        <v>230</v>
      </c>
      <c r="I230">
        <f>IF(SUM(D230:E230)&lt;&gt;0,SUM(D$2:D230)-SUM(E$2:E230),"")</f>
        <v>-1</v>
      </c>
      <c r="J230" s="203">
        <f t="shared" si="14"/>
        <v>41236</v>
      </c>
      <c r="K230" s="54" t="str">
        <f t="shared" si="13"/>
        <v>By Cash Rs/-1</v>
      </c>
      <c r="L230" s="51">
        <f>SUMIFS(D$2:D230,C$2:C230,C230)-SUMIFS(E$2:E230,C$2:C230,C230)+IFERROR(VLOOKUP(C230,Master!B$1:F$101,5,FALSE),0)</f>
        <v>-1</v>
      </c>
    </row>
    <row r="231" spans="1:12">
      <c r="A231" s="47">
        <f>IF(I231=0,A230,COUNTIF(I$2:I231,"=0")+1)</f>
        <v>115</v>
      </c>
      <c r="B231" s="203" t="s">
        <v>325</v>
      </c>
      <c r="C231" s="345" t="s">
        <v>125</v>
      </c>
      <c r="D231" s="189">
        <v>1</v>
      </c>
      <c r="E231" s="188"/>
      <c r="F231" s="190"/>
      <c r="G231">
        <f t="shared" si="15"/>
        <v>27</v>
      </c>
      <c r="H231">
        <f>ROW()</f>
        <v>231</v>
      </c>
      <c r="I231">
        <f>IF(SUM(D231:E231)&lt;&gt;0,SUM(D$2:D231)-SUM(E$2:E231),"")</f>
        <v>0</v>
      </c>
      <c r="J231" s="203">
        <f t="shared" si="14"/>
        <v>41236</v>
      </c>
      <c r="K231" s="54" t="str">
        <f t="shared" si="13"/>
        <v>By Customers 7 Rs/- 1</v>
      </c>
      <c r="L231" s="51">
        <f>SUMIFS(D$2:D231,C$2:C231,C231)-SUMIFS(E$2:E231,C$2:C231,C231)+IFERROR(VLOOKUP(C231,Master!B$1:F$101,5,FALSE),0)</f>
        <v>-97</v>
      </c>
    </row>
    <row r="232" spans="1:12">
      <c r="A232" s="47">
        <f>IF(I232=0,A231,COUNTIF(I$2:I232,"=0")+1)</f>
        <v>116</v>
      </c>
      <c r="B232" s="203">
        <v>41250</v>
      </c>
      <c r="C232" s="345" t="s">
        <v>318</v>
      </c>
      <c r="D232" s="189"/>
      <c r="E232" s="188">
        <v>1</v>
      </c>
      <c r="F232" s="190"/>
      <c r="G232">
        <f t="shared" si="15"/>
        <v>21</v>
      </c>
      <c r="H232">
        <f>ROW()</f>
        <v>232</v>
      </c>
      <c r="I232">
        <f>IF(SUM(D232:E232)&lt;&gt;0,SUM(D$2:D232)-SUM(E$2:E232),"")</f>
        <v>-1</v>
      </c>
      <c r="J232" s="203">
        <f t="shared" si="14"/>
        <v>41250</v>
      </c>
      <c r="K232" s="54" t="str">
        <f t="shared" si="13"/>
        <v>By Bank Rs/-1</v>
      </c>
      <c r="L232" s="51">
        <f>SUMIFS(D$2:D232,C$2:C232,C232)-SUMIFS(E$2:E232,C$2:C232,C232)+IFERROR(VLOOKUP(C232,Master!B$1:F$101,5,FALSE),0)</f>
        <v>-5</v>
      </c>
    </row>
    <row r="233" spans="1:12">
      <c r="A233" s="47">
        <f>IF(I233=0,A232,COUNTIF(I$2:I233,"=0")+1)</f>
        <v>116</v>
      </c>
      <c r="B233" s="203" t="s">
        <v>325</v>
      </c>
      <c r="C233" s="345" t="s">
        <v>324</v>
      </c>
      <c r="D233" s="189">
        <v>1</v>
      </c>
      <c r="E233" s="188"/>
      <c r="F233" s="190"/>
      <c r="G233">
        <f t="shared" si="15"/>
        <v>28</v>
      </c>
      <c r="H233">
        <f>ROW()</f>
        <v>233</v>
      </c>
      <c r="I233">
        <f>IF(SUM(D233:E233)&lt;&gt;0,SUM(D$2:D233)-SUM(E$2:E233),"")</f>
        <v>0</v>
      </c>
      <c r="J233" s="203">
        <f t="shared" si="14"/>
        <v>41250</v>
      </c>
      <c r="K233" s="54" t="str">
        <f t="shared" si="13"/>
        <v>By Customers 3 Rs/- 1</v>
      </c>
      <c r="L233" s="51">
        <f>SUMIFS(D$2:D233,C$2:C233,C233)-SUMIFS(E$2:E233,C$2:C233,C233)+IFERROR(VLOOKUP(C233,Master!B$1:F$101,5,FALSE),0)</f>
        <v>-110</v>
      </c>
    </row>
    <row r="234" spans="1:12">
      <c r="A234" s="47">
        <f>IF(I234=0,A233,COUNTIF(I$2:I234,"=0")+1)</f>
        <v>117</v>
      </c>
      <c r="B234" s="203">
        <v>41201</v>
      </c>
      <c r="C234" s="345" t="s">
        <v>319</v>
      </c>
      <c r="D234" s="189"/>
      <c r="E234" s="188">
        <v>4</v>
      </c>
      <c r="F234" s="190"/>
      <c r="G234">
        <f t="shared" si="15"/>
        <v>22</v>
      </c>
      <c r="H234">
        <f>ROW()</f>
        <v>234</v>
      </c>
      <c r="I234">
        <f>IF(SUM(D234:E234)&lt;&gt;0,SUM(D$2:D234)-SUM(E$2:E234),"")</f>
        <v>-4</v>
      </c>
      <c r="J234" s="203">
        <f t="shared" si="14"/>
        <v>41201</v>
      </c>
      <c r="K234" s="54" t="str">
        <f t="shared" si="13"/>
        <v>By Cash Rs/-4</v>
      </c>
      <c r="L234" s="51">
        <f>SUMIFS(D$2:D234,C$2:C234,C234)-SUMIFS(E$2:E234,C$2:C234,C234)+IFERROR(VLOOKUP(C234,Master!B$1:F$101,5,FALSE),0)</f>
        <v>-13</v>
      </c>
    </row>
    <row r="235" spans="1:12">
      <c r="A235" s="47">
        <f>IF(I235=0,A234,COUNTIF(I$2:I235,"=0")+1)</f>
        <v>117</v>
      </c>
      <c r="B235" s="203" t="s">
        <v>325</v>
      </c>
      <c r="C235" s="345" t="s">
        <v>125</v>
      </c>
      <c r="D235" s="189">
        <v>4</v>
      </c>
      <c r="E235" s="188"/>
      <c r="F235" s="190"/>
      <c r="G235">
        <f t="shared" si="15"/>
        <v>27</v>
      </c>
      <c r="H235">
        <f>ROW()</f>
        <v>235</v>
      </c>
      <c r="I235">
        <f>IF(SUM(D235:E235)&lt;&gt;0,SUM(D$2:D235)-SUM(E$2:E235),"")</f>
        <v>0</v>
      </c>
      <c r="J235" s="203">
        <f t="shared" si="14"/>
        <v>41201</v>
      </c>
      <c r="K235" s="54" t="str">
        <f t="shared" si="13"/>
        <v>By Customers 4 Rs/- 4</v>
      </c>
      <c r="L235" s="51">
        <f>SUMIFS(D$2:D235,C$2:C235,C235)-SUMIFS(E$2:E235,C$2:C235,C235)+IFERROR(VLOOKUP(C235,Master!B$1:F$101,5,FALSE),0)</f>
        <v>-93</v>
      </c>
    </row>
    <row r="236" spans="1:12">
      <c r="A236" s="47">
        <f>IF(I236=0,A235,COUNTIF(I$2:I236,"=0")+1)</f>
        <v>118</v>
      </c>
      <c r="B236" s="203">
        <v>41001</v>
      </c>
      <c r="C236" s="345" t="s">
        <v>319</v>
      </c>
      <c r="D236" s="189"/>
      <c r="E236" s="188">
        <v>3</v>
      </c>
      <c r="F236" s="190"/>
      <c r="G236">
        <f t="shared" si="15"/>
        <v>22</v>
      </c>
      <c r="H236">
        <f>ROW()</f>
        <v>236</v>
      </c>
      <c r="I236">
        <f>IF(SUM(D236:E236)&lt;&gt;0,SUM(D$2:D236)-SUM(E$2:E236),"")</f>
        <v>-3</v>
      </c>
      <c r="J236" s="203">
        <f t="shared" si="14"/>
        <v>41001</v>
      </c>
      <c r="K236" s="54" t="str">
        <f t="shared" si="13"/>
        <v>By Bank Rs/-3</v>
      </c>
      <c r="L236" s="51">
        <f>SUMIFS(D$2:D236,C$2:C236,C236)-SUMIFS(E$2:E236,C$2:C236,C236)+IFERROR(VLOOKUP(C236,Master!B$1:F$101,5,FALSE),0)</f>
        <v>-16</v>
      </c>
    </row>
    <row r="237" spans="1:12">
      <c r="A237" s="47">
        <f>IF(I237=0,A236,COUNTIF(I$2:I237,"=0")+1)</f>
        <v>118</v>
      </c>
      <c r="B237" s="203" t="s">
        <v>325</v>
      </c>
      <c r="C237" s="345" t="s">
        <v>324</v>
      </c>
      <c r="D237" s="189">
        <v>3</v>
      </c>
      <c r="E237" s="188"/>
      <c r="F237" s="190"/>
      <c r="G237">
        <f t="shared" si="15"/>
        <v>28</v>
      </c>
      <c r="H237">
        <f>ROW()</f>
        <v>237</v>
      </c>
      <c r="I237">
        <f>IF(SUM(D237:E237)&lt;&gt;0,SUM(D$2:D237)-SUM(E$2:E237),"")</f>
        <v>0</v>
      </c>
      <c r="J237" s="203">
        <f t="shared" si="14"/>
        <v>41001</v>
      </c>
      <c r="K237" s="54" t="str">
        <f t="shared" si="13"/>
        <v>By Customers 4 Rs/- 3</v>
      </c>
      <c r="L237" s="51">
        <f>SUMIFS(D$2:D237,C$2:C237,C237)-SUMIFS(E$2:E237,C$2:C237,C237)+IFERROR(VLOOKUP(C237,Master!B$1:F$101,5,FALSE),0)</f>
        <v>-107</v>
      </c>
    </row>
    <row r="238" spans="1:12">
      <c r="A238" s="47">
        <f>IF(I238=0,A237,COUNTIF(I$2:I238,"=0")+1)</f>
        <v>119</v>
      </c>
      <c r="B238" s="203">
        <v>41251</v>
      </c>
      <c r="C238" s="345" t="s">
        <v>320</v>
      </c>
      <c r="D238" s="189"/>
      <c r="E238" s="188">
        <v>2</v>
      </c>
      <c r="F238" s="190"/>
      <c r="G238">
        <f t="shared" si="15"/>
        <v>23</v>
      </c>
      <c r="H238">
        <f>ROW()</f>
        <v>238</v>
      </c>
      <c r="I238">
        <f>IF(SUM(D238:E238)&lt;&gt;0,SUM(D$2:D238)-SUM(E$2:E238),"")</f>
        <v>-2</v>
      </c>
      <c r="J238" s="203">
        <f t="shared" si="14"/>
        <v>41251</v>
      </c>
      <c r="K238" s="54" t="str">
        <f t="shared" si="13"/>
        <v>By Cash Rs/-2</v>
      </c>
      <c r="L238" s="51">
        <f>SUMIFS(D$2:D238,C$2:C238,C238)-SUMIFS(E$2:E238,C$2:C238,C238)+IFERROR(VLOOKUP(C238,Master!B$1:F$101,5,FALSE),0)</f>
        <v>17</v>
      </c>
    </row>
    <row r="239" spans="1:12">
      <c r="A239" s="47">
        <f>IF(I239=0,A238,COUNTIF(I$2:I239,"=0")+1)</f>
        <v>119</v>
      </c>
      <c r="B239" s="203" t="s">
        <v>325</v>
      </c>
      <c r="C239" s="345" t="s">
        <v>125</v>
      </c>
      <c r="D239" s="189">
        <v>2</v>
      </c>
      <c r="E239" s="188"/>
      <c r="F239" s="190"/>
      <c r="G239">
        <f t="shared" si="15"/>
        <v>27</v>
      </c>
      <c r="H239">
        <f>ROW()</f>
        <v>239</v>
      </c>
      <c r="I239">
        <f>IF(SUM(D239:E239)&lt;&gt;0,SUM(D$2:D239)-SUM(E$2:E239),"")</f>
        <v>0</v>
      </c>
      <c r="J239" s="203">
        <f t="shared" si="14"/>
        <v>41251</v>
      </c>
      <c r="K239" s="54" t="str">
        <f t="shared" si="13"/>
        <v>By Customers 5 Rs/- 2</v>
      </c>
      <c r="L239" s="51">
        <f>SUMIFS(D$2:D239,C$2:C239,C239)-SUMIFS(E$2:E239,C$2:C239,C239)+IFERROR(VLOOKUP(C239,Master!B$1:F$101,5,FALSE),0)</f>
        <v>-91</v>
      </c>
    </row>
    <row r="240" spans="1:12">
      <c r="A240" s="47">
        <f>IF(I240=0,A239,COUNTIF(I$2:I240,"=0")+1)</f>
        <v>120</v>
      </c>
      <c r="B240" s="203">
        <v>41040</v>
      </c>
      <c r="C240" s="345" t="s">
        <v>322</v>
      </c>
      <c r="D240" s="189"/>
      <c r="E240" s="188">
        <v>2</v>
      </c>
      <c r="F240" s="190"/>
      <c r="G240">
        <f t="shared" si="15"/>
        <v>25</v>
      </c>
      <c r="H240">
        <f>ROW()</f>
        <v>240</v>
      </c>
      <c r="I240">
        <f>IF(SUM(D240:E240)&lt;&gt;0,SUM(D$2:D240)-SUM(E$2:E240),"")</f>
        <v>-2</v>
      </c>
      <c r="J240" s="203">
        <f t="shared" si="14"/>
        <v>41040</v>
      </c>
      <c r="K240" s="54" t="str">
        <f t="shared" si="13"/>
        <v>By Bank Rs/-2</v>
      </c>
      <c r="L240" s="51">
        <f>SUMIFS(D$2:D240,C$2:C240,C240)-SUMIFS(E$2:E240,C$2:C240,C240)+IFERROR(VLOOKUP(C240,Master!B$1:F$101,5,FALSE),0)</f>
        <v>-3</v>
      </c>
    </row>
    <row r="241" spans="1:12">
      <c r="A241" s="47">
        <f>IF(I241=0,A240,COUNTIF(I$2:I241,"=0")+1)</f>
        <v>120</v>
      </c>
      <c r="B241" s="203" t="s">
        <v>325</v>
      </c>
      <c r="C241" s="345" t="s">
        <v>324</v>
      </c>
      <c r="D241" s="189">
        <v>2</v>
      </c>
      <c r="E241" s="188"/>
      <c r="F241" s="190"/>
      <c r="G241">
        <f t="shared" si="15"/>
        <v>28</v>
      </c>
      <c r="H241">
        <f>ROW()</f>
        <v>241</v>
      </c>
      <c r="I241">
        <f>IF(SUM(D241:E241)&lt;&gt;0,SUM(D$2:D241)-SUM(E$2:E241),"")</f>
        <v>0</v>
      </c>
      <c r="J241" s="203">
        <f t="shared" si="14"/>
        <v>41040</v>
      </c>
      <c r="K241" s="54" t="str">
        <f t="shared" si="13"/>
        <v>By Customers 7 Rs/- 2</v>
      </c>
      <c r="L241" s="51">
        <f>SUMIFS(D$2:D241,C$2:C241,C241)-SUMIFS(E$2:E241,C$2:C241,C241)+IFERROR(VLOOKUP(C241,Master!B$1:F$101,5,FALSE),0)</f>
        <v>-105</v>
      </c>
    </row>
    <row r="242" spans="1:12">
      <c r="A242" s="47">
        <f>IF(I242=0,A241,COUNTIF(I$2:I242,"=0")+1)</f>
        <v>121</v>
      </c>
      <c r="B242" s="203">
        <v>41045</v>
      </c>
      <c r="C242" s="345" t="s">
        <v>323</v>
      </c>
      <c r="D242" s="189"/>
      <c r="E242" s="188">
        <v>1</v>
      </c>
      <c r="F242" s="190"/>
      <c r="G242">
        <f t="shared" si="15"/>
        <v>26</v>
      </c>
      <c r="H242">
        <f>ROW()</f>
        <v>242</v>
      </c>
      <c r="I242">
        <f>IF(SUM(D242:E242)&lt;&gt;0,SUM(D$2:D242)-SUM(E$2:E242),"")</f>
        <v>-1</v>
      </c>
      <c r="J242" s="203">
        <f t="shared" si="14"/>
        <v>41045</v>
      </c>
      <c r="K242" s="54" t="str">
        <f t="shared" si="13"/>
        <v>By Cash Rs/-1</v>
      </c>
      <c r="L242" s="51">
        <f>SUMIFS(D$2:D242,C$2:C242,C242)-SUMIFS(E$2:E242,C$2:C242,C242)+IFERROR(VLOOKUP(C242,Master!B$1:F$101,5,FALSE),0)</f>
        <v>20</v>
      </c>
    </row>
    <row r="243" spans="1:12">
      <c r="A243" s="47">
        <f>IF(I243=0,A242,COUNTIF(I$2:I243,"=0")+1)</f>
        <v>121</v>
      </c>
      <c r="B243" s="203" t="s">
        <v>325</v>
      </c>
      <c r="C243" s="345" t="s">
        <v>125</v>
      </c>
      <c r="D243" s="189">
        <v>1</v>
      </c>
      <c r="E243" s="188"/>
      <c r="F243" s="190"/>
      <c r="G243">
        <f t="shared" si="15"/>
        <v>27</v>
      </c>
      <c r="H243">
        <f>ROW()</f>
        <v>243</v>
      </c>
      <c r="I243">
        <f>IF(SUM(D243:E243)&lt;&gt;0,SUM(D$2:D243)-SUM(E$2:E243),"")</f>
        <v>0</v>
      </c>
      <c r="J243" s="203">
        <f t="shared" si="14"/>
        <v>41045</v>
      </c>
      <c r="K243" s="54" t="str">
        <f t="shared" si="13"/>
        <v>By Customers 8 Rs/- 1</v>
      </c>
      <c r="L243" s="51">
        <f>SUMIFS(D$2:D243,C$2:C243,C243)-SUMIFS(E$2:E243,C$2:C243,C243)+IFERROR(VLOOKUP(C243,Master!B$1:F$101,5,FALSE),0)</f>
        <v>-90</v>
      </c>
    </row>
    <row r="244" spans="1:12">
      <c r="A244" s="47">
        <f>IF(I244=0,A243,COUNTIF(I$2:I244,"=0")+1)</f>
        <v>122</v>
      </c>
      <c r="B244" s="203">
        <v>41118</v>
      </c>
      <c r="C244" s="345" t="s">
        <v>322</v>
      </c>
      <c r="D244" s="189"/>
      <c r="E244" s="188">
        <v>1</v>
      </c>
      <c r="F244" s="190"/>
      <c r="G244">
        <f t="shared" si="15"/>
        <v>25</v>
      </c>
      <c r="H244">
        <f>ROW()</f>
        <v>244</v>
      </c>
      <c r="I244">
        <f>IF(SUM(D244:E244)&lt;&gt;0,SUM(D$2:D244)-SUM(E$2:E244),"")</f>
        <v>-1</v>
      </c>
      <c r="J244" s="203">
        <f t="shared" si="14"/>
        <v>41118</v>
      </c>
      <c r="K244" s="54" t="str">
        <f t="shared" si="13"/>
        <v>By Bank Rs/-1</v>
      </c>
      <c r="L244" s="51">
        <f>SUMIFS(D$2:D244,C$2:C244,C244)-SUMIFS(E$2:E244,C$2:C244,C244)+IFERROR(VLOOKUP(C244,Master!B$1:F$101,5,FALSE),0)</f>
        <v>-4</v>
      </c>
    </row>
    <row r="245" spans="1:12">
      <c r="A245" s="47">
        <f>IF(I245=0,A244,COUNTIF(I$2:I245,"=0")+1)</f>
        <v>122</v>
      </c>
      <c r="B245" s="203" t="s">
        <v>325</v>
      </c>
      <c r="C245" s="345" t="s">
        <v>324</v>
      </c>
      <c r="D245" s="189">
        <v>1</v>
      </c>
      <c r="E245" s="188"/>
      <c r="F245" s="190"/>
      <c r="G245">
        <f t="shared" si="15"/>
        <v>28</v>
      </c>
      <c r="H245">
        <f>ROW()</f>
        <v>245</v>
      </c>
      <c r="I245">
        <f>IF(SUM(D245:E245)&lt;&gt;0,SUM(D$2:D245)-SUM(E$2:E245),"")</f>
        <v>0</v>
      </c>
      <c r="J245" s="203">
        <f t="shared" si="14"/>
        <v>41118</v>
      </c>
      <c r="K245" s="54" t="str">
        <f t="shared" si="13"/>
        <v>By Customers 7 Rs/- 1</v>
      </c>
      <c r="L245" s="51">
        <f>SUMIFS(D$2:D245,C$2:C245,C245)-SUMIFS(E$2:E245,C$2:C245,C245)+IFERROR(VLOOKUP(C245,Master!B$1:F$101,5,FALSE),0)</f>
        <v>-104</v>
      </c>
    </row>
    <row r="246" spans="1:12">
      <c r="A246" s="47">
        <f>IF(I246=0,A245,COUNTIF(I$2:I246,"=0")+1)</f>
        <v>123</v>
      </c>
      <c r="B246" s="203">
        <v>41018</v>
      </c>
      <c r="C246" s="345" t="s">
        <v>322</v>
      </c>
      <c r="D246" s="189"/>
      <c r="E246" s="188">
        <v>6</v>
      </c>
      <c r="F246" s="190"/>
      <c r="G246">
        <f t="shared" si="15"/>
        <v>25</v>
      </c>
      <c r="H246">
        <f>ROW()</f>
        <v>246</v>
      </c>
      <c r="I246">
        <f>IF(SUM(D246:E246)&lt;&gt;0,SUM(D$2:D246)-SUM(E$2:E246),"")</f>
        <v>-6</v>
      </c>
      <c r="J246" s="203">
        <f t="shared" si="14"/>
        <v>41018</v>
      </c>
      <c r="K246" s="54" t="str">
        <f t="shared" si="13"/>
        <v>By Cash Rs/-6</v>
      </c>
      <c r="L246" s="51">
        <f>SUMIFS(D$2:D246,C$2:C246,C246)-SUMIFS(E$2:E246,C$2:C246,C246)+IFERROR(VLOOKUP(C246,Master!B$1:F$101,5,FALSE),0)</f>
        <v>-10</v>
      </c>
    </row>
    <row r="247" spans="1:12">
      <c r="A247" s="47">
        <f>IF(I247=0,A246,COUNTIF(I$2:I247,"=0")+1)</f>
        <v>123</v>
      </c>
      <c r="B247" s="203" t="s">
        <v>325</v>
      </c>
      <c r="C247" s="345" t="s">
        <v>125</v>
      </c>
      <c r="D247" s="189">
        <v>6</v>
      </c>
      <c r="E247" s="188"/>
      <c r="F247" s="190"/>
      <c r="G247">
        <f t="shared" si="15"/>
        <v>27</v>
      </c>
      <c r="H247">
        <f>ROW()</f>
        <v>247</v>
      </c>
      <c r="I247">
        <f>IF(SUM(D247:E247)&lt;&gt;0,SUM(D$2:D247)-SUM(E$2:E247),"")</f>
        <v>0</v>
      </c>
      <c r="J247" s="203">
        <f t="shared" si="14"/>
        <v>41018</v>
      </c>
      <c r="K247" s="54" t="str">
        <f t="shared" si="13"/>
        <v>By Customers 7 Rs/- 6</v>
      </c>
      <c r="L247" s="51">
        <f>SUMIFS(D$2:D247,C$2:C247,C247)-SUMIFS(E$2:E247,C$2:C247,C247)+IFERROR(VLOOKUP(C247,Master!B$1:F$101,5,FALSE),0)</f>
        <v>-84</v>
      </c>
    </row>
    <row r="248" spans="1:12">
      <c r="A248" s="47">
        <f>IF(I248=0,A247,COUNTIF(I$2:I248,"=0")+1)</f>
        <v>124</v>
      </c>
      <c r="B248" s="203">
        <v>41094</v>
      </c>
      <c r="C248" s="345" t="s">
        <v>323</v>
      </c>
      <c r="D248" s="189"/>
      <c r="E248" s="188">
        <v>2</v>
      </c>
      <c r="F248" s="190"/>
      <c r="G248">
        <f t="shared" si="15"/>
        <v>26</v>
      </c>
      <c r="H248">
        <f>ROW()</f>
        <v>248</v>
      </c>
      <c r="I248">
        <f>IF(SUM(D248:E248)&lt;&gt;0,SUM(D$2:D248)-SUM(E$2:E248),"")</f>
        <v>-2</v>
      </c>
      <c r="J248" s="203">
        <f t="shared" si="14"/>
        <v>41094</v>
      </c>
      <c r="K248" s="54" t="str">
        <f t="shared" si="13"/>
        <v>By Bank Rs/-2</v>
      </c>
      <c r="L248" s="51">
        <f>SUMIFS(D$2:D248,C$2:C248,C248)-SUMIFS(E$2:E248,C$2:C248,C248)+IFERROR(VLOOKUP(C248,Master!B$1:F$101,5,FALSE),0)</f>
        <v>18</v>
      </c>
    </row>
    <row r="249" spans="1:12">
      <c r="A249" s="47">
        <f>IF(I249=0,A248,COUNTIF(I$2:I249,"=0")+1)</f>
        <v>124</v>
      </c>
      <c r="B249" s="203" t="s">
        <v>325</v>
      </c>
      <c r="C249" s="345" t="s">
        <v>324</v>
      </c>
      <c r="D249" s="189">
        <v>2</v>
      </c>
      <c r="E249" s="188"/>
      <c r="F249" s="190"/>
      <c r="G249">
        <f t="shared" si="15"/>
        <v>28</v>
      </c>
      <c r="H249">
        <f>ROW()</f>
        <v>249</v>
      </c>
      <c r="I249">
        <f>IF(SUM(D249:E249)&lt;&gt;0,SUM(D$2:D249)-SUM(E$2:E249),"")</f>
        <v>0</v>
      </c>
      <c r="J249" s="203">
        <f t="shared" si="14"/>
        <v>41094</v>
      </c>
      <c r="K249" s="54" t="str">
        <f t="shared" si="13"/>
        <v>By Customers 8 Rs/- 2</v>
      </c>
      <c r="L249" s="51">
        <f>SUMIFS(D$2:D249,C$2:C249,C249)-SUMIFS(E$2:E249,C$2:C249,C249)+IFERROR(VLOOKUP(C249,Master!B$1:F$101,5,FALSE),0)</f>
        <v>-102</v>
      </c>
    </row>
    <row r="250" spans="1:12">
      <c r="A250" s="47">
        <f>IF(I250=0,A249,COUNTIF(I$2:I250,"=0")+1)</f>
        <v>125</v>
      </c>
      <c r="B250" s="203">
        <v>41045</v>
      </c>
      <c r="C250" s="345" t="s">
        <v>323</v>
      </c>
      <c r="D250" s="189"/>
      <c r="E250" s="188">
        <v>4</v>
      </c>
      <c r="F250" s="190"/>
      <c r="G250">
        <f t="shared" si="15"/>
        <v>26</v>
      </c>
      <c r="H250">
        <f>ROW()</f>
        <v>250</v>
      </c>
      <c r="I250">
        <f>IF(SUM(D250:E250)&lt;&gt;0,SUM(D$2:D250)-SUM(E$2:E250),"")</f>
        <v>-4</v>
      </c>
      <c r="J250" s="203">
        <f t="shared" si="14"/>
        <v>41045</v>
      </c>
      <c r="K250" s="54" t="str">
        <f t="shared" si="13"/>
        <v>By Cash Rs/-4</v>
      </c>
      <c r="L250" s="51">
        <f>SUMIFS(D$2:D250,C$2:C250,C250)-SUMIFS(E$2:E250,C$2:C250,C250)+IFERROR(VLOOKUP(C250,Master!B$1:F$101,5,FALSE),0)</f>
        <v>14</v>
      </c>
    </row>
    <row r="251" spans="1:12">
      <c r="A251" s="47">
        <f>IF(I251=0,A250,COUNTIF(I$2:I251,"=0")+1)</f>
        <v>125</v>
      </c>
      <c r="B251" s="203" t="s">
        <v>325</v>
      </c>
      <c r="C251" s="345" t="s">
        <v>125</v>
      </c>
      <c r="D251" s="189">
        <v>4</v>
      </c>
      <c r="E251" s="188"/>
      <c r="F251" s="190"/>
      <c r="G251">
        <f t="shared" si="15"/>
        <v>27</v>
      </c>
      <c r="H251">
        <f>ROW()</f>
        <v>251</v>
      </c>
      <c r="I251">
        <f>IF(SUM(D251:E251)&lt;&gt;0,SUM(D$2:D251)-SUM(E$2:E251),"")</f>
        <v>0</v>
      </c>
      <c r="J251" s="203">
        <f t="shared" si="14"/>
        <v>41045</v>
      </c>
      <c r="K251" s="54" t="str">
        <f t="shared" si="13"/>
        <v>By Customers 8 Rs/- 4</v>
      </c>
      <c r="L251" s="51">
        <f>SUMIFS(D$2:D251,C$2:C251,C251)-SUMIFS(E$2:E251,C$2:C251,C251)+IFERROR(VLOOKUP(C251,Master!B$1:F$101,5,FALSE),0)</f>
        <v>-80</v>
      </c>
    </row>
    <row r="252" spans="1:12">
      <c r="A252" s="47">
        <f>IF(I252=0,A251,COUNTIF(I$2:I252,"=0")+1)</f>
        <v>126</v>
      </c>
      <c r="B252" s="203">
        <v>41240</v>
      </c>
      <c r="C252" s="345" t="s">
        <v>320</v>
      </c>
      <c r="D252" s="189"/>
      <c r="E252" s="188">
        <v>8</v>
      </c>
      <c r="F252" s="190"/>
      <c r="G252">
        <f t="shared" si="15"/>
        <v>23</v>
      </c>
      <c r="H252">
        <f>ROW()</f>
        <v>252</v>
      </c>
      <c r="I252">
        <f>IF(SUM(D252:E252)&lt;&gt;0,SUM(D$2:D252)-SUM(E$2:E252),"")</f>
        <v>-8</v>
      </c>
      <c r="J252" s="203">
        <f t="shared" si="14"/>
        <v>41240</v>
      </c>
      <c r="K252" s="54" t="str">
        <f t="shared" si="13"/>
        <v>By Bank Rs/-8</v>
      </c>
      <c r="L252" s="51">
        <f>SUMIFS(D$2:D252,C$2:C252,C252)-SUMIFS(E$2:E252,C$2:C252,C252)+IFERROR(VLOOKUP(C252,Master!B$1:F$101,5,FALSE),0)</f>
        <v>9</v>
      </c>
    </row>
    <row r="253" spans="1:12">
      <c r="A253" s="47">
        <f>IF(I253=0,A252,COUNTIF(I$2:I253,"=0")+1)</f>
        <v>126</v>
      </c>
      <c r="B253" s="203" t="s">
        <v>325</v>
      </c>
      <c r="C253" s="345" t="s">
        <v>324</v>
      </c>
      <c r="D253" s="189">
        <v>8</v>
      </c>
      <c r="E253" s="188"/>
      <c r="F253" s="190"/>
      <c r="G253">
        <f t="shared" si="15"/>
        <v>28</v>
      </c>
      <c r="H253">
        <f>ROW()</f>
        <v>253</v>
      </c>
      <c r="I253">
        <f>IF(SUM(D253:E253)&lt;&gt;0,SUM(D$2:D253)-SUM(E$2:E253),"")</f>
        <v>0</v>
      </c>
      <c r="J253" s="203">
        <f t="shared" si="14"/>
        <v>41240</v>
      </c>
      <c r="K253" s="54" t="str">
        <f t="shared" si="13"/>
        <v>By Customers 5 Rs/- 8</v>
      </c>
      <c r="L253" s="51">
        <f>SUMIFS(D$2:D253,C$2:C253,C253)-SUMIFS(E$2:E253,C$2:C253,C253)+IFERROR(VLOOKUP(C253,Master!B$1:F$101,5,FALSE),0)</f>
        <v>-94</v>
      </c>
    </row>
    <row r="254" spans="1:12">
      <c r="A254" s="47">
        <f>IF(I254=0,A253,COUNTIF(I$2:I254,"=0")+1)</f>
        <v>127</v>
      </c>
      <c r="B254" s="203">
        <v>41135</v>
      </c>
      <c r="C254" s="345" t="s">
        <v>318</v>
      </c>
      <c r="D254" s="189"/>
      <c r="E254" s="188">
        <v>1</v>
      </c>
      <c r="F254" s="190"/>
      <c r="G254">
        <f t="shared" si="15"/>
        <v>21</v>
      </c>
      <c r="H254">
        <f>ROW()</f>
        <v>254</v>
      </c>
      <c r="I254">
        <f>IF(SUM(D254:E254)&lt;&gt;0,SUM(D$2:D254)-SUM(E$2:E254),"")</f>
        <v>-1</v>
      </c>
      <c r="J254" s="203">
        <f t="shared" si="14"/>
        <v>41135</v>
      </c>
      <c r="K254" s="54" t="str">
        <f t="shared" si="13"/>
        <v>By Cash Rs/-1</v>
      </c>
      <c r="L254" s="51">
        <f>SUMIFS(D$2:D254,C$2:C254,C254)-SUMIFS(E$2:E254,C$2:C254,C254)+IFERROR(VLOOKUP(C254,Master!B$1:F$101,5,FALSE),0)</f>
        <v>-6</v>
      </c>
    </row>
    <row r="255" spans="1:12">
      <c r="A255" s="47">
        <f>IF(I255=0,A254,COUNTIF(I$2:I255,"=0")+1)</f>
        <v>127</v>
      </c>
      <c r="B255" s="203" t="s">
        <v>325</v>
      </c>
      <c r="C255" s="345" t="s">
        <v>125</v>
      </c>
      <c r="D255" s="189">
        <v>1</v>
      </c>
      <c r="E255" s="188"/>
      <c r="F255" s="190"/>
      <c r="G255">
        <f t="shared" si="15"/>
        <v>27</v>
      </c>
      <c r="H255">
        <f>ROW()</f>
        <v>255</v>
      </c>
      <c r="I255">
        <f>IF(SUM(D255:E255)&lt;&gt;0,SUM(D$2:D255)-SUM(E$2:E255),"")</f>
        <v>0</v>
      </c>
      <c r="J255" s="203">
        <f t="shared" si="14"/>
        <v>41135</v>
      </c>
      <c r="K255" s="54" t="str">
        <f t="shared" si="13"/>
        <v>By Customers 3 Rs/- 1</v>
      </c>
      <c r="L255" s="51">
        <f>SUMIFS(D$2:D255,C$2:C255,C255)-SUMIFS(E$2:E255,C$2:C255,C255)+IFERROR(VLOOKUP(C255,Master!B$1:F$101,5,FALSE),0)</f>
        <v>-79</v>
      </c>
    </row>
    <row r="256" spans="1:12">
      <c r="A256" s="47">
        <f>IF(I256=0,A255,COUNTIF(I$2:I256,"=0")+1)</f>
        <v>128</v>
      </c>
      <c r="B256" s="203">
        <v>41049</v>
      </c>
      <c r="C256" s="345" t="s">
        <v>323</v>
      </c>
      <c r="D256" s="189"/>
      <c r="E256" s="188">
        <v>4</v>
      </c>
      <c r="F256" s="190"/>
      <c r="G256">
        <f t="shared" si="15"/>
        <v>26</v>
      </c>
      <c r="H256">
        <f>ROW()</f>
        <v>256</v>
      </c>
      <c r="I256">
        <f>IF(SUM(D256:E256)&lt;&gt;0,SUM(D$2:D256)-SUM(E$2:E256),"")</f>
        <v>-4</v>
      </c>
      <c r="J256" s="203">
        <f t="shared" si="14"/>
        <v>41049</v>
      </c>
      <c r="K256" s="54" t="str">
        <f t="shared" si="13"/>
        <v>By Bank Rs/-4</v>
      </c>
      <c r="L256" s="51">
        <f>SUMIFS(D$2:D256,C$2:C256,C256)-SUMIFS(E$2:E256,C$2:C256,C256)+IFERROR(VLOOKUP(C256,Master!B$1:F$101,5,FALSE),0)</f>
        <v>10</v>
      </c>
    </row>
    <row r="257" spans="1:12">
      <c r="A257" s="47">
        <f>IF(I257=0,A256,COUNTIF(I$2:I257,"=0")+1)</f>
        <v>128</v>
      </c>
      <c r="B257" s="203" t="s">
        <v>325</v>
      </c>
      <c r="C257" s="345" t="s">
        <v>324</v>
      </c>
      <c r="D257" s="189">
        <v>4</v>
      </c>
      <c r="E257" s="188"/>
      <c r="F257" s="190"/>
      <c r="G257">
        <f t="shared" si="15"/>
        <v>28</v>
      </c>
      <c r="H257">
        <f>ROW()</f>
        <v>257</v>
      </c>
      <c r="I257">
        <f>IF(SUM(D257:E257)&lt;&gt;0,SUM(D$2:D257)-SUM(E$2:E257),"")</f>
        <v>0</v>
      </c>
      <c r="J257" s="203">
        <f t="shared" si="14"/>
        <v>41049</v>
      </c>
      <c r="K257" s="54" t="str">
        <f t="shared" si="13"/>
        <v>By Customers 8 Rs/- 4</v>
      </c>
      <c r="L257" s="51">
        <f>SUMIFS(D$2:D257,C$2:C257,C257)-SUMIFS(E$2:E257,C$2:C257,C257)+IFERROR(VLOOKUP(C257,Master!B$1:F$101,5,FALSE),0)</f>
        <v>-90</v>
      </c>
    </row>
    <row r="258" spans="1:12">
      <c r="A258" s="47">
        <f>IF(I258=0,A257,COUNTIF(I$2:I258,"=0")+1)</f>
        <v>129</v>
      </c>
      <c r="B258" s="203">
        <v>41204</v>
      </c>
      <c r="C258" s="345" t="s">
        <v>316</v>
      </c>
      <c r="D258" s="189"/>
      <c r="E258" s="188">
        <v>7</v>
      </c>
      <c r="F258" s="190"/>
      <c r="G258">
        <f t="shared" si="15"/>
        <v>19</v>
      </c>
      <c r="H258">
        <f>ROW()</f>
        <v>258</v>
      </c>
      <c r="I258">
        <f>IF(SUM(D258:E258)&lt;&gt;0,SUM(D$2:D258)-SUM(E$2:E258),"")</f>
        <v>-7</v>
      </c>
      <c r="J258" s="203">
        <f t="shared" si="14"/>
        <v>41204</v>
      </c>
      <c r="K258" s="54" t="str">
        <f t="shared" ref="K258:K321" si="16">IF(I258=0,"By "&amp;C257&amp;" Rs/- "&amp;SUM(D257:E257),"By "&amp;C259&amp;" Rs/-"&amp;SUM(D259:E259))</f>
        <v>By Cash Rs/-7</v>
      </c>
      <c r="L258" s="51">
        <f>SUMIFS(D$2:D258,C$2:C258,C258)-SUMIFS(E$2:E258,C$2:C258,C258)+IFERROR(VLOOKUP(C258,Master!B$1:F$101,5,FALSE),0)</f>
        <v>14</v>
      </c>
    </row>
    <row r="259" spans="1:12">
      <c r="A259" s="47">
        <f>IF(I259=0,A258,COUNTIF(I$2:I259,"=0")+1)</f>
        <v>129</v>
      </c>
      <c r="B259" s="203" t="s">
        <v>325</v>
      </c>
      <c r="C259" s="345" t="s">
        <v>125</v>
      </c>
      <c r="D259" s="189">
        <v>7</v>
      </c>
      <c r="E259" s="188"/>
      <c r="F259" s="190"/>
      <c r="G259">
        <f t="shared" si="15"/>
        <v>27</v>
      </c>
      <c r="H259">
        <f>ROW()</f>
        <v>259</v>
      </c>
      <c r="I259">
        <f>IF(SUM(D259:E259)&lt;&gt;0,SUM(D$2:D259)-SUM(E$2:E259),"")</f>
        <v>0</v>
      </c>
      <c r="J259" s="203">
        <f t="shared" ref="J259:J322" si="17">IFERROR(AVERAGEIFS(B:B,A:A,A259),"")</f>
        <v>41204</v>
      </c>
      <c r="K259" s="54" t="str">
        <f t="shared" si="16"/>
        <v>By Customers 1 Rs/- 7</v>
      </c>
      <c r="L259" s="51">
        <f>SUMIFS(D$2:D259,C$2:C259,C259)-SUMIFS(E$2:E259,C$2:C259,C259)+IFERROR(VLOOKUP(C259,Master!B$1:F$101,5,FALSE),0)</f>
        <v>-72</v>
      </c>
    </row>
    <row r="260" spans="1:12">
      <c r="A260" s="47">
        <f>IF(I260=0,A259,COUNTIF(I$2:I260,"=0")+1)</f>
        <v>130</v>
      </c>
      <c r="B260" s="203">
        <v>41269</v>
      </c>
      <c r="C260" s="345" t="s">
        <v>317</v>
      </c>
      <c r="D260" s="189"/>
      <c r="E260" s="188">
        <v>6</v>
      </c>
      <c r="F260" s="190"/>
      <c r="G260">
        <f t="shared" si="15"/>
        <v>20</v>
      </c>
      <c r="H260">
        <f>ROW()</f>
        <v>260</v>
      </c>
      <c r="I260">
        <f>IF(SUM(D260:E260)&lt;&gt;0,SUM(D$2:D260)-SUM(E$2:E260),"")</f>
        <v>-6</v>
      </c>
      <c r="J260" s="203">
        <f t="shared" si="17"/>
        <v>41269</v>
      </c>
      <c r="K260" s="54" t="str">
        <f t="shared" si="16"/>
        <v>By Bank Rs/-6</v>
      </c>
      <c r="L260" s="51">
        <f>SUMIFS(D$2:D260,C$2:C260,C260)-SUMIFS(E$2:E260,C$2:C260,C260)+IFERROR(VLOOKUP(C260,Master!B$1:F$101,5,FALSE),0)</f>
        <v>13</v>
      </c>
    </row>
    <row r="261" spans="1:12">
      <c r="A261" s="47">
        <f>IF(I261=0,A260,COUNTIF(I$2:I261,"=0")+1)</f>
        <v>130</v>
      </c>
      <c r="B261" s="203" t="s">
        <v>325</v>
      </c>
      <c r="C261" s="345" t="s">
        <v>324</v>
      </c>
      <c r="D261" s="189">
        <v>6</v>
      </c>
      <c r="E261" s="188"/>
      <c r="F261" s="190"/>
      <c r="G261">
        <f t="shared" si="15"/>
        <v>28</v>
      </c>
      <c r="H261">
        <f>ROW()</f>
        <v>261</v>
      </c>
      <c r="I261">
        <f>IF(SUM(D261:E261)&lt;&gt;0,SUM(D$2:D261)-SUM(E$2:E261),"")</f>
        <v>0</v>
      </c>
      <c r="J261" s="203">
        <f t="shared" si="17"/>
        <v>41269</v>
      </c>
      <c r="K261" s="54" t="str">
        <f t="shared" si="16"/>
        <v>By Customers 2 Rs/- 6</v>
      </c>
      <c r="L261" s="51">
        <f>SUMIFS(D$2:D261,C$2:C261,C261)-SUMIFS(E$2:E261,C$2:C261,C261)+IFERROR(VLOOKUP(C261,Master!B$1:F$101,5,FALSE),0)</f>
        <v>-84</v>
      </c>
    </row>
    <row r="262" spans="1:12">
      <c r="A262" s="47">
        <f>IF(I262=0,A261,COUNTIF(I$2:I262,"=0")+1)</f>
        <v>131</v>
      </c>
      <c r="B262" s="203">
        <v>41199</v>
      </c>
      <c r="C262" s="345" t="s">
        <v>317</v>
      </c>
      <c r="D262" s="189"/>
      <c r="E262" s="188">
        <v>8</v>
      </c>
      <c r="F262" s="190"/>
      <c r="G262">
        <f t="shared" si="15"/>
        <v>20</v>
      </c>
      <c r="H262">
        <f>ROW()</f>
        <v>262</v>
      </c>
      <c r="I262">
        <f>IF(SUM(D262:E262)&lt;&gt;0,SUM(D$2:D262)-SUM(E$2:E262),"")</f>
        <v>-8</v>
      </c>
      <c r="J262" s="203">
        <f t="shared" si="17"/>
        <v>41199</v>
      </c>
      <c r="K262" s="54" t="str">
        <f t="shared" si="16"/>
        <v>By Cash Rs/-8</v>
      </c>
      <c r="L262" s="51">
        <f>SUMIFS(D$2:D262,C$2:C262,C262)-SUMIFS(E$2:E262,C$2:C262,C262)+IFERROR(VLOOKUP(C262,Master!B$1:F$101,5,FALSE),0)</f>
        <v>5</v>
      </c>
    </row>
    <row r="263" spans="1:12">
      <c r="A263" s="47">
        <f>IF(I263=0,A262,COUNTIF(I$2:I263,"=0")+1)</f>
        <v>131</v>
      </c>
      <c r="B263" s="203" t="s">
        <v>325</v>
      </c>
      <c r="C263" s="345" t="s">
        <v>125</v>
      </c>
      <c r="D263" s="189">
        <v>8</v>
      </c>
      <c r="E263" s="188"/>
      <c r="F263" s="190"/>
      <c r="G263">
        <f t="shared" si="15"/>
        <v>27</v>
      </c>
      <c r="H263">
        <f>ROW()</f>
        <v>263</v>
      </c>
      <c r="I263">
        <f>IF(SUM(D263:E263)&lt;&gt;0,SUM(D$2:D263)-SUM(E$2:E263),"")</f>
        <v>0</v>
      </c>
      <c r="J263" s="203">
        <f t="shared" si="17"/>
        <v>41199</v>
      </c>
      <c r="K263" s="54" t="str">
        <f t="shared" si="16"/>
        <v>By Customers 2 Rs/- 8</v>
      </c>
      <c r="L263" s="51">
        <f>SUMIFS(D$2:D263,C$2:C263,C263)-SUMIFS(E$2:E263,C$2:C263,C263)+IFERROR(VLOOKUP(C263,Master!B$1:F$101,5,FALSE),0)</f>
        <v>-64</v>
      </c>
    </row>
    <row r="264" spans="1:12">
      <c r="A264" s="47">
        <f>IF(I264=0,A263,COUNTIF(I$2:I264,"=0")+1)</f>
        <v>132</v>
      </c>
      <c r="B264" s="203">
        <v>41013</v>
      </c>
      <c r="C264" s="345" t="s">
        <v>316</v>
      </c>
      <c r="D264" s="189"/>
      <c r="E264" s="188">
        <v>10</v>
      </c>
      <c r="F264" s="190"/>
      <c r="G264">
        <f t="shared" si="15"/>
        <v>19</v>
      </c>
      <c r="H264">
        <f>ROW()</f>
        <v>264</v>
      </c>
      <c r="I264">
        <f>IF(SUM(D264:E264)&lt;&gt;0,SUM(D$2:D264)-SUM(E$2:E264),"")</f>
        <v>-10</v>
      </c>
      <c r="J264" s="203">
        <f t="shared" si="17"/>
        <v>41013</v>
      </c>
      <c r="K264" s="54" t="str">
        <f t="shared" si="16"/>
        <v>By Bank Rs/-10</v>
      </c>
      <c r="L264" s="51">
        <f>SUMIFS(D$2:D264,C$2:C264,C264)-SUMIFS(E$2:E264,C$2:C264,C264)+IFERROR(VLOOKUP(C264,Master!B$1:F$101,5,FALSE),0)</f>
        <v>4</v>
      </c>
    </row>
    <row r="265" spans="1:12">
      <c r="A265" s="47">
        <f>IF(I265=0,A264,COUNTIF(I$2:I265,"=0")+1)</f>
        <v>132</v>
      </c>
      <c r="B265" s="203" t="s">
        <v>325</v>
      </c>
      <c r="C265" s="345" t="s">
        <v>324</v>
      </c>
      <c r="D265" s="189">
        <v>10</v>
      </c>
      <c r="E265" s="188"/>
      <c r="F265" s="190"/>
      <c r="G265">
        <f t="shared" si="15"/>
        <v>28</v>
      </c>
      <c r="H265">
        <f>ROW()</f>
        <v>265</v>
      </c>
      <c r="I265">
        <f>IF(SUM(D265:E265)&lt;&gt;0,SUM(D$2:D265)-SUM(E$2:E265),"")</f>
        <v>0</v>
      </c>
      <c r="J265" s="203">
        <f t="shared" si="17"/>
        <v>41013</v>
      </c>
      <c r="K265" s="54" t="str">
        <f t="shared" si="16"/>
        <v>By Customers 1 Rs/- 10</v>
      </c>
      <c r="L265" s="51">
        <f>SUMIFS(D$2:D265,C$2:C265,C265)-SUMIFS(E$2:E265,C$2:C265,C265)+IFERROR(VLOOKUP(C265,Master!B$1:F$101,5,FALSE),0)</f>
        <v>-74</v>
      </c>
    </row>
    <row r="266" spans="1:12">
      <c r="A266" s="47">
        <f>IF(I266=0,A265,COUNTIF(I$2:I266,"=0")+1)</f>
        <v>133</v>
      </c>
      <c r="B266" s="203">
        <v>41068</v>
      </c>
      <c r="C266" s="345" t="s">
        <v>319</v>
      </c>
      <c r="D266" s="189"/>
      <c r="E266" s="188">
        <v>9</v>
      </c>
      <c r="F266" s="190"/>
      <c r="G266">
        <f t="shared" si="15"/>
        <v>22</v>
      </c>
      <c r="H266">
        <f>ROW()</f>
        <v>266</v>
      </c>
      <c r="I266">
        <f>IF(SUM(D266:E266)&lt;&gt;0,SUM(D$2:D266)-SUM(E$2:E266),"")</f>
        <v>-9</v>
      </c>
      <c r="J266" s="203">
        <f t="shared" si="17"/>
        <v>41068</v>
      </c>
      <c r="K266" s="54" t="str">
        <f t="shared" si="16"/>
        <v>By Cash Rs/-9</v>
      </c>
      <c r="L266" s="51">
        <f>SUMIFS(D$2:D266,C$2:C266,C266)-SUMIFS(E$2:E266,C$2:C266,C266)+IFERROR(VLOOKUP(C266,Master!B$1:F$101,5,FALSE),0)</f>
        <v>-25</v>
      </c>
    </row>
    <row r="267" spans="1:12">
      <c r="A267" s="47">
        <f>IF(I267=0,A266,COUNTIF(I$2:I267,"=0")+1)</f>
        <v>133</v>
      </c>
      <c r="B267" s="203" t="s">
        <v>325</v>
      </c>
      <c r="C267" s="345" t="s">
        <v>125</v>
      </c>
      <c r="D267" s="189">
        <v>9</v>
      </c>
      <c r="E267" s="188"/>
      <c r="F267" s="190"/>
      <c r="G267">
        <f t="shared" si="15"/>
        <v>27</v>
      </c>
      <c r="H267">
        <f>ROW()</f>
        <v>267</v>
      </c>
      <c r="I267">
        <f>IF(SUM(D267:E267)&lt;&gt;0,SUM(D$2:D267)-SUM(E$2:E267),"")</f>
        <v>0</v>
      </c>
      <c r="J267" s="203">
        <f t="shared" si="17"/>
        <v>41068</v>
      </c>
      <c r="K267" s="54" t="str">
        <f t="shared" si="16"/>
        <v>By Customers 4 Rs/- 9</v>
      </c>
      <c r="L267" s="51">
        <f>SUMIFS(D$2:D267,C$2:C267,C267)-SUMIFS(E$2:E267,C$2:C267,C267)+IFERROR(VLOOKUP(C267,Master!B$1:F$101,5,FALSE),0)</f>
        <v>-55</v>
      </c>
    </row>
    <row r="268" spans="1:12">
      <c r="A268" s="47">
        <f>IF(I268=0,A267,COUNTIF(I$2:I268,"=0")+1)</f>
        <v>134</v>
      </c>
      <c r="B268" s="203">
        <v>41137</v>
      </c>
      <c r="C268" s="345" t="s">
        <v>323</v>
      </c>
      <c r="D268" s="189"/>
      <c r="E268" s="188">
        <v>4</v>
      </c>
      <c r="F268" s="190"/>
      <c r="G268">
        <f t="shared" ref="G268:G331" si="18">VLOOKUP(C268,LL,2,FALSE)</f>
        <v>26</v>
      </c>
      <c r="H268">
        <f>ROW()</f>
        <v>268</v>
      </c>
      <c r="I268">
        <f>IF(SUM(D268:E268)&lt;&gt;0,SUM(D$2:D268)-SUM(E$2:E268),"")</f>
        <v>-4</v>
      </c>
      <c r="J268" s="203">
        <f t="shared" si="17"/>
        <v>41137</v>
      </c>
      <c r="K268" s="54" t="str">
        <f t="shared" si="16"/>
        <v>By Bank Rs/-4</v>
      </c>
      <c r="L268" s="51">
        <f>SUMIFS(D$2:D268,C$2:C268,C268)-SUMIFS(E$2:E268,C$2:C268,C268)+IFERROR(VLOOKUP(C268,Master!B$1:F$101,5,FALSE),0)</f>
        <v>6</v>
      </c>
    </row>
    <row r="269" spans="1:12">
      <c r="A269" s="47">
        <f>IF(I269=0,A268,COUNTIF(I$2:I269,"=0")+1)</f>
        <v>134</v>
      </c>
      <c r="B269" s="203" t="s">
        <v>325</v>
      </c>
      <c r="C269" s="345" t="s">
        <v>324</v>
      </c>
      <c r="D269" s="189">
        <v>4</v>
      </c>
      <c r="E269" s="188"/>
      <c r="F269" s="190"/>
      <c r="G269">
        <f t="shared" si="18"/>
        <v>28</v>
      </c>
      <c r="H269">
        <f>ROW()</f>
        <v>269</v>
      </c>
      <c r="I269">
        <f>IF(SUM(D269:E269)&lt;&gt;0,SUM(D$2:D269)-SUM(E$2:E269),"")</f>
        <v>0</v>
      </c>
      <c r="J269" s="203">
        <f t="shared" si="17"/>
        <v>41137</v>
      </c>
      <c r="K269" s="54" t="str">
        <f t="shared" si="16"/>
        <v>By Customers 8 Rs/- 4</v>
      </c>
      <c r="L269" s="51">
        <f>SUMIFS(D$2:D269,C$2:C269,C269)-SUMIFS(E$2:E269,C$2:C269,C269)+IFERROR(VLOOKUP(C269,Master!B$1:F$101,5,FALSE),0)</f>
        <v>-70</v>
      </c>
    </row>
    <row r="270" spans="1:12">
      <c r="A270" s="47">
        <f>IF(I270=0,A269,COUNTIF(I$2:I270,"=0")+1)</f>
        <v>135</v>
      </c>
      <c r="B270" s="203">
        <v>41148</v>
      </c>
      <c r="C270" s="345" t="s">
        <v>323</v>
      </c>
      <c r="D270" s="189"/>
      <c r="E270" s="188">
        <v>3</v>
      </c>
      <c r="F270" s="190"/>
      <c r="G270">
        <f t="shared" si="18"/>
        <v>26</v>
      </c>
      <c r="H270">
        <f>ROW()</f>
        <v>270</v>
      </c>
      <c r="I270">
        <f>IF(SUM(D270:E270)&lt;&gt;0,SUM(D$2:D270)-SUM(E$2:E270),"")</f>
        <v>-3</v>
      </c>
      <c r="J270" s="203">
        <f t="shared" si="17"/>
        <v>41148</v>
      </c>
      <c r="K270" s="54" t="str">
        <f t="shared" si="16"/>
        <v>By Cash Rs/-3</v>
      </c>
      <c r="L270" s="51">
        <f>SUMIFS(D$2:D270,C$2:C270,C270)-SUMIFS(E$2:E270,C$2:C270,C270)+IFERROR(VLOOKUP(C270,Master!B$1:F$101,5,FALSE),0)</f>
        <v>3</v>
      </c>
    </row>
    <row r="271" spans="1:12">
      <c r="A271" s="47">
        <f>IF(I271=0,A270,COUNTIF(I$2:I271,"=0")+1)</f>
        <v>135</v>
      </c>
      <c r="B271" s="203" t="s">
        <v>325</v>
      </c>
      <c r="C271" s="345" t="s">
        <v>125</v>
      </c>
      <c r="D271" s="189">
        <v>3</v>
      </c>
      <c r="E271" s="188"/>
      <c r="F271" s="190"/>
      <c r="G271">
        <f t="shared" si="18"/>
        <v>27</v>
      </c>
      <c r="H271">
        <f>ROW()</f>
        <v>271</v>
      </c>
      <c r="I271">
        <f>IF(SUM(D271:E271)&lt;&gt;0,SUM(D$2:D271)-SUM(E$2:E271),"")</f>
        <v>0</v>
      </c>
      <c r="J271" s="203">
        <f t="shared" si="17"/>
        <v>41148</v>
      </c>
      <c r="K271" s="54" t="str">
        <f t="shared" si="16"/>
        <v>By Customers 8 Rs/- 3</v>
      </c>
      <c r="L271" s="51">
        <f>SUMIFS(D$2:D271,C$2:C271,C271)-SUMIFS(E$2:E271,C$2:C271,C271)+IFERROR(VLOOKUP(C271,Master!B$1:F$101,5,FALSE),0)</f>
        <v>-52</v>
      </c>
    </row>
    <row r="272" spans="1:12">
      <c r="A272" s="47">
        <f>IF(I272=0,A271,COUNTIF(I$2:I272,"=0")+1)</f>
        <v>136</v>
      </c>
      <c r="B272" s="203">
        <v>41139</v>
      </c>
      <c r="C272" s="345" t="s">
        <v>320</v>
      </c>
      <c r="D272" s="189"/>
      <c r="E272" s="188">
        <v>2</v>
      </c>
      <c r="F272" s="190"/>
      <c r="G272">
        <f t="shared" si="18"/>
        <v>23</v>
      </c>
      <c r="H272">
        <f>ROW()</f>
        <v>272</v>
      </c>
      <c r="I272">
        <f>IF(SUM(D272:E272)&lt;&gt;0,SUM(D$2:D272)-SUM(E$2:E272),"")</f>
        <v>-2</v>
      </c>
      <c r="J272" s="203">
        <f t="shared" si="17"/>
        <v>41139</v>
      </c>
      <c r="K272" s="54" t="str">
        <f t="shared" si="16"/>
        <v>By Bank Rs/-2</v>
      </c>
      <c r="L272" s="51">
        <f>SUMIFS(D$2:D272,C$2:C272,C272)-SUMIFS(E$2:E272,C$2:C272,C272)+IFERROR(VLOOKUP(C272,Master!B$1:F$101,5,FALSE),0)</f>
        <v>7</v>
      </c>
    </row>
    <row r="273" spans="1:12">
      <c r="A273" s="47">
        <f>IF(I273=0,A272,COUNTIF(I$2:I273,"=0")+1)</f>
        <v>136</v>
      </c>
      <c r="B273" s="203" t="s">
        <v>325</v>
      </c>
      <c r="C273" s="345" t="s">
        <v>324</v>
      </c>
      <c r="D273" s="189">
        <v>2</v>
      </c>
      <c r="E273" s="188"/>
      <c r="F273" s="190"/>
      <c r="G273">
        <f t="shared" si="18"/>
        <v>28</v>
      </c>
      <c r="H273">
        <f>ROW()</f>
        <v>273</v>
      </c>
      <c r="I273">
        <f>IF(SUM(D273:E273)&lt;&gt;0,SUM(D$2:D273)-SUM(E$2:E273),"")</f>
        <v>0</v>
      </c>
      <c r="J273" s="203">
        <f t="shared" si="17"/>
        <v>41139</v>
      </c>
      <c r="K273" s="54" t="str">
        <f t="shared" si="16"/>
        <v>By Customers 5 Rs/- 2</v>
      </c>
      <c r="L273" s="51">
        <f>SUMIFS(D$2:D273,C$2:C273,C273)-SUMIFS(E$2:E273,C$2:C273,C273)+IFERROR(VLOOKUP(C273,Master!B$1:F$101,5,FALSE),0)</f>
        <v>-68</v>
      </c>
    </row>
    <row r="274" spans="1:12">
      <c r="A274" s="47">
        <f>IF(I274=0,A273,COUNTIF(I$2:I274,"=0")+1)</f>
        <v>137</v>
      </c>
      <c r="B274" s="203">
        <v>41184</v>
      </c>
      <c r="C274" s="345" t="s">
        <v>317</v>
      </c>
      <c r="D274" s="189"/>
      <c r="E274" s="188">
        <v>9</v>
      </c>
      <c r="F274" s="190"/>
      <c r="G274">
        <f t="shared" si="18"/>
        <v>20</v>
      </c>
      <c r="H274">
        <f>ROW()</f>
        <v>274</v>
      </c>
      <c r="I274">
        <f>IF(SUM(D274:E274)&lt;&gt;0,SUM(D$2:D274)-SUM(E$2:E274),"")</f>
        <v>-9</v>
      </c>
      <c r="J274" s="203">
        <f t="shared" si="17"/>
        <v>41184</v>
      </c>
      <c r="K274" s="54" t="str">
        <f t="shared" si="16"/>
        <v>By Cash Rs/-9</v>
      </c>
      <c r="L274" s="51">
        <f>SUMIFS(D$2:D274,C$2:C274,C274)-SUMIFS(E$2:E274,C$2:C274,C274)+IFERROR(VLOOKUP(C274,Master!B$1:F$101,5,FALSE),0)</f>
        <v>-4</v>
      </c>
    </row>
    <row r="275" spans="1:12">
      <c r="A275" s="47">
        <f>IF(I275=0,A274,COUNTIF(I$2:I275,"=0")+1)</f>
        <v>137</v>
      </c>
      <c r="B275" s="203" t="s">
        <v>325</v>
      </c>
      <c r="C275" s="345" t="s">
        <v>125</v>
      </c>
      <c r="D275" s="189">
        <v>9</v>
      </c>
      <c r="E275" s="188"/>
      <c r="F275" s="190"/>
      <c r="G275">
        <f t="shared" si="18"/>
        <v>27</v>
      </c>
      <c r="H275">
        <f>ROW()</f>
        <v>275</v>
      </c>
      <c r="I275">
        <f>IF(SUM(D275:E275)&lt;&gt;0,SUM(D$2:D275)-SUM(E$2:E275),"")</f>
        <v>0</v>
      </c>
      <c r="J275" s="203">
        <f t="shared" si="17"/>
        <v>41184</v>
      </c>
      <c r="K275" s="54" t="str">
        <f t="shared" si="16"/>
        <v>By Customers 2 Rs/- 9</v>
      </c>
      <c r="L275" s="51">
        <f>SUMIFS(D$2:D275,C$2:C275,C275)-SUMIFS(E$2:E275,C$2:C275,C275)+IFERROR(VLOOKUP(C275,Master!B$1:F$101,5,FALSE),0)</f>
        <v>-43</v>
      </c>
    </row>
    <row r="276" spans="1:12">
      <c r="A276" s="47">
        <f>IF(I276=0,A275,COUNTIF(I$2:I276,"=0")+1)</f>
        <v>138</v>
      </c>
      <c r="B276" s="203">
        <v>41165</v>
      </c>
      <c r="C276" s="345" t="s">
        <v>320</v>
      </c>
      <c r="D276" s="189"/>
      <c r="E276" s="188">
        <v>7</v>
      </c>
      <c r="F276" s="190"/>
      <c r="G276">
        <f t="shared" si="18"/>
        <v>23</v>
      </c>
      <c r="H276">
        <f>ROW()</f>
        <v>276</v>
      </c>
      <c r="I276">
        <f>IF(SUM(D276:E276)&lt;&gt;0,SUM(D$2:D276)-SUM(E$2:E276),"")</f>
        <v>-7</v>
      </c>
      <c r="J276" s="203">
        <f t="shared" si="17"/>
        <v>41165</v>
      </c>
      <c r="K276" s="54" t="str">
        <f t="shared" si="16"/>
        <v>By Bank Rs/-7</v>
      </c>
      <c r="L276" s="51">
        <f>SUMIFS(D$2:D276,C$2:C276,C276)-SUMIFS(E$2:E276,C$2:C276,C276)+IFERROR(VLOOKUP(C276,Master!B$1:F$101,5,FALSE),0)</f>
        <v>0</v>
      </c>
    </row>
    <row r="277" spans="1:12">
      <c r="A277" s="47">
        <f>IF(I277=0,A276,COUNTIF(I$2:I277,"=0")+1)</f>
        <v>138</v>
      </c>
      <c r="B277" s="203" t="s">
        <v>325</v>
      </c>
      <c r="C277" s="345" t="s">
        <v>324</v>
      </c>
      <c r="D277" s="189">
        <v>7</v>
      </c>
      <c r="E277" s="188"/>
      <c r="F277" s="190"/>
      <c r="G277">
        <f t="shared" si="18"/>
        <v>28</v>
      </c>
      <c r="H277">
        <f>ROW()</f>
        <v>277</v>
      </c>
      <c r="I277">
        <f>IF(SUM(D277:E277)&lt;&gt;0,SUM(D$2:D277)-SUM(E$2:E277),"")</f>
        <v>0</v>
      </c>
      <c r="J277" s="203">
        <f t="shared" si="17"/>
        <v>41165</v>
      </c>
      <c r="K277" s="54" t="str">
        <f t="shared" si="16"/>
        <v>By Customers 5 Rs/- 7</v>
      </c>
      <c r="L277" s="51">
        <f>SUMIFS(D$2:D277,C$2:C277,C277)-SUMIFS(E$2:E277,C$2:C277,C277)+IFERROR(VLOOKUP(C277,Master!B$1:F$101,5,FALSE),0)</f>
        <v>-61</v>
      </c>
    </row>
    <row r="278" spans="1:12">
      <c r="A278" s="47">
        <f>IF(I278=0,A277,COUNTIF(I$2:I278,"=0")+1)</f>
        <v>139</v>
      </c>
      <c r="B278" s="203">
        <v>41006</v>
      </c>
      <c r="C278" s="345" t="s">
        <v>316</v>
      </c>
      <c r="D278" s="189"/>
      <c r="E278" s="188">
        <v>8</v>
      </c>
      <c r="F278" s="190"/>
      <c r="G278">
        <f t="shared" si="18"/>
        <v>19</v>
      </c>
      <c r="H278">
        <f>ROW()</f>
        <v>278</v>
      </c>
      <c r="I278">
        <f>IF(SUM(D278:E278)&lt;&gt;0,SUM(D$2:D278)-SUM(E$2:E278),"")</f>
        <v>-8</v>
      </c>
      <c r="J278" s="203">
        <f t="shared" si="17"/>
        <v>41006</v>
      </c>
      <c r="K278" s="54" t="str">
        <f t="shared" si="16"/>
        <v>By Cash Rs/-8</v>
      </c>
      <c r="L278" s="51">
        <f>SUMIFS(D$2:D278,C$2:C278,C278)-SUMIFS(E$2:E278,C$2:C278,C278)+IFERROR(VLOOKUP(C278,Master!B$1:F$101,5,FALSE),0)</f>
        <v>-4</v>
      </c>
    </row>
    <row r="279" spans="1:12">
      <c r="A279" s="47">
        <f>IF(I279=0,A278,COUNTIF(I$2:I279,"=0")+1)</f>
        <v>139</v>
      </c>
      <c r="B279" s="203" t="s">
        <v>325</v>
      </c>
      <c r="C279" s="345" t="s">
        <v>125</v>
      </c>
      <c r="D279" s="189">
        <v>8</v>
      </c>
      <c r="E279" s="188"/>
      <c r="F279" s="190"/>
      <c r="G279">
        <f t="shared" si="18"/>
        <v>27</v>
      </c>
      <c r="H279">
        <f>ROW()</f>
        <v>279</v>
      </c>
      <c r="I279">
        <f>IF(SUM(D279:E279)&lt;&gt;0,SUM(D$2:D279)-SUM(E$2:E279),"")</f>
        <v>0</v>
      </c>
      <c r="J279" s="203">
        <f t="shared" si="17"/>
        <v>41006</v>
      </c>
      <c r="K279" s="54" t="str">
        <f t="shared" si="16"/>
        <v>By Customers 1 Rs/- 8</v>
      </c>
      <c r="L279" s="51">
        <f>SUMIFS(D$2:D279,C$2:C279,C279)-SUMIFS(E$2:E279,C$2:C279,C279)+IFERROR(VLOOKUP(C279,Master!B$1:F$101,5,FALSE),0)</f>
        <v>-35</v>
      </c>
    </row>
    <row r="280" spans="1:12">
      <c r="A280" s="47">
        <f>IF(I280=0,A279,COUNTIF(I$2:I280,"=0")+1)</f>
        <v>140</v>
      </c>
      <c r="B280" s="203">
        <v>41044</v>
      </c>
      <c r="C280" s="345" t="s">
        <v>318</v>
      </c>
      <c r="D280" s="189"/>
      <c r="E280" s="188">
        <v>5</v>
      </c>
      <c r="F280" s="190"/>
      <c r="G280">
        <f t="shared" si="18"/>
        <v>21</v>
      </c>
      <c r="H280">
        <f>ROW()</f>
        <v>280</v>
      </c>
      <c r="I280">
        <f>IF(SUM(D280:E280)&lt;&gt;0,SUM(D$2:D280)-SUM(E$2:E280),"")</f>
        <v>-5</v>
      </c>
      <c r="J280" s="203">
        <f t="shared" si="17"/>
        <v>41044</v>
      </c>
      <c r="K280" s="54" t="str">
        <f t="shared" si="16"/>
        <v>By Bank Rs/-5</v>
      </c>
      <c r="L280" s="51">
        <f>SUMIFS(D$2:D280,C$2:C280,C280)-SUMIFS(E$2:E280,C$2:C280,C280)+IFERROR(VLOOKUP(C280,Master!B$1:F$101,5,FALSE),0)</f>
        <v>-11</v>
      </c>
    </row>
    <row r="281" spans="1:12">
      <c r="A281" s="47">
        <f>IF(I281=0,A280,COUNTIF(I$2:I281,"=0")+1)</f>
        <v>140</v>
      </c>
      <c r="B281" s="203" t="s">
        <v>325</v>
      </c>
      <c r="C281" s="345" t="s">
        <v>324</v>
      </c>
      <c r="D281" s="189">
        <v>5</v>
      </c>
      <c r="E281" s="188"/>
      <c r="F281" s="190"/>
      <c r="G281">
        <f t="shared" si="18"/>
        <v>28</v>
      </c>
      <c r="H281">
        <f>ROW()</f>
        <v>281</v>
      </c>
      <c r="I281">
        <f>IF(SUM(D281:E281)&lt;&gt;0,SUM(D$2:D281)-SUM(E$2:E281),"")</f>
        <v>0</v>
      </c>
      <c r="J281" s="203">
        <f t="shared" si="17"/>
        <v>41044</v>
      </c>
      <c r="K281" s="54" t="str">
        <f t="shared" si="16"/>
        <v>By Customers 3 Rs/- 5</v>
      </c>
      <c r="L281" s="51">
        <f>SUMIFS(D$2:D281,C$2:C281,C281)-SUMIFS(E$2:E281,C$2:C281,C281)+IFERROR(VLOOKUP(C281,Master!B$1:F$101,5,FALSE),0)</f>
        <v>-56</v>
      </c>
    </row>
    <row r="282" spans="1:12">
      <c r="A282" s="47">
        <f>IF(I282=0,A281,COUNTIF(I$2:I282,"=0")+1)</f>
        <v>141</v>
      </c>
      <c r="B282" s="203">
        <v>41168</v>
      </c>
      <c r="C282" s="345" t="s">
        <v>318</v>
      </c>
      <c r="D282" s="189"/>
      <c r="E282" s="188">
        <v>2</v>
      </c>
      <c r="F282" s="190"/>
      <c r="G282">
        <f t="shared" si="18"/>
        <v>21</v>
      </c>
      <c r="H282">
        <f>ROW()</f>
        <v>282</v>
      </c>
      <c r="I282">
        <f>IF(SUM(D282:E282)&lt;&gt;0,SUM(D$2:D282)-SUM(E$2:E282),"")</f>
        <v>-2</v>
      </c>
      <c r="J282" s="203">
        <f t="shared" si="17"/>
        <v>41168</v>
      </c>
      <c r="K282" s="54" t="str">
        <f t="shared" si="16"/>
        <v>By Cash Rs/-2</v>
      </c>
      <c r="L282" s="51">
        <f>SUMIFS(D$2:D282,C$2:C282,C282)-SUMIFS(E$2:E282,C$2:C282,C282)+IFERROR(VLOOKUP(C282,Master!B$1:F$101,5,FALSE),0)</f>
        <v>-13</v>
      </c>
    </row>
    <row r="283" spans="1:12">
      <c r="A283" s="47">
        <f>IF(I283=0,A282,COUNTIF(I$2:I283,"=0")+1)</f>
        <v>141</v>
      </c>
      <c r="B283" s="203" t="s">
        <v>325</v>
      </c>
      <c r="C283" s="345" t="s">
        <v>125</v>
      </c>
      <c r="D283" s="189">
        <v>2</v>
      </c>
      <c r="E283" s="188"/>
      <c r="F283" s="190"/>
      <c r="G283">
        <f t="shared" si="18"/>
        <v>27</v>
      </c>
      <c r="H283">
        <f>ROW()</f>
        <v>283</v>
      </c>
      <c r="I283">
        <f>IF(SUM(D283:E283)&lt;&gt;0,SUM(D$2:D283)-SUM(E$2:E283),"")</f>
        <v>0</v>
      </c>
      <c r="J283" s="203">
        <f t="shared" si="17"/>
        <v>41168</v>
      </c>
      <c r="K283" s="54" t="str">
        <f t="shared" si="16"/>
        <v>By Customers 3 Rs/- 2</v>
      </c>
      <c r="L283" s="51">
        <f>SUMIFS(D$2:D283,C$2:C283,C283)-SUMIFS(E$2:E283,C$2:C283,C283)+IFERROR(VLOOKUP(C283,Master!B$1:F$101,5,FALSE),0)</f>
        <v>-33</v>
      </c>
    </row>
    <row r="284" spans="1:12">
      <c r="A284" s="47">
        <f>IF(I284=0,A283,COUNTIF(I$2:I284,"=0")+1)</f>
        <v>142</v>
      </c>
      <c r="B284" s="203">
        <v>41037</v>
      </c>
      <c r="C284" s="345" t="s">
        <v>320</v>
      </c>
      <c r="D284" s="189"/>
      <c r="E284" s="188">
        <v>6</v>
      </c>
      <c r="F284" s="190"/>
      <c r="G284">
        <f t="shared" si="18"/>
        <v>23</v>
      </c>
      <c r="H284">
        <f>ROW()</f>
        <v>284</v>
      </c>
      <c r="I284">
        <f>IF(SUM(D284:E284)&lt;&gt;0,SUM(D$2:D284)-SUM(E$2:E284),"")</f>
        <v>-6</v>
      </c>
      <c r="J284" s="203">
        <f t="shared" si="17"/>
        <v>41037</v>
      </c>
      <c r="K284" s="54" t="str">
        <f t="shared" si="16"/>
        <v>By Bank Rs/-6</v>
      </c>
      <c r="L284" s="51">
        <f>SUMIFS(D$2:D284,C$2:C284,C284)-SUMIFS(E$2:E284,C$2:C284,C284)+IFERROR(VLOOKUP(C284,Master!B$1:F$101,5,FALSE),0)</f>
        <v>-6</v>
      </c>
    </row>
    <row r="285" spans="1:12">
      <c r="A285" s="47">
        <f>IF(I285=0,A284,COUNTIF(I$2:I285,"=0")+1)</f>
        <v>142</v>
      </c>
      <c r="B285" s="203" t="s">
        <v>325</v>
      </c>
      <c r="C285" s="345" t="s">
        <v>324</v>
      </c>
      <c r="D285" s="189">
        <v>6</v>
      </c>
      <c r="E285" s="188"/>
      <c r="F285" s="190"/>
      <c r="G285">
        <f t="shared" si="18"/>
        <v>28</v>
      </c>
      <c r="H285">
        <f>ROW()</f>
        <v>285</v>
      </c>
      <c r="I285">
        <f>IF(SUM(D285:E285)&lt;&gt;0,SUM(D$2:D285)-SUM(E$2:E285),"")</f>
        <v>0</v>
      </c>
      <c r="J285" s="203">
        <f t="shared" si="17"/>
        <v>41037</v>
      </c>
      <c r="K285" s="54" t="str">
        <f t="shared" si="16"/>
        <v>By Customers 5 Rs/- 6</v>
      </c>
      <c r="L285" s="51">
        <f>SUMIFS(D$2:D285,C$2:C285,C285)-SUMIFS(E$2:E285,C$2:C285,C285)+IFERROR(VLOOKUP(C285,Master!B$1:F$101,5,FALSE),0)</f>
        <v>-50</v>
      </c>
    </row>
    <row r="286" spans="1:12">
      <c r="A286" s="47">
        <f>IF(I286=0,A285,COUNTIF(I$2:I286,"=0")+1)</f>
        <v>143</v>
      </c>
      <c r="B286" s="203">
        <v>41128</v>
      </c>
      <c r="C286" s="345" t="s">
        <v>321</v>
      </c>
      <c r="D286" s="189"/>
      <c r="E286" s="188">
        <v>2</v>
      </c>
      <c r="F286" s="190"/>
      <c r="G286">
        <f t="shared" si="18"/>
        <v>24</v>
      </c>
      <c r="H286">
        <f>ROW()</f>
        <v>286</v>
      </c>
      <c r="I286">
        <f>IF(SUM(D286:E286)&lt;&gt;0,SUM(D$2:D286)-SUM(E$2:E286),"")</f>
        <v>-2</v>
      </c>
      <c r="J286" s="203">
        <f t="shared" si="17"/>
        <v>41128</v>
      </c>
      <c r="K286" s="54" t="str">
        <f t="shared" si="16"/>
        <v>By Cash Rs/-2</v>
      </c>
      <c r="L286" s="51">
        <f>SUMIFS(D$2:D286,C$2:C286,C286)-SUMIFS(E$2:E286,C$2:C286,C286)+IFERROR(VLOOKUP(C286,Master!B$1:F$101,5,FALSE),0)</f>
        <v>-6</v>
      </c>
    </row>
    <row r="287" spans="1:12">
      <c r="A287" s="47">
        <f>IF(I287=0,A286,COUNTIF(I$2:I287,"=0")+1)</f>
        <v>143</v>
      </c>
      <c r="B287" s="203" t="s">
        <v>325</v>
      </c>
      <c r="C287" s="345" t="s">
        <v>125</v>
      </c>
      <c r="D287" s="189">
        <v>2</v>
      </c>
      <c r="E287" s="188"/>
      <c r="F287" s="190"/>
      <c r="G287">
        <f t="shared" si="18"/>
        <v>27</v>
      </c>
      <c r="H287">
        <f>ROW()</f>
        <v>287</v>
      </c>
      <c r="I287">
        <f>IF(SUM(D287:E287)&lt;&gt;0,SUM(D$2:D287)-SUM(E$2:E287),"")</f>
        <v>0</v>
      </c>
      <c r="J287" s="203">
        <f t="shared" si="17"/>
        <v>41128</v>
      </c>
      <c r="K287" s="54" t="str">
        <f t="shared" si="16"/>
        <v>By Customers 6 Rs/- 2</v>
      </c>
      <c r="L287" s="51">
        <f>SUMIFS(D$2:D287,C$2:C287,C287)-SUMIFS(E$2:E287,C$2:C287,C287)+IFERROR(VLOOKUP(C287,Master!B$1:F$101,5,FALSE),0)</f>
        <v>-31</v>
      </c>
    </row>
    <row r="288" spans="1:12">
      <c r="A288" s="47">
        <f>IF(I288=0,A287,COUNTIF(I$2:I288,"=0")+1)</f>
        <v>144</v>
      </c>
      <c r="B288" s="203">
        <v>41073</v>
      </c>
      <c r="C288" s="345" t="s">
        <v>322</v>
      </c>
      <c r="D288" s="189"/>
      <c r="E288" s="188">
        <v>4</v>
      </c>
      <c r="F288" s="190"/>
      <c r="G288">
        <f t="shared" si="18"/>
        <v>25</v>
      </c>
      <c r="H288">
        <f>ROW()</f>
        <v>288</v>
      </c>
      <c r="I288">
        <f>IF(SUM(D288:E288)&lt;&gt;0,SUM(D$2:D288)-SUM(E$2:E288),"")</f>
        <v>-4</v>
      </c>
      <c r="J288" s="203">
        <f t="shared" si="17"/>
        <v>41073</v>
      </c>
      <c r="K288" s="54" t="str">
        <f t="shared" si="16"/>
        <v>By Bank Rs/-4</v>
      </c>
      <c r="L288" s="51">
        <f>SUMIFS(D$2:D288,C$2:C288,C288)-SUMIFS(E$2:E288,C$2:C288,C288)+IFERROR(VLOOKUP(C288,Master!B$1:F$101,5,FALSE),0)</f>
        <v>-14</v>
      </c>
    </row>
    <row r="289" spans="1:12">
      <c r="A289" s="47">
        <f>IF(I289=0,A288,COUNTIF(I$2:I289,"=0")+1)</f>
        <v>144</v>
      </c>
      <c r="B289" s="203" t="s">
        <v>325</v>
      </c>
      <c r="C289" s="345" t="s">
        <v>324</v>
      </c>
      <c r="D289" s="189">
        <v>4</v>
      </c>
      <c r="E289" s="188"/>
      <c r="F289" s="190"/>
      <c r="G289">
        <f t="shared" si="18"/>
        <v>28</v>
      </c>
      <c r="H289">
        <f>ROW()</f>
        <v>289</v>
      </c>
      <c r="I289">
        <f>IF(SUM(D289:E289)&lt;&gt;0,SUM(D$2:D289)-SUM(E$2:E289),"")</f>
        <v>0</v>
      </c>
      <c r="J289" s="203">
        <f t="shared" si="17"/>
        <v>41073</v>
      </c>
      <c r="K289" s="54" t="str">
        <f t="shared" si="16"/>
        <v>By Customers 7 Rs/- 4</v>
      </c>
      <c r="L289" s="51">
        <f>SUMIFS(D$2:D289,C$2:C289,C289)-SUMIFS(E$2:E289,C$2:C289,C289)+IFERROR(VLOOKUP(C289,Master!B$1:F$101,5,FALSE),0)</f>
        <v>-46</v>
      </c>
    </row>
    <row r="290" spans="1:12">
      <c r="A290" s="47">
        <f>IF(I290=0,A289,COUNTIF(I$2:I290,"=0")+1)</f>
        <v>145</v>
      </c>
      <c r="B290" s="203">
        <v>41091</v>
      </c>
      <c r="C290" s="345" t="s">
        <v>322</v>
      </c>
      <c r="D290" s="189"/>
      <c r="E290" s="188">
        <v>6</v>
      </c>
      <c r="F290" s="190"/>
      <c r="G290">
        <f t="shared" si="18"/>
        <v>25</v>
      </c>
      <c r="H290">
        <f>ROW()</f>
        <v>290</v>
      </c>
      <c r="I290">
        <f>IF(SUM(D290:E290)&lt;&gt;0,SUM(D$2:D290)-SUM(E$2:E290),"")</f>
        <v>-6</v>
      </c>
      <c r="J290" s="203">
        <f t="shared" si="17"/>
        <v>41091</v>
      </c>
      <c r="K290" s="54" t="str">
        <f t="shared" si="16"/>
        <v>By Cash Rs/-6</v>
      </c>
      <c r="L290" s="51">
        <f>SUMIFS(D$2:D290,C$2:C290,C290)-SUMIFS(E$2:E290,C$2:C290,C290)+IFERROR(VLOOKUP(C290,Master!B$1:F$101,5,FALSE),0)</f>
        <v>-20</v>
      </c>
    </row>
    <row r="291" spans="1:12">
      <c r="A291" s="47">
        <f>IF(I291=0,A290,COUNTIF(I$2:I291,"=0")+1)</f>
        <v>145</v>
      </c>
      <c r="B291" s="203" t="s">
        <v>325</v>
      </c>
      <c r="C291" s="345" t="s">
        <v>125</v>
      </c>
      <c r="D291" s="189">
        <v>6</v>
      </c>
      <c r="E291" s="188"/>
      <c r="F291" s="190"/>
      <c r="G291">
        <f t="shared" si="18"/>
        <v>27</v>
      </c>
      <c r="H291">
        <f>ROW()</f>
        <v>291</v>
      </c>
      <c r="I291">
        <f>IF(SUM(D291:E291)&lt;&gt;0,SUM(D$2:D291)-SUM(E$2:E291),"")</f>
        <v>0</v>
      </c>
      <c r="J291" s="203">
        <f t="shared" si="17"/>
        <v>41091</v>
      </c>
      <c r="K291" s="54" t="str">
        <f t="shared" si="16"/>
        <v>By Customers 7 Rs/- 6</v>
      </c>
      <c r="L291" s="51">
        <f>SUMIFS(D$2:D291,C$2:C291,C291)-SUMIFS(E$2:E291,C$2:C291,C291)+IFERROR(VLOOKUP(C291,Master!B$1:F$101,5,FALSE),0)</f>
        <v>-25</v>
      </c>
    </row>
    <row r="292" spans="1:12">
      <c r="A292" s="47">
        <f>IF(I292=0,A291,COUNTIF(I$2:I292,"=0")+1)</f>
        <v>146</v>
      </c>
      <c r="B292" s="203">
        <v>41138</v>
      </c>
      <c r="C292" s="345" t="s">
        <v>322</v>
      </c>
      <c r="D292" s="189"/>
      <c r="E292" s="188">
        <v>1</v>
      </c>
      <c r="F292" s="190"/>
      <c r="G292">
        <f t="shared" si="18"/>
        <v>25</v>
      </c>
      <c r="H292">
        <f>ROW()</f>
        <v>292</v>
      </c>
      <c r="I292">
        <f>IF(SUM(D292:E292)&lt;&gt;0,SUM(D$2:D292)-SUM(E$2:E292),"")</f>
        <v>-1</v>
      </c>
      <c r="J292" s="203">
        <f t="shared" si="17"/>
        <v>41138</v>
      </c>
      <c r="K292" s="54" t="str">
        <f t="shared" si="16"/>
        <v>By Bank Rs/-1</v>
      </c>
      <c r="L292" s="51">
        <f>SUMIFS(D$2:D292,C$2:C292,C292)-SUMIFS(E$2:E292,C$2:C292,C292)+IFERROR(VLOOKUP(C292,Master!B$1:F$101,5,FALSE),0)</f>
        <v>-21</v>
      </c>
    </row>
    <row r="293" spans="1:12">
      <c r="A293" s="47">
        <f>IF(I293=0,A292,COUNTIF(I$2:I293,"=0")+1)</f>
        <v>146</v>
      </c>
      <c r="B293" s="203" t="s">
        <v>325</v>
      </c>
      <c r="C293" s="345" t="s">
        <v>324</v>
      </c>
      <c r="D293" s="189">
        <v>1</v>
      </c>
      <c r="E293" s="188"/>
      <c r="F293" s="190"/>
      <c r="G293">
        <f t="shared" si="18"/>
        <v>28</v>
      </c>
      <c r="H293">
        <f>ROW()</f>
        <v>293</v>
      </c>
      <c r="I293">
        <f>IF(SUM(D293:E293)&lt;&gt;0,SUM(D$2:D293)-SUM(E$2:E293),"")</f>
        <v>0</v>
      </c>
      <c r="J293" s="203">
        <f t="shared" si="17"/>
        <v>41138</v>
      </c>
      <c r="K293" s="54" t="str">
        <f t="shared" si="16"/>
        <v>By Customers 7 Rs/- 1</v>
      </c>
      <c r="L293" s="51">
        <f>SUMIFS(D$2:D293,C$2:C293,C293)-SUMIFS(E$2:E293,C$2:C293,C293)+IFERROR(VLOOKUP(C293,Master!B$1:F$101,5,FALSE),0)</f>
        <v>-45</v>
      </c>
    </row>
    <row r="294" spans="1:12">
      <c r="A294" s="47">
        <f>IF(I294=0,A293,COUNTIF(I$2:I294,"=0")+1)</f>
        <v>147</v>
      </c>
      <c r="B294" s="203">
        <v>41222</v>
      </c>
      <c r="C294" s="345" t="s">
        <v>322</v>
      </c>
      <c r="D294" s="189"/>
      <c r="E294" s="188">
        <v>7</v>
      </c>
      <c r="F294" s="190"/>
      <c r="G294">
        <f t="shared" si="18"/>
        <v>25</v>
      </c>
      <c r="H294">
        <f>ROW()</f>
        <v>294</v>
      </c>
      <c r="I294">
        <f>IF(SUM(D294:E294)&lt;&gt;0,SUM(D$2:D294)-SUM(E$2:E294),"")</f>
        <v>-7</v>
      </c>
      <c r="J294" s="203">
        <f t="shared" si="17"/>
        <v>41222</v>
      </c>
      <c r="K294" s="54" t="str">
        <f t="shared" si="16"/>
        <v>By Cash Rs/-7</v>
      </c>
      <c r="L294" s="51">
        <f>SUMIFS(D$2:D294,C$2:C294,C294)-SUMIFS(E$2:E294,C$2:C294,C294)+IFERROR(VLOOKUP(C294,Master!B$1:F$101,5,FALSE),0)</f>
        <v>-28</v>
      </c>
    </row>
    <row r="295" spans="1:12">
      <c r="A295" s="47">
        <f>IF(I295=0,A294,COUNTIF(I$2:I295,"=0")+1)</f>
        <v>147</v>
      </c>
      <c r="B295" s="203" t="s">
        <v>325</v>
      </c>
      <c r="C295" s="345" t="s">
        <v>125</v>
      </c>
      <c r="D295" s="189">
        <v>7</v>
      </c>
      <c r="E295" s="188"/>
      <c r="F295" s="190"/>
      <c r="G295">
        <f t="shared" si="18"/>
        <v>27</v>
      </c>
      <c r="H295">
        <f>ROW()</f>
        <v>295</v>
      </c>
      <c r="I295">
        <f>IF(SUM(D295:E295)&lt;&gt;0,SUM(D$2:D295)-SUM(E$2:E295),"")</f>
        <v>0</v>
      </c>
      <c r="J295" s="203">
        <f t="shared" si="17"/>
        <v>41222</v>
      </c>
      <c r="K295" s="54" t="str">
        <f t="shared" si="16"/>
        <v>By Customers 7 Rs/- 7</v>
      </c>
      <c r="L295" s="51">
        <f>SUMIFS(D$2:D295,C$2:C295,C295)-SUMIFS(E$2:E295,C$2:C295,C295)+IFERROR(VLOOKUP(C295,Master!B$1:F$101,5,FALSE),0)</f>
        <v>-18</v>
      </c>
    </row>
    <row r="296" spans="1:12">
      <c r="A296" s="47">
        <f>IF(I296=0,A295,COUNTIF(I$2:I296,"=0")+1)</f>
        <v>148</v>
      </c>
      <c r="B296" s="203">
        <v>41157</v>
      </c>
      <c r="C296" s="345" t="s">
        <v>320</v>
      </c>
      <c r="D296" s="189"/>
      <c r="E296" s="188">
        <v>8</v>
      </c>
      <c r="F296" s="190"/>
      <c r="G296">
        <f t="shared" si="18"/>
        <v>23</v>
      </c>
      <c r="H296">
        <f>ROW()</f>
        <v>296</v>
      </c>
      <c r="I296">
        <f>IF(SUM(D296:E296)&lt;&gt;0,SUM(D$2:D296)-SUM(E$2:E296),"")</f>
        <v>-8</v>
      </c>
      <c r="J296" s="203">
        <f t="shared" si="17"/>
        <v>41157</v>
      </c>
      <c r="K296" s="54" t="str">
        <f t="shared" si="16"/>
        <v>By Cash Rs/-8</v>
      </c>
      <c r="L296" s="51">
        <f>SUMIFS(D$2:D296,C$2:C296,C296)-SUMIFS(E$2:E296,C$2:C296,C296)+IFERROR(VLOOKUP(C296,Master!B$1:F$101,5,FALSE),0)</f>
        <v>-14</v>
      </c>
    </row>
    <row r="297" spans="1:12">
      <c r="A297" s="47">
        <f>IF(I297=0,A296,COUNTIF(I$2:I297,"=0")+1)</f>
        <v>148</v>
      </c>
      <c r="B297" s="203" t="s">
        <v>325</v>
      </c>
      <c r="C297" s="345" t="s">
        <v>125</v>
      </c>
      <c r="D297" s="189">
        <v>8</v>
      </c>
      <c r="E297" s="188"/>
      <c r="F297" s="190"/>
      <c r="G297">
        <f t="shared" si="18"/>
        <v>27</v>
      </c>
      <c r="H297">
        <f>ROW()</f>
        <v>297</v>
      </c>
      <c r="I297">
        <f>IF(SUM(D297:E297)&lt;&gt;0,SUM(D$2:D297)-SUM(E$2:E297),"")</f>
        <v>0</v>
      </c>
      <c r="J297" s="203">
        <f t="shared" si="17"/>
        <v>41157</v>
      </c>
      <c r="K297" s="54" t="str">
        <f t="shared" si="16"/>
        <v>By Customers 5 Rs/- 8</v>
      </c>
      <c r="L297" s="51">
        <f>SUMIFS(D$2:D297,C$2:C297,C297)-SUMIFS(E$2:E297,C$2:C297,C297)+IFERROR(VLOOKUP(C297,Master!B$1:F$101,5,FALSE),0)</f>
        <v>-10</v>
      </c>
    </row>
    <row r="298" spans="1:12">
      <c r="A298" s="47">
        <f>IF(I298=0,A297,COUNTIF(I$2:I298,"=0")+1)</f>
        <v>149</v>
      </c>
      <c r="B298" s="203">
        <v>41241</v>
      </c>
      <c r="C298" s="345" t="s">
        <v>281</v>
      </c>
      <c r="D298" s="189">
        <v>9</v>
      </c>
      <c r="E298" s="188"/>
      <c r="F298" s="190"/>
      <c r="G298">
        <f t="shared" si="18"/>
        <v>70</v>
      </c>
      <c r="H298">
        <f>ROW()</f>
        <v>298</v>
      </c>
      <c r="I298">
        <f>IF(SUM(D298:E298)&lt;&gt;0,SUM(D$2:D298)-SUM(E$2:E298),"")</f>
        <v>9</v>
      </c>
      <c r="J298" s="203">
        <f t="shared" si="17"/>
        <v>41241</v>
      </c>
      <c r="K298" s="54" t="str">
        <f t="shared" si="16"/>
        <v>By Cash Rs/-9</v>
      </c>
      <c r="L298" s="51">
        <f>SUMIFS(D$2:D298,C$2:C298,C298)-SUMIFS(E$2:E298,C$2:C298,C298)+IFERROR(VLOOKUP(C298,Master!B$1:F$101,5,FALSE),0)</f>
        <v>9</v>
      </c>
    </row>
    <row r="299" spans="1:12">
      <c r="A299" s="47">
        <f>IF(I299=0,A298,COUNTIF(I$2:I299,"=0")+1)</f>
        <v>149</v>
      </c>
      <c r="B299" s="203" t="s">
        <v>327</v>
      </c>
      <c r="C299" s="345" t="s">
        <v>125</v>
      </c>
      <c r="D299" s="189"/>
      <c r="E299" s="188">
        <v>9</v>
      </c>
      <c r="F299" s="190"/>
      <c r="G299">
        <f t="shared" si="18"/>
        <v>27</v>
      </c>
      <c r="H299">
        <f>ROW()</f>
        <v>299</v>
      </c>
      <c r="I299">
        <f>IF(SUM(D299:E299)&lt;&gt;0,SUM(D$2:D299)-SUM(E$2:E299),"")</f>
        <v>0</v>
      </c>
      <c r="J299" s="203">
        <f t="shared" si="17"/>
        <v>41241</v>
      </c>
      <c r="K299" s="54" t="str">
        <f t="shared" si="16"/>
        <v>By  Material  Rs/- 9</v>
      </c>
      <c r="L299" s="51">
        <f>SUMIFS(D$2:D299,C$2:C299,C299)-SUMIFS(E$2:E299,C$2:C299,C299)+IFERROR(VLOOKUP(C299,Master!B$1:F$101,5,FALSE),0)</f>
        <v>-19</v>
      </c>
    </row>
    <row r="300" spans="1:12">
      <c r="A300" s="47">
        <f>IF(I300=0,A299,COUNTIF(I$2:I300,"=0")+1)</f>
        <v>150</v>
      </c>
      <c r="B300" s="203">
        <v>41095</v>
      </c>
      <c r="C300" s="345" t="s">
        <v>283</v>
      </c>
      <c r="D300" s="189">
        <v>10</v>
      </c>
      <c r="E300" s="188"/>
      <c r="F300" s="190"/>
      <c r="G300">
        <f t="shared" si="18"/>
        <v>72</v>
      </c>
      <c r="H300">
        <f>ROW()</f>
        <v>300</v>
      </c>
      <c r="I300">
        <f>IF(SUM(D300:E300)&lt;&gt;0,SUM(D$2:D300)-SUM(E$2:E300),"")</f>
        <v>10</v>
      </c>
      <c r="J300" s="203">
        <f t="shared" si="17"/>
        <v>41095</v>
      </c>
      <c r="K300" s="54" t="str">
        <f t="shared" si="16"/>
        <v>By Cash Rs/-10</v>
      </c>
      <c r="L300" s="51">
        <f>SUMIFS(D$2:D300,C$2:C300,C300)-SUMIFS(E$2:E300,C$2:C300,C300)+IFERROR(VLOOKUP(C300,Master!B$1:F$101,5,FALSE),0)</f>
        <v>10</v>
      </c>
    </row>
    <row r="301" spans="1:12">
      <c r="A301" s="47">
        <f>IF(I301=0,A300,COUNTIF(I$2:I301,"=0")+1)</f>
        <v>150</v>
      </c>
      <c r="B301" s="203" t="s">
        <v>327</v>
      </c>
      <c r="C301" s="345" t="s">
        <v>125</v>
      </c>
      <c r="D301" s="189"/>
      <c r="E301" s="188">
        <v>10</v>
      </c>
      <c r="F301" s="190"/>
      <c r="G301">
        <f t="shared" si="18"/>
        <v>27</v>
      </c>
      <c r="H301">
        <f>ROW()</f>
        <v>301</v>
      </c>
      <c r="I301">
        <f>IF(SUM(D301:E301)&lt;&gt;0,SUM(D$2:D301)-SUM(E$2:E301),"")</f>
        <v>0</v>
      </c>
      <c r="J301" s="203">
        <f t="shared" si="17"/>
        <v>41095</v>
      </c>
      <c r="K301" s="54" t="str">
        <f t="shared" si="16"/>
        <v>By  Labor Costs  Rs/- 10</v>
      </c>
      <c r="L301" s="51">
        <f>SUMIFS(D$2:D301,C$2:C301,C301)-SUMIFS(E$2:E301,C$2:C301,C301)+IFERROR(VLOOKUP(C301,Master!B$1:F$101,5,FALSE),0)</f>
        <v>-29</v>
      </c>
    </row>
    <row r="302" spans="1:12">
      <c r="A302" s="47">
        <f>IF(I302=0,A301,COUNTIF(I$2:I302,"=0")+1)</f>
        <v>151</v>
      </c>
      <c r="B302" s="203">
        <v>41144</v>
      </c>
      <c r="C302" s="345" t="s">
        <v>285</v>
      </c>
      <c r="D302" s="189">
        <v>9</v>
      </c>
      <c r="E302" s="188"/>
      <c r="F302" s="190"/>
      <c r="G302">
        <f t="shared" si="18"/>
        <v>74</v>
      </c>
      <c r="H302">
        <f>ROW()</f>
        <v>302</v>
      </c>
      <c r="I302">
        <f>IF(SUM(D302:E302)&lt;&gt;0,SUM(D$2:D302)-SUM(E$2:E302),"")</f>
        <v>9</v>
      </c>
      <c r="J302" s="203">
        <f t="shared" si="17"/>
        <v>41144</v>
      </c>
      <c r="K302" s="54" t="str">
        <f t="shared" si="16"/>
        <v>By Cash Rs/-9</v>
      </c>
      <c r="L302" s="51">
        <f>SUMIFS(D$2:D302,C$2:C302,C302)-SUMIFS(E$2:E302,C$2:C302,C302)+IFERROR(VLOOKUP(C302,Master!B$1:F$101,5,FALSE),0)</f>
        <v>9</v>
      </c>
    </row>
    <row r="303" spans="1:12">
      <c r="A303" s="47">
        <f>IF(I303=0,A302,COUNTIF(I$2:I303,"=0")+1)</f>
        <v>151</v>
      </c>
      <c r="B303" s="203" t="s">
        <v>327</v>
      </c>
      <c r="C303" s="345" t="s">
        <v>125</v>
      </c>
      <c r="D303" s="189"/>
      <c r="E303" s="188">
        <v>9</v>
      </c>
      <c r="F303" s="190"/>
      <c r="G303">
        <f t="shared" si="18"/>
        <v>27</v>
      </c>
      <c r="H303">
        <f>ROW()</f>
        <v>303</v>
      </c>
      <c r="I303">
        <f>IF(SUM(D303:E303)&lt;&gt;0,SUM(D$2:D303)-SUM(E$2:E303),"")</f>
        <v>0</v>
      </c>
      <c r="J303" s="203">
        <f t="shared" si="17"/>
        <v>41144</v>
      </c>
      <c r="K303" s="54" t="str">
        <f t="shared" si="16"/>
        <v>By  Outside Services  Rs/- 9</v>
      </c>
      <c r="L303" s="51">
        <f>SUMIFS(D$2:D303,C$2:C303,C303)-SUMIFS(E$2:E303,C$2:C303,C303)+IFERROR(VLOOKUP(C303,Master!B$1:F$101,5,FALSE),0)</f>
        <v>-38</v>
      </c>
    </row>
    <row r="304" spans="1:12">
      <c r="A304" s="47">
        <f>IF(I304=0,A303,COUNTIF(I$2:I304,"=0")+1)</f>
        <v>152</v>
      </c>
      <c r="B304" s="203">
        <v>41072</v>
      </c>
      <c r="C304" s="345" t="s">
        <v>287</v>
      </c>
      <c r="D304" s="189">
        <v>6</v>
      </c>
      <c r="E304" s="188"/>
      <c r="F304" s="190"/>
      <c r="G304">
        <f t="shared" si="18"/>
        <v>76</v>
      </c>
      <c r="H304">
        <f>ROW()</f>
        <v>304</v>
      </c>
      <c r="I304">
        <f>IF(SUM(D304:E304)&lt;&gt;0,SUM(D$2:D304)-SUM(E$2:E304),"")</f>
        <v>6</v>
      </c>
      <c r="J304" s="203">
        <f t="shared" si="17"/>
        <v>41072</v>
      </c>
      <c r="K304" s="54" t="str">
        <f t="shared" si="16"/>
        <v>By Cash Rs/-6</v>
      </c>
      <c r="L304" s="51">
        <f>SUMIFS(D$2:D304,C$2:C304,C304)-SUMIFS(E$2:E304,C$2:C304,C304)+IFERROR(VLOOKUP(C304,Master!B$1:F$101,5,FALSE),0)</f>
        <v>6</v>
      </c>
    </row>
    <row r="305" spans="1:12">
      <c r="A305" s="47">
        <f>IF(I305=0,A304,COUNTIF(I$2:I305,"=0")+1)</f>
        <v>152</v>
      </c>
      <c r="B305" s="203" t="s">
        <v>327</v>
      </c>
      <c r="C305" s="345" t="s">
        <v>125</v>
      </c>
      <c r="D305" s="189"/>
      <c r="E305" s="188">
        <v>6</v>
      </c>
      <c r="F305" s="190"/>
      <c r="G305">
        <f t="shared" si="18"/>
        <v>27</v>
      </c>
      <c r="H305">
        <f>ROW()</f>
        <v>305</v>
      </c>
      <c r="I305">
        <f>IF(SUM(D305:E305)&lt;&gt;0,SUM(D$2:D305)-SUM(E$2:E305),"")</f>
        <v>0</v>
      </c>
      <c r="J305" s="203">
        <f t="shared" si="17"/>
        <v>41072</v>
      </c>
      <c r="K305" s="54" t="str">
        <f t="shared" si="16"/>
        <v>By  Repairs &amp; Maintenance  Rs/- 6</v>
      </c>
      <c r="L305" s="51">
        <f>SUMIFS(D$2:D305,C$2:C305,C305)-SUMIFS(E$2:E305,C$2:C305,C305)+IFERROR(VLOOKUP(C305,Master!B$1:F$101,5,FALSE),0)</f>
        <v>-44</v>
      </c>
    </row>
    <row r="306" spans="1:12">
      <c r="A306" s="47">
        <f>IF(I306=0,A305,COUNTIF(I$2:I306,"=0")+1)</f>
        <v>153</v>
      </c>
      <c r="B306" s="203">
        <v>41173</v>
      </c>
      <c r="C306" s="345" t="s">
        <v>289</v>
      </c>
      <c r="D306" s="189">
        <v>8</v>
      </c>
      <c r="E306" s="188"/>
      <c r="F306" s="190"/>
      <c r="G306">
        <f t="shared" si="18"/>
        <v>78</v>
      </c>
      <c r="H306">
        <f>ROW()</f>
        <v>306</v>
      </c>
      <c r="I306">
        <f>IF(SUM(D306:E306)&lt;&gt;0,SUM(D$2:D306)-SUM(E$2:E306),"")</f>
        <v>8</v>
      </c>
      <c r="J306" s="203">
        <f t="shared" si="17"/>
        <v>41173</v>
      </c>
      <c r="K306" s="54" t="str">
        <f t="shared" si="16"/>
        <v>By Cash Rs/-8</v>
      </c>
      <c r="L306" s="51">
        <f>SUMIFS(D$2:D306,C$2:C306,C306)-SUMIFS(E$2:E306,C$2:C306,C306)+IFERROR(VLOOKUP(C306,Master!B$1:F$101,5,FALSE),0)</f>
        <v>8</v>
      </c>
    </row>
    <row r="307" spans="1:12">
      <c r="A307" s="47">
        <f>IF(I307=0,A306,COUNTIF(I$2:I307,"=0")+1)</f>
        <v>153</v>
      </c>
      <c r="B307" s="203" t="s">
        <v>327</v>
      </c>
      <c r="C307" s="345" t="s">
        <v>125</v>
      </c>
      <c r="D307" s="189"/>
      <c r="E307" s="188">
        <v>8</v>
      </c>
      <c r="F307" s="190"/>
      <c r="G307">
        <f t="shared" si="18"/>
        <v>27</v>
      </c>
      <c r="H307">
        <f>ROW()</f>
        <v>307</v>
      </c>
      <c r="I307">
        <f>IF(SUM(D307:E307)&lt;&gt;0,SUM(D$2:D307)-SUM(E$2:E307),"")</f>
        <v>0</v>
      </c>
      <c r="J307" s="203">
        <f t="shared" si="17"/>
        <v>41173</v>
      </c>
      <c r="K307" s="54" t="str">
        <f t="shared" si="16"/>
        <v>By  Small Tools  Rs/- 8</v>
      </c>
      <c r="L307" s="51">
        <f>SUMIFS(D$2:D307,C$2:C307,C307)-SUMIFS(E$2:E307,C$2:C307,C307)+IFERROR(VLOOKUP(C307,Master!B$1:F$101,5,FALSE),0)</f>
        <v>-52</v>
      </c>
    </row>
    <row r="308" spans="1:12">
      <c r="A308" s="47">
        <f>IF(I308=0,A307,COUNTIF(I$2:I308,"=0")+1)</f>
        <v>154</v>
      </c>
      <c r="B308" s="203">
        <v>41113</v>
      </c>
      <c r="C308" s="345" t="s">
        <v>281</v>
      </c>
      <c r="D308" s="189">
        <v>7</v>
      </c>
      <c r="E308" s="188"/>
      <c r="F308" s="190"/>
      <c r="G308">
        <f t="shared" si="18"/>
        <v>70</v>
      </c>
      <c r="H308">
        <f>ROW()</f>
        <v>308</v>
      </c>
      <c r="I308">
        <f>IF(SUM(D308:E308)&lt;&gt;0,SUM(D$2:D308)-SUM(E$2:E308),"")</f>
        <v>7</v>
      </c>
      <c r="J308" s="203">
        <f t="shared" si="17"/>
        <v>41113</v>
      </c>
      <c r="K308" s="54" t="str">
        <f t="shared" si="16"/>
        <v>By Cash Rs/-7</v>
      </c>
      <c r="L308" s="51">
        <f>SUMIFS(D$2:D308,C$2:C308,C308)-SUMIFS(E$2:E308,C$2:C308,C308)+IFERROR(VLOOKUP(C308,Master!B$1:F$101,5,FALSE),0)</f>
        <v>16</v>
      </c>
    </row>
    <row r="309" spans="1:12">
      <c r="A309" s="47">
        <f>IF(I309=0,A308,COUNTIF(I$2:I309,"=0")+1)</f>
        <v>154</v>
      </c>
      <c r="B309" s="203" t="s">
        <v>327</v>
      </c>
      <c r="C309" s="345" t="s">
        <v>125</v>
      </c>
      <c r="D309" s="189"/>
      <c r="E309" s="188">
        <v>7</v>
      </c>
      <c r="F309" s="190"/>
      <c r="G309">
        <f t="shared" si="18"/>
        <v>27</v>
      </c>
      <c r="H309">
        <f>ROW()</f>
        <v>309</v>
      </c>
      <c r="I309">
        <f>IF(SUM(D309:E309)&lt;&gt;0,SUM(D$2:D309)-SUM(E$2:E309),"")</f>
        <v>0</v>
      </c>
      <c r="J309" s="203">
        <f t="shared" si="17"/>
        <v>41113</v>
      </c>
      <c r="K309" s="54" t="str">
        <f t="shared" si="16"/>
        <v>By  Material  Rs/- 7</v>
      </c>
      <c r="L309" s="51">
        <f>SUMIFS(D$2:D309,C$2:C309,C309)-SUMIFS(E$2:E309,C$2:C309,C309)+IFERROR(VLOOKUP(C309,Master!B$1:F$101,5,FALSE),0)</f>
        <v>-59</v>
      </c>
    </row>
    <row r="310" spans="1:12">
      <c r="A310" s="47">
        <f>IF(I310=0,A309,COUNTIF(I$2:I310,"=0")+1)</f>
        <v>155</v>
      </c>
      <c r="B310" s="203">
        <v>41123</v>
      </c>
      <c r="C310" s="345" t="s">
        <v>283</v>
      </c>
      <c r="D310" s="189">
        <v>4</v>
      </c>
      <c r="E310" s="188"/>
      <c r="F310" s="190"/>
      <c r="G310">
        <f t="shared" si="18"/>
        <v>72</v>
      </c>
      <c r="H310">
        <f>ROW()</f>
        <v>310</v>
      </c>
      <c r="I310">
        <f>IF(SUM(D310:E310)&lt;&gt;0,SUM(D$2:D310)-SUM(E$2:E310),"")</f>
        <v>4</v>
      </c>
      <c r="J310" s="203">
        <f t="shared" si="17"/>
        <v>41123</v>
      </c>
      <c r="K310" s="54" t="str">
        <f t="shared" si="16"/>
        <v>By Cash Rs/-4</v>
      </c>
      <c r="L310" s="51">
        <f>SUMIFS(D$2:D310,C$2:C310,C310)-SUMIFS(E$2:E310,C$2:C310,C310)+IFERROR(VLOOKUP(C310,Master!B$1:F$101,5,FALSE),0)</f>
        <v>14</v>
      </c>
    </row>
    <row r="311" spans="1:12">
      <c r="A311" s="47">
        <f>IF(I311=0,A310,COUNTIF(I$2:I311,"=0")+1)</f>
        <v>155</v>
      </c>
      <c r="B311" s="203" t="s">
        <v>327</v>
      </c>
      <c r="C311" s="345" t="s">
        <v>125</v>
      </c>
      <c r="D311" s="189"/>
      <c r="E311" s="188">
        <v>4</v>
      </c>
      <c r="F311" s="190"/>
      <c r="G311">
        <f t="shared" si="18"/>
        <v>27</v>
      </c>
      <c r="H311">
        <f>ROW()</f>
        <v>311</v>
      </c>
      <c r="I311">
        <f>IF(SUM(D311:E311)&lt;&gt;0,SUM(D$2:D311)-SUM(E$2:E311),"")</f>
        <v>0</v>
      </c>
      <c r="J311" s="203">
        <f t="shared" si="17"/>
        <v>41123</v>
      </c>
      <c r="K311" s="54" t="str">
        <f t="shared" si="16"/>
        <v>By  Labor Costs  Rs/- 4</v>
      </c>
      <c r="L311" s="51">
        <f>SUMIFS(D$2:D311,C$2:C311,C311)-SUMIFS(E$2:E311,C$2:C311,C311)+IFERROR(VLOOKUP(C311,Master!B$1:F$101,5,FALSE),0)</f>
        <v>-63</v>
      </c>
    </row>
    <row r="312" spans="1:12">
      <c r="A312" s="47">
        <f>IF(I312=0,A311,COUNTIF(I$2:I312,"=0")+1)</f>
        <v>156</v>
      </c>
      <c r="B312" s="203">
        <v>41001</v>
      </c>
      <c r="C312" s="345" t="s">
        <v>285</v>
      </c>
      <c r="D312" s="189">
        <v>5</v>
      </c>
      <c r="E312" s="188"/>
      <c r="F312" s="190"/>
      <c r="G312">
        <f t="shared" si="18"/>
        <v>74</v>
      </c>
      <c r="H312">
        <f>ROW()</f>
        <v>312</v>
      </c>
      <c r="I312">
        <f>IF(SUM(D312:E312)&lt;&gt;0,SUM(D$2:D312)-SUM(E$2:E312),"")</f>
        <v>5</v>
      </c>
      <c r="J312" s="203">
        <f t="shared" si="17"/>
        <v>41001</v>
      </c>
      <c r="K312" s="54" t="str">
        <f t="shared" si="16"/>
        <v>By Cash Rs/-5</v>
      </c>
      <c r="L312" s="51">
        <f>SUMIFS(D$2:D312,C$2:C312,C312)-SUMIFS(E$2:E312,C$2:C312,C312)+IFERROR(VLOOKUP(C312,Master!B$1:F$101,5,FALSE),0)</f>
        <v>14</v>
      </c>
    </row>
    <row r="313" spans="1:12">
      <c r="A313" s="47">
        <f>IF(I313=0,A312,COUNTIF(I$2:I313,"=0")+1)</f>
        <v>156</v>
      </c>
      <c r="B313" s="203" t="s">
        <v>327</v>
      </c>
      <c r="C313" s="345" t="s">
        <v>125</v>
      </c>
      <c r="D313" s="189"/>
      <c r="E313" s="188">
        <v>5</v>
      </c>
      <c r="F313" s="190"/>
      <c r="G313">
        <f t="shared" si="18"/>
        <v>27</v>
      </c>
      <c r="H313">
        <f>ROW()</f>
        <v>313</v>
      </c>
      <c r="I313">
        <f>IF(SUM(D313:E313)&lt;&gt;0,SUM(D$2:D313)-SUM(E$2:E313),"")</f>
        <v>0</v>
      </c>
      <c r="J313" s="203">
        <f t="shared" si="17"/>
        <v>41001</v>
      </c>
      <c r="K313" s="54" t="str">
        <f t="shared" si="16"/>
        <v>By  Outside Services  Rs/- 5</v>
      </c>
      <c r="L313" s="51">
        <f>SUMIFS(D$2:D313,C$2:C313,C313)-SUMIFS(E$2:E313,C$2:C313,C313)+IFERROR(VLOOKUP(C313,Master!B$1:F$101,5,FALSE),0)</f>
        <v>-68</v>
      </c>
    </row>
    <row r="314" spans="1:12">
      <c r="A314" s="47">
        <f>IF(I314=0,A313,COUNTIF(I$2:I314,"=0")+1)</f>
        <v>157</v>
      </c>
      <c r="B314" s="203">
        <v>41134</v>
      </c>
      <c r="C314" s="345" t="s">
        <v>287</v>
      </c>
      <c r="D314" s="189">
        <v>9</v>
      </c>
      <c r="E314" s="188"/>
      <c r="F314" s="190"/>
      <c r="G314">
        <f t="shared" si="18"/>
        <v>76</v>
      </c>
      <c r="H314">
        <f>ROW()</f>
        <v>314</v>
      </c>
      <c r="I314">
        <f>IF(SUM(D314:E314)&lt;&gt;0,SUM(D$2:D314)-SUM(E$2:E314),"")</f>
        <v>9</v>
      </c>
      <c r="J314" s="203">
        <f t="shared" si="17"/>
        <v>41134</v>
      </c>
      <c r="K314" s="54" t="str">
        <f t="shared" si="16"/>
        <v>By Cash Rs/-9</v>
      </c>
      <c r="L314" s="51">
        <f>SUMIFS(D$2:D314,C$2:C314,C314)-SUMIFS(E$2:E314,C$2:C314,C314)+IFERROR(VLOOKUP(C314,Master!B$1:F$101,5,FALSE),0)</f>
        <v>15</v>
      </c>
    </row>
    <row r="315" spans="1:12">
      <c r="A315" s="47">
        <f>IF(I315=0,A314,COUNTIF(I$2:I315,"=0")+1)</f>
        <v>157</v>
      </c>
      <c r="B315" s="203" t="s">
        <v>327</v>
      </c>
      <c r="C315" s="345" t="s">
        <v>125</v>
      </c>
      <c r="D315" s="189"/>
      <c r="E315" s="188">
        <v>9</v>
      </c>
      <c r="F315" s="190"/>
      <c r="G315">
        <f t="shared" si="18"/>
        <v>27</v>
      </c>
      <c r="H315">
        <f>ROW()</f>
        <v>315</v>
      </c>
      <c r="I315">
        <f>IF(SUM(D315:E315)&lt;&gt;0,SUM(D$2:D315)-SUM(E$2:E315),"")</f>
        <v>0</v>
      </c>
      <c r="J315" s="203">
        <f t="shared" si="17"/>
        <v>41134</v>
      </c>
      <c r="K315" s="54" t="str">
        <f t="shared" si="16"/>
        <v>By  Repairs &amp; Maintenance  Rs/- 9</v>
      </c>
      <c r="L315" s="51">
        <f>SUMIFS(D$2:D315,C$2:C315,C315)-SUMIFS(E$2:E315,C$2:C315,C315)+IFERROR(VLOOKUP(C315,Master!B$1:F$101,5,FALSE),0)</f>
        <v>-77</v>
      </c>
    </row>
    <row r="316" spans="1:12">
      <c r="A316" s="47">
        <f>IF(I316=0,A315,COUNTIF(I$2:I316,"=0")+1)</f>
        <v>158</v>
      </c>
      <c r="B316" s="203">
        <v>41247</v>
      </c>
      <c r="C316" s="345" t="s">
        <v>289</v>
      </c>
      <c r="D316" s="189">
        <v>10</v>
      </c>
      <c r="E316" s="188"/>
      <c r="F316" s="190"/>
      <c r="G316">
        <f t="shared" si="18"/>
        <v>78</v>
      </c>
      <c r="H316">
        <f>ROW()</f>
        <v>316</v>
      </c>
      <c r="I316">
        <f>IF(SUM(D316:E316)&lt;&gt;0,SUM(D$2:D316)-SUM(E$2:E316),"")</f>
        <v>10</v>
      </c>
      <c r="J316" s="203">
        <f t="shared" si="17"/>
        <v>41247</v>
      </c>
      <c r="K316" s="54" t="str">
        <f t="shared" si="16"/>
        <v>By Cash Rs/-10</v>
      </c>
      <c r="L316" s="51">
        <f>SUMIFS(D$2:D316,C$2:C316,C316)-SUMIFS(E$2:E316,C$2:C316,C316)+IFERROR(VLOOKUP(C316,Master!B$1:F$101,5,FALSE),0)</f>
        <v>18</v>
      </c>
    </row>
    <row r="317" spans="1:12">
      <c r="A317" s="47">
        <f>IF(I317=0,A316,COUNTIF(I$2:I317,"=0")+1)</f>
        <v>158</v>
      </c>
      <c r="B317" s="203" t="s">
        <v>327</v>
      </c>
      <c r="C317" s="345" t="s">
        <v>125</v>
      </c>
      <c r="D317" s="189"/>
      <c r="E317" s="188">
        <v>10</v>
      </c>
      <c r="F317" s="190"/>
      <c r="G317">
        <f t="shared" si="18"/>
        <v>27</v>
      </c>
      <c r="H317">
        <f>ROW()</f>
        <v>317</v>
      </c>
      <c r="I317">
        <f>IF(SUM(D317:E317)&lt;&gt;0,SUM(D$2:D317)-SUM(E$2:E317),"")</f>
        <v>0</v>
      </c>
      <c r="J317" s="203">
        <f t="shared" si="17"/>
        <v>41247</v>
      </c>
      <c r="K317" s="54" t="str">
        <f t="shared" si="16"/>
        <v>By  Small Tools  Rs/- 10</v>
      </c>
      <c r="L317" s="51">
        <f>SUMIFS(D$2:D317,C$2:C317,C317)-SUMIFS(E$2:E317,C$2:C317,C317)+IFERROR(VLOOKUP(C317,Master!B$1:F$101,5,FALSE),0)</f>
        <v>-87</v>
      </c>
    </row>
    <row r="318" spans="1:12">
      <c r="A318" s="47">
        <f>IF(I318=0,A317,COUNTIF(I$2:I318,"=0")+1)</f>
        <v>159</v>
      </c>
      <c r="B318" s="203">
        <v>41217</v>
      </c>
      <c r="C318" s="345" t="s">
        <v>281</v>
      </c>
      <c r="D318" s="189">
        <v>9</v>
      </c>
      <c r="E318" s="188"/>
      <c r="F318" s="190"/>
      <c r="G318">
        <f t="shared" si="18"/>
        <v>70</v>
      </c>
      <c r="H318">
        <f>ROW()</f>
        <v>318</v>
      </c>
      <c r="I318">
        <f>IF(SUM(D318:E318)&lt;&gt;0,SUM(D$2:D318)-SUM(E$2:E318),"")</f>
        <v>9</v>
      </c>
      <c r="J318" s="203">
        <f t="shared" si="17"/>
        <v>41217</v>
      </c>
      <c r="K318" s="54" t="str">
        <f t="shared" si="16"/>
        <v>By Cash Rs/-9</v>
      </c>
      <c r="L318" s="51">
        <f>SUMIFS(D$2:D318,C$2:C318,C318)-SUMIFS(E$2:E318,C$2:C318,C318)+IFERROR(VLOOKUP(C318,Master!B$1:F$101,5,FALSE),0)</f>
        <v>25</v>
      </c>
    </row>
    <row r="319" spans="1:12">
      <c r="A319" s="47">
        <f>IF(I319=0,A318,COUNTIF(I$2:I319,"=0")+1)</f>
        <v>159</v>
      </c>
      <c r="B319" s="203" t="s">
        <v>327</v>
      </c>
      <c r="C319" s="345" t="s">
        <v>125</v>
      </c>
      <c r="D319" s="189"/>
      <c r="E319" s="188">
        <v>9</v>
      </c>
      <c r="F319" s="190"/>
      <c r="G319">
        <f t="shared" si="18"/>
        <v>27</v>
      </c>
      <c r="H319">
        <f>ROW()</f>
        <v>319</v>
      </c>
      <c r="I319">
        <f>IF(SUM(D319:E319)&lt;&gt;0,SUM(D$2:D319)-SUM(E$2:E319),"")</f>
        <v>0</v>
      </c>
      <c r="J319" s="203">
        <f t="shared" si="17"/>
        <v>41217</v>
      </c>
      <c r="K319" s="54" t="str">
        <f t="shared" si="16"/>
        <v>By  Material  Rs/- 9</v>
      </c>
      <c r="L319" s="51">
        <f>SUMIFS(D$2:D319,C$2:C319,C319)-SUMIFS(E$2:E319,C$2:C319,C319)+IFERROR(VLOOKUP(C319,Master!B$1:F$101,5,FALSE),0)</f>
        <v>-96</v>
      </c>
    </row>
    <row r="320" spans="1:12">
      <c r="A320" s="47">
        <f>IF(I320=0,A319,COUNTIF(I$2:I320,"=0")+1)</f>
        <v>160</v>
      </c>
      <c r="B320" s="203">
        <v>41131</v>
      </c>
      <c r="C320" s="345" t="s">
        <v>283</v>
      </c>
      <c r="D320" s="189">
        <v>2</v>
      </c>
      <c r="E320" s="188"/>
      <c r="F320" s="190"/>
      <c r="G320">
        <f t="shared" si="18"/>
        <v>72</v>
      </c>
      <c r="H320">
        <f>ROW()</f>
        <v>320</v>
      </c>
      <c r="I320">
        <f>IF(SUM(D320:E320)&lt;&gt;0,SUM(D$2:D320)-SUM(E$2:E320),"")</f>
        <v>2</v>
      </c>
      <c r="J320" s="203">
        <f t="shared" si="17"/>
        <v>41131</v>
      </c>
      <c r="K320" s="54" t="str">
        <f t="shared" si="16"/>
        <v>By Cash Rs/-2</v>
      </c>
      <c r="L320" s="51">
        <f>SUMIFS(D$2:D320,C$2:C320,C320)-SUMIFS(E$2:E320,C$2:C320,C320)+IFERROR(VLOOKUP(C320,Master!B$1:F$101,5,FALSE),0)</f>
        <v>16</v>
      </c>
    </row>
    <row r="321" spans="1:12">
      <c r="A321" s="47">
        <f>IF(I321=0,A320,COUNTIF(I$2:I321,"=0")+1)</f>
        <v>160</v>
      </c>
      <c r="B321" s="203" t="s">
        <v>327</v>
      </c>
      <c r="C321" s="345" t="s">
        <v>125</v>
      </c>
      <c r="D321" s="189"/>
      <c r="E321" s="188">
        <v>2</v>
      </c>
      <c r="F321" s="190"/>
      <c r="G321">
        <f t="shared" si="18"/>
        <v>27</v>
      </c>
      <c r="H321">
        <f>ROW()</f>
        <v>321</v>
      </c>
      <c r="I321">
        <f>IF(SUM(D321:E321)&lt;&gt;0,SUM(D$2:D321)-SUM(E$2:E321),"")</f>
        <v>0</v>
      </c>
      <c r="J321" s="203">
        <f t="shared" si="17"/>
        <v>41131</v>
      </c>
      <c r="K321" s="54" t="str">
        <f t="shared" si="16"/>
        <v>By  Labor Costs  Rs/- 2</v>
      </c>
      <c r="L321" s="51">
        <f>SUMIFS(D$2:D321,C$2:C321,C321)-SUMIFS(E$2:E321,C$2:C321,C321)+IFERROR(VLOOKUP(C321,Master!B$1:F$101,5,FALSE),0)</f>
        <v>-98</v>
      </c>
    </row>
    <row r="322" spans="1:12">
      <c r="A322" s="47">
        <f>IF(I322=0,A321,COUNTIF(I$2:I322,"=0")+1)</f>
        <v>161</v>
      </c>
      <c r="B322" s="203">
        <v>41189</v>
      </c>
      <c r="C322" s="345" t="s">
        <v>285</v>
      </c>
      <c r="D322" s="189">
        <v>7</v>
      </c>
      <c r="E322" s="188"/>
      <c r="F322" s="190"/>
      <c r="G322">
        <f t="shared" si="18"/>
        <v>74</v>
      </c>
      <c r="H322">
        <f>ROW()</f>
        <v>322</v>
      </c>
      <c r="I322">
        <f>IF(SUM(D322:E322)&lt;&gt;0,SUM(D$2:D322)-SUM(E$2:E322),"")</f>
        <v>7</v>
      </c>
      <c r="J322" s="203">
        <f t="shared" si="17"/>
        <v>41189</v>
      </c>
      <c r="K322" s="54" t="str">
        <f t="shared" ref="K322:K385" si="19">IF(I322=0,"By "&amp;C321&amp;" Rs/- "&amp;SUM(D321:E321),"By "&amp;C323&amp;" Rs/-"&amp;SUM(D323:E323))</f>
        <v>By Cash Rs/-7</v>
      </c>
      <c r="L322" s="51">
        <f>SUMIFS(D$2:D322,C$2:C322,C322)-SUMIFS(E$2:E322,C$2:C322,C322)+IFERROR(VLOOKUP(C322,Master!B$1:F$101,5,FALSE),0)</f>
        <v>21</v>
      </c>
    </row>
    <row r="323" spans="1:12">
      <c r="A323" s="47">
        <f>IF(I323=0,A322,COUNTIF(I$2:I323,"=0")+1)</f>
        <v>161</v>
      </c>
      <c r="B323" s="203" t="s">
        <v>327</v>
      </c>
      <c r="C323" s="345" t="s">
        <v>125</v>
      </c>
      <c r="D323" s="189"/>
      <c r="E323" s="188">
        <v>7</v>
      </c>
      <c r="F323" s="190"/>
      <c r="G323">
        <f t="shared" si="18"/>
        <v>27</v>
      </c>
      <c r="H323">
        <f>ROW()</f>
        <v>323</v>
      </c>
      <c r="I323">
        <f>IF(SUM(D323:E323)&lt;&gt;0,SUM(D$2:D323)-SUM(E$2:E323),"")</f>
        <v>0</v>
      </c>
      <c r="J323" s="203">
        <f t="shared" ref="J323:J386" si="20">IFERROR(AVERAGEIFS(B:B,A:A,A323),"")</f>
        <v>41189</v>
      </c>
      <c r="K323" s="54" t="str">
        <f t="shared" si="19"/>
        <v>By  Outside Services  Rs/- 7</v>
      </c>
      <c r="L323" s="51">
        <f>SUMIFS(D$2:D323,C$2:C323,C323)-SUMIFS(E$2:E323,C$2:C323,C323)+IFERROR(VLOOKUP(C323,Master!B$1:F$101,5,FALSE),0)</f>
        <v>-105</v>
      </c>
    </row>
    <row r="324" spans="1:12">
      <c r="A324" s="47">
        <f>IF(I324=0,A323,COUNTIF(I$2:I324,"=0")+1)</f>
        <v>162</v>
      </c>
      <c r="B324" s="203">
        <v>41264</v>
      </c>
      <c r="C324" s="345" t="s">
        <v>287</v>
      </c>
      <c r="D324" s="189">
        <v>10</v>
      </c>
      <c r="E324" s="188"/>
      <c r="F324" s="190"/>
      <c r="G324">
        <f t="shared" si="18"/>
        <v>76</v>
      </c>
      <c r="H324">
        <f>ROW()</f>
        <v>324</v>
      </c>
      <c r="I324">
        <f>IF(SUM(D324:E324)&lt;&gt;0,SUM(D$2:D324)-SUM(E$2:E324),"")</f>
        <v>10</v>
      </c>
      <c r="J324" s="203">
        <f t="shared" si="20"/>
        <v>41264</v>
      </c>
      <c r="K324" s="54" t="str">
        <f t="shared" si="19"/>
        <v>By Cash Rs/-10</v>
      </c>
      <c r="L324" s="51">
        <f>SUMIFS(D$2:D324,C$2:C324,C324)-SUMIFS(E$2:E324,C$2:C324,C324)+IFERROR(VLOOKUP(C324,Master!B$1:F$101,5,FALSE),0)</f>
        <v>25</v>
      </c>
    </row>
    <row r="325" spans="1:12">
      <c r="A325" s="47">
        <f>IF(I325=0,A324,COUNTIF(I$2:I325,"=0")+1)</f>
        <v>162</v>
      </c>
      <c r="B325" s="203" t="s">
        <v>327</v>
      </c>
      <c r="C325" s="345" t="s">
        <v>125</v>
      </c>
      <c r="D325" s="189"/>
      <c r="E325" s="188">
        <v>10</v>
      </c>
      <c r="F325" s="190"/>
      <c r="G325">
        <f t="shared" si="18"/>
        <v>27</v>
      </c>
      <c r="H325">
        <f>ROW()</f>
        <v>325</v>
      </c>
      <c r="I325">
        <f>IF(SUM(D325:E325)&lt;&gt;0,SUM(D$2:D325)-SUM(E$2:E325),"")</f>
        <v>0</v>
      </c>
      <c r="J325" s="203">
        <f t="shared" si="20"/>
        <v>41264</v>
      </c>
      <c r="K325" s="54" t="str">
        <f t="shared" si="19"/>
        <v>By  Repairs &amp; Maintenance  Rs/- 10</v>
      </c>
      <c r="L325" s="51">
        <f>SUMIFS(D$2:D325,C$2:C325,C325)-SUMIFS(E$2:E325,C$2:C325,C325)+IFERROR(VLOOKUP(C325,Master!B$1:F$101,5,FALSE),0)</f>
        <v>-115</v>
      </c>
    </row>
    <row r="326" spans="1:12">
      <c r="A326" s="47">
        <f>IF(I326=0,A325,COUNTIF(I$2:I326,"=0")+1)</f>
        <v>163</v>
      </c>
      <c r="B326" s="203">
        <v>41131</v>
      </c>
      <c r="C326" s="345" t="s">
        <v>289</v>
      </c>
      <c r="D326" s="189">
        <v>2</v>
      </c>
      <c r="E326" s="188"/>
      <c r="F326" s="190"/>
      <c r="G326">
        <f t="shared" si="18"/>
        <v>78</v>
      </c>
      <c r="H326">
        <f>ROW()</f>
        <v>326</v>
      </c>
      <c r="I326">
        <f>IF(SUM(D326:E326)&lt;&gt;0,SUM(D$2:D326)-SUM(E$2:E326),"")</f>
        <v>2</v>
      </c>
      <c r="J326" s="203">
        <f t="shared" si="20"/>
        <v>41131</v>
      </c>
      <c r="K326" s="54" t="str">
        <f t="shared" si="19"/>
        <v>By Cash Rs/-2</v>
      </c>
      <c r="L326" s="51">
        <f>SUMIFS(D$2:D326,C$2:C326,C326)-SUMIFS(E$2:E326,C$2:C326,C326)+IFERROR(VLOOKUP(C326,Master!B$1:F$101,5,FALSE),0)</f>
        <v>20</v>
      </c>
    </row>
    <row r="327" spans="1:12">
      <c r="A327" s="47">
        <f>IF(I327=0,A326,COUNTIF(I$2:I327,"=0")+1)</f>
        <v>163</v>
      </c>
      <c r="B327" s="203" t="s">
        <v>327</v>
      </c>
      <c r="C327" s="345" t="s">
        <v>125</v>
      </c>
      <c r="D327" s="189"/>
      <c r="E327" s="188">
        <v>2</v>
      </c>
      <c r="F327" s="190"/>
      <c r="G327">
        <f t="shared" si="18"/>
        <v>27</v>
      </c>
      <c r="H327">
        <f>ROW()</f>
        <v>327</v>
      </c>
      <c r="I327">
        <f>IF(SUM(D327:E327)&lt;&gt;0,SUM(D$2:D327)-SUM(E$2:E327),"")</f>
        <v>0</v>
      </c>
      <c r="J327" s="203">
        <f t="shared" si="20"/>
        <v>41131</v>
      </c>
      <c r="K327" s="54" t="str">
        <f t="shared" si="19"/>
        <v>By  Small Tools  Rs/- 2</v>
      </c>
      <c r="L327" s="51">
        <f>SUMIFS(D$2:D327,C$2:C327,C327)-SUMIFS(E$2:E327,C$2:C327,C327)+IFERROR(VLOOKUP(C327,Master!B$1:F$101,5,FALSE),0)</f>
        <v>-117</v>
      </c>
    </row>
    <row r="328" spans="1:12">
      <c r="A328" s="47">
        <f>IF(I328=0,A327,COUNTIF(I$2:I328,"=0")+1)</f>
        <v>164</v>
      </c>
      <c r="B328" s="203">
        <v>41254</v>
      </c>
      <c r="C328" s="345" t="s">
        <v>281</v>
      </c>
      <c r="D328" s="189">
        <v>6</v>
      </c>
      <c r="E328" s="188"/>
      <c r="F328" s="190"/>
      <c r="G328">
        <f t="shared" si="18"/>
        <v>70</v>
      </c>
      <c r="H328">
        <f>ROW()</f>
        <v>328</v>
      </c>
      <c r="I328">
        <f>IF(SUM(D328:E328)&lt;&gt;0,SUM(D$2:D328)-SUM(E$2:E328),"")</f>
        <v>6</v>
      </c>
      <c r="J328" s="203">
        <f t="shared" si="20"/>
        <v>41254</v>
      </c>
      <c r="K328" s="54" t="str">
        <f t="shared" si="19"/>
        <v>By Cash Rs/-6</v>
      </c>
      <c r="L328" s="51">
        <f>SUMIFS(D$2:D328,C$2:C328,C328)-SUMIFS(E$2:E328,C$2:C328,C328)+IFERROR(VLOOKUP(C328,Master!B$1:F$101,5,FALSE),0)</f>
        <v>31</v>
      </c>
    </row>
    <row r="329" spans="1:12">
      <c r="A329" s="47">
        <f>IF(I329=0,A328,COUNTIF(I$2:I329,"=0")+1)</f>
        <v>164</v>
      </c>
      <c r="B329" s="203" t="s">
        <v>327</v>
      </c>
      <c r="C329" s="345" t="s">
        <v>125</v>
      </c>
      <c r="D329" s="189"/>
      <c r="E329" s="188">
        <v>6</v>
      </c>
      <c r="F329" s="190"/>
      <c r="G329">
        <f t="shared" si="18"/>
        <v>27</v>
      </c>
      <c r="H329">
        <f>ROW()</f>
        <v>329</v>
      </c>
      <c r="I329">
        <f>IF(SUM(D329:E329)&lt;&gt;0,SUM(D$2:D329)-SUM(E$2:E329),"")</f>
        <v>0</v>
      </c>
      <c r="J329" s="203">
        <f t="shared" si="20"/>
        <v>41254</v>
      </c>
      <c r="K329" s="54" t="str">
        <f t="shared" si="19"/>
        <v>By  Material  Rs/- 6</v>
      </c>
      <c r="L329" s="51">
        <f>SUMIFS(D$2:D329,C$2:C329,C329)-SUMIFS(E$2:E329,C$2:C329,C329)+IFERROR(VLOOKUP(C329,Master!B$1:F$101,5,FALSE),0)</f>
        <v>-123</v>
      </c>
    </row>
    <row r="330" spans="1:12">
      <c r="A330" s="47">
        <f>IF(I330=0,A329,COUNTIF(I$2:I330,"=0")+1)</f>
        <v>165</v>
      </c>
      <c r="B330" s="203">
        <v>41133</v>
      </c>
      <c r="C330" s="345" t="s">
        <v>283</v>
      </c>
      <c r="D330" s="189">
        <v>7</v>
      </c>
      <c r="E330" s="188"/>
      <c r="F330" s="190"/>
      <c r="G330">
        <f t="shared" si="18"/>
        <v>72</v>
      </c>
      <c r="H330">
        <f>ROW()</f>
        <v>330</v>
      </c>
      <c r="I330">
        <f>IF(SUM(D330:E330)&lt;&gt;0,SUM(D$2:D330)-SUM(E$2:E330),"")</f>
        <v>7</v>
      </c>
      <c r="J330" s="203">
        <f t="shared" si="20"/>
        <v>41133</v>
      </c>
      <c r="K330" s="54" t="str">
        <f t="shared" si="19"/>
        <v>By Cash Rs/-7</v>
      </c>
      <c r="L330" s="51">
        <f>SUMIFS(D$2:D330,C$2:C330,C330)-SUMIFS(E$2:E330,C$2:C330,C330)+IFERROR(VLOOKUP(C330,Master!B$1:F$101,5,FALSE),0)</f>
        <v>23</v>
      </c>
    </row>
    <row r="331" spans="1:12">
      <c r="A331" s="47">
        <f>IF(I331=0,A330,COUNTIF(I$2:I331,"=0")+1)</f>
        <v>165</v>
      </c>
      <c r="B331" s="203" t="s">
        <v>327</v>
      </c>
      <c r="C331" s="345" t="s">
        <v>125</v>
      </c>
      <c r="D331" s="189"/>
      <c r="E331" s="188">
        <v>7</v>
      </c>
      <c r="F331" s="190"/>
      <c r="G331">
        <f t="shared" si="18"/>
        <v>27</v>
      </c>
      <c r="H331">
        <f>ROW()</f>
        <v>331</v>
      </c>
      <c r="I331">
        <f>IF(SUM(D331:E331)&lt;&gt;0,SUM(D$2:D331)-SUM(E$2:E331),"")</f>
        <v>0</v>
      </c>
      <c r="J331" s="203">
        <f t="shared" si="20"/>
        <v>41133</v>
      </c>
      <c r="K331" s="54" t="str">
        <f t="shared" si="19"/>
        <v>By  Labor Costs  Rs/- 7</v>
      </c>
      <c r="L331" s="51">
        <f>SUMIFS(D$2:D331,C$2:C331,C331)-SUMIFS(E$2:E331,C$2:C331,C331)+IFERROR(VLOOKUP(C331,Master!B$1:F$101,5,FALSE),0)</f>
        <v>-130</v>
      </c>
    </row>
    <row r="332" spans="1:12">
      <c r="A332" s="47">
        <f>IF(I332=0,A331,COUNTIF(I$2:I332,"=0")+1)</f>
        <v>166</v>
      </c>
      <c r="B332" s="203">
        <v>41034</v>
      </c>
      <c r="C332" s="345" t="s">
        <v>285</v>
      </c>
      <c r="D332" s="189">
        <v>9</v>
      </c>
      <c r="E332" s="188"/>
      <c r="F332" s="190"/>
      <c r="G332">
        <f t="shared" ref="G332:G395" si="21">VLOOKUP(C332,LL,2,FALSE)</f>
        <v>74</v>
      </c>
      <c r="H332">
        <f>ROW()</f>
        <v>332</v>
      </c>
      <c r="I332">
        <f>IF(SUM(D332:E332)&lt;&gt;0,SUM(D$2:D332)-SUM(E$2:E332),"")</f>
        <v>9</v>
      </c>
      <c r="J332" s="203">
        <f t="shared" si="20"/>
        <v>41034</v>
      </c>
      <c r="K332" s="54" t="str">
        <f t="shared" si="19"/>
        <v>By Cash Rs/-9</v>
      </c>
      <c r="L332" s="51">
        <f>SUMIFS(D$2:D332,C$2:C332,C332)-SUMIFS(E$2:E332,C$2:C332,C332)+IFERROR(VLOOKUP(C332,Master!B$1:F$101,5,FALSE),0)</f>
        <v>30</v>
      </c>
    </row>
    <row r="333" spans="1:12">
      <c r="A333" s="47">
        <f>IF(I333=0,A332,COUNTIF(I$2:I333,"=0")+1)</f>
        <v>166</v>
      </c>
      <c r="B333" s="203" t="s">
        <v>327</v>
      </c>
      <c r="C333" s="345" t="s">
        <v>125</v>
      </c>
      <c r="D333" s="189"/>
      <c r="E333" s="188">
        <v>9</v>
      </c>
      <c r="F333" s="190"/>
      <c r="G333">
        <f t="shared" si="21"/>
        <v>27</v>
      </c>
      <c r="H333">
        <f>ROW()</f>
        <v>333</v>
      </c>
      <c r="I333">
        <f>IF(SUM(D333:E333)&lt;&gt;0,SUM(D$2:D333)-SUM(E$2:E333),"")</f>
        <v>0</v>
      </c>
      <c r="J333" s="203">
        <f t="shared" si="20"/>
        <v>41034</v>
      </c>
      <c r="K333" s="54" t="str">
        <f t="shared" si="19"/>
        <v>By  Outside Services  Rs/- 9</v>
      </c>
      <c r="L333" s="51">
        <f>SUMIFS(D$2:D333,C$2:C333,C333)-SUMIFS(E$2:E333,C$2:C333,C333)+IFERROR(VLOOKUP(C333,Master!B$1:F$101,5,FALSE),0)</f>
        <v>-139</v>
      </c>
    </row>
    <row r="334" spans="1:12">
      <c r="A334" s="47">
        <f>IF(I334=0,A333,COUNTIF(I$2:I334,"=0")+1)</f>
        <v>167</v>
      </c>
      <c r="B334" s="203">
        <v>41055</v>
      </c>
      <c r="C334" s="345" t="s">
        <v>287</v>
      </c>
      <c r="D334" s="189">
        <v>2</v>
      </c>
      <c r="E334" s="188"/>
      <c r="F334" s="190"/>
      <c r="G334">
        <f t="shared" si="21"/>
        <v>76</v>
      </c>
      <c r="H334">
        <f>ROW()</f>
        <v>334</v>
      </c>
      <c r="I334">
        <f>IF(SUM(D334:E334)&lt;&gt;0,SUM(D$2:D334)-SUM(E$2:E334),"")</f>
        <v>2</v>
      </c>
      <c r="J334" s="203">
        <f t="shared" si="20"/>
        <v>41055</v>
      </c>
      <c r="K334" s="54" t="str">
        <f t="shared" si="19"/>
        <v>By Cash Rs/-2</v>
      </c>
      <c r="L334" s="51">
        <f>SUMIFS(D$2:D334,C$2:C334,C334)-SUMIFS(E$2:E334,C$2:C334,C334)+IFERROR(VLOOKUP(C334,Master!B$1:F$101,5,FALSE),0)</f>
        <v>27</v>
      </c>
    </row>
    <row r="335" spans="1:12">
      <c r="A335" s="47">
        <f>IF(I335=0,A334,COUNTIF(I$2:I335,"=0")+1)</f>
        <v>167</v>
      </c>
      <c r="B335" s="203" t="s">
        <v>327</v>
      </c>
      <c r="C335" s="345" t="s">
        <v>125</v>
      </c>
      <c r="D335" s="189"/>
      <c r="E335" s="188">
        <v>2</v>
      </c>
      <c r="F335" s="190"/>
      <c r="G335">
        <f t="shared" si="21"/>
        <v>27</v>
      </c>
      <c r="H335">
        <f>ROW()</f>
        <v>335</v>
      </c>
      <c r="I335">
        <f>IF(SUM(D335:E335)&lt;&gt;0,SUM(D$2:D335)-SUM(E$2:E335),"")</f>
        <v>0</v>
      </c>
      <c r="J335" s="203">
        <f t="shared" si="20"/>
        <v>41055</v>
      </c>
      <c r="K335" s="54" t="str">
        <f t="shared" si="19"/>
        <v>By  Repairs &amp; Maintenance  Rs/- 2</v>
      </c>
      <c r="L335" s="51">
        <f>SUMIFS(D$2:D335,C$2:C335,C335)-SUMIFS(E$2:E335,C$2:C335,C335)+IFERROR(VLOOKUP(C335,Master!B$1:F$101,5,FALSE),0)</f>
        <v>-141</v>
      </c>
    </row>
    <row r="336" spans="1:12">
      <c r="A336" s="47">
        <f>IF(I336=0,A335,COUNTIF(I$2:I336,"=0")+1)</f>
        <v>168</v>
      </c>
      <c r="B336" s="203">
        <v>41155</v>
      </c>
      <c r="C336" s="345" t="s">
        <v>250</v>
      </c>
      <c r="D336" s="189">
        <v>1</v>
      </c>
      <c r="E336" s="188"/>
      <c r="F336" s="190"/>
      <c r="G336">
        <f t="shared" si="21"/>
        <v>30</v>
      </c>
      <c r="H336">
        <f>ROW()</f>
        <v>336</v>
      </c>
      <c r="I336">
        <f>IF(SUM(D336:E336)&lt;&gt;0,SUM(D$2:D336)-SUM(E$2:E336),"")</f>
        <v>1</v>
      </c>
      <c r="J336" s="203">
        <f t="shared" si="20"/>
        <v>41155</v>
      </c>
      <c r="K336" s="54" t="str">
        <f t="shared" si="19"/>
        <v>By Cash Rs/-1</v>
      </c>
      <c r="L336" s="51">
        <f>SUMIFS(D$2:D336,C$2:C336,C336)-SUMIFS(E$2:E336,C$2:C336,C336)+IFERROR(VLOOKUP(C336,Master!B$1:F$101,5,FALSE),0)</f>
        <v>1</v>
      </c>
    </row>
    <row r="337" spans="1:12">
      <c r="A337" s="47">
        <f>IF(I337=0,A336,COUNTIF(I$2:I337,"=0")+1)</f>
        <v>168</v>
      </c>
      <c r="B337" s="203" t="s">
        <v>337</v>
      </c>
      <c r="C337" s="345" t="s">
        <v>125</v>
      </c>
      <c r="D337" s="189"/>
      <c r="E337" s="188">
        <v>1</v>
      </c>
      <c r="F337" s="190"/>
      <c r="G337">
        <f t="shared" si="21"/>
        <v>27</v>
      </c>
      <c r="H337">
        <f>ROW()</f>
        <v>337</v>
      </c>
      <c r="I337">
        <f>IF(SUM(D337:E337)&lt;&gt;0,SUM(D$2:D337)-SUM(E$2:E337),"")</f>
        <v>0</v>
      </c>
      <c r="J337" s="203">
        <f t="shared" si="20"/>
        <v>41155</v>
      </c>
      <c r="K337" s="54" t="str">
        <f t="shared" si="19"/>
        <v>By  Electricity  Rs/- 1</v>
      </c>
      <c r="L337" s="51">
        <f>SUMIFS(D$2:D337,C$2:C337,C337)-SUMIFS(E$2:E337,C$2:C337,C337)+IFERROR(VLOOKUP(C337,Master!B$1:F$101,5,FALSE),0)</f>
        <v>-142</v>
      </c>
    </row>
    <row r="338" spans="1:12">
      <c r="A338" s="47">
        <f>IF(I338=0,A337,COUNTIF(I$2:I338,"=0")+1)</f>
        <v>169</v>
      </c>
      <c r="B338" s="203">
        <v>41263</v>
      </c>
      <c r="C338" s="345" t="s">
        <v>339</v>
      </c>
      <c r="D338" s="189">
        <v>8</v>
      </c>
      <c r="E338" s="188"/>
      <c r="F338" s="190"/>
      <c r="G338">
        <f t="shared" si="21"/>
        <v>32</v>
      </c>
      <c r="H338">
        <f>ROW()</f>
        <v>338</v>
      </c>
      <c r="I338">
        <f>IF(SUM(D338:E338)&lt;&gt;0,SUM(D$2:D338)-SUM(E$2:E338),"")</f>
        <v>8</v>
      </c>
      <c r="J338" s="203">
        <f t="shared" si="20"/>
        <v>41263</v>
      </c>
      <c r="K338" s="54" t="str">
        <f t="shared" si="19"/>
        <v>By Cash Rs/-8</v>
      </c>
      <c r="L338" s="51">
        <f>SUMIFS(D$2:D338,C$2:C338,C338)-SUMIFS(E$2:E338,C$2:C338,C338)+IFERROR(VLOOKUP(C338,Master!B$1:F$101,5,FALSE),0)</f>
        <v>8</v>
      </c>
    </row>
    <row r="339" spans="1:12">
      <c r="A339" s="47">
        <f>IF(I339=0,A338,COUNTIF(I$2:I339,"=0")+1)</f>
        <v>169</v>
      </c>
      <c r="B339" s="203" t="s">
        <v>337</v>
      </c>
      <c r="C339" s="345" t="s">
        <v>125</v>
      </c>
      <c r="D339" s="189"/>
      <c r="E339" s="188">
        <v>8</v>
      </c>
      <c r="F339" s="190"/>
      <c r="G339">
        <f t="shared" si="21"/>
        <v>27</v>
      </c>
      <c r="H339">
        <f>ROW()</f>
        <v>339</v>
      </c>
      <c r="I339">
        <f>IF(SUM(D339:E339)&lt;&gt;0,SUM(D$2:D339)-SUM(E$2:E339),"")</f>
        <v>0</v>
      </c>
      <c r="J339" s="203">
        <f t="shared" si="20"/>
        <v>41263</v>
      </c>
      <c r="K339" s="54" t="str">
        <f t="shared" si="19"/>
        <v>By  Insurance Rs/- 8</v>
      </c>
      <c r="L339" s="51">
        <f>SUMIFS(D$2:D339,C$2:C339,C339)-SUMIFS(E$2:E339,C$2:C339,C339)+IFERROR(VLOOKUP(C339,Master!B$1:F$101,5,FALSE),0)</f>
        <v>-150</v>
      </c>
    </row>
    <row r="340" spans="1:12">
      <c r="A340" s="47">
        <f>IF(I340=0,A339,COUNTIF(I$2:I340,"=0")+1)</f>
        <v>170</v>
      </c>
      <c r="B340" s="203">
        <v>41112</v>
      </c>
      <c r="C340" s="345" t="s">
        <v>252</v>
      </c>
      <c r="D340" s="189">
        <v>9</v>
      </c>
      <c r="E340" s="188"/>
      <c r="F340" s="190"/>
      <c r="G340">
        <f t="shared" si="21"/>
        <v>34</v>
      </c>
      <c r="H340">
        <f>ROW()</f>
        <v>340</v>
      </c>
      <c r="I340">
        <f>IF(SUM(D340:E340)&lt;&gt;0,SUM(D$2:D340)-SUM(E$2:E340),"")</f>
        <v>9</v>
      </c>
      <c r="J340" s="203">
        <f t="shared" si="20"/>
        <v>41112</v>
      </c>
      <c r="K340" s="54" t="str">
        <f t="shared" si="19"/>
        <v>By Cash Rs/-9</v>
      </c>
      <c r="L340" s="51">
        <f>SUMIFS(D$2:D340,C$2:C340,C340)-SUMIFS(E$2:E340,C$2:C340,C340)+IFERROR(VLOOKUP(C340,Master!B$1:F$101,5,FALSE),0)</f>
        <v>9</v>
      </c>
    </row>
    <row r="341" spans="1:12">
      <c r="A341" s="47">
        <f>IF(I341=0,A340,COUNTIF(I$2:I341,"=0")+1)</f>
        <v>170</v>
      </c>
      <c r="B341" s="203" t="s">
        <v>337</v>
      </c>
      <c r="C341" s="345" t="s">
        <v>125</v>
      </c>
      <c r="D341" s="189"/>
      <c r="E341" s="188">
        <v>9</v>
      </c>
      <c r="F341" s="190"/>
      <c r="G341">
        <f t="shared" si="21"/>
        <v>27</v>
      </c>
      <c r="H341">
        <f>ROW()</f>
        <v>341</v>
      </c>
      <c r="I341">
        <f>IF(SUM(D341:E341)&lt;&gt;0,SUM(D$2:D341)-SUM(E$2:E341),"")</f>
        <v>0</v>
      </c>
      <c r="J341" s="203">
        <f t="shared" si="20"/>
        <v>41112</v>
      </c>
      <c r="K341" s="54" t="str">
        <f t="shared" si="19"/>
        <v>By  Janitorial Supplies  Rs/- 9</v>
      </c>
      <c r="L341" s="51">
        <f>SUMIFS(D$2:D341,C$2:C341,C341)-SUMIFS(E$2:E341,C$2:C341,C341)+IFERROR(VLOOKUP(C341,Master!B$1:F$101,5,FALSE),0)</f>
        <v>-159</v>
      </c>
    </row>
    <row r="342" spans="1:12">
      <c r="A342" s="47">
        <f>IF(I342=0,A341,COUNTIF(I$2:I342,"=0")+1)</f>
        <v>171</v>
      </c>
      <c r="B342" s="203">
        <v>41148</v>
      </c>
      <c r="C342" s="345" t="s">
        <v>254</v>
      </c>
      <c r="D342" s="189">
        <v>2</v>
      </c>
      <c r="E342" s="188"/>
      <c r="F342" s="190"/>
      <c r="G342">
        <f t="shared" si="21"/>
        <v>36</v>
      </c>
      <c r="H342">
        <f>ROW()</f>
        <v>342</v>
      </c>
      <c r="I342">
        <f>IF(SUM(D342:E342)&lt;&gt;0,SUM(D$2:D342)-SUM(E$2:E342),"")</f>
        <v>2</v>
      </c>
      <c r="J342" s="203">
        <f t="shared" si="20"/>
        <v>41148</v>
      </c>
      <c r="K342" s="54" t="str">
        <f t="shared" si="19"/>
        <v>By Cash Rs/-2</v>
      </c>
      <c r="L342" s="51">
        <f>SUMIFS(D$2:D342,C$2:C342,C342)-SUMIFS(E$2:E342,C$2:C342,C342)+IFERROR(VLOOKUP(C342,Master!B$1:F$101,5,FALSE),0)</f>
        <v>2</v>
      </c>
    </row>
    <row r="343" spans="1:12">
      <c r="A343" s="47">
        <f>IF(I343=0,A342,COUNTIF(I$2:I343,"=0")+1)</f>
        <v>171</v>
      </c>
      <c r="B343" s="203" t="s">
        <v>337</v>
      </c>
      <c r="C343" s="345" t="s">
        <v>125</v>
      </c>
      <c r="D343" s="189"/>
      <c r="E343" s="188">
        <v>2</v>
      </c>
      <c r="F343" s="190"/>
      <c r="G343">
        <f t="shared" si="21"/>
        <v>27</v>
      </c>
      <c r="H343">
        <f>ROW()</f>
        <v>343</v>
      </c>
      <c r="I343">
        <f>IF(SUM(D343:E343)&lt;&gt;0,SUM(D$2:D343)-SUM(E$2:E343),"")</f>
        <v>0</v>
      </c>
      <c r="J343" s="203">
        <f t="shared" si="20"/>
        <v>41148</v>
      </c>
      <c r="K343" s="54" t="str">
        <f t="shared" si="19"/>
        <v>By  Rubbish Removal  Rs/- 2</v>
      </c>
      <c r="L343" s="51">
        <f>SUMIFS(D$2:D343,C$2:C343,C343)-SUMIFS(E$2:E343,C$2:C343,C343)+IFERROR(VLOOKUP(C343,Master!B$1:F$101,5,FALSE),0)</f>
        <v>-161</v>
      </c>
    </row>
    <row r="344" spans="1:12">
      <c r="A344" s="47">
        <f>IF(I344=0,A343,COUNTIF(I$2:I344,"=0")+1)</f>
        <v>172</v>
      </c>
      <c r="B344" s="203">
        <v>41205</v>
      </c>
      <c r="C344" s="345" t="s">
        <v>256</v>
      </c>
      <c r="D344" s="189">
        <v>7</v>
      </c>
      <c r="E344" s="188"/>
      <c r="F344" s="190"/>
      <c r="G344">
        <f t="shared" si="21"/>
        <v>38</v>
      </c>
      <c r="H344">
        <f>ROW()</f>
        <v>344</v>
      </c>
      <c r="I344">
        <f>IF(SUM(D344:E344)&lt;&gt;0,SUM(D$2:D344)-SUM(E$2:E344),"")</f>
        <v>7</v>
      </c>
      <c r="J344" s="203">
        <f t="shared" si="20"/>
        <v>41205</v>
      </c>
      <c r="K344" s="54" t="str">
        <f t="shared" si="19"/>
        <v>By Cash Rs/-7</v>
      </c>
      <c r="L344" s="51">
        <f>SUMIFS(D$2:D344,C$2:C344,C344)-SUMIFS(E$2:E344,C$2:C344,C344)+IFERROR(VLOOKUP(C344,Master!B$1:F$101,5,FALSE),0)</f>
        <v>7</v>
      </c>
    </row>
    <row r="345" spans="1:12">
      <c r="A345" s="47">
        <f>IF(I345=0,A344,COUNTIF(I$2:I345,"=0")+1)</f>
        <v>172</v>
      </c>
      <c r="B345" s="203" t="s">
        <v>337</v>
      </c>
      <c r="C345" s="345" t="s">
        <v>125</v>
      </c>
      <c r="D345" s="189"/>
      <c r="E345" s="188">
        <v>7</v>
      </c>
      <c r="F345" s="190"/>
      <c r="G345">
        <f t="shared" si="21"/>
        <v>27</v>
      </c>
      <c r="H345">
        <f>ROW()</f>
        <v>345</v>
      </c>
      <c r="I345">
        <f>IF(SUM(D345:E345)&lt;&gt;0,SUM(D$2:D345)-SUM(E$2:E345),"")</f>
        <v>0</v>
      </c>
      <c r="J345" s="203">
        <f t="shared" si="20"/>
        <v>41205</v>
      </c>
      <c r="K345" s="54" t="str">
        <f t="shared" si="19"/>
        <v>By  Water &amp; Sewer  Rs/- 7</v>
      </c>
      <c r="L345" s="51">
        <f>SUMIFS(D$2:D345,C$2:C345,C345)-SUMIFS(E$2:E345,C$2:C345,C345)+IFERROR(VLOOKUP(C345,Master!B$1:F$101,5,FALSE),0)</f>
        <v>-168</v>
      </c>
    </row>
    <row r="346" spans="1:12">
      <c r="A346" s="47">
        <f>IF(I346=0,A345,COUNTIF(I$2:I346,"=0")+1)</f>
        <v>173</v>
      </c>
      <c r="B346" s="203">
        <v>41231</v>
      </c>
      <c r="C346" s="345" t="s">
        <v>257</v>
      </c>
      <c r="D346" s="189">
        <v>8</v>
      </c>
      <c r="E346" s="188"/>
      <c r="F346" s="190"/>
      <c r="G346">
        <f t="shared" si="21"/>
        <v>40</v>
      </c>
      <c r="H346">
        <f>ROW()</f>
        <v>346</v>
      </c>
      <c r="I346">
        <f>IF(SUM(D346:E346)&lt;&gt;0,SUM(D$2:D346)-SUM(E$2:E346),"")</f>
        <v>8</v>
      </c>
      <c r="J346" s="203">
        <f t="shared" si="20"/>
        <v>41231</v>
      </c>
      <c r="K346" s="54" t="str">
        <f t="shared" si="19"/>
        <v>By Cash Rs/-8</v>
      </c>
      <c r="L346" s="51">
        <f>SUMIFS(D$2:D346,C$2:C346,C346)-SUMIFS(E$2:E346,C$2:C346,C346)+IFERROR(VLOOKUP(C346,Master!B$1:F$101,5,FALSE),0)</f>
        <v>8</v>
      </c>
    </row>
    <row r="347" spans="1:12">
      <c r="A347" s="47">
        <f>IF(I347=0,A346,COUNTIF(I$2:I347,"=0")+1)</f>
        <v>173</v>
      </c>
      <c r="B347" s="203" t="s">
        <v>337</v>
      </c>
      <c r="C347" s="345" t="s">
        <v>125</v>
      </c>
      <c r="D347" s="189"/>
      <c r="E347" s="188">
        <v>8</v>
      </c>
      <c r="F347" s="190"/>
      <c r="G347">
        <f t="shared" si="21"/>
        <v>27</v>
      </c>
      <c r="H347">
        <f>ROW()</f>
        <v>347</v>
      </c>
      <c r="I347">
        <f>IF(SUM(D347:E347)&lt;&gt;0,SUM(D$2:D347)-SUM(E$2:E347),"")</f>
        <v>0</v>
      </c>
      <c r="J347" s="203">
        <f t="shared" si="20"/>
        <v>41231</v>
      </c>
      <c r="K347" s="54" t="str">
        <f t="shared" si="19"/>
        <v>By  Accounting Fees  Rs/- 8</v>
      </c>
      <c r="L347" s="51">
        <f>SUMIFS(D$2:D347,C$2:C347,C347)-SUMIFS(E$2:E347,C$2:C347,C347)+IFERROR(VLOOKUP(C347,Master!B$1:F$101,5,FALSE),0)</f>
        <v>-176</v>
      </c>
    </row>
    <row r="348" spans="1:12">
      <c r="A348" s="47">
        <f>IF(I348=0,A347,COUNTIF(I$2:I348,"=0")+1)</f>
        <v>174</v>
      </c>
      <c r="B348" s="203">
        <v>41135</v>
      </c>
      <c r="C348" s="345" t="s">
        <v>259</v>
      </c>
      <c r="D348" s="189">
        <v>1</v>
      </c>
      <c r="E348" s="188"/>
      <c r="F348" s="190"/>
      <c r="G348">
        <f t="shared" si="21"/>
        <v>42</v>
      </c>
      <c r="H348">
        <f>ROW()</f>
        <v>348</v>
      </c>
      <c r="I348">
        <f>IF(SUM(D348:E348)&lt;&gt;0,SUM(D$2:D348)-SUM(E$2:E348),"")</f>
        <v>1</v>
      </c>
      <c r="J348" s="203">
        <f t="shared" si="20"/>
        <v>41135</v>
      </c>
      <c r="K348" s="54" t="str">
        <f t="shared" si="19"/>
        <v>By Cash Rs/-1</v>
      </c>
      <c r="L348" s="51">
        <f>SUMIFS(D$2:D348,C$2:C348,C348)-SUMIFS(E$2:E348,C$2:C348,C348)+IFERROR(VLOOKUP(C348,Master!B$1:F$101,5,FALSE),0)</f>
        <v>1</v>
      </c>
    </row>
    <row r="349" spans="1:12">
      <c r="A349" s="47">
        <f>IF(I349=0,A348,COUNTIF(I$2:I349,"=0")+1)</f>
        <v>174</v>
      </c>
      <c r="B349" s="203" t="s">
        <v>337</v>
      </c>
      <c r="C349" s="345" t="s">
        <v>125</v>
      </c>
      <c r="D349" s="189"/>
      <c r="E349" s="188">
        <v>1</v>
      </c>
      <c r="F349" s="190"/>
      <c r="G349">
        <f t="shared" si="21"/>
        <v>27</v>
      </c>
      <c r="H349">
        <f>ROW()</f>
        <v>349</v>
      </c>
      <c r="I349">
        <f>IF(SUM(D349:E349)&lt;&gt;0,SUM(D$2:D349)-SUM(E$2:E349),"")</f>
        <v>0</v>
      </c>
      <c r="J349" s="203">
        <f t="shared" si="20"/>
        <v>41135</v>
      </c>
      <c r="K349" s="54" t="str">
        <f t="shared" si="19"/>
        <v>By  Bank Charges  Rs/- 1</v>
      </c>
      <c r="L349" s="51">
        <f>SUMIFS(D$2:D349,C$2:C349,C349)-SUMIFS(E$2:E349,C$2:C349,C349)+IFERROR(VLOOKUP(C349,Master!B$1:F$101,5,FALSE),0)</f>
        <v>-177</v>
      </c>
    </row>
    <row r="350" spans="1:12">
      <c r="A350" s="47">
        <f>IF(I350=0,A349,COUNTIF(I$2:I350,"=0")+1)</f>
        <v>175</v>
      </c>
      <c r="B350" s="203">
        <v>41070</v>
      </c>
      <c r="C350" s="345" t="s">
        <v>261</v>
      </c>
      <c r="D350" s="189">
        <v>6</v>
      </c>
      <c r="E350" s="188"/>
      <c r="F350" s="190"/>
      <c r="G350">
        <f t="shared" si="21"/>
        <v>44</v>
      </c>
      <c r="H350">
        <f>ROW()</f>
        <v>350</v>
      </c>
      <c r="I350">
        <f>IF(SUM(D350:E350)&lt;&gt;0,SUM(D$2:D350)-SUM(E$2:E350),"")</f>
        <v>6</v>
      </c>
      <c r="J350" s="203">
        <f t="shared" si="20"/>
        <v>41070</v>
      </c>
      <c r="K350" s="54" t="str">
        <f t="shared" si="19"/>
        <v>By Cash Rs/-6</v>
      </c>
      <c r="L350" s="51">
        <f>SUMIFS(D$2:D350,C$2:C350,C350)-SUMIFS(E$2:E350,C$2:C350,C350)+IFERROR(VLOOKUP(C350,Master!B$1:F$101,5,FALSE),0)</f>
        <v>6</v>
      </c>
    </row>
    <row r="351" spans="1:12">
      <c r="A351" s="47">
        <f>IF(I351=0,A350,COUNTIF(I$2:I351,"=0")+1)</f>
        <v>175</v>
      </c>
      <c r="B351" s="203" t="s">
        <v>337</v>
      </c>
      <c r="C351" s="345" t="s">
        <v>125</v>
      </c>
      <c r="D351" s="189"/>
      <c r="E351" s="188">
        <v>6</v>
      </c>
      <c r="F351" s="190"/>
      <c r="G351">
        <f t="shared" si="21"/>
        <v>27</v>
      </c>
      <c r="H351">
        <f>ROW()</f>
        <v>351</v>
      </c>
      <c r="I351">
        <f>IF(SUM(D351:E351)&lt;&gt;0,SUM(D$2:D351)-SUM(E$2:E351),"")</f>
        <v>0</v>
      </c>
      <c r="J351" s="203">
        <f t="shared" si="20"/>
        <v>41070</v>
      </c>
      <c r="K351" s="54" t="str">
        <f t="shared" si="19"/>
        <v>By  Credit Card Processing Fees Rs/- 6</v>
      </c>
      <c r="L351" s="51">
        <f>SUMIFS(D$2:D351,C$2:C351,C351)-SUMIFS(E$2:E351,C$2:C351,C351)+IFERROR(VLOOKUP(C351,Master!B$1:F$101,5,FALSE),0)</f>
        <v>-183</v>
      </c>
    </row>
    <row r="352" spans="1:12">
      <c r="A352" s="47">
        <f>IF(I352=0,A351,COUNTIF(I$2:I352,"=0")+1)</f>
        <v>176</v>
      </c>
      <c r="B352" s="203">
        <v>41025</v>
      </c>
      <c r="C352" s="345" t="s">
        <v>263</v>
      </c>
      <c r="D352" s="189">
        <v>2</v>
      </c>
      <c r="E352" s="188"/>
      <c r="F352" s="190"/>
      <c r="G352">
        <f t="shared" si="21"/>
        <v>46</v>
      </c>
      <c r="H352">
        <f>ROW()</f>
        <v>352</v>
      </c>
      <c r="I352">
        <f>IF(SUM(D352:E352)&lt;&gt;0,SUM(D$2:D352)-SUM(E$2:E352),"")</f>
        <v>2</v>
      </c>
      <c r="J352" s="203">
        <f t="shared" si="20"/>
        <v>41025</v>
      </c>
      <c r="K352" s="54" t="str">
        <f t="shared" si="19"/>
        <v>By Cash Rs/-2</v>
      </c>
      <c r="L352" s="51">
        <f>SUMIFS(D$2:D352,C$2:C352,C352)-SUMIFS(E$2:E352,C$2:C352,C352)+IFERROR(VLOOKUP(C352,Master!B$1:F$101,5,FALSE),0)</f>
        <v>2</v>
      </c>
    </row>
    <row r="353" spans="1:12">
      <c r="A353" s="47">
        <f>IF(I353=0,A352,COUNTIF(I$2:I353,"=0")+1)</f>
        <v>176</v>
      </c>
      <c r="B353" s="203" t="s">
        <v>337</v>
      </c>
      <c r="C353" s="345" t="s">
        <v>125</v>
      </c>
      <c r="D353" s="189"/>
      <c r="E353" s="188">
        <v>2</v>
      </c>
      <c r="F353" s="190"/>
      <c r="G353">
        <f t="shared" si="21"/>
        <v>27</v>
      </c>
      <c r="H353">
        <f>ROW()</f>
        <v>353</v>
      </c>
      <c r="I353">
        <f>IF(SUM(D353:E353)&lt;&gt;0,SUM(D$2:D353)-SUM(E$2:E353),"")</f>
        <v>0</v>
      </c>
      <c r="J353" s="203">
        <f t="shared" si="20"/>
        <v>41025</v>
      </c>
      <c r="K353" s="54" t="str">
        <f t="shared" si="19"/>
        <v>By  Donations  Rs/- 2</v>
      </c>
      <c r="L353" s="51">
        <f>SUMIFS(D$2:D353,C$2:C353,C353)-SUMIFS(E$2:E353,C$2:C353,C353)+IFERROR(VLOOKUP(C353,Master!B$1:F$101,5,FALSE),0)</f>
        <v>-185</v>
      </c>
    </row>
    <row r="354" spans="1:12">
      <c r="A354" s="47">
        <f>IF(I354=0,A353,COUNTIF(I$2:I354,"=0")+1)</f>
        <v>177</v>
      </c>
      <c r="B354" s="203">
        <v>41165</v>
      </c>
      <c r="C354" s="345" t="s">
        <v>265</v>
      </c>
      <c r="D354" s="189">
        <v>10</v>
      </c>
      <c r="E354" s="188"/>
      <c r="F354" s="190"/>
      <c r="G354">
        <f t="shared" si="21"/>
        <v>48</v>
      </c>
      <c r="H354">
        <f>ROW()</f>
        <v>354</v>
      </c>
      <c r="I354">
        <f>IF(SUM(D354:E354)&lt;&gt;0,SUM(D$2:D354)-SUM(E$2:E354),"")</f>
        <v>10</v>
      </c>
      <c r="J354" s="203">
        <f t="shared" si="20"/>
        <v>41165</v>
      </c>
      <c r="K354" s="54" t="str">
        <f t="shared" si="19"/>
        <v>By Cash Rs/-10</v>
      </c>
      <c r="L354" s="51">
        <f>SUMIFS(D$2:D354,C$2:C354,C354)-SUMIFS(E$2:E354,C$2:C354,C354)+IFERROR(VLOOKUP(C354,Master!B$1:F$101,5,FALSE),0)</f>
        <v>10</v>
      </c>
    </row>
    <row r="355" spans="1:12">
      <c r="A355" s="47">
        <f>IF(I355=0,A354,COUNTIF(I$2:I355,"=0")+1)</f>
        <v>177</v>
      </c>
      <c r="B355" s="203" t="s">
        <v>337</v>
      </c>
      <c r="C355" s="345" t="s">
        <v>125</v>
      </c>
      <c r="D355" s="189"/>
      <c r="E355" s="188">
        <v>10</v>
      </c>
      <c r="F355" s="190"/>
      <c r="G355">
        <f t="shared" si="21"/>
        <v>27</v>
      </c>
      <c r="H355">
        <f>ROW()</f>
        <v>355</v>
      </c>
      <c r="I355">
        <f>IF(SUM(D355:E355)&lt;&gt;0,SUM(D$2:D355)-SUM(E$2:E355),"")</f>
        <v>0</v>
      </c>
      <c r="J355" s="203">
        <f t="shared" si="20"/>
        <v>41165</v>
      </c>
      <c r="K355" s="54" t="str">
        <f t="shared" si="19"/>
        <v>By  Legal Fees  Rs/- 10</v>
      </c>
      <c r="L355" s="51">
        <f>SUMIFS(D$2:D355,C$2:C355,C355)-SUMIFS(E$2:E355,C$2:C355,C355)+IFERROR(VLOOKUP(C355,Master!B$1:F$101,5,FALSE),0)</f>
        <v>-195</v>
      </c>
    </row>
    <row r="356" spans="1:12">
      <c r="A356" s="47">
        <f>IF(I356=0,A355,COUNTIF(I$2:I356,"=0")+1)</f>
        <v>178</v>
      </c>
      <c r="B356" s="203">
        <v>41204</v>
      </c>
      <c r="C356" s="345" t="s">
        <v>267</v>
      </c>
      <c r="D356" s="189">
        <v>8</v>
      </c>
      <c r="E356" s="188"/>
      <c r="F356" s="190"/>
      <c r="G356">
        <f t="shared" si="21"/>
        <v>50</v>
      </c>
      <c r="H356">
        <f>ROW()</f>
        <v>356</v>
      </c>
      <c r="I356">
        <f>IF(SUM(D356:E356)&lt;&gt;0,SUM(D$2:D356)-SUM(E$2:E356),"")</f>
        <v>8</v>
      </c>
      <c r="J356" s="203">
        <f t="shared" si="20"/>
        <v>41204</v>
      </c>
      <c r="K356" s="54" t="str">
        <f t="shared" si="19"/>
        <v>By Cash Rs/-8</v>
      </c>
      <c r="L356" s="51">
        <f>SUMIFS(D$2:D356,C$2:C356,C356)-SUMIFS(E$2:E356,C$2:C356,C356)+IFERROR(VLOOKUP(C356,Master!B$1:F$101,5,FALSE),0)</f>
        <v>8</v>
      </c>
    </row>
    <row r="357" spans="1:12">
      <c r="A357" s="47">
        <f>IF(I357=0,A356,COUNTIF(I$2:I357,"=0")+1)</f>
        <v>178</v>
      </c>
      <c r="B357" s="203" t="s">
        <v>337</v>
      </c>
      <c r="C357" s="345" t="s">
        <v>125</v>
      </c>
      <c r="D357" s="189"/>
      <c r="E357" s="188">
        <v>8</v>
      </c>
      <c r="F357" s="190"/>
      <c r="G357">
        <f t="shared" si="21"/>
        <v>27</v>
      </c>
      <c r="H357">
        <f>ROW()</f>
        <v>357</v>
      </c>
      <c r="I357">
        <f>IF(SUM(D357:E357)&lt;&gt;0,SUM(D$2:D357)-SUM(E$2:E357),"")</f>
        <v>0</v>
      </c>
      <c r="J357" s="203">
        <f t="shared" si="20"/>
        <v>41204</v>
      </c>
      <c r="K357" s="54" t="str">
        <f t="shared" si="19"/>
        <v>By  Loss on NSF Checks  Rs/- 8</v>
      </c>
      <c r="L357" s="51">
        <f>SUMIFS(D$2:D357,C$2:C357,C357)-SUMIFS(E$2:E357,C$2:C357,C357)+IFERROR(VLOOKUP(C357,Master!B$1:F$101,5,FALSE),0)</f>
        <v>-203</v>
      </c>
    </row>
    <row r="358" spans="1:12">
      <c r="A358" s="47">
        <f>IF(I358=0,A357,COUNTIF(I$2:I358,"=0")+1)</f>
        <v>179</v>
      </c>
      <c r="B358" s="203">
        <v>41014</v>
      </c>
      <c r="C358" s="345" t="s">
        <v>269</v>
      </c>
      <c r="D358" s="189">
        <v>9</v>
      </c>
      <c r="E358" s="188"/>
      <c r="F358" s="190"/>
      <c r="G358">
        <f t="shared" si="21"/>
        <v>52</v>
      </c>
      <c r="H358">
        <f>ROW()</f>
        <v>358</v>
      </c>
      <c r="I358">
        <f>IF(SUM(D358:E358)&lt;&gt;0,SUM(D$2:D358)-SUM(E$2:E358),"")</f>
        <v>9</v>
      </c>
      <c r="J358" s="203">
        <f t="shared" si="20"/>
        <v>41014</v>
      </c>
      <c r="K358" s="54" t="str">
        <f t="shared" si="19"/>
        <v>By Cash Rs/-9</v>
      </c>
      <c r="L358" s="51">
        <f>SUMIFS(D$2:D358,C$2:C358,C358)-SUMIFS(E$2:E358,C$2:C358,C358)+IFERROR(VLOOKUP(C358,Master!B$1:F$101,5,FALSE),0)</f>
        <v>9</v>
      </c>
    </row>
    <row r="359" spans="1:12">
      <c r="A359" s="47">
        <f>IF(I359=0,A358,COUNTIF(I$2:I359,"=0")+1)</f>
        <v>179</v>
      </c>
      <c r="B359" s="203" t="s">
        <v>337</v>
      </c>
      <c r="C359" s="345" t="s">
        <v>125</v>
      </c>
      <c r="D359" s="189"/>
      <c r="E359" s="188">
        <v>9</v>
      </c>
      <c r="F359" s="190"/>
      <c r="G359">
        <f t="shared" si="21"/>
        <v>27</v>
      </c>
      <c r="H359">
        <f>ROW()</f>
        <v>359</v>
      </c>
      <c r="I359">
        <f>IF(SUM(D359:E359)&lt;&gt;0,SUM(D$2:D359)-SUM(E$2:E359),"")</f>
        <v>0</v>
      </c>
      <c r="J359" s="203">
        <f t="shared" si="20"/>
        <v>41014</v>
      </c>
      <c r="K359" s="54" t="str">
        <f t="shared" si="19"/>
        <v>By  Office Supplies Rs/- 9</v>
      </c>
      <c r="L359" s="51">
        <f>SUMIFS(D$2:D359,C$2:C359,C359)-SUMIFS(E$2:E359,C$2:C359,C359)+IFERROR(VLOOKUP(C359,Master!B$1:F$101,5,FALSE),0)</f>
        <v>-212</v>
      </c>
    </row>
    <row r="360" spans="1:12">
      <c r="A360" s="47">
        <f>IF(I360=0,A359,COUNTIF(I$2:I360,"=0")+1)</f>
        <v>180</v>
      </c>
      <c r="B360" s="203">
        <v>41222</v>
      </c>
      <c r="C360" s="345" t="s">
        <v>271</v>
      </c>
      <c r="D360" s="189">
        <v>1</v>
      </c>
      <c r="E360" s="188"/>
      <c r="F360" s="190"/>
      <c r="G360">
        <f t="shared" si="21"/>
        <v>54</v>
      </c>
      <c r="H360">
        <f>ROW()</f>
        <v>360</v>
      </c>
      <c r="I360">
        <f>IF(SUM(D360:E360)&lt;&gt;0,SUM(D$2:D360)-SUM(E$2:E360),"")</f>
        <v>1</v>
      </c>
      <c r="J360" s="203">
        <f t="shared" si="20"/>
        <v>41222</v>
      </c>
      <c r="K360" s="54" t="str">
        <f t="shared" si="19"/>
        <v>By Cash Rs/-1</v>
      </c>
      <c r="L360" s="51">
        <f>SUMIFS(D$2:D360,C$2:C360,C360)-SUMIFS(E$2:E360,C$2:C360,C360)+IFERROR(VLOOKUP(C360,Master!B$1:F$101,5,FALSE),0)</f>
        <v>1</v>
      </c>
    </row>
    <row r="361" spans="1:12">
      <c r="A361" s="47">
        <f>IF(I361=0,A360,COUNTIF(I$2:I361,"=0")+1)</f>
        <v>180</v>
      </c>
      <c r="B361" s="203" t="s">
        <v>337</v>
      </c>
      <c r="C361" s="345" t="s">
        <v>125</v>
      </c>
      <c r="D361" s="189"/>
      <c r="E361" s="188">
        <v>1</v>
      </c>
      <c r="F361" s="190"/>
      <c r="G361">
        <f t="shared" si="21"/>
        <v>27</v>
      </c>
      <c r="H361">
        <f>ROW()</f>
        <v>361</v>
      </c>
      <c r="I361">
        <f>IF(SUM(D361:E361)&lt;&gt;0,SUM(D$2:D361)-SUM(E$2:E361),"")</f>
        <v>0</v>
      </c>
      <c r="J361" s="203">
        <f t="shared" si="20"/>
        <v>41222</v>
      </c>
      <c r="K361" s="54" t="str">
        <f t="shared" si="19"/>
        <v>By  Professional Dues  Rs/- 1</v>
      </c>
      <c r="L361" s="51">
        <f>SUMIFS(D$2:D361,C$2:C361,C361)-SUMIFS(E$2:E361,C$2:C361,C361)+IFERROR(VLOOKUP(C361,Master!B$1:F$101,5,FALSE),0)</f>
        <v>-213</v>
      </c>
    </row>
    <row r="362" spans="1:12">
      <c r="A362" s="47">
        <f>IF(I362=0,A361,COUNTIF(I$2:I362,"=0")+1)</f>
        <v>181</v>
      </c>
      <c r="B362" s="203">
        <v>41201</v>
      </c>
      <c r="C362" s="345" t="s">
        <v>339</v>
      </c>
      <c r="D362" s="189">
        <v>2</v>
      </c>
      <c r="E362" s="188"/>
      <c r="F362" s="190"/>
      <c r="G362">
        <f t="shared" si="21"/>
        <v>32</v>
      </c>
      <c r="H362">
        <f>ROW()</f>
        <v>362</v>
      </c>
      <c r="I362">
        <f>IF(SUM(D362:E362)&lt;&gt;0,SUM(D$2:D362)-SUM(E$2:E362),"")</f>
        <v>2</v>
      </c>
      <c r="J362" s="203">
        <f t="shared" si="20"/>
        <v>41201</v>
      </c>
      <c r="K362" s="54" t="str">
        <f t="shared" si="19"/>
        <v>By Cash Rs/-2</v>
      </c>
      <c r="L362" s="51">
        <f>SUMIFS(D$2:D362,C$2:C362,C362)-SUMIFS(E$2:E362,C$2:C362,C362)+IFERROR(VLOOKUP(C362,Master!B$1:F$101,5,FALSE),0)</f>
        <v>10</v>
      </c>
    </row>
    <row r="363" spans="1:12">
      <c r="A363" s="47">
        <f>IF(I363=0,A362,COUNTIF(I$2:I363,"=0")+1)</f>
        <v>181</v>
      </c>
      <c r="B363" s="203" t="s">
        <v>337</v>
      </c>
      <c r="C363" s="345" t="s">
        <v>125</v>
      </c>
      <c r="D363" s="189"/>
      <c r="E363" s="188">
        <v>2</v>
      </c>
      <c r="F363" s="190"/>
      <c r="G363">
        <f t="shared" si="21"/>
        <v>27</v>
      </c>
      <c r="H363">
        <f>ROW()</f>
        <v>363</v>
      </c>
      <c r="I363">
        <f>IF(SUM(D363:E363)&lt;&gt;0,SUM(D$2:D363)-SUM(E$2:E363),"")</f>
        <v>0</v>
      </c>
      <c r="J363" s="203">
        <f t="shared" si="20"/>
        <v>41201</v>
      </c>
      <c r="K363" s="54" t="str">
        <f t="shared" si="19"/>
        <v>By  Insurance Rs/- 2</v>
      </c>
      <c r="L363" s="51">
        <f>SUMIFS(D$2:D363,C$2:C363,C363)-SUMIFS(E$2:E363,C$2:C363,C363)+IFERROR(VLOOKUP(C363,Master!B$1:F$101,5,FALSE),0)</f>
        <v>-215</v>
      </c>
    </row>
    <row r="364" spans="1:12">
      <c r="A364" s="47">
        <f>IF(I364=0,A363,COUNTIF(I$2:I364,"=0")+1)</f>
        <v>182</v>
      </c>
      <c r="B364" s="203">
        <v>41180</v>
      </c>
      <c r="C364" s="345" t="s">
        <v>274</v>
      </c>
      <c r="D364" s="189">
        <v>9</v>
      </c>
      <c r="E364" s="188"/>
      <c r="F364" s="190"/>
      <c r="G364">
        <f t="shared" si="21"/>
        <v>58</v>
      </c>
      <c r="H364">
        <f>ROW()</f>
        <v>364</v>
      </c>
      <c r="I364">
        <f>IF(SUM(D364:E364)&lt;&gt;0,SUM(D$2:D364)-SUM(E$2:E364),"")</f>
        <v>9</v>
      </c>
      <c r="J364" s="203">
        <f t="shared" si="20"/>
        <v>41180</v>
      </c>
      <c r="K364" s="54" t="str">
        <f t="shared" si="19"/>
        <v>By Cash Rs/-9</v>
      </c>
      <c r="L364" s="51">
        <f>SUMIFS(D$2:D364,C$2:C364,C364)-SUMIFS(E$2:E364,C$2:C364,C364)+IFERROR(VLOOKUP(C364,Master!B$1:F$101,5,FALSE),0)</f>
        <v>9</v>
      </c>
    </row>
    <row r="365" spans="1:12">
      <c r="A365" s="47">
        <f>IF(I365=0,A364,COUNTIF(I$2:I365,"=0")+1)</f>
        <v>182</v>
      </c>
      <c r="B365" s="203" t="s">
        <v>337</v>
      </c>
      <c r="C365" s="345" t="s">
        <v>125</v>
      </c>
      <c r="D365" s="189"/>
      <c r="E365" s="188">
        <v>9</v>
      </c>
      <c r="F365" s="190"/>
      <c r="G365">
        <f t="shared" si="21"/>
        <v>27</v>
      </c>
      <c r="H365">
        <f>ROW()</f>
        <v>365</v>
      </c>
      <c r="I365">
        <f>IF(SUM(D365:E365)&lt;&gt;0,SUM(D$2:D365)-SUM(E$2:E365),"")</f>
        <v>0</v>
      </c>
      <c r="J365" s="203">
        <f t="shared" si="20"/>
        <v>41180</v>
      </c>
      <c r="K365" s="54" t="str">
        <f t="shared" si="19"/>
        <v>By  Rentals  Rs/- 9</v>
      </c>
      <c r="L365" s="51">
        <f>SUMIFS(D$2:D365,C$2:C365,C365)-SUMIFS(E$2:E365,C$2:C365,C365)+IFERROR(VLOOKUP(C365,Master!B$1:F$101,5,FALSE),0)</f>
        <v>-224</v>
      </c>
    </row>
    <row r="366" spans="1:12">
      <c r="A366" s="47">
        <f>IF(I366=0,A365,COUNTIF(I$2:I366,"=0")+1)</f>
        <v>183</v>
      </c>
      <c r="B366" s="203">
        <v>41156</v>
      </c>
      <c r="C366" s="345" t="s">
        <v>275</v>
      </c>
      <c r="D366" s="189">
        <v>8</v>
      </c>
      <c r="E366" s="188"/>
      <c r="F366" s="190"/>
      <c r="G366">
        <f t="shared" si="21"/>
        <v>60</v>
      </c>
      <c r="H366">
        <f>ROW()</f>
        <v>366</v>
      </c>
      <c r="I366">
        <f>IF(SUM(D366:E366)&lt;&gt;0,SUM(D$2:D366)-SUM(E$2:E366),"")</f>
        <v>8</v>
      </c>
      <c r="J366" s="203">
        <f t="shared" si="20"/>
        <v>41156</v>
      </c>
      <c r="K366" s="54" t="str">
        <f t="shared" si="19"/>
        <v>By Cash Rs/-8</v>
      </c>
      <c r="L366" s="51">
        <f>SUMIFS(D$2:D366,C$2:C366,C366)-SUMIFS(E$2:E366,C$2:C366,C366)+IFERROR(VLOOKUP(C366,Master!B$1:F$101,5,FALSE),0)</f>
        <v>8</v>
      </c>
    </row>
    <row r="367" spans="1:12">
      <c r="A367" s="47">
        <f>IF(I367=0,A366,COUNTIF(I$2:I367,"=0")+1)</f>
        <v>183</v>
      </c>
      <c r="B367" s="203" t="s">
        <v>337</v>
      </c>
      <c r="C367" s="345" t="s">
        <v>125</v>
      </c>
      <c r="D367" s="189"/>
      <c r="E367" s="188">
        <v>8</v>
      </c>
      <c r="F367" s="190"/>
      <c r="G367">
        <f t="shared" si="21"/>
        <v>27</v>
      </c>
      <c r="H367">
        <f>ROW()</f>
        <v>367</v>
      </c>
      <c r="I367">
        <f>IF(SUM(D367:E367)&lt;&gt;0,SUM(D$2:D367)-SUM(E$2:E367),"")</f>
        <v>0</v>
      </c>
      <c r="J367" s="203">
        <f t="shared" si="20"/>
        <v>41156</v>
      </c>
      <c r="K367" s="54" t="str">
        <f t="shared" si="19"/>
        <v>By  Entertainment  Rs/- 8</v>
      </c>
      <c r="L367" s="51">
        <f>SUMIFS(D$2:D367,C$2:C367,C367)-SUMIFS(E$2:E367,C$2:C367,C367)+IFERROR(VLOOKUP(C367,Master!B$1:F$101,5,FALSE),0)</f>
        <v>-232</v>
      </c>
    </row>
    <row r="368" spans="1:12">
      <c r="A368" s="47">
        <f>IF(I368=0,A367,COUNTIF(I$2:I368,"=0")+1)</f>
        <v>184</v>
      </c>
      <c r="B368" s="203">
        <v>41263</v>
      </c>
      <c r="C368" s="345" t="s">
        <v>277</v>
      </c>
      <c r="D368" s="189">
        <v>1</v>
      </c>
      <c r="E368" s="188"/>
      <c r="F368" s="190"/>
      <c r="G368">
        <f t="shared" si="21"/>
        <v>62</v>
      </c>
      <c r="H368">
        <f>ROW()</f>
        <v>368</v>
      </c>
      <c r="I368">
        <f>IF(SUM(D368:E368)&lt;&gt;0,SUM(D$2:D368)-SUM(E$2:E368),"")</f>
        <v>1</v>
      </c>
      <c r="J368" s="203">
        <f t="shared" si="20"/>
        <v>41263</v>
      </c>
      <c r="K368" s="54" t="str">
        <f t="shared" si="19"/>
        <v>By Cash Rs/-1</v>
      </c>
      <c r="L368" s="51">
        <f>SUMIFS(D$2:D368,C$2:C368,C368)-SUMIFS(E$2:E368,C$2:C368,C368)+IFERROR(VLOOKUP(C368,Master!B$1:F$101,5,FALSE),0)</f>
        <v>1</v>
      </c>
    </row>
    <row r="369" spans="1:12">
      <c r="A369" s="47">
        <f>IF(I369=0,A368,COUNTIF(I$2:I369,"=0")+1)</f>
        <v>184</v>
      </c>
      <c r="B369" s="203" t="s">
        <v>337</v>
      </c>
      <c r="C369" s="345" t="s">
        <v>125</v>
      </c>
      <c r="D369" s="189"/>
      <c r="E369" s="188">
        <v>1</v>
      </c>
      <c r="F369" s="190"/>
      <c r="G369">
        <f t="shared" si="21"/>
        <v>27</v>
      </c>
      <c r="H369">
        <f>ROW()</f>
        <v>369</v>
      </c>
      <c r="I369">
        <f>IF(SUM(D369:E369)&lt;&gt;0,SUM(D$2:D369)-SUM(E$2:E369),"")</f>
        <v>0</v>
      </c>
      <c r="J369" s="203">
        <f t="shared" si="20"/>
        <v>41263</v>
      </c>
      <c r="K369" s="54" t="str">
        <f t="shared" si="19"/>
        <v>By  Lodging  Rs/- 1</v>
      </c>
      <c r="L369" s="51">
        <f>SUMIFS(D$2:D369,C$2:C369,C369)-SUMIFS(E$2:E369,C$2:C369,C369)+IFERROR(VLOOKUP(C369,Master!B$1:F$101,5,FALSE),0)</f>
        <v>-233</v>
      </c>
    </row>
    <row r="370" spans="1:12">
      <c r="A370" s="47">
        <f>IF(I370=0,A369,COUNTIF(I$2:I370,"=0")+1)</f>
        <v>185</v>
      </c>
      <c r="B370" s="203">
        <v>41024</v>
      </c>
      <c r="C370" s="345" t="s">
        <v>279</v>
      </c>
      <c r="D370" s="189">
        <v>9</v>
      </c>
      <c r="E370" s="188"/>
      <c r="F370" s="190"/>
      <c r="G370">
        <f t="shared" si="21"/>
        <v>64</v>
      </c>
      <c r="H370">
        <f>ROW()</f>
        <v>370</v>
      </c>
      <c r="I370">
        <f>IF(SUM(D370:E370)&lt;&gt;0,SUM(D$2:D370)-SUM(E$2:E370),"")</f>
        <v>9</v>
      </c>
      <c r="J370" s="203">
        <f t="shared" si="20"/>
        <v>41024</v>
      </c>
      <c r="K370" s="54" t="str">
        <f t="shared" si="19"/>
        <v>By Cash Rs/-9</v>
      </c>
      <c r="L370" s="51">
        <f>SUMIFS(D$2:D370,C$2:C370,C370)-SUMIFS(E$2:E370,C$2:C370,C370)+IFERROR(VLOOKUP(C370,Master!B$1:F$101,5,FALSE),0)</f>
        <v>9</v>
      </c>
    </row>
    <row r="371" spans="1:12">
      <c r="A371" s="47">
        <f>IF(I371=0,A370,COUNTIF(I$2:I371,"=0")+1)</f>
        <v>185</v>
      </c>
      <c r="B371" s="203" t="s">
        <v>337</v>
      </c>
      <c r="C371" s="345" t="s">
        <v>125</v>
      </c>
      <c r="D371" s="189"/>
      <c r="E371" s="188">
        <v>9</v>
      </c>
      <c r="F371" s="190"/>
      <c r="G371">
        <f t="shared" si="21"/>
        <v>27</v>
      </c>
      <c r="H371">
        <f>ROW()</f>
        <v>371</v>
      </c>
      <c r="I371">
        <f>IF(SUM(D371:E371)&lt;&gt;0,SUM(D$2:D371)-SUM(E$2:E371),"")</f>
        <v>0</v>
      </c>
      <c r="J371" s="203">
        <f t="shared" si="20"/>
        <v>41024</v>
      </c>
      <c r="K371" s="54" t="str">
        <f t="shared" si="19"/>
        <v>By  Parking Fees  Rs/- 9</v>
      </c>
      <c r="L371" s="51">
        <f>SUMIFS(D$2:D371,C$2:C371,C371)-SUMIFS(E$2:E371,C$2:C371,C371)+IFERROR(VLOOKUP(C371,Master!B$1:F$101,5,FALSE),0)</f>
        <v>-242</v>
      </c>
    </row>
    <row r="372" spans="1:12">
      <c r="A372" s="47">
        <f>IF(I372=0,A371,COUNTIF(I$2:I372,"=0")+1)</f>
        <v>186</v>
      </c>
      <c r="B372" s="203">
        <v>41187</v>
      </c>
      <c r="C372" s="345" t="s">
        <v>339</v>
      </c>
      <c r="D372" s="189">
        <v>6</v>
      </c>
      <c r="E372" s="188"/>
      <c r="F372" s="190"/>
      <c r="G372">
        <f t="shared" si="21"/>
        <v>32</v>
      </c>
      <c r="H372">
        <f>ROW()</f>
        <v>372</v>
      </c>
      <c r="I372">
        <f>IF(SUM(D372:E372)&lt;&gt;0,SUM(D$2:D372)-SUM(E$2:E372),"")</f>
        <v>6</v>
      </c>
      <c r="J372" s="203">
        <f t="shared" si="20"/>
        <v>41187</v>
      </c>
      <c r="K372" s="54" t="str">
        <f t="shared" si="19"/>
        <v>By Cash Rs/-6</v>
      </c>
      <c r="L372" s="51">
        <f>SUMIFS(D$2:D372,C$2:C372,C372)-SUMIFS(E$2:E372,C$2:C372,C372)+IFERROR(VLOOKUP(C372,Master!B$1:F$101,5,FALSE),0)</f>
        <v>16</v>
      </c>
    </row>
    <row r="373" spans="1:12">
      <c r="A373" s="47">
        <f>IF(I373=0,A372,COUNTIF(I$2:I373,"=0")+1)</f>
        <v>186</v>
      </c>
      <c r="B373" s="203" t="s">
        <v>337</v>
      </c>
      <c r="C373" s="345" t="s">
        <v>125</v>
      </c>
      <c r="D373" s="189"/>
      <c r="E373" s="188">
        <v>6</v>
      </c>
      <c r="F373" s="190"/>
      <c r="G373">
        <f t="shared" si="21"/>
        <v>27</v>
      </c>
      <c r="H373">
        <f>ROW()</f>
        <v>373</v>
      </c>
      <c r="I373">
        <f>IF(SUM(D373:E373)&lt;&gt;0,SUM(D$2:D373)-SUM(E$2:E373),"")</f>
        <v>0</v>
      </c>
      <c r="J373" s="203">
        <f t="shared" si="20"/>
        <v>41187</v>
      </c>
      <c r="K373" s="54" t="str">
        <f t="shared" si="19"/>
        <v>By  Insurance Rs/- 6</v>
      </c>
      <c r="L373" s="51">
        <f>SUMIFS(D$2:D373,C$2:C373,C373)-SUMIFS(E$2:E373,C$2:C373,C373)+IFERROR(VLOOKUP(C373,Master!B$1:F$101,5,FALSE),0)</f>
        <v>-248</v>
      </c>
    </row>
    <row r="374" spans="1:12">
      <c r="A374" s="47">
        <f>IF(I374=0,A373,COUNTIF(I$2:I374,"=0")+1)</f>
        <v>187</v>
      </c>
      <c r="B374" s="203">
        <v>41172</v>
      </c>
      <c r="C374" s="345" t="s">
        <v>274</v>
      </c>
      <c r="D374" s="189">
        <v>7</v>
      </c>
      <c r="E374" s="188"/>
      <c r="F374" s="190"/>
      <c r="G374">
        <f t="shared" si="21"/>
        <v>58</v>
      </c>
      <c r="H374">
        <f>ROW()</f>
        <v>374</v>
      </c>
      <c r="I374">
        <f>IF(SUM(D374:E374)&lt;&gt;0,SUM(D$2:D374)-SUM(E$2:E374),"")</f>
        <v>7</v>
      </c>
      <c r="J374" s="203">
        <f t="shared" si="20"/>
        <v>41172</v>
      </c>
      <c r="K374" s="54" t="str">
        <f t="shared" si="19"/>
        <v>By Cash Rs/-7</v>
      </c>
      <c r="L374" s="51">
        <f>SUMIFS(D$2:D374,C$2:C374,C374)-SUMIFS(E$2:E374,C$2:C374,C374)+IFERROR(VLOOKUP(C374,Master!B$1:F$101,5,FALSE),0)</f>
        <v>16</v>
      </c>
    </row>
    <row r="375" spans="1:12">
      <c r="A375" s="47">
        <f>IF(I375=0,A374,COUNTIF(I$2:I375,"=0")+1)</f>
        <v>187</v>
      </c>
      <c r="B375" s="203" t="s">
        <v>337</v>
      </c>
      <c r="C375" s="345" t="s">
        <v>125</v>
      </c>
      <c r="D375" s="189"/>
      <c r="E375" s="188">
        <v>7</v>
      </c>
      <c r="F375" s="190"/>
      <c r="G375">
        <f t="shared" si="21"/>
        <v>27</v>
      </c>
      <c r="H375">
        <f>ROW()</f>
        <v>375</v>
      </c>
      <c r="I375">
        <f>IF(SUM(D375:E375)&lt;&gt;0,SUM(D$2:D375)-SUM(E$2:E375),"")</f>
        <v>0</v>
      </c>
      <c r="J375" s="203">
        <f t="shared" si="20"/>
        <v>41172</v>
      </c>
      <c r="K375" s="54" t="str">
        <f t="shared" si="19"/>
        <v>By  Rentals  Rs/- 7</v>
      </c>
      <c r="L375" s="51">
        <f>SUMIFS(D$2:D375,C$2:C375,C375)-SUMIFS(E$2:E375,C$2:C375,C375)+IFERROR(VLOOKUP(C375,Master!B$1:F$101,5,FALSE),0)</f>
        <v>-255</v>
      </c>
    </row>
    <row r="376" spans="1:12">
      <c r="A376" s="47">
        <f>IF(I376=0,A375,COUNTIF(I$2:I376,"=0")+1)</f>
        <v>188</v>
      </c>
      <c r="B376" s="203">
        <v>41128</v>
      </c>
      <c r="C376" s="345" t="s">
        <v>275</v>
      </c>
      <c r="D376" s="189">
        <v>6</v>
      </c>
      <c r="E376" s="188"/>
      <c r="F376" s="190"/>
      <c r="G376">
        <f t="shared" si="21"/>
        <v>60</v>
      </c>
      <c r="H376">
        <f>ROW()</f>
        <v>376</v>
      </c>
      <c r="I376">
        <f>IF(SUM(D376:E376)&lt;&gt;0,SUM(D$2:D376)-SUM(E$2:E376),"")</f>
        <v>6</v>
      </c>
      <c r="J376" s="203">
        <f t="shared" si="20"/>
        <v>41128</v>
      </c>
      <c r="K376" s="54" t="str">
        <f t="shared" si="19"/>
        <v>By Cash Rs/-6</v>
      </c>
      <c r="L376" s="51">
        <f>SUMIFS(D$2:D376,C$2:C376,C376)-SUMIFS(E$2:E376,C$2:C376,C376)+IFERROR(VLOOKUP(C376,Master!B$1:F$101,5,FALSE),0)</f>
        <v>14</v>
      </c>
    </row>
    <row r="377" spans="1:12">
      <c r="A377" s="47">
        <f>IF(I377=0,A376,COUNTIF(I$2:I377,"=0")+1)</f>
        <v>188</v>
      </c>
      <c r="B377" s="203" t="s">
        <v>337</v>
      </c>
      <c r="C377" s="345" t="s">
        <v>125</v>
      </c>
      <c r="D377" s="189"/>
      <c r="E377" s="188">
        <v>6</v>
      </c>
      <c r="F377" s="190"/>
      <c r="G377">
        <f t="shared" si="21"/>
        <v>27</v>
      </c>
      <c r="H377">
        <f>ROW()</f>
        <v>377</v>
      </c>
      <c r="I377">
        <f>IF(SUM(D377:E377)&lt;&gt;0,SUM(D$2:D377)-SUM(E$2:E377),"")</f>
        <v>0</v>
      </c>
      <c r="J377" s="203">
        <f t="shared" si="20"/>
        <v>41128</v>
      </c>
      <c r="K377" s="54" t="str">
        <f t="shared" si="19"/>
        <v>By  Entertainment  Rs/- 6</v>
      </c>
      <c r="L377" s="51">
        <f>SUMIFS(D$2:D377,C$2:C377,C377)-SUMIFS(E$2:E377,C$2:C377,C377)+IFERROR(VLOOKUP(C377,Master!B$1:F$101,5,FALSE),0)</f>
        <v>-261</v>
      </c>
    </row>
    <row r="378" spans="1:12">
      <c r="A378" s="47">
        <f>IF(I378=0,A377,COUNTIF(I$2:I378,"=0")+1)</f>
        <v>189</v>
      </c>
      <c r="B378" s="203">
        <v>41205</v>
      </c>
      <c r="C378" s="345" t="s">
        <v>277</v>
      </c>
      <c r="D378" s="189">
        <v>10</v>
      </c>
      <c r="E378" s="188"/>
      <c r="F378" s="190"/>
      <c r="G378">
        <f t="shared" si="21"/>
        <v>62</v>
      </c>
      <c r="H378">
        <f>ROW()</f>
        <v>378</v>
      </c>
      <c r="I378">
        <f>IF(SUM(D378:E378)&lt;&gt;0,SUM(D$2:D378)-SUM(E$2:E378),"")</f>
        <v>10</v>
      </c>
      <c r="J378" s="203">
        <f t="shared" si="20"/>
        <v>41205</v>
      </c>
      <c r="K378" s="54" t="str">
        <f t="shared" si="19"/>
        <v>By Cash Rs/-10</v>
      </c>
      <c r="L378" s="51">
        <f>SUMIFS(D$2:D378,C$2:C378,C378)-SUMIFS(E$2:E378,C$2:C378,C378)+IFERROR(VLOOKUP(C378,Master!B$1:F$101,5,FALSE),0)</f>
        <v>11</v>
      </c>
    </row>
    <row r="379" spans="1:12">
      <c r="A379" s="47">
        <f>IF(I379=0,A378,COUNTIF(I$2:I379,"=0")+1)</f>
        <v>189</v>
      </c>
      <c r="B379" s="203" t="s">
        <v>337</v>
      </c>
      <c r="C379" s="345" t="s">
        <v>125</v>
      </c>
      <c r="D379" s="189"/>
      <c r="E379" s="188">
        <v>10</v>
      </c>
      <c r="F379" s="190"/>
      <c r="G379">
        <f t="shared" si="21"/>
        <v>27</v>
      </c>
      <c r="H379">
        <f>ROW()</f>
        <v>379</v>
      </c>
      <c r="I379">
        <f>IF(SUM(D379:E379)&lt;&gt;0,SUM(D$2:D379)-SUM(E$2:E379),"")</f>
        <v>0</v>
      </c>
      <c r="J379" s="203">
        <f t="shared" si="20"/>
        <v>41205</v>
      </c>
      <c r="K379" s="54" t="str">
        <f t="shared" si="19"/>
        <v>By  Lodging  Rs/- 10</v>
      </c>
      <c r="L379" s="51">
        <f>SUMIFS(D$2:D379,C$2:C379,C379)-SUMIFS(E$2:E379,C$2:C379,C379)+IFERROR(VLOOKUP(C379,Master!B$1:F$101,5,FALSE),0)</f>
        <v>-271</v>
      </c>
    </row>
    <row r="380" spans="1:12">
      <c r="A380" s="47">
        <f>IF(I380=0,A379,COUNTIF(I$2:I380,"=0")+1)</f>
        <v>190</v>
      </c>
      <c r="B380" s="203">
        <v>41159</v>
      </c>
      <c r="C380" s="345" t="s">
        <v>279</v>
      </c>
      <c r="D380" s="189">
        <v>10</v>
      </c>
      <c r="E380" s="188"/>
      <c r="F380" s="190"/>
      <c r="G380">
        <f t="shared" si="21"/>
        <v>64</v>
      </c>
      <c r="H380">
        <f>ROW()</f>
        <v>380</v>
      </c>
      <c r="I380">
        <f>IF(SUM(D380:E380)&lt;&gt;0,SUM(D$2:D380)-SUM(E$2:E380),"")</f>
        <v>10</v>
      </c>
      <c r="J380" s="203">
        <f t="shared" si="20"/>
        <v>41159</v>
      </c>
      <c r="K380" s="54" t="str">
        <f t="shared" si="19"/>
        <v>By Cash Rs/-10</v>
      </c>
      <c r="L380" s="51">
        <f>SUMIFS(D$2:D380,C$2:C380,C380)-SUMIFS(E$2:E380,C$2:C380,C380)+IFERROR(VLOOKUP(C380,Master!B$1:F$101,5,FALSE),0)</f>
        <v>19</v>
      </c>
    </row>
    <row r="381" spans="1:12">
      <c r="A381" s="47">
        <f>IF(I381=0,A380,COUNTIF(I$2:I381,"=0")+1)</f>
        <v>190</v>
      </c>
      <c r="B381" s="203" t="s">
        <v>337</v>
      </c>
      <c r="C381" s="345" t="s">
        <v>125</v>
      </c>
      <c r="D381" s="189"/>
      <c r="E381" s="188">
        <v>10</v>
      </c>
      <c r="F381" s="190"/>
      <c r="G381">
        <f t="shared" si="21"/>
        <v>27</v>
      </c>
      <c r="H381">
        <f>ROW()</f>
        <v>381</v>
      </c>
      <c r="I381">
        <f>IF(SUM(D381:E381)&lt;&gt;0,SUM(D$2:D381)-SUM(E$2:E381),"")</f>
        <v>0</v>
      </c>
      <c r="J381" s="203">
        <f t="shared" si="20"/>
        <v>41159</v>
      </c>
      <c r="K381" s="54" t="str">
        <f t="shared" si="19"/>
        <v>By  Parking Fees  Rs/- 10</v>
      </c>
      <c r="L381" s="51">
        <f>SUMIFS(D$2:D381,C$2:C381,C381)-SUMIFS(E$2:E381,C$2:C381,C381)+IFERROR(VLOOKUP(C381,Master!B$1:F$101,5,FALSE),0)</f>
        <v>-281</v>
      </c>
    </row>
    <row r="382" spans="1:12">
      <c r="A382" s="47">
        <f>IF(I382=0,A381,COUNTIF(I$2:I382,"=0")+1)</f>
        <v>191</v>
      </c>
      <c r="B382" s="203">
        <v>41032</v>
      </c>
      <c r="C382" s="345" t="s">
        <v>339</v>
      </c>
      <c r="D382" s="189">
        <v>1</v>
      </c>
      <c r="E382" s="188"/>
      <c r="F382" s="190"/>
      <c r="G382">
        <f t="shared" si="21"/>
        <v>32</v>
      </c>
      <c r="H382">
        <f>ROW()</f>
        <v>382</v>
      </c>
      <c r="I382">
        <f>IF(SUM(D382:E382)&lt;&gt;0,SUM(D$2:D382)-SUM(E$2:E382),"")</f>
        <v>1</v>
      </c>
      <c r="J382" s="203">
        <f t="shared" si="20"/>
        <v>41032</v>
      </c>
      <c r="K382" s="54" t="str">
        <f t="shared" si="19"/>
        <v>By Cash Rs/-1</v>
      </c>
      <c r="L382" s="51">
        <f>SUMIFS(D$2:D382,C$2:C382,C382)-SUMIFS(E$2:E382,C$2:C382,C382)+IFERROR(VLOOKUP(C382,Master!B$1:F$101,5,FALSE),0)</f>
        <v>17</v>
      </c>
    </row>
    <row r="383" spans="1:12">
      <c r="A383" s="47">
        <f>IF(I383=0,A382,COUNTIF(I$2:I383,"=0")+1)</f>
        <v>191</v>
      </c>
      <c r="B383" s="203" t="s">
        <v>337</v>
      </c>
      <c r="C383" s="345" t="s">
        <v>125</v>
      </c>
      <c r="D383" s="189"/>
      <c r="E383" s="188">
        <v>1</v>
      </c>
      <c r="F383" s="190"/>
      <c r="G383">
        <f t="shared" si="21"/>
        <v>27</v>
      </c>
      <c r="H383">
        <f>ROW()</f>
        <v>383</v>
      </c>
      <c r="I383">
        <f>IF(SUM(D383:E383)&lt;&gt;0,SUM(D$2:D383)-SUM(E$2:E383),"")</f>
        <v>0</v>
      </c>
      <c r="J383" s="203">
        <f t="shared" si="20"/>
        <v>41032</v>
      </c>
      <c r="K383" s="54" t="str">
        <f t="shared" si="19"/>
        <v>By  Insurance Rs/- 1</v>
      </c>
      <c r="L383" s="51">
        <f>SUMIFS(D$2:D383,C$2:C383,C383)-SUMIFS(E$2:E383,C$2:C383,C383)+IFERROR(VLOOKUP(C383,Master!B$1:F$101,5,FALSE),0)</f>
        <v>-282</v>
      </c>
    </row>
    <row r="384" spans="1:12">
      <c r="A384" s="47">
        <f>IF(I384=0,A383,COUNTIF(I$2:I384,"=0")+1)</f>
        <v>192</v>
      </c>
      <c r="B384" s="203">
        <v>41270</v>
      </c>
      <c r="C384" s="345" t="s">
        <v>274</v>
      </c>
      <c r="D384" s="189">
        <v>9</v>
      </c>
      <c r="E384" s="188"/>
      <c r="F384" s="190"/>
      <c r="G384">
        <f t="shared" si="21"/>
        <v>58</v>
      </c>
      <c r="H384">
        <f>ROW()</f>
        <v>384</v>
      </c>
      <c r="I384">
        <f>IF(SUM(D384:E384)&lt;&gt;0,SUM(D$2:D384)-SUM(E$2:E384),"")</f>
        <v>9</v>
      </c>
      <c r="J384" s="203">
        <f t="shared" si="20"/>
        <v>41270</v>
      </c>
      <c r="K384" s="54" t="str">
        <f t="shared" si="19"/>
        <v>By Cash Rs/-9</v>
      </c>
      <c r="L384" s="51">
        <f>SUMIFS(D$2:D384,C$2:C384,C384)-SUMIFS(E$2:E384,C$2:C384,C384)+IFERROR(VLOOKUP(C384,Master!B$1:F$101,5,FALSE),0)</f>
        <v>25</v>
      </c>
    </row>
    <row r="385" spans="1:12">
      <c r="A385" s="47">
        <f>IF(I385=0,A384,COUNTIF(I$2:I385,"=0")+1)</f>
        <v>192</v>
      </c>
      <c r="B385" s="203" t="s">
        <v>337</v>
      </c>
      <c r="C385" s="345" t="s">
        <v>125</v>
      </c>
      <c r="D385" s="189"/>
      <c r="E385" s="188">
        <v>9</v>
      </c>
      <c r="F385" s="190"/>
      <c r="G385">
        <f t="shared" si="21"/>
        <v>27</v>
      </c>
      <c r="H385">
        <f>ROW()</f>
        <v>385</v>
      </c>
      <c r="I385">
        <f>IF(SUM(D385:E385)&lt;&gt;0,SUM(D$2:D385)-SUM(E$2:E385),"")</f>
        <v>0</v>
      </c>
      <c r="J385" s="203">
        <f t="shared" si="20"/>
        <v>41270</v>
      </c>
      <c r="K385" s="54" t="str">
        <f t="shared" si="19"/>
        <v>By  Rentals  Rs/- 9</v>
      </c>
      <c r="L385" s="51">
        <f>SUMIFS(D$2:D385,C$2:C385,C385)-SUMIFS(E$2:E385,C$2:C385,C385)+IFERROR(VLOOKUP(C385,Master!B$1:F$101,5,FALSE),0)</f>
        <v>-291</v>
      </c>
    </row>
    <row r="386" spans="1:12">
      <c r="A386" s="47">
        <f>IF(I386=0,A385,COUNTIF(I$2:I386,"=0")+1)</f>
        <v>193</v>
      </c>
      <c r="B386" s="203">
        <v>41234</v>
      </c>
      <c r="C386" s="345" t="s">
        <v>275</v>
      </c>
      <c r="D386" s="189">
        <v>4</v>
      </c>
      <c r="E386" s="188"/>
      <c r="F386" s="190"/>
      <c r="G386">
        <f t="shared" si="21"/>
        <v>60</v>
      </c>
      <c r="H386">
        <f>ROW()</f>
        <v>386</v>
      </c>
      <c r="I386">
        <f>IF(SUM(D386:E386)&lt;&gt;0,SUM(D$2:D386)-SUM(E$2:E386),"")</f>
        <v>4</v>
      </c>
      <c r="J386" s="203">
        <f t="shared" si="20"/>
        <v>41234</v>
      </c>
      <c r="K386" s="54" t="str">
        <f t="shared" ref="K386:K449" si="22">IF(I386=0,"By "&amp;C385&amp;" Rs/- "&amp;SUM(D385:E385),"By "&amp;C387&amp;" Rs/-"&amp;SUM(D387:E387))</f>
        <v>By Cash Rs/-4</v>
      </c>
      <c r="L386" s="51">
        <f>SUMIFS(D$2:D386,C$2:C386,C386)-SUMIFS(E$2:E386,C$2:C386,C386)+IFERROR(VLOOKUP(C386,Master!B$1:F$101,5,FALSE),0)</f>
        <v>18</v>
      </c>
    </row>
    <row r="387" spans="1:12">
      <c r="A387" s="47">
        <f>IF(I387=0,A386,COUNTIF(I$2:I387,"=0")+1)</f>
        <v>193</v>
      </c>
      <c r="B387" s="203" t="s">
        <v>337</v>
      </c>
      <c r="C387" s="345" t="s">
        <v>125</v>
      </c>
      <c r="D387" s="189"/>
      <c r="E387" s="188">
        <v>4</v>
      </c>
      <c r="F387" s="190"/>
      <c r="G387">
        <f t="shared" si="21"/>
        <v>27</v>
      </c>
      <c r="H387">
        <f>ROW()</f>
        <v>387</v>
      </c>
      <c r="I387">
        <f>IF(SUM(D387:E387)&lt;&gt;0,SUM(D$2:D387)-SUM(E$2:E387),"")</f>
        <v>0</v>
      </c>
      <c r="J387" s="203">
        <f t="shared" ref="J387:J450" si="23">IFERROR(AVERAGEIFS(B:B,A:A,A387),"")</f>
        <v>41234</v>
      </c>
      <c r="K387" s="54" t="str">
        <f t="shared" si="22"/>
        <v>By  Entertainment  Rs/- 4</v>
      </c>
      <c r="L387" s="51">
        <f>SUMIFS(D$2:D387,C$2:C387,C387)-SUMIFS(E$2:E387,C$2:C387,C387)+IFERROR(VLOOKUP(C387,Master!B$1:F$101,5,FALSE),0)</f>
        <v>-295</v>
      </c>
    </row>
    <row r="388" spans="1:12">
      <c r="A388" s="47">
        <f>IF(I388=0,A387,COUNTIF(I$2:I388,"=0")+1)</f>
        <v>194</v>
      </c>
      <c r="B388" s="203">
        <v>41139</v>
      </c>
      <c r="C388" s="345" t="s">
        <v>277</v>
      </c>
      <c r="D388" s="189">
        <v>3</v>
      </c>
      <c r="E388" s="188"/>
      <c r="F388" s="190"/>
      <c r="G388">
        <f t="shared" si="21"/>
        <v>62</v>
      </c>
      <c r="H388">
        <f>ROW()</f>
        <v>388</v>
      </c>
      <c r="I388">
        <f>IF(SUM(D388:E388)&lt;&gt;0,SUM(D$2:D388)-SUM(E$2:E388),"")</f>
        <v>3</v>
      </c>
      <c r="J388" s="203">
        <f t="shared" si="23"/>
        <v>41139</v>
      </c>
      <c r="K388" s="54" t="str">
        <f t="shared" si="22"/>
        <v>By Cash Rs/-3</v>
      </c>
      <c r="L388" s="51">
        <f>SUMIFS(D$2:D388,C$2:C388,C388)-SUMIFS(E$2:E388,C$2:C388,C388)+IFERROR(VLOOKUP(C388,Master!B$1:F$101,5,FALSE),0)</f>
        <v>14</v>
      </c>
    </row>
    <row r="389" spans="1:12">
      <c r="A389" s="47">
        <f>IF(I389=0,A388,COUNTIF(I$2:I389,"=0")+1)</f>
        <v>194</v>
      </c>
      <c r="B389" s="203" t="s">
        <v>337</v>
      </c>
      <c r="C389" s="345" t="s">
        <v>125</v>
      </c>
      <c r="D389" s="189"/>
      <c r="E389" s="188">
        <v>3</v>
      </c>
      <c r="F389" s="190"/>
      <c r="G389">
        <f t="shared" si="21"/>
        <v>27</v>
      </c>
      <c r="H389">
        <f>ROW()</f>
        <v>389</v>
      </c>
      <c r="I389">
        <f>IF(SUM(D389:E389)&lt;&gt;0,SUM(D$2:D389)-SUM(E$2:E389),"")</f>
        <v>0</v>
      </c>
      <c r="J389" s="203">
        <f t="shared" si="23"/>
        <v>41139</v>
      </c>
      <c r="K389" s="54" t="str">
        <f t="shared" si="22"/>
        <v>By  Lodging  Rs/- 3</v>
      </c>
      <c r="L389" s="51">
        <f>SUMIFS(D$2:D389,C$2:C389,C389)-SUMIFS(E$2:E389,C$2:C389,C389)+IFERROR(VLOOKUP(C389,Master!B$1:F$101,5,FALSE),0)</f>
        <v>-298</v>
      </c>
    </row>
    <row r="390" spans="1:12">
      <c r="A390" s="47">
        <f>IF(I390=0,A389,COUNTIF(I$2:I390,"=0")+1)</f>
        <v>195</v>
      </c>
      <c r="B390" s="203">
        <v>41197</v>
      </c>
      <c r="C390" s="345" t="s">
        <v>279</v>
      </c>
      <c r="D390" s="189">
        <v>10</v>
      </c>
      <c r="E390" s="188"/>
      <c r="F390" s="190"/>
      <c r="G390">
        <f t="shared" si="21"/>
        <v>64</v>
      </c>
      <c r="H390">
        <f>ROW()</f>
        <v>390</v>
      </c>
      <c r="I390">
        <f>IF(SUM(D390:E390)&lt;&gt;0,SUM(D$2:D390)-SUM(E$2:E390),"")</f>
        <v>10</v>
      </c>
      <c r="J390" s="203">
        <f t="shared" si="23"/>
        <v>41197</v>
      </c>
      <c r="K390" s="54" t="str">
        <f t="shared" si="22"/>
        <v>By Cash Rs/-10</v>
      </c>
      <c r="L390" s="51">
        <f>SUMIFS(D$2:D390,C$2:C390,C390)-SUMIFS(E$2:E390,C$2:C390,C390)+IFERROR(VLOOKUP(C390,Master!B$1:F$101,5,FALSE),0)</f>
        <v>29</v>
      </c>
    </row>
    <row r="391" spans="1:12">
      <c r="A391" s="47">
        <f>IF(I391=0,A390,COUNTIF(I$2:I391,"=0")+1)</f>
        <v>195</v>
      </c>
      <c r="B391" s="203" t="s">
        <v>337</v>
      </c>
      <c r="C391" s="345" t="s">
        <v>125</v>
      </c>
      <c r="D391" s="189"/>
      <c r="E391" s="188">
        <v>10</v>
      </c>
      <c r="F391" s="190"/>
      <c r="G391">
        <f t="shared" si="21"/>
        <v>27</v>
      </c>
      <c r="H391">
        <f>ROW()</f>
        <v>391</v>
      </c>
      <c r="I391">
        <f>IF(SUM(D391:E391)&lt;&gt;0,SUM(D$2:D391)-SUM(E$2:E391),"")</f>
        <v>0</v>
      </c>
      <c r="J391" s="203">
        <f t="shared" si="23"/>
        <v>41197</v>
      </c>
      <c r="K391" s="54" t="str">
        <f t="shared" si="22"/>
        <v>By  Parking Fees  Rs/- 10</v>
      </c>
      <c r="L391" s="51">
        <f>SUMIFS(D$2:D391,C$2:C391,C391)-SUMIFS(E$2:E391,C$2:C391,C391)+IFERROR(VLOOKUP(C391,Master!B$1:F$101,5,FALSE),0)</f>
        <v>-308</v>
      </c>
    </row>
    <row r="392" spans="1:12">
      <c r="A392" s="47">
        <f>IF(I392=0,A391,COUNTIF(I$2:I392,"=0")+1)</f>
        <v>196</v>
      </c>
      <c r="B392" s="203">
        <v>41250</v>
      </c>
      <c r="C392" s="345" t="s">
        <v>339</v>
      </c>
      <c r="D392" s="189">
        <v>6</v>
      </c>
      <c r="E392" s="188"/>
      <c r="F392" s="190"/>
      <c r="G392">
        <f t="shared" si="21"/>
        <v>32</v>
      </c>
      <c r="H392">
        <f>ROW()</f>
        <v>392</v>
      </c>
      <c r="I392">
        <f>IF(SUM(D392:E392)&lt;&gt;0,SUM(D$2:D392)-SUM(E$2:E392),"")</f>
        <v>6</v>
      </c>
      <c r="J392" s="203">
        <f t="shared" si="23"/>
        <v>41250</v>
      </c>
      <c r="K392" s="54" t="str">
        <f t="shared" si="22"/>
        <v>By Cash Rs/-6</v>
      </c>
      <c r="L392" s="51">
        <f>SUMIFS(D$2:D392,C$2:C392,C392)-SUMIFS(E$2:E392,C$2:C392,C392)+IFERROR(VLOOKUP(C392,Master!B$1:F$101,5,FALSE),0)</f>
        <v>23</v>
      </c>
    </row>
    <row r="393" spans="1:12">
      <c r="A393" s="47">
        <f>IF(I393=0,A392,COUNTIF(I$2:I393,"=0")+1)</f>
        <v>196</v>
      </c>
      <c r="B393" s="203" t="s">
        <v>337</v>
      </c>
      <c r="C393" s="345" t="s">
        <v>125</v>
      </c>
      <c r="D393" s="189"/>
      <c r="E393" s="188">
        <v>6</v>
      </c>
      <c r="F393" s="190"/>
      <c r="G393">
        <f t="shared" si="21"/>
        <v>27</v>
      </c>
      <c r="H393">
        <f>ROW()</f>
        <v>393</v>
      </c>
      <c r="I393">
        <f>IF(SUM(D393:E393)&lt;&gt;0,SUM(D$2:D393)-SUM(E$2:E393),"")</f>
        <v>0</v>
      </c>
      <c r="J393" s="203">
        <f t="shared" si="23"/>
        <v>41250</v>
      </c>
      <c r="K393" s="54" t="str">
        <f t="shared" si="22"/>
        <v>By  Insurance Rs/- 6</v>
      </c>
      <c r="L393" s="51">
        <f>SUMIFS(D$2:D393,C$2:C393,C393)-SUMIFS(E$2:E393,C$2:C393,C393)+IFERROR(VLOOKUP(C393,Master!B$1:F$101,5,FALSE),0)</f>
        <v>-314</v>
      </c>
    </row>
    <row r="394" spans="1:12">
      <c r="A394" s="47">
        <f>IF(I394=0,A393,COUNTIF(I$2:I394,"=0")+1)</f>
        <v>197</v>
      </c>
      <c r="B394" s="203">
        <v>41136</v>
      </c>
      <c r="C394" s="345" t="s">
        <v>274</v>
      </c>
      <c r="D394" s="189">
        <v>5</v>
      </c>
      <c r="E394" s="188"/>
      <c r="F394" s="190"/>
      <c r="G394">
        <f t="shared" si="21"/>
        <v>58</v>
      </c>
      <c r="H394">
        <f>ROW()</f>
        <v>394</v>
      </c>
      <c r="I394">
        <f>IF(SUM(D394:E394)&lt;&gt;0,SUM(D$2:D394)-SUM(E$2:E394),"")</f>
        <v>5</v>
      </c>
      <c r="J394" s="203">
        <f t="shared" si="23"/>
        <v>41136</v>
      </c>
      <c r="K394" s="54" t="str">
        <f t="shared" si="22"/>
        <v>By Cash Rs/-5</v>
      </c>
      <c r="L394" s="51">
        <f>SUMIFS(D$2:D394,C$2:C394,C394)-SUMIFS(E$2:E394,C$2:C394,C394)+IFERROR(VLOOKUP(C394,Master!B$1:F$101,5,FALSE),0)</f>
        <v>30</v>
      </c>
    </row>
    <row r="395" spans="1:12">
      <c r="A395" s="47">
        <f>IF(I395=0,A394,COUNTIF(I$2:I395,"=0")+1)</f>
        <v>197</v>
      </c>
      <c r="B395" s="203" t="s">
        <v>337</v>
      </c>
      <c r="C395" s="345" t="s">
        <v>125</v>
      </c>
      <c r="D395" s="189"/>
      <c r="E395" s="188">
        <v>5</v>
      </c>
      <c r="F395" s="190"/>
      <c r="G395">
        <f t="shared" si="21"/>
        <v>27</v>
      </c>
      <c r="H395">
        <f>ROW()</f>
        <v>395</v>
      </c>
      <c r="I395">
        <f>IF(SUM(D395:E395)&lt;&gt;0,SUM(D$2:D395)-SUM(E$2:E395),"")</f>
        <v>0</v>
      </c>
      <c r="J395" s="203">
        <f t="shared" si="23"/>
        <v>41136</v>
      </c>
      <c r="K395" s="54" t="str">
        <f t="shared" si="22"/>
        <v>By  Rentals  Rs/- 5</v>
      </c>
      <c r="L395" s="51">
        <f>SUMIFS(D$2:D395,C$2:C395,C395)-SUMIFS(E$2:E395,C$2:C395,C395)+IFERROR(VLOOKUP(C395,Master!B$1:F$101,5,FALSE),0)</f>
        <v>-319</v>
      </c>
    </row>
    <row r="396" spans="1:12">
      <c r="A396" s="47">
        <f>IF(I396=0,A395,COUNTIF(I$2:I396,"=0")+1)</f>
        <v>198</v>
      </c>
      <c r="B396" s="203">
        <v>41210</v>
      </c>
      <c r="C396" s="345" t="s">
        <v>275</v>
      </c>
      <c r="D396" s="189">
        <v>4</v>
      </c>
      <c r="E396" s="188"/>
      <c r="F396" s="190"/>
      <c r="G396">
        <f t="shared" ref="G396:G459" si="24">VLOOKUP(C396,LL,2,FALSE)</f>
        <v>60</v>
      </c>
      <c r="H396">
        <f>ROW()</f>
        <v>396</v>
      </c>
      <c r="I396">
        <f>IF(SUM(D396:E396)&lt;&gt;0,SUM(D$2:D396)-SUM(E$2:E396),"")</f>
        <v>4</v>
      </c>
      <c r="J396" s="203">
        <f t="shared" si="23"/>
        <v>41210</v>
      </c>
      <c r="K396" s="54" t="str">
        <f t="shared" si="22"/>
        <v>By Cash Rs/-4</v>
      </c>
      <c r="L396" s="51">
        <f>SUMIFS(D$2:D396,C$2:C396,C396)-SUMIFS(E$2:E396,C$2:C396,C396)+IFERROR(VLOOKUP(C396,Master!B$1:F$101,5,FALSE),0)</f>
        <v>22</v>
      </c>
    </row>
    <row r="397" spans="1:12">
      <c r="A397" s="47">
        <f>IF(I397=0,A396,COUNTIF(I$2:I397,"=0")+1)</f>
        <v>198</v>
      </c>
      <c r="B397" s="203" t="s">
        <v>337</v>
      </c>
      <c r="C397" s="345" t="s">
        <v>125</v>
      </c>
      <c r="D397" s="189"/>
      <c r="E397" s="188">
        <v>4</v>
      </c>
      <c r="F397" s="190"/>
      <c r="G397">
        <f t="shared" si="24"/>
        <v>27</v>
      </c>
      <c r="H397">
        <f>ROW()</f>
        <v>397</v>
      </c>
      <c r="I397">
        <f>IF(SUM(D397:E397)&lt;&gt;0,SUM(D$2:D397)-SUM(E$2:E397),"")</f>
        <v>0</v>
      </c>
      <c r="J397" s="203">
        <f t="shared" si="23"/>
        <v>41210</v>
      </c>
      <c r="K397" s="54" t="str">
        <f t="shared" si="22"/>
        <v>By  Entertainment  Rs/- 4</v>
      </c>
      <c r="L397" s="51">
        <f>SUMIFS(D$2:D397,C$2:C397,C397)-SUMIFS(E$2:E397,C$2:C397,C397)+IFERROR(VLOOKUP(C397,Master!B$1:F$101,5,FALSE),0)</f>
        <v>-323</v>
      </c>
    </row>
    <row r="398" spans="1:12">
      <c r="A398" s="47">
        <f>IF(I398=0,A397,COUNTIF(I$2:I398,"=0")+1)</f>
        <v>199</v>
      </c>
      <c r="B398" s="203">
        <v>41149</v>
      </c>
      <c r="C398" s="345" t="s">
        <v>277</v>
      </c>
      <c r="D398" s="189">
        <v>8</v>
      </c>
      <c r="E398" s="188"/>
      <c r="F398" s="190"/>
      <c r="G398">
        <f t="shared" si="24"/>
        <v>62</v>
      </c>
      <c r="H398">
        <f>ROW()</f>
        <v>398</v>
      </c>
      <c r="I398">
        <f>IF(SUM(D398:E398)&lt;&gt;0,SUM(D$2:D398)-SUM(E$2:E398),"")</f>
        <v>8</v>
      </c>
      <c r="J398" s="203">
        <f t="shared" si="23"/>
        <v>41149</v>
      </c>
      <c r="K398" s="54" t="str">
        <f t="shared" si="22"/>
        <v>By Cash Rs/-8</v>
      </c>
      <c r="L398" s="51">
        <f>SUMIFS(D$2:D398,C$2:C398,C398)-SUMIFS(E$2:E398,C$2:C398,C398)+IFERROR(VLOOKUP(C398,Master!B$1:F$101,5,FALSE),0)</f>
        <v>22</v>
      </c>
    </row>
    <row r="399" spans="1:12">
      <c r="A399" s="47">
        <f>IF(I399=0,A398,COUNTIF(I$2:I399,"=0")+1)</f>
        <v>199</v>
      </c>
      <c r="B399" s="203" t="s">
        <v>337</v>
      </c>
      <c r="C399" s="345" t="s">
        <v>125</v>
      </c>
      <c r="D399" s="189"/>
      <c r="E399" s="188">
        <v>8</v>
      </c>
      <c r="F399" s="190"/>
      <c r="G399">
        <f t="shared" si="24"/>
        <v>27</v>
      </c>
      <c r="H399">
        <f>ROW()</f>
        <v>399</v>
      </c>
      <c r="I399">
        <f>IF(SUM(D399:E399)&lt;&gt;0,SUM(D$2:D399)-SUM(E$2:E399),"")</f>
        <v>0</v>
      </c>
      <c r="J399" s="203">
        <f t="shared" si="23"/>
        <v>41149</v>
      </c>
      <c r="K399" s="54" t="str">
        <f t="shared" si="22"/>
        <v>By  Lodging  Rs/- 8</v>
      </c>
      <c r="L399" s="51">
        <f>SUMIFS(D$2:D399,C$2:C399,C399)-SUMIFS(E$2:E399,C$2:C399,C399)+IFERROR(VLOOKUP(C399,Master!B$1:F$101,5,FALSE),0)</f>
        <v>-331</v>
      </c>
    </row>
    <row r="400" spans="1:12">
      <c r="A400" s="47">
        <f>IF(I400=0,A399,COUNTIF(I$2:I400,"=0")+1)</f>
        <v>200</v>
      </c>
      <c r="B400" s="203">
        <v>41127</v>
      </c>
      <c r="C400" s="345" t="s">
        <v>279</v>
      </c>
      <c r="D400" s="189">
        <v>7</v>
      </c>
      <c r="E400" s="188"/>
      <c r="F400" s="190"/>
      <c r="G400">
        <f t="shared" si="24"/>
        <v>64</v>
      </c>
      <c r="H400">
        <f>ROW()</f>
        <v>400</v>
      </c>
      <c r="I400">
        <f>IF(SUM(D400:E400)&lt;&gt;0,SUM(D$2:D400)-SUM(E$2:E400),"")</f>
        <v>7</v>
      </c>
      <c r="J400" s="203">
        <f t="shared" si="23"/>
        <v>41127</v>
      </c>
      <c r="K400" s="54" t="str">
        <f t="shared" si="22"/>
        <v>By Cash Rs/-7</v>
      </c>
      <c r="L400" s="51">
        <f>SUMIFS(D$2:D400,C$2:C400,C400)-SUMIFS(E$2:E400,C$2:C400,C400)+IFERROR(VLOOKUP(C400,Master!B$1:F$101,5,FALSE),0)</f>
        <v>36</v>
      </c>
    </row>
    <row r="401" spans="1:12">
      <c r="A401" s="47">
        <f>IF(I401=0,A400,COUNTIF(I$2:I401,"=0")+1)</f>
        <v>200</v>
      </c>
      <c r="B401" s="203" t="s">
        <v>337</v>
      </c>
      <c r="C401" s="345" t="s">
        <v>125</v>
      </c>
      <c r="D401" s="189"/>
      <c r="E401" s="188">
        <v>7</v>
      </c>
      <c r="F401" s="190"/>
      <c r="G401">
        <f t="shared" si="24"/>
        <v>27</v>
      </c>
      <c r="H401">
        <f>ROW()</f>
        <v>401</v>
      </c>
      <c r="I401">
        <f>IF(SUM(D401:E401)&lt;&gt;0,SUM(D$2:D401)-SUM(E$2:E401),"")</f>
        <v>0</v>
      </c>
      <c r="J401" s="203">
        <f t="shared" si="23"/>
        <v>41127</v>
      </c>
      <c r="K401" s="54" t="str">
        <f t="shared" si="22"/>
        <v>By  Parking Fees  Rs/- 7</v>
      </c>
      <c r="L401" s="51">
        <f>SUMIFS(D$2:D401,C$2:C401,C401)-SUMIFS(E$2:E401,C$2:C401,C401)+IFERROR(VLOOKUP(C401,Master!B$1:F$101,5,FALSE),0)</f>
        <v>-338</v>
      </c>
    </row>
    <row r="402" spans="1:12">
      <c r="A402" s="47">
        <f>IF(I402=0,A401,COUNTIF(I$2:I402,"=0")+1)</f>
        <v>201</v>
      </c>
      <c r="B402" s="203">
        <v>41138</v>
      </c>
      <c r="C402" s="345" t="s">
        <v>339</v>
      </c>
      <c r="D402" s="189">
        <v>5</v>
      </c>
      <c r="E402" s="188"/>
      <c r="F402" s="190"/>
      <c r="G402">
        <f t="shared" si="24"/>
        <v>32</v>
      </c>
      <c r="H402">
        <f>ROW()</f>
        <v>402</v>
      </c>
      <c r="I402">
        <f>IF(SUM(D402:E402)&lt;&gt;0,SUM(D$2:D402)-SUM(E$2:E402),"")</f>
        <v>5</v>
      </c>
      <c r="J402" s="203">
        <f t="shared" si="23"/>
        <v>41138</v>
      </c>
      <c r="K402" s="54" t="str">
        <f t="shared" si="22"/>
        <v>By Cash Rs/-5</v>
      </c>
      <c r="L402" s="51">
        <f>SUMIFS(D$2:D402,C$2:C402,C402)-SUMIFS(E$2:E402,C$2:C402,C402)+IFERROR(VLOOKUP(C402,Master!B$1:F$101,5,FALSE),0)</f>
        <v>28</v>
      </c>
    </row>
    <row r="403" spans="1:12">
      <c r="A403" s="47">
        <f>IF(I403=0,A402,COUNTIF(I$2:I403,"=0")+1)</f>
        <v>201</v>
      </c>
      <c r="B403" s="203" t="s">
        <v>337</v>
      </c>
      <c r="C403" s="345" t="s">
        <v>125</v>
      </c>
      <c r="D403" s="189"/>
      <c r="E403" s="188">
        <v>5</v>
      </c>
      <c r="F403" s="190"/>
      <c r="G403">
        <f t="shared" si="24"/>
        <v>27</v>
      </c>
      <c r="H403">
        <f>ROW()</f>
        <v>403</v>
      </c>
      <c r="I403">
        <f>IF(SUM(D403:E403)&lt;&gt;0,SUM(D$2:D403)-SUM(E$2:E403),"")</f>
        <v>0</v>
      </c>
      <c r="J403" s="203">
        <f t="shared" si="23"/>
        <v>41138</v>
      </c>
      <c r="K403" s="54" t="str">
        <f t="shared" si="22"/>
        <v>By  Insurance Rs/- 5</v>
      </c>
      <c r="L403" s="51">
        <f>SUMIFS(D$2:D403,C$2:C403,C403)-SUMIFS(E$2:E403,C$2:C403,C403)+IFERROR(VLOOKUP(C403,Master!B$1:F$101,5,FALSE),0)</f>
        <v>-343</v>
      </c>
    </row>
    <row r="404" spans="1:12">
      <c r="A404" s="47">
        <f>IF(I404=0,A403,COUNTIF(I$2:I404,"=0")+1)</f>
        <v>202</v>
      </c>
      <c r="B404" s="203">
        <v>41002</v>
      </c>
      <c r="C404" s="345" t="s">
        <v>274</v>
      </c>
      <c r="D404" s="189">
        <v>7</v>
      </c>
      <c r="E404" s="188"/>
      <c r="F404" s="190"/>
      <c r="G404">
        <f t="shared" si="24"/>
        <v>58</v>
      </c>
      <c r="H404">
        <f>ROW()</f>
        <v>404</v>
      </c>
      <c r="I404">
        <f>IF(SUM(D404:E404)&lt;&gt;0,SUM(D$2:D404)-SUM(E$2:E404),"")</f>
        <v>7</v>
      </c>
      <c r="J404" s="203">
        <f t="shared" si="23"/>
        <v>41002</v>
      </c>
      <c r="K404" s="54" t="str">
        <f t="shared" si="22"/>
        <v>By Cash Rs/-7</v>
      </c>
      <c r="L404" s="51">
        <f>SUMIFS(D$2:D404,C$2:C404,C404)-SUMIFS(E$2:E404,C$2:C404,C404)+IFERROR(VLOOKUP(C404,Master!B$1:F$101,5,FALSE),0)</f>
        <v>37</v>
      </c>
    </row>
    <row r="405" spans="1:12">
      <c r="A405" s="47">
        <f>IF(I405=0,A404,COUNTIF(I$2:I405,"=0")+1)</f>
        <v>202</v>
      </c>
      <c r="B405" s="203" t="s">
        <v>337</v>
      </c>
      <c r="C405" s="345" t="s">
        <v>125</v>
      </c>
      <c r="D405" s="189"/>
      <c r="E405" s="188">
        <v>7</v>
      </c>
      <c r="F405" s="190"/>
      <c r="G405">
        <f t="shared" si="24"/>
        <v>27</v>
      </c>
      <c r="H405">
        <f>ROW()</f>
        <v>405</v>
      </c>
      <c r="I405">
        <f>IF(SUM(D405:E405)&lt;&gt;0,SUM(D$2:D405)-SUM(E$2:E405),"")</f>
        <v>0</v>
      </c>
      <c r="J405" s="203">
        <f t="shared" si="23"/>
        <v>41002</v>
      </c>
      <c r="K405" s="54" t="str">
        <f t="shared" si="22"/>
        <v>By  Rentals  Rs/- 7</v>
      </c>
      <c r="L405" s="51">
        <f>SUMIFS(D$2:D405,C$2:C405,C405)-SUMIFS(E$2:E405,C$2:C405,C405)+IFERROR(VLOOKUP(C405,Master!B$1:F$101,5,FALSE),0)</f>
        <v>-350</v>
      </c>
    </row>
    <row r="406" spans="1:12">
      <c r="A406" s="47">
        <f>IF(I406=0,A405,COUNTIF(I$2:I406,"=0")+1)</f>
        <v>203</v>
      </c>
      <c r="B406" s="203">
        <v>41179</v>
      </c>
      <c r="C406" s="345" t="s">
        <v>275</v>
      </c>
      <c r="D406" s="189">
        <v>1</v>
      </c>
      <c r="E406" s="188"/>
      <c r="F406" s="190"/>
      <c r="G406">
        <f t="shared" si="24"/>
        <v>60</v>
      </c>
      <c r="H406">
        <f>ROW()</f>
        <v>406</v>
      </c>
      <c r="I406">
        <f>IF(SUM(D406:E406)&lt;&gt;0,SUM(D$2:D406)-SUM(E$2:E406),"")</f>
        <v>1</v>
      </c>
      <c r="J406" s="203">
        <f t="shared" si="23"/>
        <v>41179</v>
      </c>
      <c r="K406" s="54" t="str">
        <f t="shared" si="22"/>
        <v>By Cash Rs/-1</v>
      </c>
      <c r="L406" s="51">
        <f>SUMIFS(D$2:D406,C$2:C406,C406)-SUMIFS(E$2:E406,C$2:C406,C406)+IFERROR(VLOOKUP(C406,Master!B$1:F$101,5,FALSE),0)</f>
        <v>23</v>
      </c>
    </row>
    <row r="407" spans="1:12">
      <c r="A407" s="47">
        <f>IF(I407=0,A406,COUNTIF(I$2:I407,"=0")+1)</f>
        <v>203</v>
      </c>
      <c r="B407" s="203" t="s">
        <v>337</v>
      </c>
      <c r="C407" s="345" t="s">
        <v>125</v>
      </c>
      <c r="D407" s="189"/>
      <c r="E407" s="188">
        <v>1</v>
      </c>
      <c r="F407" s="190"/>
      <c r="G407">
        <f t="shared" si="24"/>
        <v>27</v>
      </c>
      <c r="H407">
        <f>ROW()</f>
        <v>407</v>
      </c>
      <c r="I407">
        <f>IF(SUM(D407:E407)&lt;&gt;0,SUM(D$2:D407)-SUM(E$2:E407),"")</f>
        <v>0</v>
      </c>
      <c r="J407" s="203">
        <f t="shared" si="23"/>
        <v>41179</v>
      </c>
      <c r="K407" s="54" t="str">
        <f t="shared" si="22"/>
        <v>By  Entertainment  Rs/- 1</v>
      </c>
      <c r="L407" s="51">
        <f>SUMIFS(D$2:D407,C$2:C407,C407)-SUMIFS(E$2:E407,C$2:C407,C407)+IFERROR(VLOOKUP(C407,Master!B$1:F$101,5,FALSE),0)</f>
        <v>-351</v>
      </c>
    </row>
    <row r="408" spans="1:12">
      <c r="A408" s="47">
        <f>IF(I408=0,A407,COUNTIF(I$2:I408,"=0")+1)</f>
        <v>204</v>
      </c>
      <c r="B408" s="203">
        <v>41070</v>
      </c>
      <c r="C408" s="345" t="s">
        <v>277</v>
      </c>
      <c r="D408" s="189">
        <v>3</v>
      </c>
      <c r="E408" s="188"/>
      <c r="F408" s="190"/>
      <c r="G408">
        <f t="shared" si="24"/>
        <v>62</v>
      </c>
      <c r="H408">
        <f>ROW()</f>
        <v>408</v>
      </c>
      <c r="I408">
        <f>IF(SUM(D408:E408)&lt;&gt;0,SUM(D$2:D408)-SUM(E$2:E408),"")</f>
        <v>3</v>
      </c>
      <c r="J408" s="203">
        <f t="shared" si="23"/>
        <v>41070</v>
      </c>
      <c r="K408" s="54" t="str">
        <f t="shared" si="22"/>
        <v>By Cash Rs/-3</v>
      </c>
      <c r="L408" s="51">
        <f>SUMIFS(D$2:D408,C$2:C408,C408)-SUMIFS(E$2:E408,C$2:C408,C408)+IFERROR(VLOOKUP(C408,Master!B$1:F$101,5,FALSE),0)</f>
        <v>25</v>
      </c>
    </row>
    <row r="409" spans="1:12">
      <c r="A409" s="47">
        <f>IF(I409=0,A408,COUNTIF(I$2:I409,"=0")+1)</f>
        <v>204</v>
      </c>
      <c r="B409" s="203" t="s">
        <v>337</v>
      </c>
      <c r="C409" s="345" t="s">
        <v>125</v>
      </c>
      <c r="D409" s="189"/>
      <c r="E409" s="188">
        <v>3</v>
      </c>
      <c r="F409" s="190"/>
      <c r="G409">
        <f t="shared" si="24"/>
        <v>27</v>
      </c>
      <c r="H409">
        <f>ROW()</f>
        <v>409</v>
      </c>
      <c r="I409">
        <f>IF(SUM(D409:E409)&lt;&gt;0,SUM(D$2:D409)-SUM(E$2:E409),"")</f>
        <v>0</v>
      </c>
      <c r="J409" s="203">
        <f t="shared" si="23"/>
        <v>41070</v>
      </c>
      <c r="K409" s="54" t="str">
        <f t="shared" si="22"/>
        <v>By  Lodging  Rs/- 3</v>
      </c>
      <c r="L409" s="51">
        <f>SUMIFS(D$2:D409,C$2:C409,C409)-SUMIFS(E$2:E409,C$2:C409,C409)+IFERROR(VLOOKUP(C409,Master!B$1:F$101,5,FALSE),0)</f>
        <v>-354</v>
      </c>
    </row>
    <row r="410" spans="1:12">
      <c r="A410" s="47">
        <f>IF(I410=0,A409,COUNTIF(I$2:I410,"=0")+1)</f>
        <v>205</v>
      </c>
      <c r="B410" s="203">
        <v>41056</v>
      </c>
      <c r="C410" s="345" t="s">
        <v>279</v>
      </c>
      <c r="D410" s="189">
        <v>9</v>
      </c>
      <c r="E410" s="188"/>
      <c r="F410" s="190"/>
      <c r="G410">
        <f t="shared" si="24"/>
        <v>64</v>
      </c>
      <c r="H410">
        <f>ROW()</f>
        <v>410</v>
      </c>
      <c r="I410">
        <f>IF(SUM(D410:E410)&lt;&gt;0,SUM(D$2:D410)-SUM(E$2:E410),"")</f>
        <v>9</v>
      </c>
      <c r="J410" s="203">
        <f t="shared" si="23"/>
        <v>41056</v>
      </c>
      <c r="K410" s="54" t="str">
        <f t="shared" si="22"/>
        <v>By Cash Rs/-9</v>
      </c>
      <c r="L410" s="51">
        <f>SUMIFS(D$2:D410,C$2:C410,C410)-SUMIFS(E$2:E410,C$2:C410,C410)+IFERROR(VLOOKUP(C410,Master!B$1:F$101,5,FALSE),0)</f>
        <v>45</v>
      </c>
    </row>
    <row r="411" spans="1:12">
      <c r="A411" s="47">
        <f>IF(I411=0,A410,COUNTIF(I$2:I411,"=0")+1)</f>
        <v>205</v>
      </c>
      <c r="B411" s="203" t="s">
        <v>337</v>
      </c>
      <c r="C411" s="345" t="s">
        <v>125</v>
      </c>
      <c r="D411" s="189"/>
      <c r="E411" s="188">
        <v>9</v>
      </c>
      <c r="F411" s="190"/>
      <c r="G411">
        <f t="shared" si="24"/>
        <v>27</v>
      </c>
      <c r="H411">
        <f>ROW()</f>
        <v>411</v>
      </c>
      <c r="I411">
        <f>IF(SUM(D411:E411)&lt;&gt;0,SUM(D$2:D411)-SUM(E$2:E411),"")</f>
        <v>0</v>
      </c>
      <c r="J411" s="203">
        <f t="shared" si="23"/>
        <v>41056</v>
      </c>
      <c r="K411" s="54" t="str">
        <f t="shared" si="22"/>
        <v>By  Parking Fees  Rs/- 9</v>
      </c>
      <c r="L411" s="51">
        <f>SUMIFS(D$2:D411,C$2:C411,C411)-SUMIFS(E$2:E411,C$2:C411,C411)+IFERROR(VLOOKUP(C411,Master!B$1:F$101,5,FALSE),0)</f>
        <v>-363</v>
      </c>
    </row>
    <row r="412" spans="1:12">
      <c r="A412" s="47">
        <f>IF(I412=0,A411,COUNTIF(I$2:I412,"=0")+1)</f>
        <v>206</v>
      </c>
      <c r="B412" s="203">
        <v>41127</v>
      </c>
      <c r="C412" s="345" t="s">
        <v>339</v>
      </c>
      <c r="D412" s="189">
        <v>9</v>
      </c>
      <c r="E412" s="188"/>
      <c r="F412" s="190"/>
      <c r="G412">
        <f t="shared" si="24"/>
        <v>32</v>
      </c>
      <c r="H412">
        <f>ROW()</f>
        <v>412</v>
      </c>
      <c r="I412">
        <f>IF(SUM(D412:E412)&lt;&gt;0,SUM(D$2:D412)-SUM(E$2:E412),"")</f>
        <v>9</v>
      </c>
      <c r="J412" s="203">
        <f t="shared" si="23"/>
        <v>41127</v>
      </c>
      <c r="K412" s="54" t="str">
        <f t="shared" si="22"/>
        <v>By Cash Rs/-9</v>
      </c>
      <c r="L412" s="51">
        <f>SUMIFS(D$2:D412,C$2:C412,C412)-SUMIFS(E$2:E412,C$2:C412,C412)+IFERROR(VLOOKUP(C412,Master!B$1:F$101,5,FALSE),0)</f>
        <v>37</v>
      </c>
    </row>
    <row r="413" spans="1:12">
      <c r="A413" s="47">
        <f>IF(I413=0,A412,COUNTIF(I$2:I413,"=0")+1)</f>
        <v>206</v>
      </c>
      <c r="B413" s="203" t="s">
        <v>337</v>
      </c>
      <c r="C413" s="345" t="s">
        <v>125</v>
      </c>
      <c r="D413" s="189"/>
      <c r="E413" s="188">
        <v>9</v>
      </c>
      <c r="F413" s="190"/>
      <c r="G413">
        <f t="shared" si="24"/>
        <v>27</v>
      </c>
      <c r="H413">
        <f>ROW()</f>
        <v>413</v>
      </c>
      <c r="I413">
        <f>IF(SUM(D413:E413)&lt;&gt;0,SUM(D$2:D413)-SUM(E$2:E413),"")</f>
        <v>0</v>
      </c>
      <c r="J413" s="203">
        <f t="shared" si="23"/>
        <v>41127</v>
      </c>
      <c r="K413" s="54" t="str">
        <f t="shared" si="22"/>
        <v>By  Insurance Rs/- 9</v>
      </c>
      <c r="L413" s="51">
        <f>SUMIFS(D$2:D413,C$2:C413,C413)-SUMIFS(E$2:E413,C$2:C413,C413)+IFERROR(VLOOKUP(C413,Master!B$1:F$101,5,FALSE),0)</f>
        <v>-372</v>
      </c>
    </row>
    <row r="414" spans="1:12">
      <c r="A414" s="47">
        <f>IF(I414=0,A413,COUNTIF(I$2:I414,"=0")+1)</f>
        <v>207</v>
      </c>
      <c r="B414" s="203">
        <v>41076</v>
      </c>
      <c r="C414" s="345" t="s">
        <v>274</v>
      </c>
      <c r="D414" s="189">
        <v>1</v>
      </c>
      <c r="E414" s="188"/>
      <c r="F414" s="190"/>
      <c r="G414">
        <f t="shared" si="24"/>
        <v>58</v>
      </c>
      <c r="H414">
        <f>ROW()</f>
        <v>414</v>
      </c>
      <c r="I414">
        <f>IF(SUM(D414:E414)&lt;&gt;0,SUM(D$2:D414)-SUM(E$2:E414),"")</f>
        <v>1</v>
      </c>
      <c r="J414" s="203">
        <f t="shared" si="23"/>
        <v>41076</v>
      </c>
      <c r="K414" s="54" t="str">
        <f t="shared" si="22"/>
        <v>By Cash Rs/-1</v>
      </c>
      <c r="L414" s="51">
        <f>SUMIFS(D$2:D414,C$2:C414,C414)-SUMIFS(E$2:E414,C$2:C414,C414)+IFERROR(VLOOKUP(C414,Master!B$1:F$101,5,FALSE),0)</f>
        <v>38</v>
      </c>
    </row>
    <row r="415" spans="1:12">
      <c r="A415" s="47">
        <f>IF(I415=0,A414,COUNTIF(I$2:I415,"=0")+1)</f>
        <v>207</v>
      </c>
      <c r="B415" s="203" t="s">
        <v>337</v>
      </c>
      <c r="C415" s="345" t="s">
        <v>125</v>
      </c>
      <c r="D415" s="189"/>
      <c r="E415" s="188">
        <v>1</v>
      </c>
      <c r="F415" s="190"/>
      <c r="G415">
        <f t="shared" si="24"/>
        <v>27</v>
      </c>
      <c r="H415">
        <f>ROW()</f>
        <v>415</v>
      </c>
      <c r="I415">
        <f>IF(SUM(D415:E415)&lt;&gt;0,SUM(D$2:D415)-SUM(E$2:E415),"")</f>
        <v>0</v>
      </c>
      <c r="J415" s="203">
        <f t="shared" si="23"/>
        <v>41076</v>
      </c>
      <c r="K415" s="54" t="str">
        <f t="shared" si="22"/>
        <v>By  Rentals  Rs/- 1</v>
      </c>
      <c r="L415" s="51">
        <f>SUMIFS(D$2:D415,C$2:C415,C415)-SUMIFS(E$2:E415,C$2:C415,C415)+IFERROR(VLOOKUP(C415,Master!B$1:F$101,5,FALSE),0)</f>
        <v>-373</v>
      </c>
    </row>
    <row r="416" spans="1:12">
      <c r="A416" s="47">
        <f>IF(I416=0,A415,COUNTIF(I$2:I416,"=0")+1)</f>
        <v>208</v>
      </c>
      <c r="B416" s="203">
        <v>41047</v>
      </c>
      <c r="C416" s="345" t="s">
        <v>275</v>
      </c>
      <c r="D416" s="189">
        <v>4</v>
      </c>
      <c r="E416" s="188"/>
      <c r="F416" s="190"/>
      <c r="G416">
        <f t="shared" si="24"/>
        <v>60</v>
      </c>
      <c r="H416">
        <f>ROW()</f>
        <v>416</v>
      </c>
      <c r="I416">
        <f>IF(SUM(D416:E416)&lt;&gt;0,SUM(D$2:D416)-SUM(E$2:E416),"")</f>
        <v>4</v>
      </c>
      <c r="J416" s="203">
        <f t="shared" si="23"/>
        <v>41047</v>
      </c>
      <c r="K416" s="54" t="str">
        <f t="shared" si="22"/>
        <v>By Cash Rs/-4</v>
      </c>
      <c r="L416" s="51">
        <f>SUMIFS(D$2:D416,C$2:C416,C416)-SUMIFS(E$2:E416,C$2:C416,C416)+IFERROR(VLOOKUP(C416,Master!B$1:F$101,5,FALSE),0)</f>
        <v>27</v>
      </c>
    </row>
    <row r="417" spans="1:12">
      <c r="A417" s="47">
        <f>IF(I417=0,A416,COUNTIF(I$2:I417,"=0")+1)</f>
        <v>208</v>
      </c>
      <c r="B417" s="203" t="s">
        <v>337</v>
      </c>
      <c r="C417" s="345" t="s">
        <v>125</v>
      </c>
      <c r="D417" s="189"/>
      <c r="E417" s="188">
        <v>4</v>
      </c>
      <c r="F417" s="190"/>
      <c r="G417">
        <f t="shared" si="24"/>
        <v>27</v>
      </c>
      <c r="H417">
        <f>ROW()</f>
        <v>417</v>
      </c>
      <c r="I417">
        <f>IF(SUM(D417:E417)&lt;&gt;0,SUM(D$2:D417)-SUM(E$2:E417),"")</f>
        <v>0</v>
      </c>
      <c r="J417" s="203">
        <f t="shared" si="23"/>
        <v>41047</v>
      </c>
      <c r="K417" s="54" t="str">
        <f t="shared" si="22"/>
        <v>By  Entertainment  Rs/- 4</v>
      </c>
      <c r="L417" s="51">
        <f>SUMIFS(D$2:D417,C$2:C417,C417)-SUMIFS(E$2:E417,C$2:C417,C417)+IFERROR(VLOOKUP(C417,Master!B$1:F$101,5,FALSE),0)</f>
        <v>-377</v>
      </c>
    </row>
    <row r="418" spans="1:12">
      <c r="A418" s="47">
        <f>IF(I418=0,A417,COUNTIF(I$2:I418,"=0")+1)</f>
        <v>209</v>
      </c>
      <c r="B418" s="203">
        <v>41066</v>
      </c>
      <c r="C418" s="345" t="s">
        <v>277</v>
      </c>
      <c r="D418" s="189">
        <v>3</v>
      </c>
      <c r="E418" s="188"/>
      <c r="F418" s="190"/>
      <c r="G418">
        <f t="shared" si="24"/>
        <v>62</v>
      </c>
      <c r="H418">
        <f>ROW()</f>
        <v>418</v>
      </c>
      <c r="I418">
        <f>IF(SUM(D418:E418)&lt;&gt;0,SUM(D$2:D418)-SUM(E$2:E418),"")</f>
        <v>3</v>
      </c>
      <c r="J418" s="203">
        <f t="shared" si="23"/>
        <v>41066</v>
      </c>
      <c r="K418" s="54" t="str">
        <f t="shared" si="22"/>
        <v>By Cash Rs/-3</v>
      </c>
      <c r="L418" s="51">
        <f>SUMIFS(D$2:D418,C$2:C418,C418)-SUMIFS(E$2:E418,C$2:C418,C418)+IFERROR(VLOOKUP(C418,Master!B$1:F$101,5,FALSE),0)</f>
        <v>28</v>
      </c>
    </row>
    <row r="419" spans="1:12">
      <c r="A419" s="47">
        <f>IF(I419=0,A418,COUNTIF(I$2:I419,"=0")+1)</f>
        <v>209</v>
      </c>
      <c r="B419" s="203" t="s">
        <v>337</v>
      </c>
      <c r="C419" s="345" t="s">
        <v>125</v>
      </c>
      <c r="D419" s="189"/>
      <c r="E419" s="188">
        <v>3</v>
      </c>
      <c r="F419" s="190"/>
      <c r="G419">
        <f t="shared" si="24"/>
        <v>27</v>
      </c>
      <c r="H419">
        <f>ROW()</f>
        <v>419</v>
      </c>
      <c r="I419">
        <f>IF(SUM(D419:E419)&lt;&gt;0,SUM(D$2:D419)-SUM(E$2:E419),"")</f>
        <v>0</v>
      </c>
      <c r="J419" s="203">
        <f t="shared" si="23"/>
        <v>41066</v>
      </c>
      <c r="K419" s="54" t="str">
        <f t="shared" si="22"/>
        <v>By  Lodging  Rs/- 3</v>
      </c>
      <c r="L419" s="51">
        <f>SUMIFS(D$2:D419,C$2:C419,C419)-SUMIFS(E$2:E419,C$2:C419,C419)+IFERROR(VLOOKUP(C419,Master!B$1:F$101,5,FALSE),0)</f>
        <v>-380</v>
      </c>
    </row>
    <row r="420" spans="1:12">
      <c r="A420" s="47">
        <f>IF(I420=0,A419,COUNTIF(I$2:I420,"=0")+1)</f>
        <v>210</v>
      </c>
      <c r="B420" s="203" t="s">
        <v>337</v>
      </c>
      <c r="C420" s="345" t="s">
        <v>279</v>
      </c>
      <c r="D420" s="189">
        <v>9</v>
      </c>
      <c r="E420" s="188"/>
      <c r="F420" s="190"/>
      <c r="G420">
        <f t="shared" si="24"/>
        <v>64</v>
      </c>
      <c r="H420">
        <f>ROW()</f>
        <v>420</v>
      </c>
      <c r="I420">
        <f>IF(SUM(D420:E420)&lt;&gt;0,SUM(D$2:D420)-SUM(E$2:E420),"")</f>
        <v>9</v>
      </c>
      <c r="J420" s="203">
        <f t="shared" si="23"/>
        <v>41136</v>
      </c>
      <c r="K420" s="54" t="str">
        <f t="shared" si="22"/>
        <v>By Cash Rs/-9</v>
      </c>
      <c r="L420" s="51">
        <f>SUMIFS(D$2:D420,C$2:C420,C420)-SUMIFS(E$2:E420,C$2:C420,C420)+IFERROR(VLOOKUP(C420,Master!B$1:F$101,5,FALSE),0)</f>
        <v>54</v>
      </c>
    </row>
    <row r="421" spans="1:12">
      <c r="A421" s="47">
        <f>IF(I421=0,A420,COUNTIF(I$2:I421,"=0")+1)</f>
        <v>210</v>
      </c>
      <c r="B421" s="203">
        <v>41136</v>
      </c>
      <c r="C421" s="345" t="s">
        <v>125</v>
      </c>
      <c r="D421" s="189"/>
      <c r="E421" s="188">
        <v>9</v>
      </c>
      <c r="F421" s="190"/>
      <c r="G421">
        <f t="shared" si="24"/>
        <v>27</v>
      </c>
      <c r="H421">
        <f>ROW()</f>
        <v>421</v>
      </c>
      <c r="I421">
        <f>IF(SUM(D421:E421)&lt;&gt;0,SUM(D$2:D421)-SUM(E$2:E421),"")</f>
        <v>0</v>
      </c>
      <c r="J421" s="203">
        <f t="shared" si="23"/>
        <v>41136</v>
      </c>
      <c r="K421" s="54" t="str">
        <f t="shared" si="22"/>
        <v>By  Parking Fees  Rs/- 9</v>
      </c>
      <c r="L421" s="51">
        <f>SUMIFS(D$2:D421,C$2:C421,C421)-SUMIFS(E$2:E421,C$2:C421,C421)+IFERROR(VLOOKUP(C421,Master!B$1:F$101,5,FALSE),0)</f>
        <v>-389</v>
      </c>
    </row>
    <row r="422" spans="1:12">
      <c r="A422" s="47">
        <f>IF(I422=0,A421,COUNTIF(I$2:I422,"=0")+1)</f>
        <v>211</v>
      </c>
      <c r="B422" s="203" t="s">
        <v>337</v>
      </c>
      <c r="C422" s="345" t="s">
        <v>339</v>
      </c>
      <c r="D422" s="189">
        <v>10</v>
      </c>
      <c r="E422" s="188"/>
      <c r="F422" s="190"/>
      <c r="G422">
        <f t="shared" si="24"/>
        <v>32</v>
      </c>
      <c r="H422">
        <f>ROW()</f>
        <v>422</v>
      </c>
      <c r="I422">
        <f>IF(SUM(D422:E422)&lt;&gt;0,SUM(D$2:D422)-SUM(E$2:E422),"")</f>
        <v>10</v>
      </c>
      <c r="J422" s="203">
        <f t="shared" si="23"/>
        <v>41176</v>
      </c>
      <c r="K422" s="54" t="str">
        <f t="shared" si="22"/>
        <v>By Cash Rs/-10</v>
      </c>
      <c r="L422" s="51">
        <f>SUMIFS(D$2:D422,C$2:C422,C422)-SUMIFS(E$2:E422,C$2:C422,C422)+IFERROR(VLOOKUP(C422,Master!B$1:F$101,5,FALSE),0)</f>
        <v>47</v>
      </c>
    </row>
    <row r="423" spans="1:12">
      <c r="A423" s="47">
        <f>IF(I423=0,A422,COUNTIF(I$2:I423,"=0")+1)</f>
        <v>211</v>
      </c>
      <c r="B423" s="203">
        <v>41176</v>
      </c>
      <c r="C423" s="345" t="s">
        <v>125</v>
      </c>
      <c r="D423" s="189"/>
      <c r="E423" s="188">
        <v>10</v>
      </c>
      <c r="F423" s="190"/>
      <c r="G423">
        <f t="shared" si="24"/>
        <v>27</v>
      </c>
      <c r="H423">
        <f>ROW()</f>
        <v>423</v>
      </c>
      <c r="I423">
        <f>IF(SUM(D423:E423)&lt;&gt;0,SUM(D$2:D423)-SUM(E$2:E423),"")</f>
        <v>0</v>
      </c>
      <c r="J423" s="203">
        <f t="shared" si="23"/>
        <v>41176</v>
      </c>
      <c r="K423" s="54" t="str">
        <f t="shared" si="22"/>
        <v>By  Insurance Rs/- 10</v>
      </c>
      <c r="L423" s="51">
        <f>SUMIFS(D$2:D423,C$2:C423,C423)-SUMIFS(E$2:E423,C$2:C423,C423)+IFERROR(VLOOKUP(C423,Master!B$1:F$101,5,FALSE),0)</f>
        <v>-399</v>
      </c>
    </row>
    <row r="424" spans="1:12">
      <c r="A424" s="47">
        <f>IF(I424=0,A423,COUNTIF(I$2:I424,"=0")+1)</f>
        <v>212</v>
      </c>
      <c r="B424" s="203" t="s">
        <v>337</v>
      </c>
      <c r="C424" s="345" t="s">
        <v>274</v>
      </c>
      <c r="D424" s="189">
        <v>9</v>
      </c>
      <c r="E424" s="188"/>
      <c r="F424" s="190"/>
      <c r="G424">
        <f t="shared" si="24"/>
        <v>58</v>
      </c>
      <c r="H424">
        <f>ROW()</f>
        <v>424</v>
      </c>
      <c r="I424">
        <f>IF(SUM(D424:E424)&lt;&gt;0,SUM(D$2:D424)-SUM(E$2:E424),"")</f>
        <v>9</v>
      </c>
      <c r="J424" s="203">
        <f t="shared" si="23"/>
        <v>41229</v>
      </c>
      <c r="K424" s="54" t="str">
        <f t="shared" si="22"/>
        <v>By Cash Rs/-9</v>
      </c>
      <c r="L424" s="51">
        <f>SUMIFS(D$2:D424,C$2:C424,C424)-SUMIFS(E$2:E424,C$2:C424,C424)+IFERROR(VLOOKUP(C424,Master!B$1:F$101,5,FALSE),0)</f>
        <v>47</v>
      </c>
    </row>
    <row r="425" spans="1:12">
      <c r="A425" s="47">
        <f>IF(I425=0,A424,COUNTIF(I$2:I425,"=0")+1)</f>
        <v>212</v>
      </c>
      <c r="B425" s="203">
        <v>41229</v>
      </c>
      <c r="C425" s="345" t="s">
        <v>125</v>
      </c>
      <c r="D425" s="189"/>
      <c r="E425" s="188">
        <v>9</v>
      </c>
      <c r="F425" s="190"/>
      <c r="G425">
        <f t="shared" si="24"/>
        <v>27</v>
      </c>
      <c r="H425">
        <f>ROW()</f>
        <v>425</v>
      </c>
      <c r="I425">
        <f>IF(SUM(D425:E425)&lt;&gt;0,SUM(D$2:D425)-SUM(E$2:E425),"")</f>
        <v>0</v>
      </c>
      <c r="J425" s="203">
        <f t="shared" si="23"/>
        <v>41229</v>
      </c>
      <c r="K425" s="54" t="str">
        <f t="shared" si="22"/>
        <v>By  Rentals  Rs/- 9</v>
      </c>
      <c r="L425" s="51">
        <f>SUMIFS(D$2:D425,C$2:C425,C425)-SUMIFS(E$2:E425,C$2:C425,C425)+IFERROR(VLOOKUP(C425,Master!B$1:F$101,5,FALSE),0)</f>
        <v>-408</v>
      </c>
    </row>
    <row r="426" spans="1:12">
      <c r="A426" s="47">
        <f>IF(I426=0,A425,COUNTIF(I$2:I426,"=0")+1)</f>
        <v>213</v>
      </c>
      <c r="B426" s="203" t="s">
        <v>337</v>
      </c>
      <c r="C426" s="345" t="s">
        <v>275</v>
      </c>
      <c r="D426" s="189">
        <v>6</v>
      </c>
      <c r="E426" s="188"/>
      <c r="F426" s="190"/>
      <c r="G426">
        <f t="shared" si="24"/>
        <v>60</v>
      </c>
      <c r="H426">
        <f>ROW()</f>
        <v>426</v>
      </c>
      <c r="I426">
        <f>IF(SUM(D426:E426)&lt;&gt;0,SUM(D$2:D426)-SUM(E$2:E426),"")</f>
        <v>6</v>
      </c>
      <c r="J426" s="203">
        <f t="shared" si="23"/>
        <v>41255</v>
      </c>
      <c r="K426" s="54" t="str">
        <f t="shared" si="22"/>
        <v>By Cash Rs/-6</v>
      </c>
      <c r="L426" s="51">
        <f>SUMIFS(D$2:D426,C$2:C426,C426)-SUMIFS(E$2:E426,C$2:C426,C426)+IFERROR(VLOOKUP(C426,Master!B$1:F$101,5,FALSE),0)</f>
        <v>33</v>
      </c>
    </row>
    <row r="427" spans="1:12">
      <c r="A427" s="47">
        <f>IF(I427=0,A426,COUNTIF(I$2:I427,"=0")+1)</f>
        <v>213</v>
      </c>
      <c r="B427" s="203">
        <v>41255</v>
      </c>
      <c r="C427" s="345" t="s">
        <v>125</v>
      </c>
      <c r="D427" s="189"/>
      <c r="E427" s="188">
        <v>6</v>
      </c>
      <c r="F427" s="190"/>
      <c r="G427">
        <f t="shared" si="24"/>
        <v>27</v>
      </c>
      <c r="H427">
        <f>ROW()</f>
        <v>427</v>
      </c>
      <c r="I427">
        <f>IF(SUM(D427:E427)&lt;&gt;0,SUM(D$2:D427)-SUM(E$2:E427),"")</f>
        <v>0</v>
      </c>
      <c r="J427" s="203">
        <f t="shared" si="23"/>
        <v>41255</v>
      </c>
      <c r="K427" s="54" t="str">
        <f t="shared" si="22"/>
        <v>By  Entertainment  Rs/- 6</v>
      </c>
      <c r="L427" s="51">
        <f>SUMIFS(D$2:D427,C$2:C427,C427)-SUMIFS(E$2:E427,C$2:C427,C427)+IFERROR(VLOOKUP(C427,Master!B$1:F$101,5,FALSE),0)</f>
        <v>-414</v>
      </c>
    </row>
    <row r="428" spans="1:12">
      <c r="A428" s="47">
        <f>IF(I428=0,A427,COUNTIF(I$2:I428,"=0")+1)</f>
        <v>214</v>
      </c>
      <c r="B428" s="203" t="s">
        <v>337</v>
      </c>
      <c r="C428" s="345" t="s">
        <v>277</v>
      </c>
      <c r="D428" s="189">
        <v>1</v>
      </c>
      <c r="E428" s="188"/>
      <c r="F428" s="190"/>
      <c r="G428">
        <f t="shared" si="24"/>
        <v>62</v>
      </c>
      <c r="H428">
        <f>ROW()</f>
        <v>428</v>
      </c>
      <c r="I428">
        <f>IF(SUM(D428:E428)&lt;&gt;0,SUM(D$2:D428)-SUM(E$2:E428),"")</f>
        <v>1</v>
      </c>
      <c r="J428" s="203">
        <f t="shared" si="23"/>
        <v>41209</v>
      </c>
      <c r="K428" s="54" t="str">
        <f t="shared" si="22"/>
        <v>By Cash Rs/-1</v>
      </c>
      <c r="L428" s="51">
        <f>SUMIFS(D$2:D428,C$2:C428,C428)-SUMIFS(E$2:E428,C$2:C428,C428)+IFERROR(VLOOKUP(C428,Master!B$1:F$101,5,FALSE),0)</f>
        <v>29</v>
      </c>
    </row>
    <row r="429" spans="1:12">
      <c r="A429" s="47">
        <f>IF(I429=0,A428,COUNTIF(I$2:I429,"=0")+1)</f>
        <v>214</v>
      </c>
      <c r="B429" s="203">
        <v>41209</v>
      </c>
      <c r="C429" s="345" t="s">
        <v>125</v>
      </c>
      <c r="D429" s="189"/>
      <c r="E429" s="188">
        <v>1</v>
      </c>
      <c r="F429" s="190"/>
      <c r="G429">
        <f t="shared" si="24"/>
        <v>27</v>
      </c>
      <c r="H429">
        <f>ROW()</f>
        <v>429</v>
      </c>
      <c r="I429">
        <f>IF(SUM(D429:E429)&lt;&gt;0,SUM(D$2:D429)-SUM(E$2:E429),"")</f>
        <v>0</v>
      </c>
      <c r="J429" s="203">
        <f t="shared" si="23"/>
        <v>41209</v>
      </c>
      <c r="K429" s="54" t="str">
        <f t="shared" si="22"/>
        <v>By  Lodging  Rs/- 1</v>
      </c>
      <c r="L429" s="51">
        <f>SUMIFS(D$2:D429,C$2:C429,C429)-SUMIFS(E$2:E429,C$2:C429,C429)+IFERROR(VLOOKUP(C429,Master!B$1:F$101,5,FALSE),0)</f>
        <v>-415</v>
      </c>
    </row>
    <row r="430" spans="1:12">
      <c r="A430" s="47">
        <f>IF(I430=0,A429,COUNTIF(I$2:I430,"=0")+1)</f>
        <v>215</v>
      </c>
      <c r="B430" s="203" t="s">
        <v>337</v>
      </c>
      <c r="C430" s="345" t="s">
        <v>279</v>
      </c>
      <c r="D430" s="189">
        <v>4</v>
      </c>
      <c r="E430" s="188"/>
      <c r="F430" s="190"/>
      <c r="G430">
        <f t="shared" si="24"/>
        <v>64</v>
      </c>
      <c r="H430">
        <f>ROW()</f>
        <v>430</v>
      </c>
      <c r="I430">
        <f>IF(SUM(D430:E430)&lt;&gt;0,SUM(D$2:D430)-SUM(E$2:E430),"")</f>
        <v>4</v>
      </c>
      <c r="J430" s="203">
        <f t="shared" si="23"/>
        <v>41258</v>
      </c>
      <c r="K430" s="54" t="str">
        <f t="shared" si="22"/>
        <v>By Cash Rs/-4</v>
      </c>
      <c r="L430" s="51">
        <f>SUMIFS(D$2:D430,C$2:C430,C430)-SUMIFS(E$2:E430,C$2:C430,C430)+IFERROR(VLOOKUP(C430,Master!B$1:F$101,5,FALSE),0)</f>
        <v>58</v>
      </c>
    </row>
    <row r="431" spans="1:12">
      <c r="A431" s="47">
        <f>IF(I431=0,A430,COUNTIF(I$2:I431,"=0")+1)</f>
        <v>215</v>
      </c>
      <c r="B431" s="203">
        <v>41258</v>
      </c>
      <c r="C431" s="345" t="s">
        <v>125</v>
      </c>
      <c r="D431" s="189"/>
      <c r="E431" s="188">
        <v>4</v>
      </c>
      <c r="F431" s="190"/>
      <c r="G431">
        <f t="shared" si="24"/>
        <v>27</v>
      </c>
      <c r="H431">
        <f>ROW()</f>
        <v>431</v>
      </c>
      <c r="I431">
        <f>IF(SUM(D431:E431)&lt;&gt;0,SUM(D$2:D431)-SUM(E$2:E431),"")</f>
        <v>0</v>
      </c>
      <c r="J431" s="203">
        <f t="shared" si="23"/>
        <v>41258</v>
      </c>
      <c r="K431" s="54" t="str">
        <f t="shared" si="22"/>
        <v>By  Parking Fees  Rs/- 4</v>
      </c>
      <c r="L431" s="51">
        <f>SUMIFS(D$2:D431,C$2:C431,C431)-SUMIFS(E$2:E431,C$2:C431,C431)+IFERROR(VLOOKUP(C431,Master!B$1:F$101,5,FALSE),0)</f>
        <v>-419</v>
      </c>
    </row>
    <row r="432" spans="1:12">
      <c r="A432" s="47">
        <f>IF(I432=0,A431,COUNTIF(I$2:I432,"=0")+1)</f>
        <v>216</v>
      </c>
      <c r="B432" s="203" t="s">
        <v>337</v>
      </c>
      <c r="C432" s="345" t="s">
        <v>339</v>
      </c>
      <c r="D432" s="189">
        <v>8</v>
      </c>
      <c r="E432" s="188"/>
      <c r="F432" s="190"/>
      <c r="G432">
        <f t="shared" si="24"/>
        <v>32</v>
      </c>
      <c r="H432">
        <f>ROW()</f>
        <v>432</v>
      </c>
      <c r="I432">
        <f>IF(SUM(D432:E432)&lt;&gt;0,SUM(D$2:D432)-SUM(E$2:E432),"")</f>
        <v>8</v>
      </c>
      <c r="J432" s="203">
        <f t="shared" si="23"/>
        <v>41154</v>
      </c>
      <c r="K432" s="54" t="str">
        <f t="shared" si="22"/>
        <v>By Cash Rs/-8</v>
      </c>
      <c r="L432" s="51">
        <f>SUMIFS(D$2:D432,C$2:C432,C432)-SUMIFS(E$2:E432,C$2:C432,C432)+IFERROR(VLOOKUP(C432,Master!B$1:F$101,5,FALSE),0)</f>
        <v>55</v>
      </c>
    </row>
    <row r="433" spans="1:12">
      <c r="A433" s="47">
        <f>IF(I433=0,A432,COUNTIF(I$2:I433,"=0")+1)</f>
        <v>216</v>
      </c>
      <c r="B433" s="203">
        <v>41154</v>
      </c>
      <c r="C433" s="345" t="s">
        <v>125</v>
      </c>
      <c r="D433" s="189"/>
      <c r="E433" s="188">
        <v>8</v>
      </c>
      <c r="F433" s="190"/>
      <c r="G433">
        <f t="shared" si="24"/>
        <v>27</v>
      </c>
      <c r="H433">
        <f>ROW()</f>
        <v>433</v>
      </c>
      <c r="I433">
        <f>IF(SUM(D433:E433)&lt;&gt;0,SUM(D$2:D433)-SUM(E$2:E433),"")</f>
        <v>0</v>
      </c>
      <c r="J433" s="203">
        <f t="shared" si="23"/>
        <v>41154</v>
      </c>
      <c r="K433" s="54" t="str">
        <f t="shared" si="22"/>
        <v>By  Insurance Rs/- 8</v>
      </c>
      <c r="L433" s="51">
        <f>SUMIFS(D$2:D433,C$2:C433,C433)-SUMIFS(E$2:E433,C$2:C433,C433)+IFERROR(VLOOKUP(C433,Master!B$1:F$101,5,FALSE),0)</f>
        <v>-427</v>
      </c>
    </row>
    <row r="434" spans="1:12">
      <c r="A434" s="47">
        <f>IF(I434=0,A433,COUNTIF(I$2:I434,"=0")+1)</f>
        <v>217</v>
      </c>
      <c r="B434" s="203" t="s">
        <v>337</v>
      </c>
      <c r="C434" s="345" t="s">
        <v>274</v>
      </c>
      <c r="D434" s="189">
        <v>1</v>
      </c>
      <c r="E434" s="188"/>
      <c r="F434" s="190"/>
      <c r="G434">
        <f t="shared" si="24"/>
        <v>58</v>
      </c>
      <c r="H434">
        <f>ROW()</f>
        <v>434</v>
      </c>
      <c r="I434">
        <f>IF(SUM(D434:E434)&lt;&gt;0,SUM(D$2:D434)-SUM(E$2:E434),"")</f>
        <v>1</v>
      </c>
      <c r="J434" s="203">
        <f t="shared" si="23"/>
        <v>41268</v>
      </c>
      <c r="K434" s="54" t="str">
        <f t="shared" si="22"/>
        <v>By Cash Rs/-1</v>
      </c>
      <c r="L434" s="51">
        <f>SUMIFS(D$2:D434,C$2:C434,C434)-SUMIFS(E$2:E434,C$2:C434,C434)+IFERROR(VLOOKUP(C434,Master!B$1:F$101,5,FALSE),0)</f>
        <v>48</v>
      </c>
    </row>
    <row r="435" spans="1:12">
      <c r="A435" s="47">
        <f>IF(I435=0,A434,COUNTIF(I$2:I435,"=0")+1)</f>
        <v>217</v>
      </c>
      <c r="B435" s="203">
        <v>41268</v>
      </c>
      <c r="C435" s="345" t="s">
        <v>125</v>
      </c>
      <c r="D435" s="189"/>
      <c r="E435" s="188">
        <v>1</v>
      </c>
      <c r="F435" s="190"/>
      <c r="G435">
        <f t="shared" si="24"/>
        <v>27</v>
      </c>
      <c r="H435">
        <f>ROW()</f>
        <v>435</v>
      </c>
      <c r="I435">
        <f>IF(SUM(D435:E435)&lt;&gt;0,SUM(D$2:D435)-SUM(E$2:E435),"")</f>
        <v>0</v>
      </c>
      <c r="J435" s="203">
        <f t="shared" si="23"/>
        <v>41268</v>
      </c>
      <c r="K435" s="54" t="str">
        <f t="shared" si="22"/>
        <v>By  Rentals  Rs/- 1</v>
      </c>
      <c r="L435" s="51">
        <f>SUMIFS(D$2:D435,C$2:C435,C435)-SUMIFS(E$2:E435,C$2:C435,C435)+IFERROR(VLOOKUP(C435,Master!B$1:F$101,5,FALSE),0)</f>
        <v>-428</v>
      </c>
    </row>
    <row r="436" spans="1:12">
      <c r="A436" s="47">
        <f>IF(I436=0,A435,COUNTIF(I$2:I436,"=0")+1)</f>
        <v>218</v>
      </c>
      <c r="B436" s="203" t="s">
        <v>337</v>
      </c>
      <c r="C436" s="345" t="s">
        <v>275</v>
      </c>
      <c r="D436" s="189">
        <v>7</v>
      </c>
      <c r="E436" s="188"/>
      <c r="F436" s="190"/>
      <c r="G436">
        <f t="shared" si="24"/>
        <v>60</v>
      </c>
      <c r="H436">
        <f>ROW()</f>
        <v>436</v>
      </c>
      <c r="I436">
        <f>IF(SUM(D436:E436)&lt;&gt;0,SUM(D$2:D436)-SUM(E$2:E436),"")</f>
        <v>7</v>
      </c>
      <c r="J436" s="203">
        <f t="shared" si="23"/>
        <v>41244</v>
      </c>
      <c r="K436" s="54" t="str">
        <f t="shared" si="22"/>
        <v>By Cash Rs/-7</v>
      </c>
      <c r="L436" s="51">
        <f>SUMIFS(D$2:D436,C$2:C436,C436)-SUMIFS(E$2:E436,C$2:C436,C436)+IFERROR(VLOOKUP(C436,Master!B$1:F$101,5,FALSE),0)</f>
        <v>40</v>
      </c>
    </row>
    <row r="437" spans="1:12">
      <c r="A437" s="47">
        <f>IF(I437=0,A436,COUNTIF(I$2:I437,"=0")+1)</f>
        <v>218</v>
      </c>
      <c r="B437" s="203">
        <v>41244</v>
      </c>
      <c r="C437" s="345" t="s">
        <v>125</v>
      </c>
      <c r="D437" s="189"/>
      <c r="E437" s="188">
        <v>7</v>
      </c>
      <c r="F437" s="190"/>
      <c r="G437">
        <f t="shared" si="24"/>
        <v>27</v>
      </c>
      <c r="H437">
        <f>ROW()</f>
        <v>437</v>
      </c>
      <c r="I437">
        <f>IF(SUM(D437:E437)&lt;&gt;0,SUM(D$2:D437)-SUM(E$2:E437),"")</f>
        <v>0</v>
      </c>
      <c r="J437" s="203">
        <f t="shared" si="23"/>
        <v>41244</v>
      </c>
      <c r="K437" s="54" t="str">
        <f t="shared" si="22"/>
        <v>By  Entertainment  Rs/- 7</v>
      </c>
      <c r="L437" s="51">
        <f>SUMIFS(D$2:D437,C$2:C437,C437)-SUMIFS(E$2:E437,C$2:C437,C437)+IFERROR(VLOOKUP(C437,Master!B$1:F$101,5,FALSE),0)</f>
        <v>-435</v>
      </c>
    </row>
    <row r="438" spans="1:12">
      <c r="A438" s="47">
        <f>IF(I438=0,A437,COUNTIF(I$2:I438,"=0")+1)</f>
        <v>219</v>
      </c>
      <c r="B438" s="203" t="s">
        <v>337</v>
      </c>
      <c r="C438" s="345" t="s">
        <v>277</v>
      </c>
      <c r="D438" s="189">
        <v>9</v>
      </c>
      <c r="E438" s="188"/>
      <c r="F438" s="190"/>
      <c r="G438">
        <f t="shared" si="24"/>
        <v>62</v>
      </c>
      <c r="H438">
        <f>ROW()</f>
        <v>438</v>
      </c>
      <c r="I438">
        <f>IF(SUM(D438:E438)&lt;&gt;0,SUM(D$2:D438)-SUM(E$2:E438),"")</f>
        <v>9</v>
      </c>
      <c r="J438" s="203">
        <f t="shared" si="23"/>
        <v>41261</v>
      </c>
      <c r="K438" s="54" t="str">
        <f t="shared" si="22"/>
        <v>By Cash Rs/-9</v>
      </c>
      <c r="L438" s="51">
        <f>SUMIFS(D$2:D438,C$2:C438,C438)-SUMIFS(E$2:E438,C$2:C438,C438)+IFERROR(VLOOKUP(C438,Master!B$1:F$101,5,FALSE),0)</f>
        <v>38</v>
      </c>
    </row>
    <row r="439" spans="1:12">
      <c r="A439" s="47">
        <f>IF(I439=0,A438,COUNTIF(I$2:I439,"=0")+1)</f>
        <v>219</v>
      </c>
      <c r="B439" s="203">
        <v>41261</v>
      </c>
      <c r="C439" s="345" t="s">
        <v>125</v>
      </c>
      <c r="D439" s="189"/>
      <c r="E439" s="188">
        <v>9</v>
      </c>
      <c r="F439" s="190"/>
      <c r="G439">
        <f t="shared" si="24"/>
        <v>27</v>
      </c>
      <c r="H439">
        <f>ROW()</f>
        <v>439</v>
      </c>
      <c r="I439">
        <f>IF(SUM(D439:E439)&lt;&gt;0,SUM(D$2:D439)-SUM(E$2:E439),"")</f>
        <v>0</v>
      </c>
      <c r="J439" s="203">
        <f t="shared" si="23"/>
        <v>41261</v>
      </c>
      <c r="K439" s="54" t="str">
        <f t="shared" si="22"/>
        <v>By  Lodging  Rs/- 9</v>
      </c>
      <c r="L439" s="51">
        <f>SUMIFS(D$2:D439,C$2:C439,C439)-SUMIFS(E$2:E439,C$2:C439,C439)+IFERROR(VLOOKUP(C439,Master!B$1:F$101,5,FALSE),0)</f>
        <v>-444</v>
      </c>
    </row>
    <row r="440" spans="1:12">
      <c r="A440" s="47">
        <f>IF(I440=0,A439,COUNTIF(I$2:I440,"=0")+1)</f>
        <v>220</v>
      </c>
      <c r="B440" s="203" t="s">
        <v>337</v>
      </c>
      <c r="C440" s="345" t="s">
        <v>279</v>
      </c>
      <c r="D440" s="189">
        <v>1</v>
      </c>
      <c r="E440" s="188"/>
      <c r="F440" s="190"/>
      <c r="G440">
        <f t="shared" si="24"/>
        <v>64</v>
      </c>
      <c r="H440">
        <f>ROW()</f>
        <v>440</v>
      </c>
      <c r="I440">
        <f>IF(SUM(D440:E440)&lt;&gt;0,SUM(D$2:D440)-SUM(E$2:E440),"")</f>
        <v>1</v>
      </c>
      <c r="J440" s="203">
        <f t="shared" si="23"/>
        <v>41039</v>
      </c>
      <c r="K440" s="54" t="str">
        <f t="shared" si="22"/>
        <v>By Cash Rs/-1</v>
      </c>
      <c r="L440" s="51">
        <f>SUMIFS(D$2:D440,C$2:C440,C440)-SUMIFS(E$2:E440,C$2:C440,C440)+IFERROR(VLOOKUP(C440,Master!B$1:F$101,5,FALSE),0)</f>
        <v>59</v>
      </c>
    </row>
    <row r="441" spans="1:12">
      <c r="A441" s="47">
        <f>IF(I441=0,A440,COUNTIF(I$2:I441,"=0")+1)</f>
        <v>220</v>
      </c>
      <c r="B441" s="203">
        <v>41039</v>
      </c>
      <c r="C441" s="345" t="s">
        <v>125</v>
      </c>
      <c r="D441" s="189"/>
      <c r="E441" s="188">
        <v>1</v>
      </c>
      <c r="F441" s="190"/>
      <c r="G441">
        <f t="shared" si="24"/>
        <v>27</v>
      </c>
      <c r="H441">
        <f>ROW()</f>
        <v>441</v>
      </c>
      <c r="I441">
        <f>IF(SUM(D441:E441)&lt;&gt;0,SUM(D$2:D441)-SUM(E$2:E441),"")</f>
        <v>0</v>
      </c>
      <c r="J441" s="203">
        <f t="shared" si="23"/>
        <v>41039</v>
      </c>
      <c r="K441" s="54" t="str">
        <f t="shared" si="22"/>
        <v>By  Parking Fees  Rs/- 1</v>
      </c>
      <c r="L441" s="51">
        <f>SUMIFS(D$2:D441,C$2:C441,C441)-SUMIFS(E$2:E441,C$2:C441,C441)+IFERROR(VLOOKUP(C441,Master!B$1:F$101,5,FALSE),0)</f>
        <v>-445</v>
      </c>
    </row>
    <row r="442" spans="1:12">
      <c r="A442" s="47">
        <f>IF(I442=0,A441,COUNTIF(I$2:I442,"=0")+1)</f>
        <v>221</v>
      </c>
      <c r="B442" s="203" t="s">
        <v>337</v>
      </c>
      <c r="C442" s="345" t="s">
        <v>339</v>
      </c>
      <c r="D442" s="189">
        <v>2</v>
      </c>
      <c r="E442" s="188"/>
      <c r="F442" s="190"/>
      <c r="G442">
        <f t="shared" si="24"/>
        <v>32</v>
      </c>
      <c r="H442">
        <f>ROW()</f>
        <v>442</v>
      </c>
      <c r="I442">
        <f>IF(SUM(D442:E442)&lt;&gt;0,SUM(D$2:D442)-SUM(E$2:E442),"")</f>
        <v>2</v>
      </c>
      <c r="J442" s="203">
        <f t="shared" si="23"/>
        <v>41114</v>
      </c>
      <c r="K442" s="54" t="str">
        <f t="shared" si="22"/>
        <v>By Cash Rs/-2</v>
      </c>
      <c r="L442" s="51">
        <f>SUMIFS(D$2:D442,C$2:C442,C442)-SUMIFS(E$2:E442,C$2:C442,C442)+IFERROR(VLOOKUP(C442,Master!B$1:F$101,5,FALSE),0)</f>
        <v>57</v>
      </c>
    </row>
    <row r="443" spans="1:12">
      <c r="A443" s="47">
        <f>IF(I443=0,A442,COUNTIF(I$2:I443,"=0")+1)</f>
        <v>221</v>
      </c>
      <c r="B443" s="203">
        <v>41114</v>
      </c>
      <c r="C443" s="345" t="s">
        <v>125</v>
      </c>
      <c r="D443" s="189"/>
      <c r="E443" s="188">
        <v>2</v>
      </c>
      <c r="F443" s="190"/>
      <c r="G443">
        <f t="shared" si="24"/>
        <v>27</v>
      </c>
      <c r="H443">
        <f>ROW()</f>
        <v>443</v>
      </c>
      <c r="I443">
        <f>IF(SUM(D443:E443)&lt;&gt;0,SUM(D$2:D443)-SUM(E$2:E443),"")</f>
        <v>0</v>
      </c>
      <c r="J443" s="203">
        <f t="shared" si="23"/>
        <v>41114</v>
      </c>
      <c r="K443" s="54" t="str">
        <f t="shared" si="22"/>
        <v>By  Insurance Rs/- 2</v>
      </c>
      <c r="L443" s="51">
        <f>SUMIFS(D$2:D443,C$2:C443,C443)-SUMIFS(E$2:E443,C$2:C443,C443)+IFERROR(VLOOKUP(C443,Master!B$1:F$101,5,FALSE),0)</f>
        <v>-447</v>
      </c>
    </row>
    <row r="444" spans="1:12">
      <c r="A444" s="47">
        <f>IF(I444=0,A443,COUNTIF(I$2:I444,"=0")+1)</f>
        <v>222</v>
      </c>
      <c r="B444" s="203" t="s">
        <v>337</v>
      </c>
      <c r="C444" s="345" t="s">
        <v>274</v>
      </c>
      <c r="D444" s="189">
        <v>1</v>
      </c>
      <c r="E444" s="188"/>
      <c r="F444" s="190"/>
      <c r="G444">
        <f t="shared" si="24"/>
        <v>58</v>
      </c>
      <c r="H444">
        <f>ROW()</f>
        <v>444</v>
      </c>
      <c r="I444">
        <f>IF(SUM(D444:E444)&lt;&gt;0,SUM(D$2:D444)-SUM(E$2:E444),"")</f>
        <v>1</v>
      </c>
      <c r="J444" s="203">
        <f t="shared" si="23"/>
        <v>41036</v>
      </c>
      <c r="K444" s="54" t="str">
        <f t="shared" si="22"/>
        <v>By Cash Rs/-1</v>
      </c>
      <c r="L444" s="51">
        <f>SUMIFS(D$2:D444,C$2:C444,C444)-SUMIFS(E$2:E444,C$2:C444,C444)+IFERROR(VLOOKUP(C444,Master!B$1:F$101,5,FALSE),0)</f>
        <v>49</v>
      </c>
    </row>
    <row r="445" spans="1:12">
      <c r="A445" s="47">
        <f>IF(I445=0,A444,COUNTIF(I$2:I445,"=0")+1)</f>
        <v>222</v>
      </c>
      <c r="B445" s="203">
        <v>41036</v>
      </c>
      <c r="C445" s="345" t="s">
        <v>125</v>
      </c>
      <c r="D445" s="189"/>
      <c r="E445" s="188">
        <v>1</v>
      </c>
      <c r="F445" s="190"/>
      <c r="G445">
        <f t="shared" si="24"/>
        <v>27</v>
      </c>
      <c r="H445">
        <f>ROW()</f>
        <v>445</v>
      </c>
      <c r="I445">
        <f>IF(SUM(D445:E445)&lt;&gt;0,SUM(D$2:D445)-SUM(E$2:E445),"")</f>
        <v>0</v>
      </c>
      <c r="J445" s="203">
        <f t="shared" si="23"/>
        <v>41036</v>
      </c>
      <c r="K445" s="54" t="str">
        <f t="shared" si="22"/>
        <v>By  Rentals  Rs/- 1</v>
      </c>
      <c r="L445" s="51">
        <f>SUMIFS(D$2:D445,C$2:C445,C445)-SUMIFS(E$2:E445,C$2:C445,C445)+IFERROR(VLOOKUP(C445,Master!B$1:F$101,5,FALSE),0)</f>
        <v>-448</v>
      </c>
    </row>
    <row r="446" spans="1:12">
      <c r="A446" s="47">
        <f>IF(I446=0,A445,COUNTIF(I$2:I446,"=0")+1)</f>
        <v>223</v>
      </c>
      <c r="B446" s="203" t="s">
        <v>337</v>
      </c>
      <c r="C446" s="345" t="s">
        <v>275</v>
      </c>
      <c r="D446" s="189">
        <v>9</v>
      </c>
      <c r="E446" s="188"/>
      <c r="F446" s="190"/>
      <c r="G446">
        <f t="shared" si="24"/>
        <v>60</v>
      </c>
      <c r="H446">
        <f>ROW()</f>
        <v>446</v>
      </c>
      <c r="I446">
        <f>IF(SUM(D446:E446)&lt;&gt;0,SUM(D$2:D446)-SUM(E$2:E446),"")</f>
        <v>9</v>
      </c>
      <c r="J446" s="203">
        <f t="shared" si="23"/>
        <v>41001</v>
      </c>
      <c r="K446" s="54" t="str">
        <f t="shared" si="22"/>
        <v>By Cash Rs/-9</v>
      </c>
      <c r="L446" s="51">
        <f>SUMIFS(D$2:D446,C$2:C446,C446)-SUMIFS(E$2:E446,C$2:C446,C446)+IFERROR(VLOOKUP(C446,Master!B$1:F$101,5,FALSE),0)</f>
        <v>49</v>
      </c>
    </row>
    <row r="447" spans="1:12">
      <c r="A447" s="47">
        <f>IF(I447=0,A446,COUNTIF(I$2:I447,"=0")+1)</f>
        <v>223</v>
      </c>
      <c r="B447" s="203">
        <v>41001</v>
      </c>
      <c r="C447" s="345" t="s">
        <v>125</v>
      </c>
      <c r="D447" s="189"/>
      <c r="E447" s="188">
        <v>9</v>
      </c>
      <c r="F447" s="190"/>
      <c r="G447">
        <f t="shared" si="24"/>
        <v>27</v>
      </c>
      <c r="H447">
        <f>ROW()</f>
        <v>447</v>
      </c>
      <c r="I447">
        <f>IF(SUM(D447:E447)&lt;&gt;0,SUM(D$2:D447)-SUM(E$2:E447),"")</f>
        <v>0</v>
      </c>
      <c r="J447" s="203">
        <f t="shared" si="23"/>
        <v>41001</v>
      </c>
      <c r="K447" s="54" t="str">
        <f t="shared" si="22"/>
        <v>By  Entertainment  Rs/- 9</v>
      </c>
      <c r="L447" s="51">
        <f>SUMIFS(D$2:D447,C$2:C447,C447)-SUMIFS(E$2:E447,C$2:C447,C447)+IFERROR(VLOOKUP(C447,Master!B$1:F$101,5,FALSE),0)</f>
        <v>-457</v>
      </c>
    </row>
    <row r="448" spans="1:12">
      <c r="A448" s="47">
        <f>IF(I448=0,A447,COUNTIF(I$2:I448,"=0")+1)</f>
        <v>224</v>
      </c>
      <c r="B448" s="203" t="s">
        <v>337</v>
      </c>
      <c r="C448" s="345" t="s">
        <v>277</v>
      </c>
      <c r="D448" s="189">
        <v>6</v>
      </c>
      <c r="E448" s="188"/>
      <c r="F448" s="190"/>
      <c r="G448">
        <f t="shared" si="24"/>
        <v>62</v>
      </c>
      <c r="H448">
        <f>ROW()</f>
        <v>448</v>
      </c>
      <c r="I448">
        <f>IF(SUM(D448:E448)&lt;&gt;0,SUM(D$2:D448)-SUM(E$2:E448),"")</f>
        <v>6</v>
      </c>
      <c r="J448" s="203">
        <f t="shared" si="23"/>
        <v>41141</v>
      </c>
      <c r="K448" s="54" t="str">
        <f t="shared" si="22"/>
        <v>By Cash Rs/-6</v>
      </c>
      <c r="L448" s="51">
        <f>SUMIFS(D$2:D448,C$2:C448,C448)-SUMIFS(E$2:E448,C$2:C448,C448)+IFERROR(VLOOKUP(C448,Master!B$1:F$101,5,FALSE),0)</f>
        <v>44</v>
      </c>
    </row>
    <row r="449" spans="1:12">
      <c r="A449" s="47">
        <f>IF(I449=0,A448,COUNTIF(I$2:I449,"=0")+1)</f>
        <v>224</v>
      </c>
      <c r="B449" s="203">
        <v>41141</v>
      </c>
      <c r="C449" s="345" t="s">
        <v>125</v>
      </c>
      <c r="D449" s="189"/>
      <c r="E449" s="188">
        <v>6</v>
      </c>
      <c r="F449" s="190"/>
      <c r="G449">
        <f t="shared" si="24"/>
        <v>27</v>
      </c>
      <c r="H449">
        <f>ROW()</f>
        <v>449</v>
      </c>
      <c r="I449">
        <f>IF(SUM(D449:E449)&lt;&gt;0,SUM(D$2:D449)-SUM(E$2:E449),"")</f>
        <v>0</v>
      </c>
      <c r="J449" s="203">
        <f t="shared" si="23"/>
        <v>41141</v>
      </c>
      <c r="K449" s="54" t="str">
        <f t="shared" si="22"/>
        <v>By  Lodging  Rs/- 6</v>
      </c>
      <c r="L449" s="51">
        <f>SUMIFS(D$2:D449,C$2:C449,C449)-SUMIFS(E$2:E449,C$2:C449,C449)+IFERROR(VLOOKUP(C449,Master!B$1:F$101,5,FALSE),0)</f>
        <v>-463</v>
      </c>
    </row>
    <row r="450" spans="1:12">
      <c r="A450" s="47">
        <f>IF(I450=0,A449,COUNTIF(I$2:I450,"=0")+1)</f>
        <v>225</v>
      </c>
      <c r="B450" s="203" t="s">
        <v>337</v>
      </c>
      <c r="C450" s="345" t="s">
        <v>279</v>
      </c>
      <c r="D450" s="189">
        <v>1</v>
      </c>
      <c r="E450" s="188"/>
      <c r="F450" s="190"/>
      <c r="G450">
        <f t="shared" si="24"/>
        <v>64</v>
      </c>
      <c r="H450">
        <f>ROW()</f>
        <v>450</v>
      </c>
      <c r="I450">
        <f>IF(SUM(D450:E450)&lt;&gt;0,SUM(D$2:D450)-SUM(E$2:E450),"")</f>
        <v>1</v>
      </c>
      <c r="J450" s="203">
        <f t="shared" si="23"/>
        <v>41132</v>
      </c>
      <c r="K450" s="54" t="str">
        <f t="shared" ref="K450:K513" si="25">IF(I450=0,"By "&amp;C449&amp;" Rs/- "&amp;SUM(D449:E449),"By "&amp;C451&amp;" Rs/-"&amp;SUM(D451:E451))</f>
        <v>By Cash Rs/-1</v>
      </c>
      <c r="L450" s="51">
        <f>SUMIFS(D$2:D450,C$2:C450,C450)-SUMIFS(E$2:E450,C$2:C450,C450)+IFERROR(VLOOKUP(C450,Master!B$1:F$101,5,FALSE),0)</f>
        <v>60</v>
      </c>
    </row>
    <row r="451" spans="1:12">
      <c r="A451" s="307">
        <f>IF(I451=0,A450,COUNTIF(I$2:I451,"=0")+1)</f>
        <v>225</v>
      </c>
      <c r="B451" s="203">
        <v>41132</v>
      </c>
      <c r="C451" s="345" t="s">
        <v>125</v>
      </c>
      <c r="D451" s="189"/>
      <c r="E451" s="188">
        <v>1</v>
      </c>
      <c r="F451" s="190"/>
      <c r="G451">
        <f t="shared" si="24"/>
        <v>27</v>
      </c>
      <c r="H451">
        <f>ROW()</f>
        <v>451</v>
      </c>
      <c r="I451">
        <f>IF(SUM(D451:E451)&lt;&gt;0,SUM(D$2:D451)-SUM(E$2:E451),"")</f>
        <v>0</v>
      </c>
      <c r="J451" s="203">
        <f t="shared" ref="J451:J514" si="26">IFERROR(AVERAGEIFS(B:B,A:A,A451),"")</f>
        <v>41132</v>
      </c>
      <c r="K451" s="54" t="str">
        <f t="shared" si="25"/>
        <v>By  Parking Fees  Rs/- 1</v>
      </c>
      <c r="L451" s="51">
        <f>SUMIFS(D$2:D451,C$2:C451,C451)-SUMIFS(E$2:E451,C$2:C451,C451)+IFERROR(VLOOKUP(C451,Master!B$1:F$101,5,FALSE),0)</f>
        <v>-464</v>
      </c>
    </row>
    <row r="452" spans="1:12">
      <c r="A452" s="47">
        <f>IF(I452=0,A451,COUNTIF(I$2:I452,"=0")+1)</f>
        <v>226</v>
      </c>
      <c r="B452" s="203" t="s">
        <v>337</v>
      </c>
      <c r="C452" s="345" t="s">
        <v>339</v>
      </c>
      <c r="D452" s="189">
        <v>7</v>
      </c>
      <c r="E452" s="188"/>
      <c r="F452" s="190"/>
      <c r="G452">
        <f t="shared" si="24"/>
        <v>32</v>
      </c>
      <c r="H452">
        <f>ROW()</f>
        <v>452</v>
      </c>
      <c r="I452">
        <f>IF(SUM(D452:E452)&lt;&gt;0,SUM(D$2:D452)-SUM(E$2:E452),"")</f>
        <v>7</v>
      </c>
      <c r="J452" s="203">
        <f t="shared" si="26"/>
        <v>41052</v>
      </c>
      <c r="K452" s="54" t="str">
        <f t="shared" si="25"/>
        <v>By Cash Rs/-7</v>
      </c>
      <c r="L452" s="51">
        <f>SUMIFS(D$2:D452,C$2:C452,C452)-SUMIFS(E$2:E452,C$2:C452,C452)+IFERROR(VLOOKUP(C452,Master!B$1:F$101,5,FALSE),0)</f>
        <v>64</v>
      </c>
    </row>
    <row r="453" spans="1:12">
      <c r="A453" s="47">
        <f>IF(I453=0,A452,COUNTIF(I$2:I453,"=0")+1)</f>
        <v>226</v>
      </c>
      <c r="B453" s="203">
        <v>41052</v>
      </c>
      <c r="C453" s="345" t="s">
        <v>125</v>
      </c>
      <c r="D453" s="189"/>
      <c r="E453" s="188">
        <v>7</v>
      </c>
      <c r="F453" s="190"/>
      <c r="G453">
        <f t="shared" si="24"/>
        <v>27</v>
      </c>
      <c r="H453">
        <f>ROW()</f>
        <v>453</v>
      </c>
      <c r="I453">
        <f>IF(SUM(D453:E453)&lt;&gt;0,SUM(D$2:D453)-SUM(E$2:E453),"")</f>
        <v>0</v>
      </c>
      <c r="J453" s="203">
        <f t="shared" si="26"/>
        <v>41052</v>
      </c>
      <c r="K453" s="54" t="str">
        <f t="shared" si="25"/>
        <v>By  Insurance Rs/- 7</v>
      </c>
      <c r="L453" s="51">
        <f>SUMIFS(D$2:D453,C$2:C453,C453)-SUMIFS(E$2:E453,C$2:C453,C453)+IFERROR(VLOOKUP(C453,Master!B$1:F$101,5,FALSE),0)</f>
        <v>-471</v>
      </c>
    </row>
    <row r="454" spans="1:12">
      <c r="A454" s="47">
        <f>IF(I454=0,A453,COUNTIF(I$2:I454,"=0")+1)</f>
        <v>227</v>
      </c>
      <c r="B454" s="203" t="s">
        <v>337</v>
      </c>
      <c r="C454" s="345" t="s">
        <v>274</v>
      </c>
      <c r="D454" s="189">
        <v>3</v>
      </c>
      <c r="E454" s="188"/>
      <c r="F454" s="190"/>
      <c r="G454">
        <f t="shared" si="24"/>
        <v>58</v>
      </c>
      <c r="H454">
        <f>ROW()</f>
        <v>454</v>
      </c>
      <c r="I454">
        <f>IF(SUM(D454:E454)&lt;&gt;0,SUM(D$2:D454)-SUM(E$2:E454),"")</f>
        <v>3</v>
      </c>
      <c r="J454" s="203">
        <f t="shared" si="26"/>
        <v>41149</v>
      </c>
      <c r="K454" s="54" t="str">
        <f t="shared" si="25"/>
        <v>By Cash Rs/-3</v>
      </c>
      <c r="L454" s="51">
        <f>SUMIFS(D$2:D454,C$2:C454,C454)-SUMIFS(E$2:E454,C$2:C454,C454)+IFERROR(VLOOKUP(C454,Master!B$1:F$101,5,FALSE),0)</f>
        <v>52</v>
      </c>
    </row>
    <row r="455" spans="1:12">
      <c r="A455" s="47">
        <f>IF(I455=0,A454,COUNTIF(I$2:I455,"=0")+1)</f>
        <v>227</v>
      </c>
      <c r="B455" s="203">
        <v>41149</v>
      </c>
      <c r="C455" s="345" t="s">
        <v>125</v>
      </c>
      <c r="D455" s="189"/>
      <c r="E455" s="188">
        <v>3</v>
      </c>
      <c r="F455" s="190"/>
      <c r="G455">
        <f t="shared" si="24"/>
        <v>27</v>
      </c>
      <c r="H455">
        <f>ROW()</f>
        <v>455</v>
      </c>
      <c r="I455">
        <f>IF(SUM(D455:E455)&lt;&gt;0,SUM(D$2:D455)-SUM(E$2:E455),"")</f>
        <v>0</v>
      </c>
      <c r="J455" s="203">
        <f t="shared" si="26"/>
        <v>41149</v>
      </c>
      <c r="K455" s="54" t="str">
        <f t="shared" si="25"/>
        <v>By  Rentals  Rs/- 3</v>
      </c>
      <c r="L455" s="51">
        <f>SUMIFS(D$2:D455,C$2:C455,C455)-SUMIFS(E$2:E455,C$2:C455,C455)+IFERROR(VLOOKUP(C455,Master!B$1:F$101,5,FALSE),0)</f>
        <v>-474</v>
      </c>
    </row>
    <row r="456" spans="1:12">
      <c r="A456" s="47">
        <f>IF(I456=0,A455,COUNTIF(I$2:I456,"=0")+1)</f>
        <v>228</v>
      </c>
      <c r="B456" s="203" t="s">
        <v>337</v>
      </c>
      <c r="C456" s="345" t="s">
        <v>275</v>
      </c>
      <c r="D456" s="189">
        <v>9</v>
      </c>
      <c r="E456" s="188"/>
      <c r="F456" s="190"/>
      <c r="G456">
        <f t="shared" si="24"/>
        <v>60</v>
      </c>
      <c r="H456">
        <f>ROW()</f>
        <v>456</v>
      </c>
      <c r="I456">
        <f>IF(SUM(D456:E456)&lt;&gt;0,SUM(D$2:D456)-SUM(E$2:E456),"")</f>
        <v>9</v>
      </c>
      <c r="J456" s="203">
        <f t="shared" si="26"/>
        <v>41109</v>
      </c>
      <c r="K456" s="54" t="str">
        <f t="shared" si="25"/>
        <v>By Cash Rs/-9</v>
      </c>
      <c r="L456" s="51">
        <f>SUMIFS(D$2:D456,C$2:C456,C456)-SUMIFS(E$2:E456,C$2:C456,C456)+IFERROR(VLOOKUP(C456,Master!B$1:F$101,5,FALSE),0)</f>
        <v>58</v>
      </c>
    </row>
    <row r="457" spans="1:12">
      <c r="A457" s="47">
        <f>IF(I457=0,A456,COUNTIF(I$2:I457,"=0")+1)</f>
        <v>228</v>
      </c>
      <c r="B457" s="203">
        <v>41109</v>
      </c>
      <c r="C457" s="345" t="s">
        <v>125</v>
      </c>
      <c r="D457" s="189"/>
      <c r="E457" s="188">
        <v>9</v>
      </c>
      <c r="F457" s="190"/>
      <c r="G457">
        <f t="shared" si="24"/>
        <v>27</v>
      </c>
      <c r="H457">
        <f>ROW()</f>
        <v>457</v>
      </c>
      <c r="I457">
        <f>IF(SUM(D457:E457)&lt;&gt;0,SUM(D$2:D457)-SUM(E$2:E457),"")</f>
        <v>0</v>
      </c>
      <c r="J457" s="203">
        <f t="shared" si="26"/>
        <v>41109</v>
      </c>
      <c r="K457" s="54" t="str">
        <f t="shared" si="25"/>
        <v>By  Entertainment  Rs/- 9</v>
      </c>
      <c r="L457" s="51">
        <f>SUMIFS(D$2:D457,C$2:C457,C457)-SUMIFS(E$2:E457,C$2:C457,C457)+IFERROR(VLOOKUP(C457,Master!B$1:F$101,5,FALSE),0)</f>
        <v>-483</v>
      </c>
    </row>
    <row r="458" spans="1:12">
      <c r="A458" s="47">
        <f>IF(I458=0,A457,COUNTIF(I$2:I458,"=0")+1)</f>
        <v>229</v>
      </c>
      <c r="B458" s="203" t="s">
        <v>337</v>
      </c>
      <c r="C458" s="345" t="s">
        <v>277</v>
      </c>
      <c r="D458" s="189">
        <v>1</v>
      </c>
      <c r="E458" s="188"/>
      <c r="F458" s="190"/>
      <c r="G458">
        <f t="shared" si="24"/>
        <v>62</v>
      </c>
      <c r="H458">
        <f>ROW()</f>
        <v>458</v>
      </c>
      <c r="I458">
        <f>IF(SUM(D458:E458)&lt;&gt;0,SUM(D$2:D458)-SUM(E$2:E458),"")</f>
        <v>1</v>
      </c>
      <c r="J458" s="203">
        <f t="shared" si="26"/>
        <v>41017</v>
      </c>
      <c r="K458" s="54" t="str">
        <f t="shared" si="25"/>
        <v>By Cash Rs/-1</v>
      </c>
      <c r="L458" s="51">
        <f>SUMIFS(D$2:D458,C$2:C458,C458)-SUMIFS(E$2:E458,C$2:C458,C458)+IFERROR(VLOOKUP(C458,Master!B$1:F$101,5,FALSE),0)</f>
        <v>45</v>
      </c>
    </row>
    <row r="459" spans="1:12">
      <c r="A459" s="47">
        <f>IF(I459=0,A458,COUNTIF(I$2:I459,"=0")+1)</f>
        <v>229</v>
      </c>
      <c r="B459" s="203">
        <v>41017</v>
      </c>
      <c r="C459" s="345" t="s">
        <v>125</v>
      </c>
      <c r="D459" s="189"/>
      <c r="E459" s="188">
        <v>1</v>
      </c>
      <c r="F459" s="190"/>
      <c r="G459">
        <f t="shared" si="24"/>
        <v>27</v>
      </c>
      <c r="H459">
        <f>ROW()</f>
        <v>459</v>
      </c>
      <c r="I459">
        <f>IF(SUM(D459:E459)&lt;&gt;0,SUM(D$2:D459)-SUM(E$2:E459),"")</f>
        <v>0</v>
      </c>
      <c r="J459" s="203">
        <f t="shared" si="26"/>
        <v>41017</v>
      </c>
      <c r="K459" s="54" t="str">
        <f t="shared" si="25"/>
        <v>By  Lodging  Rs/- 1</v>
      </c>
      <c r="L459" s="51">
        <f>SUMIFS(D$2:D459,C$2:C459,C459)-SUMIFS(E$2:E459,C$2:C459,C459)+IFERROR(VLOOKUP(C459,Master!B$1:F$101,5,FALSE),0)</f>
        <v>-484</v>
      </c>
    </row>
    <row r="460" spans="1:12">
      <c r="A460" s="47">
        <f>IF(I460=0,A459,COUNTIF(I$2:I460,"=0")+1)</f>
        <v>230</v>
      </c>
      <c r="B460" s="203" t="s">
        <v>337</v>
      </c>
      <c r="C460" s="345" t="s">
        <v>279</v>
      </c>
      <c r="D460" s="189">
        <v>5</v>
      </c>
      <c r="E460" s="188"/>
      <c r="F460" s="190"/>
      <c r="G460">
        <f t="shared" ref="G460:G523" si="27">VLOOKUP(C460,LL,2,FALSE)</f>
        <v>64</v>
      </c>
      <c r="H460">
        <f>ROW()</f>
        <v>460</v>
      </c>
      <c r="I460">
        <f>IF(SUM(D460:E460)&lt;&gt;0,SUM(D$2:D460)-SUM(E$2:E460),"")</f>
        <v>5</v>
      </c>
      <c r="J460" s="203">
        <f t="shared" si="26"/>
        <v>41251</v>
      </c>
      <c r="K460" s="54" t="str">
        <f t="shared" si="25"/>
        <v>By Cash Rs/-5</v>
      </c>
      <c r="L460" s="51">
        <f>SUMIFS(D$2:D460,C$2:C460,C460)-SUMIFS(E$2:E460,C$2:C460,C460)+IFERROR(VLOOKUP(C460,Master!B$1:F$101,5,FALSE),0)</f>
        <v>65</v>
      </c>
    </row>
    <row r="461" spans="1:12">
      <c r="A461" s="47">
        <f>IF(I461=0,A460,COUNTIF(I$2:I461,"=0")+1)</f>
        <v>230</v>
      </c>
      <c r="B461" s="203">
        <v>41251</v>
      </c>
      <c r="C461" s="345" t="s">
        <v>125</v>
      </c>
      <c r="D461" s="189"/>
      <c r="E461" s="188">
        <v>5</v>
      </c>
      <c r="F461" s="190"/>
      <c r="G461">
        <f t="shared" si="27"/>
        <v>27</v>
      </c>
      <c r="H461">
        <f>ROW()</f>
        <v>461</v>
      </c>
      <c r="I461">
        <f>IF(SUM(D461:E461)&lt;&gt;0,SUM(D$2:D461)-SUM(E$2:E461),"")</f>
        <v>0</v>
      </c>
      <c r="J461" s="203">
        <f t="shared" si="26"/>
        <v>41251</v>
      </c>
      <c r="K461" s="54" t="str">
        <f t="shared" si="25"/>
        <v>By  Parking Fees  Rs/- 5</v>
      </c>
      <c r="L461" s="51">
        <f>SUMIFS(D$2:D461,C$2:C461,C461)-SUMIFS(E$2:E461,C$2:C461,C461)+IFERROR(VLOOKUP(C461,Master!B$1:F$101,5,FALSE),0)</f>
        <v>-489</v>
      </c>
    </row>
    <row r="462" spans="1:12">
      <c r="A462" s="47">
        <f>IF(I462=0,A461,COUNTIF(I$2:I462,"=0")+1)</f>
        <v>231</v>
      </c>
      <c r="B462" s="203" t="s">
        <v>337</v>
      </c>
      <c r="C462" s="345" t="s">
        <v>339</v>
      </c>
      <c r="D462" s="189">
        <v>10</v>
      </c>
      <c r="E462" s="188"/>
      <c r="F462" s="190"/>
      <c r="G462">
        <f t="shared" si="27"/>
        <v>32</v>
      </c>
      <c r="H462">
        <f>ROW()</f>
        <v>462</v>
      </c>
      <c r="I462">
        <f>IF(SUM(D462:E462)&lt;&gt;0,SUM(D$2:D462)-SUM(E$2:E462),"")</f>
        <v>10</v>
      </c>
      <c r="J462" s="203">
        <f t="shared" si="26"/>
        <v>41005</v>
      </c>
      <c r="K462" s="54" t="str">
        <f t="shared" si="25"/>
        <v>By Cash Rs/-10</v>
      </c>
      <c r="L462" s="51">
        <f>SUMIFS(D$2:D462,C$2:C462,C462)-SUMIFS(E$2:E462,C$2:C462,C462)+IFERROR(VLOOKUP(C462,Master!B$1:F$101,5,FALSE),0)</f>
        <v>74</v>
      </c>
    </row>
    <row r="463" spans="1:12">
      <c r="A463" s="47">
        <f>IF(I463=0,A462,COUNTIF(I$2:I463,"=0")+1)</f>
        <v>231</v>
      </c>
      <c r="B463" s="203">
        <v>41005</v>
      </c>
      <c r="C463" s="345" t="s">
        <v>125</v>
      </c>
      <c r="D463" s="189"/>
      <c r="E463" s="188">
        <v>10</v>
      </c>
      <c r="F463" s="190"/>
      <c r="G463">
        <f t="shared" si="27"/>
        <v>27</v>
      </c>
      <c r="H463">
        <f>ROW()</f>
        <v>463</v>
      </c>
      <c r="I463">
        <f>IF(SUM(D463:E463)&lt;&gt;0,SUM(D$2:D463)-SUM(E$2:E463),"")</f>
        <v>0</v>
      </c>
      <c r="J463" s="203">
        <f t="shared" si="26"/>
        <v>41005</v>
      </c>
      <c r="K463" s="54" t="str">
        <f t="shared" si="25"/>
        <v>By  Insurance Rs/- 10</v>
      </c>
      <c r="L463" s="51">
        <f>SUMIFS(D$2:D463,C$2:C463,C463)-SUMIFS(E$2:E463,C$2:C463,C463)+IFERROR(VLOOKUP(C463,Master!B$1:F$101,5,FALSE),0)</f>
        <v>-499</v>
      </c>
    </row>
    <row r="464" spans="1:12">
      <c r="A464" s="47">
        <f>IF(I464=0,A463,COUNTIF(I$2:I464,"=0")+1)</f>
        <v>232</v>
      </c>
      <c r="B464" s="203" t="s">
        <v>337</v>
      </c>
      <c r="C464" s="345" t="s">
        <v>274</v>
      </c>
      <c r="D464" s="189">
        <v>4</v>
      </c>
      <c r="E464" s="188"/>
      <c r="F464" s="190"/>
      <c r="G464">
        <f t="shared" si="27"/>
        <v>58</v>
      </c>
      <c r="H464">
        <f>ROW()</f>
        <v>464</v>
      </c>
      <c r="I464">
        <f>IF(SUM(D464:E464)&lt;&gt;0,SUM(D$2:D464)-SUM(E$2:E464),"")</f>
        <v>4</v>
      </c>
      <c r="J464" s="203">
        <f t="shared" si="26"/>
        <v>41224</v>
      </c>
      <c r="K464" s="54" t="str">
        <f t="shared" si="25"/>
        <v>By Cash Rs/-4</v>
      </c>
      <c r="L464" s="51">
        <f>SUMIFS(D$2:D464,C$2:C464,C464)-SUMIFS(E$2:E464,C$2:C464,C464)+IFERROR(VLOOKUP(C464,Master!B$1:F$101,5,FALSE),0)</f>
        <v>56</v>
      </c>
    </row>
    <row r="465" spans="1:12">
      <c r="A465" s="47">
        <f>IF(I465=0,A464,COUNTIF(I$2:I465,"=0")+1)</f>
        <v>232</v>
      </c>
      <c r="B465" s="203">
        <v>41224</v>
      </c>
      <c r="C465" s="345" t="s">
        <v>125</v>
      </c>
      <c r="D465" s="189"/>
      <c r="E465" s="188">
        <v>4</v>
      </c>
      <c r="F465" s="190"/>
      <c r="G465">
        <f t="shared" si="27"/>
        <v>27</v>
      </c>
      <c r="H465">
        <f>ROW()</f>
        <v>465</v>
      </c>
      <c r="I465">
        <f>IF(SUM(D465:E465)&lt;&gt;0,SUM(D$2:D465)-SUM(E$2:E465),"")</f>
        <v>0</v>
      </c>
      <c r="J465" s="203">
        <f t="shared" si="26"/>
        <v>41224</v>
      </c>
      <c r="K465" s="54" t="str">
        <f t="shared" si="25"/>
        <v>By  Rentals  Rs/- 4</v>
      </c>
      <c r="L465" s="51">
        <f>SUMIFS(D$2:D465,C$2:C465,C465)-SUMIFS(E$2:E465,C$2:C465,C465)+IFERROR(VLOOKUP(C465,Master!B$1:F$101,5,FALSE),0)</f>
        <v>-503</v>
      </c>
    </row>
    <row r="466" spans="1:12">
      <c r="A466" s="47">
        <f>IF(I466=0,A465,COUNTIF(I$2:I466,"=0")+1)</f>
        <v>233</v>
      </c>
      <c r="B466" s="203" t="s">
        <v>337</v>
      </c>
      <c r="C466" s="345" t="s">
        <v>275</v>
      </c>
      <c r="D466" s="189">
        <v>3</v>
      </c>
      <c r="E466" s="188"/>
      <c r="F466" s="190"/>
      <c r="G466">
        <f t="shared" si="27"/>
        <v>60</v>
      </c>
      <c r="H466">
        <f>ROW()</f>
        <v>466</v>
      </c>
      <c r="I466">
        <f>IF(SUM(D466:E466)&lt;&gt;0,SUM(D$2:D466)-SUM(E$2:E466),"")</f>
        <v>3</v>
      </c>
      <c r="J466" s="203">
        <f t="shared" si="26"/>
        <v>41231</v>
      </c>
      <c r="K466" s="54" t="str">
        <f t="shared" si="25"/>
        <v>By Cash Rs/-3</v>
      </c>
      <c r="L466" s="51">
        <f>SUMIFS(D$2:D466,C$2:C466,C466)-SUMIFS(E$2:E466,C$2:C466,C466)+IFERROR(VLOOKUP(C466,Master!B$1:F$101,5,FALSE),0)</f>
        <v>61</v>
      </c>
    </row>
    <row r="467" spans="1:12">
      <c r="A467" s="47">
        <f>IF(I467=0,A466,COUNTIF(I$2:I467,"=0")+1)</f>
        <v>233</v>
      </c>
      <c r="B467" s="203">
        <v>41231</v>
      </c>
      <c r="C467" s="345" t="s">
        <v>125</v>
      </c>
      <c r="D467" s="189"/>
      <c r="E467" s="188">
        <v>3</v>
      </c>
      <c r="F467" s="190"/>
      <c r="G467">
        <f t="shared" si="27"/>
        <v>27</v>
      </c>
      <c r="H467">
        <f>ROW()</f>
        <v>467</v>
      </c>
      <c r="I467">
        <f>IF(SUM(D467:E467)&lt;&gt;0,SUM(D$2:D467)-SUM(E$2:E467),"")</f>
        <v>0</v>
      </c>
      <c r="J467" s="203">
        <f t="shared" si="26"/>
        <v>41231</v>
      </c>
      <c r="K467" s="54" t="str">
        <f t="shared" si="25"/>
        <v>By  Entertainment  Rs/- 3</v>
      </c>
      <c r="L467" s="51">
        <f>SUMIFS(D$2:D467,C$2:C467,C467)-SUMIFS(E$2:E467,C$2:C467,C467)+IFERROR(VLOOKUP(C467,Master!B$1:F$101,5,FALSE),0)</f>
        <v>-506</v>
      </c>
    </row>
    <row r="468" spans="1:12">
      <c r="A468" s="47">
        <f>IF(I468=0,A467,COUNTIF(I$2:I468,"=0")+1)</f>
        <v>234</v>
      </c>
      <c r="B468" s="203" t="s">
        <v>337</v>
      </c>
      <c r="C468" s="345" t="s">
        <v>277</v>
      </c>
      <c r="D468" s="189">
        <v>1</v>
      </c>
      <c r="E468" s="188"/>
      <c r="F468" s="190"/>
      <c r="G468">
        <f t="shared" si="27"/>
        <v>62</v>
      </c>
      <c r="H468">
        <f>ROW()</f>
        <v>468</v>
      </c>
      <c r="I468">
        <f>IF(SUM(D468:E468)&lt;&gt;0,SUM(D$2:D468)-SUM(E$2:E468),"")</f>
        <v>1</v>
      </c>
      <c r="J468" s="203">
        <f t="shared" si="26"/>
        <v>41050</v>
      </c>
      <c r="K468" s="54" t="str">
        <f t="shared" si="25"/>
        <v>By Cash Rs/-1</v>
      </c>
      <c r="L468" s="51">
        <f>SUMIFS(D$2:D468,C$2:C468,C468)-SUMIFS(E$2:E468,C$2:C468,C468)+IFERROR(VLOOKUP(C468,Master!B$1:F$101,5,FALSE),0)</f>
        <v>46</v>
      </c>
    </row>
    <row r="469" spans="1:12">
      <c r="A469" s="47">
        <f>IF(I469=0,A468,COUNTIF(I$2:I469,"=0")+1)</f>
        <v>234</v>
      </c>
      <c r="B469" s="203">
        <v>41050</v>
      </c>
      <c r="C469" s="345" t="s">
        <v>125</v>
      </c>
      <c r="D469" s="189"/>
      <c r="E469" s="188">
        <v>1</v>
      </c>
      <c r="F469" s="190"/>
      <c r="G469">
        <f t="shared" si="27"/>
        <v>27</v>
      </c>
      <c r="H469">
        <f>ROW()</f>
        <v>469</v>
      </c>
      <c r="I469">
        <f>IF(SUM(D469:E469)&lt;&gt;0,SUM(D$2:D469)-SUM(E$2:E469),"")</f>
        <v>0</v>
      </c>
      <c r="J469" s="203">
        <f t="shared" si="26"/>
        <v>41050</v>
      </c>
      <c r="K469" s="54" t="str">
        <f t="shared" si="25"/>
        <v>By  Lodging  Rs/- 1</v>
      </c>
      <c r="L469" s="51">
        <f>SUMIFS(D$2:D469,C$2:C469,C469)-SUMIFS(E$2:E469,C$2:C469,C469)+IFERROR(VLOOKUP(C469,Master!B$1:F$101,5,FALSE),0)</f>
        <v>-507</v>
      </c>
    </row>
    <row r="470" spans="1:12">
      <c r="A470" s="47">
        <f>IF(I470=0,A469,COUNTIF(I$2:I470,"=0")+1)</f>
        <v>235</v>
      </c>
      <c r="B470" s="203" t="s">
        <v>337</v>
      </c>
      <c r="C470" s="345" t="s">
        <v>279</v>
      </c>
      <c r="D470" s="189">
        <v>4</v>
      </c>
      <c r="E470" s="188"/>
      <c r="F470" s="190"/>
      <c r="G470">
        <f t="shared" si="27"/>
        <v>64</v>
      </c>
      <c r="H470">
        <f>ROW()</f>
        <v>470</v>
      </c>
      <c r="I470">
        <f>IF(SUM(D470:E470)&lt;&gt;0,SUM(D$2:D470)-SUM(E$2:E470),"")</f>
        <v>4</v>
      </c>
      <c r="J470" s="203">
        <f t="shared" si="26"/>
        <v>41247</v>
      </c>
      <c r="K470" s="54" t="str">
        <f t="shared" si="25"/>
        <v>By Cash Rs/-4</v>
      </c>
      <c r="L470" s="51">
        <f>SUMIFS(D$2:D470,C$2:C470,C470)-SUMIFS(E$2:E470,C$2:C470,C470)+IFERROR(VLOOKUP(C470,Master!B$1:F$101,5,FALSE),0)</f>
        <v>69</v>
      </c>
    </row>
    <row r="471" spans="1:12">
      <c r="A471" s="47">
        <f>IF(I471=0,A470,COUNTIF(I$2:I471,"=0")+1)</f>
        <v>235</v>
      </c>
      <c r="B471" s="203">
        <v>41247</v>
      </c>
      <c r="C471" s="345" t="s">
        <v>125</v>
      </c>
      <c r="D471" s="189"/>
      <c r="E471" s="188">
        <v>4</v>
      </c>
      <c r="F471" s="190"/>
      <c r="G471">
        <f t="shared" si="27"/>
        <v>27</v>
      </c>
      <c r="H471">
        <f>ROW()</f>
        <v>471</v>
      </c>
      <c r="I471">
        <f>IF(SUM(D471:E471)&lt;&gt;0,SUM(D$2:D471)-SUM(E$2:E471),"")</f>
        <v>0</v>
      </c>
      <c r="J471" s="203">
        <f t="shared" si="26"/>
        <v>41247</v>
      </c>
      <c r="K471" s="54" t="str">
        <f t="shared" si="25"/>
        <v>By  Parking Fees  Rs/- 4</v>
      </c>
      <c r="L471" s="51">
        <f>SUMIFS(D$2:D471,C$2:C471,C471)-SUMIFS(E$2:E471,C$2:C471,C471)+IFERROR(VLOOKUP(C471,Master!B$1:F$101,5,FALSE),0)</f>
        <v>-511</v>
      </c>
    </row>
    <row r="472" spans="1:12">
      <c r="A472" s="47">
        <f>IF(I472=0,A471,COUNTIF(I$2:I472,"=0")+1)</f>
        <v>236</v>
      </c>
      <c r="B472" s="203" t="s">
        <v>337</v>
      </c>
      <c r="C472" s="345" t="s">
        <v>339</v>
      </c>
      <c r="D472" s="189">
        <v>9</v>
      </c>
      <c r="E472" s="188"/>
      <c r="F472" s="190"/>
      <c r="G472">
        <f t="shared" si="27"/>
        <v>32</v>
      </c>
      <c r="H472">
        <f>ROW()</f>
        <v>472</v>
      </c>
      <c r="I472">
        <f>IF(SUM(D472:E472)&lt;&gt;0,SUM(D$2:D472)-SUM(E$2:E472),"")</f>
        <v>9</v>
      </c>
      <c r="J472" s="203">
        <f t="shared" si="26"/>
        <v>41174</v>
      </c>
      <c r="K472" s="54" t="str">
        <f t="shared" si="25"/>
        <v>By Cash Rs/-9</v>
      </c>
      <c r="L472" s="51">
        <f>SUMIFS(D$2:D472,C$2:C472,C472)-SUMIFS(E$2:E472,C$2:C472,C472)+IFERROR(VLOOKUP(C472,Master!B$1:F$101,5,FALSE),0)</f>
        <v>83</v>
      </c>
    </row>
    <row r="473" spans="1:12">
      <c r="A473" s="47">
        <f>IF(I473=0,A472,COUNTIF(I$2:I473,"=0")+1)</f>
        <v>236</v>
      </c>
      <c r="B473" s="203">
        <v>41174</v>
      </c>
      <c r="C473" s="345" t="s">
        <v>125</v>
      </c>
      <c r="D473" s="189"/>
      <c r="E473" s="188">
        <v>9</v>
      </c>
      <c r="F473" s="190"/>
      <c r="G473">
        <f t="shared" si="27"/>
        <v>27</v>
      </c>
      <c r="H473">
        <f>ROW()</f>
        <v>473</v>
      </c>
      <c r="I473">
        <f>IF(SUM(D473:E473)&lt;&gt;0,SUM(D$2:D473)-SUM(E$2:E473),"")</f>
        <v>0</v>
      </c>
      <c r="J473" s="203">
        <f t="shared" si="26"/>
        <v>41174</v>
      </c>
      <c r="K473" s="54" t="str">
        <f t="shared" si="25"/>
        <v>By  Insurance Rs/- 9</v>
      </c>
      <c r="L473" s="51">
        <f>SUMIFS(D$2:D473,C$2:C473,C473)-SUMIFS(E$2:E473,C$2:C473,C473)+IFERROR(VLOOKUP(C473,Master!B$1:F$101,5,FALSE),0)</f>
        <v>-520</v>
      </c>
    </row>
    <row r="474" spans="1:12">
      <c r="A474" s="47">
        <f>IF(I474=0,A473,COUNTIF(I$2:I474,"=0")+1)</f>
        <v>237</v>
      </c>
      <c r="B474" s="203" t="s">
        <v>337</v>
      </c>
      <c r="C474" s="345" t="s">
        <v>274</v>
      </c>
      <c r="D474" s="189">
        <v>5</v>
      </c>
      <c r="E474" s="188"/>
      <c r="F474" s="190"/>
      <c r="G474">
        <f t="shared" si="27"/>
        <v>58</v>
      </c>
      <c r="H474">
        <f>ROW()</f>
        <v>474</v>
      </c>
      <c r="I474">
        <f>IF(SUM(D474:E474)&lt;&gt;0,SUM(D$2:D474)-SUM(E$2:E474),"")</f>
        <v>5</v>
      </c>
      <c r="J474" s="203">
        <f t="shared" si="26"/>
        <v>41094</v>
      </c>
      <c r="K474" s="54" t="str">
        <f t="shared" si="25"/>
        <v>By Cash Rs/-5</v>
      </c>
      <c r="L474" s="51">
        <f>SUMIFS(D$2:D474,C$2:C474,C474)-SUMIFS(E$2:E474,C$2:C474,C474)+IFERROR(VLOOKUP(C474,Master!B$1:F$101,5,FALSE),0)</f>
        <v>61</v>
      </c>
    </row>
    <row r="475" spans="1:12">
      <c r="A475" s="47">
        <f>IF(I475=0,A474,COUNTIF(I$2:I475,"=0")+1)</f>
        <v>237</v>
      </c>
      <c r="B475" s="203">
        <v>41094</v>
      </c>
      <c r="C475" s="345" t="s">
        <v>125</v>
      </c>
      <c r="D475" s="189"/>
      <c r="E475" s="188">
        <v>5</v>
      </c>
      <c r="F475" s="190"/>
      <c r="G475">
        <f t="shared" si="27"/>
        <v>27</v>
      </c>
      <c r="H475">
        <f>ROW()</f>
        <v>475</v>
      </c>
      <c r="I475">
        <f>IF(SUM(D475:E475)&lt;&gt;0,SUM(D$2:D475)-SUM(E$2:E475),"")</f>
        <v>0</v>
      </c>
      <c r="J475" s="203">
        <f t="shared" si="26"/>
        <v>41094</v>
      </c>
      <c r="K475" s="54" t="str">
        <f t="shared" si="25"/>
        <v>By  Rentals  Rs/- 5</v>
      </c>
      <c r="L475" s="51">
        <f>SUMIFS(D$2:D475,C$2:C475,C475)-SUMIFS(E$2:E475,C$2:C475,C475)+IFERROR(VLOOKUP(C475,Master!B$1:F$101,5,FALSE),0)</f>
        <v>-525</v>
      </c>
    </row>
    <row r="476" spans="1:12">
      <c r="A476" s="47">
        <f>IF(I476=0,A475,COUNTIF(I$2:I476,"=0")+1)</f>
        <v>238</v>
      </c>
      <c r="B476" s="203" t="s">
        <v>337</v>
      </c>
      <c r="C476" s="345" t="s">
        <v>275</v>
      </c>
      <c r="D476" s="189">
        <v>3</v>
      </c>
      <c r="E476" s="188"/>
      <c r="F476" s="190"/>
      <c r="G476">
        <f t="shared" si="27"/>
        <v>60</v>
      </c>
      <c r="H476">
        <f>ROW()</f>
        <v>476</v>
      </c>
      <c r="I476">
        <f>IF(SUM(D476:E476)&lt;&gt;0,SUM(D$2:D476)-SUM(E$2:E476),"")</f>
        <v>3</v>
      </c>
      <c r="J476" s="203">
        <f t="shared" si="26"/>
        <v>41177</v>
      </c>
      <c r="K476" s="54" t="str">
        <f t="shared" si="25"/>
        <v>By Cash Rs/-3</v>
      </c>
      <c r="L476" s="51">
        <f>SUMIFS(D$2:D476,C$2:C476,C476)-SUMIFS(E$2:E476,C$2:C476,C476)+IFERROR(VLOOKUP(C476,Master!B$1:F$101,5,FALSE),0)</f>
        <v>64</v>
      </c>
    </row>
    <row r="477" spans="1:12">
      <c r="A477" s="47">
        <f>IF(I477=0,A476,COUNTIF(I$2:I477,"=0")+1)</f>
        <v>238</v>
      </c>
      <c r="B477" s="203">
        <v>41177</v>
      </c>
      <c r="C477" s="345" t="s">
        <v>125</v>
      </c>
      <c r="D477" s="189"/>
      <c r="E477" s="188">
        <v>3</v>
      </c>
      <c r="F477" s="190"/>
      <c r="G477">
        <f t="shared" si="27"/>
        <v>27</v>
      </c>
      <c r="H477">
        <f>ROW()</f>
        <v>477</v>
      </c>
      <c r="I477">
        <f>IF(SUM(D477:E477)&lt;&gt;0,SUM(D$2:D477)-SUM(E$2:E477),"")</f>
        <v>0</v>
      </c>
      <c r="J477" s="203">
        <f t="shared" si="26"/>
        <v>41177</v>
      </c>
      <c r="K477" s="54" t="str">
        <f t="shared" si="25"/>
        <v>By  Entertainment  Rs/- 3</v>
      </c>
      <c r="L477" s="51">
        <f>SUMIFS(D$2:D477,C$2:C477,C477)-SUMIFS(E$2:E477,C$2:C477,C477)+IFERROR(VLOOKUP(C477,Master!B$1:F$101,5,FALSE),0)</f>
        <v>-528</v>
      </c>
    </row>
    <row r="478" spans="1:12">
      <c r="A478" s="47">
        <f>IF(I478=0,A477,COUNTIF(I$2:I478,"=0")+1)</f>
        <v>239</v>
      </c>
      <c r="B478" s="203" t="s">
        <v>337</v>
      </c>
      <c r="C478" s="345" t="s">
        <v>277</v>
      </c>
      <c r="D478" s="189">
        <v>8</v>
      </c>
      <c r="E478" s="188"/>
      <c r="F478" s="190"/>
      <c r="G478">
        <f t="shared" si="27"/>
        <v>62</v>
      </c>
      <c r="H478">
        <f>ROW()</f>
        <v>478</v>
      </c>
      <c r="I478">
        <f>IF(SUM(D478:E478)&lt;&gt;0,SUM(D$2:D478)-SUM(E$2:E478),"")</f>
        <v>8</v>
      </c>
      <c r="J478" s="203">
        <f t="shared" si="26"/>
        <v>41266</v>
      </c>
      <c r="K478" s="54" t="str">
        <f t="shared" si="25"/>
        <v>By Cash Rs/-8</v>
      </c>
      <c r="L478" s="51">
        <f>SUMIFS(D$2:D478,C$2:C478,C478)-SUMIFS(E$2:E478,C$2:C478,C478)+IFERROR(VLOOKUP(C478,Master!B$1:F$101,5,FALSE),0)</f>
        <v>54</v>
      </c>
    </row>
    <row r="479" spans="1:12">
      <c r="A479" s="47">
        <f>IF(I479=0,A478,COUNTIF(I$2:I479,"=0")+1)</f>
        <v>239</v>
      </c>
      <c r="B479" s="203">
        <v>41266</v>
      </c>
      <c r="C479" s="345" t="s">
        <v>125</v>
      </c>
      <c r="D479" s="189"/>
      <c r="E479" s="188">
        <v>8</v>
      </c>
      <c r="F479" s="190"/>
      <c r="G479">
        <f t="shared" si="27"/>
        <v>27</v>
      </c>
      <c r="H479">
        <f>ROW()</f>
        <v>479</v>
      </c>
      <c r="I479">
        <f>IF(SUM(D479:E479)&lt;&gt;0,SUM(D$2:D479)-SUM(E$2:E479),"")</f>
        <v>0</v>
      </c>
      <c r="J479" s="203">
        <f t="shared" si="26"/>
        <v>41266</v>
      </c>
      <c r="K479" s="54" t="str">
        <f t="shared" si="25"/>
        <v>By  Lodging  Rs/- 8</v>
      </c>
      <c r="L479" s="51">
        <f>SUMIFS(D$2:D479,C$2:C479,C479)-SUMIFS(E$2:E479,C$2:C479,C479)+IFERROR(VLOOKUP(C479,Master!B$1:F$101,5,FALSE),0)</f>
        <v>-536</v>
      </c>
    </row>
    <row r="480" spans="1:12">
      <c r="A480" s="47">
        <f>IF(I480=0,A479,COUNTIF(I$2:I480,"=0")+1)</f>
        <v>240</v>
      </c>
      <c r="B480" s="203" t="s">
        <v>337</v>
      </c>
      <c r="C480" s="345" t="s">
        <v>279</v>
      </c>
      <c r="D480" s="189">
        <v>5</v>
      </c>
      <c r="E480" s="188"/>
      <c r="F480" s="190"/>
      <c r="G480">
        <f t="shared" si="27"/>
        <v>64</v>
      </c>
      <c r="H480">
        <f>ROW()</f>
        <v>480</v>
      </c>
      <c r="I480">
        <f>IF(SUM(D480:E480)&lt;&gt;0,SUM(D$2:D480)-SUM(E$2:E480),"")</f>
        <v>5</v>
      </c>
      <c r="J480" s="203">
        <f t="shared" si="26"/>
        <v>41221</v>
      </c>
      <c r="K480" s="54" t="str">
        <f t="shared" si="25"/>
        <v>By Cash Rs/-5</v>
      </c>
      <c r="L480" s="51">
        <f>SUMIFS(D$2:D480,C$2:C480,C480)-SUMIFS(E$2:E480,C$2:C480,C480)+IFERROR(VLOOKUP(C480,Master!B$1:F$101,5,FALSE),0)</f>
        <v>74</v>
      </c>
    </row>
    <row r="481" spans="1:12">
      <c r="A481" s="47">
        <f>IF(I481=0,A480,COUNTIF(I$2:I481,"=0")+1)</f>
        <v>240</v>
      </c>
      <c r="B481" s="203">
        <v>41221</v>
      </c>
      <c r="C481" s="345" t="s">
        <v>125</v>
      </c>
      <c r="D481" s="189"/>
      <c r="E481" s="188">
        <v>5</v>
      </c>
      <c r="F481" s="190"/>
      <c r="G481">
        <f t="shared" si="27"/>
        <v>27</v>
      </c>
      <c r="H481">
        <f>ROW()</f>
        <v>481</v>
      </c>
      <c r="I481">
        <f>IF(SUM(D481:E481)&lt;&gt;0,SUM(D$2:D481)-SUM(E$2:E481),"")</f>
        <v>0</v>
      </c>
      <c r="J481" s="203">
        <f t="shared" si="26"/>
        <v>41221</v>
      </c>
      <c r="K481" s="54" t="str">
        <f t="shared" si="25"/>
        <v>By  Parking Fees  Rs/- 5</v>
      </c>
      <c r="L481" s="51">
        <f>SUMIFS(D$2:D481,C$2:C481,C481)-SUMIFS(E$2:E481,C$2:C481,C481)+IFERROR(VLOOKUP(C481,Master!B$1:F$101,5,FALSE),0)</f>
        <v>-541</v>
      </c>
    </row>
    <row r="482" spans="1:12">
      <c r="A482" s="47">
        <f>IF(I482=0,A481,COUNTIF(I$2:I482,"=0")+1)</f>
        <v>241</v>
      </c>
      <c r="B482" s="203" t="s">
        <v>337</v>
      </c>
      <c r="C482" s="345" t="s">
        <v>339</v>
      </c>
      <c r="D482" s="189">
        <v>1</v>
      </c>
      <c r="E482" s="188"/>
      <c r="F482" s="190"/>
      <c r="G482">
        <f t="shared" si="27"/>
        <v>32</v>
      </c>
      <c r="H482">
        <f>ROW()</f>
        <v>482</v>
      </c>
      <c r="I482">
        <f>IF(SUM(D482:E482)&lt;&gt;0,SUM(D$2:D482)-SUM(E$2:E482),"")</f>
        <v>1</v>
      </c>
      <c r="J482" s="203">
        <f t="shared" si="26"/>
        <v>41131</v>
      </c>
      <c r="K482" s="54" t="str">
        <f t="shared" si="25"/>
        <v>By Cash Rs/-1</v>
      </c>
      <c r="L482" s="51">
        <f>SUMIFS(D$2:D482,C$2:C482,C482)-SUMIFS(E$2:E482,C$2:C482,C482)+IFERROR(VLOOKUP(C482,Master!B$1:F$101,5,FALSE),0)</f>
        <v>84</v>
      </c>
    </row>
    <row r="483" spans="1:12">
      <c r="A483" s="47">
        <f>IF(I483=0,A482,COUNTIF(I$2:I483,"=0")+1)</f>
        <v>241</v>
      </c>
      <c r="B483" s="203">
        <v>41131</v>
      </c>
      <c r="C483" s="345" t="s">
        <v>125</v>
      </c>
      <c r="D483" s="189"/>
      <c r="E483" s="188">
        <v>1</v>
      </c>
      <c r="F483" s="190"/>
      <c r="G483">
        <f t="shared" si="27"/>
        <v>27</v>
      </c>
      <c r="H483">
        <f>ROW()</f>
        <v>483</v>
      </c>
      <c r="I483">
        <f>IF(SUM(D483:E483)&lt;&gt;0,SUM(D$2:D483)-SUM(E$2:E483),"")</f>
        <v>0</v>
      </c>
      <c r="J483" s="203">
        <f t="shared" si="26"/>
        <v>41131</v>
      </c>
      <c r="K483" s="54" t="str">
        <f t="shared" si="25"/>
        <v>By  Insurance Rs/- 1</v>
      </c>
      <c r="L483" s="51">
        <f>SUMIFS(D$2:D483,C$2:C483,C483)-SUMIFS(E$2:E483,C$2:C483,C483)+IFERROR(VLOOKUP(C483,Master!B$1:F$101,5,FALSE),0)</f>
        <v>-542</v>
      </c>
    </row>
    <row r="484" spans="1:12">
      <c r="A484" s="47">
        <f>IF(I484=0,A483,COUNTIF(I$2:I484,"=0")+1)</f>
        <v>242</v>
      </c>
      <c r="B484" s="203" t="s">
        <v>337</v>
      </c>
      <c r="C484" s="345" t="s">
        <v>274</v>
      </c>
      <c r="D484" s="189">
        <v>3</v>
      </c>
      <c r="E484" s="188"/>
      <c r="F484" s="190"/>
      <c r="G484">
        <f t="shared" si="27"/>
        <v>58</v>
      </c>
      <c r="H484">
        <f>ROW()</f>
        <v>484</v>
      </c>
      <c r="I484">
        <f>IF(SUM(D484:E484)&lt;&gt;0,SUM(D$2:D484)-SUM(E$2:E484),"")</f>
        <v>3</v>
      </c>
      <c r="J484" s="203">
        <f t="shared" si="26"/>
        <v>41113</v>
      </c>
      <c r="K484" s="54" t="str">
        <f t="shared" si="25"/>
        <v>By Cash Rs/-3</v>
      </c>
      <c r="L484" s="51">
        <f>SUMIFS(D$2:D484,C$2:C484,C484)-SUMIFS(E$2:E484,C$2:C484,C484)+IFERROR(VLOOKUP(C484,Master!B$1:F$101,5,FALSE),0)</f>
        <v>64</v>
      </c>
    </row>
    <row r="485" spans="1:12">
      <c r="A485" s="47">
        <f>IF(I485=0,A484,COUNTIF(I$2:I485,"=0")+1)</f>
        <v>242</v>
      </c>
      <c r="B485" s="203">
        <v>41113</v>
      </c>
      <c r="C485" s="345" t="s">
        <v>125</v>
      </c>
      <c r="D485" s="189"/>
      <c r="E485" s="188">
        <v>3</v>
      </c>
      <c r="F485" s="190"/>
      <c r="G485">
        <f t="shared" si="27"/>
        <v>27</v>
      </c>
      <c r="H485">
        <f>ROW()</f>
        <v>485</v>
      </c>
      <c r="I485">
        <f>IF(SUM(D485:E485)&lt;&gt;0,SUM(D$2:D485)-SUM(E$2:E485),"")</f>
        <v>0</v>
      </c>
      <c r="J485" s="203">
        <f t="shared" si="26"/>
        <v>41113</v>
      </c>
      <c r="K485" s="54" t="str">
        <f t="shared" si="25"/>
        <v>By  Rentals  Rs/- 3</v>
      </c>
      <c r="L485" s="51">
        <f>SUMIFS(D$2:D485,C$2:C485,C485)-SUMIFS(E$2:E485,C$2:C485,C485)+IFERROR(VLOOKUP(C485,Master!B$1:F$101,5,FALSE),0)</f>
        <v>-545</v>
      </c>
    </row>
    <row r="486" spans="1:12">
      <c r="A486" s="47">
        <f>IF(I486=0,A485,COUNTIF(I$2:I486,"=0")+1)</f>
        <v>243</v>
      </c>
      <c r="B486" s="203" t="s">
        <v>337</v>
      </c>
      <c r="C486" s="345" t="s">
        <v>275</v>
      </c>
      <c r="D486" s="189">
        <v>8</v>
      </c>
      <c r="E486" s="188"/>
      <c r="F486" s="190"/>
      <c r="G486">
        <f t="shared" si="27"/>
        <v>60</v>
      </c>
      <c r="H486">
        <f>ROW()</f>
        <v>486</v>
      </c>
      <c r="I486">
        <f>IF(SUM(D486:E486)&lt;&gt;0,SUM(D$2:D486)-SUM(E$2:E486),"")</f>
        <v>8</v>
      </c>
      <c r="J486" s="203">
        <f t="shared" si="26"/>
        <v>41199</v>
      </c>
      <c r="K486" s="54" t="str">
        <f t="shared" si="25"/>
        <v>By Cash Rs/-8</v>
      </c>
      <c r="L486" s="51">
        <f>SUMIFS(D$2:D486,C$2:C486,C486)-SUMIFS(E$2:E486,C$2:C486,C486)+IFERROR(VLOOKUP(C486,Master!B$1:F$101,5,FALSE),0)</f>
        <v>72</v>
      </c>
    </row>
    <row r="487" spans="1:12">
      <c r="A487" s="47">
        <f>IF(I487=0,A486,COUNTIF(I$2:I487,"=0")+1)</f>
        <v>243</v>
      </c>
      <c r="B487" s="203">
        <v>41199</v>
      </c>
      <c r="C487" s="345" t="s">
        <v>125</v>
      </c>
      <c r="D487" s="189"/>
      <c r="E487" s="188">
        <v>8</v>
      </c>
      <c r="F487" s="190"/>
      <c r="G487">
        <f t="shared" si="27"/>
        <v>27</v>
      </c>
      <c r="H487">
        <f>ROW()</f>
        <v>487</v>
      </c>
      <c r="I487">
        <f>IF(SUM(D487:E487)&lt;&gt;0,SUM(D$2:D487)-SUM(E$2:E487),"")</f>
        <v>0</v>
      </c>
      <c r="J487" s="203">
        <f t="shared" si="26"/>
        <v>41199</v>
      </c>
      <c r="K487" s="54" t="str">
        <f t="shared" si="25"/>
        <v>By  Entertainment  Rs/- 8</v>
      </c>
      <c r="L487" s="51">
        <f>SUMIFS(D$2:D487,C$2:C487,C487)-SUMIFS(E$2:E487,C$2:C487,C487)+IFERROR(VLOOKUP(C487,Master!B$1:F$101,5,FALSE),0)</f>
        <v>-553</v>
      </c>
    </row>
    <row r="488" spans="1:12">
      <c r="A488" s="47">
        <f>IF(I488=0,A487,COUNTIF(I$2:I488,"=0")+1)</f>
        <v>244</v>
      </c>
      <c r="B488" s="203" t="s">
        <v>337</v>
      </c>
      <c r="C488" s="345" t="s">
        <v>277</v>
      </c>
      <c r="D488" s="189">
        <v>3</v>
      </c>
      <c r="E488" s="188"/>
      <c r="F488" s="190"/>
      <c r="G488">
        <f t="shared" si="27"/>
        <v>62</v>
      </c>
      <c r="H488">
        <f>ROW()</f>
        <v>488</v>
      </c>
      <c r="I488">
        <f>IF(SUM(D488:E488)&lt;&gt;0,SUM(D$2:D488)-SUM(E$2:E488),"")</f>
        <v>3</v>
      </c>
      <c r="J488" s="203">
        <f t="shared" si="26"/>
        <v>41082</v>
      </c>
      <c r="K488" s="54" t="str">
        <f t="shared" si="25"/>
        <v>By Cash Rs/-3</v>
      </c>
      <c r="L488" s="51">
        <f>SUMIFS(D$2:D488,C$2:C488,C488)-SUMIFS(E$2:E488,C$2:C488,C488)+IFERROR(VLOOKUP(C488,Master!B$1:F$101,5,FALSE),0)</f>
        <v>57</v>
      </c>
    </row>
    <row r="489" spans="1:12">
      <c r="A489" s="47">
        <f>IF(I489=0,A488,COUNTIF(I$2:I489,"=0")+1)</f>
        <v>244</v>
      </c>
      <c r="B489" s="203">
        <v>41082</v>
      </c>
      <c r="C489" s="345" t="s">
        <v>125</v>
      </c>
      <c r="D489" s="189"/>
      <c r="E489" s="188">
        <v>3</v>
      </c>
      <c r="F489" s="190"/>
      <c r="G489">
        <f t="shared" si="27"/>
        <v>27</v>
      </c>
      <c r="H489">
        <f>ROW()</f>
        <v>489</v>
      </c>
      <c r="I489">
        <f>IF(SUM(D489:E489)&lt;&gt;0,SUM(D$2:D489)-SUM(E$2:E489),"")</f>
        <v>0</v>
      </c>
      <c r="J489" s="203">
        <f t="shared" si="26"/>
        <v>41082</v>
      </c>
      <c r="K489" s="54" t="str">
        <f t="shared" si="25"/>
        <v>By  Lodging  Rs/- 3</v>
      </c>
      <c r="L489" s="51">
        <f>SUMIFS(D$2:D489,C$2:C489,C489)-SUMIFS(E$2:E489,C$2:C489,C489)+IFERROR(VLOOKUP(C489,Master!B$1:F$101,5,FALSE),0)</f>
        <v>-556</v>
      </c>
    </row>
    <row r="490" spans="1:12">
      <c r="A490" s="47">
        <f>IF(I490=0,A489,COUNTIF(I$2:I490,"=0")+1)</f>
        <v>245</v>
      </c>
      <c r="B490" s="203" t="s">
        <v>337</v>
      </c>
      <c r="C490" s="345" t="s">
        <v>279</v>
      </c>
      <c r="D490" s="189">
        <v>8</v>
      </c>
      <c r="E490" s="188"/>
      <c r="F490" s="190"/>
      <c r="G490">
        <f t="shared" si="27"/>
        <v>64</v>
      </c>
      <c r="H490">
        <f>ROW()</f>
        <v>490</v>
      </c>
      <c r="I490">
        <f>IF(SUM(D490:E490)&lt;&gt;0,SUM(D$2:D490)-SUM(E$2:E490),"")</f>
        <v>8</v>
      </c>
      <c r="J490" s="203">
        <f t="shared" si="26"/>
        <v>41160</v>
      </c>
      <c r="K490" s="54" t="str">
        <f t="shared" si="25"/>
        <v>By Cash Rs/-8</v>
      </c>
      <c r="L490" s="51">
        <f>SUMIFS(D$2:D490,C$2:C490,C490)-SUMIFS(E$2:E490,C$2:C490,C490)+IFERROR(VLOOKUP(C490,Master!B$1:F$101,5,FALSE),0)</f>
        <v>82</v>
      </c>
    </row>
    <row r="491" spans="1:12">
      <c r="A491" s="47">
        <f>IF(I491=0,A490,COUNTIF(I$2:I491,"=0")+1)</f>
        <v>245</v>
      </c>
      <c r="B491" s="203">
        <v>41160</v>
      </c>
      <c r="C491" s="345" t="s">
        <v>125</v>
      </c>
      <c r="D491" s="189"/>
      <c r="E491" s="188">
        <v>8</v>
      </c>
      <c r="F491" s="190"/>
      <c r="G491">
        <f t="shared" si="27"/>
        <v>27</v>
      </c>
      <c r="H491">
        <f>ROW()</f>
        <v>491</v>
      </c>
      <c r="I491">
        <f>IF(SUM(D491:E491)&lt;&gt;0,SUM(D$2:D491)-SUM(E$2:E491),"")</f>
        <v>0</v>
      </c>
      <c r="J491" s="203">
        <f t="shared" si="26"/>
        <v>41160</v>
      </c>
      <c r="K491" s="54" t="str">
        <f t="shared" si="25"/>
        <v>By  Parking Fees  Rs/- 8</v>
      </c>
      <c r="L491" s="51">
        <f>SUMIFS(D$2:D491,C$2:C491,C491)-SUMIFS(E$2:E491,C$2:C491,C491)+IFERROR(VLOOKUP(C491,Master!B$1:F$101,5,FALSE),0)</f>
        <v>-564</v>
      </c>
    </row>
    <row r="492" spans="1:12">
      <c r="A492" s="47">
        <f>IF(I492=0,A491,COUNTIF(I$2:I492,"=0")+1)</f>
        <v>246</v>
      </c>
      <c r="B492" s="203" t="s">
        <v>337</v>
      </c>
      <c r="C492" s="345" t="s">
        <v>339</v>
      </c>
      <c r="D492" s="189">
        <v>7</v>
      </c>
      <c r="E492" s="188"/>
      <c r="F492" s="190"/>
      <c r="G492">
        <f t="shared" si="27"/>
        <v>32</v>
      </c>
      <c r="H492">
        <f>ROW()</f>
        <v>492</v>
      </c>
      <c r="I492">
        <f>IF(SUM(D492:E492)&lt;&gt;0,SUM(D$2:D492)-SUM(E$2:E492),"")</f>
        <v>7</v>
      </c>
      <c r="J492" s="203">
        <f t="shared" si="26"/>
        <v>41166</v>
      </c>
      <c r="K492" s="54" t="str">
        <f t="shared" si="25"/>
        <v>By Cash Rs/-7</v>
      </c>
      <c r="L492" s="51">
        <f>SUMIFS(D$2:D492,C$2:C492,C492)-SUMIFS(E$2:E492,C$2:C492,C492)+IFERROR(VLOOKUP(C492,Master!B$1:F$101,5,FALSE),0)</f>
        <v>91</v>
      </c>
    </row>
    <row r="493" spans="1:12">
      <c r="A493" s="47">
        <f>IF(I493=0,A492,COUNTIF(I$2:I493,"=0")+1)</f>
        <v>246</v>
      </c>
      <c r="B493" s="203">
        <v>41166</v>
      </c>
      <c r="C493" s="345" t="s">
        <v>125</v>
      </c>
      <c r="D493" s="189"/>
      <c r="E493" s="188">
        <v>7</v>
      </c>
      <c r="F493" s="190"/>
      <c r="G493">
        <f t="shared" si="27"/>
        <v>27</v>
      </c>
      <c r="H493">
        <f>ROW()</f>
        <v>493</v>
      </c>
      <c r="I493">
        <f>IF(SUM(D493:E493)&lt;&gt;0,SUM(D$2:D493)-SUM(E$2:E493),"")</f>
        <v>0</v>
      </c>
      <c r="J493" s="203">
        <f t="shared" si="26"/>
        <v>41166</v>
      </c>
      <c r="K493" s="54" t="str">
        <f t="shared" si="25"/>
        <v>By  Insurance Rs/- 7</v>
      </c>
      <c r="L493" s="51">
        <f>SUMIFS(D$2:D493,C$2:C493,C493)-SUMIFS(E$2:E493,C$2:C493,C493)+IFERROR(VLOOKUP(C493,Master!B$1:F$101,5,FALSE),0)</f>
        <v>-571</v>
      </c>
    </row>
    <row r="494" spans="1:12">
      <c r="A494" s="47">
        <f>IF(I494=0,A493,COUNTIF(I$2:I494,"=0")+1)</f>
        <v>247</v>
      </c>
      <c r="B494" s="203" t="s">
        <v>337</v>
      </c>
      <c r="C494" s="345" t="s">
        <v>274</v>
      </c>
      <c r="D494" s="189">
        <v>6</v>
      </c>
      <c r="E494" s="188"/>
      <c r="F494" s="190"/>
      <c r="G494">
        <f t="shared" si="27"/>
        <v>58</v>
      </c>
      <c r="H494">
        <f>ROW()</f>
        <v>494</v>
      </c>
      <c r="I494">
        <f>IF(SUM(D494:E494)&lt;&gt;0,SUM(D$2:D494)-SUM(E$2:E494),"")</f>
        <v>6</v>
      </c>
      <c r="J494" s="203">
        <f t="shared" si="26"/>
        <v>41186</v>
      </c>
      <c r="K494" s="54" t="str">
        <f t="shared" si="25"/>
        <v>By Cash Rs/-6</v>
      </c>
      <c r="L494" s="51">
        <f>SUMIFS(D$2:D494,C$2:C494,C494)-SUMIFS(E$2:E494,C$2:C494,C494)+IFERROR(VLOOKUP(C494,Master!B$1:F$101,5,FALSE),0)</f>
        <v>70</v>
      </c>
    </row>
    <row r="495" spans="1:12">
      <c r="A495" s="47">
        <f>IF(I495=0,A494,COUNTIF(I$2:I495,"=0")+1)</f>
        <v>247</v>
      </c>
      <c r="B495" s="203">
        <v>41186</v>
      </c>
      <c r="C495" s="345" t="s">
        <v>125</v>
      </c>
      <c r="D495" s="189"/>
      <c r="E495" s="188">
        <v>6</v>
      </c>
      <c r="F495" s="190"/>
      <c r="G495">
        <f t="shared" si="27"/>
        <v>27</v>
      </c>
      <c r="H495">
        <f>ROW()</f>
        <v>495</v>
      </c>
      <c r="I495">
        <f>IF(SUM(D495:E495)&lt;&gt;0,SUM(D$2:D495)-SUM(E$2:E495),"")</f>
        <v>0</v>
      </c>
      <c r="J495" s="203">
        <f t="shared" si="26"/>
        <v>41186</v>
      </c>
      <c r="K495" s="54" t="str">
        <f t="shared" si="25"/>
        <v>By  Rentals  Rs/- 6</v>
      </c>
      <c r="L495" s="51">
        <f>SUMIFS(D$2:D495,C$2:C495,C495)-SUMIFS(E$2:E495,C$2:C495,C495)+IFERROR(VLOOKUP(C495,Master!B$1:F$101,5,FALSE),0)</f>
        <v>-577</v>
      </c>
    </row>
    <row r="496" spans="1:12">
      <c r="A496" s="47">
        <f>IF(I496=0,A495,COUNTIF(I$2:I496,"=0")+1)</f>
        <v>248</v>
      </c>
      <c r="B496" s="203" t="s">
        <v>337</v>
      </c>
      <c r="C496" s="345" t="s">
        <v>275</v>
      </c>
      <c r="D496" s="189">
        <v>7</v>
      </c>
      <c r="E496" s="188"/>
      <c r="F496" s="190"/>
      <c r="G496">
        <f t="shared" si="27"/>
        <v>60</v>
      </c>
      <c r="H496">
        <f>ROW()</f>
        <v>496</v>
      </c>
      <c r="I496">
        <f>IF(SUM(D496:E496)&lt;&gt;0,SUM(D$2:D496)-SUM(E$2:E496),"")</f>
        <v>7</v>
      </c>
      <c r="J496" s="203">
        <f t="shared" si="26"/>
        <v>41026</v>
      </c>
      <c r="K496" s="54" t="str">
        <f t="shared" si="25"/>
        <v>By Cash Rs/-7</v>
      </c>
      <c r="L496" s="51">
        <f>SUMIFS(D$2:D496,C$2:C496,C496)-SUMIFS(E$2:E496,C$2:C496,C496)+IFERROR(VLOOKUP(C496,Master!B$1:F$101,5,FALSE),0)</f>
        <v>79</v>
      </c>
    </row>
    <row r="497" spans="1:12">
      <c r="A497" s="47">
        <f>IF(I497=0,A496,COUNTIF(I$2:I497,"=0")+1)</f>
        <v>248</v>
      </c>
      <c r="B497" s="203">
        <v>41026</v>
      </c>
      <c r="C497" s="345" t="s">
        <v>125</v>
      </c>
      <c r="D497" s="189"/>
      <c r="E497" s="188">
        <v>7</v>
      </c>
      <c r="F497" s="190"/>
      <c r="G497">
        <f t="shared" si="27"/>
        <v>27</v>
      </c>
      <c r="H497">
        <f>ROW()</f>
        <v>497</v>
      </c>
      <c r="I497">
        <f>IF(SUM(D497:E497)&lt;&gt;0,SUM(D$2:D497)-SUM(E$2:E497),"")</f>
        <v>0</v>
      </c>
      <c r="J497" s="203">
        <f t="shared" si="26"/>
        <v>41026</v>
      </c>
      <c r="K497" s="54" t="str">
        <f t="shared" si="25"/>
        <v>By  Entertainment  Rs/- 7</v>
      </c>
      <c r="L497" s="51">
        <f>SUMIFS(D$2:D497,C$2:C497,C497)-SUMIFS(E$2:E497,C$2:C497,C497)+IFERROR(VLOOKUP(C497,Master!B$1:F$101,5,FALSE),0)</f>
        <v>-584</v>
      </c>
    </row>
    <row r="498" spans="1:12">
      <c r="A498" s="47">
        <f>IF(I498=0,A497,COUNTIF(I$2:I498,"=0")+1)</f>
        <v>249</v>
      </c>
      <c r="B498" s="203" t="s">
        <v>337</v>
      </c>
      <c r="C498" s="345" t="s">
        <v>277</v>
      </c>
      <c r="D498" s="189">
        <v>10</v>
      </c>
      <c r="E498" s="188"/>
      <c r="F498" s="190"/>
      <c r="G498">
        <f t="shared" si="27"/>
        <v>62</v>
      </c>
      <c r="H498">
        <f>ROW()</f>
        <v>498</v>
      </c>
      <c r="I498">
        <f>IF(SUM(D498:E498)&lt;&gt;0,SUM(D$2:D498)-SUM(E$2:E498),"")</f>
        <v>10</v>
      </c>
      <c r="J498" s="203">
        <f t="shared" si="26"/>
        <v>41030</v>
      </c>
      <c r="K498" s="54" t="str">
        <f t="shared" si="25"/>
        <v>By Cash Rs/-10</v>
      </c>
      <c r="L498" s="51">
        <f>SUMIFS(D$2:D498,C$2:C498,C498)-SUMIFS(E$2:E498,C$2:C498,C498)+IFERROR(VLOOKUP(C498,Master!B$1:F$101,5,FALSE),0)</f>
        <v>67</v>
      </c>
    </row>
    <row r="499" spans="1:12">
      <c r="A499" s="47">
        <f>IF(I499=0,A498,COUNTIF(I$2:I499,"=0")+1)</f>
        <v>249</v>
      </c>
      <c r="B499" s="203">
        <v>41030</v>
      </c>
      <c r="C499" s="345" t="s">
        <v>125</v>
      </c>
      <c r="D499" s="189"/>
      <c r="E499" s="188">
        <v>10</v>
      </c>
      <c r="F499" s="190"/>
      <c r="G499">
        <f t="shared" si="27"/>
        <v>27</v>
      </c>
      <c r="H499">
        <f>ROW()</f>
        <v>499</v>
      </c>
      <c r="I499">
        <f>IF(SUM(D499:E499)&lt;&gt;0,SUM(D$2:D499)-SUM(E$2:E499),"")</f>
        <v>0</v>
      </c>
      <c r="J499" s="203">
        <f t="shared" si="26"/>
        <v>41030</v>
      </c>
      <c r="K499" s="54" t="str">
        <f t="shared" si="25"/>
        <v>By  Lodging  Rs/- 10</v>
      </c>
      <c r="L499" s="51">
        <f>SUMIFS(D$2:D499,C$2:C499,C499)-SUMIFS(E$2:E499,C$2:C499,C499)+IFERROR(VLOOKUP(C499,Master!B$1:F$101,5,FALSE),0)</f>
        <v>-594</v>
      </c>
    </row>
    <row r="500" spans="1:12">
      <c r="A500" s="47">
        <f>IF(I500=0,A499,COUNTIF(I$2:I500,"=0")+1)</f>
        <v>250</v>
      </c>
      <c r="B500" s="203" t="s">
        <v>337</v>
      </c>
      <c r="C500" s="345" t="s">
        <v>279</v>
      </c>
      <c r="D500" s="189">
        <v>7</v>
      </c>
      <c r="E500" s="188"/>
      <c r="F500" s="190"/>
      <c r="G500">
        <f t="shared" si="27"/>
        <v>64</v>
      </c>
      <c r="H500">
        <f>ROW()</f>
        <v>500</v>
      </c>
      <c r="I500">
        <f>IF(SUM(D500:E500)&lt;&gt;0,SUM(D$2:D500)-SUM(E$2:E500),"")</f>
        <v>7</v>
      </c>
      <c r="J500" s="203">
        <f t="shared" si="26"/>
        <v>41010</v>
      </c>
      <c r="K500" s="54" t="str">
        <f t="shared" si="25"/>
        <v>By Cash Rs/-7</v>
      </c>
      <c r="L500" s="51">
        <f>SUMIFS(D$2:D500,C$2:C500,C500)-SUMIFS(E$2:E500,C$2:C500,C500)+IFERROR(VLOOKUP(C500,Master!B$1:F$101,5,FALSE),0)</f>
        <v>89</v>
      </c>
    </row>
    <row r="501" spans="1:12">
      <c r="A501" s="47">
        <f>IF(I501=0,A500,COUNTIF(I$2:I501,"=0")+1)</f>
        <v>250</v>
      </c>
      <c r="B501" s="203">
        <v>41010</v>
      </c>
      <c r="C501" s="345" t="s">
        <v>125</v>
      </c>
      <c r="D501" s="189"/>
      <c r="E501" s="188">
        <v>7</v>
      </c>
      <c r="F501" s="190"/>
      <c r="G501">
        <f t="shared" si="27"/>
        <v>27</v>
      </c>
      <c r="H501">
        <f>ROW()</f>
        <v>501</v>
      </c>
      <c r="I501">
        <f>IF(SUM(D501:E501)&lt;&gt;0,SUM(D$2:D501)-SUM(E$2:E501),"")</f>
        <v>0</v>
      </c>
      <c r="J501" s="203">
        <f t="shared" si="26"/>
        <v>41010</v>
      </c>
      <c r="K501" s="54" t="str">
        <f t="shared" si="25"/>
        <v>By  Parking Fees  Rs/- 7</v>
      </c>
      <c r="L501" s="51">
        <f>SUMIFS(D$2:D501,C$2:C501,C501)-SUMIFS(E$2:E501,C$2:C501,C501)+IFERROR(VLOOKUP(C501,Master!B$1:F$101,5,FALSE),0)</f>
        <v>-601</v>
      </c>
    </row>
    <row r="502" spans="1:12">
      <c r="A502" s="47">
        <f>IF(I502=0,A501,COUNTIF(I$2:I502,"=0")+1)</f>
        <v>251</v>
      </c>
      <c r="B502" s="203" t="s">
        <v>337</v>
      </c>
      <c r="C502" s="345" t="s">
        <v>339</v>
      </c>
      <c r="D502" s="189">
        <v>4</v>
      </c>
      <c r="E502" s="188"/>
      <c r="F502" s="190"/>
      <c r="G502">
        <f t="shared" si="27"/>
        <v>32</v>
      </c>
      <c r="H502">
        <f>ROW()</f>
        <v>502</v>
      </c>
      <c r="I502">
        <f>IF(SUM(D502:E502)&lt;&gt;0,SUM(D$2:D502)-SUM(E$2:E502),"")</f>
        <v>4</v>
      </c>
      <c r="J502" s="203">
        <f t="shared" si="26"/>
        <v>41101</v>
      </c>
      <c r="K502" s="54" t="str">
        <f t="shared" si="25"/>
        <v>By Cash Rs/-4</v>
      </c>
      <c r="L502" s="51">
        <f>SUMIFS(D$2:D502,C$2:C502,C502)-SUMIFS(E$2:E502,C$2:C502,C502)+IFERROR(VLOOKUP(C502,Master!B$1:F$101,5,FALSE),0)</f>
        <v>95</v>
      </c>
    </row>
    <row r="503" spans="1:12">
      <c r="A503" s="47">
        <f>IF(I503=0,A502,COUNTIF(I$2:I503,"=0")+1)</f>
        <v>251</v>
      </c>
      <c r="B503" s="203">
        <v>41101</v>
      </c>
      <c r="C503" s="345" t="s">
        <v>125</v>
      </c>
      <c r="D503" s="189"/>
      <c r="E503" s="188">
        <v>4</v>
      </c>
      <c r="F503" s="190"/>
      <c r="G503">
        <f t="shared" si="27"/>
        <v>27</v>
      </c>
      <c r="H503">
        <f>ROW()</f>
        <v>503</v>
      </c>
      <c r="I503">
        <f>IF(SUM(D503:E503)&lt;&gt;0,SUM(D$2:D503)-SUM(E$2:E503),"")</f>
        <v>0</v>
      </c>
      <c r="J503" s="203">
        <f t="shared" si="26"/>
        <v>41101</v>
      </c>
      <c r="K503" s="54" t="str">
        <f t="shared" si="25"/>
        <v>By  Insurance Rs/- 4</v>
      </c>
      <c r="L503" s="51">
        <f>SUMIFS(D$2:D503,C$2:C503,C503)-SUMIFS(E$2:E503,C$2:C503,C503)+IFERROR(VLOOKUP(C503,Master!B$1:F$101,5,FALSE),0)</f>
        <v>-605</v>
      </c>
    </row>
    <row r="504" spans="1:12">
      <c r="A504" s="47">
        <f>IF(I504=0,A503,COUNTIF(I$2:I504,"=0")+1)</f>
        <v>252</v>
      </c>
      <c r="B504" s="203" t="s">
        <v>337</v>
      </c>
      <c r="C504" s="345" t="s">
        <v>274</v>
      </c>
      <c r="D504" s="189">
        <v>4</v>
      </c>
      <c r="E504" s="188"/>
      <c r="F504" s="190"/>
      <c r="G504">
        <f t="shared" si="27"/>
        <v>58</v>
      </c>
      <c r="H504">
        <f>ROW()</f>
        <v>504</v>
      </c>
      <c r="I504">
        <f>IF(SUM(D504:E504)&lt;&gt;0,SUM(D$2:D504)-SUM(E$2:E504),"")</f>
        <v>4</v>
      </c>
      <c r="J504" s="203">
        <f t="shared" si="26"/>
        <v>41015</v>
      </c>
      <c r="K504" s="54" t="str">
        <f t="shared" si="25"/>
        <v>By Cash Rs/-4</v>
      </c>
      <c r="L504" s="51">
        <f>SUMIFS(D$2:D504,C$2:C504,C504)-SUMIFS(E$2:E504,C$2:C504,C504)+IFERROR(VLOOKUP(C504,Master!B$1:F$101,5,FALSE),0)</f>
        <v>74</v>
      </c>
    </row>
    <row r="505" spans="1:12">
      <c r="A505" s="47">
        <f>IF(I505=0,A504,COUNTIF(I$2:I505,"=0")+1)</f>
        <v>252</v>
      </c>
      <c r="B505" s="203">
        <v>41015</v>
      </c>
      <c r="C505" s="345" t="s">
        <v>125</v>
      </c>
      <c r="D505" s="189"/>
      <c r="E505" s="188">
        <v>4</v>
      </c>
      <c r="F505" s="190"/>
      <c r="G505">
        <f t="shared" si="27"/>
        <v>27</v>
      </c>
      <c r="H505">
        <f>ROW()</f>
        <v>505</v>
      </c>
      <c r="I505">
        <f>IF(SUM(D505:E505)&lt;&gt;0,SUM(D$2:D505)-SUM(E$2:E505),"")</f>
        <v>0</v>
      </c>
      <c r="J505" s="203">
        <f t="shared" si="26"/>
        <v>41015</v>
      </c>
      <c r="K505" s="54" t="str">
        <f t="shared" si="25"/>
        <v>By  Rentals  Rs/- 4</v>
      </c>
      <c r="L505" s="51">
        <f>SUMIFS(D$2:D505,C$2:C505,C505)-SUMIFS(E$2:E505,C$2:C505,C505)+IFERROR(VLOOKUP(C505,Master!B$1:F$101,5,FALSE),0)</f>
        <v>-609</v>
      </c>
    </row>
    <row r="506" spans="1:12">
      <c r="A506" s="47">
        <f>IF(I506=0,A505,COUNTIF(I$2:I506,"=0")+1)</f>
        <v>253</v>
      </c>
      <c r="B506" s="203" t="s">
        <v>337</v>
      </c>
      <c r="C506" s="345" t="s">
        <v>275</v>
      </c>
      <c r="D506" s="189">
        <v>5</v>
      </c>
      <c r="E506" s="188"/>
      <c r="F506" s="190"/>
      <c r="G506">
        <f t="shared" si="27"/>
        <v>60</v>
      </c>
      <c r="H506">
        <f>ROW()</f>
        <v>506</v>
      </c>
      <c r="I506">
        <f>IF(SUM(D506:E506)&lt;&gt;0,SUM(D$2:D506)-SUM(E$2:E506),"")</f>
        <v>5</v>
      </c>
      <c r="J506" s="203">
        <f t="shared" si="26"/>
        <v>41257</v>
      </c>
      <c r="K506" s="54" t="str">
        <f t="shared" si="25"/>
        <v>By Cash Rs/-5</v>
      </c>
      <c r="L506" s="51">
        <f>SUMIFS(D$2:D506,C$2:C506,C506)-SUMIFS(E$2:E506,C$2:C506,C506)+IFERROR(VLOOKUP(C506,Master!B$1:F$101,5,FALSE),0)</f>
        <v>84</v>
      </c>
    </row>
    <row r="507" spans="1:12">
      <c r="A507" s="47">
        <f>IF(I507=0,A506,COUNTIF(I$2:I507,"=0")+1)</f>
        <v>253</v>
      </c>
      <c r="B507" s="203">
        <v>41257</v>
      </c>
      <c r="C507" s="345" t="s">
        <v>125</v>
      </c>
      <c r="D507" s="189"/>
      <c r="E507" s="188">
        <v>5</v>
      </c>
      <c r="F507" s="190"/>
      <c r="G507">
        <f t="shared" si="27"/>
        <v>27</v>
      </c>
      <c r="H507">
        <f>ROW()</f>
        <v>507</v>
      </c>
      <c r="I507">
        <f>IF(SUM(D507:E507)&lt;&gt;0,SUM(D$2:D507)-SUM(E$2:E507),"")</f>
        <v>0</v>
      </c>
      <c r="J507" s="203">
        <f t="shared" si="26"/>
        <v>41257</v>
      </c>
      <c r="K507" s="54" t="str">
        <f t="shared" si="25"/>
        <v>By  Entertainment  Rs/- 5</v>
      </c>
      <c r="L507" s="51">
        <f>SUMIFS(D$2:D507,C$2:C507,C507)-SUMIFS(E$2:E507,C$2:C507,C507)+IFERROR(VLOOKUP(C507,Master!B$1:F$101,5,FALSE),0)</f>
        <v>-614</v>
      </c>
    </row>
    <row r="508" spans="1:12">
      <c r="A508" s="47">
        <f>IF(I508=0,A507,COUNTIF(I$2:I508,"=0")+1)</f>
        <v>254</v>
      </c>
      <c r="B508" s="203" t="s">
        <v>337</v>
      </c>
      <c r="C508" s="345" t="s">
        <v>277</v>
      </c>
      <c r="D508" s="189">
        <v>1</v>
      </c>
      <c r="E508" s="188"/>
      <c r="F508" s="190"/>
      <c r="G508">
        <f t="shared" si="27"/>
        <v>62</v>
      </c>
      <c r="H508">
        <f>ROW()</f>
        <v>508</v>
      </c>
      <c r="I508">
        <f>IF(SUM(D508:E508)&lt;&gt;0,SUM(D$2:D508)-SUM(E$2:E508),"")</f>
        <v>1</v>
      </c>
      <c r="J508" s="203">
        <f t="shared" si="26"/>
        <v>41196</v>
      </c>
      <c r="K508" s="54" t="str">
        <f t="shared" si="25"/>
        <v>By Cash Rs/-1</v>
      </c>
      <c r="L508" s="51">
        <f>SUMIFS(D$2:D508,C$2:C508,C508)-SUMIFS(E$2:E508,C$2:C508,C508)+IFERROR(VLOOKUP(C508,Master!B$1:F$101,5,FALSE),0)</f>
        <v>68</v>
      </c>
    </row>
    <row r="509" spans="1:12">
      <c r="A509" s="47">
        <f>IF(I509=0,A508,COUNTIF(I$2:I509,"=0")+1)</f>
        <v>254</v>
      </c>
      <c r="B509" s="203">
        <v>41196</v>
      </c>
      <c r="C509" s="345" t="s">
        <v>125</v>
      </c>
      <c r="D509" s="189"/>
      <c r="E509" s="188">
        <v>1</v>
      </c>
      <c r="F509" s="190"/>
      <c r="G509">
        <f t="shared" si="27"/>
        <v>27</v>
      </c>
      <c r="H509">
        <f>ROW()</f>
        <v>509</v>
      </c>
      <c r="I509">
        <f>IF(SUM(D509:E509)&lt;&gt;0,SUM(D$2:D509)-SUM(E$2:E509),"")</f>
        <v>0</v>
      </c>
      <c r="J509" s="203">
        <f t="shared" si="26"/>
        <v>41196</v>
      </c>
      <c r="K509" s="54" t="str">
        <f t="shared" si="25"/>
        <v>By  Lodging  Rs/- 1</v>
      </c>
      <c r="L509" s="51">
        <f>SUMIFS(D$2:D509,C$2:C509,C509)-SUMIFS(E$2:E509,C$2:C509,C509)+IFERROR(VLOOKUP(C509,Master!B$1:F$101,5,FALSE),0)</f>
        <v>-615</v>
      </c>
    </row>
    <row r="510" spans="1:12">
      <c r="A510" s="47">
        <f>IF(I510=0,A509,COUNTIF(I$2:I510,"=0")+1)</f>
        <v>255</v>
      </c>
      <c r="B510" s="203" t="s">
        <v>337</v>
      </c>
      <c r="C510" s="345" t="s">
        <v>279</v>
      </c>
      <c r="D510" s="189">
        <v>2</v>
      </c>
      <c r="E510" s="188"/>
      <c r="F510" s="190"/>
      <c r="G510">
        <f t="shared" si="27"/>
        <v>64</v>
      </c>
      <c r="H510">
        <f>ROW()</f>
        <v>510</v>
      </c>
      <c r="I510">
        <f>IF(SUM(D510:E510)&lt;&gt;0,SUM(D$2:D510)-SUM(E$2:E510),"")</f>
        <v>2</v>
      </c>
      <c r="J510" s="203">
        <f t="shared" si="26"/>
        <v>41047</v>
      </c>
      <c r="K510" s="54" t="str">
        <f t="shared" si="25"/>
        <v>By Cash Rs/-2</v>
      </c>
      <c r="L510" s="51">
        <f>SUMIFS(D$2:D510,C$2:C510,C510)-SUMIFS(E$2:E510,C$2:C510,C510)+IFERROR(VLOOKUP(C510,Master!B$1:F$101,5,FALSE),0)</f>
        <v>91</v>
      </c>
    </row>
    <row r="511" spans="1:12">
      <c r="A511" s="47">
        <f>IF(I511=0,A510,COUNTIF(I$2:I511,"=0")+1)</f>
        <v>255</v>
      </c>
      <c r="B511" s="203">
        <v>41047</v>
      </c>
      <c r="C511" s="345" t="s">
        <v>125</v>
      </c>
      <c r="D511" s="189"/>
      <c r="E511" s="188">
        <v>2</v>
      </c>
      <c r="F511" s="190"/>
      <c r="G511">
        <f t="shared" si="27"/>
        <v>27</v>
      </c>
      <c r="H511">
        <f>ROW()</f>
        <v>511</v>
      </c>
      <c r="I511">
        <f>IF(SUM(D511:E511)&lt;&gt;0,SUM(D$2:D511)-SUM(E$2:E511),"")</f>
        <v>0</v>
      </c>
      <c r="J511" s="203">
        <f t="shared" si="26"/>
        <v>41047</v>
      </c>
      <c r="K511" s="54" t="str">
        <f t="shared" si="25"/>
        <v>By  Parking Fees  Rs/- 2</v>
      </c>
      <c r="L511" s="51">
        <f>SUMIFS(D$2:D511,C$2:C511,C511)-SUMIFS(E$2:E511,C$2:C511,C511)+IFERROR(VLOOKUP(C511,Master!B$1:F$101,5,FALSE),0)</f>
        <v>-617</v>
      </c>
    </row>
    <row r="512" spans="1:12">
      <c r="A512" s="47">
        <f>IF(I512=0,A511,COUNTIF(I$2:I512,"=0")+1)</f>
        <v>256</v>
      </c>
      <c r="B512" s="203" t="s">
        <v>337</v>
      </c>
      <c r="C512" s="345" t="s">
        <v>339</v>
      </c>
      <c r="D512" s="189">
        <v>7</v>
      </c>
      <c r="E512" s="188"/>
      <c r="F512" s="190"/>
      <c r="G512">
        <f t="shared" si="27"/>
        <v>32</v>
      </c>
      <c r="H512">
        <f>ROW()</f>
        <v>512</v>
      </c>
      <c r="I512">
        <f>IF(SUM(D512:E512)&lt;&gt;0,SUM(D$2:D512)-SUM(E$2:E512),"")</f>
        <v>7</v>
      </c>
      <c r="J512" s="203">
        <f t="shared" si="26"/>
        <v>41149</v>
      </c>
      <c r="K512" s="54" t="str">
        <f t="shared" si="25"/>
        <v>By Cash Rs/-7</v>
      </c>
      <c r="L512" s="51">
        <f>SUMIFS(D$2:D512,C$2:C512,C512)-SUMIFS(E$2:E512,C$2:C512,C512)+IFERROR(VLOOKUP(C512,Master!B$1:F$101,5,FALSE),0)</f>
        <v>102</v>
      </c>
    </row>
    <row r="513" spans="1:12">
      <c r="A513" s="47">
        <f>IF(I513=0,A512,COUNTIF(I$2:I513,"=0")+1)</f>
        <v>256</v>
      </c>
      <c r="B513" s="203">
        <v>41149</v>
      </c>
      <c r="C513" s="345" t="s">
        <v>125</v>
      </c>
      <c r="D513" s="189"/>
      <c r="E513" s="188">
        <v>7</v>
      </c>
      <c r="F513" s="190"/>
      <c r="G513">
        <f t="shared" si="27"/>
        <v>27</v>
      </c>
      <c r="H513">
        <f>ROW()</f>
        <v>513</v>
      </c>
      <c r="I513">
        <f>IF(SUM(D513:E513)&lt;&gt;0,SUM(D$2:D513)-SUM(E$2:E513),"")</f>
        <v>0</v>
      </c>
      <c r="J513" s="203">
        <f t="shared" si="26"/>
        <v>41149</v>
      </c>
      <c r="K513" s="54" t="str">
        <f t="shared" si="25"/>
        <v>By  Insurance Rs/- 7</v>
      </c>
      <c r="L513" s="51">
        <f>SUMIFS(D$2:D513,C$2:C513,C513)-SUMIFS(E$2:E513,C$2:C513,C513)+IFERROR(VLOOKUP(C513,Master!B$1:F$101,5,FALSE),0)</f>
        <v>-624</v>
      </c>
    </row>
    <row r="514" spans="1:12">
      <c r="A514" s="47">
        <f>IF(I514=0,A513,COUNTIF(I$2:I514,"=0")+1)</f>
        <v>257</v>
      </c>
      <c r="B514" s="203" t="s">
        <v>337</v>
      </c>
      <c r="C514" s="345" t="s">
        <v>274</v>
      </c>
      <c r="D514" s="189">
        <v>4</v>
      </c>
      <c r="E514" s="188"/>
      <c r="F514" s="190"/>
      <c r="G514">
        <f t="shared" si="27"/>
        <v>58</v>
      </c>
      <c r="H514">
        <f>ROW()</f>
        <v>514</v>
      </c>
      <c r="I514">
        <f>IF(SUM(D514:E514)&lt;&gt;0,SUM(D$2:D514)-SUM(E$2:E514),"")</f>
        <v>4</v>
      </c>
      <c r="J514" s="203">
        <f t="shared" si="26"/>
        <v>41084</v>
      </c>
      <c r="K514" s="54" t="str">
        <f t="shared" ref="K514:K577" si="28">IF(I514=0,"By "&amp;C513&amp;" Rs/- "&amp;SUM(D513:E513),"By "&amp;C515&amp;" Rs/-"&amp;SUM(D515:E515))</f>
        <v>By Cash Rs/-4</v>
      </c>
      <c r="L514" s="51">
        <f>SUMIFS(D$2:D514,C$2:C514,C514)-SUMIFS(E$2:E514,C$2:C514,C514)+IFERROR(VLOOKUP(C514,Master!B$1:F$101,5,FALSE),0)</f>
        <v>78</v>
      </c>
    </row>
    <row r="515" spans="1:12">
      <c r="A515" s="47">
        <f>IF(I515=0,A514,COUNTIF(I$2:I515,"=0")+1)</f>
        <v>257</v>
      </c>
      <c r="B515" s="203">
        <v>41084</v>
      </c>
      <c r="C515" s="345" t="s">
        <v>125</v>
      </c>
      <c r="D515" s="189"/>
      <c r="E515" s="188">
        <v>4</v>
      </c>
      <c r="F515" s="190"/>
      <c r="G515">
        <f t="shared" si="27"/>
        <v>27</v>
      </c>
      <c r="H515">
        <f>ROW()</f>
        <v>515</v>
      </c>
      <c r="I515">
        <f>IF(SUM(D515:E515)&lt;&gt;0,SUM(D$2:D515)-SUM(E$2:E515),"")</f>
        <v>0</v>
      </c>
      <c r="J515" s="203">
        <f t="shared" ref="J515:J578" si="29">IFERROR(AVERAGEIFS(B:B,A:A,A515),"")</f>
        <v>41084</v>
      </c>
      <c r="K515" s="54" t="str">
        <f t="shared" si="28"/>
        <v>By  Rentals  Rs/- 4</v>
      </c>
      <c r="L515" s="51">
        <f>SUMIFS(D$2:D515,C$2:C515,C515)-SUMIFS(E$2:E515,C$2:C515,C515)+IFERROR(VLOOKUP(C515,Master!B$1:F$101,5,FALSE),0)</f>
        <v>-628</v>
      </c>
    </row>
    <row r="516" spans="1:12">
      <c r="A516" s="47">
        <f>IF(I516=0,A515,COUNTIF(I$2:I516,"=0")+1)</f>
        <v>258</v>
      </c>
      <c r="B516" s="203" t="s">
        <v>337</v>
      </c>
      <c r="C516" s="345" t="s">
        <v>275</v>
      </c>
      <c r="D516" s="189">
        <v>10</v>
      </c>
      <c r="E516" s="188"/>
      <c r="F516" s="190"/>
      <c r="G516">
        <f t="shared" si="27"/>
        <v>60</v>
      </c>
      <c r="H516">
        <f>ROW()</f>
        <v>516</v>
      </c>
      <c r="I516">
        <f>IF(SUM(D516:E516)&lt;&gt;0,SUM(D$2:D516)-SUM(E$2:E516),"")</f>
        <v>10</v>
      </c>
      <c r="J516" s="203">
        <f t="shared" si="29"/>
        <v>41044</v>
      </c>
      <c r="K516" s="54" t="str">
        <f t="shared" si="28"/>
        <v>By Cash Rs/-10</v>
      </c>
      <c r="L516" s="51">
        <f>SUMIFS(D$2:D516,C$2:C516,C516)-SUMIFS(E$2:E516,C$2:C516,C516)+IFERROR(VLOOKUP(C516,Master!B$1:F$101,5,FALSE),0)</f>
        <v>94</v>
      </c>
    </row>
    <row r="517" spans="1:12">
      <c r="A517" s="47">
        <f>IF(I517=0,A516,COUNTIF(I$2:I517,"=0")+1)</f>
        <v>258</v>
      </c>
      <c r="B517" s="203">
        <v>41044</v>
      </c>
      <c r="C517" s="345" t="s">
        <v>125</v>
      </c>
      <c r="D517" s="189"/>
      <c r="E517" s="188">
        <v>10</v>
      </c>
      <c r="F517" s="190"/>
      <c r="G517">
        <f t="shared" si="27"/>
        <v>27</v>
      </c>
      <c r="H517">
        <f>ROW()</f>
        <v>517</v>
      </c>
      <c r="I517">
        <f>IF(SUM(D517:E517)&lt;&gt;0,SUM(D$2:D517)-SUM(E$2:E517),"")</f>
        <v>0</v>
      </c>
      <c r="J517" s="203">
        <f t="shared" si="29"/>
        <v>41044</v>
      </c>
      <c r="K517" s="54" t="str">
        <f t="shared" si="28"/>
        <v>By  Entertainment  Rs/- 10</v>
      </c>
      <c r="L517" s="51">
        <f>SUMIFS(D$2:D517,C$2:C517,C517)-SUMIFS(E$2:E517,C$2:C517,C517)+IFERROR(VLOOKUP(C517,Master!B$1:F$101,5,FALSE),0)</f>
        <v>-638</v>
      </c>
    </row>
    <row r="518" spans="1:12">
      <c r="A518" s="47">
        <f>IF(I518=0,A517,COUNTIF(I$2:I518,"=0")+1)</f>
        <v>259</v>
      </c>
      <c r="B518" s="203" t="s">
        <v>337</v>
      </c>
      <c r="C518" s="345" t="s">
        <v>277</v>
      </c>
      <c r="D518" s="189">
        <v>4</v>
      </c>
      <c r="E518" s="188"/>
      <c r="F518" s="190"/>
      <c r="G518">
        <f t="shared" si="27"/>
        <v>62</v>
      </c>
      <c r="H518">
        <f>ROW()</f>
        <v>518</v>
      </c>
      <c r="I518">
        <f>IF(SUM(D518:E518)&lt;&gt;0,SUM(D$2:D518)-SUM(E$2:E518),"")</f>
        <v>4</v>
      </c>
      <c r="J518" s="203">
        <f t="shared" si="29"/>
        <v>41159</v>
      </c>
      <c r="K518" s="54" t="str">
        <f t="shared" si="28"/>
        <v>By Cash Rs/-4</v>
      </c>
      <c r="L518" s="51">
        <f>SUMIFS(D$2:D518,C$2:C518,C518)-SUMIFS(E$2:E518,C$2:C518,C518)+IFERROR(VLOOKUP(C518,Master!B$1:F$101,5,FALSE),0)</f>
        <v>72</v>
      </c>
    </row>
    <row r="519" spans="1:12">
      <c r="A519" s="47">
        <f>IF(I519=0,A518,COUNTIF(I$2:I519,"=0")+1)</f>
        <v>259</v>
      </c>
      <c r="B519" s="203">
        <v>41159</v>
      </c>
      <c r="C519" s="345" t="s">
        <v>125</v>
      </c>
      <c r="D519" s="189"/>
      <c r="E519" s="188">
        <v>4</v>
      </c>
      <c r="F519" s="190"/>
      <c r="G519">
        <f t="shared" si="27"/>
        <v>27</v>
      </c>
      <c r="H519">
        <f>ROW()</f>
        <v>519</v>
      </c>
      <c r="I519">
        <f>IF(SUM(D519:E519)&lt;&gt;0,SUM(D$2:D519)-SUM(E$2:E519),"")</f>
        <v>0</v>
      </c>
      <c r="J519" s="203">
        <f t="shared" si="29"/>
        <v>41159</v>
      </c>
      <c r="K519" s="54" t="str">
        <f t="shared" si="28"/>
        <v>By  Lodging  Rs/- 4</v>
      </c>
      <c r="L519" s="51">
        <f>SUMIFS(D$2:D519,C$2:C519,C519)-SUMIFS(E$2:E519,C$2:C519,C519)+IFERROR(VLOOKUP(C519,Master!B$1:F$101,5,FALSE),0)</f>
        <v>-642</v>
      </c>
    </row>
    <row r="520" spans="1:12">
      <c r="A520" s="47">
        <f>IF(I520=0,A519,COUNTIF(I$2:I520,"=0")+1)</f>
        <v>260</v>
      </c>
      <c r="B520" s="203" t="s">
        <v>337</v>
      </c>
      <c r="C520" s="345" t="s">
        <v>279</v>
      </c>
      <c r="D520" s="189">
        <v>6</v>
      </c>
      <c r="E520" s="188"/>
      <c r="F520" s="190"/>
      <c r="G520">
        <f t="shared" si="27"/>
        <v>64</v>
      </c>
      <c r="H520">
        <f>ROW()</f>
        <v>520</v>
      </c>
      <c r="I520">
        <f>IF(SUM(D520:E520)&lt;&gt;0,SUM(D$2:D520)-SUM(E$2:E520),"")</f>
        <v>6</v>
      </c>
      <c r="J520" s="203">
        <f t="shared" si="29"/>
        <v>41016</v>
      </c>
      <c r="K520" s="54" t="str">
        <f t="shared" si="28"/>
        <v>By Cash Rs/-6</v>
      </c>
      <c r="L520" s="51">
        <f>SUMIFS(D$2:D520,C$2:C520,C520)-SUMIFS(E$2:E520,C$2:C520,C520)+IFERROR(VLOOKUP(C520,Master!B$1:F$101,5,FALSE),0)</f>
        <v>97</v>
      </c>
    </row>
    <row r="521" spans="1:12">
      <c r="A521" s="47">
        <f>IF(I521=0,A520,COUNTIF(I$2:I521,"=0")+1)</f>
        <v>260</v>
      </c>
      <c r="B521" s="203">
        <v>41016</v>
      </c>
      <c r="C521" s="345" t="s">
        <v>125</v>
      </c>
      <c r="D521" s="189"/>
      <c r="E521" s="188">
        <v>6</v>
      </c>
      <c r="F521" s="190"/>
      <c r="G521">
        <f t="shared" si="27"/>
        <v>27</v>
      </c>
      <c r="H521">
        <f>ROW()</f>
        <v>521</v>
      </c>
      <c r="I521">
        <f>IF(SUM(D521:E521)&lt;&gt;0,SUM(D$2:D521)-SUM(E$2:E521),"")</f>
        <v>0</v>
      </c>
      <c r="J521" s="203">
        <f t="shared" si="29"/>
        <v>41016</v>
      </c>
      <c r="K521" s="54" t="str">
        <f t="shared" si="28"/>
        <v>By  Parking Fees  Rs/- 6</v>
      </c>
      <c r="L521" s="51">
        <f>SUMIFS(D$2:D521,C$2:C521,C521)-SUMIFS(E$2:E521,C$2:C521,C521)+IFERROR(VLOOKUP(C521,Master!B$1:F$101,5,FALSE),0)</f>
        <v>-648</v>
      </c>
    </row>
    <row r="522" spans="1:12">
      <c r="A522" s="47">
        <f>IF(I522=0,A521,COUNTIF(I$2:I522,"=0")+1)</f>
        <v>261</v>
      </c>
      <c r="B522" s="203" t="s">
        <v>337</v>
      </c>
      <c r="C522" s="345" t="s">
        <v>339</v>
      </c>
      <c r="D522" s="189">
        <v>3</v>
      </c>
      <c r="E522" s="188"/>
      <c r="F522" s="190"/>
      <c r="G522">
        <f t="shared" si="27"/>
        <v>32</v>
      </c>
      <c r="H522">
        <f>ROW()</f>
        <v>522</v>
      </c>
      <c r="I522">
        <f>IF(SUM(D522:E522)&lt;&gt;0,SUM(D$2:D522)-SUM(E$2:E522),"")</f>
        <v>3</v>
      </c>
      <c r="J522" s="203">
        <f t="shared" si="29"/>
        <v>41241</v>
      </c>
      <c r="K522" s="54" t="str">
        <f t="shared" si="28"/>
        <v>By Cash Rs/-3</v>
      </c>
      <c r="L522" s="51">
        <f>SUMIFS(D$2:D522,C$2:C522,C522)-SUMIFS(E$2:E522,C$2:C522,C522)+IFERROR(VLOOKUP(C522,Master!B$1:F$101,5,FALSE),0)</f>
        <v>105</v>
      </c>
    </row>
    <row r="523" spans="1:12">
      <c r="A523" s="47">
        <f>IF(I523=0,A522,COUNTIF(I$2:I523,"=0")+1)</f>
        <v>261</v>
      </c>
      <c r="B523" s="203">
        <v>41241</v>
      </c>
      <c r="C523" s="345" t="s">
        <v>125</v>
      </c>
      <c r="D523" s="189"/>
      <c r="E523" s="188">
        <v>3</v>
      </c>
      <c r="F523" s="190"/>
      <c r="G523">
        <f t="shared" si="27"/>
        <v>27</v>
      </c>
      <c r="H523">
        <f>ROW()</f>
        <v>523</v>
      </c>
      <c r="I523">
        <f>IF(SUM(D523:E523)&lt;&gt;0,SUM(D$2:D523)-SUM(E$2:E523),"")</f>
        <v>0</v>
      </c>
      <c r="J523" s="203">
        <f t="shared" si="29"/>
        <v>41241</v>
      </c>
      <c r="K523" s="54" t="str">
        <f t="shared" si="28"/>
        <v>By  Insurance Rs/- 3</v>
      </c>
      <c r="L523" s="51">
        <f>SUMIFS(D$2:D523,C$2:C523,C523)-SUMIFS(E$2:E523,C$2:C523,C523)+IFERROR(VLOOKUP(C523,Master!B$1:F$101,5,FALSE),0)</f>
        <v>-651</v>
      </c>
    </row>
    <row r="524" spans="1:12">
      <c r="A524" s="47">
        <f>IF(I524=0,A523,COUNTIF(I$2:I524,"=0")+1)</f>
        <v>262</v>
      </c>
      <c r="B524" s="203" t="s">
        <v>337</v>
      </c>
      <c r="C524" s="345" t="s">
        <v>274</v>
      </c>
      <c r="D524" s="189">
        <v>3</v>
      </c>
      <c r="E524" s="188"/>
      <c r="F524" s="190"/>
      <c r="G524">
        <f t="shared" ref="G524:G587" si="30">VLOOKUP(C524,LL,2,FALSE)</f>
        <v>58</v>
      </c>
      <c r="H524">
        <f>ROW()</f>
        <v>524</v>
      </c>
      <c r="I524">
        <f>IF(SUM(D524:E524)&lt;&gt;0,SUM(D$2:D524)-SUM(E$2:E524),"")</f>
        <v>3</v>
      </c>
      <c r="J524" s="203">
        <f t="shared" si="29"/>
        <v>41216</v>
      </c>
      <c r="K524" s="54" t="str">
        <f t="shared" si="28"/>
        <v>By Cash Rs/-3</v>
      </c>
      <c r="L524" s="51">
        <f>SUMIFS(D$2:D524,C$2:C524,C524)-SUMIFS(E$2:E524,C$2:C524,C524)+IFERROR(VLOOKUP(C524,Master!B$1:F$101,5,FALSE),0)</f>
        <v>81</v>
      </c>
    </row>
    <row r="525" spans="1:12">
      <c r="A525" s="47">
        <f>IF(I525=0,A524,COUNTIF(I$2:I525,"=0")+1)</f>
        <v>262</v>
      </c>
      <c r="B525" s="203">
        <v>41216</v>
      </c>
      <c r="C525" s="345" t="s">
        <v>125</v>
      </c>
      <c r="D525" s="189"/>
      <c r="E525" s="188">
        <v>3</v>
      </c>
      <c r="F525" s="190"/>
      <c r="G525">
        <f t="shared" si="30"/>
        <v>27</v>
      </c>
      <c r="H525">
        <f>ROW()</f>
        <v>525</v>
      </c>
      <c r="I525">
        <f>IF(SUM(D525:E525)&lt;&gt;0,SUM(D$2:D525)-SUM(E$2:E525),"")</f>
        <v>0</v>
      </c>
      <c r="J525" s="203">
        <f t="shared" si="29"/>
        <v>41216</v>
      </c>
      <c r="K525" s="54" t="str">
        <f t="shared" si="28"/>
        <v>By  Rentals  Rs/- 3</v>
      </c>
      <c r="L525" s="51">
        <f>SUMIFS(D$2:D525,C$2:C525,C525)-SUMIFS(E$2:E525,C$2:C525,C525)+IFERROR(VLOOKUP(C525,Master!B$1:F$101,5,FALSE),0)</f>
        <v>-654</v>
      </c>
    </row>
    <row r="526" spans="1:12">
      <c r="A526" s="47">
        <f>IF(I526=0,A525,COUNTIF(I$2:I526,"=0")+1)</f>
        <v>263</v>
      </c>
      <c r="B526" s="203" t="s">
        <v>337</v>
      </c>
      <c r="C526" s="345" t="s">
        <v>275</v>
      </c>
      <c r="D526" s="189">
        <v>8</v>
      </c>
      <c r="E526" s="188"/>
      <c r="F526" s="190"/>
      <c r="G526">
        <f t="shared" si="30"/>
        <v>60</v>
      </c>
      <c r="H526">
        <f>ROW()</f>
        <v>526</v>
      </c>
      <c r="I526">
        <f>IF(SUM(D526:E526)&lt;&gt;0,SUM(D$2:D526)-SUM(E$2:E526),"")</f>
        <v>8</v>
      </c>
      <c r="J526" s="203">
        <f t="shared" si="29"/>
        <v>41149</v>
      </c>
      <c r="K526" s="54" t="str">
        <f t="shared" si="28"/>
        <v>By Cash Rs/-8</v>
      </c>
      <c r="L526" s="51">
        <f>SUMIFS(D$2:D526,C$2:C526,C526)-SUMIFS(E$2:E526,C$2:C526,C526)+IFERROR(VLOOKUP(C526,Master!B$1:F$101,5,FALSE),0)</f>
        <v>102</v>
      </c>
    </row>
    <row r="527" spans="1:12">
      <c r="A527" s="47">
        <f>IF(I527=0,A526,COUNTIF(I$2:I527,"=0")+1)</f>
        <v>263</v>
      </c>
      <c r="B527" s="203">
        <v>41149</v>
      </c>
      <c r="C527" s="345" t="s">
        <v>125</v>
      </c>
      <c r="D527" s="189"/>
      <c r="E527" s="188">
        <v>8</v>
      </c>
      <c r="F527" s="190"/>
      <c r="G527">
        <f t="shared" si="30"/>
        <v>27</v>
      </c>
      <c r="H527">
        <f>ROW()</f>
        <v>527</v>
      </c>
      <c r="I527">
        <f>IF(SUM(D527:E527)&lt;&gt;0,SUM(D$2:D527)-SUM(E$2:E527),"")</f>
        <v>0</v>
      </c>
      <c r="J527" s="203">
        <f t="shared" si="29"/>
        <v>41149</v>
      </c>
      <c r="K527" s="54" t="str">
        <f t="shared" si="28"/>
        <v>By  Entertainment  Rs/- 8</v>
      </c>
      <c r="L527" s="51">
        <f>SUMIFS(D$2:D527,C$2:C527,C527)-SUMIFS(E$2:E527,C$2:C527,C527)+IFERROR(VLOOKUP(C527,Master!B$1:F$101,5,FALSE),0)</f>
        <v>-662</v>
      </c>
    </row>
    <row r="528" spans="1:12">
      <c r="A528" s="47">
        <f>IF(I528=0,A527,COUNTIF(I$2:I528,"=0")+1)</f>
        <v>264</v>
      </c>
      <c r="B528" s="203" t="s">
        <v>337</v>
      </c>
      <c r="C528" s="345" t="s">
        <v>277</v>
      </c>
      <c r="D528" s="189">
        <v>8</v>
      </c>
      <c r="E528" s="188"/>
      <c r="F528" s="190"/>
      <c r="G528">
        <f t="shared" si="30"/>
        <v>62</v>
      </c>
      <c r="H528">
        <f>ROW()</f>
        <v>528</v>
      </c>
      <c r="I528">
        <f>IF(SUM(D528:E528)&lt;&gt;0,SUM(D$2:D528)-SUM(E$2:E528),"")</f>
        <v>8</v>
      </c>
      <c r="J528" s="203">
        <f t="shared" si="29"/>
        <v>41056</v>
      </c>
      <c r="K528" s="54" t="str">
        <f t="shared" si="28"/>
        <v>By Cash Rs/-8</v>
      </c>
      <c r="L528" s="51">
        <f>SUMIFS(D$2:D528,C$2:C528,C528)-SUMIFS(E$2:E528,C$2:C528,C528)+IFERROR(VLOOKUP(C528,Master!B$1:F$101,5,FALSE),0)</f>
        <v>80</v>
      </c>
    </row>
    <row r="529" spans="1:12">
      <c r="A529" s="47">
        <f>IF(I529=0,A528,COUNTIF(I$2:I529,"=0")+1)</f>
        <v>264</v>
      </c>
      <c r="B529" s="203">
        <v>41056</v>
      </c>
      <c r="C529" s="345" t="s">
        <v>125</v>
      </c>
      <c r="D529" s="189"/>
      <c r="E529" s="188">
        <v>8</v>
      </c>
      <c r="F529" s="190"/>
      <c r="G529">
        <f t="shared" si="30"/>
        <v>27</v>
      </c>
      <c r="H529">
        <f>ROW()</f>
        <v>529</v>
      </c>
      <c r="I529">
        <f>IF(SUM(D529:E529)&lt;&gt;0,SUM(D$2:D529)-SUM(E$2:E529),"")</f>
        <v>0</v>
      </c>
      <c r="J529" s="203">
        <f t="shared" si="29"/>
        <v>41056</v>
      </c>
      <c r="K529" s="54" t="str">
        <f t="shared" si="28"/>
        <v>By  Lodging  Rs/- 8</v>
      </c>
      <c r="L529" s="51">
        <f>SUMIFS(D$2:D529,C$2:C529,C529)-SUMIFS(E$2:E529,C$2:C529,C529)+IFERROR(VLOOKUP(C529,Master!B$1:F$101,5,FALSE),0)</f>
        <v>-670</v>
      </c>
    </row>
    <row r="530" spans="1:12">
      <c r="A530" s="47">
        <f>IF(I530=0,A529,COUNTIF(I$2:I530,"=0")+1)</f>
        <v>265</v>
      </c>
      <c r="B530" s="203" t="s">
        <v>337</v>
      </c>
      <c r="C530" s="345" t="s">
        <v>279</v>
      </c>
      <c r="D530" s="189">
        <v>1</v>
      </c>
      <c r="E530" s="188"/>
      <c r="F530" s="190"/>
      <c r="G530">
        <f t="shared" si="30"/>
        <v>64</v>
      </c>
      <c r="H530">
        <f>ROW()</f>
        <v>530</v>
      </c>
      <c r="I530">
        <f>IF(SUM(D530:E530)&lt;&gt;0,SUM(D$2:D530)-SUM(E$2:E530),"")</f>
        <v>1</v>
      </c>
      <c r="J530" s="203">
        <f t="shared" si="29"/>
        <v>41055</v>
      </c>
      <c r="K530" s="54" t="str">
        <f t="shared" si="28"/>
        <v>By Cash Rs/-1</v>
      </c>
      <c r="L530" s="51">
        <f>SUMIFS(D$2:D530,C$2:C530,C530)-SUMIFS(E$2:E530,C$2:C530,C530)+IFERROR(VLOOKUP(C530,Master!B$1:F$101,5,FALSE),0)</f>
        <v>98</v>
      </c>
    </row>
    <row r="531" spans="1:12">
      <c r="A531" s="47">
        <f>IF(I531=0,A530,COUNTIF(I$2:I531,"=0")+1)</f>
        <v>265</v>
      </c>
      <c r="B531" s="203">
        <v>41055</v>
      </c>
      <c r="C531" s="345" t="s">
        <v>125</v>
      </c>
      <c r="D531" s="189"/>
      <c r="E531" s="188">
        <v>1</v>
      </c>
      <c r="F531" s="190"/>
      <c r="G531">
        <f t="shared" si="30"/>
        <v>27</v>
      </c>
      <c r="H531">
        <f>ROW()</f>
        <v>531</v>
      </c>
      <c r="I531">
        <f>IF(SUM(D531:E531)&lt;&gt;0,SUM(D$2:D531)-SUM(E$2:E531),"")</f>
        <v>0</v>
      </c>
      <c r="J531" s="203">
        <f t="shared" si="29"/>
        <v>41055</v>
      </c>
      <c r="K531" s="54" t="str">
        <f t="shared" si="28"/>
        <v>By  Parking Fees  Rs/- 1</v>
      </c>
      <c r="L531" s="51">
        <f>SUMIFS(D$2:D531,C$2:C531,C531)-SUMIFS(E$2:E531,C$2:C531,C531)+IFERROR(VLOOKUP(C531,Master!B$1:F$101,5,FALSE),0)</f>
        <v>-671</v>
      </c>
    </row>
    <row r="532" spans="1:12">
      <c r="A532" s="47">
        <f>IF(I532=0,A531,COUNTIF(I$2:I532,"=0")+1)</f>
        <v>266</v>
      </c>
      <c r="B532" s="203" t="s">
        <v>337</v>
      </c>
      <c r="C532" s="345" t="s">
        <v>339</v>
      </c>
      <c r="D532" s="189">
        <v>9</v>
      </c>
      <c r="E532" s="188"/>
      <c r="F532" s="190"/>
      <c r="G532">
        <f t="shared" si="30"/>
        <v>32</v>
      </c>
      <c r="H532">
        <f>ROW()</f>
        <v>532</v>
      </c>
      <c r="I532">
        <f>IF(SUM(D532:E532)&lt;&gt;0,SUM(D$2:D532)-SUM(E$2:E532),"")</f>
        <v>9</v>
      </c>
      <c r="J532" s="203">
        <f t="shared" si="29"/>
        <v>41232</v>
      </c>
      <c r="K532" s="54" t="str">
        <f t="shared" si="28"/>
        <v>By Cash Rs/-9</v>
      </c>
      <c r="L532" s="51">
        <f>SUMIFS(D$2:D532,C$2:C532,C532)-SUMIFS(E$2:E532,C$2:C532,C532)+IFERROR(VLOOKUP(C532,Master!B$1:F$101,5,FALSE),0)</f>
        <v>114</v>
      </c>
    </row>
    <row r="533" spans="1:12">
      <c r="A533" s="47">
        <f>IF(I533=0,A532,COUNTIF(I$2:I533,"=0")+1)</f>
        <v>266</v>
      </c>
      <c r="B533" s="203">
        <v>41232</v>
      </c>
      <c r="C533" s="345" t="s">
        <v>125</v>
      </c>
      <c r="D533" s="189"/>
      <c r="E533" s="188">
        <v>9</v>
      </c>
      <c r="F533" s="190"/>
      <c r="G533">
        <f t="shared" si="30"/>
        <v>27</v>
      </c>
      <c r="H533">
        <f>ROW()</f>
        <v>533</v>
      </c>
      <c r="I533">
        <f>IF(SUM(D533:E533)&lt;&gt;0,SUM(D$2:D533)-SUM(E$2:E533),"")</f>
        <v>0</v>
      </c>
      <c r="J533" s="203">
        <f t="shared" si="29"/>
        <v>41232</v>
      </c>
      <c r="K533" s="54" t="str">
        <f t="shared" si="28"/>
        <v>By  Insurance Rs/- 9</v>
      </c>
      <c r="L533" s="51">
        <f>SUMIFS(D$2:D533,C$2:C533,C533)-SUMIFS(E$2:E533,C$2:C533,C533)+IFERROR(VLOOKUP(C533,Master!B$1:F$101,5,FALSE),0)</f>
        <v>-680</v>
      </c>
    </row>
    <row r="534" spans="1:12">
      <c r="A534" s="47">
        <f>IF(I534=0,A533,COUNTIF(I$2:I534,"=0")+1)</f>
        <v>267</v>
      </c>
      <c r="B534" s="203" t="s">
        <v>337</v>
      </c>
      <c r="C534" s="345" t="s">
        <v>274</v>
      </c>
      <c r="D534" s="189">
        <v>9</v>
      </c>
      <c r="E534" s="188"/>
      <c r="F534" s="190"/>
      <c r="G534">
        <f t="shared" si="30"/>
        <v>58</v>
      </c>
      <c r="H534">
        <f>ROW()</f>
        <v>534</v>
      </c>
      <c r="I534">
        <f>IF(SUM(D534:E534)&lt;&gt;0,SUM(D$2:D534)-SUM(E$2:E534),"")</f>
        <v>9</v>
      </c>
      <c r="J534" s="203">
        <f t="shared" si="29"/>
        <v>41022</v>
      </c>
      <c r="K534" s="54" t="str">
        <f t="shared" si="28"/>
        <v>By Cash Rs/-9</v>
      </c>
      <c r="L534" s="51">
        <f>SUMIFS(D$2:D534,C$2:C534,C534)-SUMIFS(E$2:E534,C$2:C534,C534)+IFERROR(VLOOKUP(C534,Master!B$1:F$101,5,FALSE),0)</f>
        <v>90</v>
      </c>
    </row>
    <row r="535" spans="1:12">
      <c r="A535" s="47">
        <f>IF(I535=0,A534,COUNTIF(I$2:I535,"=0")+1)</f>
        <v>267</v>
      </c>
      <c r="B535" s="203">
        <v>41022</v>
      </c>
      <c r="C535" s="345" t="s">
        <v>125</v>
      </c>
      <c r="D535" s="189"/>
      <c r="E535" s="188">
        <v>9</v>
      </c>
      <c r="F535" s="190"/>
      <c r="G535">
        <f t="shared" si="30"/>
        <v>27</v>
      </c>
      <c r="H535">
        <f>ROW()</f>
        <v>535</v>
      </c>
      <c r="I535">
        <f>IF(SUM(D535:E535)&lt;&gt;0,SUM(D$2:D535)-SUM(E$2:E535),"")</f>
        <v>0</v>
      </c>
      <c r="J535" s="203">
        <f t="shared" si="29"/>
        <v>41022</v>
      </c>
      <c r="K535" s="54" t="str">
        <f t="shared" si="28"/>
        <v>By  Rentals  Rs/- 9</v>
      </c>
      <c r="L535" s="51">
        <f>SUMIFS(D$2:D535,C$2:C535,C535)-SUMIFS(E$2:E535,C$2:C535,C535)+IFERROR(VLOOKUP(C535,Master!B$1:F$101,5,FALSE),0)</f>
        <v>-689</v>
      </c>
    </row>
    <row r="536" spans="1:12">
      <c r="A536" s="47">
        <f>IF(I536=0,A535,COUNTIF(I$2:I536,"=0")+1)</f>
        <v>268</v>
      </c>
      <c r="B536" s="203" t="s">
        <v>337</v>
      </c>
      <c r="C536" s="345" t="s">
        <v>275</v>
      </c>
      <c r="D536" s="189">
        <v>1</v>
      </c>
      <c r="E536" s="188"/>
      <c r="F536" s="190"/>
      <c r="G536">
        <f t="shared" si="30"/>
        <v>60</v>
      </c>
      <c r="H536">
        <f>ROW()</f>
        <v>536</v>
      </c>
      <c r="I536">
        <f>IF(SUM(D536:E536)&lt;&gt;0,SUM(D$2:D536)-SUM(E$2:E536),"")</f>
        <v>1</v>
      </c>
      <c r="J536" s="203">
        <f t="shared" si="29"/>
        <v>41255</v>
      </c>
      <c r="K536" s="54" t="str">
        <f t="shared" si="28"/>
        <v>By Cash Rs/-1</v>
      </c>
      <c r="L536" s="51">
        <f>SUMIFS(D$2:D536,C$2:C536,C536)-SUMIFS(E$2:E536,C$2:C536,C536)+IFERROR(VLOOKUP(C536,Master!B$1:F$101,5,FALSE),0)</f>
        <v>103</v>
      </c>
    </row>
    <row r="537" spans="1:12">
      <c r="A537" s="47">
        <f>IF(I537=0,A536,COUNTIF(I$2:I537,"=0")+1)</f>
        <v>268</v>
      </c>
      <c r="B537" s="203">
        <v>41255</v>
      </c>
      <c r="C537" s="345" t="s">
        <v>125</v>
      </c>
      <c r="D537" s="189"/>
      <c r="E537" s="188">
        <v>1</v>
      </c>
      <c r="F537" s="190"/>
      <c r="G537">
        <f t="shared" si="30"/>
        <v>27</v>
      </c>
      <c r="H537">
        <f>ROW()</f>
        <v>537</v>
      </c>
      <c r="I537">
        <f>IF(SUM(D537:E537)&lt;&gt;0,SUM(D$2:D537)-SUM(E$2:E537),"")</f>
        <v>0</v>
      </c>
      <c r="J537" s="203">
        <f t="shared" si="29"/>
        <v>41255</v>
      </c>
      <c r="K537" s="54" t="str">
        <f t="shared" si="28"/>
        <v>By  Entertainment  Rs/- 1</v>
      </c>
      <c r="L537" s="51">
        <f>SUMIFS(D$2:D537,C$2:C537,C537)-SUMIFS(E$2:E537,C$2:C537,C537)+IFERROR(VLOOKUP(C537,Master!B$1:F$101,5,FALSE),0)</f>
        <v>-690</v>
      </c>
    </row>
    <row r="538" spans="1:12">
      <c r="A538" s="47">
        <f>IF(I538=0,A537,COUNTIF(I$2:I538,"=0")+1)</f>
        <v>269</v>
      </c>
      <c r="B538" s="203" t="s">
        <v>337</v>
      </c>
      <c r="C538" s="345" t="s">
        <v>277</v>
      </c>
      <c r="D538" s="189">
        <v>7</v>
      </c>
      <c r="E538" s="188"/>
      <c r="F538" s="190"/>
      <c r="G538">
        <f t="shared" si="30"/>
        <v>62</v>
      </c>
      <c r="H538">
        <f>ROW()</f>
        <v>538</v>
      </c>
      <c r="I538">
        <f>IF(SUM(D538:E538)&lt;&gt;0,SUM(D$2:D538)-SUM(E$2:E538),"")</f>
        <v>7</v>
      </c>
      <c r="J538" s="203">
        <f t="shared" si="29"/>
        <v>41153</v>
      </c>
      <c r="K538" s="54" t="str">
        <f t="shared" si="28"/>
        <v>By Cash Rs/-7</v>
      </c>
      <c r="L538" s="51">
        <f>SUMIFS(D$2:D538,C$2:C538,C538)-SUMIFS(E$2:E538,C$2:C538,C538)+IFERROR(VLOOKUP(C538,Master!B$1:F$101,5,FALSE),0)</f>
        <v>87</v>
      </c>
    </row>
    <row r="539" spans="1:12">
      <c r="A539" s="47">
        <f>IF(I539=0,A538,COUNTIF(I$2:I539,"=0")+1)</f>
        <v>269</v>
      </c>
      <c r="B539" s="203">
        <v>41153</v>
      </c>
      <c r="C539" s="345" t="s">
        <v>125</v>
      </c>
      <c r="D539" s="189"/>
      <c r="E539" s="188">
        <v>7</v>
      </c>
      <c r="F539" s="190"/>
      <c r="G539">
        <f t="shared" si="30"/>
        <v>27</v>
      </c>
      <c r="H539">
        <f>ROW()</f>
        <v>539</v>
      </c>
      <c r="I539">
        <f>IF(SUM(D539:E539)&lt;&gt;0,SUM(D$2:D539)-SUM(E$2:E539),"")</f>
        <v>0</v>
      </c>
      <c r="J539" s="203">
        <f t="shared" si="29"/>
        <v>41153</v>
      </c>
      <c r="K539" s="54" t="str">
        <f t="shared" si="28"/>
        <v>By  Lodging  Rs/- 7</v>
      </c>
      <c r="L539" s="51">
        <f>SUMIFS(D$2:D539,C$2:C539,C539)-SUMIFS(E$2:E539,C$2:C539,C539)+IFERROR(VLOOKUP(C539,Master!B$1:F$101,5,FALSE),0)</f>
        <v>-697</v>
      </c>
    </row>
    <row r="540" spans="1:12">
      <c r="A540" s="47">
        <f>IF(I540=0,A539,COUNTIF(I$2:I540,"=0")+1)</f>
        <v>270</v>
      </c>
      <c r="B540" s="203" t="s">
        <v>337</v>
      </c>
      <c r="C540" s="345" t="s">
        <v>279</v>
      </c>
      <c r="D540" s="189">
        <v>6</v>
      </c>
      <c r="E540" s="188"/>
      <c r="F540" s="190"/>
      <c r="G540">
        <f t="shared" si="30"/>
        <v>64</v>
      </c>
      <c r="H540">
        <f>ROW()</f>
        <v>540</v>
      </c>
      <c r="I540">
        <f>IF(SUM(D540:E540)&lt;&gt;0,SUM(D$2:D540)-SUM(E$2:E540),"")</f>
        <v>6</v>
      </c>
      <c r="J540" s="203">
        <f t="shared" si="29"/>
        <v>41022</v>
      </c>
      <c r="K540" s="54" t="str">
        <f t="shared" si="28"/>
        <v>By Cash Rs/-6</v>
      </c>
      <c r="L540" s="51">
        <f>SUMIFS(D$2:D540,C$2:C540,C540)-SUMIFS(E$2:E540,C$2:C540,C540)+IFERROR(VLOOKUP(C540,Master!B$1:F$101,5,FALSE),0)</f>
        <v>104</v>
      </c>
    </row>
    <row r="541" spans="1:12">
      <c r="A541" s="47">
        <f>IF(I541=0,A540,COUNTIF(I$2:I541,"=0")+1)</f>
        <v>270</v>
      </c>
      <c r="B541" s="203">
        <v>41022</v>
      </c>
      <c r="C541" s="345" t="s">
        <v>125</v>
      </c>
      <c r="D541" s="189"/>
      <c r="E541" s="188">
        <v>6</v>
      </c>
      <c r="F541" s="190"/>
      <c r="G541">
        <f t="shared" si="30"/>
        <v>27</v>
      </c>
      <c r="H541">
        <f>ROW()</f>
        <v>541</v>
      </c>
      <c r="I541">
        <f>IF(SUM(D541:E541)&lt;&gt;0,SUM(D$2:D541)-SUM(E$2:E541),"")</f>
        <v>0</v>
      </c>
      <c r="J541" s="203">
        <f t="shared" si="29"/>
        <v>41022</v>
      </c>
      <c r="K541" s="54" t="str">
        <f t="shared" si="28"/>
        <v>By  Parking Fees  Rs/- 6</v>
      </c>
      <c r="L541" s="51">
        <f>SUMIFS(D$2:D541,C$2:C541,C541)-SUMIFS(E$2:E541,C$2:C541,C541)+IFERROR(VLOOKUP(C541,Master!B$1:F$101,5,FALSE),0)</f>
        <v>-703</v>
      </c>
    </row>
    <row r="542" spans="1:12">
      <c r="A542" s="47">
        <f>IF(I542=0,A541,COUNTIF(I$2:I542,"=0")+1)</f>
        <v>271</v>
      </c>
      <c r="B542" s="203" t="s">
        <v>337</v>
      </c>
      <c r="C542" s="345" t="s">
        <v>339</v>
      </c>
      <c r="D542" s="189">
        <v>10</v>
      </c>
      <c r="E542" s="188"/>
      <c r="F542" s="190"/>
      <c r="G542">
        <f t="shared" si="30"/>
        <v>32</v>
      </c>
      <c r="H542">
        <f>ROW()</f>
        <v>542</v>
      </c>
      <c r="I542">
        <f>IF(SUM(D542:E542)&lt;&gt;0,SUM(D$2:D542)-SUM(E$2:E542),"")</f>
        <v>10</v>
      </c>
      <c r="J542" s="203">
        <f t="shared" si="29"/>
        <v>41034</v>
      </c>
      <c r="K542" s="54" t="str">
        <f t="shared" si="28"/>
        <v>By Cash Rs/-10</v>
      </c>
      <c r="L542" s="51">
        <f>SUMIFS(D$2:D542,C$2:C542,C542)-SUMIFS(E$2:E542,C$2:C542,C542)+IFERROR(VLOOKUP(C542,Master!B$1:F$101,5,FALSE),0)</f>
        <v>124</v>
      </c>
    </row>
    <row r="543" spans="1:12">
      <c r="A543" s="47">
        <f>IF(I543=0,A542,COUNTIF(I$2:I543,"=0")+1)</f>
        <v>271</v>
      </c>
      <c r="B543" s="203">
        <v>41034</v>
      </c>
      <c r="C543" s="345" t="s">
        <v>125</v>
      </c>
      <c r="D543" s="189"/>
      <c r="E543" s="188">
        <v>10</v>
      </c>
      <c r="F543" s="190"/>
      <c r="G543">
        <f t="shared" si="30"/>
        <v>27</v>
      </c>
      <c r="H543">
        <f>ROW()</f>
        <v>543</v>
      </c>
      <c r="I543">
        <f>IF(SUM(D543:E543)&lt;&gt;0,SUM(D$2:D543)-SUM(E$2:E543),"")</f>
        <v>0</v>
      </c>
      <c r="J543" s="203">
        <f t="shared" si="29"/>
        <v>41034</v>
      </c>
      <c r="K543" s="54" t="str">
        <f t="shared" si="28"/>
        <v>By  Insurance Rs/- 10</v>
      </c>
      <c r="L543" s="51">
        <f>SUMIFS(D$2:D543,C$2:C543,C543)-SUMIFS(E$2:E543,C$2:C543,C543)+IFERROR(VLOOKUP(C543,Master!B$1:F$101,5,FALSE),0)</f>
        <v>-713</v>
      </c>
    </row>
    <row r="544" spans="1:12">
      <c r="A544" s="47">
        <f>IF(I544=0,A543,COUNTIF(I$2:I544,"=0")+1)</f>
        <v>272</v>
      </c>
      <c r="B544" s="203" t="s">
        <v>337</v>
      </c>
      <c r="C544" s="345" t="s">
        <v>274</v>
      </c>
      <c r="D544" s="189">
        <v>2</v>
      </c>
      <c r="E544" s="188"/>
      <c r="F544" s="190"/>
      <c r="G544">
        <f t="shared" si="30"/>
        <v>58</v>
      </c>
      <c r="H544">
        <f>ROW()</f>
        <v>544</v>
      </c>
      <c r="I544">
        <f>IF(SUM(D544:E544)&lt;&gt;0,SUM(D$2:D544)-SUM(E$2:E544),"")</f>
        <v>2</v>
      </c>
      <c r="J544" s="203">
        <f t="shared" si="29"/>
        <v>41140</v>
      </c>
      <c r="K544" s="54" t="str">
        <f t="shared" si="28"/>
        <v>By Cash Rs/-2</v>
      </c>
      <c r="L544" s="51">
        <f>SUMIFS(D$2:D544,C$2:C544,C544)-SUMIFS(E$2:E544,C$2:C544,C544)+IFERROR(VLOOKUP(C544,Master!B$1:F$101,5,FALSE),0)</f>
        <v>92</v>
      </c>
    </row>
    <row r="545" spans="1:12">
      <c r="A545" s="47">
        <f>IF(I545=0,A544,COUNTIF(I$2:I545,"=0")+1)</f>
        <v>272</v>
      </c>
      <c r="B545" s="203">
        <v>41140</v>
      </c>
      <c r="C545" s="345" t="s">
        <v>125</v>
      </c>
      <c r="D545" s="189"/>
      <c r="E545" s="188">
        <v>2</v>
      </c>
      <c r="F545" s="190"/>
      <c r="G545">
        <f t="shared" si="30"/>
        <v>27</v>
      </c>
      <c r="H545">
        <f>ROW()</f>
        <v>545</v>
      </c>
      <c r="I545">
        <f>IF(SUM(D545:E545)&lt;&gt;0,SUM(D$2:D545)-SUM(E$2:E545),"")</f>
        <v>0</v>
      </c>
      <c r="J545" s="203">
        <f t="shared" si="29"/>
        <v>41140</v>
      </c>
      <c r="K545" s="54" t="str">
        <f t="shared" si="28"/>
        <v>By  Rentals  Rs/- 2</v>
      </c>
      <c r="L545" s="51">
        <f>SUMIFS(D$2:D545,C$2:C545,C545)-SUMIFS(E$2:E545,C$2:C545,C545)+IFERROR(VLOOKUP(C545,Master!B$1:F$101,5,FALSE),0)</f>
        <v>-715</v>
      </c>
    </row>
    <row r="546" spans="1:12">
      <c r="A546" s="47">
        <f>IF(I546=0,A545,COUNTIF(I$2:I546,"=0")+1)</f>
        <v>273</v>
      </c>
      <c r="B546" s="203" t="s">
        <v>337</v>
      </c>
      <c r="C546" s="345" t="s">
        <v>275</v>
      </c>
      <c r="D546" s="189">
        <v>6</v>
      </c>
      <c r="E546" s="188"/>
      <c r="F546" s="190"/>
      <c r="G546">
        <f t="shared" si="30"/>
        <v>60</v>
      </c>
      <c r="H546">
        <f>ROW()</f>
        <v>546</v>
      </c>
      <c r="I546">
        <f>IF(SUM(D546:E546)&lt;&gt;0,SUM(D$2:D546)-SUM(E$2:E546),"")</f>
        <v>6</v>
      </c>
      <c r="J546" s="203">
        <f t="shared" si="29"/>
        <v>41149</v>
      </c>
      <c r="K546" s="54" t="str">
        <f t="shared" si="28"/>
        <v>By Cash Rs/-6</v>
      </c>
      <c r="L546" s="51">
        <f>SUMIFS(D$2:D546,C$2:C546,C546)-SUMIFS(E$2:E546,C$2:C546,C546)+IFERROR(VLOOKUP(C546,Master!B$1:F$101,5,FALSE),0)</f>
        <v>109</v>
      </c>
    </row>
    <row r="547" spans="1:12">
      <c r="A547" s="47">
        <f>IF(I547=0,A546,COUNTIF(I$2:I547,"=0")+1)</f>
        <v>273</v>
      </c>
      <c r="B547" s="203">
        <v>41149</v>
      </c>
      <c r="C547" s="345" t="s">
        <v>125</v>
      </c>
      <c r="D547" s="189"/>
      <c r="E547" s="188">
        <v>6</v>
      </c>
      <c r="F547" s="190"/>
      <c r="G547">
        <f t="shared" si="30"/>
        <v>27</v>
      </c>
      <c r="H547">
        <f>ROW()</f>
        <v>547</v>
      </c>
      <c r="I547">
        <f>IF(SUM(D547:E547)&lt;&gt;0,SUM(D$2:D547)-SUM(E$2:E547),"")</f>
        <v>0</v>
      </c>
      <c r="J547" s="203">
        <f t="shared" si="29"/>
        <v>41149</v>
      </c>
      <c r="K547" s="54" t="str">
        <f t="shared" si="28"/>
        <v>By  Entertainment  Rs/- 6</v>
      </c>
      <c r="L547" s="51">
        <f>SUMIFS(D$2:D547,C$2:C547,C547)-SUMIFS(E$2:E547,C$2:C547,C547)+IFERROR(VLOOKUP(C547,Master!B$1:F$101,5,FALSE),0)</f>
        <v>-721</v>
      </c>
    </row>
    <row r="548" spans="1:12">
      <c r="A548" s="47">
        <f>IF(I548=0,A547,COUNTIF(I$2:I548,"=0")+1)</f>
        <v>274</v>
      </c>
      <c r="B548" s="203" t="s">
        <v>337</v>
      </c>
      <c r="C548" s="345" t="s">
        <v>277</v>
      </c>
      <c r="D548" s="189">
        <v>9</v>
      </c>
      <c r="E548" s="188"/>
      <c r="F548" s="190"/>
      <c r="G548">
        <f t="shared" si="30"/>
        <v>62</v>
      </c>
      <c r="H548">
        <f>ROW()</f>
        <v>548</v>
      </c>
      <c r="I548">
        <f>IF(SUM(D548:E548)&lt;&gt;0,SUM(D$2:D548)-SUM(E$2:E548),"")</f>
        <v>9</v>
      </c>
      <c r="J548" s="203">
        <f t="shared" si="29"/>
        <v>41266</v>
      </c>
      <c r="K548" s="54" t="str">
        <f t="shared" si="28"/>
        <v>By Cash Rs/-9</v>
      </c>
      <c r="L548" s="51">
        <f>SUMIFS(D$2:D548,C$2:C548,C548)-SUMIFS(E$2:E548,C$2:C548,C548)+IFERROR(VLOOKUP(C548,Master!B$1:F$101,5,FALSE),0)</f>
        <v>96</v>
      </c>
    </row>
    <row r="549" spans="1:12">
      <c r="A549" s="47">
        <f>IF(I549=0,A548,COUNTIF(I$2:I549,"=0")+1)</f>
        <v>274</v>
      </c>
      <c r="B549" s="203">
        <v>41266</v>
      </c>
      <c r="C549" s="345" t="s">
        <v>125</v>
      </c>
      <c r="D549" s="189"/>
      <c r="E549" s="188">
        <v>9</v>
      </c>
      <c r="F549" s="190"/>
      <c r="G549">
        <f t="shared" si="30"/>
        <v>27</v>
      </c>
      <c r="H549">
        <f>ROW()</f>
        <v>549</v>
      </c>
      <c r="I549">
        <f>IF(SUM(D549:E549)&lt;&gt;0,SUM(D$2:D549)-SUM(E$2:E549),"")</f>
        <v>0</v>
      </c>
      <c r="J549" s="203">
        <f t="shared" si="29"/>
        <v>41266</v>
      </c>
      <c r="K549" s="54" t="str">
        <f t="shared" si="28"/>
        <v>By  Lodging  Rs/- 9</v>
      </c>
      <c r="L549" s="51">
        <f>SUMIFS(D$2:D549,C$2:C549,C549)-SUMIFS(E$2:E549,C$2:C549,C549)+IFERROR(VLOOKUP(C549,Master!B$1:F$101,5,FALSE),0)</f>
        <v>-730</v>
      </c>
    </row>
    <row r="550" spans="1:12">
      <c r="A550" s="47">
        <f>IF(I550=0,A549,COUNTIF(I$2:I550,"=0")+1)</f>
        <v>275</v>
      </c>
      <c r="B550" s="203" t="s">
        <v>337</v>
      </c>
      <c r="C550" s="345" t="s">
        <v>279</v>
      </c>
      <c r="D550" s="189">
        <v>2</v>
      </c>
      <c r="E550" s="188"/>
      <c r="F550" s="190"/>
      <c r="G550">
        <f t="shared" si="30"/>
        <v>64</v>
      </c>
      <c r="H550">
        <f>ROW()</f>
        <v>550</v>
      </c>
      <c r="I550">
        <f>IF(SUM(D550:E550)&lt;&gt;0,SUM(D$2:D550)-SUM(E$2:E550),"")</f>
        <v>2</v>
      </c>
      <c r="J550" s="203">
        <f t="shared" si="29"/>
        <v>41173</v>
      </c>
      <c r="K550" s="54" t="str">
        <f t="shared" si="28"/>
        <v>By Cash Rs/-2</v>
      </c>
      <c r="L550" s="51">
        <f>SUMIFS(D$2:D550,C$2:C550,C550)-SUMIFS(E$2:E550,C$2:C550,C550)+IFERROR(VLOOKUP(C550,Master!B$1:F$101,5,FALSE),0)</f>
        <v>106</v>
      </c>
    </row>
    <row r="551" spans="1:12">
      <c r="A551" s="47">
        <f>IF(I551=0,A550,COUNTIF(I$2:I551,"=0")+1)</f>
        <v>275</v>
      </c>
      <c r="B551" s="203">
        <v>41173</v>
      </c>
      <c r="C551" s="345" t="s">
        <v>125</v>
      </c>
      <c r="D551" s="189"/>
      <c r="E551" s="188">
        <v>2</v>
      </c>
      <c r="F551" s="190"/>
      <c r="G551">
        <f t="shared" si="30"/>
        <v>27</v>
      </c>
      <c r="H551">
        <f>ROW()</f>
        <v>551</v>
      </c>
      <c r="I551">
        <f>IF(SUM(D551:E551)&lt;&gt;0,SUM(D$2:D551)-SUM(E$2:E551),"")</f>
        <v>0</v>
      </c>
      <c r="J551" s="203">
        <f t="shared" si="29"/>
        <v>41173</v>
      </c>
      <c r="K551" s="54" t="str">
        <f t="shared" si="28"/>
        <v>By  Parking Fees  Rs/- 2</v>
      </c>
      <c r="L551" s="51">
        <f>SUMIFS(D$2:D551,C$2:C551,C551)-SUMIFS(E$2:E551,C$2:C551,C551)+IFERROR(VLOOKUP(C551,Master!B$1:F$101,5,FALSE),0)</f>
        <v>-732</v>
      </c>
    </row>
    <row r="552" spans="1:12">
      <c r="A552" s="47">
        <f>IF(I552=0,A551,COUNTIF(I$2:I552,"=0")+1)</f>
        <v>276</v>
      </c>
      <c r="B552" s="203" t="s">
        <v>337</v>
      </c>
      <c r="C552" s="345" t="s">
        <v>339</v>
      </c>
      <c r="D552" s="189">
        <v>8</v>
      </c>
      <c r="E552" s="188"/>
      <c r="F552" s="190"/>
      <c r="G552">
        <f t="shared" si="30"/>
        <v>32</v>
      </c>
      <c r="H552">
        <f>ROW()</f>
        <v>552</v>
      </c>
      <c r="I552">
        <f>IF(SUM(D552:E552)&lt;&gt;0,SUM(D$2:D552)-SUM(E$2:E552),"")</f>
        <v>8</v>
      </c>
      <c r="J552" s="203">
        <f t="shared" si="29"/>
        <v>41252</v>
      </c>
      <c r="K552" s="54" t="str">
        <f t="shared" si="28"/>
        <v>By Cash Rs/-8</v>
      </c>
      <c r="L552" s="51">
        <f>SUMIFS(D$2:D552,C$2:C552,C552)-SUMIFS(E$2:E552,C$2:C552,C552)+IFERROR(VLOOKUP(C552,Master!B$1:F$101,5,FALSE),0)</f>
        <v>132</v>
      </c>
    </row>
    <row r="553" spans="1:12">
      <c r="A553" s="47">
        <f>IF(I553=0,A552,COUNTIF(I$2:I553,"=0")+1)</f>
        <v>276</v>
      </c>
      <c r="B553" s="203">
        <v>41252</v>
      </c>
      <c r="C553" s="345" t="s">
        <v>125</v>
      </c>
      <c r="D553" s="189"/>
      <c r="E553" s="188">
        <v>8</v>
      </c>
      <c r="F553" s="190"/>
      <c r="G553">
        <f t="shared" si="30"/>
        <v>27</v>
      </c>
      <c r="H553">
        <f>ROW()</f>
        <v>553</v>
      </c>
      <c r="I553">
        <f>IF(SUM(D553:E553)&lt;&gt;0,SUM(D$2:D553)-SUM(E$2:E553),"")</f>
        <v>0</v>
      </c>
      <c r="J553" s="203">
        <f t="shared" si="29"/>
        <v>41252</v>
      </c>
      <c r="K553" s="54" t="str">
        <f t="shared" si="28"/>
        <v>By  Insurance Rs/- 8</v>
      </c>
      <c r="L553" s="51">
        <f>SUMIFS(D$2:D553,C$2:C553,C553)-SUMIFS(E$2:E553,C$2:C553,C553)+IFERROR(VLOOKUP(C553,Master!B$1:F$101,5,FALSE),0)</f>
        <v>-740</v>
      </c>
    </row>
    <row r="554" spans="1:12">
      <c r="A554" s="47">
        <f>IF(I554=0,A553,COUNTIF(I$2:I554,"=0")+1)</f>
        <v>277</v>
      </c>
      <c r="B554" s="203" t="s">
        <v>337</v>
      </c>
      <c r="C554" s="345" t="s">
        <v>274</v>
      </c>
      <c r="D554" s="189">
        <v>3</v>
      </c>
      <c r="E554" s="188"/>
      <c r="F554" s="190"/>
      <c r="G554">
        <f t="shared" si="30"/>
        <v>58</v>
      </c>
      <c r="H554">
        <f>ROW()</f>
        <v>554</v>
      </c>
      <c r="I554">
        <f>IF(SUM(D554:E554)&lt;&gt;0,SUM(D$2:D554)-SUM(E$2:E554),"")</f>
        <v>3</v>
      </c>
      <c r="J554" s="203">
        <f t="shared" si="29"/>
        <v>41237</v>
      </c>
      <c r="K554" s="54" t="str">
        <f t="shared" si="28"/>
        <v>By Cash Rs/-3</v>
      </c>
      <c r="L554" s="51">
        <f>SUMIFS(D$2:D554,C$2:C554,C554)-SUMIFS(E$2:E554,C$2:C554,C554)+IFERROR(VLOOKUP(C554,Master!B$1:F$101,5,FALSE),0)</f>
        <v>95</v>
      </c>
    </row>
    <row r="555" spans="1:12">
      <c r="A555" s="47">
        <f>IF(I555=0,A554,COUNTIF(I$2:I555,"=0")+1)</f>
        <v>277</v>
      </c>
      <c r="B555" s="203">
        <v>41237</v>
      </c>
      <c r="C555" s="345" t="s">
        <v>125</v>
      </c>
      <c r="D555" s="189"/>
      <c r="E555" s="188">
        <v>3</v>
      </c>
      <c r="F555" s="190"/>
      <c r="G555">
        <f t="shared" si="30"/>
        <v>27</v>
      </c>
      <c r="H555">
        <f>ROW()</f>
        <v>555</v>
      </c>
      <c r="I555">
        <f>IF(SUM(D555:E555)&lt;&gt;0,SUM(D$2:D555)-SUM(E$2:E555),"")</f>
        <v>0</v>
      </c>
      <c r="J555" s="203">
        <f t="shared" si="29"/>
        <v>41237</v>
      </c>
      <c r="K555" s="54" t="str">
        <f t="shared" si="28"/>
        <v>By  Rentals  Rs/- 3</v>
      </c>
      <c r="L555" s="51">
        <f>SUMIFS(D$2:D555,C$2:C555,C555)-SUMIFS(E$2:E555,C$2:C555,C555)+IFERROR(VLOOKUP(C555,Master!B$1:F$101,5,FALSE),0)</f>
        <v>-743</v>
      </c>
    </row>
    <row r="556" spans="1:12">
      <c r="A556" s="47">
        <f>IF(I556=0,A555,COUNTIF(I$2:I556,"=0")+1)</f>
        <v>278</v>
      </c>
      <c r="B556" s="203" t="s">
        <v>337</v>
      </c>
      <c r="C556" s="345" t="s">
        <v>275</v>
      </c>
      <c r="D556" s="189">
        <v>10</v>
      </c>
      <c r="E556" s="188"/>
      <c r="F556" s="190"/>
      <c r="G556">
        <f t="shared" si="30"/>
        <v>60</v>
      </c>
      <c r="H556">
        <f>ROW()</f>
        <v>556</v>
      </c>
      <c r="I556">
        <f>IF(SUM(D556:E556)&lt;&gt;0,SUM(D$2:D556)-SUM(E$2:E556),"")</f>
        <v>10</v>
      </c>
      <c r="J556" s="203">
        <f t="shared" si="29"/>
        <v>41201</v>
      </c>
      <c r="K556" s="54" t="str">
        <f t="shared" si="28"/>
        <v>By Cash Rs/-10</v>
      </c>
      <c r="L556" s="51">
        <f>SUMIFS(D$2:D556,C$2:C556,C556)-SUMIFS(E$2:E556,C$2:C556,C556)+IFERROR(VLOOKUP(C556,Master!B$1:F$101,5,FALSE),0)</f>
        <v>119</v>
      </c>
    </row>
    <row r="557" spans="1:12">
      <c r="A557" s="47">
        <f>IF(I557=0,A556,COUNTIF(I$2:I557,"=0")+1)</f>
        <v>278</v>
      </c>
      <c r="B557" s="203">
        <v>41201</v>
      </c>
      <c r="C557" s="345" t="s">
        <v>125</v>
      </c>
      <c r="D557" s="189"/>
      <c r="E557" s="188">
        <v>10</v>
      </c>
      <c r="F557" s="190"/>
      <c r="G557">
        <f t="shared" si="30"/>
        <v>27</v>
      </c>
      <c r="H557">
        <f>ROW()</f>
        <v>557</v>
      </c>
      <c r="I557">
        <f>IF(SUM(D557:E557)&lt;&gt;0,SUM(D$2:D557)-SUM(E$2:E557),"")</f>
        <v>0</v>
      </c>
      <c r="J557" s="203">
        <f t="shared" si="29"/>
        <v>41201</v>
      </c>
      <c r="K557" s="54" t="str">
        <f t="shared" si="28"/>
        <v>By  Entertainment  Rs/- 10</v>
      </c>
      <c r="L557" s="51">
        <f>SUMIFS(D$2:D557,C$2:C557,C557)-SUMIFS(E$2:E557,C$2:C557,C557)+IFERROR(VLOOKUP(C557,Master!B$1:F$101,5,FALSE),0)</f>
        <v>-753</v>
      </c>
    </row>
    <row r="558" spans="1:12">
      <c r="A558" s="47">
        <f>IF(I558=0,A557,COUNTIF(I$2:I558,"=0")+1)</f>
        <v>279</v>
      </c>
      <c r="B558" s="203" t="s">
        <v>337</v>
      </c>
      <c r="C558" s="345" t="s">
        <v>277</v>
      </c>
      <c r="D558" s="189">
        <v>10</v>
      </c>
      <c r="E558" s="188"/>
      <c r="F558" s="190"/>
      <c r="G558">
        <f t="shared" si="30"/>
        <v>62</v>
      </c>
      <c r="H558">
        <f>ROW()</f>
        <v>558</v>
      </c>
      <c r="I558">
        <f>IF(SUM(D558:E558)&lt;&gt;0,SUM(D$2:D558)-SUM(E$2:E558),"")</f>
        <v>10</v>
      </c>
      <c r="J558" s="203">
        <f t="shared" si="29"/>
        <v>41020</v>
      </c>
      <c r="K558" s="54" t="str">
        <f t="shared" si="28"/>
        <v>By Cash Rs/-10</v>
      </c>
      <c r="L558" s="51">
        <f>SUMIFS(D$2:D558,C$2:C558,C558)-SUMIFS(E$2:E558,C$2:C558,C558)+IFERROR(VLOOKUP(C558,Master!B$1:F$101,5,FALSE),0)</f>
        <v>106</v>
      </c>
    </row>
    <row r="559" spans="1:12">
      <c r="A559" s="47">
        <f>IF(I559=0,A558,COUNTIF(I$2:I559,"=0")+1)</f>
        <v>279</v>
      </c>
      <c r="B559" s="203">
        <v>41020</v>
      </c>
      <c r="C559" s="345" t="s">
        <v>125</v>
      </c>
      <c r="D559" s="189"/>
      <c r="E559" s="188">
        <v>10</v>
      </c>
      <c r="F559" s="190"/>
      <c r="G559">
        <f t="shared" si="30"/>
        <v>27</v>
      </c>
      <c r="H559">
        <f>ROW()</f>
        <v>559</v>
      </c>
      <c r="I559">
        <f>IF(SUM(D559:E559)&lt;&gt;0,SUM(D$2:D559)-SUM(E$2:E559),"")</f>
        <v>0</v>
      </c>
      <c r="J559" s="203">
        <f t="shared" si="29"/>
        <v>41020</v>
      </c>
      <c r="K559" s="54" t="str">
        <f t="shared" si="28"/>
        <v>By  Lodging  Rs/- 10</v>
      </c>
      <c r="L559" s="51">
        <f>SUMIFS(D$2:D559,C$2:C559,C559)-SUMIFS(E$2:E559,C$2:C559,C559)+IFERROR(VLOOKUP(C559,Master!B$1:F$101,5,FALSE),0)</f>
        <v>-763</v>
      </c>
    </row>
    <row r="560" spans="1:12">
      <c r="A560" s="47">
        <f>IF(I560=0,A559,COUNTIF(I$2:I560,"=0")+1)</f>
        <v>280</v>
      </c>
      <c r="B560" s="203" t="s">
        <v>337</v>
      </c>
      <c r="C560" s="345" t="s">
        <v>279</v>
      </c>
      <c r="D560" s="189">
        <v>6</v>
      </c>
      <c r="E560" s="188"/>
      <c r="F560" s="190"/>
      <c r="G560">
        <f t="shared" si="30"/>
        <v>64</v>
      </c>
      <c r="H560">
        <f>ROW()</f>
        <v>560</v>
      </c>
      <c r="I560">
        <f>IF(SUM(D560:E560)&lt;&gt;0,SUM(D$2:D560)-SUM(E$2:E560),"")</f>
        <v>6</v>
      </c>
      <c r="J560" s="203">
        <f t="shared" si="29"/>
        <v>41269</v>
      </c>
      <c r="K560" s="54" t="str">
        <f t="shared" si="28"/>
        <v>By Cash Rs/-6</v>
      </c>
      <c r="L560" s="51">
        <f>SUMIFS(D$2:D560,C$2:C560,C560)-SUMIFS(E$2:E560,C$2:C560,C560)+IFERROR(VLOOKUP(C560,Master!B$1:F$101,5,FALSE),0)</f>
        <v>112</v>
      </c>
    </row>
    <row r="561" spans="1:12">
      <c r="A561" s="47">
        <f>IF(I561=0,A560,COUNTIF(I$2:I561,"=0")+1)</f>
        <v>280</v>
      </c>
      <c r="B561" s="203">
        <v>41269</v>
      </c>
      <c r="C561" s="345" t="s">
        <v>125</v>
      </c>
      <c r="D561" s="189"/>
      <c r="E561" s="188">
        <v>6</v>
      </c>
      <c r="F561" s="190"/>
      <c r="G561">
        <f t="shared" si="30"/>
        <v>27</v>
      </c>
      <c r="H561">
        <f>ROW()</f>
        <v>561</v>
      </c>
      <c r="I561">
        <f>IF(SUM(D561:E561)&lt;&gt;0,SUM(D$2:D561)-SUM(E$2:E561),"")</f>
        <v>0</v>
      </c>
      <c r="J561" s="203">
        <f t="shared" si="29"/>
        <v>41269</v>
      </c>
      <c r="K561" s="54" t="str">
        <f t="shared" si="28"/>
        <v>By  Parking Fees  Rs/- 6</v>
      </c>
      <c r="L561" s="51">
        <f>SUMIFS(D$2:D561,C$2:C561,C561)-SUMIFS(E$2:E561,C$2:C561,C561)+IFERROR(VLOOKUP(C561,Master!B$1:F$101,5,FALSE),0)</f>
        <v>-769</v>
      </c>
    </row>
    <row r="562" spans="1:12">
      <c r="A562" s="47">
        <f>IF(I562=0,A561,COUNTIF(I$2:I562,"=0")+1)</f>
        <v>281</v>
      </c>
      <c r="B562" s="203" t="s">
        <v>337</v>
      </c>
      <c r="C562" s="345" t="s">
        <v>339</v>
      </c>
      <c r="D562" s="189">
        <v>1</v>
      </c>
      <c r="E562" s="188"/>
      <c r="F562" s="190"/>
      <c r="G562">
        <f t="shared" si="30"/>
        <v>32</v>
      </c>
      <c r="H562">
        <f>ROW()</f>
        <v>562</v>
      </c>
      <c r="I562">
        <f>IF(SUM(D562:E562)&lt;&gt;0,SUM(D$2:D562)-SUM(E$2:E562),"")</f>
        <v>1</v>
      </c>
      <c r="J562" s="203">
        <f t="shared" si="29"/>
        <v>41023</v>
      </c>
      <c r="K562" s="54" t="str">
        <f t="shared" si="28"/>
        <v>By Cash Rs/-1</v>
      </c>
      <c r="L562" s="51">
        <f>SUMIFS(D$2:D562,C$2:C562,C562)-SUMIFS(E$2:E562,C$2:C562,C562)+IFERROR(VLOOKUP(C562,Master!B$1:F$101,5,FALSE),0)</f>
        <v>133</v>
      </c>
    </row>
    <row r="563" spans="1:12">
      <c r="A563" s="47">
        <f>IF(I563=0,A562,COUNTIF(I$2:I563,"=0")+1)</f>
        <v>281</v>
      </c>
      <c r="B563" s="203">
        <v>41023</v>
      </c>
      <c r="C563" s="345" t="s">
        <v>125</v>
      </c>
      <c r="D563" s="189"/>
      <c r="E563" s="188">
        <v>1</v>
      </c>
      <c r="F563" s="190"/>
      <c r="G563">
        <f t="shared" si="30"/>
        <v>27</v>
      </c>
      <c r="H563">
        <f>ROW()</f>
        <v>563</v>
      </c>
      <c r="I563">
        <f>IF(SUM(D563:E563)&lt;&gt;0,SUM(D$2:D563)-SUM(E$2:E563),"")</f>
        <v>0</v>
      </c>
      <c r="J563" s="203">
        <f t="shared" si="29"/>
        <v>41023</v>
      </c>
      <c r="K563" s="54" t="str">
        <f t="shared" si="28"/>
        <v>By  Insurance Rs/- 1</v>
      </c>
      <c r="L563" s="51">
        <f>SUMIFS(D$2:D563,C$2:C563,C563)-SUMIFS(E$2:E563,C$2:C563,C563)+IFERROR(VLOOKUP(C563,Master!B$1:F$101,5,FALSE),0)</f>
        <v>-770</v>
      </c>
    </row>
    <row r="564" spans="1:12">
      <c r="A564" s="47">
        <f>IF(I564=0,A563,COUNTIF(I$2:I564,"=0")+1)</f>
        <v>282</v>
      </c>
      <c r="B564" s="203" t="s">
        <v>337</v>
      </c>
      <c r="C564" s="345" t="s">
        <v>274</v>
      </c>
      <c r="D564" s="189">
        <v>4</v>
      </c>
      <c r="E564" s="188"/>
      <c r="F564" s="190"/>
      <c r="G564">
        <f t="shared" si="30"/>
        <v>58</v>
      </c>
      <c r="H564">
        <f>ROW()</f>
        <v>564</v>
      </c>
      <c r="I564">
        <f>IF(SUM(D564:E564)&lt;&gt;0,SUM(D$2:D564)-SUM(E$2:E564),"")</f>
        <v>4</v>
      </c>
      <c r="J564" s="203">
        <f t="shared" si="29"/>
        <v>41004</v>
      </c>
      <c r="K564" s="54" t="str">
        <f t="shared" si="28"/>
        <v>By Cash Rs/-4</v>
      </c>
      <c r="L564" s="51">
        <f>SUMIFS(D$2:D564,C$2:C564,C564)-SUMIFS(E$2:E564,C$2:C564,C564)+IFERROR(VLOOKUP(C564,Master!B$1:F$101,5,FALSE),0)</f>
        <v>99</v>
      </c>
    </row>
    <row r="565" spans="1:12">
      <c r="A565" s="47">
        <f>IF(I565=0,A564,COUNTIF(I$2:I565,"=0")+1)</f>
        <v>282</v>
      </c>
      <c r="B565" s="203">
        <v>41004</v>
      </c>
      <c r="C565" s="345" t="s">
        <v>125</v>
      </c>
      <c r="D565" s="189"/>
      <c r="E565" s="188">
        <v>4</v>
      </c>
      <c r="F565" s="190"/>
      <c r="G565">
        <f t="shared" si="30"/>
        <v>27</v>
      </c>
      <c r="H565">
        <f>ROW()</f>
        <v>565</v>
      </c>
      <c r="I565">
        <f>IF(SUM(D565:E565)&lt;&gt;0,SUM(D$2:D565)-SUM(E$2:E565),"")</f>
        <v>0</v>
      </c>
      <c r="J565" s="203">
        <f t="shared" si="29"/>
        <v>41004</v>
      </c>
      <c r="K565" s="54" t="str">
        <f t="shared" si="28"/>
        <v>By  Rentals  Rs/- 4</v>
      </c>
      <c r="L565" s="51">
        <f>SUMIFS(D$2:D565,C$2:C565,C565)-SUMIFS(E$2:E565,C$2:C565,C565)+IFERROR(VLOOKUP(C565,Master!B$1:F$101,5,FALSE),0)</f>
        <v>-774</v>
      </c>
    </row>
    <row r="566" spans="1:12">
      <c r="A566" s="47">
        <f>IF(I566=0,A565,COUNTIF(I$2:I566,"=0")+1)</f>
        <v>283</v>
      </c>
      <c r="B566" s="203" t="s">
        <v>337</v>
      </c>
      <c r="C566" s="345" t="s">
        <v>275</v>
      </c>
      <c r="D566" s="189">
        <v>7</v>
      </c>
      <c r="E566" s="188"/>
      <c r="F566" s="190"/>
      <c r="G566">
        <f t="shared" si="30"/>
        <v>60</v>
      </c>
      <c r="H566">
        <f>ROW()</f>
        <v>566</v>
      </c>
      <c r="I566">
        <f>IF(SUM(D566:E566)&lt;&gt;0,SUM(D$2:D566)-SUM(E$2:E566),"")</f>
        <v>7</v>
      </c>
      <c r="J566" s="203">
        <f t="shared" si="29"/>
        <v>41146</v>
      </c>
      <c r="K566" s="54" t="str">
        <f t="shared" si="28"/>
        <v>By Cash Rs/-7</v>
      </c>
      <c r="L566" s="51">
        <f>SUMIFS(D$2:D566,C$2:C566,C566)-SUMIFS(E$2:E566,C$2:C566,C566)+IFERROR(VLOOKUP(C566,Master!B$1:F$101,5,FALSE),0)</f>
        <v>126</v>
      </c>
    </row>
    <row r="567" spans="1:12">
      <c r="A567" s="47">
        <f>IF(I567=0,A566,COUNTIF(I$2:I567,"=0")+1)</f>
        <v>283</v>
      </c>
      <c r="B567" s="203">
        <v>41146</v>
      </c>
      <c r="C567" s="345" t="s">
        <v>125</v>
      </c>
      <c r="D567" s="189"/>
      <c r="E567" s="188">
        <v>7</v>
      </c>
      <c r="F567" s="190"/>
      <c r="G567">
        <f t="shared" si="30"/>
        <v>27</v>
      </c>
      <c r="H567">
        <f>ROW()</f>
        <v>567</v>
      </c>
      <c r="I567">
        <f>IF(SUM(D567:E567)&lt;&gt;0,SUM(D$2:D567)-SUM(E$2:E567),"")</f>
        <v>0</v>
      </c>
      <c r="J567" s="203">
        <f t="shared" si="29"/>
        <v>41146</v>
      </c>
      <c r="K567" s="54" t="str">
        <f t="shared" si="28"/>
        <v>By  Entertainment  Rs/- 7</v>
      </c>
      <c r="L567" s="51">
        <f>SUMIFS(D$2:D567,C$2:C567,C567)-SUMIFS(E$2:E567,C$2:C567,C567)+IFERROR(VLOOKUP(C567,Master!B$1:F$101,5,FALSE),0)</f>
        <v>-781</v>
      </c>
    </row>
    <row r="568" spans="1:12">
      <c r="A568" s="47">
        <f>IF(I568=0,A567,COUNTIF(I$2:I568,"=0")+1)</f>
        <v>284</v>
      </c>
      <c r="B568" s="203" t="s">
        <v>337</v>
      </c>
      <c r="C568" s="345" t="s">
        <v>277</v>
      </c>
      <c r="D568" s="189">
        <v>9</v>
      </c>
      <c r="E568" s="188"/>
      <c r="F568" s="190"/>
      <c r="G568">
        <f t="shared" si="30"/>
        <v>62</v>
      </c>
      <c r="H568">
        <f>ROW()</f>
        <v>568</v>
      </c>
      <c r="I568">
        <f>IF(SUM(D568:E568)&lt;&gt;0,SUM(D$2:D568)-SUM(E$2:E568),"")</f>
        <v>9</v>
      </c>
      <c r="J568" s="203">
        <f t="shared" si="29"/>
        <v>41084</v>
      </c>
      <c r="K568" s="54" t="str">
        <f t="shared" si="28"/>
        <v>By Cash Rs/-9</v>
      </c>
      <c r="L568" s="51">
        <f>SUMIFS(D$2:D568,C$2:C568,C568)-SUMIFS(E$2:E568,C$2:C568,C568)+IFERROR(VLOOKUP(C568,Master!B$1:F$101,5,FALSE),0)</f>
        <v>115</v>
      </c>
    </row>
    <row r="569" spans="1:12">
      <c r="A569" s="47">
        <f>IF(I569=0,A568,COUNTIF(I$2:I569,"=0")+1)</f>
        <v>284</v>
      </c>
      <c r="B569" s="203">
        <v>41084</v>
      </c>
      <c r="C569" s="345" t="s">
        <v>125</v>
      </c>
      <c r="D569" s="189"/>
      <c r="E569" s="188">
        <v>9</v>
      </c>
      <c r="F569" s="190"/>
      <c r="G569">
        <f t="shared" si="30"/>
        <v>27</v>
      </c>
      <c r="H569">
        <f>ROW()</f>
        <v>569</v>
      </c>
      <c r="I569">
        <f>IF(SUM(D569:E569)&lt;&gt;0,SUM(D$2:D569)-SUM(E$2:E569),"")</f>
        <v>0</v>
      </c>
      <c r="J569" s="203">
        <f t="shared" si="29"/>
        <v>41084</v>
      </c>
      <c r="K569" s="54" t="str">
        <f t="shared" si="28"/>
        <v>By  Lodging  Rs/- 9</v>
      </c>
      <c r="L569" s="51">
        <f>SUMIFS(D$2:D569,C$2:C569,C569)-SUMIFS(E$2:E569,C$2:C569,C569)+IFERROR(VLOOKUP(C569,Master!B$1:F$101,5,FALSE),0)</f>
        <v>-790</v>
      </c>
    </row>
    <row r="570" spans="1:12">
      <c r="A570" s="47">
        <f>IF(I570=0,A569,COUNTIF(I$2:I570,"=0")+1)</f>
        <v>285</v>
      </c>
      <c r="B570" s="203" t="s">
        <v>337</v>
      </c>
      <c r="C570" s="345" t="s">
        <v>279</v>
      </c>
      <c r="D570" s="189">
        <v>6</v>
      </c>
      <c r="E570" s="188"/>
      <c r="F570" s="190"/>
      <c r="G570">
        <f t="shared" si="30"/>
        <v>64</v>
      </c>
      <c r="H570">
        <f>ROW()</f>
        <v>570</v>
      </c>
      <c r="I570">
        <f>IF(SUM(D570:E570)&lt;&gt;0,SUM(D$2:D570)-SUM(E$2:E570),"")</f>
        <v>6</v>
      </c>
      <c r="J570" s="203">
        <f t="shared" si="29"/>
        <v>41143</v>
      </c>
      <c r="K570" s="54" t="str">
        <f t="shared" si="28"/>
        <v>By Cash Rs/-6</v>
      </c>
      <c r="L570" s="51">
        <f>SUMIFS(D$2:D570,C$2:C570,C570)-SUMIFS(E$2:E570,C$2:C570,C570)+IFERROR(VLOOKUP(C570,Master!B$1:F$101,5,FALSE),0)</f>
        <v>118</v>
      </c>
    </row>
    <row r="571" spans="1:12">
      <c r="A571" s="47">
        <f>IF(I571=0,A570,COUNTIF(I$2:I571,"=0")+1)</f>
        <v>285</v>
      </c>
      <c r="B571" s="203">
        <v>41143</v>
      </c>
      <c r="C571" s="345" t="s">
        <v>125</v>
      </c>
      <c r="D571" s="189"/>
      <c r="E571" s="188">
        <v>6</v>
      </c>
      <c r="F571" s="190"/>
      <c r="G571">
        <f t="shared" si="30"/>
        <v>27</v>
      </c>
      <c r="H571">
        <f>ROW()</f>
        <v>571</v>
      </c>
      <c r="I571">
        <f>IF(SUM(D571:E571)&lt;&gt;0,SUM(D$2:D571)-SUM(E$2:E571),"")</f>
        <v>0</v>
      </c>
      <c r="J571" s="203">
        <f t="shared" si="29"/>
        <v>41143</v>
      </c>
      <c r="K571" s="54" t="str">
        <f t="shared" si="28"/>
        <v>By  Parking Fees  Rs/- 6</v>
      </c>
      <c r="L571" s="51">
        <f>SUMIFS(D$2:D571,C$2:C571,C571)-SUMIFS(E$2:E571,C$2:C571,C571)+IFERROR(VLOOKUP(C571,Master!B$1:F$101,5,FALSE),0)</f>
        <v>-796</v>
      </c>
    </row>
    <row r="572" spans="1:12">
      <c r="A572" s="47">
        <f>IF(I572=0,A571,COUNTIF(I$2:I572,"=0")+1)</f>
        <v>286</v>
      </c>
      <c r="B572" s="203" t="s">
        <v>337</v>
      </c>
      <c r="C572" s="345" t="s">
        <v>339</v>
      </c>
      <c r="D572" s="189">
        <v>7</v>
      </c>
      <c r="E572" s="188"/>
      <c r="F572" s="190"/>
      <c r="G572">
        <f t="shared" si="30"/>
        <v>32</v>
      </c>
      <c r="H572">
        <f>ROW()</f>
        <v>572</v>
      </c>
      <c r="I572">
        <f>IF(SUM(D572:E572)&lt;&gt;0,SUM(D$2:D572)-SUM(E$2:E572),"")</f>
        <v>7</v>
      </c>
      <c r="J572" s="203">
        <f t="shared" si="29"/>
        <v>41073</v>
      </c>
      <c r="K572" s="54" t="str">
        <f t="shared" si="28"/>
        <v>By Cash Rs/-7</v>
      </c>
      <c r="L572" s="51">
        <f>SUMIFS(D$2:D572,C$2:C572,C572)-SUMIFS(E$2:E572,C$2:C572,C572)+IFERROR(VLOOKUP(C572,Master!B$1:F$101,5,FALSE),0)</f>
        <v>140</v>
      </c>
    </row>
    <row r="573" spans="1:12">
      <c r="A573" s="47">
        <f>IF(I573=0,A572,COUNTIF(I$2:I573,"=0")+1)</f>
        <v>286</v>
      </c>
      <c r="B573" s="203">
        <v>41073</v>
      </c>
      <c r="C573" s="345" t="s">
        <v>125</v>
      </c>
      <c r="D573" s="189"/>
      <c r="E573" s="188">
        <v>7</v>
      </c>
      <c r="F573" s="190"/>
      <c r="G573">
        <f t="shared" si="30"/>
        <v>27</v>
      </c>
      <c r="H573">
        <f>ROW()</f>
        <v>573</v>
      </c>
      <c r="I573">
        <f>IF(SUM(D573:E573)&lt;&gt;0,SUM(D$2:D573)-SUM(E$2:E573),"")</f>
        <v>0</v>
      </c>
      <c r="J573" s="203">
        <f t="shared" si="29"/>
        <v>41073</v>
      </c>
      <c r="K573" s="54" t="str">
        <f t="shared" si="28"/>
        <v>By  Insurance Rs/- 7</v>
      </c>
      <c r="L573" s="51">
        <f>SUMIFS(D$2:D573,C$2:C573,C573)-SUMIFS(E$2:E573,C$2:C573,C573)+IFERROR(VLOOKUP(C573,Master!B$1:F$101,5,FALSE),0)</f>
        <v>-803</v>
      </c>
    </row>
    <row r="574" spans="1:12">
      <c r="A574" s="47">
        <f>IF(I574=0,A573,COUNTIF(I$2:I574,"=0")+1)</f>
        <v>287</v>
      </c>
      <c r="B574" s="203" t="s">
        <v>337</v>
      </c>
      <c r="C574" s="345" t="s">
        <v>274</v>
      </c>
      <c r="D574" s="189">
        <v>1</v>
      </c>
      <c r="E574" s="188"/>
      <c r="F574" s="190"/>
      <c r="G574">
        <f t="shared" si="30"/>
        <v>58</v>
      </c>
      <c r="H574">
        <f>ROW()</f>
        <v>574</v>
      </c>
      <c r="I574">
        <f>IF(SUM(D574:E574)&lt;&gt;0,SUM(D$2:D574)-SUM(E$2:E574),"")</f>
        <v>1</v>
      </c>
      <c r="J574" s="203">
        <f t="shared" si="29"/>
        <v>41254</v>
      </c>
      <c r="K574" s="54" t="str">
        <f t="shared" si="28"/>
        <v>By Cash Rs/-1</v>
      </c>
      <c r="L574" s="51">
        <f>SUMIFS(D$2:D574,C$2:C574,C574)-SUMIFS(E$2:E574,C$2:C574,C574)+IFERROR(VLOOKUP(C574,Master!B$1:F$101,5,FALSE),0)</f>
        <v>100</v>
      </c>
    </row>
    <row r="575" spans="1:12">
      <c r="A575" s="47">
        <f>IF(I575=0,A574,COUNTIF(I$2:I575,"=0")+1)</f>
        <v>287</v>
      </c>
      <c r="B575" s="203">
        <v>41254</v>
      </c>
      <c r="C575" s="345" t="s">
        <v>125</v>
      </c>
      <c r="D575" s="189"/>
      <c r="E575" s="188">
        <v>1</v>
      </c>
      <c r="F575" s="190"/>
      <c r="G575">
        <f t="shared" si="30"/>
        <v>27</v>
      </c>
      <c r="H575">
        <f>ROW()</f>
        <v>575</v>
      </c>
      <c r="I575">
        <f>IF(SUM(D575:E575)&lt;&gt;0,SUM(D$2:D575)-SUM(E$2:E575),"")</f>
        <v>0</v>
      </c>
      <c r="J575" s="203">
        <f t="shared" si="29"/>
        <v>41254</v>
      </c>
      <c r="K575" s="54" t="str">
        <f t="shared" si="28"/>
        <v>By  Rentals  Rs/- 1</v>
      </c>
      <c r="L575" s="51">
        <f>SUMIFS(D$2:D575,C$2:C575,C575)-SUMIFS(E$2:E575,C$2:C575,C575)+IFERROR(VLOOKUP(C575,Master!B$1:F$101,5,FALSE),0)</f>
        <v>-804</v>
      </c>
    </row>
    <row r="576" spans="1:12">
      <c r="A576" s="47">
        <f>IF(I576=0,A575,COUNTIF(I$2:I576,"=0")+1)</f>
        <v>288</v>
      </c>
      <c r="B576" s="203" t="s">
        <v>337</v>
      </c>
      <c r="C576" s="345" t="s">
        <v>275</v>
      </c>
      <c r="D576" s="189">
        <v>9</v>
      </c>
      <c r="E576" s="188"/>
      <c r="F576" s="190"/>
      <c r="G576">
        <f t="shared" si="30"/>
        <v>60</v>
      </c>
      <c r="H576">
        <f>ROW()</f>
        <v>576</v>
      </c>
      <c r="I576">
        <f>IF(SUM(D576:E576)&lt;&gt;0,SUM(D$2:D576)-SUM(E$2:E576),"")</f>
        <v>9</v>
      </c>
      <c r="J576" s="203">
        <f t="shared" si="29"/>
        <v>41255</v>
      </c>
      <c r="K576" s="54" t="str">
        <f t="shared" si="28"/>
        <v>By Cash Rs/-9</v>
      </c>
      <c r="L576" s="51">
        <f>SUMIFS(D$2:D576,C$2:C576,C576)-SUMIFS(E$2:E576,C$2:C576,C576)+IFERROR(VLOOKUP(C576,Master!B$1:F$101,5,FALSE),0)</f>
        <v>135</v>
      </c>
    </row>
    <row r="577" spans="1:12">
      <c r="A577" s="47">
        <f>IF(I577=0,A576,COUNTIF(I$2:I577,"=0")+1)</f>
        <v>288</v>
      </c>
      <c r="B577" s="203">
        <v>41255</v>
      </c>
      <c r="C577" s="345" t="s">
        <v>125</v>
      </c>
      <c r="D577" s="189"/>
      <c r="E577" s="188">
        <v>9</v>
      </c>
      <c r="F577" s="190"/>
      <c r="G577">
        <f t="shared" si="30"/>
        <v>27</v>
      </c>
      <c r="H577">
        <f>ROW()</f>
        <v>577</v>
      </c>
      <c r="I577">
        <f>IF(SUM(D577:E577)&lt;&gt;0,SUM(D$2:D577)-SUM(E$2:E577),"")</f>
        <v>0</v>
      </c>
      <c r="J577" s="203">
        <f t="shared" si="29"/>
        <v>41255</v>
      </c>
      <c r="K577" s="54" t="str">
        <f t="shared" si="28"/>
        <v>By  Entertainment  Rs/- 9</v>
      </c>
      <c r="L577" s="51">
        <f>SUMIFS(D$2:D577,C$2:C577,C577)-SUMIFS(E$2:E577,C$2:C577,C577)+IFERROR(VLOOKUP(C577,Master!B$1:F$101,5,FALSE),0)</f>
        <v>-813</v>
      </c>
    </row>
    <row r="578" spans="1:12">
      <c r="A578" s="47">
        <f>IF(I578=0,A577,COUNTIF(I$2:I578,"=0")+1)</f>
        <v>289</v>
      </c>
      <c r="B578" s="203" t="s">
        <v>337</v>
      </c>
      <c r="C578" s="345" t="s">
        <v>277</v>
      </c>
      <c r="D578" s="189">
        <v>3</v>
      </c>
      <c r="E578" s="188"/>
      <c r="F578" s="190"/>
      <c r="G578">
        <f t="shared" si="30"/>
        <v>62</v>
      </c>
      <c r="H578">
        <f>ROW()</f>
        <v>578</v>
      </c>
      <c r="I578">
        <f>IF(SUM(D578:E578)&lt;&gt;0,SUM(D$2:D578)-SUM(E$2:E578),"")</f>
        <v>3</v>
      </c>
      <c r="J578" s="203">
        <f t="shared" si="29"/>
        <v>41216</v>
      </c>
      <c r="K578" s="54" t="str">
        <f t="shared" ref="K578:K641" si="31">IF(I578=0,"By "&amp;C577&amp;" Rs/- "&amp;SUM(D577:E577),"By "&amp;C579&amp;" Rs/-"&amp;SUM(D579:E579))</f>
        <v>By Cash Rs/-3</v>
      </c>
      <c r="L578" s="51">
        <f>SUMIFS(D$2:D578,C$2:C578,C578)-SUMIFS(E$2:E578,C$2:C578,C578)+IFERROR(VLOOKUP(C578,Master!B$1:F$101,5,FALSE),0)</f>
        <v>118</v>
      </c>
    </row>
    <row r="579" spans="1:12">
      <c r="A579" s="47">
        <f>IF(I579=0,A578,COUNTIF(I$2:I579,"=0")+1)</f>
        <v>289</v>
      </c>
      <c r="B579" s="203">
        <v>41216</v>
      </c>
      <c r="C579" s="345" t="s">
        <v>125</v>
      </c>
      <c r="D579" s="189"/>
      <c r="E579" s="188">
        <v>3</v>
      </c>
      <c r="F579" s="190"/>
      <c r="G579">
        <f t="shared" si="30"/>
        <v>27</v>
      </c>
      <c r="H579">
        <f>ROW()</f>
        <v>579</v>
      </c>
      <c r="I579">
        <f>IF(SUM(D579:E579)&lt;&gt;0,SUM(D$2:D579)-SUM(E$2:E579),"")</f>
        <v>0</v>
      </c>
      <c r="J579" s="203">
        <f t="shared" ref="J579:J642" si="32">IFERROR(AVERAGEIFS(B:B,A:A,A579),"")</f>
        <v>41216</v>
      </c>
      <c r="K579" s="54" t="str">
        <f t="shared" si="31"/>
        <v>By  Lodging  Rs/- 3</v>
      </c>
      <c r="L579" s="51">
        <f>SUMIFS(D$2:D579,C$2:C579,C579)-SUMIFS(E$2:E579,C$2:C579,C579)+IFERROR(VLOOKUP(C579,Master!B$1:F$101,5,FALSE),0)</f>
        <v>-816</v>
      </c>
    </row>
    <row r="580" spans="1:12">
      <c r="A580" s="47">
        <f>IF(I580=0,A579,COUNTIF(I$2:I580,"=0")+1)</f>
        <v>290</v>
      </c>
      <c r="B580" s="203" t="s">
        <v>337</v>
      </c>
      <c r="C580" s="345" t="s">
        <v>279</v>
      </c>
      <c r="D580" s="189">
        <v>6</v>
      </c>
      <c r="E580" s="188"/>
      <c r="F580" s="190"/>
      <c r="G580">
        <f t="shared" si="30"/>
        <v>64</v>
      </c>
      <c r="H580">
        <f>ROW()</f>
        <v>580</v>
      </c>
      <c r="I580">
        <f>IF(SUM(D580:E580)&lt;&gt;0,SUM(D$2:D580)-SUM(E$2:E580),"")</f>
        <v>6</v>
      </c>
      <c r="J580" s="203">
        <f t="shared" si="32"/>
        <v>41066</v>
      </c>
      <c r="K580" s="54" t="str">
        <f t="shared" si="31"/>
        <v>By Cash Rs/-6</v>
      </c>
      <c r="L580" s="51">
        <f>SUMIFS(D$2:D580,C$2:C580,C580)-SUMIFS(E$2:E580,C$2:C580,C580)+IFERROR(VLOOKUP(C580,Master!B$1:F$101,5,FALSE),0)</f>
        <v>124</v>
      </c>
    </row>
    <row r="581" spans="1:12">
      <c r="A581" s="47">
        <f>IF(I581=0,A580,COUNTIF(I$2:I581,"=0")+1)</f>
        <v>290</v>
      </c>
      <c r="B581" s="203">
        <v>41066</v>
      </c>
      <c r="C581" s="345" t="s">
        <v>125</v>
      </c>
      <c r="D581" s="189"/>
      <c r="E581" s="188">
        <v>6</v>
      </c>
      <c r="F581" s="190"/>
      <c r="G581">
        <f t="shared" si="30"/>
        <v>27</v>
      </c>
      <c r="H581">
        <f>ROW()</f>
        <v>581</v>
      </c>
      <c r="I581">
        <f>IF(SUM(D581:E581)&lt;&gt;0,SUM(D$2:D581)-SUM(E$2:E581),"")</f>
        <v>0</v>
      </c>
      <c r="J581" s="203">
        <f t="shared" si="32"/>
        <v>41066</v>
      </c>
      <c r="K581" s="54" t="str">
        <f t="shared" si="31"/>
        <v>By  Parking Fees  Rs/- 6</v>
      </c>
      <c r="L581" s="51">
        <f>SUMIFS(D$2:D581,C$2:C581,C581)-SUMIFS(E$2:E581,C$2:C581,C581)+IFERROR(VLOOKUP(C581,Master!B$1:F$101,5,FALSE),0)</f>
        <v>-822</v>
      </c>
    </row>
    <row r="582" spans="1:12">
      <c r="A582" s="47">
        <f>IF(I582=0,A581,COUNTIF(I$2:I582,"=0")+1)</f>
        <v>291</v>
      </c>
      <c r="B582" s="203" t="s">
        <v>337</v>
      </c>
      <c r="C582" s="345" t="s">
        <v>339</v>
      </c>
      <c r="D582" s="189">
        <v>4</v>
      </c>
      <c r="E582" s="188"/>
      <c r="F582" s="190"/>
      <c r="G582">
        <f t="shared" si="30"/>
        <v>32</v>
      </c>
      <c r="H582">
        <f>ROW()</f>
        <v>582</v>
      </c>
      <c r="I582">
        <f>IF(SUM(D582:E582)&lt;&gt;0,SUM(D$2:D582)-SUM(E$2:E582),"")</f>
        <v>4</v>
      </c>
      <c r="J582" s="203">
        <f t="shared" si="32"/>
        <v>41025</v>
      </c>
      <c r="K582" s="54" t="str">
        <f t="shared" si="31"/>
        <v>By Cash Rs/-4</v>
      </c>
      <c r="L582" s="51">
        <f>SUMIFS(D$2:D582,C$2:C582,C582)-SUMIFS(E$2:E582,C$2:C582,C582)+IFERROR(VLOOKUP(C582,Master!B$1:F$101,5,FALSE),0)</f>
        <v>144</v>
      </c>
    </row>
    <row r="583" spans="1:12">
      <c r="A583" s="47">
        <f>IF(I583=0,A582,COUNTIF(I$2:I583,"=0")+1)</f>
        <v>291</v>
      </c>
      <c r="B583" s="203">
        <v>41025</v>
      </c>
      <c r="C583" s="345" t="s">
        <v>125</v>
      </c>
      <c r="D583" s="189"/>
      <c r="E583" s="188">
        <v>4</v>
      </c>
      <c r="F583" s="190"/>
      <c r="G583">
        <f t="shared" si="30"/>
        <v>27</v>
      </c>
      <c r="H583">
        <f>ROW()</f>
        <v>583</v>
      </c>
      <c r="I583">
        <f>IF(SUM(D583:E583)&lt;&gt;0,SUM(D$2:D583)-SUM(E$2:E583),"")</f>
        <v>0</v>
      </c>
      <c r="J583" s="203">
        <f t="shared" si="32"/>
        <v>41025</v>
      </c>
      <c r="K583" s="54" t="str">
        <f t="shared" si="31"/>
        <v>By  Insurance Rs/- 4</v>
      </c>
      <c r="L583" s="51">
        <f>SUMIFS(D$2:D583,C$2:C583,C583)-SUMIFS(E$2:E583,C$2:C583,C583)+IFERROR(VLOOKUP(C583,Master!B$1:F$101,5,FALSE),0)</f>
        <v>-826</v>
      </c>
    </row>
    <row r="584" spans="1:12">
      <c r="A584" s="47">
        <f>IF(I584=0,A583,COUNTIF(I$2:I584,"=0")+1)</f>
        <v>292</v>
      </c>
      <c r="B584" s="203" t="s">
        <v>337</v>
      </c>
      <c r="C584" s="345" t="s">
        <v>274</v>
      </c>
      <c r="D584" s="189">
        <v>5</v>
      </c>
      <c r="E584" s="188"/>
      <c r="F584" s="190"/>
      <c r="G584">
        <f t="shared" si="30"/>
        <v>58</v>
      </c>
      <c r="H584">
        <f>ROW()</f>
        <v>584</v>
      </c>
      <c r="I584">
        <f>IF(SUM(D584:E584)&lt;&gt;0,SUM(D$2:D584)-SUM(E$2:E584),"")</f>
        <v>5</v>
      </c>
      <c r="J584" s="203">
        <f t="shared" si="32"/>
        <v>41039</v>
      </c>
      <c r="K584" s="54" t="str">
        <f t="shared" si="31"/>
        <v>By Cash Rs/-5</v>
      </c>
      <c r="L584" s="51">
        <f>SUMIFS(D$2:D584,C$2:C584,C584)-SUMIFS(E$2:E584,C$2:C584,C584)+IFERROR(VLOOKUP(C584,Master!B$1:F$101,5,FALSE),0)</f>
        <v>105</v>
      </c>
    </row>
    <row r="585" spans="1:12">
      <c r="A585" s="47">
        <f>IF(I585=0,A584,COUNTIF(I$2:I585,"=0")+1)</f>
        <v>292</v>
      </c>
      <c r="B585" s="203">
        <v>41039</v>
      </c>
      <c r="C585" s="345" t="s">
        <v>125</v>
      </c>
      <c r="D585" s="189"/>
      <c r="E585" s="188">
        <v>5</v>
      </c>
      <c r="F585" s="190"/>
      <c r="G585">
        <f t="shared" si="30"/>
        <v>27</v>
      </c>
      <c r="H585">
        <f>ROW()</f>
        <v>585</v>
      </c>
      <c r="I585">
        <f>IF(SUM(D585:E585)&lt;&gt;0,SUM(D$2:D585)-SUM(E$2:E585),"")</f>
        <v>0</v>
      </c>
      <c r="J585" s="203">
        <f t="shared" si="32"/>
        <v>41039</v>
      </c>
      <c r="K585" s="54" t="str">
        <f t="shared" si="31"/>
        <v>By  Rentals  Rs/- 5</v>
      </c>
      <c r="L585" s="51">
        <f>SUMIFS(D$2:D585,C$2:C585,C585)-SUMIFS(E$2:E585,C$2:C585,C585)+IFERROR(VLOOKUP(C585,Master!B$1:F$101,5,FALSE),0)</f>
        <v>-831</v>
      </c>
    </row>
    <row r="586" spans="1:12">
      <c r="A586" s="47">
        <f>IF(I586=0,A585,COUNTIF(I$2:I586,"=0")+1)</f>
        <v>293</v>
      </c>
      <c r="B586" s="203" t="s">
        <v>337</v>
      </c>
      <c r="C586" s="345" t="s">
        <v>275</v>
      </c>
      <c r="D586" s="189">
        <v>1</v>
      </c>
      <c r="E586" s="188"/>
      <c r="F586" s="190"/>
      <c r="G586">
        <f t="shared" si="30"/>
        <v>60</v>
      </c>
      <c r="H586">
        <f>ROW()</f>
        <v>586</v>
      </c>
      <c r="I586">
        <f>IF(SUM(D586:E586)&lt;&gt;0,SUM(D$2:D586)-SUM(E$2:E586),"")</f>
        <v>1</v>
      </c>
      <c r="J586" s="203">
        <f t="shared" si="32"/>
        <v>41085</v>
      </c>
      <c r="K586" s="54" t="str">
        <f t="shared" si="31"/>
        <v>By Cash Rs/-1</v>
      </c>
      <c r="L586" s="51">
        <f>SUMIFS(D$2:D586,C$2:C586,C586)-SUMIFS(E$2:E586,C$2:C586,C586)+IFERROR(VLOOKUP(C586,Master!B$1:F$101,5,FALSE),0)</f>
        <v>136</v>
      </c>
    </row>
    <row r="587" spans="1:12">
      <c r="A587" s="47">
        <f>IF(I587=0,A586,COUNTIF(I$2:I587,"=0")+1)</f>
        <v>293</v>
      </c>
      <c r="B587" s="203">
        <v>41085</v>
      </c>
      <c r="C587" s="345" t="s">
        <v>125</v>
      </c>
      <c r="D587" s="189"/>
      <c r="E587" s="188">
        <v>1</v>
      </c>
      <c r="F587" s="190"/>
      <c r="G587">
        <f t="shared" si="30"/>
        <v>27</v>
      </c>
      <c r="H587">
        <f>ROW()</f>
        <v>587</v>
      </c>
      <c r="I587">
        <f>IF(SUM(D587:E587)&lt;&gt;0,SUM(D$2:D587)-SUM(E$2:E587),"")</f>
        <v>0</v>
      </c>
      <c r="J587" s="203">
        <f t="shared" si="32"/>
        <v>41085</v>
      </c>
      <c r="K587" s="54" t="str">
        <f t="shared" si="31"/>
        <v>By  Entertainment  Rs/- 1</v>
      </c>
      <c r="L587" s="51">
        <f>SUMIFS(D$2:D587,C$2:C587,C587)-SUMIFS(E$2:E587,C$2:C587,C587)+IFERROR(VLOOKUP(C587,Master!B$1:F$101,5,FALSE),0)</f>
        <v>-832</v>
      </c>
    </row>
    <row r="588" spans="1:12">
      <c r="A588" s="47">
        <f>IF(I588=0,A587,COUNTIF(I$2:I588,"=0")+1)</f>
        <v>294</v>
      </c>
      <c r="B588" s="203" t="s">
        <v>337</v>
      </c>
      <c r="C588" s="345" t="s">
        <v>277</v>
      </c>
      <c r="D588" s="189">
        <v>2</v>
      </c>
      <c r="E588" s="188"/>
      <c r="F588" s="190"/>
      <c r="G588">
        <f t="shared" ref="G588:G651" si="33">VLOOKUP(C588,LL,2,FALSE)</f>
        <v>62</v>
      </c>
      <c r="H588">
        <f>ROW()</f>
        <v>588</v>
      </c>
      <c r="I588">
        <f>IF(SUM(D588:E588)&lt;&gt;0,SUM(D$2:D588)-SUM(E$2:E588),"")</f>
        <v>2</v>
      </c>
      <c r="J588" s="203">
        <f t="shared" si="32"/>
        <v>41210</v>
      </c>
      <c r="K588" s="54" t="str">
        <f t="shared" si="31"/>
        <v>By Cash Rs/-2</v>
      </c>
      <c r="L588" s="51">
        <f>SUMIFS(D$2:D588,C$2:C588,C588)-SUMIFS(E$2:E588,C$2:C588,C588)+IFERROR(VLOOKUP(C588,Master!B$1:F$101,5,FALSE),0)</f>
        <v>120</v>
      </c>
    </row>
    <row r="589" spans="1:12">
      <c r="A589" s="47">
        <f>IF(I589=0,A588,COUNTIF(I$2:I589,"=0")+1)</f>
        <v>294</v>
      </c>
      <c r="B589" s="203">
        <v>41210</v>
      </c>
      <c r="C589" s="345" t="s">
        <v>125</v>
      </c>
      <c r="D589" s="189"/>
      <c r="E589" s="188">
        <v>2</v>
      </c>
      <c r="F589" s="190"/>
      <c r="G589">
        <f t="shared" si="33"/>
        <v>27</v>
      </c>
      <c r="H589">
        <f>ROW()</f>
        <v>589</v>
      </c>
      <c r="I589">
        <f>IF(SUM(D589:E589)&lt;&gt;0,SUM(D$2:D589)-SUM(E$2:E589),"")</f>
        <v>0</v>
      </c>
      <c r="J589" s="203">
        <f t="shared" si="32"/>
        <v>41210</v>
      </c>
      <c r="K589" s="54" t="str">
        <f t="shared" si="31"/>
        <v>By  Lodging  Rs/- 2</v>
      </c>
      <c r="L589" s="51">
        <f>SUMIFS(D$2:D589,C$2:C589,C589)-SUMIFS(E$2:E589,C$2:C589,C589)+IFERROR(VLOOKUP(C589,Master!B$1:F$101,5,FALSE),0)</f>
        <v>-834</v>
      </c>
    </row>
    <row r="590" spans="1:12">
      <c r="A590" s="47">
        <f>IF(I590=0,A589,COUNTIF(I$2:I590,"=0")+1)</f>
        <v>295</v>
      </c>
      <c r="B590" s="203" t="s">
        <v>337</v>
      </c>
      <c r="C590" s="345" t="s">
        <v>279</v>
      </c>
      <c r="D590" s="189">
        <v>7</v>
      </c>
      <c r="E590" s="188"/>
      <c r="F590" s="190"/>
      <c r="G590">
        <f t="shared" si="33"/>
        <v>64</v>
      </c>
      <c r="H590">
        <f>ROW()</f>
        <v>590</v>
      </c>
      <c r="I590">
        <f>IF(SUM(D590:E590)&lt;&gt;0,SUM(D$2:D590)-SUM(E$2:E590),"")</f>
        <v>7</v>
      </c>
      <c r="J590" s="203">
        <f t="shared" si="32"/>
        <v>41268</v>
      </c>
      <c r="K590" s="54" t="str">
        <f t="shared" si="31"/>
        <v>By Cash Rs/-7</v>
      </c>
      <c r="L590" s="51">
        <f>SUMIFS(D$2:D590,C$2:C590,C590)-SUMIFS(E$2:E590,C$2:C590,C590)+IFERROR(VLOOKUP(C590,Master!B$1:F$101,5,FALSE),0)</f>
        <v>131</v>
      </c>
    </row>
    <row r="591" spans="1:12">
      <c r="A591" s="47">
        <f>IF(I591=0,A590,COUNTIF(I$2:I591,"=0")+1)</f>
        <v>295</v>
      </c>
      <c r="B591" s="203">
        <v>41268</v>
      </c>
      <c r="C591" s="345" t="s">
        <v>125</v>
      </c>
      <c r="D591" s="189"/>
      <c r="E591" s="188">
        <v>7</v>
      </c>
      <c r="F591" s="190"/>
      <c r="G591">
        <f t="shared" si="33"/>
        <v>27</v>
      </c>
      <c r="H591">
        <f>ROW()</f>
        <v>591</v>
      </c>
      <c r="I591">
        <f>IF(SUM(D591:E591)&lt;&gt;0,SUM(D$2:D591)-SUM(E$2:E591),"")</f>
        <v>0</v>
      </c>
      <c r="J591" s="203">
        <f t="shared" si="32"/>
        <v>41268</v>
      </c>
      <c r="K591" s="54" t="str">
        <f t="shared" si="31"/>
        <v>By  Parking Fees  Rs/- 7</v>
      </c>
      <c r="L591" s="51">
        <f>SUMIFS(D$2:D591,C$2:C591,C591)-SUMIFS(E$2:E591,C$2:C591,C591)+IFERROR(VLOOKUP(C591,Master!B$1:F$101,5,FALSE),0)</f>
        <v>-841</v>
      </c>
    </row>
    <row r="592" spans="1:12">
      <c r="A592" s="47">
        <f>IF(I592=0,A591,COUNTIF(I$2:I592,"=0")+1)</f>
        <v>296</v>
      </c>
      <c r="B592" s="203" t="s">
        <v>337</v>
      </c>
      <c r="C592" s="345" t="s">
        <v>339</v>
      </c>
      <c r="D592" s="189">
        <v>4</v>
      </c>
      <c r="E592" s="188"/>
      <c r="F592" s="190"/>
      <c r="G592">
        <f t="shared" si="33"/>
        <v>32</v>
      </c>
      <c r="H592">
        <f>ROW()</f>
        <v>592</v>
      </c>
      <c r="I592">
        <f>IF(SUM(D592:E592)&lt;&gt;0,SUM(D$2:D592)-SUM(E$2:E592),"")</f>
        <v>4</v>
      </c>
      <c r="J592" s="203">
        <f t="shared" si="32"/>
        <v>41125</v>
      </c>
      <c r="K592" s="54" t="str">
        <f t="shared" si="31"/>
        <v>By Cash Rs/-4</v>
      </c>
      <c r="L592" s="51">
        <f>SUMIFS(D$2:D592,C$2:C592,C592)-SUMIFS(E$2:E592,C$2:C592,C592)+IFERROR(VLOOKUP(C592,Master!B$1:F$101,5,FALSE),0)</f>
        <v>148</v>
      </c>
    </row>
    <row r="593" spans="1:12">
      <c r="A593" s="47">
        <f>IF(I593=0,A592,COUNTIF(I$2:I593,"=0")+1)</f>
        <v>296</v>
      </c>
      <c r="B593" s="203">
        <v>41125</v>
      </c>
      <c r="C593" s="345" t="s">
        <v>125</v>
      </c>
      <c r="D593" s="189"/>
      <c r="E593" s="188">
        <v>4</v>
      </c>
      <c r="F593" s="190"/>
      <c r="G593">
        <f t="shared" si="33"/>
        <v>27</v>
      </c>
      <c r="H593">
        <f>ROW()</f>
        <v>593</v>
      </c>
      <c r="I593">
        <f>IF(SUM(D593:E593)&lt;&gt;0,SUM(D$2:D593)-SUM(E$2:E593),"")</f>
        <v>0</v>
      </c>
      <c r="J593" s="203">
        <f t="shared" si="32"/>
        <v>41125</v>
      </c>
      <c r="K593" s="54" t="str">
        <f t="shared" si="31"/>
        <v>By  Insurance Rs/- 4</v>
      </c>
      <c r="L593" s="51">
        <f>SUMIFS(D$2:D593,C$2:C593,C593)-SUMIFS(E$2:E593,C$2:C593,C593)+IFERROR(VLOOKUP(C593,Master!B$1:F$101,5,FALSE),0)</f>
        <v>-845</v>
      </c>
    </row>
    <row r="594" spans="1:12">
      <c r="A594" s="47">
        <f>IF(I594=0,A593,COUNTIF(I$2:I594,"=0")+1)</f>
        <v>297</v>
      </c>
      <c r="B594" s="203" t="s">
        <v>337</v>
      </c>
      <c r="C594" s="345" t="s">
        <v>274</v>
      </c>
      <c r="D594" s="189">
        <v>10</v>
      </c>
      <c r="E594" s="188"/>
      <c r="F594" s="190"/>
      <c r="G594">
        <f t="shared" si="33"/>
        <v>58</v>
      </c>
      <c r="H594">
        <f>ROW()</f>
        <v>594</v>
      </c>
      <c r="I594">
        <f>IF(SUM(D594:E594)&lt;&gt;0,SUM(D$2:D594)-SUM(E$2:E594),"")</f>
        <v>10</v>
      </c>
      <c r="J594" s="203">
        <f t="shared" si="32"/>
        <v>41012</v>
      </c>
      <c r="K594" s="54" t="str">
        <f t="shared" si="31"/>
        <v>By Cash Rs/-10</v>
      </c>
      <c r="L594" s="51">
        <f>SUMIFS(D$2:D594,C$2:C594,C594)-SUMIFS(E$2:E594,C$2:C594,C594)+IFERROR(VLOOKUP(C594,Master!B$1:F$101,5,FALSE),0)</f>
        <v>115</v>
      </c>
    </row>
    <row r="595" spans="1:12">
      <c r="A595" s="47">
        <f>IF(I595=0,A594,COUNTIF(I$2:I595,"=0")+1)</f>
        <v>297</v>
      </c>
      <c r="B595" s="203">
        <v>41012</v>
      </c>
      <c r="C595" s="345" t="s">
        <v>125</v>
      </c>
      <c r="D595" s="189"/>
      <c r="E595" s="188">
        <v>10</v>
      </c>
      <c r="F595" s="190"/>
      <c r="G595">
        <f t="shared" si="33"/>
        <v>27</v>
      </c>
      <c r="H595">
        <f>ROW()</f>
        <v>595</v>
      </c>
      <c r="I595">
        <f>IF(SUM(D595:E595)&lt;&gt;0,SUM(D$2:D595)-SUM(E$2:E595),"")</f>
        <v>0</v>
      </c>
      <c r="J595" s="203">
        <f t="shared" si="32"/>
        <v>41012</v>
      </c>
      <c r="K595" s="54" t="str">
        <f t="shared" si="31"/>
        <v>By  Rentals  Rs/- 10</v>
      </c>
      <c r="L595" s="51">
        <f>SUMIFS(D$2:D595,C$2:C595,C595)-SUMIFS(E$2:E595,C$2:C595,C595)+IFERROR(VLOOKUP(C595,Master!B$1:F$101,5,FALSE),0)</f>
        <v>-855</v>
      </c>
    </row>
    <row r="596" spans="1:12">
      <c r="A596" s="47">
        <f>IF(I596=0,A595,COUNTIF(I$2:I596,"=0")+1)</f>
        <v>298</v>
      </c>
      <c r="B596" s="203" t="s">
        <v>337</v>
      </c>
      <c r="C596" s="345" t="s">
        <v>275</v>
      </c>
      <c r="D596" s="189">
        <v>4</v>
      </c>
      <c r="E596" s="188"/>
      <c r="F596" s="190"/>
      <c r="G596">
        <f t="shared" si="33"/>
        <v>60</v>
      </c>
      <c r="H596">
        <f>ROW()</f>
        <v>596</v>
      </c>
      <c r="I596">
        <f>IF(SUM(D596:E596)&lt;&gt;0,SUM(D$2:D596)-SUM(E$2:E596),"")</f>
        <v>4</v>
      </c>
      <c r="J596" s="203">
        <f t="shared" si="32"/>
        <v>41026</v>
      </c>
      <c r="K596" s="54" t="str">
        <f t="shared" si="31"/>
        <v>By Cash Rs/-4</v>
      </c>
      <c r="L596" s="51">
        <f>SUMIFS(D$2:D596,C$2:C596,C596)-SUMIFS(E$2:E596,C$2:C596,C596)+IFERROR(VLOOKUP(C596,Master!B$1:F$101,5,FALSE),0)</f>
        <v>140</v>
      </c>
    </row>
    <row r="597" spans="1:12">
      <c r="A597" s="47">
        <f>IF(I597=0,A596,COUNTIF(I$2:I597,"=0")+1)</f>
        <v>298</v>
      </c>
      <c r="B597" s="203">
        <v>41026</v>
      </c>
      <c r="C597" s="345" t="s">
        <v>125</v>
      </c>
      <c r="D597" s="189"/>
      <c r="E597" s="188">
        <v>4</v>
      </c>
      <c r="F597" s="190"/>
      <c r="G597">
        <f t="shared" si="33"/>
        <v>27</v>
      </c>
      <c r="H597">
        <f>ROW()</f>
        <v>597</v>
      </c>
      <c r="I597">
        <f>IF(SUM(D597:E597)&lt;&gt;0,SUM(D$2:D597)-SUM(E$2:E597),"")</f>
        <v>0</v>
      </c>
      <c r="J597" s="203">
        <f t="shared" si="32"/>
        <v>41026</v>
      </c>
      <c r="K597" s="54" t="str">
        <f t="shared" si="31"/>
        <v>By  Entertainment  Rs/- 4</v>
      </c>
      <c r="L597" s="51">
        <f>SUMIFS(D$2:D597,C$2:C597,C597)-SUMIFS(E$2:E597,C$2:C597,C597)+IFERROR(VLOOKUP(C597,Master!B$1:F$101,5,FALSE),0)</f>
        <v>-859</v>
      </c>
    </row>
    <row r="598" spans="1:12">
      <c r="A598" s="47">
        <f>IF(I598=0,A597,COUNTIF(I$2:I598,"=0")+1)</f>
        <v>299</v>
      </c>
      <c r="B598" s="203" t="s">
        <v>337</v>
      </c>
      <c r="C598" s="345" t="s">
        <v>277</v>
      </c>
      <c r="D598" s="189">
        <v>6</v>
      </c>
      <c r="E598" s="188"/>
      <c r="F598" s="190"/>
      <c r="G598">
        <f t="shared" si="33"/>
        <v>62</v>
      </c>
      <c r="H598">
        <f>ROW()</f>
        <v>598</v>
      </c>
      <c r="I598">
        <f>IF(SUM(D598:E598)&lt;&gt;0,SUM(D$2:D598)-SUM(E$2:E598),"")</f>
        <v>6</v>
      </c>
      <c r="J598" s="203">
        <f t="shared" si="32"/>
        <v>41147</v>
      </c>
      <c r="K598" s="54" t="str">
        <f t="shared" si="31"/>
        <v>By Cash Rs/-6</v>
      </c>
      <c r="L598" s="51">
        <f>SUMIFS(D$2:D598,C$2:C598,C598)-SUMIFS(E$2:E598,C$2:C598,C598)+IFERROR(VLOOKUP(C598,Master!B$1:F$101,5,FALSE),0)</f>
        <v>126</v>
      </c>
    </row>
    <row r="599" spans="1:12">
      <c r="A599" s="47">
        <f>IF(I599=0,A598,COUNTIF(I$2:I599,"=0")+1)</f>
        <v>299</v>
      </c>
      <c r="B599" s="203">
        <v>41147</v>
      </c>
      <c r="C599" s="345" t="s">
        <v>125</v>
      </c>
      <c r="D599" s="189"/>
      <c r="E599" s="188">
        <v>6</v>
      </c>
      <c r="F599" s="190"/>
      <c r="G599">
        <f t="shared" si="33"/>
        <v>27</v>
      </c>
      <c r="H599">
        <f>ROW()</f>
        <v>599</v>
      </c>
      <c r="I599">
        <f>IF(SUM(D599:E599)&lt;&gt;0,SUM(D$2:D599)-SUM(E$2:E599),"")</f>
        <v>0</v>
      </c>
      <c r="J599" s="203">
        <f t="shared" si="32"/>
        <v>41147</v>
      </c>
      <c r="K599" s="54" t="str">
        <f t="shared" si="31"/>
        <v>By  Lodging  Rs/- 6</v>
      </c>
      <c r="L599" s="51">
        <f>SUMIFS(D$2:D599,C$2:C599,C599)-SUMIFS(E$2:E599,C$2:C599,C599)+IFERROR(VLOOKUP(C599,Master!B$1:F$101,5,FALSE),0)</f>
        <v>-865</v>
      </c>
    </row>
    <row r="600" spans="1:12">
      <c r="A600" s="47">
        <f>IF(I600=0,A599,COUNTIF(I$2:I600,"=0")+1)</f>
        <v>300</v>
      </c>
      <c r="B600" s="203" t="s">
        <v>337</v>
      </c>
      <c r="C600" s="345" t="s">
        <v>279</v>
      </c>
      <c r="D600" s="189">
        <v>3</v>
      </c>
      <c r="E600" s="188"/>
      <c r="F600" s="190"/>
      <c r="G600">
        <f t="shared" si="33"/>
        <v>64</v>
      </c>
      <c r="H600">
        <f>ROW()</f>
        <v>600</v>
      </c>
      <c r="I600">
        <f>IF(SUM(D600:E600)&lt;&gt;0,SUM(D$2:D600)-SUM(E$2:E600),"")</f>
        <v>3</v>
      </c>
      <c r="J600" s="203">
        <f t="shared" si="32"/>
        <v>41097</v>
      </c>
      <c r="K600" s="54" t="str">
        <f t="shared" si="31"/>
        <v>By Cash Rs/-3</v>
      </c>
      <c r="L600" s="51">
        <f>SUMIFS(D$2:D600,C$2:C600,C600)-SUMIFS(E$2:E600,C$2:C600,C600)+IFERROR(VLOOKUP(C600,Master!B$1:F$101,5,FALSE),0)</f>
        <v>134</v>
      </c>
    </row>
    <row r="601" spans="1:12">
      <c r="A601" s="47">
        <f>IF(I601=0,A600,COUNTIF(I$2:I601,"=0")+1)</f>
        <v>300</v>
      </c>
      <c r="B601" s="203">
        <v>41097</v>
      </c>
      <c r="C601" s="345" t="s">
        <v>125</v>
      </c>
      <c r="D601" s="189"/>
      <c r="E601" s="188">
        <v>3</v>
      </c>
      <c r="F601" s="190"/>
      <c r="G601">
        <f t="shared" si="33"/>
        <v>27</v>
      </c>
      <c r="H601">
        <f>ROW()</f>
        <v>601</v>
      </c>
      <c r="I601">
        <f>IF(SUM(D601:E601)&lt;&gt;0,SUM(D$2:D601)-SUM(E$2:E601),"")</f>
        <v>0</v>
      </c>
      <c r="J601" s="203">
        <f t="shared" si="32"/>
        <v>41097</v>
      </c>
      <c r="K601" s="54" t="str">
        <f t="shared" si="31"/>
        <v>By  Parking Fees  Rs/- 3</v>
      </c>
      <c r="L601" s="51">
        <f>SUMIFS(D$2:D601,C$2:C601,C601)-SUMIFS(E$2:E601,C$2:C601,C601)+IFERROR(VLOOKUP(C601,Master!B$1:F$101,5,FALSE),0)</f>
        <v>-868</v>
      </c>
    </row>
    <row r="602" spans="1:12">
      <c r="A602" s="47">
        <f>IF(I602=0,A601,COUNTIF(I$2:I602,"=0")+1)</f>
        <v>301</v>
      </c>
      <c r="B602" s="203" t="s">
        <v>337</v>
      </c>
      <c r="C602" s="345" t="s">
        <v>339</v>
      </c>
      <c r="D602" s="189">
        <v>3</v>
      </c>
      <c r="E602" s="188"/>
      <c r="F602" s="190"/>
      <c r="G602">
        <f t="shared" si="33"/>
        <v>32</v>
      </c>
      <c r="H602">
        <f>ROW()</f>
        <v>602</v>
      </c>
      <c r="I602">
        <f>IF(SUM(D602:E602)&lt;&gt;0,SUM(D$2:D602)-SUM(E$2:E602),"")</f>
        <v>3</v>
      </c>
      <c r="J602" s="203">
        <f t="shared" si="32"/>
        <v>41154</v>
      </c>
      <c r="K602" s="54" t="str">
        <f t="shared" si="31"/>
        <v>By Cash Rs/-3</v>
      </c>
      <c r="L602" s="51">
        <f>SUMIFS(D$2:D602,C$2:C602,C602)-SUMIFS(E$2:E602,C$2:C602,C602)+IFERROR(VLOOKUP(C602,Master!B$1:F$101,5,FALSE),0)</f>
        <v>151</v>
      </c>
    </row>
    <row r="603" spans="1:12">
      <c r="A603" s="47">
        <f>IF(I603=0,A602,COUNTIF(I$2:I603,"=0")+1)</f>
        <v>301</v>
      </c>
      <c r="B603" s="203">
        <v>41154</v>
      </c>
      <c r="C603" s="345" t="s">
        <v>125</v>
      </c>
      <c r="D603" s="189"/>
      <c r="E603" s="188">
        <v>3</v>
      </c>
      <c r="F603" s="190"/>
      <c r="G603">
        <f t="shared" si="33"/>
        <v>27</v>
      </c>
      <c r="H603">
        <f>ROW()</f>
        <v>603</v>
      </c>
      <c r="I603">
        <f>IF(SUM(D603:E603)&lt;&gt;0,SUM(D$2:D603)-SUM(E$2:E603),"")</f>
        <v>0</v>
      </c>
      <c r="J603" s="203">
        <f t="shared" si="32"/>
        <v>41154</v>
      </c>
      <c r="K603" s="54" t="str">
        <f t="shared" si="31"/>
        <v>By  Insurance Rs/- 3</v>
      </c>
      <c r="L603" s="51">
        <f>SUMIFS(D$2:D603,C$2:C603,C603)-SUMIFS(E$2:E603,C$2:C603,C603)+IFERROR(VLOOKUP(C603,Master!B$1:F$101,5,FALSE),0)</f>
        <v>-871</v>
      </c>
    </row>
    <row r="604" spans="1:12">
      <c r="A604" s="47">
        <f>IF(I604=0,A603,COUNTIF(I$2:I604,"=0")+1)</f>
        <v>302</v>
      </c>
      <c r="B604" s="203" t="s">
        <v>337</v>
      </c>
      <c r="C604" s="345" t="s">
        <v>274</v>
      </c>
      <c r="D604" s="189">
        <v>8</v>
      </c>
      <c r="E604" s="188"/>
      <c r="F604" s="190"/>
      <c r="G604">
        <f t="shared" si="33"/>
        <v>58</v>
      </c>
      <c r="H604">
        <f>ROW()</f>
        <v>604</v>
      </c>
      <c r="I604">
        <f>IF(SUM(D604:E604)&lt;&gt;0,SUM(D$2:D604)-SUM(E$2:E604),"")</f>
        <v>8</v>
      </c>
      <c r="J604" s="203">
        <f t="shared" si="32"/>
        <v>41035</v>
      </c>
      <c r="K604" s="54" t="str">
        <f t="shared" si="31"/>
        <v>By Cash Rs/-8</v>
      </c>
      <c r="L604" s="51">
        <f>SUMIFS(D$2:D604,C$2:C604,C604)-SUMIFS(E$2:E604,C$2:C604,C604)+IFERROR(VLOOKUP(C604,Master!B$1:F$101,5,FALSE),0)</f>
        <v>123</v>
      </c>
    </row>
    <row r="605" spans="1:12">
      <c r="A605" s="47">
        <f>IF(I605=0,A604,COUNTIF(I$2:I605,"=0")+1)</f>
        <v>302</v>
      </c>
      <c r="B605" s="203">
        <v>41035</v>
      </c>
      <c r="C605" s="345" t="s">
        <v>125</v>
      </c>
      <c r="D605" s="189"/>
      <c r="E605" s="188">
        <v>8</v>
      </c>
      <c r="F605" s="190"/>
      <c r="G605">
        <f t="shared" si="33"/>
        <v>27</v>
      </c>
      <c r="H605">
        <f>ROW()</f>
        <v>605</v>
      </c>
      <c r="I605">
        <f>IF(SUM(D605:E605)&lt;&gt;0,SUM(D$2:D605)-SUM(E$2:E605),"")</f>
        <v>0</v>
      </c>
      <c r="J605" s="203">
        <f t="shared" si="32"/>
        <v>41035</v>
      </c>
      <c r="K605" s="54" t="str">
        <f t="shared" si="31"/>
        <v>By  Rentals  Rs/- 8</v>
      </c>
      <c r="L605" s="51">
        <f>SUMIFS(D$2:D605,C$2:C605,C605)-SUMIFS(E$2:E605,C$2:C605,C605)+IFERROR(VLOOKUP(C605,Master!B$1:F$101,5,FALSE),0)</f>
        <v>-879</v>
      </c>
    </row>
    <row r="606" spans="1:12">
      <c r="A606" s="47">
        <f>IF(I606=0,A605,COUNTIF(I$2:I606,"=0")+1)</f>
        <v>303</v>
      </c>
      <c r="B606" s="203" t="s">
        <v>337</v>
      </c>
      <c r="C606" s="345" t="s">
        <v>275</v>
      </c>
      <c r="D606" s="189">
        <v>8</v>
      </c>
      <c r="E606" s="188"/>
      <c r="F606" s="190"/>
      <c r="G606">
        <f t="shared" si="33"/>
        <v>60</v>
      </c>
      <c r="H606">
        <f>ROW()</f>
        <v>606</v>
      </c>
      <c r="I606">
        <f>IF(SUM(D606:E606)&lt;&gt;0,SUM(D$2:D606)-SUM(E$2:E606),"")</f>
        <v>8</v>
      </c>
      <c r="J606" s="203">
        <f t="shared" si="32"/>
        <v>41113</v>
      </c>
      <c r="K606" s="54" t="str">
        <f t="shared" si="31"/>
        <v>By Cash Rs/-8</v>
      </c>
      <c r="L606" s="51">
        <f>SUMIFS(D$2:D606,C$2:C606,C606)-SUMIFS(E$2:E606,C$2:C606,C606)+IFERROR(VLOOKUP(C606,Master!B$1:F$101,5,FALSE),0)</f>
        <v>148</v>
      </c>
    </row>
    <row r="607" spans="1:12">
      <c r="A607" s="47">
        <f>IF(I607=0,A606,COUNTIF(I$2:I607,"=0")+1)</f>
        <v>303</v>
      </c>
      <c r="B607" s="203">
        <v>41113</v>
      </c>
      <c r="C607" s="345" t="s">
        <v>125</v>
      </c>
      <c r="D607" s="189"/>
      <c r="E607" s="188">
        <v>8</v>
      </c>
      <c r="F607" s="190"/>
      <c r="G607">
        <f t="shared" si="33"/>
        <v>27</v>
      </c>
      <c r="H607">
        <f>ROW()</f>
        <v>607</v>
      </c>
      <c r="I607">
        <f>IF(SUM(D607:E607)&lt;&gt;0,SUM(D$2:D607)-SUM(E$2:E607),"")</f>
        <v>0</v>
      </c>
      <c r="J607" s="203">
        <f t="shared" si="32"/>
        <v>41113</v>
      </c>
      <c r="K607" s="54" t="str">
        <f t="shared" si="31"/>
        <v>By  Entertainment  Rs/- 8</v>
      </c>
      <c r="L607" s="51">
        <f>SUMIFS(D$2:D607,C$2:C607,C607)-SUMIFS(E$2:E607,C$2:C607,C607)+IFERROR(VLOOKUP(C607,Master!B$1:F$101,5,FALSE),0)</f>
        <v>-887</v>
      </c>
    </row>
    <row r="608" spans="1:12">
      <c r="A608" s="47">
        <f>IF(I608=0,A607,COUNTIF(I$2:I608,"=0")+1)</f>
        <v>304</v>
      </c>
      <c r="B608" s="203" t="s">
        <v>337</v>
      </c>
      <c r="C608" s="345" t="s">
        <v>277</v>
      </c>
      <c r="D608" s="189">
        <v>1</v>
      </c>
      <c r="E608" s="188"/>
      <c r="F608" s="190"/>
      <c r="G608">
        <f t="shared" si="33"/>
        <v>62</v>
      </c>
      <c r="H608">
        <f>ROW()</f>
        <v>608</v>
      </c>
      <c r="I608">
        <f>IF(SUM(D608:E608)&lt;&gt;0,SUM(D$2:D608)-SUM(E$2:E608),"")</f>
        <v>1</v>
      </c>
      <c r="J608" s="203">
        <f t="shared" si="32"/>
        <v>41125</v>
      </c>
      <c r="K608" s="54" t="str">
        <f t="shared" si="31"/>
        <v>By Cash Rs/-1</v>
      </c>
      <c r="L608" s="51">
        <f>SUMIFS(D$2:D608,C$2:C608,C608)-SUMIFS(E$2:E608,C$2:C608,C608)+IFERROR(VLOOKUP(C608,Master!B$1:F$101,5,FALSE),0)</f>
        <v>127</v>
      </c>
    </row>
    <row r="609" spans="1:12">
      <c r="A609" s="47">
        <f>IF(I609=0,A608,COUNTIF(I$2:I609,"=0")+1)</f>
        <v>304</v>
      </c>
      <c r="B609" s="203">
        <v>41125</v>
      </c>
      <c r="C609" s="345" t="s">
        <v>125</v>
      </c>
      <c r="D609" s="189"/>
      <c r="E609" s="188">
        <v>1</v>
      </c>
      <c r="F609" s="190"/>
      <c r="G609">
        <f t="shared" si="33"/>
        <v>27</v>
      </c>
      <c r="H609">
        <f>ROW()</f>
        <v>609</v>
      </c>
      <c r="I609">
        <f>IF(SUM(D609:E609)&lt;&gt;0,SUM(D$2:D609)-SUM(E$2:E609),"")</f>
        <v>0</v>
      </c>
      <c r="J609" s="203">
        <f t="shared" si="32"/>
        <v>41125</v>
      </c>
      <c r="K609" s="54" t="str">
        <f t="shared" si="31"/>
        <v>By  Lodging  Rs/- 1</v>
      </c>
      <c r="L609" s="51">
        <f>SUMIFS(D$2:D609,C$2:C609,C609)-SUMIFS(E$2:E609,C$2:C609,C609)+IFERROR(VLOOKUP(C609,Master!B$1:F$101,5,FALSE),0)</f>
        <v>-888</v>
      </c>
    </row>
    <row r="610" spans="1:12">
      <c r="A610" s="47">
        <f>IF(I610=0,A609,COUNTIF(I$2:I610,"=0")+1)</f>
        <v>305</v>
      </c>
      <c r="B610" s="203" t="s">
        <v>337</v>
      </c>
      <c r="C610" s="345" t="s">
        <v>279</v>
      </c>
      <c r="D610" s="189">
        <v>9</v>
      </c>
      <c r="E610" s="188"/>
      <c r="F610" s="190"/>
      <c r="G610">
        <f t="shared" si="33"/>
        <v>64</v>
      </c>
      <c r="H610">
        <f>ROW()</f>
        <v>610</v>
      </c>
      <c r="I610">
        <f>IF(SUM(D610:E610)&lt;&gt;0,SUM(D$2:D610)-SUM(E$2:E610),"")</f>
        <v>9</v>
      </c>
      <c r="J610" s="203">
        <f t="shared" si="32"/>
        <v>41190</v>
      </c>
      <c r="K610" s="54" t="str">
        <f t="shared" si="31"/>
        <v>By Cash Rs/-9</v>
      </c>
      <c r="L610" s="51">
        <f>SUMIFS(D$2:D610,C$2:C610,C610)-SUMIFS(E$2:E610,C$2:C610,C610)+IFERROR(VLOOKUP(C610,Master!B$1:F$101,5,FALSE),0)</f>
        <v>143</v>
      </c>
    </row>
    <row r="611" spans="1:12">
      <c r="A611" s="47">
        <f>IF(I611=0,A610,COUNTIF(I$2:I611,"=0")+1)</f>
        <v>305</v>
      </c>
      <c r="B611" s="203">
        <v>41190</v>
      </c>
      <c r="C611" s="345" t="s">
        <v>125</v>
      </c>
      <c r="D611" s="189"/>
      <c r="E611" s="188">
        <v>9</v>
      </c>
      <c r="F611" s="190"/>
      <c r="G611">
        <f t="shared" si="33"/>
        <v>27</v>
      </c>
      <c r="H611">
        <f>ROW()</f>
        <v>611</v>
      </c>
      <c r="I611">
        <f>IF(SUM(D611:E611)&lt;&gt;0,SUM(D$2:D611)-SUM(E$2:E611),"")</f>
        <v>0</v>
      </c>
      <c r="J611" s="203">
        <f t="shared" si="32"/>
        <v>41190</v>
      </c>
      <c r="K611" s="54" t="str">
        <f t="shared" si="31"/>
        <v>By  Parking Fees  Rs/- 9</v>
      </c>
      <c r="L611" s="51">
        <f>SUMIFS(D$2:D611,C$2:C611,C611)-SUMIFS(E$2:E611,C$2:C611,C611)+IFERROR(VLOOKUP(C611,Master!B$1:F$101,5,FALSE),0)</f>
        <v>-897</v>
      </c>
    </row>
    <row r="612" spans="1:12">
      <c r="A612" s="47">
        <f>IF(I612=0,A611,COUNTIF(I$2:I612,"=0")+1)</f>
        <v>306</v>
      </c>
      <c r="B612" s="203" t="s">
        <v>337</v>
      </c>
      <c r="C612" s="345" t="s">
        <v>339</v>
      </c>
      <c r="D612" s="189">
        <v>9</v>
      </c>
      <c r="E612" s="188"/>
      <c r="F612" s="190"/>
      <c r="G612">
        <f t="shared" si="33"/>
        <v>32</v>
      </c>
      <c r="H612">
        <f>ROW()</f>
        <v>612</v>
      </c>
      <c r="I612">
        <f>IF(SUM(D612:E612)&lt;&gt;0,SUM(D$2:D612)-SUM(E$2:E612),"")</f>
        <v>9</v>
      </c>
      <c r="J612" s="203">
        <f t="shared" si="32"/>
        <v>41070</v>
      </c>
      <c r="K612" s="54" t="str">
        <f t="shared" si="31"/>
        <v>By Cash Rs/-9</v>
      </c>
      <c r="L612" s="51">
        <f>SUMIFS(D$2:D612,C$2:C612,C612)-SUMIFS(E$2:E612,C$2:C612,C612)+IFERROR(VLOOKUP(C612,Master!B$1:F$101,5,FALSE),0)</f>
        <v>160</v>
      </c>
    </row>
    <row r="613" spans="1:12">
      <c r="A613" s="47">
        <f>IF(I613=0,A612,COUNTIF(I$2:I613,"=0")+1)</f>
        <v>306</v>
      </c>
      <c r="B613" s="203">
        <v>41070</v>
      </c>
      <c r="C613" s="345" t="s">
        <v>125</v>
      </c>
      <c r="D613" s="189"/>
      <c r="E613" s="188">
        <v>9</v>
      </c>
      <c r="F613" s="190"/>
      <c r="G613">
        <f t="shared" si="33"/>
        <v>27</v>
      </c>
      <c r="H613">
        <f>ROW()</f>
        <v>613</v>
      </c>
      <c r="I613">
        <f>IF(SUM(D613:E613)&lt;&gt;0,SUM(D$2:D613)-SUM(E$2:E613),"")</f>
        <v>0</v>
      </c>
      <c r="J613" s="203">
        <f t="shared" si="32"/>
        <v>41070</v>
      </c>
      <c r="K613" s="54" t="str">
        <f t="shared" si="31"/>
        <v>By  Insurance Rs/- 9</v>
      </c>
      <c r="L613" s="51">
        <f>SUMIFS(D$2:D613,C$2:C613,C613)-SUMIFS(E$2:E613,C$2:C613,C613)+IFERROR(VLOOKUP(C613,Master!B$1:F$101,5,FALSE),0)</f>
        <v>-906</v>
      </c>
    </row>
    <row r="614" spans="1:12">
      <c r="A614" s="47">
        <f>IF(I614=0,A613,COUNTIF(I$2:I614,"=0")+1)</f>
        <v>307</v>
      </c>
      <c r="B614" s="203" t="s">
        <v>337</v>
      </c>
      <c r="C614" s="345" t="s">
        <v>274</v>
      </c>
      <c r="D614" s="189">
        <v>1</v>
      </c>
      <c r="E614" s="188"/>
      <c r="F614" s="190"/>
      <c r="G614">
        <f t="shared" si="33"/>
        <v>58</v>
      </c>
      <c r="H614">
        <f>ROW()</f>
        <v>614</v>
      </c>
      <c r="I614">
        <f>IF(SUM(D614:E614)&lt;&gt;0,SUM(D$2:D614)-SUM(E$2:E614),"")</f>
        <v>1</v>
      </c>
      <c r="J614" s="203">
        <f t="shared" si="32"/>
        <v>41083</v>
      </c>
      <c r="K614" s="54" t="str">
        <f t="shared" si="31"/>
        <v>By Cash Rs/-1</v>
      </c>
      <c r="L614" s="51">
        <f>SUMIFS(D$2:D614,C$2:C614,C614)-SUMIFS(E$2:E614,C$2:C614,C614)+IFERROR(VLOOKUP(C614,Master!B$1:F$101,5,FALSE),0)</f>
        <v>124</v>
      </c>
    </row>
    <row r="615" spans="1:12">
      <c r="A615" s="47">
        <f>IF(I615=0,A614,COUNTIF(I$2:I615,"=0")+1)</f>
        <v>307</v>
      </c>
      <c r="B615" s="203">
        <v>41083</v>
      </c>
      <c r="C615" s="345" t="s">
        <v>125</v>
      </c>
      <c r="D615" s="189"/>
      <c r="E615" s="188">
        <v>1</v>
      </c>
      <c r="F615" s="190"/>
      <c r="G615">
        <f t="shared" si="33"/>
        <v>27</v>
      </c>
      <c r="H615">
        <f>ROW()</f>
        <v>615</v>
      </c>
      <c r="I615">
        <f>IF(SUM(D615:E615)&lt;&gt;0,SUM(D$2:D615)-SUM(E$2:E615),"")</f>
        <v>0</v>
      </c>
      <c r="J615" s="203">
        <f t="shared" si="32"/>
        <v>41083</v>
      </c>
      <c r="K615" s="54" t="str">
        <f t="shared" si="31"/>
        <v>By  Rentals  Rs/- 1</v>
      </c>
      <c r="L615" s="51">
        <f>SUMIFS(D$2:D615,C$2:C615,C615)-SUMIFS(E$2:E615,C$2:C615,C615)+IFERROR(VLOOKUP(C615,Master!B$1:F$101,5,FALSE),0)</f>
        <v>-907</v>
      </c>
    </row>
    <row r="616" spans="1:12">
      <c r="A616" s="47">
        <f>IF(I616=0,A615,COUNTIF(I$2:I616,"=0")+1)</f>
        <v>308</v>
      </c>
      <c r="B616" s="203" t="s">
        <v>337</v>
      </c>
      <c r="C616" s="345" t="s">
        <v>275</v>
      </c>
      <c r="D616" s="189">
        <v>7</v>
      </c>
      <c r="E616" s="188"/>
      <c r="F616" s="190"/>
      <c r="G616">
        <f t="shared" si="33"/>
        <v>60</v>
      </c>
      <c r="H616">
        <f>ROW()</f>
        <v>616</v>
      </c>
      <c r="I616">
        <f>IF(SUM(D616:E616)&lt;&gt;0,SUM(D$2:D616)-SUM(E$2:E616),"")</f>
        <v>7</v>
      </c>
      <c r="J616" s="203">
        <f t="shared" si="32"/>
        <v>41262</v>
      </c>
      <c r="K616" s="54" t="str">
        <f t="shared" si="31"/>
        <v>By Cash Rs/-7</v>
      </c>
      <c r="L616" s="51">
        <f>SUMIFS(D$2:D616,C$2:C616,C616)-SUMIFS(E$2:E616,C$2:C616,C616)+IFERROR(VLOOKUP(C616,Master!B$1:F$101,5,FALSE),0)</f>
        <v>155</v>
      </c>
    </row>
    <row r="617" spans="1:12">
      <c r="A617" s="47">
        <f>IF(I617=0,A616,COUNTIF(I$2:I617,"=0")+1)</f>
        <v>308</v>
      </c>
      <c r="B617" s="203">
        <v>41262</v>
      </c>
      <c r="C617" s="345" t="s">
        <v>125</v>
      </c>
      <c r="D617" s="189"/>
      <c r="E617" s="188">
        <v>7</v>
      </c>
      <c r="F617" s="190"/>
      <c r="G617">
        <f t="shared" si="33"/>
        <v>27</v>
      </c>
      <c r="H617">
        <f>ROW()</f>
        <v>617</v>
      </c>
      <c r="I617">
        <f>IF(SUM(D617:E617)&lt;&gt;0,SUM(D$2:D617)-SUM(E$2:E617),"")</f>
        <v>0</v>
      </c>
      <c r="J617" s="203">
        <f t="shared" si="32"/>
        <v>41262</v>
      </c>
      <c r="K617" s="54" t="str">
        <f t="shared" si="31"/>
        <v>By  Entertainment  Rs/- 7</v>
      </c>
      <c r="L617" s="51">
        <f>SUMIFS(D$2:D617,C$2:C617,C617)-SUMIFS(E$2:E617,C$2:C617,C617)+IFERROR(VLOOKUP(C617,Master!B$1:F$101,5,FALSE),0)</f>
        <v>-914</v>
      </c>
    </row>
    <row r="618" spans="1:12">
      <c r="A618" s="47">
        <f>IF(I618=0,A617,COUNTIF(I$2:I618,"=0")+1)</f>
        <v>309</v>
      </c>
      <c r="B618" s="203" t="s">
        <v>337</v>
      </c>
      <c r="C618" s="345" t="s">
        <v>277</v>
      </c>
      <c r="D618" s="189">
        <v>6</v>
      </c>
      <c r="E618" s="188"/>
      <c r="F618" s="190"/>
      <c r="G618">
        <f t="shared" si="33"/>
        <v>62</v>
      </c>
      <c r="H618">
        <f>ROW()</f>
        <v>618</v>
      </c>
      <c r="I618">
        <f>IF(SUM(D618:E618)&lt;&gt;0,SUM(D$2:D618)-SUM(E$2:E618),"")</f>
        <v>6</v>
      </c>
      <c r="J618" s="203">
        <f t="shared" si="32"/>
        <v>41101</v>
      </c>
      <c r="K618" s="54" t="str">
        <f t="shared" si="31"/>
        <v>By Cash Rs/-6</v>
      </c>
      <c r="L618" s="51">
        <f>SUMIFS(D$2:D618,C$2:C618,C618)-SUMIFS(E$2:E618,C$2:C618,C618)+IFERROR(VLOOKUP(C618,Master!B$1:F$101,5,FALSE),0)</f>
        <v>133</v>
      </c>
    </row>
    <row r="619" spans="1:12">
      <c r="A619" s="47">
        <f>IF(I619=0,A618,COUNTIF(I$2:I619,"=0")+1)</f>
        <v>309</v>
      </c>
      <c r="B619" s="203">
        <v>41101</v>
      </c>
      <c r="C619" s="345" t="s">
        <v>125</v>
      </c>
      <c r="D619" s="189"/>
      <c r="E619" s="188">
        <v>6</v>
      </c>
      <c r="F619" s="190"/>
      <c r="G619">
        <f t="shared" si="33"/>
        <v>27</v>
      </c>
      <c r="H619">
        <f>ROW()</f>
        <v>619</v>
      </c>
      <c r="I619">
        <f>IF(SUM(D619:E619)&lt;&gt;0,SUM(D$2:D619)-SUM(E$2:E619),"")</f>
        <v>0</v>
      </c>
      <c r="J619" s="203">
        <f t="shared" si="32"/>
        <v>41101</v>
      </c>
      <c r="K619" s="54" t="str">
        <f t="shared" si="31"/>
        <v>By  Lodging  Rs/- 6</v>
      </c>
      <c r="L619" s="51">
        <f>SUMIFS(D$2:D619,C$2:C619,C619)-SUMIFS(E$2:E619,C$2:C619,C619)+IFERROR(VLOOKUP(C619,Master!B$1:F$101,5,FALSE),0)</f>
        <v>-920</v>
      </c>
    </row>
    <row r="620" spans="1:12">
      <c r="A620" s="47">
        <f>IF(I620=0,A619,COUNTIF(I$2:I620,"=0")+1)</f>
        <v>310</v>
      </c>
      <c r="B620" s="203" t="s">
        <v>337</v>
      </c>
      <c r="C620" s="345" t="s">
        <v>279</v>
      </c>
      <c r="D620" s="189">
        <v>10</v>
      </c>
      <c r="E620" s="188"/>
      <c r="F620" s="190"/>
      <c r="G620">
        <f t="shared" si="33"/>
        <v>64</v>
      </c>
      <c r="H620">
        <f>ROW()</f>
        <v>620</v>
      </c>
      <c r="I620">
        <f>IF(SUM(D620:E620)&lt;&gt;0,SUM(D$2:D620)-SUM(E$2:E620),"")</f>
        <v>10</v>
      </c>
      <c r="J620" s="203">
        <f t="shared" si="32"/>
        <v>41037</v>
      </c>
      <c r="K620" s="54" t="str">
        <f t="shared" si="31"/>
        <v>By Cash Rs/-10</v>
      </c>
      <c r="L620" s="51">
        <f>SUMIFS(D$2:D620,C$2:C620,C620)-SUMIFS(E$2:E620,C$2:C620,C620)+IFERROR(VLOOKUP(C620,Master!B$1:F$101,5,FALSE),0)</f>
        <v>153</v>
      </c>
    </row>
    <row r="621" spans="1:12">
      <c r="A621" s="47">
        <f>IF(I621=0,A620,COUNTIF(I$2:I621,"=0")+1)</f>
        <v>310</v>
      </c>
      <c r="B621" s="203">
        <v>41037</v>
      </c>
      <c r="C621" s="345" t="s">
        <v>125</v>
      </c>
      <c r="D621" s="189"/>
      <c r="E621" s="188">
        <v>10</v>
      </c>
      <c r="F621" s="190"/>
      <c r="G621">
        <f t="shared" si="33"/>
        <v>27</v>
      </c>
      <c r="H621">
        <f>ROW()</f>
        <v>621</v>
      </c>
      <c r="I621">
        <f>IF(SUM(D621:E621)&lt;&gt;0,SUM(D$2:D621)-SUM(E$2:E621),"")</f>
        <v>0</v>
      </c>
      <c r="J621" s="203">
        <f t="shared" si="32"/>
        <v>41037</v>
      </c>
      <c r="K621" s="54" t="str">
        <f t="shared" si="31"/>
        <v>By  Parking Fees  Rs/- 10</v>
      </c>
      <c r="L621" s="51">
        <f>SUMIFS(D$2:D621,C$2:C621,C621)-SUMIFS(E$2:E621,C$2:C621,C621)+IFERROR(VLOOKUP(C621,Master!B$1:F$101,5,FALSE),0)</f>
        <v>-930</v>
      </c>
    </row>
    <row r="622" spans="1:12">
      <c r="A622" s="47">
        <f>IF(I622=0,A621,COUNTIF(I$2:I622,"=0")+1)</f>
        <v>311</v>
      </c>
      <c r="B622" s="203" t="s">
        <v>337</v>
      </c>
      <c r="C622" s="345" t="s">
        <v>339</v>
      </c>
      <c r="D622" s="189">
        <v>2</v>
      </c>
      <c r="E622" s="188"/>
      <c r="F622" s="190"/>
      <c r="G622">
        <f t="shared" si="33"/>
        <v>32</v>
      </c>
      <c r="H622">
        <f>ROW()</f>
        <v>622</v>
      </c>
      <c r="I622">
        <f>IF(SUM(D622:E622)&lt;&gt;0,SUM(D$2:D622)-SUM(E$2:E622),"")</f>
        <v>2</v>
      </c>
      <c r="J622" s="203">
        <f t="shared" si="32"/>
        <v>41111</v>
      </c>
      <c r="K622" s="54" t="str">
        <f t="shared" si="31"/>
        <v>By Cash Rs/-2</v>
      </c>
      <c r="L622" s="51">
        <f>SUMIFS(D$2:D622,C$2:C622,C622)-SUMIFS(E$2:E622,C$2:C622,C622)+IFERROR(VLOOKUP(C622,Master!B$1:F$101,5,FALSE),0)</f>
        <v>162</v>
      </c>
    </row>
    <row r="623" spans="1:12">
      <c r="A623" s="47">
        <f>IF(I623=0,A622,COUNTIF(I$2:I623,"=0")+1)</f>
        <v>311</v>
      </c>
      <c r="B623" s="203">
        <v>41111</v>
      </c>
      <c r="C623" s="345" t="s">
        <v>125</v>
      </c>
      <c r="D623" s="189"/>
      <c r="E623" s="188">
        <v>2</v>
      </c>
      <c r="F623" s="190"/>
      <c r="G623">
        <f t="shared" si="33"/>
        <v>27</v>
      </c>
      <c r="H623">
        <f>ROW()</f>
        <v>623</v>
      </c>
      <c r="I623">
        <f>IF(SUM(D623:E623)&lt;&gt;0,SUM(D$2:D623)-SUM(E$2:E623),"")</f>
        <v>0</v>
      </c>
      <c r="J623" s="203">
        <f t="shared" si="32"/>
        <v>41111</v>
      </c>
      <c r="K623" s="54" t="str">
        <f t="shared" si="31"/>
        <v>By  Insurance Rs/- 2</v>
      </c>
      <c r="L623" s="51">
        <f>SUMIFS(D$2:D623,C$2:C623,C623)-SUMIFS(E$2:E623,C$2:C623,C623)+IFERROR(VLOOKUP(C623,Master!B$1:F$101,5,FALSE),0)</f>
        <v>-932</v>
      </c>
    </row>
    <row r="624" spans="1:12">
      <c r="A624" s="47">
        <f>IF(I624=0,A623,COUNTIF(I$2:I624,"=0")+1)</f>
        <v>312</v>
      </c>
      <c r="B624" s="203" t="s">
        <v>337</v>
      </c>
      <c r="C624" s="345" t="s">
        <v>274</v>
      </c>
      <c r="D624" s="189">
        <v>6</v>
      </c>
      <c r="E624" s="188"/>
      <c r="F624" s="190"/>
      <c r="G624">
        <f t="shared" si="33"/>
        <v>58</v>
      </c>
      <c r="H624">
        <f>ROW()</f>
        <v>624</v>
      </c>
      <c r="I624">
        <f>IF(SUM(D624:E624)&lt;&gt;0,SUM(D$2:D624)-SUM(E$2:E624),"")</f>
        <v>6</v>
      </c>
      <c r="J624" s="203">
        <f t="shared" si="32"/>
        <v>41112</v>
      </c>
      <c r="K624" s="54" t="str">
        <f t="shared" si="31"/>
        <v>By Cash Rs/-6</v>
      </c>
      <c r="L624" s="51">
        <f>SUMIFS(D$2:D624,C$2:C624,C624)-SUMIFS(E$2:E624,C$2:C624,C624)+IFERROR(VLOOKUP(C624,Master!B$1:F$101,5,FALSE),0)</f>
        <v>130</v>
      </c>
    </row>
    <row r="625" spans="1:12">
      <c r="A625" s="47">
        <f>IF(I625=0,A624,COUNTIF(I$2:I625,"=0")+1)</f>
        <v>312</v>
      </c>
      <c r="B625" s="203">
        <v>41112</v>
      </c>
      <c r="C625" s="345" t="s">
        <v>125</v>
      </c>
      <c r="D625" s="189"/>
      <c r="E625" s="188">
        <v>6</v>
      </c>
      <c r="F625" s="190"/>
      <c r="G625">
        <f t="shared" si="33"/>
        <v>27</v>
      </c>
      <c r="H625">
        <f>ROW()</f>
        <v>625</v>
      </c>
      <c r="I625">
        <f>IF(SUM(D625:E625)&lt;&gt;0,SUM(D$2:D625)-SUM(E$2:E625),"")</f>
        <v>0</v>
      </c>
      <c r="J625" s="203">
        <f t="shared" si="32"/>
        <v>41112</v>
      </c>
      <c r="K625" s="54" t="str">
        <f t="shared" si="31"/>
        <v>By  Rentals  Rs/- 6</v>
      </c>
      <c r="L625" s="51">
        <f>SUMIFS(D$2:D625,C$2:C625,C625)-SUMIFS(E$2:E625,C$2:C625,C625)+IFERROR(VLOOKUP(C625,Master!B$1:F$101,5,FALSE),0)</f>
        <v>-938</v>
      </c>
    </row>
    <row r="626" spans="1:12">
      <c r="A626" s="47">
        <f>IF(I626=0,A625,COUNTIF(I$2:I626,"=0")+1)</f>
        <v>313</v>
      </c>
      <c r="B626" s="203" t="s">
        <v>337</v>
      </c>
      <c r="C626" s="345" t="s">
        <v>275</v>
      </c>
      <c r="D626" s="189">
        <v>9</v>
      </c>
      <c r="E626" s="188"/>
      <c r="F626" s="190"/>
      <c r="G626">
        <f t="shared" si="33"/>
        <v>60</v>
      </c>
      <c r="H626">
        <f>ROW()</f>
        <v>626</v>
      </c>
      <c r="I626">
        <f>IF(SUM(D626:E626)&lt;&gt;0,SUM(D$2:D626)-SUM(E$2:E626),"")</f>
        <v>9</v>
      </c>
      <c r="J626" s="203">
        <f t="shared" si="32"/>
        <v>41141</v>
      </c>
      <c r="K626" s="54" t="str">
        <f t="shared" si="31"/>
        <v>By Cash Rs/-9</v>
      </c>
      <c r="L626" s="51">
        <f>SUMIFS(D$2:D626,C$2:C626,C626)-SUMIFS(E$2:E626,C$2:C626,C626)+IFERROR(VLOOKUP(C626,Master!B$1:F$101,5,FALSE),0)</f>
        <v>164</v>
      </c>
    </row>
    <row r="627" spans="1:12">
      <c r="A627" s="47">
        <f>IF(I627=0,A626,COUNTIF(I$2:I627,"=0")+1)</f>
        <v>313</v>
      </c>
      <c r="B627" s="203">
        <v>41141</v>
      </c>
      <c r="C627" s="345" t="s">
        <v>125</v>
      </c>
      <c r="D627" s="189"/>
      <c r="E627" s="188">
        <v>9</v>
      </c>
      <c r="F627" s="190"/>
      <c r="G627">
        <f t="shared" si="33"/>
        <v>27</v>
      </c>
      <c r="H627">
        <f>ROW()</f>
        <v>627</v>
      </c>
      <c r="I627">
        <f>IF(SUM(D627:E627)&lt;&gt;0,SUM(D$2:D627)-SUM(E$2:E627),"")</f>
        <v>0</v>
      </c>
      <c r="J627" s="203">
        <f t="shared" si="32"/>
        <v>41141</v>
      </c>
      <c r="K627" s="54" t="str">
        <f t="shared" si="31"/>
        <v>By  Entertainment  Rs/- 9</v>
      </c>
      <c r="L627" s="51">
        <f>SUMIFS(D$2:D627,C$2:C627,C627)-SUMIFS(E$2:E627,C$2:C627,C627)+IFERROR(VLOOKUP(C627,Master!B$1:F$101,5,FALSE),0)</f>
        <v>-947</v>
      </c>
    </row>
    <row r="628" spans="1:12">
      <c r="A628" s="47">
        <f>IF(I628=0,A627,COUNTIF(I$2:I628,"=0")+1)</f>
        <v>314</v>
      </c>
      <c r="B628" s="203" t="s">
        <v>337</v>
      </c>
      <c r="C628" s="345" t="s">
        <v>277</v>
      </c>
      <c r="D628" s="189">
        <v>2</v>
      </c>
      <c r="E628" s="188"/>
      <c r="F628" s="190"/>
      <c r="G628">
        <f t="shared" si="33"/>
        <v>62</v>
      </c>
      <c r="H628">
        <f>ROW()</f>
        <v>628</v>
      </c>
      <c r="I628">
        <f>IF(SUM(D628:E628)&lt;&gt;0,SUM(D$2:D628)-SUM(E$2:E628),"")</f>
        <v>2</v>
      </c>
      <c r="J628" s="203">
        <f t="shared" si="32"/>
        <v>41116</v>
      </c>
      <c r="K628" s="54" t="str">
        <f t="shared" si="31"/>
        <v>By Cash Rs/-2</v>
      </c>
      <c r="L628" s="51">
        <f>SUMIFS(D$2:D628,C$2:C628,C628)-SUMIFS(E$2:E628,C$2:C628,C628)+IFERROR(VLOOKUP(C628,Master!B$1:F$101,5,FALSE),0)</f>
        <v>135</v>
      </c>
    </row>
    <row r="629" spans="1:12">
      <c r="A629" s="47">
        <f>IF(I629=0,A628,COUNTIF(I$2:I629,"=0")+1)</f>
        <v>314</v>
      </c>
      <c r="B629" s="203">
        <v>41116</v>
      </c>
      <c r="C629" s="345" t="s">
        <v>125</v>
      </c>
      <c r="D629" s="189"/>
      <c r="E629" s="188">
        <v>2</v>
      </c>
      <c r="F629" s="190"/>
      <c r="G629">
        <f t="shared" si="33"/>
        <v>27</v>
      </c>
      <c r="H629">
        <f>ROW()</f>
        <v>629</v>
      </c>
      <c r="I629">
        <f>IF(SUM(D629:E629)&lt;&gt;0,SUM(D$2:D629)-SUM(E$2:E629),"")</f>
        <v>0</v>
      </c>
      <c r="J629" s="203">
        <f t="shared" si="32"/>
        <v>41116</v>
      </c>
      <c r="K629" s="54" t="str">
        <f t="shared" si="31"/>
        <v>By  Lodging  Rs/- 2</v>
      </c>
      <c r="L629" s="51">
        <f>SUMIFS(D$2:D629,C$2:C629,C629)-SUMIFS(E$2:E629,C$2:C629,C629)+IFERROR(VLOOKUP(C629,Master!B$1:F$101,5,FALSE),0)</f>
        <v>-949</v>
      </c>
    </row>
    <row r="630" spans="1:12">
      <c r="A630" s="47">
        <f>IF(I630=0,A629,COUNTIF(I$2:I630,"=0")+1)</f>
        <v>315</v>
      </c>
      <c r="B630" s="203" t="s">
        <v>337</v>
      </c>
      <c r="C630" s="345" t="s">
        <v>279</v>
      </c>
      <c r="D630" s="189">
        <v>8</v>
      </c>
      <c r="E630" s="188"/>
      <c r="F630" s="190"/>
      <c r="G630">
        <f t="shared" si="33"/>
        <v>64</v>
      </c>
      <c r="H630">
        <f>ROW()</f>
        <v>630</v>
      </c>
      <c r="I630">
        <f>IF(SUM(D630:E630)&lt;&gt;0,SUM(D$2:D630)-SUM(E$2:E630),"")</f>
        <v>8</v>
      </c>
      <c r="J630" s="203">
        <f t="shared" si="32"/>
        <v>41171</v>
      </c>
      <c r="K630" s="54" t="str">
        <f t="shared" si="31"/>
        <v>By Cash Rs/-8</v>
      </c>
      <c r="L630" s="51">
        <f>SUMIFS(D$2:D630,C$2:C630,C630)-SUMIFS(E$2:E630,C$2:C630,C630)+IFERROR(VLOOKUP(C630,Master!B$1:F$101,5,FALSE),0)</f>
        <v>161</v>
      </c>
    </row>
    <row r="631" spans="1:12">
      <c r="A631" s="47">
        <f>IF(I631=0,A630,COUNTIF(I$2:I631,"=0")+1)</f>
        <v>315</v>
      </c>
      <c r="B631" s="203">
        <v>41171</v>
      </c>
      <c r="C631" s="345" t="s">
        <v>125</v>
      </c>
      <c r="D631" s="189"/>
      <c r="E631" s="188">
        <v>8</v>
      </c>
      <c r="F631" s="190"/>
      <c r="G631">
        <f t="shared" si="33"/>
        <v>27</v>
      </c>
      <c r="H631">
        <f>ROW()</f>
        <v>631</v>
      </c>
      <c r="I631">
        <f>IF(SUM(D631:E631)&lt;&gt;0,SUM(D$2:D631)-SUM(E$2:E631),"")</f>
        <v>0</v>
      </c>
      <c r="J631" s="203">
        <f t="shared" si="32"/>
        <v>41171</v>
      </c>
      <c r="K631" s="54" t="str">
        <f t="shared" si="31"/>
        <v>By  Parking Fees  Rs/- 8</v>
      </c>
      <c r="L631" s="51">
        <f>SUMIFS(D$2:D631,C$2:C631,C631)-SUMIFS(E$2:E631,C$2:C631,C631)+IFERROR(VLOOKUP(C631,Master!B$1:F$101,5,FALSE),0)</f>
        <v>-957</v>
      </c>
    </row>
    <row r="632" spans="1:12">
      <c r="A632" s="47">
        <f>IF(I632=0,A631,COUNTIF(I$2:I632,"=0")+1)</f>
        <v>316</v>
      </c>
      <c r="B632" s="203" t="s">
        <v>337</v>
      </c>
      <c r="C632" s="345" t="s">
        <v>339</v>
      </c>
      <c r="D632" s="189">
        <v>3</v>
      </c>
      <c r="E632" s="188"/>
      <c r="F632" s="190"/>
      <c r="G632">
        <f t="shared" si="33"/>
        <v>32</v>
      </c>
      <c r="H632">
        <f>ROW()</f>
        <v>632</v>
      </c>
      <c r="I632">
        <f>IF(SUM(D632:E632)&lt;&gt;0,SUM(D$2:D632)-SUM(E$2:E632),"")</f>
        <v>3</v>
      </c>
      <c r="J632" s="203">
        <f t="shared" si="32"/>
        <v>41166</v>
      </c>
      <c r="K632" s="54" t="str">
        <f t="shared" si="31"/>
        <v>By Cash Rs/-3</v>
      </c>
      <c r="L632" s="51">
        <f>SUMIFS(D$2:D632,C$2:C632,C632)-SUMIFS(E$2:E632,C$2:C632,C632)+IFERROR(VLOOKUP(C632,Master!B$1:F$101,5,FALSE),0)</f>
        <v>165</v>
      </c>
    </row>
    <row r="633" spans="1:12">
      <c r="A633" s="47">
        <f>IF(I633=0,A632,COUNTIF(I$2:I633,"=0")+1)</f>
        <v>316</v>
      </c>
      <c r="B633" s="203">
        <v>41166</v>
      </c>
      <c r="C633" s="345" t="s">
        <v>125</v>
      </c>
      <c r="D633" s="189"/>
      <c r="E633" s="188">
        <v>3</v>
      </c>
      <c r="F633" s="190"/>
      <c r="G633">
        <f t="shared" si="33"/>
        <v>27</v>
      </c>
      <c r="H633">
        <f>ROW()</f>
        <v>633</v>
      </c>
      <c r="I633">
        <f>IF(SUM(D633:E633)&lt;&gt;0,SUM(D$2:D633)-SUM(E$2:E633),"")</f>
        <v>0</v>
      </c>
      <c r="J633" s="203">
        <f t="shared" si="32"/>
        <v>41166</v>
      </c>
      <c r="K633" s="54" t="str">
        <f t="shared" si="31"/>
        <v>By  Insurance Rs/- 3</v>
      </c>
      <c r="L633" s="51">
        <f>SUMIFS(D$2:D633,C$2:C633,C633)-SUMIFS(E$2:E633,C$2:C633,C633)+IFERROR(VLOOKUP(C633,Master!B$1:F$101,5,FALSE),0)</f>
        <v>-960</v>
      </c>
    </row>
    <row r="634" spans="1:12">
      <c r="A634" s="47">
        <f>IF(I634=0,A633,COUNTIF(I$2:I634,"=0")+1)</f>
        <v>317</v>
      </c>
      <c r="B634" s="203" t="s">
        <v>337</v>
      </c>
      <c r="C634" s="345" t="s">
        <v>274</v>
      </c>
      <c r="D634" s="189">
        <v>10</v>
      </c>
      <c r="E634" s="188"/>
      <c r="F634" s="190"/>
      <c r="G634">
        <f t="shared" si="33"/>
        <v>58</v>
      </c>
      <c r="H634">
        <f>ROW()</f>
        <v>634</v>
      </c>
      <c r="I634">
        <f>IF(SUM(D634:E634)&lt;&gt;0,SUM(D$2:D634)-SUM(E$2:E634),"")</f>
        <v>10</v>
      </c>
      <c r="J634" s="203">
        <f t="shared" si="32"/>
        <v>41047</v>
      </c>
      <c r="K634" s="54" t="str">
        <f t="shared" si="31"/>
        <v>By Cash Rs/-10</v>
      </c>
      <c r="L634" s="51">
        <f>SUMIFS(D$2:D634,C$2:C634,C634)-SUMIFS(E$2:E634,C$2:C634,C634)+IFERROR(VLOOKUP(C634,Master!B$1:F$101,5,FALSE),0)</f>
        <v>140</v>
      </c>
    </row>
    <row r="635" spans="1:12">
      <c r="A635" s="47">
        <f>IF(I635=0,A634,COUNTIF(I$2:I635,"=0")+1)</f>
        <v>317</v>
      </c>
      <c r="B635" s="203">
        <v>41047</v>
      </c>
      <c r="C635" s="345" t="s">
        <v>125</v>
      </c>
      <c r="D635" s="189"/>
      <c r="E635" s="188">
        <v>10</v>
      </c>
      <c r="F635" s="190"/>
      <c r="G635">
        <f t="shared" si="33"/>
        <v>27</v>
      </c>
      <c r="H635">
        <f>ROW()</f>
        <v>635</v>
      </c>
      <c r="I635">
        <f>IF(SUM(D635:E635)&lt;&gt;0,SUM(D$2:D635)-SUM(E$2:E635),"")</f>
        <v>0</v>
      </c>
      <c r="J635" s="203">
        <f t="shared" si="32"/>
        <v>41047</v>
      </c>
      <c r="K635" s="54" t="str">
        <f t="shared" si="31"/>
        <v>By  Rentals  Rs/- 10</v>
      </c>
      <c r="L635" s="51">
        <f>SUMIFS(D$2:D635,C$2:C635,C635)-SUMIFS(E$2:E635,C$2:C635,C635)+IFERROR(VLOOKUP(C635,Master!B$1:F$101,5,FALSE),0)</f>
        <v>-970</v>
      </c>
    </row>
    <row r="636" spans="1:12">
      <c r="A636" s="47">
        <f>IF(I636=0,A635,COUNTIF(I$2:I636,"=0")+1)</f>
        <v>318</v>
      </c>
      <c r="B636" s="203" t="s">
        <v>337</v>
      </c>
      <c r="C636" s="345" t="s">
        <v>275</v>
      </c>
      <c r="D636" s="189">
        <v>10</v>
      </c>
      <c r="E636" s="188"/>
      <c r="F636" s="190"/>
      <c r="G636">
        <f t="shared" si="33"/>
        <v>60</v>
      </c>
      <c r="H636">
        <f>ROW()</f>
        <v>636</v>
      </c>
      <c r="I636">
        <f>IF(SUM(D636:E636)&lt;&gt;0,SUM(D$2:D636)-SUM(E$2:E636),"")</f>
        <v>10</v>
      </c>
      <c r="J636" s="203">
        <f t="shared" si="32"/>
        <v>41069</v>
      </c>
      <c r="K636" s="54" t="str">
        <f t="shared" si="31"/>
        <v>By Cash Rs/-10</v>
      </c>
      <c r="L636" s="51">
        <f>SUMIFS(D$2:D636,C$2:C636,C636)-SUMIFS(E$2:E636,C$2:C636,C636)+IFERROR(VLOOKUP(C636,Master!B$1:F$101,5,FALSE),0)</f>
        <v>174</v>
      </c>
    </row>
    <row r="637" spans="1:12">
      <c r="A637" s="47">
        <f>IF(I637=0,A636,COUNTIF(I$2:I637,"=0")+1)</f>
        <v>318</v>
      </c>
      <c r="B637" s="203">
        <v>41069</v>
      </c>
      <c r="C637" s="345" t="s">
        <v>125</v>
      </c>
      <c r="D637" s="189"/>
      <c r="E637" s="188">
        <v>10</v>
      </c>
      <c r="F637" s="190"/>
      <c r="G637">
        <f t="shared" si="33"/>
        <v>27</v>
      </c>
      <c r="H637">
        <f>ROW()</f>
        <v>637</v>
      </c>
      <c r="I637">
        <f>IF(SUM(D637:E637)&lt;&gt;0,SUM(D$2:D637)-SUM(E$2:E637),"")</f>
        <v>0</v>
      </c>
      <c r="J637" s="203">
        <f t="shared" si="32"/>
        <v>41069</v>
      </c>
      <c r="K637" s="54" t="str">
        <f t="shared" si="31"/>
        <v>By  Entertainment  Rs/- 10</v>
      </c>
      <c r="L637" s="51">
        <f>SUMIFS(D$2:D637,C$2:C637,C637)-SUMIFS(E$2:E637,C$2:C637,C637)+IFERROR(VLOOKUP(C637,Master!B$1:F$101,5,FALSE),0)</f>
        <v>-980</v>
      </c>
    </row>
    <row r="638" spans="1:12">
      <c r="A638" s="47">
        <f>IF(I638=0,A637,COUNTIF(I$2:I638,"=0")+1)</f>
        <v>319</v>
      </c>
      <c r="B638" s="203" t="s">
        <v>337</v>
      </c>
      <c r="C638" s="345" t="s">
        <v>277</v>
      </c>
      <c r="D638" s="189">
        <v>6</v>
      </c>
      <c r="E638" s="188"/>
      <c r="F638" s="190"/>
      <c r="G638">
        <f t="shared" si="33"/>
        <v>62</v>
      </c>
      <c r="H638">
        <f>ROW()</f>
        <v>638</v>
      </c>
      <c r="I638">
        <f>IF(SUM(D638:E638)&lt;&gt;0,SUM(D$2:D638)-SUM(E$2:E638),"")</f>
        <v>6</v>
      </c>
      <c r="J638" s="203">
        <f t="shared" si="32"/>
        <v>41266</v>
      </c>
      <c r="K638" s="54" t="str">
        <f t="shared" si="31"/>
        <v>By Cash Rs/-6</v>
      </c>
      <c r="L638" s="51">
        <f>SUMIFS(D$2:D638,C$2:C638,C638)-SUMIFS(E$2:E638,C$2:C638,C638)+IFERROR(VLOOKUP(C638,Master!B$1:F$101,5,FALSE),0)</f>
        <v>141</v>
      </c>
    </row>
    <row r="639" spans="1:12">
      <c r="A639" s="47">
        <f>IF(I639=0,A638,COUNTIF(I$2:I639,"=0")+1)</f>
        <v>319</v>
      </c>
      <c r="B639" s="203">
        <v>41266</v>
      </c>
      <c r="C639" s="345" t="s">
        <v>125</v>
      </c>
      <c r="D639" s="189"/>
      <c r="E639" s="188">
        <v>6</v>
      </c>
      <c r="F639" s="190"/>
      <c r="G639">
        <f t="shared" si="33"/>
        <v>27</v>
      </c>
      <c r="H639">
        <f>ROW()</f>
        <v>639</v>
      </c>
      <c r="I639">
        <f>IF(SUM(D639:E639)&lt;&gt;0,SUM(D$2:D639)-SUM(E$2:E639),"")</f>
        <v>0</v>
      </c>
      <c r="J639" s="203">
        <f t="shared" si="32"/>
        <v>41266</v>
      </c>
      <c r="K639" s="54" t="str">
        <f t="shared" si="31"/>
        <v>By  Lodging  Rs/- 6</v>
      </c>
      <c r="L639" s="51">
        <f>SUMIFS(D$2:D639,C$2:C639,C639)-SUMIFS(E$2:E639,C$2:C639,C639)+IFERROR(VLOOKUP(C639,Master!B$1:F$101,5,FALSE),0)</f>
        <v>-986</v>
      </c>
    </row>
    <row r="640" spans="1:12">
      <c r="A640" s="47">
        <f>IF(I640=0,A639,COUNTIF(I$2:I640,"=0")+1)</f>
        <v>320</v>
      </c>
      <c r="B640" s="203" t="s">
        <v>337</v>
      </c>
      <c r="C640" s="345" t="s">
        <v>279</v>
      </c>
      <c r="D640" s="189">
        <v>1</v>
      </c>
      <c r="E640" s="188"/>
      <c r="F640" s="190"/>
      <c r="G640">
        <f t="shared" si="33"/>
        <v>64</v>
      </c>
      <c r="H640">
        <f>ROW()</f>
        <v>640</v>
      </c>
      <c r="I640">
        <f>IF(SUM(D640:E640)&lt;&gt;0,SUM(D$2:D640)-SUM(E$2:E640),"")</f>
        <v>1</v>
      </c>
      <c r="J640" s="203">
        <f t="shared" si="32"/>
        <v>41074</v>
      </c>
      <c r="K640" s="54" t="str">
        <f t="shared" si="31"/>
        <v>By Cash Rs/-1</v>
      </c>
      <c r="L640" s="51">
        <f>SUMIFS(D$2:D640,C$2:C640,C640)-SUMIFS(E$2:E640,C$2:C640,C640)+IFERROR(VLOOKUP(C640,Master!B$1:F$101,5,FALSE),0)</f>
        <v>162</v>
      </c>
    </row>
    <row r="641" spans="1:12">
      <c r="A641" s="47">
        <f>IF(I641=0,A640,COUNTIF(I$2:I641,"=0")+1)</f>
        <v>320</v>
      </c>
      <c r="B641" s="203">
        <v>41074</v>
      </c>
      <c r="C641" s="345" t="s">
        <v>125</v>
      </c>
      <c r="D641" s="189"/>
      <c r="E641" s="188">
        <v>1</v>
      </c>
      <c r="F641" s="190"/>
      <c r="G641">
        <f t="shared" si="33"/>
        <v>27</v>
      </c>
      <c r="H641">
        <f>ROW()</f>
        <v>641</v>
      </c>
      <c r="I641">
        <f>IF(SUM(D641:E641)&lt;&gt;0,SUM(D$2:D641)-SUM(E$2:E641),"")</f>
        <v>0</v>
      </c>
      <c r="J641" s="203">
        <f t="shared" si="32"/>
        <v>41074</v>
      </c>
      <c r="K641" s="54" t="str">
        <f t="shared" si="31"/>
        <v>By  Parking Fees  Rs/- 1</v>
      </c>
      <c r="L641" s="51">
        <f>SUMIFS(D$2:D641,C$2:C641,C641)-SUMIFS(E$2:E641,C$2:C641,C641)+IFERROR(VLOOKUP(C641,Master!B$1:F$101,5,FALSE),0)</f>
        <v>-987</v>
      </c>
    </row>
    <row r="642" spans="1:12">
      <c r="A642" s="47">
        <f>IF(I642=0,A641,COUNTIF(I$2:I642,"=0")+1)</f>
        <v>321</v>
      </c>
      <c r="B642" s="203" t="s">
        <v>337</v>
      </c>
      <c r="C642" s="345" t="s">
        <v>339</v>
      </c>
      <c r="D642" s="189">
        <v>4</v>
      </c>
      <c r="E642" s="188"/>
      <c r="F642" s="190"/>
      <c r="G642">
        <f t="shared" si="33"/>
        <v>32</v>
      </c>
      <c r="H642">
        <f>ROW()</f>
        <v>642</v>
      </c>
      <c r="I642">
        <f>IF(SUM(D642:E642)&lt;&gt;0,SUM(D$2:D642)-SUM(E$2:E642),"")</f>
        <v>4</v>
      </c>
      <c r="J642" s="203">
        <f t="shared" si="32"/>
        <v>41202</v>
      </c>
      <c r="K642" s="54" t="str">
        <f t="shared" ref="K642:K705" si="34">IF(I642=0,"By "&amp;C641&amp;" Rs/- "&amp;SUM(D641:E641),"By "&amp;C643&amp;" Rs/-"&amp;SUM(D643:E643))</f>
        <v>By Cash Rs/-4</v>
      </c>
      <c r="L642" s="51">
        <f>SUMIFS(D$2:D642,C$2:C642,C642)-SUMIFS(E$2:E642,C$2:C642,C642)+IFERROR(VLOOKUP(C642,Master!B$1:F$101,5,FALSE),0)</f>
        <v>169</v>
      </c>
    </row>
    <row r="643" spans="1:12">
      <c r="A643" s="47">
        <f>IF(I643=0,A642,COUNTIF(I$2:I643,"=0")+1)</f>
        <v>321</v>
      </c>
      <c r="B643" s="203">
        <v>41202</v>
      </c>
      <c r="C643" s="345" t="s">
        <v>125</v>
      </c>
      <c r="D643" s="189"/>
      <c r="E643" s="188">
        <v>4</v>
      </c>
      <c r="F643" s="190"/>
      <c r="G643">
        <f t="shared" si="33"/>
        <v>27</v>
      </c>
      <c r="H643">
        <f>ROW()</f>
        <v>643</v>
      </c>
      <c r="I643">
        <f>IF(SUM(D643:E643)&lt;&gt;0,SUM(D$2:D643)-SUM(E$2:E643),"")</f>
        <v>0</v>
      </c>
      <c r="J643" s="203">
        <f t="shared" ref="J643:J706" si="35">IFERROR(AVERAGEIFS(B:B,A:A,A643),"")</f>
        <v>41202</v>
      </c>
      <c r="K643" s="54" t="str">
        <f t="shared" si="34"/>
        <v>By  Insurance Rs/- 4</v>
      </c>
      <c r="L643" s="51">
        <f>SUMIFS(D$2:D643,C$2:C643,C643)-SUMIFS(E$2:E643,C$2:C643,C643)+IFERROR(VLOOKUP(C643,Master!B$1:F$101,5,FALSE),0)</f>
        <v>-991</v>
      </c>
    </row>
    <row r="644" spans="1:12">
      <c r="A644" s="47">
        <f>IF(I644=0,A643,COUNTIF(I$2:I644,"=0")+1)</f>
        <v>322</v>
      </c>
      <c r="B644" s="203" t="s">
        <v>337</v>
      </c>
      <c r="C644" s="345" t="s">
        <v>274</v>
      </c>
      <c r="D644" s="189">
        <v>7</v>
      </c>
      <c r="E644" s="188"/>
      <c r="F644" s="190"/>
      <c r="G644">
        <f t="shared" si="33"/>
        <v>58</v>
      </c>
      <c r="H644">
        <f>ROW()</f>
        <v>644</v>
      </c>
      <c r="I644">
        <f>IF(SUM(D644:E644)&lt;&gt;0,SUM(D$2:D644)-SUM(E$2:E644),"")</f>
        <v>7</v>
      </c>
      <c r="J644" s="203">
        <f t="shared" si="35"/>
        <v>41046</v>
      </c>
      <c r="K644" s="54" t="str">
        <f t="shared" si="34"/>
        <v>By Cash Rs/-7</v>
      </c>
      <c r="L644" s="51">
        <f>SUMIFS(D$2:D644,C$2:C644,C644)-SUMIFS(E$2:E644,C$2:C644,C644)+IFERROR(VLOOKUP(C644,Master!B$1:F$101,5,FALSE),0)</f>
        <v>147</v>
      </c>
    </row>
    <row r="645" spans="1:12">
      <c r="A645" s="47">
        <f>IF(I645=0,A644,COUNTIF(I$2:I645,"=0")+1)</f>
        <v>322</v>
      </c>
      <c r="B645" s="203">
        <v>41046</v>
      </c>
      <c r="C645" s="345" t="s">
        <v>125</v>
      </c>
      <c r="D645" s="189"/>
      <c r="E645" s="188">
        <v>7</v>
      </c>
      <c r="F645" s="190"/>
      <c r="G645">
        <f t="shared" si="33"/>
        <v>27</v>
      </c>
      <c r="H645">
        <f>ROW()</f>
        <v>645</v>
      </c>
      <c r="I645">
        <f>IF(SUM(D645:E645)&lt;&gt;0,SUM(D$2:D645)-SUM(E$2:E645),"")</f>
        <v>0</v>
      </c>
      <c r="J645" s="203">
        <f t="shared" si="35"/>
        <v>41046</v>
      </c>
      <c r="K645" s="54" t="str">
        <f t="shared" si="34"/>
        <v>By  Rentals  Rs/- 7</v>
      </c>
      <c r="L645" s="51">
        <f>SUMIFS(D$2:D645,C$2:C645,C645)-SUMIFS(E$2:E645,C$2:C645,C645)+IFERROR(VLOOKUP(C645,Master!B$1:F$101,5,FALSE),0)</f>
        <v>-998</v>
      </c>
    </row>
    <row r="646" spans="1:12">
      <c r="A646" s="47">
        <f>IF(I646=0,A645,COUNTIF(I$2:I646,"=0")+1)</f>
        <v>323</v>
      </c>
      <c r="B646" s="203" t="s">
        <v>337</v>
      </c>
      <c r="C646" s="345" t="s">
        <v>275</v>
      </c>
      <c r="D646" s="189">
        <v>9</v>
      </c>
      <c r="E646" s="188"/>
      <c r="F646" s="190"/>
      <c r="G646">
        <f t="shared" si="33"/>
        <v>60</v>
      </c>
      <c r="H646">
        <f>ROW()</f>
        <v>646</v>
      </c>
      <c r="I646">
        <f>IF(SUM(D646:E646)&lt;&gt;0,SUM(D$2:D646)-SUM(E$2:E646),"")</f>
        <v>9</v>
      </c>
      <c r="J646" s="203">
        <f t="shared" si="35"/>
        <v>41167</v>
      </c>
      <c r="K646" s="54" t="str">
        <f t="shared" si="34"/>
        <v>By Cash Rs/-9</v>
      </c>
      <c r="L646" s="51">
        <f>SUMIFS(D$2:D646,C$2:C646,C646)-SUMIFS(E$2:E646,C$2:C646,C646)+IFERROR(VLOOKUP(C646,Master!B$1:F$101,5,FALSE),0)</f>
        <v>183</v>
      </c>
    </row>
    <row r="647" spans="1:12">
      <c r="A647" s="47">
        <f>IF(I647=0,A646,COUNTIF(I$2:I647,"=0")+1)</f>
        <v>323</v>
      </c>
      <c r="B647" s="203">
        <v>41167</v>
      </c>
      <c r="C647" s="345" t="s">
        <v>125</v>
      </c>
      <c r="D647" s="189"/>
      <c r="E647" s="188">
        <v>9</v>
      </c>
      <c r="F647" s="190"/>
      <c r="G647">
        <f t="shared" si="33"/>
        <v>27</v>
      </c>
      <c r="H647">
        <f>ROW()</f>
        <v>647</v>
      </c>
      <c r="I647">
        <f>IF(SUM(D647:E647)&lt;&gt;0,SUM(D$2:D647)-SUM(E$2:E647),"")</f>
        <v>0</v>
      </c>
      <c r="J647" s="203">
        <f t="shared" si="35"/>
        <v>41167</v>
      </c>
      <c r="K647" s="54" t="str">
        <f t="shared" si="34"/>
        <v>By  Entertainment  Rs/- 9</v>
      </c>
      <c r="L647" s="51">
        <f>SUMIFS(D$2:D647,C$2:C647,C647)-SUMIFS(E$2:E647,C$2:C647,C647)+IFERROR(VLOOKUP(C647,Master!B$1:F$101,5,FALSE),0)</f>
        <v>-1007</v>
      </c>
    </row>
    <row r="648" spans="1:12">
      <c r="A648" s="47">
        <f>IF(I648=0,A647,COUNTIF(I$2:I648,"=0")+1)</f>
        <v>324</v>
      </c>
      <c r="B648" s="203" t="s">
        <v>337</v>
      </c>
      <c r="C648" s="345" t="s">
        <v>277</v>
      </c>
      <c r="D648" s="189">
        <v>6</v>
      </c>
      <c r="E648" s="188"/>
      <c r="F648" s="190"/>
      <c r="G648">
        <f t="shared" si="33"/>
        <v>62</v>
      </c>
      <c r="H648">
        <f>ROW()</f>
        <v>648</v>
      </c>
      <c r="I648">
        <f>IF(SUM(D648:E648)&lt;&gt;0,SUM(D$2:D648)-SUM(E$2:E648),"")</f>
        <v>6</v>
      </c>
      <c r="J648" s="203">
        <f t="shared" si="35"/>
        <v>41268</v>
      </c>
      <c r="K648" s="54" t="str">
        <f t="shared" si="34"/>
        <v>By Cash Rs/-6</v>
      </c>
      <c r="L648" s="51">
        <f>SUMIFS(D$2:D648,C$2:C648,C648)-SUMIFS(E$2:E648,C$2:C648,C648)+IFERROR(VLOOKUP(C648,Master!B$1:F$101,5,FALSE),0)</f>
        <v>147</v>
      </c>
    </row>
    <row r="649" spans="1:12">
      <c r="A649" s="47">
        <f>IF(I649=0,A648,COUNTIF(I$2:I649,"=0")+1)</f>
        <v>324</v>
      </c>
      <c r="B649" s="203">
        <v>41268</v>
      </c>
      <c r="C649" s="345" t="s">
        <v>125</v>
      </c>
      <c r="D649" s="189"/>
      <c r="E649" s="188">
        <v>6</v>
      </c>
      <c r="F649" s="190"/>
      <c r="G649">
        <f t="shared" si="33"/>
        <v>27</v>
      </c>
      <c r="H649">
        <f>ROW()</f>
        <v>649</v>
      </c>
      <c r="I649">
        <f>IF(SUM(D649:E649)&lt;&gt;0,SUM(D$2:D649)-SUM(E$2:E649),"")</f>
        <v>0</v>
      </c>
      <c r="J649" s="203">
        <f t="shared" si="35"/>
        <v>41268</v>
      </c>
      <c r="K649" s="54" t="str">
        <f t="shared" si="34"/>
        <v>By  Lodging  Rs/- 6</v>
      </c>
      <c r="L649" s="51">
        <f>SUMIFS(D$2:D649,C$2:C649,C649)-SUMIFS(E$2:E649,C$2:C649,C649)+IFERROR(VLOOKUP(C649,Master!B$1:F$101,5,FALSE),0)</f>
        <v>-1013</v>
      </c>
    </row>
    <row r="650" spans="1:12">
      <c r="A650" s="47">
        <f>IF(I650=0,A649,COUNTIF(I$2:I650,"=0")+1)</f>
        <v>325</v>
      </c>
      <c r="B650" s="203" t="s">
        <v>337</v>
      </c>
      <c r="C650" s="345" t="s">
        <v>279</v>
      </c>
      <c r="D650" s="189">
        <v>7</v>
      </c>
      <c r="E650" s="188"/>
      <c r="F650" s="190"/>
      <c r="G650">
        <f t="shared" si="33"/>
        <v>64</v>
      </c>
      <c r="H650">
        <f>ROW()</f>
        <v>650</v>
      </c>
      <c r="I650">
        <f>IF(SUM(D650:E650)&lt;&gt;0,SUM(D$2:D650)-SUM(E$2:E650),"")</f>
        <v>7</v>
      </c>
      <c r="J650" s="203">
        <f t="shared" si="35"/>
        <v>41153</v>
      </c>
      <c r="K650" s="54" t="str">
        <f t="shared" si="34"/>
        <v>By Cash Rs/-7</v>
      </c>
      <c r="L650" s="51">
        <f>SUMIFS(D$2:D650,C$2:C650,C650)-SUMIFS(E$2:E650,C$2:C650,C650)+IFERROR(VLOOKUP(C650,Master!B$1:F$101,5,FALSE),0)</f>
        <v>169</v>
      </c>
    </row>
    <row r="651" spans="1:12">
      <c r="A651" s="47">
        <f>IF(I651=0,A650,COUNTIF(I$2:I651,"=0")+1)</f>
        <v>325</v>
      </c>
      <c r="B651" s="203">
        <v>41153</v>
      </c>
      <c r="C651" s="345" t="s">
        <v>125</v>
      </c>
      <c r="D651" s="189"/>
      <c r="E651" s="188">
        <v>7</v>
      </c>
      <c r="F651" s="190"/>
      <c r="G651">
        <f t="shared" si="33"/>
        <v>27</v>
      </c>
      <c r="H651">
        <f>ROW()</f>
        <v>651</v>
      </c>
      <c r="I651">
        <f>IF(SUM(D651:E651)&lt;&gt;0,SUM(D$2:D651)-SUM(E$2:E651),"")</f>
        <v>0</v>
      </c>
      <c r="J651" s="203">
        <f t="shared" si="35"/>
        <v>41153</v>
      </c>
      <c r="K651" s="54" t="str">
        <f t="shared" si="34"/>
        <v>By  Parking Fees  Rs/- 7</v>
      </c>
      <c r="L651" s="51">
        <f>SUMIFS(D$2:D651,C$2:C651,C651)-SUMIFS(E$2:E651,C$2:C651,C651)+IFERROR(VLOOKUP(C651,Master!B$1:F$101,5,FALSE),0)</f>
        <v>-1020</v>
      </c>
    </row>
    <row r="652" spans="1:12">
      <c r="A652" s="47">
        <f>IF(I652=0,A651,COUNTIF(I$2:I652,"=0")+1)</f>
        <v>326</v>
      </c>
      <c r="B652" s="203" t="s">
        <v>337</v>
      </c>
      <c r="C652" s="345" t="s">
        <v>339</v>
      </c>
      <c r="D652" s="189">
        <v>1</v>
      </c>
      <c r="E652" s="188"/>
      <c r="F652" s="190"/>
      <c r="G652">
        <f t="shared" ref="G652:G715" si="36">VLOOKUP(C652,LL,2,FALSE)</f>
        <v>32</v>
      </c>
      <c r="H652">
        <f>ROW()</f>
        <v>652</v>
      </c>
      <c r="I652">
        <f>IF(SUM(D652:E652)&lt;&gt;0,SUM(D$2:D652)-SUM(E$2:E652),"")</f>
        <v>1</v>
      </c>
      <c r="J652" s="203">
        <f t="shared" si="35"/>
        <v>41154</v>
      </c>
      <c r="K652" s="54" t="str">
        <f t="shared" si="34"/>
        <v>By Cash Rs/-1</v>
      </c>
      <c r="L652" s="51">
        <f>SUMIFS(D$2:D652,C$2:C652,C652)-SUMIFS(E$2:E652,C$2:C652,C652)+IFERROR(VLOOKUP(C652,Master!B$1:F$101,5,FALSE),0)</f>
        <v>170</v>
      </c>
    </row>
    <row r="653" spans="1:12">
      <c r="A653" s="47">
        <f>IF(I653=0,A652,COUNTIF(I$2:I653,"=0")+1)</f>
        <v>326</v>
      </c>
      <c r="B653" s="203">
        <v>41154</v>
      </c>
      <c r="C653" s="345" t="s">
        <v>125</v>
      </c>
      <c r="D653" s="189"/>
      <c r="E653" s="188">
        <v>1</v>
      </c>
      <c r="F653" s="190"/>
      <c r="G653">
        <f t="shared" si="36"/>
        <v>27</v>
      </c>
      <c r="H653">
        <f>ROW()</f>
        <v>653</v>
      </c>
      <c r="I653">
        <f>IF(SUM(D653:E653)&lt;&gt;0,SUM(D$2:D653)-SUM(E$2:E653),"")</f>
        <v>0</v>
      </c>
      <c r="J653" s="203">
        <f t="shared" si="35"/>
        <v>41154</v>
      </c>
      <c r="K653" s="54" t="str">
        <f t="shared" si="34"/>
        <v>By  Insurance Rs/- 1</v>
      </c>
      <c r="L653" s="51">
        <f>SUMIFS(D$2:D653,C$2:C653,C653)-SUMIFS(E$2:E653,C$2:C653,C653)+IFERROR(VLOOKUP(C653,Master!B$1:F$101,5,FALSE),0)</f>
        <v>-1021</v>
      </c>
    </row>
    <row r="654" spans="1:12">
      <c r="A654" s="47">
        <f>IF(I654=0,A653,COUNTIF(I$2:I654,"=0")+1)</f>
        <v>327</v>
      </c>
      <c r="B654" s="203" t="s">
        <v>337</v>
      </c>
      <c r="C654" s="345" t="s">
        <v>274</v>
      </c>
      <c r="D654" s="189">
        <v>9</v>
      </c>
      <c r="E654" s="188"/>
      <c r="F654" s="190"/>
      <c r="G654">
        <f t="shared" si="36"/>
        <v>58</v>
      </c>
      <c r="H654">
        <f>ROW()</f>
        <v>654</v>
      </c>
      <c r="I654">
        <f>IF(SUM(D654:E654)&lt;&gt;0,SUM(D$2:D654)-SUM(E$2:E654),"")</f>
        <v>9</v>
      </c>
      <c r="J654" s="203">
        <f t="shared" si="35"/>
        <v>41125</v>
      </c>
      <c r="K654" s="54" t="str">
        <f t="shared" si="34"/>
        <v>By Cash Rs/-9</v>
      </c>
      <c r="L654" s="51">
        <f>SUMIFS(D$2:D654,C$2:C654,C654)-SUMIFS(E$2:E654,C$2:C654,C654)+IFERROR(VLOOKUP(C654,Master!B$1:F$101,5,FALSE),0)</f>
        <v>156</v>
      </c>
    </row>
    <row r="655" spans="1:12">
      <c r="A655" s="47">
        <f>IF(I655=0,A654,COUNTIF(I$2:I655,"=0")+1)</f>
        <v>327</v>
      </c>
      <c r="B655" s="203">
        <v>41125</v>
      </c>
      <c r="C655" s="345" t="s">
        <v>125</v>
      </c>
      <c r="D655" s="189"/>
      <c r="E655" s="188">
        <v>9</v>
      </c>
      <c r="F655" s="190"/>
      <c r="G655">
        <f t="shared" si="36"/>
        <v>27</v>
      </c>
      <c r="H655">
        <f>ROW()</f>
        <v>655</v>
      </c>
      <c r="I655">
        <f>IF(SUM(D655:E655)&lt;&gt;0,SUM(D$2:D655)-SUM(E$2:E655),"")</f>
        <v>0</v>
      </c>
      <c r="J655" s="203">
        <f t="shared" si="35"/>
        <v>41125</v>
      </c>
      <c r="K655" s="54" t="str">
        <f t="shared" si="34"/>
        <v>By  Rentals  Rs/- 9</v>
      </c>
      <c r="L655" s="51">
        <f>SUMIFS(D$2:D655,C$2:C655,C655)-SUMIFS(E$2:E655,C$2:C655,C655)+IFERROR(VLOOKUP(C655,Master!B$1:F$101,5,FALSE),0)</f>
        <v>-1030</v>
      </c>
    </row>
    <row r="656" spans="1:12">
      <c r="A656" s="47">
        <f>IF(I656=0,A655,COUNTIF(I$2:I656,"=0")+1)</f>
        <v>328</v>
      </c>
      <c r="B656" s="203" t="s">
        <v>337</v>
      </c>
      <c r="C656" s="345" t="s">
        <v>275</v>
      </c>
      <c r="D656" s="189">
        <v>3</v>
      </c>
      <c r="E656" s="188"/>
      <c r="F656" s="190"/>
      <c r="G656">
        <f t="shared" si="36"/>
        <v>60</v>
      </c>
      <c r="H656">
        <f>ROW()</f>
        <v>656</v>
      </c>
      <c r="I656">
        <f>IF(SUM(D656:E656)&lt;&gt;0,SUM(D$2:D656)-SUM(E$2:E656),"")</f>
        <v>3</v>
      </c>
      <c r="J656" s="203">
        <f t="shared" si="35"/>
        <v>41010</v>
      </c>
      <c r="K656" s="54" t="str">
        <f t="shared" si="34"/>
        <v>By Cash Rs/-3</v>
      </c>
      <c r="L656" s="51">
        <f>SUMIFS(D$2:D656,C$2:C656,C656)-SUMIFS(E$2:E656,C$2:C656,C656)+IFERROR(VLOOKUP(C656,Master!B$1:F$101,5,FALSE),0)</f>
        <v>186</v>
      </c>
    </row>
    <row r="657" spans="1:12">
      <c r="A657" s="47">
        <f>IF(I657=0,A656,COUNTIF(I$2:I657,"=0")+1)</f>
        <v>328</v>
      </c>
      <c r="B657" s="203">
        <v>41010</v>
      </c>
      <c r="C657" s="345" t="s">
        <v>125</v>
      </c>
      <c r="D657" s="189"/>
      <c r="E657" s="188">
        <v>3</v>
      </c>
      <c r="F657" s="190"/>
      <c r="G657">
        <f t="shared" si="36"/>
        <v>27</v>
      </c>
      <c r="H657">
        <f>ROW()</f>
        <v>657</v>
      </c>
      <c r="I657">
        <f>IF(SUM(D657:E657)&lt;&gt;0,SUM(D$2:D657)-SUM(E$2:E657),"")</f>
        <v>0</v>
      </c>
      <c r="J657" s="203">
        <f t="shared" si="35"/>
        <v>41010</v>
      </c>
      <c r="K657" s="54" t="str">
        <f t="shared" si="34"/>
        <v>By  Entertainment  Rs/- 3</v>
      </c>
      <c r="L657" s="51">
        <f>SUMIFS(D$2:D657,C$2:C657,C657)-SUMIFS(E$2:E657,C$2:C657,C657)+IFERROR(VLOOKUP(C657,Master!B$1:F$101,5,FALSE),0)</f>
        <v>-1033</v>
      </c>
    </row>
    <row r="658" spans="1:12">
      <c r="A658" s="47">
        <f>IF(I658=0,A657,COUNTIF(I$2:I658,"=0")+1)</f>
        <v>329</v>
      </c>
      <c r="B658" s="203" t="s">
        <v>337</v>
      </c>
      <c r="C658" s="345" t="s">
        <v>277</v>
      </c>
      <c r="D658" s="189">
        <v>6</v>
      </c>
      <c r="E658" s="188"/>
      <c r="F658" s="190"/>
      <c r="G658">
        <f t="shared" si="36"/>
        <v>62</v>
      </c>
      <c r="H658">
        <f>ROW()</f>
        <v>658</v>
      </c>
      <c r="I658">
        <f>IF(SUM(D658:E658)&lt;&gt;0,SUM(D$2:D658)-SUM(E$2:E658),"")</f>
        <v>6</v>
      </c>
      <c r="J658" s="203">
        <f t="shared" si="35"/>
        <v>41253</v>
      </c>
      <c r="K658" s="54" t="str">
        <f t="shared" si="34"/>
        <v>By Cash Rs/-6</v>
      </c>
      <c r="L658" s="51">
        <f>SUMIFS(D$2:D658,C$2:C658,C658)-SUMIFS(E$2:E658,C$2:C658,C658)+IFERROR(VLOOKUP(C658,Master!B$1:F$101,5,FALSE),0)</f>
        <v>153</v>
      </c>
    </row>
    <row r="659" spans="1:12">
      <c r="A659" s="47">
        <f>IF(I659=0,A658,COUNTIF(I$2:I659,"=0")+1)</f>
        <v>329</v>
      </c>
      <c r="B659" s="203">
        <v>41253</v>
      </c>
      <c r="C659" s="345" t="s">
        <v>125</v>
      </c>
      <c r="D659" s="189"/>
      <c r="E659" s="188">
        <v>6</v>
      </c>
      <c r="F659" s="190"/>
      <c r="G659">
        <f t="shared" si="36"/>
        <v>27</v>
      </c>
      <c r="H659">
        <f>ROW()</f>
        <v>659</v>
      </c>
      <c r="I659">
        <f>IF(SUM(D659:E659)&lt;&gt;0,SUM(D$2:D659)-SUM(E$2:E659),"")</f>
        <v>0</v>
      </c>
      <c r="J659" s="203">
        <f t="shared" si="35"/>
        <v>41253</v>
      </c>
      <c r="K659" s="54" t="str">
        <f t="shared" si="34"/>
        <v>By  Lodging  Rs/- 6</v>
      </c>
      <c r="L659" s="51">
        <f>SUMIFS(D$2:D659,C$2:C659,C659)-SUMIFS(E$2:E659,C$2:C659,C659)+IFERROR(VLOOKUP(C659,Master!B$1:F$101,5,FALSE),0)</f>
        <v>-1039</v>
      </c>
    </row>
    <row r="660" spans="1:12">
      <c r="A660" s="47">
        <f>IF(I660=0,A659,COUNTIF(I$2:I660,"=0")+1)</f>
        <v>330</v>
      </c>
      <c r="B660" s="203" t="s">
        <v>337</v>
      </c>
      <c r="C660" s="345" t="s">
        <v>279</v>
      </c>
      <c r="D660" s="189">
        <v>4</v>
      </c>
      <c r="E660" s="188"/>
      <c r="F660" s="190"/>
      <c r="G660">
        <f t="shared" si="36"/>
        <v>64</v>
      </c>
      <c r="H660">
        <f>ROW()</f>
        <v>660</v>
      </c>
      <c r="I660">
        <f>IF(SUM(D660:E660)&lt;&gt;0,SUM(D$2:D660)-SUM(E$2:E660),"")</f>
        <v>4</v>
      </c>
      <c r="J660" s="203">
        <f t="shared" si="35"/>
        <v>41262</v>
      </c>
      <c r="K660" s="54" t="str">
        <f t="shared" si="34"/>
        <v>By Cash Rs/-4</v>
      </c>
      <c r="L660" s="51">
        <f>SUMIFS(D$2:D660,C$2:C660,C660)-SUMIFS(E$2:E660,C$2:C660,C660)+IFERROR(VLOOKUP(C660,Master!B$1:F$101,5,FALSE),0)</f>
        <v>173</v>
      </c>
    </row>
    <row r="661" spans="1:12">
      <c r="A661" s="47">
        <f>IF(I661=0,A660,COUNTIF(I$2:I661,"=0")+1)</f>
        <v>330</v>
      </c>
      <c r="B661" s="203">
        <v>41262</v>
      </c>
      <c r="C661" s="345" t="s">
        <v>125</v>
      </c>
      <c r="D661" s="189"/>
      <c r="E661" s="188">
        <v>4</v>
      </c>
      <c r="F661" s="190"/>
      <c r="G661">
        <f t="shared" si="36"/>
        <v>27</v>
      </c>
      <c r="H661">
        <f>ROW()</f>
        <v>661</v>
      </c>
      <c r="I661">
        <f>IF(SUM(D661:E661)&lt;&gt;0,SUM(D$2:D661)-SUM(E$2:E661),"")</f>
        <v>0</v>
      </c>
      <c r="J661" s="203">
        <f t="shared" si="35"/>
        <v>41262</v>
      </c>
      <c r="K661" s="54" t="str">
        <f t="shared" si="34"/>
        <v>By  Parking Fees  Rs/- 4</v>
      </c>
      <c r="L661" s="51">
        <f>SUMIFS(D$2:D661,C$2:C661,C661)-SUMIFS(E$2:E661,C$2:C661,C661)+IFERROR(VLOOKUP(C661,Master!B$1:F$101,5,FALSE),0)</f>
        <v>-1043</v>
      </c>
    </row>
    <row r="662" spans="1:12">
      <c r="A662" s="47">
        <f>IF(I662=0,A661,COUNTIF(I$2:I662,"=0")+1)</f>
        <v>331</v>
      </c>
      <c r="B662" s="203" t="s">
        <v>337</v>
      </c>
      <c r="C662" s="345" t="s">
        <v>339</v>
      </c>
      <c r="D662" s="189">
        <v>5</v>
      </c>
      <c r="E662" s="188"/>
      <c r="F662" s="190"/>
      <c r="G662">
        <f t="shared" si="36"/>
        <v>32</v>
      </c>
      <c r="H662">
        <f>ROW()</f>
        <v>662</v>
      </c>
      <c r="I662">
        <f>IF(SUM(D662:E662)&lt;&gt;0,SUM(D$2:D662)-SUM(E$2:E662),"")</f>
        <v>5</v>
      </c>
      <c r="J662" s="203">
        <f t="shared" si="35"/>
        <v>41126</v>
      </c>
      <c r="K662" s="54" t="str">
        <f t="shared" si="34"/>
        <v>By Cash Rs/-5</v>
      </c>
      <c r="L662" s="51">
        <f>SUMIFS(D$2:D662,C$2:C662,C662)-SUMIFS(E$2:E662,C$2:C662,C662)+IFERROR(VLOOKUP(C662,Master!B$1:F$101,5,FALSE),0)</f>
        <v>175</v>
      </c>
    </row>
    <row r="663" spans="1:12">
      <c r="A663" s="47">
        <f>IF(I663=0,A662,COUNTIF(I$2:I663,"=0")+1)</f>
        <v>331</v>
      </c>
      <c r="B663" s="203">
        <v>41126</v>
      </c>
      <c r="C663" s="345" t="s">
        <v>125</v>
      </c>
      <c r="D663" s="189"/>
      <c r="E663" s="188">
        <v>5</v>
      </c>
      <c r="F663" s="190"/>
      <c r="G663">
        <f t="shared" si="36"/>
        <v>27</v>
      </c>
      <c r="H663">
        <f>ROW()</f>
        <v>663</v>
      </c>
      <c r="I663">
        <f>IF(SUM(D663:E663)&lt;&gt;0,SUM(D$2:D663)-SUM(E$2:E663),"")</f>
        <v>0</v>
      </c>
      <c r="J663" s="203">
        <f t="shared" si="35"/>
        <v>41126</v>
      </c>
      <c r="K663" s="54" t="str">
        <f t="shared" si="34"/>
        <v>By  Insurance Rs/- 5</v>
      </c>
      <c r="L663" s="51">
        <f>SUMIFS(D$2:D663,C$2:C663,C663)-SUMIFS(E$2:E663,C$2:C663,C663)+IFERROR(VLOOKUP(C663,Master!B$1:F$101,5,FALSE),0)</f>
        <v>-1048</v>
      </c>
    </row>
    <row r="664" spans="1:12">
      <c r="A664" s="47">
        <f>IF(I664=0,A663,COUNTIF(I$2:I664,"=0")+1)</f>
        <v>332</v>
      </c>
      <c r="B664" s="203" t="s">
        <v>337</v>
      </c>
      <c r="C664" s="345" t="s">
        <v>274</v>
      </c>
      <c r="D664" s="189">
        <v>10</v>
      </c>
      <c r="E664" s="188"/>
      <c r="F664" s="190"/>
      <c r="G664">
        <f t="shared" si="36"/>
        <v>58</v>
      </c>
      <c r="H664">
        <f>ROW()</f>
        <v>664</v>
      </c>
      <c r="I664">
        <f>IF(SUM(D664:E664)&lt;&gt;0,SUM(D$2:D664)-SUM(E$2:E664),"")</f>
        <v>10</v>
      </c>
      <c r="J664" s="203">
        <f t="shared" si="35"/>
        <v>41093</v>
      </c>
      <c r="K664" s="54" t="str">
        <f t="shared" si="34"/>
        <v>By Cash Rs/-1</v>
      </c>
      <c r="L664" s="51">
        <f>SUMIFS(D$2:D664,C$2:C664,C664)-SUMIFS(E$2:E664,C$2:C664,C664)+IFERROR(VLOOKUP(C664,Master!B$1:F$101,5,FALSE),0)</f>
        <v>166</v>
      </c>
    </row>
    <row r="665" spans="1:12">
      <c r="A665" s="47">
        <f>IF(I665=0,A664,COUNTIF(I$2:I665,"=0")+1)</f>
        <v>332</v>
      </c>
      <c r="B665" s="203">
        <v>41093</v>
      </c>
      <c r="C665" s="345" t="s">
        <v>125</v>
      </c>
      <c r="D665" s="189"/>
      <c r="E665" s="188">
        <v>1</v>
      </c>
      <c r="F665" s="190"/>
      <c r="G665">
        <f t="shared" si="36"/>
        <v>27</v>
      </c>
      <c r="H665">
        <f>ROW()</f>
        <v>665</v>
      </c>
      <c r="I665">
        <f>IF(SUM(D665:E665)&lt;&gt;0,SUM(D$2:D665)-SUM(E$2:E665),"")</f>
        <v>9</v>
      </c>
      <c r="J665" s="203">
        <f t="shared" si="35"/>
        <v>41093</v>
      </c>
      <c r="K665" s="54" t="str">
        <f t="shared" si="34"/>
        <v>By Bank Rs/-9</v>
      </c>
      <c r="L665" s="51">
        <f>SUMIFS(D$2:D665,C$2:C665,C665)-SUMIFS(E$2:E665,C$2:C665,C665)+IFERROR(VLOOKUP(C665,Master!B$1:F$101,5,FALSE),0)</f>
        <v>-1049</v>
      </c>
    </row>
    <row r="666" spans="1:12">
      <c r="A666" s="47">
        <f>IF(I666=0,A665,COUNTIF(I$2:I666,"=0")+1)</f>
        <v>332</v>
      </c>
      <c r="B666" s="203"/>
      <c r="C666" s="345" t="s">
        <v>324</v>
      </c>
      <c r="D666" s="189"/>
      <c r="E666" s="188">
        <v>9</v>
      </c>
      <c r="F666" s="190"/>
      <c r="G666">
        <f t="shared" si="36"/>
        <v>28</v>
      </c>
      <c r="H666">
        <f>ROW()</f>
        <v>666</v>
      </c>
      <c r="I666">
        <f>IF(SUM(D666:E666)&lt;&gt;0,SUM(D$2:D666)-SUM(E$2:E666),"")</f>
        <v>0</v>
      </c>
      <c r="J666" s="203">
        <f t="shared" si="35"/>
        <v>41093</v>
      </c>
      <c r="K666" s="54" t="str">
        <f t="shared" si="34"/>
        <v>By Cash Rs/- 1</v>
      </c>
      <c r="L666" s="51">
        <f>SUMIFS(D$2:D666,C$2:C666,C666)-SUMIFS(E$2:E666,C$2:C666,C666)+IFERROR(VLOOKUP(C666,Master!B$1:F$101,5,FALSE),0)</f>
        <v>-54</v>
      </c>
    </row>
    <row r="667" spans="1:12">
      <c r="A667" s="47">
        <f>IF(I667=0,A666,COUNTIF(I$2:I667,"=0")+1)</f>
        <v>333</v>
      </c>
      <c r="B667" s="203">
        <v>41135</v>
      </c>
      <c r="C667" s="345" t="s">
        <v>336</v>
      </c>
      <c r="D667" s="189">
        <v>5</v>
      </c>
      <c r="E667" s="188"/>
      <c r="F667" s="190"/>
      <c r="G667">
        <f t="shared" si="36"/>
        <v>90</v>
      </c>
      <c r="H667">
        <f>ROW()</f>
        <v>667</v>
      </c>
      <c r="I667">
        <f>IF(SUM(D667:E667)&lt;&gt;0,SUM(D$2:D667)-SUM(E$2:E667),"")</f>
        <v>5</v>
      </c>
      <c r="J667" s="203">
        <f t="shared" si="35"/>
        <v>41135</v>
      </c>
      <c r="K667" s="54" t="str">
        <f t="shared" si="34"/>
        <v>By Cash Rs/-5</v>
      </c>
      <c r="L667" s="51">
        <f>SUMIFS(D$2:D667,C$2:C667,C667)-SUMIFS(E$2:E667,C$2:C667,C667)+IFERROR(VLOOKUP(C667,Master!B$1:F$101,5,FALSE),0)</f>
        <v>5</v>
      </c>
    </row>
    <row r="668" spans="1:12">
      <c r="A668" s="47">
        <f>IF(I668=0,A667,COUNTIF(I$2:I668,"=0")+1)</f>
        <v>333</v>
      </c>
      <c r="B668" s="203" t="s">
        <v>337</v>
      </c>
      <c r="C668" s="345" t="s">
        <v>125</v>
      </c>
      <c r="D668" s="189"/>
      <c r="E668" s="188">
        <v>5</v>
      </c>
      <c r="F668" s="190"/>
      <c r="G668">
        <f t="shared" si="36"/>
        <v>27</v>
      </c>
      <c r="H668">
        <f>ROW()</f>
        <v>668</v>
      </c>
      <c r="I668">
        <f>IF(SUM(D668:E668)&lt;&gt;0,SUM(D$2:D668)-SUM(E$2:E668),"")</f>
        <v>0</v>
      </c>
      <c r="J668" s="203">
        <f t="shared" si="35"/>
        <v>41135</v>
      </c>
      <c r="K668" s="54" t="str">
        <f t="shared" si="34"/>
        <v>By Finance Cost Rs/- 5</v>
      </c>
      <c r="L668" s="51">
        <f>SUMIFS(D$2:D668,C$2:C668,C668)-SUMIFS(E$2:E668,C$2:C668,C668)+IFERROR(VLOOKUP(C668,Master!B$1:F$101,5,FALSE),0)</f>
        <v>-1054</v>
      </c>
    </row>
    <row r="669" spans="1:12">
      <c r="A669" s="47">
        <f>IF(I669=0,A668,COUNTIF(I$2:I669,"=0")+1)</f>
        <v>334</v>
      </c>
      <c r="B669" s="203">
        <v>41153</v>
      </c>
      <c r="C669" s="345" t="s">
        <v>338</v>
      </c>
      <c r="D669" s="189">
        <v>10</v>
      </c>
      <c r="E669" s="188"/>
      <c r="F669" s="190"/>
      <c r="G669">
        <f t="shared" si="36"/>
        <v>31</v>
      </c>
      <c r="H669">
        <f>ROW()</f>
        <v>669</v>
      </c>
      <c r="I669">
        <f>IF(SUM(D669:E669)&lt;&gt;0,SUM(D$2:D669)-SUM(E$2:E669),"")</f>
        <v>10</v>
      </c>
      <c r="J669" s="203">
        <f t="shared" si="35"/>
        <v>41153</v>
      </c>
      <c r="K669" s="54" t="str">
        <f t="shared" si="34"/>
        <v>By Cash Rs/-10</v>
      </c>
      <c r="L669" s="51">
        <f>SUMIFS(D$2:D669,C$2:C669,C669)-SUMIFS(E$2:E669,C$2:C669,C669)+IFERROR(VLOOKUP(C669,Master!B$1:F$101,5,FALSE),0)</f>
        <v>10</v>
      </c>
    </row>
    <row r="670" spans="1:12">
      <c r="A670" s="47">
        <f>IF(I670=0,A669,COUNTIF(I$2:I670,"=0")+1)</f>
        <v>334</v>
      </c>
      <c r="B670" s="203" t="s">
        <v>337</v>
      </c>
      <c r="C670" s="345" t="s">
        <v>125</v>
      </c>
      <c r="D670" s="189"/>
      <c r="E670" s="188">
        <v>10</v>
      </c>
      <c r="F670" s="190"/>
      <c r="G670">
        <f t="shared" si="36"/>
        <v>27</v>
      </c>
      <c r="H670">
        <f>ROW()</f>
        <v>670</v>
      </c>
      <c r="I670">
        <f>IF(SUM(D670:E670)&lt;&gt;0,SUM(D$2:D670)-SUM(E$2:E670),"")</f>
        <v>0</v>
      </c>
      <c r="J670" s="203">
        <f t="shared" si="35"/>
        <v>41153</v>
      </c>
      <c r="K670" s="54" t="str">
        <f t="shared" si="34"/>
        <v>By  Heat Rs/- 10</v>
      </c>
      <c r="L670" s="51">
        <f>SUMIFS(D$2:D670,C$2:C670,C670)-SUMIFS(E$2:E670,C$2:C670,C670)+IFERROR(VLOOKUP(C670,Master!B$1:F$101,5,FALSE),0)</f>
        <v>-1064</v>
      </c>
    </row>
    <row r="671" spans="1:12">
      <c r="A671" s="47">
        <f>IF(I671=0,A670,COUNTIF(I$2:I671,"=0")+1)</f>
        <v>335</v>
      </c>
      <c r="B671" s="203">
        <v>41005</v>
      </c>
      <c r="C671" s="345" t="s">
        <v>251</v>
      </c>
      <c r="D671" s="189">
        <v>2</v>
      </c>
      <c r="E671" s="188"/>
      <c r="F671" s="190"/>
      <c r="G671">
        <f t="shared" si="36"/>
        <v>33</v>
      </c>
      <c r="H671">
        <f>ROW()</f>
        <v>671</v>
      </c>
      <c r="I671">
        <f>IF(SUM(D671:E671)&lt;&gt;0,SUM(D$2:D671)-SUM(E$2:E671),"")</f>
        <v>2</v>
      </c>
      <c r="J671" s="203">
        <f t="shared" si="35"/>
        <v>41005</v>
      </c>
      <c r="K671" s="54" t="str">
        <f t="shared" si="34"/>
        <v>By Cash Rs/-2</v>
      </c>
      <c r="L671" s="51">
        <f>SUMIFS(D$2:D671,C$2:C671,C671)-SUMIFS(E$2:E671,C$2:C671,C671)+IFERROR(VLOOKUP(C671,Master!B$1:F$101,5,FALSE),0)</f>
        <v>2</v>
      </c>
    </row>
    <row r="672" spans="1:12">
      <c r="A672" s="47">
        <f>IF(I672=0,A671,COUNTIF(I$2:I672,"=0")+1)</f>
        <v>335</v>
      </c>
      <c r="B672" s="203" t="s">
        <v>337</v>
      </c>
      <c r="C672" s="345" t="s">
        <v>125</v>
      </c>
      <c r="D672" s="189"/>
      <c r="E672" s="188">
        <v>2</v>
      </c>
      <c r="F672" s="190"/>
      <c r="G672">
        <f t="shared" si="36"/>
        <v>27</v>
      </c>
      <c r="H672">
        <f>ROW()</f>
        <v>672</v>
      </c>
      <c r="I672">
        <f>IF(SUM(D672:E672)&lt;&gt;0,SUM(D$2:D672)-SUM(E$2:E672),"")</f>
        <v>0</v>
      </c>
      <c r="J672" s="203">
        <f t="shared" si="35"/>
        <v>41005</v>
      </c>
      <c r="K672" s="54" t="str">
        <f t="shared" si="34"/>
        <v>By  Internet  Rs/- 2</v>
      </c>
      <c r="L672" s="51">
        <f>SUMIFS(D$2:D672,C$2:C672,C672)-SUMIFS(E$2:E672,C$2:C672,C672)+IFERROR(VLOOKUP(C672,Master!B$1:F$101,5,FALSE),0)</f>
        <v>-1066</v>
      </c>
    </row>
    <row r="673" spans="1:12">
      <c r="A673" s="47">
        <f>IF(I673=0,A672,COUNTIF(I$2:I673,"=0")+1)</f>
        <v>336</v>
      </c>
      <c r="B673" s="203">
        <v>41209</v>
      </c>
      <c r="C673" s="345" t="s">
        <v>253</v>
      </c>
      <c r="D673" s="189">
        <v>9</v>
      </c>
      <c r="E673" s="188"/>
      <c r="F673" s="190"/>
      <c r="G673">
        <f t="shared" si="36"/>
        <v>35</v>
      </c>
      <c r="H673">
        <f>ROW()</f>
        <v>673</v>
      </c>
      <c r="I673">
        <f>IF(SUM(D673:E673)&lt;&gt;0,SUM(D$2:D673)-SUM(E$2:E673),"")</f>
        <v>9</v>
      </c>
      <c r="J673" s="203">
        <f t="shared" si="35"/>
        <v>41209</v>
      </c>
      <c r="K673" s="54" t="str">
        <f t="shared" si="34"/>
        <v>By Cash Rs/-9</v>
      </c>
      <c r="L673" s="51">
        <f>SUMIFS(D$2:D673,C$2:C673,C673)-SUMIFS(E$2:E673,C$2:C673,C673)+IFERROR(VLOOKUP(C673,Master!B$1:F$101,5,FALSE),0)</f>
        <v>9</v>
      </c>
    </row>
    <row r="674" spans="1:12">
      <c r="A674" s="47">
        <f>IF(I674=0,A673,COUNTIF(I$2:I674,"=0")+1)</f>
        <v>336</v>
      </c>
      <c r="B674" s="203" t="s">
        <v>337</v>
      </c>
      <c r="C674" s="345" t="s">
        <v>125</v>
      </c>
      <c r="D674" s="189"/>
      <c r="E674" s="188">
        <v>9</v>
      </c>
      <c r="F674" s="190"/>
      <c r="G674">
        <f t="shared" si="36"/>
        <v>27</v>
      </c>
      <c r="H674">
        <f>ROW()</f>
        <v>674</v>
      </c>
      <c r="I674">
        <f>IF(SUM(D674:E674)&lt;&gt;0,SUM(D$2:D674)-SUM(E$2:E674),"")</f>
        <v>0</v>
      </c>
      <c r="J674" s="203">
        <f t="shared" si="35"/>
        <v>41209</v>
      </c>
      <c r="K674" s="54" t="str">
        <f t="shared" si="34"/>
        <v>By  Rent or Lease  Rs/- 9</v>
      </c>
      <c r="L674" s="51">
        <f>SUMIFS(D$2:D674,C$2:C674,C674)-SUMIFS(E$2:E674,C$2:C674,C674)+IFERROR(VLOOKUP(C674,Master!B$1:F$101,5,FALSE),0)</f>
        <v>-1075</v>
      </c>
    </row>
    <row r="675" spans="1:12">
      <c r="A675" s="47">
        <f>IF(I675=0,A674,COUNTIF(I$2:I675,"=0")+1)</f>
        <v>337</v>
      </c>
      <c r="B675" s="203">
        <v>41017</v>
      </c>
      <c r="C675" s="345" t="s">
        <v>255</v>
      </c>
      <c r="D675" s="189">
        <v>5</v>
      </c>
      <c r="E675" s="188"/>
      <c r="F675" s="190"/>
      <c r="G675">
        <f t="shared" si="36"/>
        <v>37</v>
      </c>
      <c r="H675">
        <f>ROW()</f>
        <v>675</v>
      </c>
      <c r="I675">
        <f>IF(SUM(D675:E675)&lt;&gt;0,SUM(D$2:D675)-SUM(E$2:E675),"")</f>
        <v>5</v>
      </c>
      <c r="J675" s="203">
        <f t="shared" si="35"/>
        <v>41017</v>
      </c>
      <c r="K675" s="54" t="str">
        <f t="shared" si="34"/>
        <v>By Cash Rs/-5</v>
      </c>
      <c r="L675" s="51">
        <f>SUMIFS(D$2:D675,C$2:C675,C675)-SUMIFS(E$2:E675,C$2:C675,C675)+IFERROR(VLOOKUP(C675,Master!B$1:F$101,5,FALSE),0)</f>
        <v>5</v>
      </c>
    </row>
    <row r="676" spans="1:12">
      <c r="A676" s="47">
        <f>IF(I676=0,A675,COUNTIF(I$2:I676,"=0")+1)</f>
        <v>337</v>
      </c>
      <c r="B676" s="203" t="s">
        <v>337</v>
      </c>
      <c r="C676" s="345" t="s">
        <v>125</v>
      </c>
      <c r="D676" s="189"/>
      <c r="E676" s="188">
        <v>5</v>
      </c>
      <c r="F676" s="190"/>
      <c r="G676">
        <f t="shared" si="36"/>
        <v>27</v>
      </c>
      <c r="H676">
        <f>ROW()</f>
        <v>676</v>
      </c>
      <c r="I676">
        <f>IF(SUM(D676:E676)&lt;&gt;0,SUM(D$2:D676)-SUM(E$2:E676),"")</f>
        <v>0</v>
      </c>
      <c r="J676" s="203">
        <f t="shared" si="35"/>
        <v>41017</v>
      </c>
      <c r="K676" s="54" t="str">
        <f t="shared" si="34"/>
        <v>By  Telephone  Rs/- 5</v>
      </c>
      <c r="L676" s="51">
        <f>SUMIFS(D$2:D676,C$2:C676,C676)-SUMIFS(E$2:E676,C$2:C676,C676)+IFERROR(VLOOKUP(C676,Master!B$1:F$101,5,FALSE),0)</f>
        <v>-1080</v>
      </c>
    </row>
    <row r="677" spans="1:12">
      <c r="A677" s="47">
        <f>IF(I677=0,A676,COUNTIF(I$2:I677,"=0")+1)</f>
        <v>338</v>
      </c>
      <c r="B677" s="203">
        <v>41042</v>
      </c>
      <c r="C677" s="345" t="s">
        <v>328</v>
      </c>
      <c r="D677" s="189">
        <v>4</v>
      </c>
      <c r="E677" s="188"/>
      <c r="F677" s="190"/>
      <c r="G677">
        <f t="shared" si="36"/>
        <v>39</v>
      </c>
      <c r="H677">
        <f>ROW()</f>
        <v>677</v>
      </c>
      <c r="I677">
        <f>IF(SUM(D677:E677)&lt;&gt;0,SUM(D$2:D677)-SUM(E$2:E677),"")</f>
        <v>4</v>
      </c>
      <c r="J677" s="203">
        <f t="shared" si="35"/>
        <v>41042</v>
      </c>
      <c r="K677" s="54" t="str">
        <f t="shared" si="34"/>
        <v>By Cash Rs/-4</v>
      </c>
      <c r="L677" s="51">
        <f>SUMIFS(D$2:D677,C$2:C677,C677)-SUMIFS(E$2:E677,C$2:C677,C677)+IFERROR(VLOOKUP(C677,Master!B$1:F$101,5,FALSE),0)</f>
        <v>4</v>
      </c>
    </row>
    <row r="678" spans="1:12">
      <c r="A678" s="47">
        <f>IF(I678=0,A677,COUNTIF(I$2:I678,"=0")+1)</f>
        <v>338</v>
      </c>
      <c r="B678" s="203" t="s">
        <v>337</v>
      </c>
      <c r="C678" s="345" t="s">
        <v>125</v>
      </c>
      <c r="D678" s="189"/>
      <c r="E678" s="188">
        <v>4</v>
      </c>
      <c r="F678" s="190"/>
      <c r="G678">
        <f t="shared" si="36"/>
        <v>27</v>
      </c>
      <c r="H678">
        <f>ROW()</f>
        <v>678</v>
      </c>
      <c r="I678">
        <f>IF(SUM(D678:E678)&lt;&gt;0,SUM(D$2:D678)-SUM(E$2:E678),"")</f>
        <v>0</v>
      </c>
      <c r="J678" s="203">
        <f t="shared" si="35"/>
        <v>41042</v>
      </c>
      <c r="K678" s="54" t="str">
        <f t="shared" si="34"/>
        <v>By Office Expenses  Rs/- 4</v>
      </c>
      <c r="L678" s="51">
        <f>SUMIFS(D$2:D678,C$2:C678,C678)-SUMIFS(E$2:E678,C$2:C678,C678)+IFERROR(VLOOKUP(C678,Master!B$1:F$101,5,FALSE),0)</f>
        <v>-1084</v>
      </c>
    </row>
    <row r="679" spans="1:12">
      <c r="A679" s="47">
        <f>IF(I679=0,A678,COUNTIF(I$2:I679,"=0")+1)</f>
        <v>339</v>
      </c>
      <c r="B679" s="203">
        <v>41267</v>
      </c>
      <c r="C679" s="345" t="s">
        <v>258</v>
      </c>
      <c r="D679" s="189">
        <v>10</v>
      </c>
      <c r="E679" s="188"/>
      <c r="F679" s="190"/>
      <c r="G679">
        <f t="shared" si="36"/>
        <v>41</v>
      </c>
      <c r="H679">
        <f>ROW()</f>
        <v>679</v>
      </c>
      <c r="I679">
        <f>IF(SUM(D679:E679)&lt;&gt;0,SUM(D$2:D679)-SUM(E$2:E679),"")</f>
        <v>10</v>
      </c>
      <c r="J679" s="203">
        <f t="shared" si="35"/>
        <v>41267</v>
      </c>
      <c r="K679" s="54" t="str">
        <f t="shared" si="34"/>
        <v>By Cash Rs/-10</v>
      </c>
      <c r="L679" s="51">
        <f>SUMIFS(D$2:D679,C$2:C679,C679)-SUMIFS(E$2:E679,C$2:C679,C679)+IFERROR(VLOOKUP(C679,Master!B$1:F$101,5,FALSE),0)</f>
        <v>10</v>
      </c>
    </row>
    <row r="680" spans="1:12">
      <c r="A680" s="47">
        <f>IF(I680=0,A679,COUNTIF(I$2:I680,"=0")+1)</f>
        <v>339</v>
      </c>
      <c r="B680" s="203" t="s">
        <v>337</v>
      </c>
      <c r="C680" s="345" t="s">
        <v>125</v>
      </c>
      <c r="D680" s="189"/>
      <c r="E680" s="188">
        <v>10</v>
      </c>
      <c r="F680" s="190"/>
      <c r="G680">
        <f t="shared" si="36"/>
        <v>27</v>
      </c>
      <c r="H680">
        <f>ROW()</f>
        <v>680</v>
      </c>
      <c r="I680">
        <f>IF(SUM(D680:E680)&lt;&gt;0,SUM(D$2:D680)-SUM(E$2:E680),"")</f>
        <v>0</v>
      </c>
      <c r="J680" s="203">
        <f t="shared" si="35"/>
        <v>41267</v>
      </c>
      <c r="K680" s="54" t="str">
        <f t="shared" si="34"/>
        <v>By  Bad Debt Expenses  Rs/- 10</v>
      </c>
      <c r="L680" s="51">
        <f>SUMIFS(D$2:D680,C$2:C680,C680)-SUMIFS(E$2:E680,C$2:C680,C680)+IFERROR(VLOOKUP(C680,Master!B$1:F$101,5,FALSE),0)</f>
        <v>-1094</v>
      </c>
    </row>
    <row r="681" spans="1:12">
      <c r="A681" s="47">
        <f>IF(I681=0,A680,COUNTIF(I$2:I681,"=0")+1)</f>
        <v>340</v>
      </c>
      <c r="B681" s="203">
        <v>41128</v>
      </c>
      <c r="C681" s="345" t="s">
        <v>260</v>
      </c>
      <c r="D681" s="189">
        <v>4</v>
      </c>
      <c r="E681" s="188"/>
      <c r="F681" s="190"/>
      <c r="G681">
        <f t="shared" si="36"/>
        <v>43</v>
      </c>
      <c r="H681">
        <f>ROW()</f>
        <v>681</v>
      </c>
      <c r="I681">
        <f>IF(SUM(D681:E681)&lt;&gt;0,SUM(D$2:D681)-SUM(E$2:E681),"")</f>
        <v>4</v>
      </c>
      <c r="J681" s="203">
        <f t="shared" si="35"/>
        <v>41128</v>
      </c>
      <c r="K681" s="54" t="str">
        <f t="shared" si="34"/>
        <v>By Cash Rs/-4</v>
      </c>
      <c r="L681" s="51">
        <f>SUMIFS(D$2:D681,C$2:C681,C681)-SUMIFS(E$2:E681,C$2:C681,C681)+IFERROR(VLOOKUP(C681,Master!B$1:F$101,5,FALSE),0)</f>
        <v>4</v>
      </c>
    </row>
    <row r="682" spans="1:12">
      <c r="A682" s="47">
        <f>IF(I682=0,A681,COUNTIF(I$2:I682,"=0")+1)</f>
        <v>340</v>
      </c>
      <c r="B682" s="203" t="s">
        <v>337</v>
      </c>
      <c r="C682" s="345" t="s">
        <v>125</v>
      </c>
      <c r="D682" s="189"/>
      <c r="E682" s="188">
        <v>4</v>
      </c>
      <c r="F682" s="190"/>
      <c r="G682">
        <f t="shared" si="36"/>
        <v>27</v>
      </c>
      <c r="H682">
        <f>ROW()</f>
        <v>682</v>
      </c>
      <c r="I682">
        <f>IF(SUM(D682:E682)&lt;&gt;0,SUM(D$2:D682)-SUM(E$2:E682),"")</f>
        <v>0</v>
      </c>
      <c r="J682" s="203">
        <f t="shared" si="35"/>
        <v>41128</v>
      </c>
      <c r="K682" s="54" t="str">
        <f t="shared" si="34"/>
        <v>By  Books &amp; Manuals  Rs/- 4</v>
      </c>
      <c r="L682" s="51">
        <f>SUMIFS(D$2:D682,C$2:C682,C682)-SUMIFS(E$2:E682,C$2:C682,C682)+IFERROR(VLOOKUP(C682,Master!B$1:F$101,5,FALSE),0)</f>
        <v>-1098</v>
      </c>
    </row>
    <row r="683" spans="1:12">
      <c r="A683" s="47">
        <f>IF(I683=0,A682,COUNTIF(I$2:I683,"=0")+1)</f>
        <v>341</v>
      </c>
      <c r="B683" s="203">
        <v>41104</v>
      </c>
      <c r="C683" s="345" t="s">
        <v>262</v>
      </c>
      <c r="D683" s="189">
        <v>3</v>
      </c>
      <c r="E683" s="188"/>
      <c r="F683" s="190"/>
      <c r="G683">
        <f t="shared" si="36"/>
        <v>45</v>
      </c>
      <c r="H683">
        <f>ROW()</f>
        <v>683</v>
      </c>
      <c r="I683">
        <f>IF(SUM(D683:E683)&lt;&gt;0,SUM(D$2:D683)-SUM(E$2:E683),"")</f>
        <v>3</v>
      </c>
      <c r="J683" s="203">
        <f t="shared" si="35"/>
        <v>41104</v>
      </c>
      <c r="K683" s="54" t="str">
        <f t="shared" si="34"/>
        <v>By Cash Rs/-3</v>
      </c>
      <c r="L683" s="51">
        <f>SUMIFS(D$2:D683,C$2:C683,C683)-SUMIFS(E$2:E683,C$2:C683,C683)+IFERROR(VLOOKUP(C683,Master!B$1:F$101,5,FALSE),0)</f>
        <v>3</v>
      </c>
    </row>
    <row r="684" spans="1:12">
      <c r="A684" s="47">
        <f>IF(I684=0,A683,COUNTIF(I$2:I684,"=0")+1)</f>
        <v>341</v>
      </c>
      <c r="B684" s="203" t="s">
        <v>337</v>
      </c>
      <c r="C684" s="345" t="s">
        <v>125</v>
      </c>
      <c r="D684" s="189"/>
      <c r="E684" s="188">
        <v>3</v>
      </c>
      <c r="F684" s="190"/>
      <c r="G684">
        <f t="shared" si="36"/>
        <v>27</v>
      </c>
      <c r="H684">
        <f>ROW()</f>
        <v>684</v>
      </c>
      <c r="I684">
        <f>IF(SUM(D684:E684)&lt;&gt;0,SUM(D$2:D684)-SUM(E$2:E684),"")</f>
        <v>0</v>
      </c>
      <c r="J684" s="203">
        <f t="shared" si="35"/>
        <v>41104</v>
      </c>
      <c r="K684" s="54" t="str">
        <f t="shared" si="34"/>
        <v>By  Delivery Costs  Rs/- 3</v>
      </c>
      <c r="L684" s="51">
        <f>SUMIFS(D$2:D684,C$2:C684,C684)-SUMIFS(E$2:E684,C$2:C684,C684)+IFERROR(VLOOKUP(C684,Master!B$1:F$101,5,FALSE),0)</f>
        <v>-1101</v>
      </c>
    </row>
    <row r="685" spans="1:12">
      <c r="A685" s="47">
        <f>IF(I685=0,A684,COUNTIF(I$2:I685,"=0")+1)</f>
        <v>342</v>
      </c>
      <c r="B685" s="203">
        <v>41245</v>
      </c>
      <c r="C685" s="345" t="s">
        <v>264</v>
      </c>
      <c r="D685" s="189">
        <v>4</v>
      </c>
      <c r="E685" s="188"/>
      <c r="F685" s="190"/>
      <c r="G685">
        <f t="shared" si="36"/>
        <v>47</v>
      </c>
      <c r="H685">
        <f>ROW()</f>
        <v>685</v>
      </c>
      <c r="I685">
        <f>IF(SUM(D685:E685)&lt;&gt;0,SUM(D$2:D685)-SUM(E$2:E685),"")</f>
        <v>4</v>
      </c>
      <c r="J685" s="203">
        <f t="shared" si="35"/>
        <v>41245</v>
      </c>
      <c r="K685" s="54" t="str">
        <f t="shared" si="34"/>
        <v>By Cash Rs/-4</v>
      </c>
      <c r="L685" s="51">
        <f>SUMIFS(D$2:D685,C$2:C685,C685)-SUMIFS(E$2:E685,C$2:C685,C685)+IFERROR(VLOOKUP(C685,Master!B$1:F$101,5,FALSE),0)</f>
        <v>4</v>
      </c>
    </row>
    <row r="686" spans="1:12">
      <c r="A686" s="47">
        <f>IF(I686=0,A685,COUNTIF(I$2:I686,"=0")+1)</f>
        <v>342</v>
      </c>
      <c r="B686" s="203" t="s">
        <v>337</v>
      </c>
      <c r="C686" s="345" t="s">
        <v>125</v>
      </c>
      <c r="D686" s="189"/>
      <c r="E686" s="188">
        <v>4</v>
      </c>
      <c r="F686" s="190"/>
      <c r="G686">
        <f t="shared" si="36"/>
        <v>27</v>
      </c>
      <c r="H686">
        <f>ROW()</f>
        <v>686</v>
      </c>
      <c r="I686">
        <f>IF(SUM(D686:E686)&lt;&gt;0,SUM(D$2:D686)-SUM(E$2:E686),"")</f>
        <v>0</v>
      </c>
      <c r="J686" s="203">
        <f t="shared" si="35"/>
        <v>41245</v>
      </c>
      <c r="K686" s="54" t="str">
        <f t="shared" si="34"/>
        <v>By  Education  Rs/- 4</v>
      </c>
      <c r="L686" s="51">
        <f>SUMIFS(D$2:D686,C$2:C686,C686)-SUMIFS(E$2:E686,C$2:C686,C686)+IFERROR(VLOOKUP(C686,Master!B$1:F$101,5,FALSE),0)</f>
        <v>-1105</v>
      </c>
    </row>
    <row r="687" spans="1:12">
      <c r="A687" s="47">
        <f>IF(I687=0,A686,COUNTIF(I$2:I687,"=0")+1)</f>
        <v>343</v>
      </c>
      <c r="B687" s="203">
        <v>41204</v>
      </c>
      <c r="C687" s="345" t="s">
        <v>266</v>
      </c>
      <c r="D687" s="189">
        <v>2</v>
      </c>
      <c r="E687" s="188"/>
      <c r="F687" s="190"/>
      <c r="G687">
        <f t="shared" si="36"/>
        <v>49</v>
      </c>
      <c r="H687">
        <f>ROW()</f>
        <v>687</v>
      </c>
      <c r="I687">
        <f>IF(SUM(D687:E687)&lt;&gt;0,SUM(D$2:D687)-SUM(E$2:E687),"")</f>
        <v>2</v>
      </c>
      <c r="J687" s="203">
        <f t="shared" si="35"/>
        <v>41204</v>
      </c>
      <c r="K687" s="54" t="str">
        <f t="shared" si="34"/>
        <v>By Cash Rs/-2</v>
      </c>
      <c r="L687" s="51">
        <f>SUMIFS(D$2:D687,C$2:C687,C687)-SUMIFS(E$2:E687,C$2:C687,C687)+IFERROR(VLOOKUP(C687,Master!B$1:F$101,5,FALSE),0)</f>
        <v>2</v>
      </c>
    </row>
    <row r="688" spans="1:12">
      <c r="A688" s="47">
        <f>IF(I688=0,A687,COUNTIF(I$2:I688,"=0")+1)</f>
        <v>343</v>
      </c>
      <c r="B688" s="203" t="s">
        <v>337</v>
      </c>
      <c r="C688" s="345" t="s">
        <v>125</v>
      </c>
      <c r="D688" s="189"/>
      <c r="E688" s="188">
        <v>2</v>
      </c>
      <c r="F688" s="190"/>
      <c r="G688">
        <f t="shared" si="36"/>
        <v>27</v>
      </c>
      <c r="H688">
        <f>ROW()</f>
        <v>688</v>
      </c>
      <c r="I688">
        <f>IF(SUM(D688:E688)&lt;&gt;0,SUM(D$2:D688)-SUM(E$2:E688),"")</f>
        <v>0</v>
      </c>
      <c r="J688" s="203">
        <f t="shared" si="35"/>
        <v>41204</v>
      </c>
      <c r="K688" s="54" t="str">
        <f t="shared" si="34"/>
        <v>By  Licenses  Rs/- 2</v>
      </c>
      <c r="L688" s="51">
        <f>SUMIFS(D$2:D688,C$2:C688,C688)-SUMIFS(E$2:E688,C$2:C688,C688)+IFERROR(VLOOKUP(C688,Master!B$1:F$101,5,FALSE),0)</f>
        <v>-1107</v>
      </c>
    </row>
    <row r="689" spans="1:12">
      <c r="A689" s="47">
        <f>IF(I689=0,A688,COUNTIF(I$2:I689,"=0")+1)</f>
        <v>344</v>
      </c>
      <c r="B689" s="203">
        <v>41254</v>
      </c>
      <c r="C689" s="345" t="s">
        <v>268</v>
      </c>
      <c r="D689" s="189">
        <v>3</v>
      </c>
      <c r="E689" s="188"/>
      <c r="F689" s="190"/>
      <c r="G689">
        <f t="shared" si="36"/>
        <v>51</v>
      </c>
      <c r="H689">
        <f>ROW()</f>
        <v>689</v>
      </c>
      <c r="I689">
        <f>IF(SUM(D689:E689)&lt;&gt;0,SUM(D$2:D689)-SUM(E$2:E689),"")</f>
        <v>3</v>
      </c>
      <c r="J689" s="203">
        <f t="shared" si="35"/>
        <v>41254</v>
      </c>
      <c r="K689" s="54" t="str">
        <f t="shared" si="34"/>
        <v>By Cash Rs/-3</v>
      </c>
      <c r="L689" s="51">
        <f>SUMIFS(D$2:D689,C$2:C689,C689)-SUMIFS(E$2:E689,C$2:C689,C689)+IFERROR(VLOOKUP(C689,Master!B$1:F$101,5,FALSE),0)</f>
        <v>3</v>
      </c>
    </row>
    <row r="690" spans="1:12">
      <c r="A690" s="47">
        <f>IF(I690=0,A689,COUNTIF(I$2:I690,"=0")+1)</f>
        <v>344</v>
      </c>
      <c r="B690" s="203" t="s">
        <v>337</v>
      </c>
      <c r="C690" s="345" t="s">
        <v>125</v>
      </c>
      <c r="D690" s="189"/>
      <c r="E690" s="188">
        <v>3</v>
      </c>
      <c r="F690" s="190"/>
      <c r="G690">
        <f t="shared" si="36"/>
        <v>27</v>
      </c>
      <c r="H690">
        <f>ROW()</f>
        <v>690</v>
      </c>
      <c r="I690">
        <f>IF(SUM(D690:E690)&lt;&gt;0,SUM(D$2:D690)-SUM(E$2:E690),"")</f>
        <v>0</v>
      </c>
      <c r="J690" s="203">
        <f t="shared" si="35"/>
        <v>41254</v>
      </c>
      <c r="K690" s="54" t="str">
        <f t="shared" si="34"/>
        <v>By  Magazine Subscriptions  Rs/- 3</v>
      </c>
      <c r="L690" s="51">
        <f>SUMIFS(D$2:D690,C$2:C690,C690)-SUMIFS(E$2:E690,C$2:C690,C690)+IFERROR(VLOOKUP(C690,Master!B$1:F$101,5,FALSE),0)</f>
        <v>-1110</v>
      </c>
    </row>
    <row r="691" spans="1:12">
      <c r="A691" s="47">
        <f>IF(I691=0,A690,COUNTIF(I$2:I691,"=0")+1)</f>
        <v>345</v>
      </c>
      <c r="B691" s="203">
        <v>41189</v>
      </c>
      <c r="C691" s="345" t="s">
        <v>270</v>
      </c>
      <c r="D691" s="189">
        <v>4</v>
      </c>
      <c r="E691" s="188"/>
      <c r="F691" s="190"/>
      <c r="G691">
        <f t="shared" si="36"/>
        <v>53</v>
      </c>
      <c r="H691">
        <f>ROW()</f>
        <v>691</v>
      </c>
      <c r="I691">
        <f>IF(SUM(D691:E691)&lt;&gt;0,SUM(D$2:D691)-SUM(E$2:E691),"")</f>
        <v>4</v>
      </c>
      <c r="J691" s="203">
        <f t="shared" si="35"/>
        <v>41189</v>
      </c>
      <c r="K691" s="54" t="str">
        <f t="shared" si="34"/>
        <v>By Cash Rs/-4</v>
      </c>
      <c r="L691" s="51">
        <f>SUMIFS(D$2:D691,C$2:C691,C691)-SUMIFS(E$2:E691,C$2:C691,C691)+IFERROR(VLOOKUP(C691,Master!B$1:F$101,5,FALSE),0)</f>
        <v>4</v>
      </c>
    </row>
    <row r="692" spans="1:12">
      <c r="A692" s="47">
        <f>IF(I692=0,A691,COUNTIF(I$2:I692,"=0")+1)</f>
        <v>345</v>
      </c>
      <c r="B692" s="203" t="s">
        <v>337</v>
      </c>
      <c r="C692" s="345" t="s">
        <v>125</v>
      </c>
      <c r="D692" s="189"/>
      <c r="E692" s="188">
        <v>4</v>
      </c>
      <c r="F692" s="190"/>
      <c r="G692">
        <f t="shared" si="36"/>
        <v>27</v>
      </c>
      <c r="H692">
        <f>ROW()</f>
        <v>692</v>
      </c>
      <c r="I692">
        <f>IF(SUM(D692:E692)&lt;&gt;0,SUM(D$2:D692)-SUM(E$2:E692),"")</f>
        <v>0</v>
      </c>
      <c r="J692" s="203">
        <f t="shared" si="35"/>
        <v>41189</v>
      </c>
      <c r="K692" s="54" t="str">
        <f t="shared" si="34"/>
        <v>By  Postage  Rs/- 4</v>
      </c>
      <c r="L692" s="51">
        <f>SUMIFS(D$2:D692,C$2:C692,C692)-SUMIFS(E$2:E692,C$2:C692,C692)+IFERROR(VLOOKUP(C692,Master!B$1:F$101,5,FALSE),0)</f>
        <v>-1114</v>
      </c>
    </row>
    <row r="693" spans="1:12">
      <c r="A693" s="47">
        <f>IF(I693=0,A692,COUNTIF(I$2:I693,"=0")+1)</f>
        <v>346</v>
      </c>
      <c r="B693" s="203">
        <v>41247</v>
      </c>
      <c r="C693" s="345" t="s">
        <v>272</v>
      </c>
      <c r="D693" s="189">
        <v>8</v>
      </c>
      <c r="E693" s="188"/>
      <c r="F693" s="190"/>
      <c r="G693">
        <f t="shared" si="36"/>
        <v>55</v>
      </c>
      <c r="H693">
        <f>ROW()</f>
        <v>693</v>
      </c>
      <c r="I693">
        <f>IF(SUM(D693:E693)&lt;&gt;0,SUM(D$2:D693)-SUM(E$2:E693),"")</f>
        <v>8</v>
      </c>
      <c r="J693" s="203">
        <f t="shared" si="35"/>
        <v>41247</v>
      </c>
      <c r="K693" s="54" t="str">
        <f t="shared" si="34"/>
        <v>By Cash Rs/-8</v>
      </c>
      <c r="L693" s="51">
        <f>SUMIFS(D$2:D693,C$2:C693,C693)-SUMIFS(E$2:E693,C$2:C693,C693)+IFERROR(VLOOKUP(C693,Master!B$1:F$101,5,FALSE),0)</f>
        <v>8</v>
      </c>
    </row>
    <row r="694" spans="1:12">
      <c r="A694" s="47">
        <f>IF(I694=0,A693,COUNTIF(I$2:I694,"=0")+1)</f>
        <v>346</v>
      </c>
      <c r="B694" s="203" t="s">
        <v>337</v>
      </c>
      <c r="C694" s="345" t="s">
        <v>125</v>
      </c>
      <c r="D694" s="189"/>
      <c r="E694" s="188">
        <v>8</v>
      </c>
      <c r="F694" s="190"/>
      <c r="G694">
        <f t="shared" si="36"/>
        <v>27</v>
      </c>
      <c r="H694">
        <f>ROW()</f>
        <v>694</v>
      </c>
      <c r="I694">
        <f>IF(SUM(D694:E694)&lt;&gt;0,SUM(D$2:D694)-SUM(E$2:E694),"")</f>
        <v>0</v>
      </c>
      <c r="J694" s="203">
        <f t="shared" si="35"/>
        <v>41247</v>
      </c>
      <c r="K694" s="54" t="str">
        <f t="shared" si="34"/>
        <v>By  Gas  Rs/- 8</v>
      </c>
      <c r="L694" s="51">
        <f>SUMIFS(D$2:D694,C$2:C694,C694)-SUMIFS(E$2:E694,C$2:C694,C694)+IFERROR(VLOOKUP(C694,Master!B$1:F$101,5,FALSE),0)</f>
        <v>-1122</v>
      </c>
    </row>
    <row r="695" spans="1:12">
      <c r="A695" s="47">
        <f>IF(I695=0,A694,COUNTIF(I$2:I695,"=0")+1)</f>
        <v>347</v>
      </c>
      <c r="B695" s="203">
        <v>41231</v>
      </c>
      <c r="C695" s="345" t="s">
        <v>273</v>
      </c>
      <c r="D695" s="189">
        <v>8</v>
      </c>
      <c r="E695" s="188"/>
      <c r="F695" s="190"/>
      <c r="G695">
        <f t="shared" si="36"/>
        <v>57</v>
      </c>
      <c r="H695">
        <f>ROW()</f>
        <v>695</v>
      </c>
      <c r="I695">
        <f>IF(SUM(D695:E695)&lt;&gt;0,SUM(D$2:D695)-SUM(E$2:E695),"")</f>
        <v>8</v>
      </c>
      <c r="J695" s="203">
        <f t="shared" si="35"/>
        <v>41231</v>
      </c>
      <c r="K695" s="54" t="str">
        <f t="shared" si="34"/>
        <v>By Cash Rs/-8</v>
      </c>
      <c r="L695" s="51">
        <f>SUMIFS(D$2:D695,C$2:C695,C695)-SUMIFS(E$2:E695,C$2:C695,C695)+IFERROR(VLOOKUP(C695,Master!B$1:F$101,5,FALSE),0)</f>
        <v>8</v>
      </c>
    </row>
    <row r="696" spans="1:12">
      <c r="A696" s="47">
        <f>IF(I696=0,A695,COUNTIF(I$2:I696,"=0")+1)</f>
        <v>347</v>
      </c>
      <c r="B696" s="203" t="s">
        <v>337</v>
      </c>
      <c r="C696" s="345" t="s">
        <v>125</v>
      </c>
      <c r="D696" s="189"/>
      <c r="E696" s="188">
        <v>8</v>
      </c>
      <c r="F696" s="190"/>
      <c r="G696">
        <f t="shared" si="36"/>
        <v>27</v>
      </c>
      <c r="H696">
        <f>ROW()</f>
        <v>696</v>
      </c>
      <c r="I696">
        <f>IF(SUM(D696:E696)&lt;&gt;0,SUM(D$2:D696)-SUM(E$2:E696),"")</f>
        <v>0</v>
      </c>
      <c r="J696" s="203">
        <f t="shared" si="35"/>
        <v>41231</v>
      </c>
      <c r="K696" s="54" t="str">
        <f t="shared" si="34"/>
        <v>By  Repairs  Rs/- 8</v>
      </c>
      <c r="L696" s="51">
        <f>SUMIFS(D$2:D696,C$2:C696,C696)-SUMIFS(E$2:E696,C$2:C696,C696)+IFERROR(VLOOKUP(C696,Master!B$1:F$101,5,FALSE),0)</f>
        <v>-1130</v>
      </c>
    </row>
    <row r="697" spans="1:12">
      <c r="A697" s="47">
        <f>IF(I697=0,A696,COUNTIF(I$2:I697,"=0")+1)</f>
        <v>348</v>
      </c>
      <c r="B697" s="203">
        <v>41033</v>
      </c>
      <c r="C697" s="345" t="s">
        <v>329</v>
      </c>
      <c r="D697" s="189">
        <v>10</v>
      </c>
      <c r="E697" s="188"/>
      <c r="F697" s="190"/>
      <c r="G697">
        <f t="shared" si="36"/>
        <v>59</v>
      </c>
      <c r="H697">
        <f>ROW()</f>
        <v>697</v>
      </c>
      <c r="I697">
        <f>IF(SUM(D697:E697)&lt;&gt;0,SUM(D$2:D697)-SUM(E$2:E697),"")</f>
        <v>10</v>
      </c>
      <c r="J697" s="203">
        <f t="shared" si="35"/>
        <v>41033</v>
      </c>
      <c r="K697" s="54" t="str">
        <f t="shared" si="34"/>
        <v>By Cash Rs/-10</v>
      </c>
      <c r="L697" s="51">
        <f>SUMIFS(D$2:D697,C$2:C697,C697)-SUMIFS(E$2:E697,C$2:C697,C697)+IFERROR(VLOOKUP(C697,Master!B$1:F$101,5,FALSE),0)</f>
        <v>10</v>
      </c>
    </row>
    <row r="698" spans="1:12">
      <c r="A698" s="47">
        <f>IF(I698=0,A697,COUNTIF(I$2:I698,"=0")+1)</f>
        <v>348</v>
      </c>
      <c r="B698" s="203" t="s">
        <v>337</v>
      </c>
      <c r="C698" s="345" t="s">
        <v>125</v>
      </c>
      <c r="D698" s="189"/>
      <c r="E698" s="188">
        <v>10</v>
      </c>
      <c r="F698" s="190"/>
      <c r="G698">
        <f t="shared" si="36"/>
        <v>27</v>
      </c>
      <c r="H698">
        <f>ROW()</f>
        <v>698</v>
      </c>
      <c r="I698">
        <f>IF(SUM(D698:E698)&lt;&gt;0,SUM(D$2:D698)-SUM(E$2:E698),"")</f>
        <v>0</v>
      </c>
      <c r="J698" s="203">
        <f t="shared" si="35"/>
        <v>41033</v>
      </c>
      <c r="K698" s="54" t="str">
        <f t="shared" si="34"/>
        <v>By Travel &amp; Entertainment  Rs/- 10</v>
      </c>
      <c r="L698" s="51">
        <f>SUMIFS(D$2:D698,C$2:C698,C698)-SUMIFS(E$2:E698,C$2:C698,C698)+IFERROR(VLOOKUP(C698,Master!B$1:F$101,5,FALSE),0)</f>
        <v>-1140</v>
      </c>
    </row>
    <row r="699" spans="1:12">
      <c r="A699" s="47">
        <f>IF(I699=0,A698,COUNTIF(I$2:I699,"=0")+1)</f>
        <v>349</v>
      </c>
      <c r="B699" s="203">
        <v>41240</v>
      </c>
      <c r="C699" s="345" t="s">
        <v>276</v>
      </c>
      <c r="D699" s="189">
        <v>7</v>
      </c>
      <c r="E699" s="188"/>
      <c r="F699" s="190"/>
      <c r="G699">
        <f t="shared" si="36"/>
        <v>61</v>
      </c>
      <c r="H699">
        <f>ROW()</f>
        <v>699</v>
      </c>
      <c r="I699">
        <f>IF(SUM(D699:E699)&lt;&gt;0,SUM(D$2:D699)-SUM(E$2:E699),"")</f>
        <v>7</v>
      </c>
      <c r="J699" s="203">
        <f t="shared" si="35"/>
        <v>41240</v>
      </c>
      <c r="K699" s="54" t="str">
        <f t="shared" si="34"/>
        <v>By Cash Rs/-7</v>
      </c>
      <c r="L699" s="51">
        <f>SUMIFS(D$2:D699,C$2:C699,C699)-SUMIFS(E$2:E699,C$2:C699,C699)+IFERROR(VLOOKUP(C699,Master!B$1:F$101,5,FALSE),0)</f>
        <v>7</v>
      </c>
    </row>
    <row r="700" spans="1:12">
      <c r="A700" s="47">
        <f>IF(I700=0,A699,COUNTIF(I$2:I700,"=0")+1)</f>
        <v>349</v>
      </c>
      <c r="B700" s="203" t="s">
        <v>337</v>
      </c>
      <c r="C700" s="345" t="s">
        <v>125</v>
      </c>
      <c r="D700" s="189"/>
      <c r="E700" s="188">
        <v>7</v>
      </c>
      <c r="F700" s="190"/>
      <c r="G700">
        <f t="shared" si="36"/>
        <v>27</v>
      </c>
      <c r="H700">
        <f>ROW()</f>
        <v>700</v>
      </c>
      <c r="I700">
        <f>IF(SUM(D700:E700)&lt;&gt;0,SUM(D$2:D700)-SUM(E$2:E700),"")</f>
        <v>0</v>
      </c>
      <c r="J700" s="203">
        <f t="shared" si="35"/>
        <v>41240</v>
      </c>
      <c r="K700" s="54" t="str">
        <f t="shared" si="34"/>
        <v>By  Food - Staff Meetings  Rs/- 7</v>
      </c>
      <c r="L700" s="51">
        <f>SUMIFS(D$2:D700,C$2:C700,C700)-SUMIFS(E$2:E700,C$2:C700,C700)+IFERROR(VLOOKUP(C700,Master!B$1:F$101,5,FALSE),0)</f>
        <v>-1147</v>
      </c>
    </row>
    <row r="701" spans="1:12">
      <c r="A701" s="47">
        <f>IF(I701=0,A700,COUNTIF(I$2:I701,"=0")+1)</f>
        <v>350</v>
      </c>
      <c r="B701" s="203">
        <v>41098</v>
      </c>
      <c r="C701" s="345" t="s">
        <v>278</v>
      </c>
      <c r="D701" s="189">
        <v>2</v>
      </c>
      <c r="E701" s="188"/>
      <c r="F701" s="190"/>
      <c r="G701">
        <f t="shared" si="36"/>
        <v>63</v>
      </c>
      <c r="H701">
        <f>ROW()</f>
        <v>701</v>
      </c>
      <c r="I701">
        <f>IF(SUM(D701:E701)&lt;&gt;0,SUM(D$2:D701)-SUM(E$2:E701),"")</f>
        <v>2</v>
      </c>
      <c r="J701" s="203">
        <f t="shared" si="35"/>
        <v>41098</v>
      </c>
      <c r="K701" s="54" t="str">
        <f t="shared" si="34"/>
        <v>By Cash Rs/-2</v>
      </c>
      <c r="L701" s="51">
        <f>SUMIFS(D$2:D701,C$2:C701,C701)-SUMIFS(E$2:E701,C$2:C701,C701)+IFERROR(VLOOKUP(C701,Master!B$1:F$101,5,FALSE),0)</f>
        <v>2</v>
      </c>
    </row>
    <row r="702" spans="1:12">
      <c r="A702" s="47">
        <f>IF(I702=0,A701,COUNTIF(I$2:I702,"=0")+1)</f>
        <v>350</v>
      </c>
      <c r="B702" s="203" t="s">
        <v>337</v>
      </c>
      <c r="C702" s="345" t="s">
        <v>125</v>
      </c>
      <c r="D702" s="189"/>
      <c r="E702" s="188">
        <v>2</v>
      </c>
      <c r="F702" s="190"/>
      <c r="G702">
        <f t="shared" si="36"/>
        <v>27</v>
      </c>
      <c r="H702">
        <f>ROW()</f>
        <v>702</v>
      </c>
      <c r="I702">
        <f>IF(SUM(D702:E702)&lt;&gt;0,SUM(D$2:D702)-SUM(E$2:E702),"")</f>
        <v>0</v>
      </c>
      <c r="J702" s="203">
        <f t="shared" si="35"/>
        <v>41098</v>
      </c>
      <c r="K702" s="54" t="str">
        <f t="shared" si="34"/>
        <v>By  Meals - Business  Rs/- 2</v>
      </c>
      <c r="L702" s="51">
        <f>SUMIFS(D$2:D702,C$2:C702,C702)-SUMIFS(E$2:E702,C$2:C702,C702)+IFERROR(VLOOKUP(C702,Master!B$1:F$101,5,FALSE),0)</f>
        <v>-1149</v>
      </c>
    </row>
    <row r="703" spans="1:12">
      <c r="A703" s="47">
        <f>IF(I703=0,A702,COUNTIF(I$2:I703,"=0")+1)</f>
        <v>351</v>
      </c>
      <c r="B703" s="203">
        <v>41252</v>
      </c>
      <c r="C703" s="345" t="s">
        <v>280</v>
      </c>
      <c r="D703" s="189">
        <v>9</v>
      </c>
      <c r="E703" s="188"/>
      <c r="F703" s="190"/>
      <c r="G703">
        <f t="shared" si="36"/>
        <v>65</v>
      </c>
      <c r="H703">
        <f>ROW()</f>
        <v>703</v>
      </c>
      <c r="I703">
        <f>IF(SUM(D703:E703)&lt;&gt;0,SUM(D$2:D703)-SUM(E$2:E703),"")</f>
        <v>9</v>
      </c>
      <c r="J703" s="203">
        <f t="shared" si="35"/>
        <v>41252</v>
      </c>
      <c r="K703" s="54" t="str">
        <f t="shared" si="34"/>
        <v>By Cash Rs/-9</v>
      </c>
      <c r="L703" s="51">
        <f>SUMIFS(D$2:D703,C$2:C703,C703)-SUMIFS(E$2:E703,C$2:C703,C703)+IFERROR(VLOOKUP(C703,Master!B$1:F$101,5,FALSE),0)</f>
        <v>9</v>
      </c>
    </row>
    <row r="704" spans="1:12">
      <c r="A704" s="47">
        <f>IF(I704=0,A703,COUNTIF(I$2:I704,"=0")+1)</f>
        <v>351</v>
      </c>
      <c r="B704" s="203" t="s">
        <v>337</v>
      </c>
      <c r="C704" s="345" t="s">
        <v>125</v>
      </c>
      <c r="D704" s="189"/>
      <c r="E704" s="188">
        <v>9</v>
      </c>
      <c r="F704" s="190"/>
      <c r="G704">
        <f t="shared" si="36"/>
        <v>27</v>
      </c>
      <c r="H704">
        <f>ROW()</f>
        <v>704</v>
      </c>
      <c r="I704">
        <f>IF(SUM(D704:E704)&lt;&gt;0,SUM(D$2:D704)-SUM(E$2:E704),"")</f>
        <v>0</v>
      </c>
      <c r="J704" s="203">
        <f t="shared" si="35"/>
        <v>41252</v>
      </c>
      <c r="K704" s="54" t="str">
        <f t="shared" si="34"/>
        <v>By  Travel  Rs/- 9</v>
      </c>
      <c r="L704" s="51">
        <f>SUMIFS(D$2:D704,C$2:C704,C704)-SUMIFS(E$2:E704,C$2:C704,C704)+IFERROR(VLOOKUP(C704,Master!B$1:F$101,5,FALSE),0)</f>
        <v>-1158</v>
      </c>
    </row>
    <row r="705" spans="1:12">
      <c r="A705" s="47">
        <f>IF(I705=0,A704,COUNTIF(I$2:I705,"=0")+1)</f>
        <v>352</v>
      </c>
      <c r="B705" s="203">
        <v>41064</v>
      </c>
      <c r="C705" s="345" t="s">
        <v>336</v>
      </c>
      <c r="D705" s="189">
        <v>5</v>
      </c>
      <c r="E705" s="188"/>
      <c r="F705" s="190"/>
      <c r="G705">
        <f t="shared" si="36"/>
        <v>90</v>
      </c>
      <c r="H705">
        <f>ROW()</f>
        <v>705</v>
      </c>
      <c r="I705">
        <f>IF(SUM(D705:E705)&lt;&gt;0,SUM(D$2:D705)-SUM(E$2:E705),"")</f>
        <v>5</v>
      </c>
      <c r="J705" s="203">
        <f t="shared" si="35"/>
        <v>41064</v>
      </c>
      <c r="K705" s="54" t="str">
        <f t="shared" si="34"/>
        <v>By Cash Rs/-5</v>
      </c>
      <c r="L705" s="51">
        <f>SUMIFS(D$2:D705,C$2:C705,C705)-SUMIFS(E$2:E705,C$2:C705,C705)+IFERROR(VLOOKUP(C705,Master!B$1:F$101,5,FALSE),0)</f>
        <v>10</v>
      </c>
    </row>
    <row r="706" spans="1:12">
      <c r="A706" s="47">
        <f>IF(I706=0,A705,COUNTIF(I$2:I706,"=0")+1)</f>
        <v>352</v>
      </c>
      <c r="B706" s="203" t="s">
        <v>337</v>
      </c>
      <c r="C706" s="345" t="s">
        <v>125</v>
      </c>
      <c r="D706" s="189"/>
      <c r="E706" s="188">
        <v>5</v>
      </c>
      <c r="F706" s="190"/>
      <c r="G706">
        <f t="shared" si="36"/>
        <v>27</v>
      </c>
      <c r="H706">
        <f>ROW()</f>
        <v>706</v>
      </c>
      <c r="I706">
        <f>IF(SUM(D706:E706)&lt;&gt;0,SUM(D$2:D706)-SUM(E$2:E706),"")</f>
        <v>0</v>
      </c>
      <c r="J706" s="203">
        <f t="shared" si="35"/>
        <v>41064</v>
      </c>
      <c r="K706" s="54" t="str">
        <f t="shared" ref="K706:K769" si="37">IF(I706=0,"By "&amp;C705&amp;" Rs/- "&amp;SUM(D705:E705),"By "&amp;C707&amp;" Rs/-"&amp;SUM(D707:E707))</f>
        <v>By Finance Cost Rs/- 5</v>
      </c>
      <c r="L706" s="51">
        <f>SUMIFS(D$2:D706,C$2:C706,C706)-SUMIFS(E$2:E706,C$2:C706,C706)+IFERROR(VLOOKUP(C706,Master!B$1:F$101,5,FALSE),0)</f>
        <v>-1163</v>
      </c>
    </row>
    <row r="707" spans="1:12">
      <c r="A707" s="47">
        <f>IF(I707=0,A706,COUNTIF(I$2:I707,"=0")+1)</f>
        <v>353</v>
      </c>
      <c r="B707" s="203">
        <v>41114</v>
      </c>
      <c r="C707" s="345" t="s">
        <v>338</v>
      </c>
      <c r="D707" s="189">
        <v>6</v>
      </c>
      <c r="E707" s="188"/>
      <c r="F707" s="190"/>
      <c r="G707">
        <f t="shared" si="36"/>
        <v>31</v>
      </c>
      <c r="H707">
        <f>ROW()</f>
        <v>707</v>
      </c>
      <c r="I707">
        <f>IF(SUM(D707:E707)&lt;&gt;0,SUM(D$2:D707)-SUM(E$2:E707),"")</f>
        <v>6</v>
      </c>
      <c r="J707" s="203">
        <f t="shared" ref="J707:J770" si="38">IFERROR(AVERAGEIFS(B:B,A:A,A707),"")</f>
        <v>41114</v>
      </c>
      <c r="K707" s="54" t="str">
        <f t="shared" si="37"/>
        <v>By Cash Rs/-6</v>
      </c>
      <c r="L707" s="51">
        <f>SUMIFS(D$2:D707,C$2:C707,C707)-SUMIFS(E$2:E707,C$2:C707,C707)+IFERROR(VLOOKUP(C707,Master!B$1:F$101,5,FALSE),0)</f>
        <v>16</v>
      </c>
    </row>
    <row r="708" spans="1:12">
      <c r="A708" s="47">
        <f>IF(I708=0,A707,COUNTIF(I$2:I708,"=0")+1)</f>
        <v>353</v>
      </c>
      <c r="B708" s="203" t="s">
        <v>337</v>
      </c>
      <c r="C708" s="345" t="s">
        <v>125</v>
      </c>
      <c r="D708" s="189"/>
      <c r="E708" s="188">
        <v>6</v>
      </c>
      <c r="F708" s="190"/>
      <c r="G708">
        <f t="shared" si="36"/>
        <v>27</v>
      </c>
      <c r="H708">
        <f>ROW()</f>
        <v>708</v>
      </c>
      <c r="I708">
        <f>IF(SUM(D708:E708)&lt;&gt;0,SUM(D$2:D708)-SUM(E$2:E708),"")</f>
        <v>0</v>
      </c>
      <c r="J708" s="203">
        <f t="shared" si="38"/>
        <v>41114</v>
      </c>
      <c r="K708" s="54" t="str">
        <f t="shared" si="37"/>
        <v>By  Heat Rs/- 6</v>
      </c>
      <c r="L708" s="51">
        <f>SUMIFS(D$2:D708,C$2:C708,C708)-SUMIFS(E$2:E708,C$2:C708,C708)+IFERROR(VLOOKUP(C708,Master!B$1:F$101,5,FALSE),0)</f>
        <v>-1169</v>
      </c>
    </row>
    <row r="709" spans="1:12">
      <c r="A709" s="47">
        <f>IF(I709=0,A708,COUNTIF(I$2:I709,"=0")+1)</f>
        <v>354</v>
      </c>
      <c r="B709" s="203">
        <v>41132</v>
      </c>
      <c r="C709" s="345" t="s">
        <v>251</v>
      </c>
      <c r="D709" s="189">
        <v>4</v>
      </c>
      <c r="E709" s="188"/>
      <c r="F709" s="190"/>
      <c r="G709">
        <f t="shared" si="36"/>
        <v>33</v>
      </c>
      <c r="H709">
        <f>ROW()</f>
        <v>709</v>
      </c>
      <c r="I709">
        <f>IF(SUM(D709:E709)&lt;&gt;0,SUM(D$2:D709)-SUM(E$2:E709),"")</f>
        <v>4</v>
      </c>
      <c r="J709" s="203">
        <f t="shared" si="38"/>
        <v>41132</v>
      </c>
      <c r="K709" s="54" t="str">
        <f t="shared" si="37"/>
        <v>By Cash Rs/-4</v>
      </c>
      <c r="L709" s="51">
        <f>SUMIFS(D$2:D709,C$2:C709,C709)-SUMIFS(E$2:E709,C$2:C709,C709)+IFERROR(VLOOKUP(C709,Master!B$1:F$101,5,FALSE),0)</f>
        <v>6</v>
      </c>
    </row>
    <row r="710" spans="1:12">
      <c r="A710" s="47">
        <f>IF(I710=0,A709,COUNTIF(I$2:I710,"=0")+1)</f>
        <v>354</v>
      </c>
      <c r="B710" s="203" t="s">
        <v>337</v>
      </c>
      <c r="C710" s="345" t="s">
        <v>125</v>
      </c>
      <c r="D710" s="189"/>
      <c r="E710" s="188">
        <v>4</v>
      </c>
      <c r="F710" s="190"/>
      <c r="G710">
        <f t="shared" si="36"/>
        <v>27</v>
      </c>
      <c r="H710">
        <f>ROW()</f>
        <v>710</v>
      </c>
      <c r="I710">
        <f>IF(SUM(D710:E710)&lt;&gt;0,SUM(D$2:D710)-SUM(E$2:E710),"")</f>
        <v>0</v>
      </c>
      <c r="J710" s="203">
        <f t="shared" si="38"/>
        <v>41132</v>
      </c>
      <c r="K710" s="54" t="str">
        <f t="shared" si="37"/>
        <v>By  Internet  Rs/- 4</v>
      </c>
      <c r="L710" s="51">
        <f>SUMIFS(D$2:D710,C$2:C710,C710)-SUMIFS(E$2:E710,C$2:C710,C710)+IFERROR(VLOOKUP(C710,Master!B$1:F$101,5,FALSE),0)</f>
        <v>-1173</v>
      </c>
    </row>
    <row r="711" spans="1:12">
      <c r="A711" s="47">
        <f>IF(I711=0,A710,COUNTIF(I$2:I711,"=0")+1)</f>
        <v>355</v>
      </c>
      <c r="B711" s="203">
        <v>41042</v>
      </c>
      <c r="C711" s="345" t="s">
        <v>253</v>
      </c>
      <c r="D711" s="189">
        <v>5</v>
      </c>
      <c r="E711" s="188"/>
      <c r="F711" s="190"/>
      <c r="G711">
        <f t="shared" si="36"/>
        <v>35</v>
      </c>
      <c r="H711">
        <f>ROW()</f>
        <v>711</v>
      </c>
      <c r="I711">
        <f>IF(SUM(D711:E711)&lt;&gt;0,SUM(D$2:D711)-SUM(E$2:E711),"")</f>
        <v>5</v>
      </c>
      <c r="J711" s="203">
        <f t="shared" si="38"/>
        <v>41042</v>
      </c>
      <c r="K711" s="54" t="str">
        <f t="shared" si="37"/>
        <v>By Cash Rs/-5</v>
      </c>
      <c r="L711" s="51">
        <f>SUMIFS(D$2:D711,C$2:C711,C711)-SUMIFS(E$2:E711,C$2:C711,C711)+IFERROR(VLOOKUP(C711,Master!B$1:F$101,5,FALSE),0)</f>
        <v>14</v>
      </c>
    </row>
    <row r="712" spans="1:12">
      <c r="A712" s="47">
        <f>IF(I712=0,A711,COUNTIF(I$2:I712,"=0")+1)</f>
        <v>355</v>
      </c>
      <c r="B712" s="203" t="s">
        <v>337</v>
      </c>
      <c r="C712" s="345" t="s">
        <v>125</v>
      </c>
      <c r="D712" s="189"/>
      <c r="E712" s="188">
        <v>5</v>
      </c>
      <c r="F712" s="190"/>
      <c r="G712">
        <f t="shared" si="36"/>
        <v>27</v>
      </c>
      <c r="H712">
        <f>ROW()</f>
        <v>712</v>
      </c>
      <c r="I712">
        <f>IF(SUM(D712:E712)&lt;&gt;0,SUM(D$2:D712)-SUM(E$2:E712),"")</f>
        <v>0</v>
      </c>
      <c r="J712" s="203">
        <f t="shared" si="38"/>
        <v>41042</v>
      </c>
      <c r="K712" s="54" t="str">
        <f t="shared" si="37"/>
        <v>By  Rent or Lease  Rs/- 5</v>
      </c>
      <c r="L712" s="51">
        <f>SUMIFS(D$2:D712,C$2:C712,C712)-SUMIFS(E$2:E712,C$2:C712,C712)+IFERROR(VLOOKUP(C712,Master!B$1:F$101,5,FALSE),0)</f>
        <v>-1178</v>
      </c>
    </row>
    <row r="713" spans="1:12">
      <c r="A713" s="47">
        <f>IF(I713=0,A712,COUNTIF(I$2:I713,"=0")+1)</f>
        <v>356</v>
      </c>
      <c r="B713" s="203">
        <v>41231</v>
      </c>
      <c r="C713" s="345" t="s">
        <v>255</v>
      </c>
      <c r="D713" s="189">
        <v>1</v>
      </c>
      <c r="E713" s="188"/>
      <c r="F713" s="190"/>
      <c r="G713">
        <f t="shared" si="36"/>
        <v>37</v>
      </c>
      <c r="H713">
        <f>ROW()</f>
        <v>713</v>
      </c>
      <c r="I713">
        <f>IF(SUM(D713:E713)&lt;&gt;0,SUM(D$2:D713)-SUM(E$2:E713),"")</f>
        <v>1</v>
      </c>
      <c r="J713" s="203">
        <f t="shared" si="38"/>
        <v>41231</v>
      </c>
      <c r="K713" s="54" t="str">
        <f t="shared" si="37"/>
        <v>By Cash Rs/-1</v>
      </c>
      <c r="L713" s="51">
        <f>SUMIFS(D$2:D713,C$2:C713,C713)-SUMIFS(E$2:E713,C$2:C713,C713)+IFERROR(VLOOKUP(C713,Master!B$1:F$101,5,FALSE),0)</f>
        <v>6</v>
      </c>
    </row>
    <row r="714" spans="1:12">
      <c r="A714" s="47">
        <f>IF(I714=0,A713,COUNTIF(I$2:I714,"=0")+1)</f>
        <v>356</v>
      </c>
      <c r="B714" s="203" t="s">
        <v>337</v>
      </c>
      <c r="C714" s="345" t="s">
        <v>125</v>
      </c>
      <c r="D714" s="189"/>
      <c r="E714" s="188">
        <v>1</v>
      </c>
      <c r="F714" s="190"/>
      <c r="G714">
        <f t="shared" si="36"/>
        <v>27</v>
      </c>
      <c r="H714">
        <f>ROW()</f>
        <v>714</v>
      </c>
      <c r="I714">
        <f>IF(SUM(D714:E714)&lt;&gt;0,SUM(D$2:D714)-SUM(E$2:E714),"")</f>
        <v>0</v>
      </c>
      <c r="J714" s="203">
        <f t="shared" si="38"/>
        <v>41231</v>
      </c>
      <c r="K714" s="54" t="str">
        <f t="shared" si="37"/>
        <v>By  Telephone  Rs/- 1</v>
      </c>
      <c r="L714" s="51">
        <f>SUMIFS(D$2:D714,C$2:C714,C714)-SUMIFS(E$2:E714,C$2:C714,C714)+IFERROR(VLOOKUP(C714,Master!B$1:F$101,5,FALSE),0)</f>
        <v>-1179</v>
      </c>
    </row>
    <row r="715" spans="1:12">
      <c r="A715" s="47">
        <f>IF(I715=0,A714,COUNTIF(I$2:I715,"=0")+1)</f>
        <v>357</v>
      </c>
      <c r="B715" s="203">
        <v>41000</v>
      </c>
      <c r="C715" s="345" t="s">
        <v>328</v>
      </c>
      <c r="D715" s="189">
        <v>5</v>
      </c>
      <c r="E715" s="188"/>
      <c r="F715" s="190"/>
      <c r="G715">
        <f t="shared" si="36"/>
        <v>39</v>
      </c>
      <c r="H715">
        <f>ROW()</f>
        <v>715</v>
      </c>
      <c r="I715">
        <f>IF(SUM(D715:E715)&lt;&gt;0,SUM(D$2:D715)-SUM(E$2:E715),"")</f>
        <v>5</v>
      </c>
      <c r="J715" s="203">
        <f t="shared" si="38"/>
        <v>41000</v>
      </c>
      <c r="K715" s="54" t="str">
        <f t="shared" si="37"/>
        <v>By Cash Rs/-5</v>
      </c>
      <c r="L715" s="51">
        <f>SUMIFS(D$2:D715,C$2:C715,C715)-SUMIFS(E$2:E715,C$2:C715,C715)+IFERROR(VLOOKUP(C715,Master!B$1:F$101,5,FALSE),0)</f>
        <v>9</v>
      </c>
    </row>
    <row r="716" spans="1:12">
      <c r="A716" s="47">
        <f>IF(I716=0,A715,COUNTIF(I$2:I716,"=0")+1)</f>
        <v>357</v>
      </c>
      <c r="B716" s="203" t="s">
        <v>337</v>
      </c>
      <c r="C716" s="345" t="s">
        <v>125</v>
      </c>
      <c r="D716" s="189"/>
      <c r="E716" s="188">
        <v>5</v>
      </c>
      <c r="F716" s="190"/>
      <c r="G716">
        <f t="shared" ref="G716:G779" si="39">VLOOKUP(C716,LL,2,FALSE)</f>
        <v>27</v>
      </c>
      <c r="H716">
        <f>ROW()</f>
        <v>716</v>
      </c>
      <c r="I716">
        <f>IF(SUM(D716:E716)&lt;&gt;0,SUM(D$2:D716)-SUM(E$2:E716),"")</f>
        <v>0</v>
      </c>
      <c r="J716" s="203">
        <f t="shared" si="38"/>
        <v>41000</v>
      </c>
      <c r="K716" s="54" t="str">
        <f t="shared" si="37"/>
        <v>By Office Expenses  Rs/- 5</v>
      </c>
      <c r="L716" s="51">
        <f>SUMIFS(D$2:D716,C$2:C716,C716)-SUMIFS(E$2:E716,C$2:C716,C716)+IFERROR(VLOOKUP(C716,Master!B$1:F$101,5,FALSE),0)</f>
        <v>-1184</v>
      </c>
    </row>
    <row r="717" spans="1:12">
      <c r="A717" s="47">
        <f>IF(I717=0,A716,COUNTIF(I$2:I717,"=0")+1)</f>
        <v>358</v>
      </c>
      <c r="B717" s="203">
        <v>41207</v>
      </c>
      <c r="C717" s="345" t="s">
        <v>258</v>
      </c>
      <c r="D717" s="189">
        <v>10</v>
      </c>
      <c r="E717" s="188"/>
      <c r="F717" s="190"/>
      <c r="G717">
        <f t="shared" si="39"/>
        <v>41</v>
      </c>
      <c r="H717">
        <f>ROW()</f>
        <v>717</v>
      </c>
      <c r="I717">
        <f>IF(SUM(D717:E717)&lt;&gt;0,SUM(D$2:D717)-SUM(E$2:E717),"")</f>
        <v>10</v>
      </c>
      <c r="J717" s="203">
        <f t="shared" si="38"/>
        <v>41207</v>
      </c>
      <c r="K717" s="54" t="str">
        <f t="shared" si="37"/>
        <v>By Cash Rs/-10</v>
      </c>
      <c r="L717" s="51">
        <f>SUMIFS(D$2:D717,C$2:C717,C717)-SUMIFS(E$2:E717,C$2:C717,C717)+IFERROR(VLOOKUP(C717,Master!B$1:F$101,5,FALSE),0)</f>
        <v>20</v>
      </c>
    </row>
    <row r="718" spans="1:12">
      <c r="A718" s="47">
        <f>IF(I718=0,A717,COUNTIF(I$2:I718,"=0")+1)</f>
        <v>358</v>
      </c>
      <c r="B718" s="203" t="s">
        <v>337</v>
      </c>
      <c r="C718" s="345" t="s">
        <v>125</v>
      </c>
      <c r="D718" s="189"/>
      <c r="E718" s="188">
        <v>10</v>
      </c>
      <c r="F718" s="190"/>
      <c r="G718">
        <f t="shared" si="39"/>
        <v>27</v>
      </c>
      <c r="H718">
        <f>ROW()</f>
        <v>718</v>
      </c>
      <c r="I718">
        <f>IF(SUM(D718:E718)&lt;&gt;0,SUM(D$2:D718)-SUM(E$2:E718),"")</f>
        <v>0</v>
      </c>
      <c r="J718" s="203">
        <f t="shared" si="38"/>
        <v>41207</v>
      </c>
      <c r="K718" s="54" t="str">
        <f t="shared" si="37"/>
        <v>By  Bad Debt Expenses  Rs/- 10</v>
      </c>
      <c r="L718" s="51">
        <f>SUMIFS(D$2:D718,C$2:C718,C718)-SUMIFS(E$2:E718,C$2:C718,C718)+IFERROR(VLOOKUP(C718,Master!B$1:F$101,5,FALSE),0)</f>
        <v>-1194</v>
      </c>
    </row>
    <row r="719" spans="1:12">
      <c r="A719" s="47">
        <f>IF(I719=0,A718,COUNTIF(I$2:I719,"=0")+1)</f>
        <v>359</v>
      </c>
      <c r="B719" s="203">
        <v>41021</v>
      </c>
      <c r="C719" s="345" t="s">
        <v>260</v>
      </c>
      <c r="D719" s="189">
        <v>1</v>
      </c>
      <c r="E719" s="188"/>
      <c r="F719" s="190"/>
      <c r="G719">
        <f t="shared" si="39"/>
        <v>43</v>
      </c>
      <c r="H719">
        <f>ROW()</f>
        <v>719</v>
      </c>
      <c r="I719">
        <f>IF(SUM(D719:E719)&lt;&gt;0,SUM(D$2:D719)-SUM(E$2:E719),"")</f>
        <v>1</v>
      </c>
      <c r="J719" s="203">
        <f t="shared" si="38"/>
        <v>41021</v>
      </c>
      <c r="K719" s="54" t="str">
        <f t="shared" si="37"/>
        <v>By Cash Rs/-1</v>
      </c>
      <c r="L719" s="51">
        <f>SUMIFS(D$2:D719,C$2:C719,C719)-SUMIFS(E$2:E719,C$2:C719,C719)+IFERROR(VLOOKUP(C719,Master!B$1:F$101,5,FALSE),0)</f>
        <v>5</v>
      </c>
    </row>
    <row r="720" spans="1:12">
      <c r="A720" s="47">
        <f>IF(I720=0,A719,COUNTIF(I$2:I720,"=0")+1)</f>
        <v>359</v>
      </c>
      <c r="B720" s="203" t="s">
        <v>337</v>
      </c>
      <c r="C720" s="345" t="s">
        <v>125</v>
      </c>
      <c r="D720" s="189"/>
      <c r="E720" s="188">
        <v>1</v>
      </c>
      <c r="F720" s="190"/>
      <c r="G720">
        <f t="shared" si="39"/>
        <v>27</v>
      </c>
      <c r="H720">
        <f>ROW()</f>
        <v>720</v>
      </c>
      <c r="I720">
        <f>IF(SUM(D720:E720)&lt;&gt;0,SUM(D$2:D720)-SUM(E$2:E720),"")</f>
        <v>0</v>
      </c>
      <c r="J720" s="203">
        <f t="shared" si="38"/>
        <v>41021</v>
      </c>
      <c r="K720" s="54" t="str">
        <f t="shared" si="37"/>
        <v>By  Books &amp; Manuals  Rs/- 1</v>
      </c>
      <c r="L720" s="51">
        <f>SUMIFS(D$2:D720,C$2:C720,C720)-SUMIFS(E$2:E720,C$2:C720,C720)+IFERROR(VLOOKUP(C720,Master!B$1:F$101,5,FALSE),0)</f>
        <v>-1195</v>
      </c>
    </row>
    <row r="721" spans="1:12">
      <c r="A721" s="47">
        <f>IF(I721=0,A720,COUNTIF(I$2:I721,"=0")+1)</f>
        <v>360</v>
      </c>
      <c r="B721" s="203">
        <v>41263</v>
      </c>
      <c r="C721" s="345" t="s">
        <v>262</v>
      </c>
      <c r="D721" s="189">
        <v>3</v>
      </c>
      <c r="E721" s="188"/>
      <c r="F721" s="190"/>
      <c r="G721">
        <f t="shared" si="39"/>
        <v>45</v>
      </c>
      <c r="H721">
        <f>ROW()</f>
        <v>721</v>
      </c>
      <c r="I721">
        <f>IF(SUM(D721:E721)&lt;&gt;0,SUM(D$2:D721)-SUM(E$2:E721),"")</f>
        <v>3</v>
      </c>
      <c r="J721" s="203">
        <f t="shared" si="38"/>
        <v>41263</v>
      </c>
      <c r="K721" s="54" t="str">
        <f t="shared" si="37"/>
        <v>By Cash Rs/-3</v>
      </c>
      <c r="L721" s="51">
        <f>SUMIFS(D$2:D721,C$2:C721,C721)-SUMIFS(E$2:E721,C$2:C721,C721)+IFERROR(VLOOKUP(C721,Master!B$1:F$101,5,FALSE),0)</f>
        <v>6</v>
      </c>
    </row>
    <row r="722" spans="1:12">
      <c r="A722" s="47">
        <f>IF(I722=0,A721,COUNTIF(I$2:I722,"=0")+1)</f>
        <v>360</v>
      </c>
      <c r="B722" s="203" t="s">
        <v>337</v>
      </c>
      <c r="C722" s="345" t="s">
        <v>125</v>
      </c>
      <c r="D722" s="189"/>
      <c r="E722" s="188">
        <v>3</v>
      </c>
      <c r="F722" s="190"/>
      <c r="G722">
        <f t="shared" si="39"/>
        <v>27</v>
      </c>
      <c r="H722">
        <f>ROW()</f>
        <v>722</v>
      </c>
      <c r="I722">
        <f>IF(SUM(D722:E722)&lt;&gt;0,SUM(D$2:D722)-SUM(E$2:E722),"")</f>
        <v>0</v>
      </c>
      <c r="J722" s="203">
        <f t="shared" si="38"/>
        <v>41263</v>
      </c>
      <c r="K722" s="54" t="str">
        <f t="shared" si="37"/>
        <v>By  Delivery Costs  Rs/- 3</v>
      </c>
      <c r="L722" s="51">
        <f>SUMIFS(D$2:D722,C$2:C722,C722)-SUMIFS(E$2:E722,C$2:C722,C722)+IFERROR(VLOOKUP(C722,Master!B$1:F$101,5,FALSE),0)</f>
        <v>-1198</v>
      </c>
    </row>
    <row r="723" spans="1:12">
      <c r="A723" s="47">
        <f>IF(I723=0,A722,COUNTIF(I$2:I723,"=0")+1)</f>
        <v>361</v>
      </c>
      <c r="B723" s="203">
        <v>41225</v>
      </c>
      <c r="C723" s="345" t="s">
        <v>264</v>
      </c>
      <c r="D723" s="189">
        <v>9</v>
      </c>
      <c r="E723" s="188"/>
      <c r="F723" s="190"/>
      <c r="G723">
        <f t="shared" si="39"/>
        <v>47</v>
      </c>
      <c r="H723">
        <f>ROW()</f>
        <v>723</v>
      </c>
      <c r="I723">
        <f>IF(SUM(D723:E723)&lt;&gt;0,SUM(D$2:D723)-SUM(E$2:E723),"")</f>
        <v>9</v>
      </c>
      <c r="J723" s="203">
        <f t="shared" si="38"/>
        <v>41225</v>
      </c>
      <c r="K723" s="54" t="str">
        <f t="shared" si="37"/>
        <v>By Cash Rs/-9</v>
      </c>
      <c r="L723" s="51">
        <f>SUMIFS(D$2:D723,C$2:C723,C723)-SUMIFS(E$2:E723,C$2:C723,C723)+IFERROR(VLOOKUP(C723,Master!B$1:F$101,5,FALSE),0)</f>
        <v>13</v>
      </c>
    </row>
    <row r="724" spans="1:12">
      <c r="A724" s="47">
        <f>IF(I724=0,A723,COUNTIF(I$2:I724,"=0")+1)</f>
        <v>361</v>
      </c>
      <c r="B724" s="203" t="s">
        <v>337</v>
      </c>
      <c r="C724" s="345" t="s">
        <v>125</v>
      </c>
      <c r="D724" s="189"/>
      <c r="E724" s="188">
        <v>9</v>
      </c>
      <c r="F724" s="190"/>
      <c r="G724">
        <f t="shared" si="39"/>
        <v>27</v>
      </c>
      <c r="H724">
        <f>ROW()</f>
        <v>724</v>
      </c>
      <c r="I724">
        <f>IF(SUM(D724:E724)&lt;&gt;0,SUM(D$2:D724)-SUM(E$2:E724),"")</f>
        <v>0</v>
      </c>
      <c r="J724" s="203">
        <f t="shared" si="38"/>
        <v>41225</v>
      </c>
      <c r="K724" s="54" t="str">
        <f t="shared" si="37"/>
        <v>By  Education  Rs/- 9</v>
      </c>
      <c r="L724" s="51">
        <f>SUMIFS(D$2:D724,C$2:C724,C724)-SUMIFS(E$2:E724,C$2:C724,C724)+IFERROR(VLOOKUP(C724,Master!B$1:F$101,5,FALSE),0)</f>
        <v>-1207</v>
      </c>
    </row>
    <row r="725" spans="1:12">
      <c r="A725" s="47">
        <f>IF(I725=0,A724,COUNTIF(I$2:I725,"=0")+1)</f>
        <v>362</v>
      </c>
      <c r="B725" s="203">
        <v>41257</v>
      </c>
      <c r="C725" s="345" t="s">
        <v>266</v>
      </c>
      <c r="D725" s="189">
        <v>5</v>
      </c>
      <c r="E725" s="188"/>
      <c r="F725" s="190"/>
      <c r="G725">
        <f t="shared" si="39"/>
        <v>49</v>
      </c>
      <c r="H725">
        <f>ROW()</f>
        <v>725</v>
      </c>
      <c r="I725">
        <f>IF(SUM(D725:E725)&lt;&gt;0,SUM(D$2:D725)-SUM(E$2:E725),"")</f>
        <v>5</v>
      </c>
      <c r="J725" s="203">
        <f t="shared" si="38"/>
        <v>41257</v>
      </c>
      <c r="K725" s="54" t="str">
        <f t="shared" si="37"/>
        <v>By Cash Rs/-5</v>
      </c>
      <c r="L725" s="51">
        <f>SUMIFS(D$2:D725,C$2:C725,C725)-SUMIFS(E$2:E725,C$2:C725,C725)+IFERROR(VLOOKUP(C725,Master!B$1:F$101,5,FALSE),0)</f>
        <v>7</v>
      </c>
    </row>
    <row r="726" spans="1:12">
      <c r="A726" s="47">
        <f>IF(I726=0,A725,COUNTIF(I$2:I726,"=0")+1)</f>
        <v>362</v>
      </c>
      <c r="B726" s="203" t="s">
        <v>337</v>
      </c>
      <c r="C726" s="345" t="s">
        <v>125</v>
      </c>
      <c r="D726" s="189"/>
      <c r="E726" s="188">
        <v>5</v>
      </c>
      <c r="F726" s="190"/>
      <c r="G726">
        <f t="shared" si="39"/>
        <v>27</v>
      </c>
      <c r="H726">
        <f>ROW()</f>
        <v>726</v>
      </c>
      <c r="I726">
        <f>IF(SUM(D726:E726)&lt;&gt;0,SUM(D$2:D726)-SUM(E$2:E726),"")</f>
        <v>0</v>
      </c>
      <c r="J726" s="203">
        <f t="shared" si="38"/>
        <v>41257</v>
      </c>
      <c r="K726" s="54" t="str">
        <f t="shared" si="37"/>
        <v>By  Licenses  Rs/- 5</v>
      </c>
      <c r="L726" s="51">
        <f>SUMIFS(D$2:D726,C$2:C726,C726)-SUMIFS(E$2:E726,C$2:C726,C726)+IFERROR(VLOOKUP(C726,Master!B$1:F$101,5,FALSE),0)</f>
        <v>-1212</v>
      </c>
    </row>
    <row r="727" spans="1:12">
      <c r="A727" s="47">
        <f>IF(I727=0,A726,COUNTIF(I$2:I727,"=0")+1)</f>
        <v>363</v>
      </c>
      <c r="B727" s="203">
        <v>41068</v>
      </c>
      <c r="C727" s="345" t="s">
        <v>268</v>
      </c>
      <c r="D727" s="189">
        <v>5</v>
      </c>
      <c r="E727" s="188"/>
      <c r="F727" s="190"/>
      <c r="G727">
        <f t="shared" si="39"/>
        <v>51</v>
      </c>
      <c r="H727">
        <f>ROW()</f>
        <v>727</v>
      </c>
      <c r="I727">
        <f>IF(SUM(D727:E727)&lt;&gt;0,SUM(D$2:D727)-SUM(E$2:E727),"")</f>
        <v>5</v>
      </c>
      <c r="J727" s="203">
        <f t="shared" si="38"/>
        <v>41068</v>
      </c>
      <c r="K727" s="54" t="str">
        <f t="shared" si="37"/>
        <v>By Cash Rs/-5</v>
      </c>
      <c r="L727" s="51">
        <f>SUMIFS(D$2:D727,C$2:C727,C727)-SUMIFS(E$2:E727,C$2:C727,C727)+IFERROR(VLOOKUP(C727,Master!B$1:F$101,5,FALSE),0)</f>
        <v>8</v>
      </c>
    </row>
    <row r="728" spans="1:12">
      <c r="A728" s="47">
        <f>IF(I728=0,A727,COUNTIF(I$2:I728,"=0")+1)</f>
        <v>363</v>
      </c>
      <c r="B728" s="203" t="s">
        <v>337</v>
      </c>
      <c r="C728" s="345" t="s">
        <v>125</v>
      </c>
      <c r="D728" s="189"/>
      <c r="E728" s="188">
        <v>5</v>
      </c>
      <c r="F728" s="190"/>
      <c r="G728">
        <f t="shared" si="39"/>
        <v>27</v>
      </c>
      <c r="H728">
        <f>ROW()</f>
        <v>728</v>
      </c>
      <c r="I728">
        <f>IF(SUM(D728:E728)&lt;&gt;0,SUM(D$2:D728)-SUM(E$2:E728),"")</f>
        <v>0</v>
      </c>
      <c r="J728" s="203">
        <f t="shared" si="38"/>
        <v>41068</v>
      </c>
      <c r="K728" s="54" t="str">
        <f t="shared" si="37"/>
        <v>By  Magazine Subscriptions  Rs/- 5</v>
      </c>
      <c r="L728" s="51">
        <f>SUMIFS(D$2:D728,C$2:C728,C728)-SUMIFS(E$2:E728,C$2:C728,C728)+IFERROR(VLOOKUP(C728,Master!B$1:F$101,5,FALSE),0)</f>
        <v>-1217</v>
      </c>
    </row>
    <row r="729" spans="1:12">
      <c r="A729" s="47">
        <f>IF(I729=0,A728,COUNTIF(I$2:I729,"=0")+1)</f>
        <v>364</v>
      </c>
      <c r="B729" s="203">
        <v>41161</v>
      </c>
      <c r="C729" s="345" t="s">
        <v>270</v>
      </c>
      <c r="D729" s="189">
        <v>1</v>
      </c>
      <c r="E729" s="188"/>
      <c r="F729" s="190"/>
      <c r="G729">
        <f t="shared" si="39"/>
        <v>53</v>
      </c>
      <c r="H729">
        <f>ROW()</f>
        <v>729</v>
      </c>
      <c r="I729">
        <f>IF(SUM(D729:E729)&lt;&gt;0,SUM(D$2:D729)-SUM(E$2:E729),"")</f>
        <v>1</v>
      </c>
      <c r="J729" s="203">
        <f t="shared" si="38"/>
        <v>41161</v>
      </c>
      <c r="K729" s="54" t="str">
        <f t="shared" si="37"/>
        <v>By Cash Rs/-1</v>
      </c>
      <c r="L729" s="51">
        <f>SUMIFS(D$2:D729,C$2:C729,C729)-SUMIFS(E$2:E729,C$2:C729,C729)+IFERROR(VLOOKUP(C729,Master!B$1:F$101,5,FALSE),0)</f>
        <v>5</v>
      </c>
    </row>
    <row r="730" spans="1:12">
      <c r="A730" s="47">
        <f>IF(I730=0,A729,COUNTIF(I$2:I730,"=0")+1)</f>
        <v>364</v>
      </c>
      <c r="B730" s="203" t="s">
        <v>337</v>
      </c>
      <c r="C730" s="345" t="s">
        <v>125</v>
      </c>
      <c r="D730" s="189"/>
      <c r="E730" s="188">
        <v>1</v>
      </c>
      <c r="F730" s="190"/>
      <c r="G730">
        <f t="shared" si="39"/>
        <v>27</v>
      </c>
      <c r="H730">
        <f>ROW()</f>
        <v>730</v>
      </c>
      <c r="I730">
        <f>IF(SUM(D730:E730)&lt;&gt;0,SUM(D$2:D730)-SUM(E$2:E730),"")</f>
        <v>0</v>
      </c>
      <c r="J730" s="203">
        <f t="shared" si="38"/>
        <v>41161</v>
      </c>
      <c r="K730" s="54" t="str">
        <f t="shared" si="37"/>
        <v>By  Postage  Rs/- 1</v>
      </c>
      <c r="L730" s="51">
        <f>SUMIFS(D$2:D730,C$2:C730,C730)-SUMIFS(E$2:E730,C$2:C730,C730)+IFERROR(VLOOKUP(C730,Master!B$1:F$101,5,FALSE),0)</f>
        <v>-1218</v>
      </c>
    </row>
    <row r="731" spans="1:12">
      <c r="A731" s="47">
        <f>IF(I731=0,A730,COUNTIF(I$2:I731,"=0")+1)</f>
        <v>365</v>
      </c>
      <c r="B731" s="203">
        <v>41057</v>
      </c>
      <c r="C731" s="345" t="s">
        <v>272</v>
      </c>
      <c r="D731" s="189">
        <v>3</v>
      </c>
      <c r="E731" s="188"/>
      <c r="F731" s="190"/>
      <c r="G731">
        <f t="shared" si="39"/>
        <v>55</v>
      </c>
      <c r="H731">
        <f>ROW()</f>
        <v>731</v>
      </c>
      <c r="I731">
        <f>IF(SUM(D731:E731)&lt;&gt;0,SUM(D$2:D731)-SUM(E$2:E731),"")</f>
        <v>3</v>
      </c>
      <c r="J731" s="203">
        <f t="shared" si="38"/>
        <v>41057</v>
      </c>
      <c r="K731" s="54" t="str">
        <f t="shared" si="37"/>
        <v>By Cash Rs/-3</v>
      </c>
      <c r="L731" s="51">
        <f>SUMIFS(D$2:D731,C$2:C731,C731)-SUMIFS(E$2:E731,C$2:C731,C731)+IFERROR(VLOOKUP(C731,Master!B$1:F$101,5,FALSE),0)</f>
        <v>11</v>
      </c>
    </row>
    <row r="732" spans="1:12">
      <c r="A732" s="47">
        <f>IF(I732=0,A731,COUNTIF(I$2:I732,"=0")+1)</f>
        <v>365</v>
      </c>
      <c r="B732" s="203" t="s">
        <v>337</v>
      </c>
      <c r="C732" s="345" t="s">
        <v>125</v>
      </c>
      <c r="D732" s="189"/>
      <c r="E732" s="188">
        <v>3</v>
      </c>
      <c r="F732" s="190"/>
      <c r="G732">
        <f t="shared" si="39"/>
        <v>27</v>
      </c>
      <c r="H732">
        <f>ROW()</f>
        <v>732</v>
      </c>
      <c r="I732">
        <f>IF(SUM(D732:E732)&lt;&gt;0,SUM(D$2:D732)-SUM(E$2:E732),"")</f>
        <v>0</v>
      </c>
      <c r="J732" s="203">
        <f t="shared" si="38"/>
        <v>41057</v>
      </c>
      <c r="K732" s="54" t="str">
        <f t="shared" si="37"/>
        <v>By  Gas  Rs/- 3</v>
      </c>
      <c r="L732" s="51">
        <f>SUMIFS(D$2:D732,C$2:C732,C732)-SUMIFS(E$2:E732,C$2:C732,C732)+IFERROR(VLOOKUP(C732,Master!B$1:F$101,5,FALSE),0)</f>
        <v>-1221</v>
      </c>
    </row>
    <row r="733" spans="1:12">
      <c r="A733" s="47">
        <f>IF(I733=0,A732,COUNTIF(I$2:I733,"=0")+1)</f>
        <v>366</v>
      </c>
      <c r="B733" s="203">
        <v>41178</v>
      </c>
      <c r="C733" s="345" t="s">
        <v>273</v>
      </c>
      <c r="D733" s="189">
        <v>8</v>
      </c>
      <c r="E733" s="188"/>
      <c r="F733" s="190"/>
      <c r="G733">
        <f t="shared" si="39"/>
        <v>57</v>
      </c>
      <c r="H733">
        <f>ROW()</f>
        <v>733</v>
      </c>
      <c r="I733">
        <f>IF(SUM(D733:E733)&lt;&gt;0,SUM(D$2:D733)-SUM(E$2:E733),"")</f>
        <v>8</v>
      </c>
      <c r="J733" s="203">
        <f t="shared" si="38"/>
        <v>41178</v>
      </c>
      <c r="K733" s="54" t="str">
        <f t="shared" si="37"/>
        <v>By Cash Rs/-8</v>
      </c>
      <c r="L733" s="51">
        <f>SUMIFS(D$2:D733,C$2:C733,C733)-SUMIFS(E$2:E733,C$2:C733,C733)+IFERROR(VLOOKUP(C733,Master!B$1:F$101,5,FALSE),0)</f>
        <v>16</v>
      </c>
    </row>
    <row r="734" spans="1:12">
      <c r="A734" s="47">
        <f>IF(I734=0,A733,COUNTIF(I$2:I734,"=0")+1)</f>
        <v>366</v>
      </c>
      <c r="B734" s="203" t="s">
        <v>337</v>
      </c>
      <c r="C734" s="345" t="s">
        <v>125</v>
      </c>
      <c r="D734" s="189"/>
      <c r="E734" s="188">
        <v>8</v>
      </c>
      <c r="F734" s="190"/>
      <c r="G734">
        <f t="shared" si="39"/>
        <v>27</v>
      </c>
      <c r="H734">
        <f>ROW()</f>
        <v>734</v>
      </c>
      <c r="I734">
        <f>IF(SUM(D734:E734)&lt;&gt;0,SUM(D$2:D734)-SUM(E$2:E734),"")</f>
        <v>0</v>
      </c>
      <c r="J734" s="203">
        <f t="shared" si="38"/>
        <v>41178</v>
      </c>
      <c r="K734" s="54" t="str">
        <f t="shared" si="37"/>
        <v>By  Repairs  Rs/- 8</v>
      </c>
      <c r="L734" s="51">
        <f>SUMIFS(D$2:D734,C$2:C734,C734)-SUMIFS(E$2:E734,C$2:C734,C734)+IFERROR(VLOOKUP(C734,Master!B$1:F$101,5,FALSE),0)</f>
        <v>-1229</v>
      </c>
    </row>
    <row r="735" spans="1:12">
      <c r="A735" s="47">
        <f>IF(I735=0,A734,COUNTIF(I$2:I735,"=0")+1)</f>
        <v>367</v>
      </c>
      <c r="B735" s="203">
        <v>41192</v>
      </c>
      <c r="C735" s="345" t="s">
        <v>329</v>
      </c>
      <c r="D735" s="189">
        <v>1</v>
      </c>
      <c r="E735" s="188"/>
      <c r="F735" s="190"/>
      <c r="G735">
        <f t="shared" si="39"/>
        <v>59</v>
      </c>
      <c r="H735">
        <f>ROW()</f>
        <v>735</v>
      </c>
      <c r="I735">
        <f>IF(SUM(D735:E735)&lt;&gt;0,SUM(D$2:D735)-SUM(E$2:E735),"")</f>
        <v>1</v>
      </c>
      <c r="J735" s="203">
        <f t="shared" si="38"/>
        <v>41192</v>
      </c>
      <c r="K735" s="54" t="str">
        <f t="shared" si="37"/>
        <v>By Cash Rs/-1</v>
      </c>
      <c r="L735" s="51">
        <f>SUMIFS(D$2:D735,C$2:C735,C735)-SUMIFS(E$2:E735,C$2:C735,C735)+IFERROR(VLOOKUP(C735,Master!B$1:F$101,5,FALSE),0)</f>
        <v>11</v>
      </c>
    </row>
    <row r="736" spans="1:12">
      <c r="A736" s="47">
        <f>IF(I736=0,A735,COUNTIF(I$2:I736,"=0")+1)</f>
        <v>367</v>
      </c>
      <c r="B736" s="203" t="s">
        <v>337</v>
      </c>
      <c r="C736" s="345" t="s">
        <v>125</v>
      </c>
      <c r="D736" s="189"/>
      <c r="E736" s="188">
        <v>1</v>
      </c>
      <c r="F736" s="190"/>
      <c r="G736">
        <f t="shared" si="39"/>
        <v>27</v>
      </c>
      <c r="H736">
        <f>ROW()</f>
        <v>736</v>
      </c>
      <c r="I736">
        <f>IF(SUM(D736:E736)&lt;&gt;0,SUM(D$2:D736)-SUM(E$2:E736),"")</f>
        <v>0</v>
      </c>
      <c r="J736" s="203">
        <f t="shared" si="38"/>
        <v>41192</v>
      </c>
      <c r="K736" s="54" t="str">
        <f t="shared" si="37"/>
        <v>By Travel &amp; Entertainment  Rs/- 1</v>
      </c>
      <c r="L736" s="51">
        <f>SUMIFS(D$2:D736,C$2:C736,C736)-SUMIFS(E$2:E736,C$2:C736,C736)+IFERROR(VLOOKUP(C736,Master!B$1:F$101,5,FALSE),0)</f>
        <v>-1230</v>
      </c>
    </row>
    <row r="737" spans="1:12">
      <c r="A737" s="47">
        <f>IF(I737=0,A736,COUNTIF(I$2:I737,"=0")+1)</f>
        <v>368</v>
      </c>
      <c r="B737" s="203">
        <v>41190</v>
      </c>
      <c r="C737" s="345" t="s">
        <v>276</v>
      </c>
      <c r="D737" s="189">
        <v>2</v>
      </c>
      <c r="E737" s="188"/>
      <c r="F737" s="190"/>
      <c r="G737">
        <f t="shared" si="39"/>
        <v>61</v>
      </c>
      <c r="H737">
        <f>ROW()</f>
        <v>737</v>
      </c>
      <c r="I737">
        <f>IF(SUM(D737:E737)&lt;&gt;0,SUM(D$2:D737)-SUM(E$2:E737),"")</f>
        <v>2</v>
      </c>
      <c r="J737" s="203">
        <f t="shared" si="38"/>
        <v>41190</v>
      </c>
      <c r="K737" s="54" t="str">
        <f t="shared" si="37"/>
        <v>By Cash Rs/-2</v>
      </c>
      <c r="L737" s="51">
        <f>SUMIFS(D$2:D737,C$2:C737,C737)-SUMIFS(E$2:E737,C$2:C737,C737)+IFERROR(VLOOKUP(C737,Master!B$1:F$101,5,FALSE),0)</f>
        <v>9</v>
      </c>
    </row>
    <row r="738" spans="1:12">
      <c r="A738" s="47">
        <f>IF(I738=0,A737,COUNTIF(I$2:I738,"=0")+1)</f>
        <v>368</v>
      </c>
      <c r="B738" s="203" t="s">
        <v>337</v>
      </c>
      <c r="C738" s="345" t="s">
        <v>125</v>
      </c>
      <c r="D738" s="189"/>
      <c r="E738" s="188">
        <v>2</v>
      </c>
      <c r="F738" s="190"/>
      <c r="G738">
        <f t="shared" si="39"/>
        <v>27</v>
      </c>
      <c r="H738">
        <f>ROW()</f>
        <v>738</v>
      </c>
      <c r="I738">
        <f>IF(SUM(D738:E738)&lt;&gt;0,SUM(D$2:D738)-SUM(E$2:E738),"")</f>
        <v>0</v>
      </c>
      <c r="J738" s="203">
        <f t="shared" si="38"/>
        <v>41190</v>
      </c>
      <c r="K738" s="54" t="str">
        <f t="shared" si="37"/>
        <v>By  Food - Staff Meetings  Rs/- 2</v>
      </c>
      <c r="L738" s="51">
        <f>SUMIFS(D$2:D738,C$2:C738,C738)-SUMIFS(E$2:E738,C$2:C738,C738)+IFERROR(VLOOKUP(C738,Master!B$1:F$101,5,FALSE),0)</f>
        <v>-1232</v>
      </c>
    </row>
    <row r="739" spans="1:12">
      <c r="A739" s="47">
        <f>IF(I739=0,A738,COUNTIF(I$2:I739,"=0")+1)</f>
        <v>369</v>
      </c>
      <c r="B739" s="203">
        <v>41224</v>
      </c>
      <c r="C739" s="345" t="s">
        <v>278</v>
      </c>
      <c r="D739" s="189">
        <v>7</v>
      </c>
      <c r="E739" s="188"/>
      <c r="F739" s="190"/>
      <c r="G739">
        <f t="shared" si="39"/>
        <v>63</v>
      </c>
      <c r="H739">
        <f>ROW()</f>
        <v>739</v>
      </c>
      <c r="I739">
        <f>IF(SUM(D739:E739)&lt;&gt;0,SUM(D$2:D739)-SUM(E$2:E739),"")</f>
        <v>7</v>
      </c>
      <c r="J739" s="203">
        <f t="shared" si="38"/>
        <v>41224</v>
      </c>
      <c r="K739" s="54" t="str">
        <f t="shared" si="37"/>
        <v>By Cash Rs/-7</v>
      </c>
      <c r="L739" s="51">
        <f>SUMIFS(D$2:D739,C$2:C739,C739)-SUMIFS(E$2:E739,C$2:C739,C739)+IFERROR(VLOOKUP(C739,Master!B$1:F$101,5,FALSE),0)</f>
        <v>9</v>
      </c>
    </row>
    <row r="740" spans="1:12">
      <c r="A740" s="47">
        <f>IF(I740=0,A739,COUNTIF(I$2:I740,"=0")+1)</f>
        <v>369</v>
      </c>
      <c r="B740" s="203" t="s">
        <v>337</v>
      </c>
      <c r="C740" s="345" t="s">
        <v>125</v>
      </c>
      <c r="D740" s="189"/>
      <c r="E740" s="188">
        <v>7</v>
      </c>
      <c r="F740" s="190"/>
      <c r="G740">
        <f t="shared" si="39"/>
        <v>27</v>
      </c>
      <c r="H740">
        <f>ROW()</f>
        <v>740</v>
      </c>
      <c r="I740">
        <f>IF(SUM(D740:E740)&lt;&gt;0,SUM(D$2:D740)-SUM(E$2:E740),"")</f>
        <v>0</v>
      </c>
      <c r="J740" s="203">
        <f t="shared" si="38"/>
        <v>41224</v>
      </c>
      <c r="K740" s="54" t="str">
        <f t="shared" si="37"/>
        <v>By  Meals - Business  Rs/- 7</v>
      </c>
      <c r="L740" s="51">
        <f>SUMIFS(D$2:D740,C$2:C740,C740)-SUMIFS(E$2:E740,C$2:C740,C740)+IFERROR(VLOOKUP(C740,Master!B$1:F$101,5,FALSE),0)</f>
        <v>-1239</v>
      </c>
    </row>
    <row r="741" spans="1:12">
      <c r="A741" s="47">
        <f>IF(I741=0,A740,COUNTIF(I$2:I741,"=0")+1)</f>
        <v>370</v>
      </c>
      <c r="B741" s="203">
        <v>41134</v>
      </c>
      <c r="C741" s="345" t="s">
        <v>280</v>
      </c>
      <c r="D741" s="189">
        <v>10</v>
      </c>
      <c r="E741" s="188"/>
      <c r="F741" s="190"/>
      <c r="G741">
        <f t="shared" si="39"/>
        <v>65</v>
      </c>
      <c r="H741">
        <f>ROW()</f>
        <v>741</v>
      </c>
      <c r="I741">
        <f>IF(SUM(D741:E741)&lt;&gt;0,SUM(D$2:D741)-SUM(E$2:E741),"")</f>
        <v>10</v>
      </c>
      <c r="J741" s="203">
        <f t="shared" si="38"/>
        <v>41134</v>
      </c>
      <c r="K741" s="54" t="str">
        <f t="shared" si="37"/>
        <v>By Cash Rs/-10</v>
      </c>
      <c r="L741" s="51">
        <f>SUMIFS(D$2:D741,C$2:C741,C741)-SUMIFS(E$2:E741,C$2:C741,C741)+IFERROR(VLOOKUP(C741,Master!B$1:F$101,5,FALSE),0)</f>
        <v>19</v>
      </c>
    </row>
    <row r="742" spans="1:12">
      <c r="A742" s="47">
        <f>IF(I742=0,A741,COUNTIF(I$2:I742,"=0")+1)</f>
        <v>370</v>
      </c>
      <c r="B742" s="203" t="s">
        <v>337</v>
      </c>
      <c r="C742" s="345" t="s">
        <v>125</v>
      </c>
      <c r="D742" s="189"/>
      <c r="E742" s="188">
        <v>10</v>
      </c>
      <c r="F742" s="190"/>
      <c r="G742">
        <f t="shared" si="39"/>
        <v>27</v>
      </c>
      <c r="H742">
        <f>ROW()</f>
        <v>742</v>
      </c>
      <c r="I742">
        <f>IF(SUM(D742:E742)&lt;&gt;0,SUM(D$2:D742)-SUM(E$2:E742),"")</f>
        <v>0</v>
      </c>
      <c r="J742" s="203">
        <f t="shared" si="38"/>
        <v>41134</v>
      </c>
      <c r="K742" s="54" t="str">
        <f t="shared" si="37"/>
        <v>By  Travel  Rs/- 10</v>
      </c>
      <c r="L742" s="51">
        <f>SUMIFS(D$2:D742,C$2:C742,C742)-SUMIFS(E$2:E742,C$2:C742,C742)+IFERROR(VLOOKUP(C742,Master!B$1:F$101,5,FALSE),0)</f>
        <v>-1249</v>
      </c>
    </row>
    <row r="743" spans="1:12">
      <c r="A743" s="47">
        <f>IF(I743=0,A742,COUNTIF(I$2:I743,"=0")+1)</f>
        <v>371</v>
      </c>
      <c r="B743" s="203">
        <v>41230</v>
      </c>
      <c r="C743" s="345" t="s">
        <v>336</v>
      </c>
      <c r="D743" s="189">
        <v>1</v>
      </c>
      <c r="E743" s="188"/>
      <c r="F743" s="190"/>
      <c r="G743">
        <f t="shared" si="39"/>
        <v>90</v>
      </c>
      <c r="H743">
        <f>ROW()</f>
        <v>743</v>
      </c>
      <c r="I743">
        <f>IF(SUM(D743:E743)&lt;&gt;0,SUM(D$2:D743)-SUM(E$2:E743),"")</f>
        <v>1</v>
      </c>
      <c r="J743" s="203">
        <f t="shared" si="38"/>
        <v>41230</v>
      </c>
      <c r="K743" s="54" t="str">
        <f t="shared" si="37"/>
        <v>By Cash Rs/-1</v>
      </c>
      <c r="L743" s="51">
        <f>SUMIFS(D$2:D743,C$2:C743,C743)-SUMIFS(E$2:E743,C$2:C743,C743)+IFERROR(VLOOKUP(C743,Master!B$1:F$101,5,FALSE),0)</f>
        <v>11</v>
      </c>
    </row>
    <row r="744" spans="1:12">
      <c r="A744" s="47">
        <f>IF(I744=0,A743,COUNTIF(I$2:I744,"=0")+1)</f>
        <v>371</v>
      </c>
      <c r="B744" s="203" t="s">
        <v>337</v>
      </c>
      <c r="C744" s="345" t="s">
        <v>125</v>
      </c>
      <c r="D744" s="189"/>
      <c r="E744" s="188">
        <v>1</v>
      </c>
      <c r="F744" s="190"/>
      <c r="G744">
        <f t="shared" si="39"/>
        <v>27</v>
      </c>
      <c r="H744">
        <f>ROW()</f>
        <v>744</v>
      </c>
      <c r="I744">
        <f>IF(SUM(D744:E744)&lt;&gt;0,SUM(D$2:D744)-SUM(E$2:E744),"")</f>
        <v>0</v>
      </c>
      <c r="J744" s="203">
        <f t="shared" si="38"/>
        <v>41230</v>
      </c>
      <c r="K744" s="54" t="str">
        <f t="shared" si="37"/>
        <v>By Finance Cost Rs/- 1</v>
      </c>
      <c r="L744" s="51">
        <f>SUMIFS(D$2:D744,C$2:C744,C744)-SUMIFS(E$2:E744,C$2:C744,C744)+IFERROR(VLOOKUP(C744,Master!B$1:F$101,5,FALSE),0)</f>
        <v>-1250</v>
      </c>
    </row>
    <row r="745" spans="1:12">
      <c r="A745" s="47">
        <f>IF(I745=0,A744,COUNTIF(I$2:I745,"=0")+1)</f>
        <v>372</v>
      </c>
      <c r="B745" s="203">
        <v>41218</v>
      </c>
      <c r="C745" s="345" t="s">
        <v>338</v>
      </c>
      <c r="D745" s="189">
        <v>9</v>
      </c>
      <c r="E745" s="188"/>
      <c r="F745" s="190"/>
      <c r="G745">
        <f t="shared" si="39"/>
        <v>31</v>
      </c>
      <c r="H745">
        <f>ROW()</f>
        <v>745</v>
      </c>
      <c r="I745">
        <f>IF(SUM(D745:E745)&lt;&gt;0,SUM(D$2:D745)-SUM(E$2:E745),"")</f>
        <v>9</v>
      </c>
      <c r="J745" s="203">
        <f t="shared" si="38"/>
        <v>41218</v>
      </c>
      <c r="K745" s="54" t="str">
        <f t="shared" si="37"/>
        <v>By Cash Rs/-9</v>
      </c>
      <c r="L745" s="51">
        <f>SUMIFS(D$2:D745,C$2:C745,C745)-SUMIFS(E$2:E745,C$2:C745,C745)+IFERROR(VLOOKUP(C745,Master!B$1:F$101,5,FALSE),0)</f>
        <v>25</v>
      </c>
    </row>
    <row r="746" spans="1:12">
      <c r="A746" s="47">
        <f>IF(I746=0,A745,COUNTIF(I$2:I746,"=0")+1)</f>
        <v>372</v>
      </c>
      <c r="B746" s="203" t="s">
        <v>337</v>
      </c>
      <c r="C746" s="345" t="s">
        <v>125</v>
      </c>
      <c r="D746" s="189"/>
      <c r="E746" s="188">
        <v>9</v>
      </c>
      <c r="F746" s="190"/>
      <c r="G746">
        <f t="shared" si="39"/>
        <v>27</v>
      </c>
      <c r="H746">
        <f>ROW()</f>
        <v>746</v>
      </c>
      <c r="I746">
        <f>IF(SUM(D746:E746)&lt;&gt;0,SUM(D$2:D746)-SUM(E$2:E746),"")</f>
        <v>0</v>
      </c>
      <c r="J746" s="203">
        <f t="shared" si="38"/>
        <v>41218</v>
      </c>
      <c r="K746" s="54" t="str">
        <f t="shared" si="37"/>
        <v>By  Heat Rs/- 9</v>
      </c>
      <c r="L746" s="51">
        <f>SUMIFS(D$2:D746,C$2:C746,C746)-SUMIFS(E$2:E746,C$2:C746,C746)+IFERROR(VLOOKUP(C746,Master!B$1:F$101,5,FALSE),0)</f>
        <v>-1259</v>
      </c>
    </row>
    <row r="747" spans="1:12">
      <c r="A747" s="47">
        <f>IF(I747=0,A746,COUNTIF(I$2:I747,"=0")+1)</f>
        <v>373</v>
      </c>
      <c r="B747" s="203">
        <v>41145</v>
      </c>
      <c r="C747" s="345" t="s">
        <v>251</v>
      </c>
      <c r="D747" s="189">
        <v>4</v>
      </c>
      <c r="E747" s="188"/>
      <c r="F747" s="190"/>
      <c r="G747">
        <f t="shared" si="39"/>
        <v>33</v>
      </c>
      <c r="H747">
        <f>ROW()</f>
        <v>747</v>
      </c>
      <c r="I747">
        <f>IF(SUM(D747:E747)&lt;&gt;0,SUM(D$2:D747)-SUM(E$2:E747),"")</f>
        <v>4</v>
      </c>
      <c r="J747" s="203">
        <f t="shared" si="38"/>
        <v>41145</v>
      </c>
      <c r="K747" s="54" t="str">
        <f t="shared" si="37"/>
        <v>By Cash Rs/-4</v>
      </c>
      <c r="L747" s="51">
        <f>SUMIFS(D$2:D747,C$2:C747,C747)-SUMIFS(E$2:E747,C$2:C747,C747)+IFERROR(VLOOKUP(C747,Master!B$1:F$101,5,FALSE),0)</f>
        <v>10</v>
      </c>
    </row>
    <row r="748" spans="1:12">
      <c r="A748" s="47">
        <f>IF(I748=0,A747,COUNTIF(I$2:I748,"=0")+1)</f>
        <v>373</v>
      </c>
      <c r="B748" s="203" t="s">
        <v>337</v>
      </c>
      <c r="C748" s="345" t="s">
        <v>125</v>
      </c>
      <c r="D748" s="189"/>
      <c r="E748" s="188">
        <v>4</v>
      </c>
      <c r="F748" s="190"/>
      <c r="G748">
        <f t="shared" si="39"/>
        <v>27</v>
      </c>
      <c r="H748">
        <f>ROW()</f>
        <v>748</v>
      </c>
      <c r="I748">
        <f>IF(SUM(D748:E748)&lt;&gt;0,SUM(D$2:D748)-SUM(E$2:E748),"")</f>
        <v>0</v>
      </c>
      <c r="J748" s="203">
        <f t="shared" si="38"/>
        <v>41145</v>
      </c>
      <c r="K748" s="54" t="str">
        <f t="shared" si="37"/>
        <v>By  Internet  Rs/- 4</v>
      </c>
      <c r="L748" s="51">
        <f>SUMIFS(D$2:D748,C$2:C748,C748)-SUMIFS(E$2:E748,C$2:C748,C748)+IFERROR(VLOOKUP(C748,Master!B$1:F$101,5,FALSE),0)</f>
        <v>-1263</v>
      </c>
    </row>
    <row r="749" spans="1:12">
      <c r="A749" s="47">
        <f>IF(I749=0,A748,COUNTIF(I$2:I749,"=0")+1)</f>
        <v>374</v>
      </c>
      <c r="B749" s="203">
        <v>41265</v>
      </c>
      <c r="C749" s="345" t="s">
        <v>253</v>
      </c>
      <c r="D749" s="189">
        <v>8</v>
      </c>
      <c r="E749" s="188"/>
      <c r="F749" s="190"/>
      <c r="G749">
        <f t="shared" si="39"/>
        <v>35</v>
      </c>
      <c r="H749">
        <f>ROW()</f>
        <v>749</v>
      </c>
      <c r="I749">
        <f>IF(SUM(D749:E749)&lt;&gt;0,SUM(D$2:D749)-SUM(E$2:E749),"")</f>
        <v>8</v>
      </c>
      <c r="J749" s="203">
        <f t="shared" si="38"/>
        <v>41265</v>
      </c>
      <c r="K749" s="54" t="str">
        <f t="shared" si="37"/>
        <v>By Cash Rs/-8</v>
      </c>
      <c r="L749" s="51">
        <f>SUMIFS(D$2:D749,C$2:C749,C749)-SUMIFS(E$2:E749,C$2:C749,C749)+IFERROR(VLOOKUP(C749,Master!B$1:F$101,5,FALSE),0)</f>
        <v>22</v>
      </c>
    </row>
    <row r="750" spans="1:12">
      <c r="A750" s="47">
        <f>IF(I750=0,A749,COUNTIF(I$2:I750,"=0")+1)</f>
        <v>374</v>
      </c>
      <c r="B750" s="203" t="s">
        <v>337</v>
      </c>
      <c r="C750" s="345" t="s">
        <v>125</v>
      </c>
      <c r="D750" s="189"/>
      <c r="E750" s="188">
        <v>8</v>
      </c>
      <c r="F750" s="190"/>
      <c r="G750">
        <f t="shared" si="39"/>
        <v>27</v>
      </c>
      <c r="H750">
        <f>ROW()</f>
        <v>750</v>
      </c>
      <c r="I750">
        <f>IF(SUM(D750:E750)&lt;&gt;0,SUM(D$2:D750)-SUM(E$2:E750),"")</f>
        <v>0</v>
      </c>
      <c r="J750" s="203">
        <f t="shared" si="38"/>
        <v>41265</v>
      </c>
      <c r="K750" s="54" t="str">
        <f t="shared" si="37"/>
        <v>By  Rent or Lease  Rs/- 8</v>
      </c>
      <c r="L750" s="51">
        <f>SUMIFS(D$2:D750,C$2:C750,C750)-SUMIFS(E$2:E750,C$2:C750,C750)+IFERROR(VLOOKUP(C750,Master!B$1:F$101,5,FALSE),0)</f>
        <v>-1271</v>
      </c>
    </row>
    <row r="751" spans="1:12">
      <c r="A751" s="47">
        <f>IF(I751=0,A750,COUNTIF(I$2:I751,"=0")+1)</f>
        <v>375</v>
      </c>
      <c r="B751" s="203" t="s">
        <v>337</v>
      </c>
      <c r="C751" s="345" t="s">
        <v>255</v>
      </c>
      <c r="D751" s="189">
        <v>8</v>
      </c>
      <c r="E751" s="188"/>
      <c r="F751" s="190"/>
      <c r="G751">
        <f t="shared" si="39"/>
        <v>37</v>
      </c>
      <c r="H751">
        <f>ROW()</f>
        <v>751</v>
      </c>
      <c r="I751">
        <f>IF(SUM(D751:E751)&lt;&gt;0,SUM(D$2:D751)-SUM(E$2:E751),"")</f>
        <v>8</v>
      </c>
      <c r="J751" s="203">
        <f t="shared" si="38"/>
        <v>41141</v>
      </c>
      <c r="K751" s="54" t="str">
        <f t="shared" si="37"/>
        <v>By Cash Rs/-8</v>
      </c>
      <c r="L751" s="51">
        <f>SUMIFS(D$2:D751,C$2:C751,C751)-SUMIFS(E$2:E751,C$2:C751,C751)+IFERROR(VLOOKUP(C751,Master!B$1:F$101,5,FALSE),0)</f>
        <v>14</v>
      </c>
    </row>
    <row r="752" spans="1:12">
      <c r="A752" s="47">
        <f>IF(I752=0,A751,COUNTIF(I$2:I752,"=0")+1)</f>
        <v>375</v>
      </c>
      <c r="B752" s="203">
        <v>41141</v>
      </c>
      <c r="C752" s="345" t="s">
        <v>125</v>
      </c>
      <c r="D752" s="189"/>
      <c r="E752" s="188">
        <v>8</v>
      </c>
      <c r="F752" s="190"/>
      <c r="G752">
        <f t="shared" si="39"/>
        <v>27</v>
      </c>
      <c r="H752">
        <f>ROW()</f>
        <v>752</v>
      </c>
      <c r="I752">
        <f>IF(SUM(D752:E752)&lt;&gt;0,SUM(D$2:D752)-SUM(E$2:E752),"")</f>
        <v>0</v>
      </c>
      <c r="J752" s="203">
        <f t="shared" si="38"/>
        <v>41141</v>
      </c>
      <c r="K752" s="54" t="str">
        <f t="shared" si="37"/>
        <v>By  Telephone  Rs/- 8</v>
      </c>
      <c r="L752" s="51">
        <f>SUMIFS(D$2:D752,C$2:C752,C752)-SUMIFS(E$2:E752,C$2:C752,C752)+IFERROR(VLOOKUP(C752,Master!B$1:F$101,5,FALSE),0)</f>
        <v>-1279</v>
      </c>
    </row>
    <row r="753" spans="1:12">
      <c r="A753" s="47">
        <f>IF(I753=0,A752,COUNTIF(I$2:I753,"=0")+1)</f>
        <v>376</v>
      </c>
      <c r="B753" s="203" t="s">
        <v>337</v>
      </c>
      <c r="C753" s="345" t="s">
        <v>328</v>
      </c>
      <c r="D753" s="189">
        <v>9</v>
      </c>
      <c r="E753" s="188"/>
      <c r="F753" s="190"/>
      <c r="G753">
        <f t="shared" si="39"/>
        <v>39</v>
      </c>
      <c r="H753">
        <f>ROW()</f>
        <v>753</v>
      </c>
      <c r="I753">
        <f>IF(SUM(D753:E753)&lt;&gt;0,SUM(D$2:D753)-SUM(E$2:E753),"")</f>
        <v>9</v>
      </c>
      <c r="J753" s="203">
        <f t="shared" si="38"/>
        <v>41061</v>
      </c>
      <c r="K753" s="54" t="str">
        <f t="shared" si="37"/>
        <v>By Cash Rs/-9</v>
      </c>
      <c r="L753" s="51">
        <f>SUMIFS(D$2:D753,C$2:C753,C753)-SUMIFS(E$2:E753,C$2:C753,C753)+IFERROR(VLOOKUP(C753,Master!B$1:F$101,5,FALSE),0)</f>
        <v>18</v>
      </c>
    </row>
    <row r="754" spans="1:12">
      <c r="A754" s="47">
        <f>IF(I754=0,A753,COUNTIF(I$2:I754,"=0")+1)</f>
        <v>376</v>
      </c>
      <c r="B754" s="203">
        <v>41061</v>
      </c>
      <c r="C754" s="345" t="s">
        <v>125</v>
      </c>
      <c r="D754" s="189"/>
      <c r="E754" s="188">
        <v>9</v>
      </c>
      <c r="F754" s="190"/>
      <c r="G754">
        <f t="shared" si="39"/>
        <v>27</v>
      </c>
      <c r="H754">
        <f>ROW()</f>
        <v>754</v>
      </c>
      <c r="I754">
        <f>IF(SUM(D754:E754)&lt;&gt;0,SUM(D$2:D754)-SUM(E$2:E754),"")</f>
        <v>0</v>
      </c>
      <c r="J754" s="203">
        <f t="shared" si="38"/>
        <v>41061</v>
      </c>
      <c r="K754" s="54" t="str">
        <f t="shared" si="37"/>
        <v>By Office Expenses  Rs/- 9</v>
      </c>
      <c r="L754" s="51">
        <f>SUMIFS(D$2:D754,C$2:C754,C754)-SUMIFS(E$2:E754,C$2:C754,C754)+IFERROR(VLOOKUP(C754,Master!B$1:F$101,5,FALSE),0)</f>
        <v>-1288</v>
      </c>
    </row>
    <row r="755" spans="1:12">
      <c r="A755" s="47">
        <f>IF(I755=0,A754,COUNTIF(I$2:I755,"=0")+1)</f>
        <v>377</v>
      </c>
      <c r="B755" s="203" t="s">
        <v>337</v>
      </c>
      <c r="C755" s="345" t="s">
        <v>258</v>
      </c>
      <c r="D755" s="189">
        <v>5</v>
      </c>
      <c r="E755" s="188"/>
      <c r="F755" s="190"/>
      <c r="G755">
        <f t="shared" si="39"/>
        <v>41</v>
      </c>
      <c r="H755">
        <f>ROW()</f>
        <v>755</v>
      </c>
      <c r="I755">
        <f>IF(SUM(D755:E755)&lt;&gt;0,SUM(D$2:D755)-SUM(E$2:E755),"")</f>
        <v>5</v>
      </c>
      <c r="J755" s="203">
        <f t="shared" si="38"/>
        <v>41024</v>
      </c>
      <c r="K755" s="54" t="str">
        <f t="shared" si="37"/>
        <v>By Cash Rs/-5</v>
      </c>
      <c r="L755" s="51">
        <f>SUMIFS(D$2:D755,C$2:C755,C755)-SUMIFS(E$2:E755,C$2:C755,C755)+IFERROR(VLOOKUP(C755,Master!B$1:F$101,5,FALSE),0)</f>
        <v>25</v>
      </c>
    </row>
    <row r="756" spans="1:12">
      <c r="A756" s="47">
        <f>IF(I756=0,A755,COUNTIF(I$2:I756,"=0")+1)</f>
        <v>377</v>
      </c>
      <c r="B756" s="203">
        <v>41024</v>
      </c>
      <c r="C756" s="345" t="s">
        <v>125</v>
      </c>
      <c r="D756" s="189"/>
      <c r="E756" s="188">
        <v>5</v>
      </c>
      <c r="F756" s="190"/>
      <c r="G756">
        <f t="shared" si="39"/>
        <v>27</v>
      </c>
      <c r="H756">
        <f>ROW()</f>
        <v>756</v>
      </c>
      <c r="I756">
        <f>IF(SUM(D756:E756)&lt;&gt;0,SUM(D$2:D756)-SUM(E$2:E756),"")</f>
        <v>0</v>
      </c>
      <c r="J756" s="203">
        <f t="shared" si="38"/>
        <v>41024</v>
      </c>
      <c r="K756" s="54" t="str">
        <f t="shared" si="37"/>
        <v>By  Bad Debt Expenses  Rs/- 5</v>
      </c>
      <c r="L756" s="51">
        <f>SUMIFS(D$2:D756,C$2:C756,C756)-SUMIFS(E$2:E756,C$2:C756,C756)+IFERROR(VLOOKUP(C756,Master!B$1:F$101,5,FALSE),0)</f>
        <v>-1293</v>
      </c>
    </row>
    <row r="757" spans="1:12">
      <c r="A757" s="47">
        <f>IF(I757=0,A756,COUNTIF(I$2:I757,"=0")+1)</f>
        <v>378</v>
      </c>
      <c r="B757" s="203" t="s">
        <v>337</v>
      </c>
      <c r="C757" s="345" t="s">
        <v>260</v>
      </c>
      <c r="D757" s="189">
        <v>4</v>
      </c>
      <c r="E757" s="188"/>
      <c r="F757" s="190"/>
      <c r="G757">
        <f t="shared" si="39"/>
        <v>43</v>
      </c>
      <c r="H757">
        <f>ROW()</f>
        <v>757</v>
      </c>
      <c r="I757">
        <f>IF(SUM(D757:E757)&lt;&gt;0,SUM(D$2:D757)-SUM(E$2:E757),"")</f>
        <v>4</v>
      </c>
      <c r="J757" s="203">
        <f t="shared" si="38"/>
        <v>41045</v>
      </c>
      <c r="K757" s="54" t="str">
        <f t="shared" si="37"/>
        <v>By Cash Rs/-4</v>
      </c>
      <c r="L757" s="51">
        <f>SUMIFS(D$2:D757,C$2:C757,C757)-SUMIFS(E$2:E757,C$2:C757,C757)+IFERROR(VLOOKUP(C757,Master!B$1:F$101,5,FALSE),0)</f>
        <v>9</v>
      </c>
    </row>
    <row r="758" spans="1:12">
      <c r="A758" s="47">
        <f>IF(I758=0,A757,COUNTIF(I$2:I758,"=0")+1)</f>
        <v>378</v>
      </c>
      <c r="B758" s="203">
        <v>41045</v>
      </c>
      <c r="C758" s="345" t="s">
        <v>125</v>
      </c>
      <c r="D758" s="189"/>
      <c r="E758" s="188">
        <v>4</v>
      </c>
      <c r="F758" s="190"/>
      <c r="G758">
        <f t="shared" si="39"/>
        <v>27</v>
      </c>
      <c r="H758">
        <f>ROW()</f>
        <v>758</v>
      </c>
      <c r="I758">
        <f>IF(SUM(D758:E758)&lt;&gt;0,SUM(D$2:D758)-SUM(E$2:E758),"")</f>
        <v>0</v>
      </c>
      <c r="J758" s="203">
        <f t="shared" si="38"/>
        <v>41045</v>
      </c>
      <c r="K758" s="54" t="str">
        <f t="shared" si="37"/>
        <v>By  Books &amp; Manuals  Rs/- 4</v>
      </c>
      <c r="L758" s="51">
        <f>SUMIFS(D$2:D758,C$2:C758,C758)-SUMIFS(E$2:E758,C$2:C758,C758)+IFERROR(VLOOKUP(C758,Master!B$1:F$101,5,FALSE),0)</f>
        <v>-1297</v>
      </c>
    </row>
    <row r="759" spans="1:12">
      <c r="A759" s="47">
        <f>IF(I759=0,A758,COUNTIF(I$2:I759,"=0")+1)</f>
        <v>379</v>
      </c>
      <c r="B759" s="203" t="s">
        <v>337</v>
      </c>
      <c r="C759" s="345" t="s">
        <v>262</v>
      </c>
      <c r="D759" s="189">
        <v>1</v>
      </c>
      <c r="E759" s="188"/>
      <c r="F759" s="190"/>
      <c r="G759">
        <f t="shared" si="39"/>
        <v>45</v>
      </c>
      <c r="H759">
        <f>ROW()</f>
        <v>759</v>
      </c>
      <c r="I759">
        <f>IF(SUM(D759:E759)&lt;&gt;0,SUM(D$2:D759)-SUM(E$2:E759),"")</f>
        <v>1</v>
      </c>
      <c r="J759" s="203">
        <f t="shared" si="38"/>
        <v>41138</v>
      </c>
      <c r="K759" s="54" t="str">
        <f t="shared" si="37"/>
        <v>By Cash Rs/-1</v>
      </c>
      <c r="L759" s="51">
        <f>SUMIFS(D$2:D759,C$2:C759,C759)-SUMIFS(E$2:E759,C$2:C759,C759)+IFERROR(VLOOKUP(C759,Master!B$1:F$101,5,FALSE),0)</f>
        <v>7</v>
      </c>
    </row>
    <row r="760" spans="1:12">
      <c r="A760" s="47">
        <f>IF(I760=0,A759,COUNTIF(I$2:I760,"=0")+1)</f>
        <v>379</v>
      </c>
      <c r="B760" s="203">
        <v>41138</v>
      </c>
      <c r="C760" s="345" t="s">
        <v>125</v>
      </c>
      <c r="D760" s="189"/>
      <c r="E760" s="188">
        <v>1</v>
      </c>
      <c r="F760" s="190"/>
      <c r="G760">
        <f t="shared" si="39"/>
        <v>27</v>
      </c>
      <c r="H760">
        <f>ROW()</f>
        <v>760</v>
      </c>
      <c r="I760">
        <f>IF(SUM(D760:E760)&lt;&gt;0,SUM(D$2:D760)-SUM(E$2:E760),"")</f>
        <v>0</v>
      </c>
      <c r="J760" s="203">
        <f t="shared" si="38"/>
        <v>41138</v>
      </c>
      <c r="K760" s="54" t="str">
        <f t="shared" si="37"/>
        <v>By  Delivery Costs  Rs/- 1</v>
      </c>
      <c r="L760" s="51">
        <f>SUMIFS(D$2:D760,C$2:C760,C760)-SUMIFS(E$2:E760,C$2:C760,C760)+IFERROR(VLOOKUP(C760,Master!B$1:F$101,5,FALSE),0)</f>
        <v>-1298</v>
      </c>
    </row>
    <row r="761" spans="1:12">
      <c r="A761" s="47">
        <f>IF(I761=0,A760,COUNTIF(I$2:I761,"=0")+1)</f>
        <v>380</v>
      </c>
      <c r="B761" s="203" t="s">
        <v>337</v>
      </c>
      <c r="C761" s="345" t="s">
        <v>264</v>
      </c>
      <c r="D761" s="189">
        <v>3</v>
      </c>
      <c r="E761" s="188"/>
      <c r="F761" s="190"/>
      <c r="G761">
        <f t="shared" si="39"/>
        <v>47</v>
      </c>
      <c r="H761">
        <f>ROW()</f>
        <v>761</v>
      </c>
      <c r="I761">
        <f>IF(SUM(D761:E761)&lt;&gt;0,SUM(D$2:D761)-SUM(E$2:E761),"")</f>
        <v>3</v>
      </c>
      <c r="J761" s="203">
        <f t="shared" si="38"/>
        <v>41112</v>
      </c>
      <c r="K761" s="54" t="str">
        <f t="shared" si="37"/>
        <v>By Cash Rs/-3</v>
      </c>
      <c r="L761" s="51">
        <f>SUMIFS(D$2:D761,C$2:C761,C761)-SUMIFS(E$2:E761,C$2:C761,C761)+IFERROR(VLOOKUP(C761,Master!B$1:F$101,5,FALSE),0)</f>
        <v>16</v>
      </c>
    </row>
    <row r="762" spans="1:12">
      <c r="A762" s="47">
        <f>IF(I762=0,A761,COUNTIF(I$2:I762,"=0")+1)</f>
        <v>380</v>
      </c>
      <c r="B762" s="203">
        <v>41112</v>
      </c>
      <c r="C762" s="345" t="s">
        <v>125</v>
      </c>
      <c r="D762" s="189"/>
      <c r="E762" s="188">
        <v>3</v>
      </c>
      <c r="F762" s="190"/>
      <c r="G762">
        <f t="shared" si="39"/>
        <v>27</v>
      </c>
      <c r="H762">
        <f>ROW()</f>
        <v>762</v>
      </c>
      <c r="I762">
        <f>IF(SUM(D762:E762)&lt;&gt;0,SUM(D$2:D762)-SUM(E$2:E762),"")</f>
        <v>0</v>
      </c>
      <c r="J762" s="203">
        <f t="shared" si="38"/>
        <v>41112</v>
      </c>
      <c r="K762" s="54" t="str">
        <f t="shared" si="37"/>
        <v>By  Education  Rs/- 3</v>
      </c>
      <c r="L762" s="51">
        <f>SUMIFS(D$2:D762,C$2:C762,C762)-SUMIFS(E$2:E762,C$2:C762,C762)+IFERROR(VLOOKUP(C762,Master!B$1:F$101,5,FALSE),0)</f>
        <v>-1301</v>
      </c>
    </row>
    <row r="763" spans="1:12">
      <c r="A763" s="47">
        <f>IF(I763=0,A762,COUNTIF(I$2:I763,"=0")+1)</f>
        <v>381</v>
      </c>
      <c r="B763" s="203" t="s">
        <v>337</v>
      </c>
      <c r="C763" s="345" t="s">
        <v>266</v>
      </c>
      <c r="D763" s="189">
        <v>7</v>
      </c>
      <c r="E763" s="188"/>
      <c r="F763" s="190"/>
      <c r="G763">
        <f t="shared" si="39"/>
        <v>49</v>
      </c>
      <c r="H763">
        <f>ROW()</f>
        <v>763</v>
      </c>
      <c r="I763">
        <f>IF(SUM(D763:E763)&lt;&gt;0,SUM(D$2:D763)-SUM(E$2:E763),"")</f>
        <v>7</v>
      </c>
      <c r="J763" s="203">
        <f t="shared" si="38"/>
        <v>41000</v>
      </c>
      <c r="K763" s="54" t="str">
        <f t="shared" si="37"/>
        <v>By Cash Rs/-7</v>
      </c>
      <c r="L763" s="51">
        <f>SUMIFS(D$2:D763,C$2:C763,C763)-SUMIFS(E$2:E763,C$2:C763,C763)+IFERROR(VLOOKUP(C763,Master!B$1:F$101,5,FALSE),0)</f>
        <v>14</v>
      </c>
    </row>
    <row r="764" spans="1:12">
      <c r="A764" s="47">
        <f>IF(I764=0,A763,COUNTIF(I$2:I764,"=0")+1)</f>
        <v>381</v>
      </c>
      <c r="B764" s="203">
        <v>41000</v>
      </c>
      <c r="C764" s="345" t="s">
        <v>125</v>
      </c>
      <c r="D764" s="189"/>
      <c r="E764" s="188">
        <v>7</v>
      </c>
      <c r="F764" s="190"/>
      <c r="G764">
        <f t="shared" si="39"/>
        <v>27</v>
      </c>
      <c r="H764">
        <f>ROW()</f>
        <v>764</v>
      </c>
      <c r="I764">
        <f>IF(SUM(D764:E764)&lt;&gt;0,SUM(D$2:D764)-SUM(E$2:E764),"")</f>
        <v>0</v>
      </c>
      <c r="J764" s="203">
        <f t="shared" si="38"/>
        <v>41000</v>
      </c>
      <c r="K764" s="54" t="str">
        <f t="shared" si="37"/>
        <v>By  Licenses  Rs/- 7</v>
      </c>
      <c r="L764" s="51">
        <f>SUMIFS(D$2:D764,C$2:C764,C764)-SUMIFS(E$2:E764,C$2:C764,C764)+IFERROR(VLOOKUP(C764,Master!B$1:F$101,5,FALSE),0)</f>
        <v>-1308</v>
      </c>
    </row>
    <row r="765" spans="1:12">
      <c r="A765" s="47">
        <f>IF(I765=0,A764,COUNTIF(I$2:I765,"=0")+1)</f>
        <v>382</v>
      </c>
      <c r="B765" s="203" t="s">
        <v>337</v>
      </c>
      <c r="C765" s="345" t="s">
        <v>268</v>
      </c>
      <c r="D765" s="189">
        <v>10</v>
      </c>
      <c r="E765" s="188"/>
      <c r="F765" s="190"/>
      <c r="G765">
        <f t="shared" si="39"/>
        <v>51</v>
      </c>
      <c r="H765">
        <f>ROW()</f>
        <v>765</v>
      </c>
      <c r="I765">
        <f>IF(SUM(D765:E765)&lt;&gt;0,SUM(D$2:D765)-SUM(E$2:E765),"")</f>
        <v>10</v>
      </c>
      <c r="J765" s="203">
        <f t="shared" si="38"/>
        <v>41123</v>
      </c>
      <c r="K765" s="54" t="str">
        <f t="shared" si="37"/>
        <v>By Cash Rs/-10</v>
      </c>
      <c r="L765" s="51">
        <f>SUMIFS(D$2:D765,C$2:C765,C765)-SUMIFS(E$2:E765,C$2:C765,C765)+IFERROR(VLOOKUP(C765,Master!B$1:F$101,5,FALSE),0)</f>
        <v>18</v>
      </c>
    </row>
    <row r="766" spans="1:12">
      <c r="A766" s="47">
        <f>IF(I766=0,A765,COUNTIF(I$2:I766,"=0")+1)</f>
        <v>382</v>
      </c>
      <c r="B766" s="203">
        <v>41123</v>
      </c>
      <c r="C766" s="345" t="s">
        <v>125</v>
      </c>
      <c r="D766" s="189"/>
      <c r="E766" s="188">
        <v>10</v>
      </c>
      <c r="F766" s="190"/>
      <c r="G766">
        <f t="shared" si="39"/>
        <v>27</v>
      </c>
      <c r="H766">
        <f>ROW()</f>
        <v>766</v>
      </c>
      <c r="I766">
        <f>IF(SUM(D766:E766)&lt;&gt;0,SUM(D$2:D766)-SUM(E$2:E766),"")</f>
        <v>0</v>
      </c>
      <c r="J766" s="203">
        <f t="shared" si="38"/>
        <v>41123</v>
      </c>
      <c r="K766" s="54" t="str">
        <f t="shared" si="37"/>
        <v>By  Magazine Subscriptions  Rs/- 10</v>
      </c>
      <c r="L766" s="51">
        <f>SUMIFS(D$2:D766,C$2:C766,C766)-SUMIFS(E$2:E766,C$2:C766,C766)+IFERROR(VLOOKUP(C766,Master!B$1:F$101,5,FALSE),0)</f>
        <v>-1318</v>
      </c>
    </row>
    <row r="767" spans="1:12">
      <c r="A767" s="47">
        <f>IF(I767=0,A766,COUNTIF(I$2:I767,"=0")+1)</f>
        <v>383</v>
      </c>
      <c r="B767" s="203" t="s">
        <v>337</v>
      </c>
      <c r="C767" s="345" t="s">
        <v>270</v>
      </c>
      <c r="D767" s="189">
        <v>9</v>
      </c>
      <c r="E767" s="188"/>
      <c r="F767" s="190"/>
      <c r="G767">
        <f t="shared" si="39"/>
        <v>53</v>
      </c>
      <c r="H767">
        <f>ROW()</f>
        <v>767</v>
      </c>
      <c r="I767">
        <f>IF(SUM(D767:E767)&lt;&gt;0,SUM(D$2:D767)-SUM(E$2:E767),"")</f>
        <v>9</v>
      </c>
      <c r="J767" s="203">
        <f t="shared" si="38"/>
        <v>41184</v>
      </c>
      <c r="K767" s="54" t="str">
        <f t="shared" si="37"/>
        <v>By Cash Rs/-9</v>
      </c>
      <c r="L767" s="51">
        <f>SUMIFS(D$2:D767,C$2:C767,C767)-SUMIFS(E$2:E767,C$2:C767,C767)+IFERROR(VLOOKUP(C767,Master!B$1:F$101,5,FALSE),0)</f>
        <v>14</v>
      </c>
    </row>
    <row r="768" spans="1:12">
      <c r="A768" s="47">
        <f>IF(I768=0,A767,COUNTIF(I$2:I768,"=0")+1)</f>
        <v>383</v>
      </c>
      <c r="B768" s="203">
        <v>41184</v>
      </c>
      <c r="C768" s="345" t="s">
        <v>125</v>
      </c>
      <c r="D768" s="189"/>
      <c r="E768" s="188">
        <v>9</v>
      </c>
      <c r="F768" s="190"/>
      <c r="G768">
        <f t="shared" si="39"/>
        <v>27</v>
      </c>
      <c r="H768">
        <f>ROW()</f>
        <v>768</v>
      </c>
      <c r="I768">
        <f>IF(SUM(D768:E768)&lt;&gt;0,SUM(D$2:D768)-SUM(E$2:E768),"")</f>
        <v>0</v>
      </c>
      <c r="J768" s="203">
        <f t="shared" si="38"/>
        <v>41184</v>
      </c>
      <c r="K768" s="54" t="str">
        <f t="shared" si="37"/>
        <v>By  Postage  Rs/- 9</v>
      </c>
      <c r="L768" s="51">
        <f>SUMIFS(D$2:D768,C$2:C768,C768)-SUMIFS(E$2:E768,C$2:C768,C768)+IFERROR(VLOOKUP(C768,Master!B$1:F$101,5,FALSE),0)</f>
        <v>-1327</v>
      </c>
    </row>
    <row r="769" spans="1:12">
      <c r="A769" s="47">
        <f>IF(I769=0,A768,COUNTIF(I$2:I769,"=0")+1)</f>
        <v>384</v>
      </c>
      <c r="B769" s="203" t="s">
        <v>337</v>
      </c>
      <c r="C769" s="345" t="s">
        <v>272</v>
      </c>
      <c r="D769" s="189">
        <v>2</v>
      </c>
      <c r="E769" s="188"/>
      <c r="F769" s="190"/>
      <c r="G769">
        <f t="shared" si="39"/>
        <v>55</v>
      </c>
      <c r="H769">
        <f>ROW()</f>
        <v>769</v>
      </c>
      <c r="I769">
        <f>IF(SUM(D769:E769)&lt;&gt;0,SUM(D$2:D769)-SUM(E$2:E769),"")</f>
        <v>2</v>
      </c>
      <c r="J769" s="203">
        <f t="shared" si="38"/>
        <v>41097</v>
      </c>
      <c r="K769" s="54" t="str">
        <f t="shared" si="37"/>
        <v>By Cash Rs/-2</v>
      </c>
      <c r="L769" s="51">
        <f>SUMIFS(D$2:D769,C$2:C769,C769)-SUMIFS(E$2:E769,C$2:C769,C769)+IFERROR(VLOOKUP(C769,Master!B$1:F$101,5,FALSE),0)</f>
        <v>13</v>
      </c>
    </row>
    <row r="770" spans="1:12">
      <c r="A770" s="47">
        <f>IF(I770=0,A769,COUNTIF(I$2:I770,"=0")+1)</f>
        <v>384</v>
      </c>
      <c r="B770" s="203">
        <v>41097</v>
      </c>
      <c r="C770" s="345" t="s">
        <v>125</v>
      </c>
      <c r="D770" s="189"/>
      <c r="E770" s="188">
        <v>2</v>
      </c>
      <c r="F770" s="190"/>
      <c r="G770">
        <f t="shared" si="39"/>
        <v>27</v>
      </c>
      <c r="H770">
        <f>ROW()</f>
        <v>770</v>
      </c>
      <c r="I770">
        <f>IF(SUM(D770:E770)&lt;&gt;0,SUM(D$2:D770)-SUM(E$2:E770),"")</f>
        <v>0</v>
      </c>
      <c r="J770" s="203">
        <f t="shared" si="38"/>
        <v>41097</v>
      </c>
      <c r="K770" s="54" t="str">
        <f t="shared" ref="K770:K833" si="40">IF(I770=0,"By "&amp;C769&amp;" Rs/- "&amp;SUM(D769:E769),"By "&amp;C771&amp;" Rs/-"&amp;SUM(D771:E771))</f>
        <v>By  Gas  Rs/- 2</v>
      </c>
      <c r="L770" s="51">
        <f>SUMIFS(D$2:D770,C$2:C770,C770)-SUMIFS(E$2:E770,C$2:C770,C770)+IFERROR(VLOOKUP(C770,Master!B$1:F$101,5,FALSE),0)</f>
        <v>-1329</v>
      </c>
    </row>
    <row r="771" spans="1:12">
      <c r="A771" s="47">
        <f>IF(I771=0,A770,COUNTIF(I$2:I771,"=0")+1)</f>
        <v>385</v>
      </c>
      <c r="B771" s="203" t="s">
        <v>337</v>
      </c>
      <c r="C771" s="345" t="s">
        <v>273</v>
      </c>
      <c r="D771" s="189">
        <v>3</v>
      </c>
      <c r="E771" s="188"/>
      <c r="F771" s="190"/>
      <c r="G771">
        <f t="shared" si="39"/>
        <v>57</v>
      </c>
      <c r="H771">
        <f>ROW()</f>
        <v>771</v>
      </c>
      <c r="I771">
        <f>IF(SUM(D771:E771)&lt;&gt;0,SUM(D$2:D771)-SUM(E$2:E771),"")</f>
        <v>3</v>
      </c>
      <c r="J771" s="203">
        <f t="shared" ref="J771:J834" si="41">IFERROR(AVERAGEIFS(B:B,A:A,A771),"")</f>
        <v>41221</v>
      </c>
      <c r="K771" s="54" t="str">
        <f t="shared" si="40"/>
        <v>By Cash Rs/-3</v>
      </c>
      <c r="L771" s="51">
        <f>SUMIFS(D$2:D771,C$2:C771,C771)-SUMIFS(E$2:E771,C$2:C771,C771)+IFERROR(VLOOKUP(C771,Master!B$1:F$101,5,FALSE),0)</f>
        <v>19</v>
      </c>
    </row>
    <row r="772" spans="1:12">
      <c r="A772" s="47">
        <f>IF(I772=0,A771,COUNTIF(I$2:I772,"=0")+1)</f>
        <v>385</v>
      </c>
      <c r="B772" s="203">
        <v>41221</v>
      </c>
      <c r="C772" s="345" t="s">
        <v>125</v>
      </c>
      <c r="D772" s="189"/>
      <c r="E772" s="188">
        <v>3</v>
      </c>
      <c r="F772" s="190"/>
      <c r="G772">
        <f t="shared" si="39"/>
        <v>27</v>
      </c>
      <c r="H772">
        <f>ROW()</f>
        <v>772</v>
      </c>
      <c r="I772">
        <f>IF(SUM(D772:E772)&lt;&gt;0,SUM(D$2:D772)-SUM(E$2:E772),"")</f>
        <v>0</v>
      </c>
      <c r="J772" s="203">
        <f t="shared" si="41"/>
        <v>41221</v>
      </c>
      <c r="K772" s="54" t="str">
        <f t="shared" si="40"/>
        <v>By  Repairs  Rs/- 3</v>
      </c>
      <c r="L772" s="51">
        <f>SUMIFS(D$2:D772,C$2:C772,C772)-SUMIFS(E$2:E772,C$2:C772,C772)+IFERROR(VLOOKUP(C772,Master!B$1:F$101,5,FALSE),0)</f>
        <v>-1332</v>
      </c>
    </row>
    <row r="773" spans="1:12">
      <c r="A773" s="47">
        <f>IF(I773=0,A772,COUNTIF(I$2:I773,"=0")+1)</f>
        <v>386</v>
      </c>
      <c r="B773" s="203" t="s">
        <v>337</v>
      </c>
      <c r="C773" s="345" t="s">
        <v>329</v>
      </c>
      <c r="D773" s="189">
        <v>5</v>
      </c>
      <c r="E773" s="188"/>
      <c r="F773" s="190"/>
      <c r="G773">
        <f t="shared" si="39"/>
        <v>59</v>
      </c>
      <c r="H773">
        <f>ROW()</f>
        <v>773</v>
      </c>
      <c r="I773">
        <f>IF(SUM(D773:E773)&lt;&gt;0,SUM(D$2:D773)-SUM(E$2:E773),"")</f>
        <v>5</v>
      </c>
      <c r="J773" s="203">
        <f t="shared" si="41"/>
        <v>41167</v>
      </c>
      <c r="K773" s="54" t="str">
        <f t="shared" si="40"/>
        <v>By Cash Rs/-5</v>
      </c>
      <c r="L773" s="51">
        <f>SUMIFS(D$2:D773,C$2:C773,C773)-SUMIFS(E$2:E773,C$2:C773,C773)+IFERROR(VLOOKUP(C773,Master!B$1:F$101,5,FALSE),0)</f>
        <v>16</v>
      </c>
    </row>
    <row r="774" spans="1:12">
      <c r="A774" s="47">
        <f>IF(I774=0,A773,COUNTIF(I$2:I774,"=0")+1)</f>
        <v>386</v>
      </c>
      <c r="B774" s="203">
        <v>41167</v>
      </c>
      <c r="C774" s="345" t="s">
        <v>125</v>
      </c>
      <c r="D774" s="189"/>
      <c r="E774" s="188">
        <v>5</v>
      </c>
      <c r="F774" s="190"/>
      <c r="G774">
        <f t="shared" si="39"/>
        <v>27</v>
      </c>
      <c r="H774">
        <f>ROW()</f>
        <v>774</v>
      </c>
      <c r="I774">
        <f>IF(SUM(D774:E774)&lt;&gt;0,SUM(D$2:D774)-SUM(E$2:E774),"")</f>
        <v>0</v>
      </c>
      <c r="J774" s="203">
        <f t="shared" si="41"/>
        <v>41167</v>
      </c>
      <c r="K774" s="54" t="str">
        <f t="shared" si="40"/>
        <v>By Travel &amp; Entertainment  Rs/- 5</v>
      </c>
      <c r="L774" s="51">
        <f>SUMIFS(D$2:D774,C$2:C774,C774)-SUMIFS(E$2:E774,C$2:C774,C774)+IFERROR(VLOOKUP(C774,Master!B$1:F$101,5,FALSE),0)</f>
        <v>-1337</v>
      </c>
    </row>
    <row r="775" spans="1:12">
      <c r="A775" s="47">
        <f>IF(I775=0,A774,COUNTIF(I$2:I775,"=0")+1)</f>
        <v>387</v>
      </c>
      <c r="B775" s="203" t="s">
        <v>337</v>
      </c>
      <c r="C775" s="345" t="s">
        <v>276</v>
      </c>
      <c r="D775" s="189">
        <v>6</v>
      </c>
      <c r="E775" s="188"/>
      <c r="F775" s="190"/>
      <c r="G775">
        <f t="shared" si="39"/>
        <v>61</v>
      </c>
      <c r="H775">
        <f>ROW()</f>
        <v>775</v>
      </c>
      <c r="I775">
        <f>IF(SUM(D775:E775)&lt;&gt;0,SUM(D$2:D775)-SUM(E$2:E775),"")</f>
        <v>6</v>
      </c>
      <c r="J775" s="203">
        <f t="shared" si="41"/>
        <v>41153</v>
      </c>
      <c r="K775" s="54" t="str">
        <f t="shared" si="40"/>
        <v>By Cash Rs/-6</v>
      </c>
      <c r="L775" s="51">
        <f>SUMIFS(D$2:D775,C$2:C775,C775)-SUMIFS(E$2:E775,C$2:C775,C775)+IFERROR(VLOOKUP(C775,Master!B$1:F$101,5,FALSE),0)</f>
        <v>15</v>
      </c>
    </row>
    <row r="776" spans="1:12">
      <c r="A776" s="47">
        <f>IF(I776=0,A775,COUNTIF(I$2:I776,"=0")+1)</f>
        <v>387</v>
      </c>
      <c r="B776" s="203">
        <v>41153</v>
      </c>
      <c r="C776" s="345" t="s">
        <v>125</v>
      </c>
      <c r="D776" s="189"/>
      <c r="E776" s="188">
        <v>6</v>
      </c>
      <c r="F776" s="190"/>
      <c r="G776">
        <f t="shared" si="39"/>
        <v>27</v>
      </c>
      <c r="H776">
        <f>ROW()</f>
        <v>776</v>
      </c>
      <c r="I776">
        <f>IF(SUM(D776:E776)&lt;&gt;0,SUM(D$2:D776)-SUM(E$2:E776),"")</f>
        <v>0</v>
      </c>
      <c r="J776" s="203">
        <f t="shared" si="41"/>
        <v>41153</v>
      </c>
      <c r="K776" s="54" t="str">
        <f t="shared" si="40"/>
        <v>By  Food - Staff Meetings  Rs/- 6</v>
      </c>
      <c r="L776" s="51">
        <f>SUMIFS(D$2:D776,C$2:C776,C776)-SUMIFS(E$2:E776,C$2:C776,C776)+IFERROR(VLOOKUP(C776,Master!B$1:F$101,5,FALSE),0)</f>
        <v>-1343</v>
      </c>
    </row>
    <row r="777" spans="1:12">
      <c r="A777" s="47">
        <f>IF(I777=0,A776,COUNTIF(I$2:I777,"=0")+1)</f>
        <v>388</v>
      </c>
      <c r="B777" s="203" t="s">
        <v>337</v>
      </c>
      <c r="C777" s="345" t="s">
        <v>278</v>
      </c>
      <c r="D777" s="189">
        <v>9</v>
      </c>
      <c r="E777" s="188"/>
      <c r="F777" s="190"/>
      <c r="G777">
        <f t="shared" si="39"/>
        <v>63</v>
      </c>
      <c r="H777">
        <f>ROW()</f>
        <v>777</v>
      </c>
      <c r="I777">
        <f>IF(SUM(D777:E777)&lt;&gt;0,SUM(D$2:D777)-SUM(E$2:E777),"")</f>
        <v>9</v>
      </c>
      <c r="J777" s="203">
        <f t="shared" si="41"/>
        <v>41217</v>
      </c>
      <c r="K777" s="54" t="str">
        <f t="shared" si="40"/>
        <v>By Cash Rs/-9</v>
      </c>
      <c r="L777" s="51">
        <f>SUMIFS(D$2:D777,C$2:C777,C777)-SUMIFS(E$2:E777,C$2:C777,C777)+IFERROR(VLOOKUP(C777,Master!B$1:F$101,5,FALSE),0)</f>
        <v>18</v>
      </c>
    </row>
    <row r="778" spans="1:12">
      <c r="A778" s="47">
        <f>IF(I778=0,A777,COUNTIF(I$2:I778,"=0")+1)</f>
        <v>388</v>
      </c>
      <c r="B778" s="203">
        <v>41217</v>
      </c>
      <c r="C778" s="345" t="s">
        <v>125</v>
      </c>
      <c r="D778" s="189"/>
      <c r="E778" s="188">
        <v>9</v>
      </c>
      <c r="F778" s="190"/>
      <c r="G778">
        <f t="shared" si="39"/>
        <v>27</v>
      </c>
      <c r="H778">
        <f>ROW()</f>
        <v>778</v>
      </c>
      <c r="I778">
        <f>IF(SUM(D778:E778)&lt;&gt;0,SUM(D$2:D778)-SUM(E$2:E778),"")</f>
        <v>0</v>
      </c>
      <c r="J778" s="203">
        <f t="shared" si="41"/>
        <v>41217</v>
      </c>
      <c r="K778" s="54" t="str">
        <f t="shared" si="40"/>
        <v>By  Meals - Business  Rs/- 9</v>
      </c>
      <c r="L778" s="51">
        <f>SUMIFS(D$2:D778,C$2:C778,C778)-SUMIFS(E$2:E778,C$2:C778,C778)+IFERROR(VLOOKUP(C778,Master!B$1:F$101,5,FALSE),0)</f>
        <v>-1352</v>
      </c>
    </row>
    <row r="779" spans="1:12">
      <c r="A779" s="47">
        <f>IF(I779=0,A778,COUNTIF(I$2:I779,"=0")+1)</f>
        <v>389</v>
      </c>
      <c r="B779" s="203" t="s">
        <v>337</v>
      </c>
      <c r="C779" s="345" t="s">
        <v>280</v>
      </c>
      <c r="D779" s="189">
        <v>7</v>
      </c>
      <c r="E779" s="188"/>
      <c r="F779" s="190"/>
      <c r="G779">
        <f t="shared" si="39"/>
        <v>65</v>
      </c>
      <c r="H779">
        <f>ROW()</f>
        <v>779</v>
      </c>
      <c r="I779">
        <f>IF(SUM(D779:E779)&lt;&gt;0,SUM(D$2:D779)-SUM(E$2:E779),"")</f>
        <v>7</v>
      </c>
      <c r="J779" s="203">
        <f t="shared" si="41"/>
        <v>41019</v>
      </c>
      <c r="K779" s="54" t="str">
        <f t="shared" si="40"/>
        <v>By Cash Rs/-7</v>
      </c>
      <c r="L779" s="51">
        <f>SUMIFS(D$2:D779,C$2:C779,C779)-SUMIFS(E$2:E779,C$2:C779,C779)+IFERROR(VLOOKUP(C779,Master!B$1:F$101,5,FALSE),0)</f>
        <v>26</v>
      </c>
    </row>
    <row r="780" spans="1:12">
      <c r="A780" s="47">
        <f>IF(I780=0,A779,COUNTIF(I$2:I780,"=0")+1)</f>
        <v>389</v>
      </c>
      <c r="B780" s="203">
        <v>41019</v>
      </c>
      <c r="C780" s="345" t="s">
        <v>125</v>
      </c>
      <c r="D780" s="189"/>
      <c r="E780" s="188">
        <v>7</v>
      </c>
      <c r="F780" s="190"/>
      <c r="G780">
        <f t="shared" ref="G780:G843" si="42">VLOOKUP(C780,LL,2,FALSE)</f>
        <v>27</v>
      </c>
      <c r="H780">
        <f>ROW()</f>
        <v>780</v>
      </c>
      <c r="I780">
        <f>IF(SUM(D780:E780)&lt;&gt;0,SUM(D$2:D780)-SUM(E$2:E780),"")</f>
        <v>0</v>
      </c>
      <c r="J780" s="203">
        <f t="shared" si="41"/>
        <v>41019</v>
      </c>
      <c r="K780" s="54" t="str">
        <f t="shared" si="40"/>
        <v>By  Travel  Rs/- 7</v>
      </c>
      <c r="L780" s="51">
        <f>SUMIFS(D$2:D780,C$2:C780,C780)-SUMIFS(E$2:E780,C$2:C780,C780)+IFERROR(VLOOKUP(C780,Master!B$1:F$101,5,FALSE),0)</f>
        <v>-1359</v>
      </c>
    </row>
    <row r="781" spans="1:12">
      <c r="A781" s="47">
        <f>IF(I781=0,A780,COUNTIF(I$2:I781,"=0")+1)</f>
        <v>390</v>
      </c>
      <c r="B781" s="203" t="s">
        <v>337</v>
      </c>
      <c r="C781" s="345" t="s">
        <v>336</v>
      </c>
      <c r="D781" s="189">
        <v>8</v>
      </c>
      <c r="E781" s="188"/>
      <c r="F781" s="190"/>
      <c r="G781">
        <f t="shared" si="42"/>
        <v>90</v>
      </c>
      <c r="H781">
        <f>ROW()</f>
        <v>781</v>
      </c>
      <c r="I781">
        <f>IF(SUM(D781:E781)&lt;&gt;0,SUM(D$2:D781)-SUM(E$2:E781),"")</f>
        <v>8</v>
      </c>
      <c r="J781" s="203">
        <f t="shared" si="41"/>
        <v>41066</v>
      </c>
      <c r="K781" s="54" t="str">
        <f t="shared" si="40"/>
        <v>By Cash Rs/-8</v>
      </c>
      <c r="L781" s="51">
        <f>SUMIFS(D$2:D781,C$2:C781,C781)-SUMIFS(E$2:E781,C$2:C781,C781)+IFERROR(VLOOKUP(C781,Master!B$1:F$101,5,FALSE),0)</f>
        <v>19</v>
      </c>
    </row>
    <row r="782" spans="1:12">
      <c r="A782" s="47">
        <f>IF(I782=0,A781,COUNTIF(I$2:I782,"=0")+1)</f>
        <v>390</v>
      </c>
      <c r="B782" s="203">
        <v>41066</v>
      </c>
      <c r="C782" s="345" t="s">
        <v>125</v>
      </c>
      <c r="D782" s="189"/>
      <c r="E782" s="188">
        <v>8</v>
      </c>
      <c r="F782" s="190"/>
      <c r="G782">
        <f t="shared" si="42"/>
        <v>27</v>
      </c>
      <c r="H782">
        <f>ROW()</f>
        <v>782</v>
      </c>
      <c r="I782">
        <f>IF(SUM(D782:E782)&lt;&gt;0,SUM(D$2:D782)-SUM(E$2:E782),"")</f>
        <v>0</v>
      </c>
      <c r="J782" s="203">
        <f t="shared" si="41"/>
        <v>41066</v>
      </c>
      <c r="K782" s="54" t="str">
        <f t="shared" si="40"/>
        <v>By Finance Cost Rs/- 8</v>
      </c>
      <c r="L782" s="51">
        <f>SUMIFS(D$2:D782,C$2:C782,C782)-SUMIFS(E$2:E782,C$2:C782,C782)+IFERROR(VLOOKUP(C782,Master!B$1:F$101,5,FALSE),0)</f>
        <v>-1367</v>
      </c>
    </row>
    <row r="783" spans="1:12">
      <c r="A783" s="47">
        <f>IF(I783=0,A782,COUNTIF(I$2:I783,"=0")+1)</f>
        <v>391</v>
      </c>
      <c r="B783" s="203" t="s">
        <v>337</v>
      </c>
      <c r="C783" s="345" t="s">
        <v>338</v>
      </c>
      <c r="D783" s="189">
        <v>10</v>
      </c>
      <c r="E783" s="188"/>
      <c r="F783" s="190"/>
      <c r="G783">
        <f t="shared" si="42"/>
        <v>31</v>
      </c>
      <c r="H783">
        <f>ROW()</f>
        <v>783</v>
      </c>
      <c r="I783">
        <f>IF(SUM(D783:E783)&lt;&gt;0,SUM(D$2:D783)-SUM(E$2:E783),"")</f>
        <v>10</v>
      </c>
      <c r="J783" s="203">
        <f t="shared" si="41"/>
        <v>41033</v>
      </c>
      <c r="K783" s="54" t="str">
        <f t="shared" si="40"/>
        <v>By Cash Rs/-10</v>
      </c>
      <c r="L783" s="51">
        <f>SUMIFS(D$2:D783,C$2:C783,C783)-SUMIFS(E$2:E783,C$2:C783,C783)+IFERROR(VLOOKUP(C783,Master!B$1:F$101,5,FALSE),0)</f>
        <v>35</v>
      </c>
    </row>
    <row r="784" spans="1:12">
      <c r="A784" s="47">
        <f>IF(I784=0,A783,COUNTIF(I$2:I784,"=0")+1)</f>
        <v>391</v>
      </c>
      <c r="B784" s="203">
        <v>41033</v>
      </c>
      <c r="C784" s="345" t="s">
        <v>125</v>
      </c>
      <c r="D784" s="189"/>
      <c r="E784" s="188">
        <v>10</v>
      </c>
      <c r="F784" s="190"/>
      <c r="G784">
        <f t="shared" si="42"/>
        <v>27</v>
      </c>
      <c r="H784">
        <f>ROW()</f>
        <v>784</v>
      </c>
      <c r="I784">
        <f>IF(SUM(D784:E784)&lt;&gt;0,SUM(D$2:D784)-SUM(E$2:E784),"")</f>
        <v>0</v>
      </c>
      <c r="J784" s="203">
        <f t="shared" si="41"/>
        <v>41033</v>
      </c>
      <c r="K784" s="54" t="str">
        <f t="shared" si="40"/>
        <v>By  Heat Rs/- 10</v>
      </c>
      <c r="L784" s="51">
        <f>SUMIFS(D$2:D784,C$2:C784,C784)-SUMIFS(E$2:E784,C$2:C784,C784)+IFERROR(VLOOKUP(C784,Master!B$1:F$101,5,FALSE),0)</f>
        <v>-1377</v>
      </c>
    </row>
    <row r="785" spans="1:12">
      <c r="A785" s="47">
        <f>IF(I785=0,A784,COUNTIF(I$2:I785,"=0")+1)</f>
        <v>392</v>
      </c>
      <c r="B785" s="203" t="s">
        <v>337</v>
      </c>
      <c r="C785" s="345" t="s">
        <v>251</v>
      </c>
      <c r="D785" s="189">
        <v>2</v>
      </c>
      <c r="E785" s="188"/>
      <c r="F785" s="190"/>
      <c r="G785">
        <f t="shared" si="42"/>
        <v>33</v>
      </c>
      <c r="H785">
        <f>ROW()</f>
        <v>785</v>
      </c>
      <c r="I785">
        <f>IF(SUM(D785:E785)&lt;&gt;0,SUM(D$2:D785)-SUM(E$2:E785),"")</f>
        <v>2</v>
      </c>
      <c r="J785" s="203">
        <f t="shared" si="41"/>
        <v>41074</v>
      </c>
      <c r="K785" s="54" t="str">
        <f t="shared" si="40"/>
        <v>By Cash Rs/-2</v>
      </c>
      <c r="L785" s="51">
        <f>SUMIFS(D$2:D785,C$2:C785,C785)-SUMIFS(E$2:E785,C$2:C785,C785)+IFERROR(VLOOKUP(C785,Master!B$1:F$101,5,FALSE),0)</f>
        <v>12</v>
      </c>
    </row>
    <row r="786" spans="1:12">
      <c r="A786" s="47">
        <f>IF(I786=0,A785,COUNTIF(I$2:I786,"=0")+1)</f>
        <v>392</v>
      </c>
      <c r="B786" s="203">
        <v>41074</v>
      </c>
      <c r="C786" s="345" t="s">
        <v>125</v>
      </c>
      <c r="D786" s="189"/>
      <c r="E786" s="188">
        <v>2</v>
      </c>
      <c r="F786" s="190"/>
      <c r="G786">
        <f t="shared" si="42"/>
        <v>27</v>
      </c>
      <c r="H786">
        <f>ROW()</f>
        <v>786</v>
      </c>
      <c r="I786">
        <f>IF(SUM(D786:E786)&lt;&gt;0,SUM(D$2:D786)-SUM(E$2:E786),"")</f>
        <v>0</v>
      </c>
      <c r="J786" s="203">
        <f t="shared" si="41"/>
        <v>41074</v>
      </c>
      <c r="K786" s="54" t="str">
        <f t="shared" si="40"/>
        <v>By  Internet  Rs/- 2</v>
      </c>
      <c r="L786" s="51">
        <f>SUMIFS(D$2:D786,C$2:C786,C786)-SUMIFS(E$2:E786,C$2:C786,C786)+IFERROR(VLOOKUP(C786,Master!B$1:F$101,5,FALSE),0)</f>
        <v>-1379</v>
      </c>
    </row>
    <row r="787" spans="1:12">
      <c r="A787" s="47">
        <f>IF(I787=0,A786,COUNTIF(I$2:I787,"=0")+1)</f>
        <v>393</v>
      </c>
      <c r="B787" s="203" t="s">
        <v>337</v>
      </c>
      <c r="C787" s="345" t="s">
        <v>253</v>
      </c>
      <c r="D787" s="189">
        <v>3</v>
      </c>
      <c r="E787" s="188"/>
      <c r="F787" s="190"/>
      <c r="G787">
        <f t="shared" si="42"/>
        <v>35</v>
      </c>
      <c r="H787">
        <f>ROW()</f>
        <v>787</v>
      </c>
      <c r="I787">
        <f>IF(SUM(D787:E787)&lt;&gt;0,SUM(D$2:D787)-SUM(E$2:E787),"")</f>
        <v>3</v>
      </c>
      <c r="J787" s="203">
        <f t="shared" si="41"/>
        <v>41105</v>
      </c>
      <c r="K787" s="54" t="str">
        <f t="shared" si="40"/>
        <v>By Cash Rs/-3</v>
      </c>
      <c r="L787" s="51">
        <f>SUMIFS(D$2:D787,C$2:C787,C787)-SUMIFS(E$2:E787,C$2:C787,C787)+IFERROR(VLOOKUP(C787,Master!B$1:F$101,5,FALSE),0)</f>
        <v>25</v>
      </c>
    </row>
    <row r="788" spans="1:12">
      <c r="A788" s="47">
        <f>IF(I788=0,A787,COUNTIF(I$2:I788,"=0")+1)</f>
        <v>393</v>
      </c>
      <c r="B788" s="203">
        <v>41105</v>
      </c>
      <c r="C788" s="345" t="s">
        <v>125</v>
      </c>
      <c r="D788" s="189"/>
      <c r="E788" s="188">
        <v>3</v>
      </c>
      <c r="F788" s="190"/>
      <c r="G788">
        <f t="shared" si="42"/>
        <v>27</v>
      </c>
      <c r="H788">
        <f>ROW()</f>
        <v>788</v>
      </c>
      <c r="I788">
        <f>IF(SUM(D788:E788)&lt;&gt;0,SUM(D$2:D788)-SUM(E$2:E788),"")</f>
        <v>0</v>
      </c>
      <c r="J788" s="203">
        <f t="shared" si="41"/>
        <v>41105</v>
      </c>
      <c r="K788" s="54" t="str">
        <f t="shared" si="40"/>
        <v>By  Rent or Lease  Rs/- 3</v>
      </c>
      <c r="L788" s="51">
        <f>SUMIFS(D$2:D788,C$2:C788,C788)-SUMIFS(E$2:E788,C$2:C788,C788)+IFERROR(VLOOKUP(C788,Master!B$1:F$101,5,FALSE),0)</f>
        <v>-1382</v>
      </c>
    </row>
    <row r="789" spans="1:12">
      <c r="A789" s="47">
        <f>IF(I789=0,A788,COUNTIF(I$2:I789,"=0")+1)</f>
        <v>394</v>
      </c>
      <c r="B789" s="203" t="s">
        <v>337</v>
      </c>
      <c r="C789" s="345" t="s">
        <v>255</v>
      </c>
      <c r="D789" s="189">
        <v>8</v>
      </c>
      <c r="E789" s="188"/>
      <c r="F789" s="190"/>
      <c r="G789">
        <f t="shared" si="42"/>
        <v>37</v>
      </c>
      <c r="H789">
        <f>ROW()</f>
        <v>789</v>
      </c>
      <c r="I789">
        <f>IF(SUM(D789:E789)&lt;&gt;0,SUM(D$2:D789)-SUM(E$2:E789),"")</f>
        <v>8</v>
      </c>
      <c r="J789" s="203">
        <f t="shared" si="41"/>
        <v>41000</v>
      </c>
      <c r="K789" s="54" t="str">
        <f t="shared" si="40"/>
        <v>By Cash Rs/-8</v>
      </c>
      <c r="L789" s="51">
        <f>SUMIFS(D$2:D789,C$2:C789,C789)-SUMIFS(E$2:E789,C$2:C789,C789)+IFERROR(VLOOKUP(C789,Master!B$1:F$101,5,FALSE),0)</f>
        <v>22</v>
      </c>
    </row>
    <row r="790" spans="1:12">
      <c r="A790" s="47">
        <f>IF(I790=0,A789,COUNTIF(I$2:I790,"=0")+1)</f>
        <v>394</v>
      </c>
      <c r="B790" s="203">
        <v>41000</v>
      </c>
      <c r="C790" s="345" t="s">
        <v>125</v>
      </c>
      <c r="D790" s="189"/>
      <c r="E790" s="188">
        <v>8</v>
      </c>
      <c r="F790" s="190"/>
      <c r="G790">
        <f t="shared" si="42"/>
        <v>27</v>
      </c>
      <c r="H790">
        <f>ROW()</f>
        <v>790</v>
      </c>
      <c r="I790">
        <f>IF(SUM(D790:E790)&lt;&gt;0,SUM(D$2:D790)-SUM(E$2:E790),"")</f>
        <v>0</v>
      </c>
      <c r="J790" s="203">
        <f t="shared" si="41"/>
        <v>41000</v>
      </c>
      <c r="K790" s="54" t="str">
        <f t="shared" si="40"/>
        <v>By  Telephone  Rs/- 8</v>
      </c>
      <c r="L790" s="51">
        <f>SUMIFS(D$2:D790,C$2:C790,C790)-SUMIFS(E$2:E790,C$2:C790,C790)+IFERROR(VLOOKUP(C790,Master!B$1:F$101,5,FALSE),0)</f>
        <v>-1390</v>
      </c>
    </row>
    <row r="791" spans="1:12">
      <c r="A791" s="47">
        <f>IF(I791=0,A790,COUNTIF(I$2:I791,"=0")+1)</f>
        <v>395</v>
      </c>
      <c r="B791" s="203" t="s">
        <v>337</v>
      </c>
      <c r="C791" s="345" t="s">
        <v>328</v>
      </c>
      <c r="D791" s="189">
        <v>6</v>
      </c>
      <c r="E791" s="188"/>
      <c r="F791" s="190"/>
      <c r="G791">
        <f t="shared" si="42"/>
        <v>39</v>
      </c>
      <c r="H791">
        <f>ROW()</f>
        <v>791</v>
      </c>
      <c r="I791">
        <f>IF(SUM(D791:E791)&lt;&gt;0,SUM(D$2:D791)-SUM(E$2:E791),"")</f>
        <v>6</v>
      </c>
      <c r="J791" s="203">
        <f t="shared" si="41"/>
        <v>41002</v>
      </c>
      <c r="K791" s="54" t="str">
        <f t="shared" si="40"/>
        <v>By Cash Rs/-6</v>
      </c>
      <c r="L791" s="51">
        <f>SUMIFS(D$2:D791,C$2:C791,C791)-SUMIFS(E$2:E791,C$2:C791,C791)+IFERROR(VLOOKUP(C791,Master!B$1:F$101,5,FALSE),0)</f>
        <v>24</v>
      </c>
    </row>
    <row r="792" spans="1:12">
      <c r="A792" s="47">
        <f>IF(I792=0,A791,COUNTIF(I$2:I792,"=0")+1)</f>
        <v>395</v>
      </c>
      <c r="B792" s="203">
        <v>41002</v>
      </c>
      <c r="C792" s="345" t="s">
        <v>125</v>
      </c>
      <c r="D792" s="189"/>
      <c r="E792" s="188">
        <v>6</v>
      </c>
      <c r="F792" s="190"/>
      <c r="G792">
        <f t="shared" si="42"/>
        <v>27</v>
      </c>
      <c r="H792">
        <f>ROW()</f>
        <v>792</v>
      </c>
      <c r="I792">
        <f>IF(SUM(D792:E792)&lt;&gt;0,SUM(D$2:D792)-SUM(E$2:E792),"")</f>
        <v>0</v>
      </c>
      <c r="J792" s="203">
        <f t="shared" si="41"/>
        <v>41002</v>
      </c>
      <c r="K792" s="54" t="str">
        <f t="shared" si="40"/>
        <v>By Office Expenses  Rs/- 6</v>
      </c>
      <c r="L792" s="51">
        <f>SUMIFS(D$2:D792,C$2:C792,C792)-SUMIFS(E$2:E792,C$2:C792,C792)+IFERROR(VLOOKUP(C792,Master!B$1:F$101,5,FALSE),0)</f>
        <v>-1396</v>
      </c>
    </row>
    <row r="793" spans="1:12">
      <c r="A793" s="47">
        <f>IF(I793=0,A792,COUNTIF(I$2:I793,"=0")+1)</f>
        <v>396</v>
      </c>
      <c r="B793" s="203" t="s">
        <v>337</v>
      </c>
      <c r="C793" s="345" t="s">
        <v>258</v>
      </c>
      <c r="D793" s="189">
        <v>10</v>
      </c>
      <c r="E793" s="188"/>
      <c r="F793" s="190"/>
      <c r="G793">
        <f t="shared" si="42"/>
        <v>41</v>
      </c>
      <c r="H793">
        <f>ROW()</f>
        <v>793</v>
      </c>
      <c r="I793">
        <f>IF(SUM(D793:E793)&lt;&gt;0,SUM(D$2:D793)-SUM(E$2:E793),"")</f>
        <v>10</v>
      </c>
      <c r="J793" s="203">
        <f t="shared" si="41"/>
        <v>41091</v>
      </c>
      <c r="K793" s="54" t="str">
        <f t="shared" si="40"/>
        <v>By Cash Rs/-10</v>
      </c>
      <c r="L793" s="51">
        <f>SUMIFS(D$2:D793,C$2:C793,C793)-SUMIFS(E$2:E793,C$2:C793,C793)+IFERROR(VLOOKUP(C793,Master!B$1:F$101,5,FALSE),0)</f>
        <v>35</v>
      </c>
    </row>
    <row r="794" spans="1:12">
      <c r="A794" s="47">
        <f>IF(I794=0,A793,COUNTIF(I$2:I794,"=0")+1)</f>
        <v>396</v>
      </c>
      <c r="B794" s="203">
        <v>41091</v>
      </c>
      <c r="C794" s="345" t="s">
        <v>125</v>
      </c>
      <c r="D794" s="189"/>
      <c r="E794" s="188">
        <v>10</v>
      </c>
      <c r="F794" s="190"/>
      <c r="G794">
        <f t="shared" si="42"/>
        <v>27</v>
      </c>
      <c r="H794">
        <f>ROW()</f>
        <v>794</v>
      </c>
      <c r="I794">
        <f>IF(SUM(D794:E794)&lt;&gt;0,SUM(D$2:D794)-SUM(E$2:E794),"")</f>
        <v>0</v>
      </c>
      <c r="J794" s="203">
        <f t="shared" si="41"/>
        <v>41091</v>
      </c>
      <c r="K794" s="54" t="str">
        <f t="shared" si="40"/>
        <v>By  Bad Debt Expenses  Rs/- 10</v>
      </c>
      <c r="L794" s="51">
        <f>SUMIFS(D$2:D794,C$2:C794,C794)-SUMIFS(E$2:E794,C$2:C794,C794)+IFERROR(VLOOKUP(C794,Master!B$1:F$101,5,FALSE),0)</f>
        <v>-1406</v>
      </c>
    </row>
    <row r="795" spans="1:12">
      <c r="A795" s="47">
        <f>IF(I795=0,A794,COUNTIF(I$2:I795,"=0")+1)</f>
        <v>397</v>
      </c>
      <c r="B795" s="203" t="s">
        <v>337</v>
      </c>
      <c r="C795" s="345" t="s">
        <v>260</v>
      </c>
      <c r="D795" s="189">
        <v>9</v>
      </c>
      <c r="E795" s="188"/>
      <c r="F795" s="190"/>
      <c r="G795">
        <f t="shared" si="42"/>
        <v>43</v>
      </c>
      <c r="H795">
        <f>ROW()</f>
        <v>795</v>
      </c>
      <c r="I795">
        <f>IF(SUM(D795:E795)&lt;&gt;0,SUM(D$2:D795)-SUM(E$2:E795),"")</f>
        <v>9</v>
      </c>
      <c r="J795" s="203">
        <f t="shared" si="41"/>
        <v>41099</v>
      </c>
      <c r="K795" s="54" t="str">
        <f t="shared" si="40"/>
        <v>By Cash Rs/-9</v>
      </c>
      <c r="L795" s="51">
        <f>SUMIFS(D$2:D795,C$2:C795,C795)-SUMIFS(E$2:E795,C$2:C795,C795)+IFERROR(VLOOKUP(C795,Master!B$1:F$101,5,FALSE),0)</f>
        <v>18</v>
      </c>
    </row>
    <row r="796" spans="1:12">
      <c r="A796" s="47">
        <f>IF(I796=0,A795,COUNTIF(I$2:I796,"=0")+1)</f>
        <v>397</v>
      </c>
      <c r="B796" s="203">
        <v>41099</v>
      </c>
      <c r="C796" s="345" t="s">
        <v>125</v>
      </c>
      <c r="D796" s="189"/>
      <c r="E796" s="188">
        <v>9</v>
      </c>
      <c r="F796" s="190"/>
      <c r="G796">
        <f t="shared" si="42"/>
        <v>27</v>
      </c>
      <c r="H796">
        <f>ROW()</f>
        <v>796</v>
      </c>
      <c r="I796">
        <f>IF(SUM(D796:E796)&lt;&gt;0,SUM(D$2:D796)-SUM(E$2:E796),"")</f>
        <v>0</v>
      </c>
      <c r="J796" s="203">
        <f t="shared" si="41"/>
        <v>41099</v>
      </c>
      <c r="K796" s="54" t="str">
        <f t="shared" si="40"/>
        <v>By  Books &amp; Manuals  Rs/- 9</v>
      </c>
      <c r="L796" s="51">
        <f>SUMIFS(D$2:D796,C$2:C796,C796)-SUMIFS(E$2:E796,C$2:C796,C796)+IFERROR(VLOOKUP(C796,Master!B$1:F$101,5,FALSE),0)</f>
        <v>-1415</v>
      </c>
    </row>
    <row r="797" spans="1:12">
      <c r="A797" s="47">
        <f>IF(I797=0,A796,COUNTIF(I$2:I797,"=0")+1)</f>
        <v>398</v>
      </c>
      <c r="B797" s="203" t="s">
        <v>337</v>
      </c>
      <c r="C797" s="345" t="s">
        <v>262</v>
      </c>
      <c r="D797" s="189">
        <v>1</v>
      </c>
      <c r="E797" s="188"/>
      <c r="F797" s="190"/>
      <c r="G797">
        <f t="shared" si="42"/>
        <v>45</v>
      </c>
      <c r="H797">
        <f>ROW()</f>
        <v>797</v>
      </c>
      <c r="I797">
        <f>IF(SUM(D797:E797)&lt;&gt;0,SUM(D$2:D797)-SUM(E$2:E797),"")</f>
        <v>1</v>
      </c>
      <c r="J797" s="203">
        <f t="shared" si="41"/>
        <v>41157</v>
      </c>
      <c r="K797" s="54" t="str">
        <f t="shared" si="40"/>
        <v>By Cash Rs/-1</v>
      </c>
      <c r="L797" s="51">
        <f>SUMIFS(D$2:D797,C$2:C797,C797)-SUMIFS(E$2:E797,C$2:C797,C797)+IFERROR(VLOOKUP(C797,Master!B$1:F$101,5,FALSE),0)</f>
        <v>8</v>
      </c>
    </row>
    <row r="798" spans="1:12">
      <c r="A798" s="47">
        <f>IF(I798=0,A797,COUNTIF(I$2:I798,"=0")+1)</f>
        <v>398</v>
      </c>
      <c r="B798" s="203">
        <v>41157</v>
      </c>
      <c r="C798" s="345" t="s">
        <v>125</v>
      </c>
      <c r="D798" s="189"/>
      <c r="E798" s="188">
        <v>1</v>
      </c>
      <c r="F798" s="190"/>
      <c r="G798">
        <f t="shared" si="42"/>
        <v>27</v>
      </c>
      <c r="H798">
        <f>ROW()</f>
        <v>798</v>
      </c>
      <c r="I798">
        <f>IF(SUM(D798:E798)&lt;&gt;0,SUM(D$2:D798)-SUM(E$2:E798),"")</f>
        <v>0</v>
      </c>
      <c r="J798" s="203">
        <f t="shared" si="41"/>
        <v>41157</v>
      </c>
      <c r="K798" s="54" t="str">
        <f t="shared" si="40"/>
        <v>By  Delivery Costs  Rs/- 1</v>
      </c>
      <c r="L798" s="51">
        <f>SUMIFS(D$2:D798,C$2:C798,C798)-SUMIFS(E$2:E798,C$2:C798,C798)+IFERROR(VLOOKUP(C798,Master!B$1:F$101,5,FALSE),0)</f>
        <v>-1416</v>
      </c>
    </row>
    <row r="799" spans="1:12">
      <c r="A799" s="47">
        <f>IF(I799=0,A798,COUNTIF(I$2:I799,"=0")+1)</f>
        <v>399</v>
      </c>
      <c r="B799" s="203" t="s">
        <v>337</v>
      </c>
      <c r="C799" s="345" t="s">
        <v>264</v>
      </c>
      <c r="D799" s="189">
        <v>2</v>
      </c>
      <c r="E799" s="188"/>
      <c r="F799" s="190"/>
      <c r="G799">
        <f t="shared" si="42"/>
        <v>47</v>
      </c>
      <c r="H799">
        <f>ROW()</f>
        <v>799</v>
      </c>
      <c r="I799">
        <f>IF(SUM(D799:E799)&lt;&gt;0,SUM(D$2:D799)-SUM(E$2:E799),"")</f>
        <v>2</v>
      </c>
      <c r="J799" s="203">
        <f t="shared" si="41"/>
        <v>41063</v>
      </c>
      <c r="K799" s="54" t="str">
        <f t="shared" si="40"/>
        <v>By Cash Rs/-2</v>
      </c>
      <c r="L799" s="51">
        <f>SUMIFS(D$2:D799,C$2:C799,C799)-SUMIFS(E$2:E799,C$2:C799,C799)+IFERROR(VLOOKUP(C799,Master!B$1:F$101,5,FALSE),0)</f>
        <v>18</v>
      </c>
    </row>
    <row r="800" spans="1:12">
      <c r="A800" s="47">
        <f>IF(I800=0,A799,COUNTIF(I$2:I800,"=0")+1)</f>
        <v>399</v>
      </c>
      <c r="B800" s="203">
        <v>41063</v>
      </c>
      <c r="C800" s="345" t="s">
        <v>125</v>
      </c>
      <c r="D800" s="189"/>
      <c r="E800" s="188">
        <v>2</v>
      </c>
      <c r="F800" s="190"/>
      <c r="G800">
        <f t="shared" si="42"/>
        <v>27</v>
      </c>
      <c r="H800">
        <f>ROW()</f>
        <v>800</v>
      </c>
      <c r="I800">
        <f>IF(SUM(D800:E800)&lt;&gt;0,SUM(D$2:D800)-SUM(E$2:E800),"")</f>
        <v>0</v>
      </c>
      <c r="J800" s="203">
        <f t="shared" si="41"/>
        <v>41063</v>
      </c>
      <c r="K800" s="54" t="str">
        <f t="shared" si="40"/>
        <v>By  Education  Rs/- 2</v>
      </c>
      <c r="L800" s="51">
        <f>SUMIFS(D$2:D800,C$2:C800,C800)-SUMIFS(E$2:E800,C$2:C800,C800)+IFERROR(VLOOKUP(C800,Master!B$1:F$101,5,FALSE),0)</f>
        <v>-1418</v>
      </c>
    </row>
    <row r="801" spans="1:12">
      <c r="A801" s="47">
        <f>IF(I801=0,A800,COUNTIF(I$2:I801,"=0")+1)</f>
        <v>400</v>
      </c>
      <c r="B801" s="203" t="s">
        <v>337</v>
      </c>
      <c r="C801" s="345" t="s">
        <v>266</v>
      </c>
      <c r="D801" s="189">
        <v>4</v>
      </c>
      <c r="E801" s="188"/>
      <c r="F801" s="190"/>
      <c r="G801">
        <f t="shared" si="42"/>
        <v>49</v>
      </c>
      <c r="H801">
        <f>ROW()</f>
        <v>801</v>
      </c>
      <c r="I801">
        <f>IF(SUM(D801:E801)&lt;&gt;0,SUM(D$2:D801)-SUM(E$2:E801),"")</f>
        <v>4</v>
      </c>
      <c r="J801" s="203">
        <f t="shared" si="41"/>
        <v>41146</v>
      </c>
      <c r="K801" s="54" t="str">
        <f t="shared" si="40"/>
        <v>By Cash Rs/-4</v>
      </c>
      <c r="L801" s="51">
        <f>SUMIFS(D$2:D801,C$2:C801,C801)-SUMIFS(E$2:E801,C$2:C801,C801)+IFERROR(VLOOKUP(C801,Master!B$1:F$101,5,FALSE),0)</f>
        <v>18</v>
      </c>
    </row>
    <row r="802" spans="1:12">
      <c r="A802" s="47">
        <f>IF(I802=0,A801,COUNTIF(I$2:I802,"=0")+1)</f>
        <v>400</v>
      </c>
      <c r="B802" s="203">
        <v>41146</v>
      </c>
      <c r="C802" s="345" t="s">
        <v>125</v>
      </c>
      <c r="D802" s="189"/>
      <c r="E802" s="188">
        <v>4</v>
      </c>
      <c r="F802" s="190"/>
      <c r="G802">
        <f t="shared" si="42"/>
        <v>27</v>
      </c>
      <c r="H802">
        <f>ROW()</f>
        <v>802</v>
      </c>
      <c r="I802">
        <f>IF(SUM(D802:E802)&lt;&gt;0,SUM(D$2:D802)-SUM(E$2:E802),"")</f>
        <v>0</v>
      </c>
      <c r="J802" s="203">
        <f t="shared" si="41"/>
        <v>41146</v>
      </c>
      <c r="K802" s="54" t="str">
        <f t="shared" si="40"/>
        <v>By  Licenses  Rs/- 4</v>
      </c>
      <c r="L802" s="51">
        <f>SUMIFS(D$2:D802,C$2:C802,C802)-SUMIFS(E$2:E802,C$2:C802,C802)+IFERROR(VLOOKUP(C802,Master!B$1:F$101,5,FALSE),0)</f>
        <v>-1422</v>
      </c>
    </row>
    <row r="803" spans="1:12">
      <c r="A803" s="47">
        <f>IF(I803=0,A802,COUNTIF(I$2:I803,"=0")+1)</f>
        <v>401</v>
      </c>
      <c r="B803" s="203" t="s">
        <v>337</v>
      </c>
      <c r="C803" s="345" t="s">
        <v>268</v>
      </c>
      <c r="D803" s="189">
        <v>9</v>
      </c>
      <c r="E803" s="188"/>
      <c r="F803" s="190"/>
      <c r="G803">
        <f t="shared" si="42"/>
        <v>51</v>
      </c>
      <c r="H803">
        <f>ROW()</f>
        <v>803</v>
      </c>
      <c r="I803">
        <f>IF(SUM(D803:E803)&lt;&gt;0,SUM(D$2:D803)-SUM(E$2:E803),"")</f>
        <v>9</v>
      </c>
      <c r="J803" s="203">
        <f t="shared" si="41"/>
        <v>41020</v>
      </c>
      <c r="K803" s="54" t="str">
        <f t="shared" si="40"/>
        <v>By Cash Rs/-9</v>
      </c>
      <c r="L803" s="51">
        <f>SUMIFS(D$2:D803,C$2:C803,C803)-SUMIFS(E$2:E803,C$2:C803,C803)+IFERROR(VLOOKUP(C803,Master!B$1:F$101,5,FALSE),0)</f>
        <v>27</v>
      </c>
    </row>
    <row r="804" spans="1:12">
      <c r="A804" s="47">
        <f>IF(I804=0,A803,COUNTIF(I$2:I804,"=0")+1)</f>
        <v>401</v>
      </c>
      <c r="B804" s="203">
        <v>41020</v>
      </c>
      <c r="C804" s="345" t="s">
        <v>125</v>
      </c>
      <c r="D804" s="189"/>
      <c r="E804" s="188">
        <v>9</v>
      </c>
      <c r="F804" s="190"/>
      <c r="G804">
        <f t="shared" si="42"/>
        <v>27</v>
      </c>
      <c r="H804">
        <f>ROW()</f>
        <v>804</v>
      </c>
      <c r="I804">
        <f>IF(SUM(D804:E804)&lt;&gt;0,SUM(D$2:D804)-SUM(E$2:E804),"")</f>
        <v>0</v>
      </c>
      <c r="J804" s="203">
        <f t="shared" si="41"/>
        <v>41020</v>
      </c>
      <c r="K804" s="54" t="str">
        <f t="shared" si="40"/>
        <v>By  Magazine Subscriptions  Rs/- 9</v>
      </c>
      <c r="L804" s="51">
        <f>SUMIFS(D$2:D804,C$2:C804,C804)-SUMIFS(E$2:E804,C$2:C804,C804)+IFERROR(VLOOKUP(C804,Master!B$1:F$101,5,FALSE),0)</f>
        <v>-1431</v>
      </c>
    </row>
    <row r="805" spans="1:12">
      <c r="A805" s="47">
        <f>IF(I805=0,A804,COUNTIF(I$2:I805,"=0")+1)</f>
        <v>402</v>
      </c>
      <c r="B805" s="203" t="s">
        <v>337</v>
      </c>
      <c r="C805" s="345" t="s">
        <v>270</v>
      </c>
      <c r="D805" s="189">
        <v>1</v>
      </c>
      <c r="E805" s="188"/>
      <c r="F805" s="190"/>
      <c r="G805">
        <f t="shared" si="42"/>
        <v>53</v>
      </c>
      <c r="H805">
        <f>ROW()</f>
        <v>805</v>
      </c>
      <c r="I805">
        <f>IF(SUM(D805:E805)&lt;&gt;0,SUM(D$2:D805)-SUM(E$2:E805),"")</f>
        <v>1</v>
      </c>
      <c r="J805" s="203">
        <f t="shared" si="41"/>
        <v>41167</v>
      </c>
      <c r="K805" s="54" t="str">
        <f t="shared" si="40"/>
        <v>By Cash Rs/-1</v>
      </c>
      <c r="L805" s="51">
        <f>SUMIFS(D$2:D805,C$2:C805,C805)-SUMIFS(E$2:E805,C$2:C805,C805)+IFERROR(VLOOKUP(C805,Master!B$1:F$101,5,FALSE),0)</f>
        <v>15</v>
      </c>
    </row>
    <row r="806" spans="1:12">
      <c r="A806" s="47">
        <f>IF(I806=0,A805,COUNTIF(I$2:I806,"=0")+1)</f>
        <v>402</v>
      </c>
      <c r="B806" s="203">
        <v>41167</v>
      </c>
      <c r="C806" s="345" t="s">
        <v>125</v>
      </c>
      <c r="D806" s="189"/>
      <c r="E806" s="188">
        <v>1</v>
      </c>
      <c r="F806" s="190"/>
      <c r="G806">
        <f t="shared" si="42"/>
        <v>27</v>
      </c>
      <c r="H806">
        <f>ROW()</f>
        <v>806</v>
      </c>
      <c r="I806">
        <f>IF(SUM(D806:E806)&lt;&gt;0,SUM(D$2:D806)-SUM(E$2:E806),"")</f>
        <v>0</v>
      </c>
      <c r="J806" s="203">
        <f t="shared" si="41"/>
        <v>41167</v>
      </c>
      <c r="K806" s="54" t="str">
        <f t="shared" si="40"/>
        <v>By  Postage  Rs/- 1</v>
      </c>
      <c r="L806" s="51">
        <f>SUMIFS(D$2:D806,C$2:C806,C806)-SUMIFS(E$2:E806,C$2:C806,C806)+IFERROR(VLOOKUP(C806,Master!B$1:F$101,5,FALSE),0)</f>
        <v>-1432</v>
      </c>
    </row>
    <row r="807" spans="1:12">
      <c r="A807" s="47">
        <f>IF(I807=0,A806,COUNTIF(I$2:I807,"=0")+1)</f>
        <v>403</v>
      </c>
      <c r="B807" s="203" t="s">
        <v>337</v>
      </c>
      <c r="C807" s="345" t="s">
        <v>272</v>
      </c>
      <c r="D807" s="189">
        <v>1</v>
      </c>
      <c r="E807" s="188"/>
      <c r="F807" s="190"/>
      <c r="G807">
        <f t="shared" si="42"/>
        <v>55</v>
      </c>
      <c r="H807">
        <f>ROW()</f>
        <v>807</v>
      </c>
      <c r="I807">
        <f>IF(SUM(D807:E807)&lt;&gt;0,SUM(D$2:D807)-SUM(E$2:E807),"")</f>
        <v>1</v>
      </c>
      <c r="J807" s="203">
        <f t="shared" si="41"/>
        <v>41165</v>
      </c>
      <c r="K807" s="54" t="str">
        <f t="shared" si="40"/>
        <v>By Cash Rs/-1</v>
      </c>
      <c r="L807" s="51">
        <f>SUMIFS(D$2:D807,C$2:C807,C807)-SUMIFS(E$2:E807,C$2:C807,C807)+IFERROR(VLOOKUP(C807,Master!B$1:F$101,5,FALSE),0)</f>
        <v>14</v>
      </c>
    </row>
    <row r="808" spans="1:12">
      <c r="A808" s="47">
        <f>IF(I808=0,A807,COUNTIF(I$2:I808,"=0")+1)</f>
        <v>403</v>
      </c>
      <c r="B808" s="203">
        <v>41165</v>
      </c>
      <c r="C808" s="345" t="s">
        <v>125</v>
      </c>
      <c r="D808" s="189"/>
      <c r="E808" s="188">
        <v>1</v>
      </c>
      <c r="F808" s="190"/>
      <c r="G808">
        <f t="shared" si="42"/>
        <v>27</v>
      </c>
      <c r="H808">
        <f>ROW()</f>
        <v>808</v>
      </c>
      <c r="I808">
        <f>IF(SUM(D808:E808)&lt;&gt;0,SUM(D$2:D808)-SUM(E$2:E808),"")</f>
        <v>0</v>
      </c>
      <c r="J808" s="203">
        <f t="shared" si="41"/>
        <v>41165</v>
      </c>
      <c r="K808" s="54" t="str">
        <f t="shared" si="40"/>
        <v>By  Gas  Rs/- 1</v>
      </c>
      <c r="L808" s="51">
        <f>SUMIFS(D$2:D808,C$2:C808,C808)-SUMIFS(E$2:E808,C$2:C808,C808)+IFERROR(VLOOKUP(C808,Master!B$1:F$101,5,FALSE),0)</f>
        <v>-1433</v>
      </c>
    </row>
    <row r="809" spans="1:12">
      <c r="A809" s="47">
        <f>IF(I809=0,A808,COUNTIF(I$2:I809,"=0")+1)</f>
        <v>404</v>
      </c>
      <c r="B809" s="203" t="s">
        <v>337</v>
      </c>
      <c r="C809" s="345" t="s">
        <v>273</v>
      </c>
      <c r="D809" s="189">
        <v>2</v>
      </c>
      <c r="E809" s="188"/>
      <c r="F809" s="190"/>
      <c r="G809">
        <f t="shared" si="42"/>
        <v>57</v>
      </c>
      <c r="H809">
        <f>ROW()</f>
        <v>809</v>
      </c>
      <c r="I809">
        <f>IF(SUM(D809:E809)&lt;&gt;0,SUM(D$2:D809)-SUM(E$2:E809),"")</f>
        <v>2</v>
      </c>
      <c r="J809" s="203">
        <f t="shared" si="41"/>
        <v>41026</v>
      </c>
      <c r="K809" s="54" t="str">
        <f t="shared" si="40"/>
        <v>By Cash Rs/-2</v>
      </c>
      <c r="L809" s="51">
        <f>SUMIFS(D$2:D809,C$2:C809,C809)-SUMIFS(E$2:E809,C$2:C809,C809)+IFERROR(VLOOKUP(C809,Master!B$1:F$101,5,FALSE),0)</f>
        <v>21</v>
      </c>
    </row>
    <row r="810" spans="1:12">
      <c r="A810" s="47">
        <f>IF(I810=0,A809,COUNTIF(I$2:I810,"=0")+1)</f>
        <v>404</v>
      </c>
      <c r="B810" s="203">
        <v>41026</v>
      </c>
      <c r="C810" s="345" t="s">
        <v>125</v>
      </c>
      <c r="D810" s="189"/>
      <c r="E810" s="188">
        <v>2</v>
      </c>
      <c r="F810" s="190"/>
      <c r="G810">
        <f t="shared" si="42"/>
        <v>27</v>
      </c>
      <c r="H810">
        <f>ROW()</f>
        <v>810</v>
      </c>
      <c r="I810">
        <f>IF(SUM(D810:E810)&lt;&gt;0,SUM(D$2:D810)-SUM(E$2:E810),"")</f>
        <v>0</v>
      </c>
      <c r="J810" s="203">
        <f t="shared" si="41"/>
        <v>41026</v>
      </c>
      <c r="K810" s="54" t="str">
        <f t="shared" si="40"/>
        <v>By  Repairs  Rs/- 2</v>
      </c>
      <c r="L810" s="51">
        <f>SUMIFS(D$2:D810,C$2:C810,C810)-SUMIFS(E$2:E810,C$2:C810,C810)+IFERROR(VLOOKUP(C810,Master!B$1:F$101,5,FALSE),0)</f>
        <v>-1435</v>
      </c>
    </row>
    <row r="811" spans="1:12">
      <c r="A811" s="47">
        <f>IF(I811=0,A810,COUNTIF(I$2:I811,"=0")+1)</f>
        <v>405</v>
      </c>
      <c r="B811" s="203" t="s">
        <v>337</v>
      </c>
      <c r="C811" s="345" t="s">
        <v>329</v>
      </c>
      <c r="D811" s="189">
        <v>1</v>
      </c>
      <c r="E811" s="188"/>
      <c r="F811" s="190"/>
      <c r="G811">
        <f t="shared" si="42"/>
        <v>59</v>
      </c>
      <c r="H811">
        <f>ROW()</f>
        <v>811</v>
      </c>
      <c r="I811">
        <f>IF(SUM(D811:E811)&lt;&gt;0,SUM(D$2:D811)-SUM(E$2:E811),"")</f>
        <v>1</v>
      </c>
      <c r="J811" s="203">
        <f t="shared" si="41"/>
        <v>41036</v>
      </c>
      <c r="K811" s="54" t="str">
        <f t="shared" si="40"/>
        <v>By Cash Rs/-1</v>
      </c>
      <c r="L811" s="51">
        <f>SUMIFS(D$2:D811,C$2:C811,C811)-SUMIFS(E$2:E811,C$2:C811,C811)+IFERROR(VLOOKUP(C811,Master!B$1:F$101,5,FALSE),0)</f>
        <v>17</v>
      </c>
    </row>
    <row r="812" spans="1:12">
      <c r="A812" s="47">
        <f>IF(I812=0,A811,COUNTIF(I$2:I812,"=0")+1)</f>
        <v>405</v>
      </c>
      <c r="B812" s="203">
        <v>41036</v>
      </c>
      <c r="C812" s="345" t="s">
        <v>125</v>
      </c>
      <c r="D812" s="189"/>
      <c r="E812" s="188">
        <v>1</v>
      </c>
      <c r="F812" s="190"/>
      <c r="G812">
        <f t="shared" si="42"/>
        <v>27</v>
      </c>
      <c r="H812">
        <f>ROW()</f>
        <v>812</v>
      </c>
      <c r="I812">
        <f>IF(SUM(D812:E812)&lt;&gt;0,SUM(D$2:D812)-SUM(E$2:E812),"")</f>
        <v>0</v>
      </c>
      <c r="J812" s="203">
        <f t="shared" si="41"/>
        <v>41036</v>
      </c>
      <c r="K812" s="54" t="str">
        <f t="shared" si="40"/>
        <v>By Travel &amp; Entertainment  Rs/- 1</v>
      </c>
      <c r="L812" s="51">
        <f>SUMIFS(D$2:D812,C$2:C812,C812)-SUMIFS(E$2:E812,C$2:C812,C812)+IFERROR(VLOOKUP(C812,Master!B$1:F$101,5,FALSE),0)</f>
        <v>-1436</v>
      </c>
    </row>
    <row r="813" spans="1:12">
      <c r="A813" s="47">
        <f>IF(I813=0,A812,COUNTIF(I$2:I813,"=0")+1)</f>
        <v>406</v>
      </c>
      <c r="B813" s="203" t="s">
        <v>337</v>
      </c>
      <c r="C813" s="345" t="s">
        <v>276</v>
      </c>
      <c r="D813" s="189">
        <v>8</v>
      </c>
      <c r="E813" s="188"/>
      <c r="F813" s="190"/>
      <c r="G813">
        <f t="shared" si="42"/>
        <v>61</v>
      </c>
      <c r="H813">
        <f>ROW()</f>
        <v>813</v>
      </c>
      <c r="I813">
        <f>IF(SUM(D813:E813)&lt;&gt;0,SUM(D$2:D813)-SUM(E$2:E813),"")</f>
        <v>8</v>
      </c>
      <c r="J813" s="203">
        <f t="shared" si="41"/>
        <v>41085</v>
      </c>
      <c r="K813" s="54" t="str">
        <f t="shared" si="40"/>
        <v>By Cash Rs/-8</v>
      </c>
      <c r="L813" s="51">
        <f>SUMIFS(D$2:D813,C$2:C813,C813)-SUMIFS(E$2:E813,C$2:C813,C813)+IFERROR(VLOOKUP(C813,Master!B$1:F$101,5,FALSE),0)</f>
        <v>23</v>
      </c>
    </row>
    <row r="814" spans="1:12">
      <c r="A814" s="47">
        <f>IF(I814=0,A813,COUNTIF(I$2:I814,"=0")+1)</f>
        <v>406</v>
      </c>
      <c r="B814" s="203">
        <v>41085</v>
      </c>
      <c r="C814" s="345" t="s">
        <v>125</v>
      </c>
      <c r="D814" s="189"/>
      <c r="E814" s="188">
        <v>8</v>
      </c>
      <c r="F814" s="190"/>
      <c r="G814">
        <f t="shared" si="42"/>
        <v>27</v>
      </c>
      <c r="H814">
        <f>ROW()</f>
        <v>814</v>
      </c>
      <c r="I814">
        <f>IF(SUM(D814:E814)&lt;&gt;0,SUM(D$2:D814)-SUM(E$2:E814),"")</f>
        <v>0</v>
      </c>
      <c r="J814" s="203">
        <f t="shared" si="41"/>
        <v>41085</v>
      </c>
      <c r="K814" s="54" t="str">
        <f t="shared" si="40"/>
        <v>By  Food - Staff Meetings  Rs/- 8</v>
      </c>
      <c r="L814" s="51">
        <f>SUMIFS(D$2:D814,C$2:C814,C814)-SUMIFS(E$2:E814,C$2:C814,C814)+IFERROR(VLOOKUP(C814,Master!B$1:F$101,5,FALSE),0)</f>
        <v>-1444</v>
      </c>
    </row>
    <row r="815" spans="1:12">
      <c r="A815" s="47">
        <f>IF(I815=0,A814,COUNTIF(I$2:I815,"=0")+1)</f>
        <v>407</v>
      </c>
      <c r="B815" s="203" t="s">
        <v>337</v>
      </c>
      <c r="C815" s="345" t="s">
        <v>278</v>
      </c>
      <c r="D815" s="189">
        <v>4</v>
      </c>
      <c r="E815" s="188"/>
      <c r="F815" s="190"/>
      <c r="G815">
        <f t="shared" si="42"/>
        <v>63</v>
      </c>
      <c r="H815">
        <f>ROW()</f>
        <v>815</v>
      </c>
      <c r="I815">
        <f>IF(SUM(D815:E815)&lt;&gt;0,SUM(D$2:D815)-SUM(E$2:E815),"")</f>
        <v>4</v>
      </c>
      <c r="J815" s="203">
        <f t="shared" si="41"/>
        <v>41020</v>
      </c>
      <c r="K815" s="54" t="str">
        <f t="shared" si="40"/>
        <v>By Cash Rs/-4</v>
      </c>
      <c r="L815" s="51">
        <f>SUMIFS(D$2:D815,C$2:C815,C815)-SUMIFS(E$2:E815,C$2:C815,C815)+IFERROR(VLOOKUP(C815,Master!B$1:F$101,5,FALSE),0)</f>
        <v>22</v>
      </c>
    </row>
    <row r="816" spans="1:12">
      <c r="A816" s="47">
        <f>IF(I816=0,A815,COUNTIF(I$2:I816,"=0")+1)</f>
        <v>407</v>
      </c>
      <c r="B816" s="203">
        <v>41020</v>
      </c>
      <c r="C816" s="345" t="s">
        <v>125</v>
      </c>
      <c r="D816" s="189"/>
      <c r="E816" s="188">
        <v>4</v>
      </c>
      <c r="F816" s="190"/>
      <c r="G816">
        <f t="shared" si="42"/>
        <v>27</v>
      </c>
      <c r="H816">
        <f>ROW()</f>
        <v>816</v>
      </c>
      <c r="I816">
        <f>IF(SUM(D816:E816)&lt;&gt;0,SUM(D$2:D816)-SUM(E$2:E816),"")</f>
        <v>0</v>
      </c>
      <c r="J816" s="203">
        <f t="shared" si="41"/>
        <v>41020</v>
      </c>
      <c r="K816" s="54" t="str">
        <f t="shared" si="40"/>
        <v>By  Meals - Business  Rs/- 4</v>
      </c>
      <c r="L816" s="51">
        <f>SUMIFS(D$2:D816,C$2:C816,C816)-SUMIFS(E$2:E816,C$2:C816,C816)+IFERROR(VLOOKUP(C816,Master!B$1:F$101,5,FALSE),0)</f>
        <v>-1448</v>
      </c>
    </row>
    <row r="817" spans="1:12">
      <c r="A817" s="47">
        <f>IF(I817=0,A816,COUNTIF(I$2:I817,"=0")+1)</f>
        <v>408</v>
      </c>
      <c r="B817" s="203" t="s">
        <v>337</v>
      </c>
      <c r="C817" s="345" t="s">
        <v>280</v>
      </c>
      <c r="D817" s="189">
        <v>10</v>
      </c>
      <c r="E817" s="188"/>
      <c r="F817" s="190"/>
      <c r="G817">
        <f t="shared" si="42"/>
        <v>65</v>
      </c>
      <c r="H817">
        <f>ROW()</f>
        <v>817</v>
      </c>
      <c r="I817">
        <f>IF(SUM(D817:E817)&lt;&gt;0,SUM(D$2:D817)-SUM(E$2:E817),"")</f>
        <v>10</v>
      </c>
      <c r="J817" s="203">
        <f t="shared" si="41"/>
        <v>41177</v>
      </c>
      <c r="K817" s="54" t="str">
        <f t="shared" si="40"/>
        <v>By Cash Rs/-10</v>
      </c>
      <c r="L817" s="51">
        <f>SUMIFS(D$2:D817,C$2:C817,C817)-SUMIFS(E$2:E817,C$2:C817,C817)+IFERROR(VLOOKUP(C817,Master!B$1:F$101,5,FALSE),0)</f>
        <v>36</v>
      </c>
    </row>
    <row r="818" spans="1:12">
      <c r="A818" s="47">
        <f>IF(I818=0,A817,COUNTIF(I$2:I818,"=0")+1)</f>
        <v>408</v>
      </c>
      <c r="B818" s="203">
        <v>41177</v>
      </c>
      <c r="C818" s="345" t="s">
        <v>125</v>
      </c>
      <c r="D818" s="189"/>
      <c r="E818" s="188">
        <v>10</v>
      </c>
      <c r="F818" s="190"/>
      <c r="G818">
        <f t="shared" si="42"/>
        <v>27</v>
      </c>
      <c r="H818">
        <f>ROW()</f>
        <v>818</v>
      </c>
      <c r="I818">
        <f>IF(SUM(D818:E818)&lt;&gt;0,SUM(D$2:D818)-SUM(E$2:E818),"")</f>
        <v>0</v>
      </c>
      <c r="J818" s="203">
        <f t="shared" si="41"/>
        <v>41177</v>
      </c>
      <c r="K818" s="54" t="str">
        <f t="shared" si="40"/>
        <v>By  Travel  Rs/- 10</v>
      </c>
      <c r="L818" s="51">
        <f>SUMIFS(D$2:D818,C$2:C818,C818)-SUMIFS(E$2:E818,C$2:C818,C818)+IFERROR(VLOOKUP(C818,Master!B$1:F$101,5,FALSE),0)</f>
        <v>-1458</v>
      </c>
    </row>
    <row r="819" spans="1:12">
      <c r="A819" s="47">
        <f>IF(I819=0,A818,COUNTIF(I$2:I819,"=0")+1)</f>
        <v>409</v>
      </c>
      <c r="B819" s="203" t="s">
        <v>337</v>
      </c>
      <c r="C819" s="345" t="s">
        <v>336</v>
      </c>
      <c r="D819" s="189">
        <v>10</v>
      </c>
      <c r="E819" s="188"/>
      <c r="F819" s="190"/>
      <c r="G819">
        <f t="shared" si="42"/>
        <v>90</v>
      </c>
      <c r="H819">
        <f>ROW()</f>
        <v>819</v>
      </c>
      <c r="I819">
        <f>IF(SUM(D819:E819)&lt;&gt;0,SUM(D$2:D819)-SUM(E$2:E819),"")</f>
        <v>10</v>
      </c>
      <c r="J819" s="203">
        <f t="shared" si="41"/>
        <v>41166</v>
      </c>
      <c r="K819" s="54" t="str">
        <f t="shared" si="40"/>
        <v>By Cash Rs/-10</v>
      </c>
      <c r="L819" s="51">
        <f>SUMIFS(D$2:D819,C$2:C819,C819)-SUMIFS(E$2:E819,C$2:C819,C819)+IFERROR(VLOOKUP(C819,Master!B$1:F$101,5,FALSE),0)</f>
        <v>29</v>
      </c>
    </row>
    <row r="820" spans="1:12">
      <c r="A820" s="47">
        <f>IF(I820=0,A819,COUNTIF(I$2:I820,"=0")+1)</f>
        <v>409</v>
      </c>
      <c r="B820" s="203">
        <v>41166</v>
      </c>
      <c r="C820" s="345" t="s">
        <v>125</v>
      </c>
      <c r="D820" s="189"/>
      <c r="E820" s="188">
        <v>10</v>
      </c>
      <c r="F820" s="190"/>
      <c r="G820">
        <f t="shared" si="42"/>
        <v>27</v>
      </c>
      <c r="H820">
        <f>ROW()</f>
        <v>820</v>
      </c>
      <c r="I820">
        <f>IF(SUM(D820:E820)&lt;&gt;0,SUM(D$2:D820)-SUM(E$2:E820),"")</f>
        <v>0</v>
      </c>
      <c r="J820" s="203">
        <f t="shared" si="41"/>
        <v>41166</v>
      </c>
      <c r="K820" s="54" t="str">
        <f t="shared" si="40"/>
        <v>By Finance Cost Rs/- 10</v>
      </c>
      <c r="L820" s="51">
        <f>SUMIFS(D$2:D820,C$2:C820,C820)-SUMIFS(E$2:E820,C$2:C820,C820)+IFERROR(VLOOKUP(C820,Master!B$1:F$101,5,FALSE),0)</f>
        <v>-1468</v>
      </c>
    </row>
    <row r="821" spans="1:12">
      <c r="A821" s="47">
        <f>IF(I821=0,A820,COUNTIF(I$2:I821,"=0")+1)</f>
        <v>410</v>
      </c>
      <c r="B821" s="203" t="s">
        <v>337</v>
      </c>
      <c r="C821" s="345" t="s">
        <v>338</v>
      </c>
      <c r="D821" s="189">
        <v>1</v>
      </c>
      <c r="E821" s="188"/>
      <c r="F821" s="190"/>
      <c r="G821">
        <f t="shared" si="42"/>
        <v>31</v>
      </c>
      <c r="H821">
        <f>ROW()</f>
        <v>821</v>
      </c>
      <c r="I821">
        <f>IF(SUM(D821:E821)&lt;&gt;0,SUM(D$2:D821)-SUM(E$2:E821),"")</f>
        <v>1</v>
      </c>
      <c r="J821" s="203">
        <f t="shared" si="41"/>
        <v>41103</v>
      </c>
      <c r="K821" s="54" t="str">
        <f t="shared" si="40"/>
        <v>By Cash Rs/-1</v>
      </c>
      <c r="L821" s="51">
        <f>SUMIFS(D$2:D821,C$2:C821,C821)-SUMIFS(E$2:E821,C$2:C821,C821)+IFERROR(VLOOKUP(C821,Master!B$1:F$101,5,FALSE),0)</f>
        <v>36</v>
      </c>
    </row>
    <row r="822" spans="1:12">
      <c r="A822" s="47">
        <f>IF(I822=0,A821,COUNTIF(I$2:I822,"=0")+1)</f>
        <v>410</v>
      </c>
      <c r="B822" s="203">
        <v>41103</v>
      </c>
      <c r="C822" s="345" t="s">
        <v>125</v>
      </c>
      <c r="D822" s="189"/>
      <c r="E822" s="188">
        <v>1</v>
      </c>
      <c r="F822" s="190"/>
      <c r="G822">
        <f t="shared" si="42"/>
        <v>27</v>
      </c>
      <c r="H822">
        <f>ROW()</f>
        <v>822</v>
      </c>
      <c r="I822">
        <f>IF(SUM(D822:E822)&lt;&gt;0,SUM(D$2:D822)-SUM(E$2:E822),"")</f>
        <v>0</v>
      </c>
      <c r="J822" s="203">
        <f t="shared" si="41"/>
        <v>41103</v>
      </c>
      <c r="K822" s="54" t="str">
        <f t="shared" si="40"/>
        <v>By  Heat Rs/- 1</v>
      </c>
      <c r="L822" s="51">
        <f>SUMIFS(D$2:D822,C$2:C822,C822)-SUMIFS(E$2:E822,C$2:C822,C822)+IFERROR(VLOOKUP(C822,Master!B$1:F$101,5,FALSE),0)</f>
        <v>-1469</v>
      </c>
    </row>
    <row r="823" spans="1:12">
      <c r="A823" s="47">
        <f>IF(I823=0,A822,COUNTIF(I$2:I823,"=0")+1)</f>
        <v>411</v>
      </c>
      <c r="B823" s="203" t="s">
        <v>337</v>
      </c>
      <c r="C823" s="345" t="s">
        <v>251</v>
      </c>
      <c r="D823" s="189">
        <v>4</v>
      </c>
      <c r="E823" s="188"/>
      <c r="F823" s="190"/>
      <c r="G823">
        <f t="shared" si="42"/>
        <v>33</v>
      </c>
      <c r="H823">
        <f>ROW()</f>
        <v>823</v>
      </c>
      <c r="I823">
        <f>IF(SUM(D823:E823)&lt;&gt;0,SUM(D$2:D823)-SUM(E$2:E823),"")</f>
        <v>4</v>
      </c>
      <c r="J823" s="203">
        <f t="shared" si="41"/>
        <v>41146</v>
      </c>
      <c r="K823" s="54" t="str">
        <f t="shared" si="40"/>
        <v>By Cash Rs/-4</v>
      </c>
      <c r="L823" s="51">
        <f>SUMIFS(D$2:D823,C$2:C823,C823)-SUMIFS(E$2:E823,C$2:C823,C823)+IFERROR(VLOOKUP(C823,Master!B$1:F$101,5,FALSE),0)</f>
        <v>16</v>
      </c>
    </row>
    <row r="824" spans="1:12">
      <c r="A824" s="47">
        <f>IF(I824=0,A823,COUNTIF(I$2:I824,"=0")+1)</f>
        <v>411</v>
      </c>
      <c r="B824" s="203">
        <v>41146</v>
      </c>
      <c r="C824" s="345" t="s">
        <v>125</v>
      </c>
      <c r="D824" s="189"/>
      <c r="E824" s="188">
        <v>4</v>
      </c>
      <c r="F824" s="190"/>
      <c r="G824">
        <f t="shared" si="42"/>
        <v>27</v>
      </c>
      <c r="H824">
        <f>ROW()</f>
        <v>824</v>
      </c>
      <c r="I824">
        <f>IF(SUM(D824:E824)&lt;&gt;0,SUM(D$2:D824)-SUM(E$2:E824),"")</f>
        <v>0</v>
      </c>
      <c r="J824" s="203">
        <f t="shared" si="41"/>
        <v>41146</v>
      </c>
      <c r="K824" s="54" t="str">
        <f t="shared" si="40"/>
        <v>By  Internet  Rs/- 4</v>
      </c>
      <c r="L824" s="51">
        <f>SUMIFS(D$2:D824,C$2:C824,C824)-SUMIFS(E$2:E824,C$2:C824,C824)+IFERROR(VLOOKUP(C824,Master!B$1:F$101,5,FALSE),0)</f>
        <v>-1473</v>
      </c>
    </row>
    <row r="825" spans="1:12">
      <c r="A825" s="47">
        <f>IF(I825=0,A824,COUNTIF(I$2:I825,"=0")+1)</f>
        <v>412</v>
      </c>
      <c r="B825" s="203" t="s">
        <v>337</v>
      </c>
      <c r="C825" s="345" t="s">
        <v>253</v>
      </c>
      <c r="D825" s="189">
        <v>2</v>
      </c>
      <c r="E825" s="188"/>
      <c r="F825" s="190"/>
      <c r="G825">
        <f t="shared" si="42"/>
        <v>35</v>
      </c>
      <c r="H825">
        <f>ROW()</f>
        <v>825</v>
      </c>
      <c r="I825">
        <f>IF(SUM(D825:E825)&lt;&gt;0,SUM(D$2:D825)-SUM(E$2:E825),"")</f>
        <v>2</v>
      </c>
      <c r="J825" s="203">
        <f t="shared" si="41"/>
        <v>41191</v>
      </c>
      <c r="K825" s="54" t="str">
        <f t="shared" si="40"/>
        <v>By Cash Rs/-2</v>
      </c>
      <c r="L825" s="51">
        <f>SUMIFS(D$2:D825,C$2:C825,C825)-SUMIFS(E$2:E825,C$2:C825,C825)+IFERROR(VLOOKUP(C825,Master!B$1:F$101,5,FALSE),0)</f>
        <v>27</v>
      </c>
    </row>
    <row r="826" spans="1:12">
      <c r="A826" s="47">
        <f>IF(I826=0,A825,COUNTIF(I$2:I826,"=0")+1)</f>
        <v>412</v>
      </c>
      <c r="B826" s="203">
        <v>41191</v>
      </c>
      <c r="C826" s="345" t="s">
        <v>125</v>
      </c>
      <c r="D826" s="189"/>
      <c r="E826" s="188">
        <v>2</v>
      </c>
      <c r="F826" s="190"/>
      <c r="G826">
        <f t="shared" si="42"/>
        <v>27</v>
      </c>
      <c r="H826">
        <f>ROW()</f>
        <v>826</v>
      </c>
      <c r="I826">
        <f>IF(SUM(D826:E826)&lt;&gt;0,SUM(D$2:D826)-SUM(E$2:E826),"")</f>
        <v>0</v>
      </c>
      <c r="J826" s="203">
        <f t="shared" si="41"/>
        <v>41191</v>
      </c>
      <c r="K826" s="54" t="str">
        <f t="shared" si="40"/>
        <v>By  Rent or Lease  Rs/- 2</v>
      </c>
      <c r="L826" s="51">
        <f>SUMIFS(D$2:D826,C$2:C826,C826)-SUMIFS(E$2:E826,C$2:C826,C826)+IFERROR(VLOOKUP(C826,Master!B$1:F$101,5,FALSE),0)</f>
        <v>-1475</v>
      </c>
    </row>
    <row r="827" spans="1:12">
      <c r="A827" s="47">
        <f>IF(I827=0,A826,COUNTIF(I$2:I827,"=0")+1)</f>
        <v>413</v>
      </c>
      <c r="B827" s="203" t="s">
        <v>337</v>
      </c>
      <c r="C827" s="345" t="s">
        <v>255</v>
      </c>
      <c r="D827" s="189">
        <v>10</v>
      </c>
      <c r="E827" s="188"/>
      <c r="F827" s="190"/>
      <c r="G827">
        <f t="shared" si="42"/>
        <v>37</v>
      </c>
      <c r="H827">
        <f>ROW()</f>
        <v>827</v>
      </c>
      <c r="I827">
        <f>IF(SUM(D827:E827)&lt;&gt;0,SUM(D$2:D827)-SUM(E$2:E827),"")</f>
        <v>10</v>
      </c>
      <c r="J827" s="203">
        <f t="shared" si="41"/>
        <v>41184</v>
      </c>
      <c r="K827" s="54" t="str">
        <f t="shared" si="40"/>
        <v>By Cash Rs/-10</v>
      </c>
      <c r="L827" s="51">
        <f>SUMIFS(D$2:D827,C$2:C827,C827)-SUMIFS(E$2:E827,C$2:C827,C827)+IFERROR(VLOOKUP(C827,Master!B$1:F$101,5,FALSE),0)</f>
        <v>32</v>
      </c>
    </row>
    <row r="828" spans="1:12">
      <c r="A828" s="47">
        <f>IF(I828=0,A827,COUNTIF(I$2:I828,"=0")+1)</f>
        <v>413</v>
      </c>
      <c r="B828" s="203">
        <v>41184</v>
      </c>
      <c r="C828" s="345" t="s">
        <v>125</v>
      </c>
      <c r="D828" s="189"/>
      <c r="E828" s="188">
        <v>10</v>
      </c>
      <c r="F828" s="190"/>
      <c r="G828">
        <f t="shared" si="42"/>
        <v>27</v>
      </c>
      <c r="H828">
        <f>ROW()</f>
        <v>828</v>
      </c>
      <c r="I828">
        <f>IF(SUM(D828:E828)&lt;&gt;0,SUM(D$2:D828)-SUM(E$2:E828),"")</f>
        <v>0</v>
      </c>
      <c r="J828" s="203">
        <f t="shared" si="41"/>
        <v>41184</v>
      </c>
      <c r="K828" s="54" t="str">
        <f t="shared" si="40"/>
        <v>By  Telephone  Rs/- 10</v>
      </c>
      <c r="L828" s="51">
        <f>SUMIFS(D$2:D828,C$2:C828,C828)-SUMIFS(E$2:E828,C$2:C828,C828)+IFERROR(VLOOKUP(C828,Master!B$1:F$101,5,FALSE),0)</f>
        <v>-1485</v>
      </c>
    </row>
    <row r="829" spans="1:12">
      <c r="A829" s="47">
        <f>IF(I829=0,A828,COUNTIF(I$2:I829,"=0")+1)</f>
        <v>414</v>
      </c>
      <c r="B829" s="203" t="s">
        <v>337</v>
      </c>
      <c r="C829" s="345" t="s">
        <v>328</v>
      </c>
      <c r="D829" s="189">
        <v>5</v>
      </c>
      <c r="E829" s="188"/>
      <c r="F829" s="190"/>
      <c r="G829">
        <f t="shared" si="42"/>
        <v>39</v>
      </c>
      <c r="H829">
        <f>ROW()</f>
        <v>829</v>
      </c>
      <c r="I829">
        <f>IF(SUM(D829:E829)&lt;&gt;0,SUM(D$2:D829)-SUM(E$2:E829),"")</f>
        <v>5</v>
      </c>
      <c r="J829" s="203">
        <f t="shared" si="41"/>
        <v>41183</v>
      </c>
      <c r="K829" s="54" t="str">
        <f t="shared" si="40"/>
        <v>By Cash Rs/-5</v>
      </c>
      <c r="L829" s="51">
        <f>SUMIFS(D$2:D829,C$2:C829,C829)-SUMIFS(E$2:E829,C$2:C829,C829)+IFERROR(VLOOKUP(C829,Master!B$1:F$101,5,FALSE),0)</f>
        <v>29</v>
      </c>
    </row>
    <row r="830" spans="1:12">
      <c r="A830" s="47">
        <f>IF(I830=0,A829,COUNTIF(I$2:I830,"=0")+1)</f>
        <v>414</v>
      </c>
      <c r="B830" s="203">
        <v>41183</v>
      </c>
      <c r="C830" s="345" t="s">
        <v>125</v>
      </c>
      <c r="D830" s="189"/>
      <c r="E830" s="188">
        <v>5</v>
      </c>
      <c r="F830" s="190"/>
      <c r="G830">
        <f t="shared" si="42"/>
        <v>27</v>
      </c>
      <c r="H830">
        <f>ROW()</f>
        <v>830</v>
      </c>
      <c r="I830">
        <f>IF(SUM(D830:E830)&lt;&gt;0,SUM(D$2:D830)-SUM(E$2:E830),"")</f>
        <v>0</v>
      </c>
      <c r="J830" s="203">
        <f t="shared" si="41"/>
        <v>41183</v>
      </c>
      <c r="K830" s="54" t="str">
        <f t="shared" si="40"/>
        <v>By Office Expenses  Rs/- 5</v>
      </c>
      <c r="L830" s="51">
        <f>SUMIFS(D$2:D830,C$2:C830,C830)-SUMIFS(E$2:E830,C$2:C830,C830)+IFERROR(VLOOKUP(C830,Master!B$1:F$101,5,FALSE),0)</f>
        <v>-1490</v>
      </c>
    </row>
    <row r="831" spans="1:12">
      <c r="A831" s="47">
        <f>IF(I831=0,A830,COUNTIF(I$2:I831,"=0")+1)</f>
        <v>415</v>
      </c>
      <c r="B831" s="203" t="s">
        <v>337</v>
      </c>
      <c r="C831" s="345" t="s">
        <v>258</v>
      </c>
      <c r="D831" s="189">
        <v>6</v>
      </c>
      <c r="E831" s="188"/>
      <c r="F831" s="190"/>
      <c r="G831">
        <f t="shared" si="42"/>
        <v>41</v>
      </c>
      <c r="H831">
        <f>ROW()</f>
        <v>831</v>
      </c>
      <c r="I831">
        <f>IF(SUM(D831:E831)&lt;&gt;0,SUM(D$2:D831)-SUM(E$2:E831),"")</f>
        <v>6</v>
      </c>
      <c r="J831" s="203">
        <f t="shared" si="41"/>
        <v>41166</v>
      </c>
      <c r="K831" s="54" t="str">
        <f t="shared" si="40"/>
        <v>By Cash Rs/-6</v>
      </c>
      <c r="L831" s="51">
        <f>SUMIFS(D$2:D831,C$2:C831,C831)-SUMIFS(E$2:E831,C$2:C831,C831)+IFERROR(VLOOKUP(C831,Master!B$1:F$101,5,FALSE),0)</f>
        <v>41</v>
      </c>
    </row>
    <row r="832" spans="1:12">
      <c r="A832" s="47">
        <f>IF(I832=0,A831,COUNTIF(I$2:I832,"=0")+1)</f>
        <v>415</v>
      </c>
      <c r="B832" s="203">
        <v>41166</v>
      </c>
      <c r="C832" s="345" t="s">
        <v>125</v>
      </c>
      <c r="D832" s="189"/>
      <c r="E832" s="188">
        <v>6</v>
      </c>
      <c r="F832" s="190"/>
      <c r="G832">
        <f t="shared" si="42"/>
        <v>27</v>
      </c>
      <c r="H832">
        <f>ROW()</f>
        <v>832</v>
      </c>
      <c r="I832">
        <f>IF(SUM(D832:E832)&lt;&gt;0,SUM(D$2:D832)-SUM(E$2:E832),"")</f>
        <v>0</v>
      </c>
      <c r="J832" s="203">
        <f t="shared" si="41"/>
        <v>41166</v>
      </c>
      <c r="K832" s="54" t="str">
        <f t="shared" si="40"/>
        <v>By  Bad Debt Expenses  Rs/- 6</v>
      </c>
      <c r="L832" s="51">
        <f>SUMIFS(D$2:D832,C$2:C832,C832)-SUMIFS(E$2:E832,C$2:C832,C832)+IFERROR(VLOOKUP(C832,Master!B$1:F$101,5,FALSE),0)</f>
        <v>-1496</v>
      </c>
    </row>
    <row r="833" spans="1:12">
      <c r="A833" s="47">
        <f>IF(I833=0,A832,COUNTIF(I$2:I833,"=0")+1)</f>
        <v>416</v>
      </c>
      <c r="B833" s="203" t="s">
        <v>337</v>
      </c>
      <c r="C833" s="345" t="s">
        <v>260</v>
      </c>
      <c r="D833" s="189">
        <v>1</v>
      </c>
      <c r="E833" s="188"/>
      <c r="F833" s="190"/>
      <c r="G833">
        <f t="shared" si="42"/>
        <v>43</v>
      </c>
      <c r="H833">
        <f>ROW()</f>
        <v>833</v>
      </c>
      <c r="I833">
        <f>IF(SUM(D833:E833)&lt;&gt;0,SUM(D$2:D833)-SUM(E$2:E833),"")</f>
        <v>1</v>
      </c>
      <c r="J833" s="203">
        <f t="shared" si="41"/>
        <v>41178</v>
      </c>
      <c r="K833" s="54" t="str">
        <f t="shared" si="40"/>
        <v>By Cash Rs/-1</v>
      </c>
      <c r="L833" s="51">
        <f>SUMIFS(D$2:D833,C$2:C833,C833)-SUMIFS(E$2:E833,C$2:C833,C833)+IFERROR(VLOOKUP(C833,Master!B$1:F$101,5,FALSE),0)</f>
        <v>19</v>
      </c>
    </row>
    <row r="834" spans="1:12">
      <c r="A834" s="47">
        <f>IF(I834=0,A833,COUNTIF(I$2:I834,"=0")+1)</f>
        <v>416</v>
      </c>
      <c r="B834" s="203">
        <v>41178</v>
      </c>
      <c r="C834" s="345" t="s">
        <v>125</v>
      </c>
      <c r="D834" s="189"/>
      <c r="E834" s="188">
        <v>1</v>
      </c>
      <c r="F834" s="190"/>
      <c r="G834">
        <f t="shared" si="42"/>
        <v>27</v>
      </c>
      <c r="H834">
        <f>ROW()</f>
        <v>834</v>
      </c>
      <c r="I834">
        <f>IF(SUM(D834:E834)&lt;&gt;0,SUM(D$2:D834)-SUM(E$2:E834),"")</f>
        <v>0</v>
      </c>
      <c r="J834" s="203">
        <f t="shared" si="41"/>
        <v>41178</v>
      </c>
      <c r="K834" s="54" t="str">
        <f t="shared" ref="K834:K897" si="43">IF(I834=0,"By "&amp;C833&amp;" Rs/- "&amp;SUM(D833:E833),"By "&amp;C835&amp;" Rs/-"&amp;SUM(D835:E835))</f>
        <v>By  Books &amp; Manuals  Rs/- 1</v>
      </c>
      <c r="L834" s="51">
        <f>SUMIFS(D$2:D834,C$2:C834,C834)-SUMIFS(E$2:E834,C$2:C834,C834)+IFERROR(VLOOKUP(C834,Master!B$1:F$101,5,FALSE),0)</f>
        <v>-1497</v>
      </c>
    </row>
    <row r="835" spans="1:12">
      <c r="A835" s="47">
        <f>IF(I835=0,A834,COUNTIF(I$2:I835,"=0")+1)</f>
        <v>417</v>
      </c>
      <c r="B835" s="203" t="s">
        <v>337</v>
      </c>
      <c r="C835" s="345" t="s">
        <v>262</v>
      </c>
      <c r="D835" s="189">
        <v>1</v>
      </c>
      <c r="E835" s="188"/>
      <c r="F835" s="190"/>
      <c r="G835">
        <f t="shared" si="42"/>
        <v>45</v>
      </c>
      <c r="H835">
        <f>ROW()</f>
        <v>835</v>
      </c>
      <c r="I835">
        <f>IF(SUM(D835:E835)&lt;&gt;0,SUM(D$2:D835)-SUM(E$2:E835),"")</f>
        <v>1</v>
      </c>
      <c r="J835" s="203">
        <f t="shared" ref="J835:J898" si="44">IFERROR(AVERAGEIFS(B:B,A:A,A835),"")</f>
        <v>41269</v>
      </c>
      <c r="K835" s="54" t="str">
        <f t="shared" si="43"/>
        <v>By Cash Rs/-1</v>
      </c>
      <c r="L835" s="51">
        <f>SUMIFS(D$2:D835,C$2:C835,C835)-SUMIFS(E$2:E835,C$2:C835,C835)+IFERROR(VLOOKUP(C835,Master!B$1:F$101,5,FALSE),0)</f>
        <v>9</v>
      </c>
    </row>
    <row r="836" spans="1:12">
      <c r="A836" s="47">
        <f>IF(I836=0,A835,COUNTIF(I$2:I836,"=0")+1)</f>
        <v>417</v>
      </c>
      <c r="B836" s="203">
        <v>41269</v>
      </c>
      <c r="C836" s="345" t="s">
        <v>125</v>
      </c>
      <c r="D836" s="189"/>
      <c r="E836" s="188">
        <v>1</v>
      </c>
      <c r="F836" s="190"/>
      <c r="G836">
        <f t="shared" si="42"/>
        <v>27</v>
      </c>
      <c r="H836">
        <f>ROW()</f>
        <v>836</v>
      </c>
      <c r="I836">
        <f>IF(SUM(D836:E836)&lt;&gt;0,SUM(D$2:D836)-SUM(E$2:E836),"")</f>
        <v>0</v>
      </c>
      <c r="J836" s="203">
        <f t="shared" si="44"/>
        <v>41269</v>
      </c>
      <c r="K836" s="54" t="str">
        <f t="shared" si="43"/>
        <v>By  Delivery Costs  Rs/- 1</v>
      </c>
      <c r="L836" s="51">
        <f>SUMIFS(D$2:D836,C$2:C836,C836)-SUMIFS(E$2:E836,C$2:C836,C836)+IFERROR(VLOOKUP(C836,Master!B$1:F$101,5,FALSE),0)</f>
        <v>-1498</v>
      </c>
    </row>
    <row r="837" spans="1:12">
      <c r="A837" s="47">
        <f>IF(I837=0,A836,COUNTIF(I$2:I837,"=0")+1)</f>
        <v>418</v>
      </c>
      <c r="B837" s="203" t="s">
        <v>337</v>
      </c>
      <c r="C837" s="345" t="s">
        <v>264</v>
      </c>
      <c r="D837" s="189">
        <v>3</v>
      </c>
      <c r="E837" s="188"/>
      <c r="F837" s="190"/>
      <c r="G837">
        <f t="shared" si="42"/>
        <v>47</v>
      </c>
      <c r="H837">
        <f>ROW()</f>
        <v>837</v>
      </c>
      <c r="I837">
        <f>IF(SUM(D837:E837)&lt;&gt;0,SUM(D$2:D837)-SUM(E$2:E837),"")</f>
        <v>3</v>
      </c>
      <c r="J837" s="203">
        <f t="shared" si="44"/>
        <v>41217</v>
      </c>
      <c r="K837" s="54" t="str">
        <f t="shared" si="43"/>
        <v>By Cash Rs/-3</v>
      </c>
      <c r="L837" s="51">
        <f>SUMIFS(D$2:D837,C$2:C837,C837)-SUMIFS(E$2:E837,C$2:C837,C837)+IFERROR(VLOOKUP(C837,Master!B$1:F$101,5,FALSE),0)</f>
        <v>21</v>
      </c>
    </row>
    <row r="838" spans="1:12">
      <c r="A838" s="47">
        <f>IF(I838=0,A837,COUNTIF(I$2:I838,"=0")+1)</f>
        <v>418</v>
      </c>
      <c r="B838" s="203">
        <v>41217</v>
      </c>
      <c r="C838" s="345" t="s">
        <v>125</v>
      </c>
      <c r="D838" s="189"/>
      <c r="E838" s="188">
        <v>3</v>
      </c>
      <c r="F838" s="190"/>
      <c r="G838">
        <f t="shared" si="42"/>
        <v>27</v>
      </c>
      <c r="H838">
        <f>ROW()</f>
        <v>838</v>
      </c>
      <c r="I838">
        <f>IF(SUM(D838:E838)&lt;&gt;0,SUM(D$2:D838)-SUM(E$2:E838),"")</f>
        <v>0</v>
      </c>
      <c r="J838" s="203">
        <f t="shared" si="44"/>
        <v>41217</v>
      </c>
      <c r="K838" s="54" t="str">
        <f t="shared" si="43"/>
        <v>By  Education  Rs/- 3</v>
      </c>
      <c r="L838" s="51">
        <f>SUMIFS(D$2:D838,C$2:C838,C838)-SUMIFS(E$2:E838,C$2:C838,C838)+IFERROR(VLOOKUP(C838,Master!B$1:F$101,5,FALSE),0)</f>
        <v>-1501</v>
      </c>
    </row>
    <row r="839" spans="1:12">
      <c r="A839" s="47">
        <f>IF(I839=0,A838,COUNTIF(I$2:I839,"=0")+1)</f>
        <v>419</v>
      </c>
      <c r="B839" s="203" t="s">
        <v>337</v>
      </c>
      <c r="C839" s="345" t="s">
        <v>266</v>
      </c>
      <c r="D839" s="189">
        <v>9</v>
      </c>
      <c r="E839" s="188"/>
      <c r="F839" s="190"/>
      <c r="G839">
        <f t="shared" si="42"/>
        <v>49</v>
      </c>
      <c r="H839">
        <f>ROW()</f>
        <v>839</v>
      </c>
      <c r="I839">
        <f>IF(SUM(D839:E839)&lt;&gt;0,SUM(D$2:D839)-SUM(E$2:E839),"")</f>
        <v>9</v>
      </c>
      <c r="J839" s="203">
        <f t="shared" si="44"/>
        <v>41176</v>
      </c>
      <c r="K839" s="54" t="str">
        <f t="shared" si="43"/>
        <v>By Cash Rs/-9</v>
      </c>
      <c r="L839" s="51">
        <f>SUMIFS(D$2:D839,C$2:C839,C839)-SUMIFS(E$2:E839,C$2:C839,C839)+IFERROR(VLOOKUP(C839,Master!B$1:F$101,5,FALSE),0)</f>
        <v>27</v>
      </c>
    </row>
    <row r="840" spans="1:12">
      <c r="A840" s="47">
        <f>IF(I840=0,A839,COUNTIF(I$2:I840,"=0")+1)</f>
        <v>419</v>
      </c>
      <c r="B840" s="203">
        <v>41176</v>
      </c>
      <c r="C840" s="345" t="s">
        <v>125</v>
      </c>
      <c r="D840" s="189"/>
      <c r="E840" s="188">
        <v>9</v>
      </c>
      <c r="F840" s="190"/>
      <c r="G840">
        <f t="shared" si="42"/>
        <v>27</v>
      </c>
      <c r="H840">
        <f>ROW()</f>
        <v>840</v>
      </c>
      <c r="I840">
        <f>IF(SUM(D840:E840)&lt;&gt;0,SUM(D$2:D840)-SUM(E$2:E840),"")</f>
        <v>0</v>
      </c>
      <c r="J840" s="203">
        <f t="shared" si="44"/>
        <v>41176</v>
      </c>
      <c r="K840" s="54" t="str">
        <f t="shared" si="43"/>
        <v>By  Licenses  Rs/- 9</v>
      </c>
      <c r="L840" s="51">
        <f>SUMIFS(D$2:D840,C$2:C840,C840)-SUMIFS(E$2:E840,C$2:C840,C840)+IFERROR(VLOOKUP(C840,Master!B$1:F$101,5,FALSE),0)</f>
        <v>-1510</v>
      </c>
    </row>
    <row r="841" spans="1:12">
      <c r="A841" s="47">
        <f>IF(I841=0,A840,COUNTIF(I$2:I841,"=0")+1)</f>
        <v>420</v>
      </c>
      <c r="B841" s="203" t="s">
        <v>337</v>
      </c>
      <c r="C841" s="345" t="s">
        <v>268</v>
      </c>
      <c r="D841" s="189">
        <v>3</v>
      </c>
      <c r="E841" s="188"/>
      <c r="F841" s="190"/>
      <c r="G841">
        <f t="shared" si="42"/>
        <v>51</v>
      </c>
      <c r="H841">
        <f>ROW()</f>
        <v>841</v>
      </c>
      <c r="I841">
        <f>IF(SUM(D841:E841)&lt;&gt;0,SUM(D$2:D841)-SUM(E$2:E841),"")</f>
        <v>3</v>
      </c>
      <c r="J841" s="203">
        <f t="shared" si="44"/>
        <v>41223</v>
      </c>
      <c r="K841" s="54" t="str">
        <f t="shared" si="43"/>
        <v>By Cash Rs/-3</v>
      </c>
      <c r="L841" s="51">
        <f>SUMIFS(D$2:D841,C$2:C841,C841)-SUMIFS(E$2:E841,C$2:C841,C841)+IFERROR(VLOOKUP(C841,Master!B$1:F$101,5,FALSE),0)</f>
        <v>30</v>
      </c>
    </row>
    <row r="842" spans="1:12">
      <c r="A842" s="47">
        <f>IF(I842=0,A841,COUNTIF(I$2:I842,"=0")+1)</f>
        <v>420</v>
      </c>
      <c r="B842" s="203">
        <v>41223</v>
      </c>
      <c r="C842" s="345" t="s">
        <v>125</v>
      </c>
      <c r="D842" s="189"/>
      <c r="E842" s="188">
        <v>3</v>
      </c>
      <c r="F842" s="190"/>
      <c r="G842">
        <f t="shared" si="42"/>
        <v>27</v>
      </c>
      <c r="H842">
        <f>ROW()</f>
        <v>842</v>
      </c>
      <c r="I842">
        <f>IF(SUM(D842:E842)&lt;&gt;0,SUM(D$2:D842)-SUM(E$2:E842),"")</f>
        <v>0</v>
      </c>
      <c r="J842" s="203">
        <f t="shared" si="44"/>
        <v>41223</v>
      </c>
      <c r="K842" s="54" t="str">
        <f t="shared" si="43"/>
        <v>By  Magazine Subscriptions  Rs/- 3</v>
      </c>
      <c r="L842" s="51">
        <f>SUMIFS(D$2:D842,C$2:C842,C842)-SUMIFS(E$2:E842,C$2:C842,C842)+IFERROR(VLOOKUP(C842,Master!B$1:F$101,5,FALSE),0)</f>
        <v>-1513</v>
      </c>
    </row>
    <row r="843" spans="1:12">
      <c r="A843" s="47">
        <f>IF(I843=0,A842,COUNTIF(I$2:I843,"=0")+1)</f>
        <v>421</v>
      </c>
      <c r="B843" s="203" t="s">
        <v>337</v>
      </c>
      <c r="C843" s="345" t="s">
        <v>270</v>
      </c>
      <c r="D843" s="189">
        <v>3</v>
      </c>
      <c r="E843" s="188"/>
      <c r="F843" s="190"/>
      <c r="G843">
        <f t="shared" si="42"/>
        <v>53</v>
      </c>
      <c r="H843">
        <f>ROW()</f>
        <v>843</v>
      </c>
      <c r="I843">
        <f>IF(SUM(D843:E843)&lt;&gt;0,SUM(D$2:D843)-SUM(E$2:E843),"")</f>
        <v>3</v>
      </c>
      <c r="J843" s="203">
        <f t="shared" si="44"/>
        <v>41231</v>
      </c>
      <c r="K843" s="54" t="str">
        <f t="shared" si="43"/>
        <v>By Cash Rs/-3</v>
      </c>
      <c r="L843" s="51">
        <f>SUMIFS(D$2:D843,C$2:C843,C843)-SUMIFS(E$2:E843,C$2:C843,C843)+IFERROR(VLOOKUP(C843,Master!B$1:F$101,5,FALSE),0)</f>
        <v>18</v>
      </c>
    </row>
    <row r="844" spans="1:12">
      <c r="A844" s="47">
        <f>IF(I844=0,A843,COUNTIF(I$2:I844,"=0")+1)</f>
        <v>421</v>
      </c>
      <c r="B844" s="203">
        <v>41231</v>
      </c>
      <c r="C844" s="345" t="s">
        <v>125</v>
      </c>
      <c r="D844" s="189"/>
      <c r="E844" s="188">
        <v>3</v>
      </c>
      <c r="F844" s="190"/>
      <c r="G844">
        <f t="shared" ref="G844:G907" si="45">VLOOKUP(C844,LL,2,FALSE)</f>
        <v>27</v>
      </c>
      <c r="H844">
        <f>ROW()</f>
        <v>844</v>
      </c>
      <c r="I844">
        <f>IF(SUM(D844:E844)&lt;&gt;0,SUM(D$2:D844)-SUM(E$2:E844),"")</f>
        <v>0</v>
      </c>
      <c r="J844" s="203">
        <f t="shared" si="44"/>
        <v>41231</v>
      </c>
      <c r="K844" s="54" t="str">
        <f t="shared" si="43"/>
        <v>By  Postage  Rs/- 3</v>
      </c>
      <c r="L844" s="51">
        <f>SUMIFS(D$2:D844,C$2:C844,C844)-SUMIFS(E$2:E844,C$2:C844,C844)+IFERROR(VLOOKUP(C844,Master!B$1:F$101,5,FALSE),0)</f>
        <v>-1516</v>
      </c>
    </row>
    <row r="845" spans="1:12">
      <c r="A845" s="47">
        <f>IF(I845=0,A844,COUNTIF(I$2:I845,"=0")+1)</f>
        <v>422</v>
      </c>
      <c r="B845" s="203" t="s">
        <v>337</v>
      </c>
      <c r="C845" s="345" t="s">
        <v>272</v>
      </c>
      <c r="D845" s="189">
        <v>4</v>
      </c>
      <c r="E845" s="188"/>
      <c r="F845" s="190"/>
      <c r="G845">
        <f t="shared" si="45"/>
        <v>55</v>
      </c>
      <c r="H845">
        <f>ROW()</f>
        <v>845</v>
      </c>
      <c r="I845">
        <f>IF(SUM(D845:E845)&lt;&gt;0,SUM(D$2:D845)-SUM(E$2:E845),"")</f>
        <v>4</v>
      </c>
      <c r="J845" s="203">
        <f t="shared" si="44"/>
        <v>41074</v>
      </c>
      <c r="K845" s="54" t="str">
        <f t="shared" si="43"/>
        <v>By Cash Rs/-4</v>
      </c>
      <c r="L845" s="51">
        <f>SUMIFS(D$2:D845,C$2:C845,C845)-SUMIFS(E$2:E845,C$2:C845,C845)+IFERROR(VLOOKUP(C845,Master!B$1:F$101,5,FALSE),0)</f>
        <v>18</v>
      </c>
    </row>
    <row r="846" spans="1:12">
      <c r="A846" s="47">
        <f>IF(I846=0,A845,COUNTIF(I$2:I846,"=0")+1)</f>
        <v>422</v>
      </c>
      <c r="B846" s="203">
        <v>41074</v>
      </c>
      <c r="C846" s="345" t="s">
        <v>125</v>
      </c>
      <c r="D846" s="189"/>
      <c r="E846" s="188">
        <v>4</v>
      </c>
      <c r="F846" s="190"/>
      <c r="G846">
        <f t="shared" si="45"/>
        <v>27</v>
      </c>
      <c r="H846">
        <f>ROW()</f>
        <v>846</v>
      </c>
      <c r="I846">
        <f>IF(SUM(D846:E846)&lt;&gt;0,SUM(D$2:D846)-SUM(E$2:E846),"")</f>
        <v>0</v>
      </c>
      <c r="J846" s="203">
        <f t="shared" si="44"/>
        <v>41074</v>
      </c>
      <c r="K846" s="54" t="str">
        <f t="shared" si="43"/>
        <v>By  Gas  Rs/- 4</v>
      </c>
      <c r="L846" s="51">
        <f>SUMIFS(D$2:D846,C$2:C846,C846)-SUMIFS(E$2:E846,C$2:C846,C846)+IFERROR(VLOOKUP(C846,Master!B$1:F$101,5,FALSE),0)</f>
        <v>-1520</v>
      </c>
    </row>
    <row r="847" spans="1:12">
      <c r="A847" s="47">
        <f>IF(I847=0,A846,COUNTIF(I$2:I847,"=0")+1)</f>
        <v>423</v>
      </c>
      <c r="B847" s="203" t="s">
        <v>337</v>
      </c>
      <c r="C847" s="345" t="s">
        <v>273</v>
      </c>
      <c r="D847" s="189">
        <v>2</v>
      </c>
      <c r="E847" s="188"/>
      <c r="F847" s="190"/>
      <c r="G847">
        <f t="shared" si="45"/>
        <v>57</v>
      </c>
      <c r="H847">
        <f>ROW()</f>
        <v>847</v>
      </c>
      <c r="I847">
        <f>IF(SUM(D847:E847)&lt;&gt;0,SUM(D$2:D847)-SUM(E$2:E847),"")</f>
        <v>2</v>
      </c>
      <c r="J847" s="203">
        <f t="shared" si="44"/>
        <v>41231</v>
      </c>
      <c r="K847" s="54" t="str">
        <f t="shared" si="43"/>
        <v>By Cash Rs/-2</v>
      </c>
      <c r="L847" s="51">
        <f>SUMIFS(D$2:D847,C$2:C847,C847)-SUMIFS(E$2:E847,C$2:C847,C847)+IFERROR(VLOOKUP(C847,Master!B$1:F$101,5,FALSE),0)</f>
        <v>23</v>
      </c>
    </row>
    <row r="848" spans="1:12">
      <c r="A848" s="47">
        <f>IF(I848=0,A847,COUNTIF(I$2:I848,"=0")+1)</f>
        <v>423</v>
      </c>
      <c r="B848" s="203">
        <v>41231</v>
      </c>
      <c r="C848" s="345" t="s">
        <v>125</v>
      </c>
      <c r="D848" s="189"/>
      <c r="E848" s="188">
        <v>2</v>
      </c>
      <c r="F848" s="190"/>
      <c r="G848">
        <f t="shared" si="45"/>
        <v>27</v>
      </c>
      <c r="H848">
        <f>ROW()</f>
        <v>848</v>
      </c>
      <c r="I848">
        <f>IF(SUM(D848:E848)&lt;&gt;0,SUM(D$2:D848)-SUM(E$2:E848),"")</f>
        <v>0</v>
      </c>
      <c r="J848" s="203">
        <f t="shared" si="44"/>
        <v>41231</v>
      </c>
      <c r="K848" s="54" t="str">
        <f t="shared" si="43"/>
        <v>By  Repairs  Rs/- 2</v>
      </c>
      <c r="L848" s="51">
        <f>SUMIFS(D$2:D848,C$2:C848,C848)-SUMIFS(E$2:E848,C$2:C848,C848)+IFERROR(VLOOKUP(C848,Master!B$1:F$101,5,FALSE),0)</f>
        <v>-1522</v>
      </c>
    </row>
    <row r="849" spans="1:12">
      <c r="A849" s="47">
        <f>IF(I849=0,A848,COUNTIF(I$2:I849,"=0")+1)</f>
        <v>424</v>
      </c>
      <c r="B849" s="203" t="s">
        <v>337</v>
      </c>
      <c r="C849" s="345" t="s">
        <v>329</v>
      </c>
      <c r="D849" s="189">
        <v>9</v>
      </c>
      <c r="E849" s="188"/>
      <c r="F849" s="190"/>
      <c r="G849">
        <f t="shared" si="45"/>
        <v>59</v>
      </c>
      <c r="H849">
        <f>ROW()</f>
        <v>849</v>
      </c>
      <c r="I849">
        <f>IF(SUM(D849:E849)&lt;&gt;0,SUM(D$2:D849)-SUM(E$2:E849),"")</f>
        <v>9</v>
      </c>
      <c r="J849" s="203">
        <f t="shared" si="44"/>
        <v>41168</v>
      </c>
      <c r="K849" s="54" t="str">
        <f t="shared" si="43"/>
        <v>By Cash Rs/-9</v>
      </c>
      <c r="L849" s="51">
        <f>SUMIFS(D$2:D849,C$2:C849,C849)-SUMIFS(E$2:E849,C$2:C849,C849)+IFERROR(VLOOKUP(C849,Master!B$1:F$101,5,FALSE),0)</f>
        <v>26</v>
      </c>
    </row>
    <row r="850" spans="1:12">
      <c r="A850" s="47">
        <f>IF(I850=0,A849,COUNTIF(I$2:I850,"=0")+1)</f>
        <v>424</v>
      </c>
      <c r="B850" s="203">
        <v>41168</v>
      </c>
      <c r="C850" s="345" t="s">
        <v>125</v>
      </c>
      <c r="D850" s="189"/>
      <c r="E850" s="188">
        <v>9</v>
      </c>
      <c r="F850" s="190"/>
      <c r="G850">
        <f t="shared" si="45"/>
        <v>27</v>
      </c>
      <c r="H850">
        <f>ROW()</f>
        <v>850</v>
      </c>
      <c r="I850">
        <f>IF(SUM(D850:E850)&lt;&gt;0,SUM(D$2:D850)-SUM(E$2:E850),"")</f>
        <v>0</v>
      </c>
      <c r="J850" s="203">
        <f t="shared" si="44"/>
        <v>41168</v>
      </c>
      <c r="K850" s="54" t="str">
        <f t="shared" si="43"/>
        <v>By Travel &amp; Entertainment  Rs/- 9</v>
      </c>
      <c r="L850" s="51">
        <f>SUMIFS(D$2:D850,C$2:C850,C850)-SUMIFS(E$2:E850,C$2:C850,C850)+IFERROR(VLOOKUP(C850,Master!B$1:F$101,5,FALSE),0)</f>
        <v>-1531</v>
      </c>
    </row>
    <row r="851" spans="1:12">
      <c r="A851" s="47">
        <f>IF(I851=0,A850,COUNTIF(I$2:I851,"=0")+1)</f>
        <v>425</v>
      </c>
      <c r="B851" s="203" t="s">
        <v>337</v>
      </c>
      <c r="C851" s="345" t="s">
        <v>276</v>
      </c>
      <c r="D851" s="189">
        <v>7</v>
      </c>
      <c r="E851" s="188"/>
      <c r="F851" s="190"/>
      <c r="G851">
        <f t="shared" si="45"/>
        <v>61</v>
      </c>
      <c r="H851">
        <f>ROW()</f>
        <v>851</v>
      </c>
      <c r="I851">
        <f>IF(SUM(D851:E851)&lt;&gt;0,SUM(D$2:D851)-SUM(E$2:E851),"")</f>
        <v>7</v>
      </c>
      <c r="J851" s="203">
        <f t="shared" si="44"/>
        <v>41132</v>
      </c>
      <c r="K851" s="54" t="str">
        <f t="shared" si="43"/>
        <v>By Cash Rs/-7</v>
      </c>
      <c r="L851" s="51">
        <f>SUMIFS(D$2:D851,C$2:C851,C851)-SUMIFS(E$2:E851,C$2:C851,C851)+IFERROR(VLOOKUP(C851,Master!B$1:F$101,5,FALSE),0)</f>
        <v>30</v>
      </c>
    </row>
    <row r="852" spans="1:12">
      <c r="A852" s="47">
        <f>IF(I852=0,A851,COUNTIF(I$2:I852,"=0")+1)</f>
        <v>425</v>
      </c>
      <c r="B852" s="203">
        <v>41132</v>
      </c>
      <c r="C852" s="345" t="s">
        <v>125</v>
      </c>
      <c r="D852" s="189"/>
      <c r="E852" s="188">
        <v>7</v>
      </c>
      <c r="F852" s="190"/>
      <c r="G852">
        <f t="shared" si="45"/>
        <v>27</v>
      </c>
      <c r="H852">
        <f>ROW()</f>
        <v>852</v>
      </c>
      <c r="I852">
        <f>IF(SUM(D852:E852)&lt;&gt;0,SUM(D$2:D852)-SUM(E$2:E852),"")</f>
        <v>0</v>
      </c>
      <c r="J852" s="203">
        <f t="shared" si="44"/>
        <v>41132</v>
      </c>
      <c r="K852" s="54" t="str">
        <f t="shared" si="43"/>
        <v>By  Food - Staff Meetings  Rs/- 7</v>
      </c>
      <c r="L852" s="51">
        <f>SUMIFS(D$2:D852,C$2:C852,C852)-SUMIFS(E$2:E852,C$2:C852,C852)+IFERROR(VLOOKUP(C852,Master!B$1:F$101,5,FALSE),0)</f>
        <v>-1538</v>
      </c>
    </row>
    <row r="853" spans="1:12">
      <c r="A853" s="47">
        <f>IF(I853=0,A852,COUNTIF(I$2:I853,"=0")+1)</f>
        <v>426</v>
      </c>
      <c r="B853" s="203" t="s">
        <v>337</v>
      </c>
      <c r="C853" s="345" t="s">
        <v>278</v>
      </c>
      <c r="D853" s="189">
        <v>9</v>
      </c>
      <c r="E853" s="188"/>
      <c r="F853" s="190"/>
      <c r="G853">
        <f t="shared" si="45"/>
        <v>63</v>
      </c>
      <c r="H853">
        <f>ROW()</f>
        <v>853</v>
      </c>
      <c r="I853">
        <f>IF(SUM(D853:E853)&lt;&gt;0,SUM(D$2:D853)-SUM(E$2:E853),"")</f>
        <v>9</v>
      </c>
      <c r="J853" s="203">
        <f t="shared" si="44"/>
        <v>41042</v>
      </c>
      <c r="K853" s="54" t="str">
        <f t="shared" si="43"/>
        <v>By Cash Rs/-9</v>
      </c>
      <c r="L853" s="51">
        <f>SUMIFS(D$2:D853,C$2:C853,C853)-SUMIFS(E$2:E853,C$2:C853,C853)+IFERROR(VLOOKUP(C853,Master!B$1:F$101,5,FALSE),0)</f>
        <v>31</v>
      </c>
    </row>
    <row r="854" spans="1:12">
      <c r="A854" s="47">
        <f>IF(I854=0,A853,COUNTIF(I$2:I854,"=0")+1)</f>
        <v>426</v>
      </c>
      <c r="B854" s="203">
        <v>41042</v>
      </c>
      <c r="C854" s="345" t="s">
        <v>125</v>
      </c>
      <c r="D854" s="189"/>
      <c r="E854" s="188">
        <v>9</v>
      </c>
      <c r="F854" s="190"/>
      <c r="G854">
        <f t="shared" si="45"/>
        <v>27</v>
      </c>
      <c r="H854">
        <f>ROW()</f>
        <v>854</v>
      </c>
      <c r="I854">
        <f>IF(SUM(D854:E854)&lt;&gt;0,SUM(D$2:D854)-SUM(E$2:E854),"")</f>
        <v>0</v>
      </c>
      <c r="J854" s="203">
        <f t="shared" si="44"/>
        <v>41042</v>
      </c>
      <c r="K854" s="54" t="str">
        <f t="shared" si="43"/>
        <v>By  Meals - Business  Rs/- 9</v>
      </c>
      <c r="L854" s="51">
        <f>SUMIFS(D$2:D854,C$2:C854,C854)-SUMIFS(E$2:E854,C$2:C854,C854)+IFERROR(VLOOKUP(C854,Master!B$1:F$101,5,FALSE),0)</f>
        <v>-1547</v>
      </c>
    </row>
    <row r="855" spans="1:12">
      <c r="A855" s="47">
        <f>IF(I855=0,A854,COUNTIF(I$2:I855,"=0")+1)</f>
        <v>427</v>
      </c>
      <c r="B855" s="203" t="s">
        <v>337</v>
      </c>
      <c r="C855" s="345" t="s">
        <v>280</v>
      </c>
      <c r="D855" s="189">
        <v>5</v>
      </c>
      <c r="E855" s="188"/>
      <c r="F855" s="190"/>
      <c r="G855">
        <f t="shared" si="45"/>
        <v>65</v>
      </c>
      <c r="H855">
        <f>ROW()</f>
        <v>855</v>
      </c>
      <c r="I855">
        <f>IF(SUM(D855:E855)&lt;&gt;0,SUM(D$2:D855)-SUM(E$2:E855),"")</f>
        <v>5</v>
      </c>
      <c r="J855" s="203">
        <f t="shared" si="44"/>
        <v>41196</v>
      </c>
      <c r="K855" s="54" t="str">
        <f t="shared" si="43"/>
        <v>By Cash Rs/-5</v>
      </c>
      <c r="L855" s="51">
        <f>SUMIFS(D$2:D855,C$2:C855,C855)-SUMIFS(E$2:E855,C$2:C855,C855)+IFERROR(VLOOKUP(C855,Master!B$1:F$101,5,FALSE),0)</f>
        <v>41</v>
      </c>
    </row>
    <row r="856" spans="1:12">
      <c r="A856" s="47">
        <f>IF(I856=0,A855,COUNTIF(I$2:I856,"=0")+1)</f>
        <v>427</v>
      </c>
      <c r="B856" s="203">
        <v>41196</v>
      </c>
      <c r="C856" s="345" t="s">
        <v>125</v>
      </c>
      <c r="D856" s="189"/>
      <c r="E856" s="188">
        <v>5</v>
      </c>
      <c r="F856" s="190"/>
      <c r="G856">
        <f t="shared" si="45"/>
        <v>27</v>
      </c>
      <c r="H856">
        <f>ROW()</f>
        <v>856</v>
      </c>
      <c r="I856">
        <f>IF(SUM(D856:E856)&lt;&gt;0,SUM(D$2:D856)-SUM(E$2:E856),"")</f>
        <v>0</v>
      </c>
      <c r="J856" s="203">
        <f t="shared" si="44"/>
        <v>41196</v>
      </c>
      <c r="K856" s="54" t="str">
        <f t="shared" si="43"/>
        <v>By  Travel  Rs/- 5</v>
      </c>
      <c r="L856" s="51">
        <f>SUMIFS(D$2:D856,C$2:C856,C856)-SUMIFS(E$2:E856,C$2:C856,C856)+IFERROR(VLOOKUP(C856,Master!B$1:F$101,5,FALSE),0)</f>
        <v>-1552</v>
      </c>
    </row>
    <row r="857" spans="1:12">
      <c r="A857" s="47">
        <f>IF(I857=0,A856,COUNTIF(I$2:I857,"=0")+1)</f>
        <v>428</v>
      </c>
      <c r="B857" s="203" t="s">
        <v>337</v>
      </c>
      <c r="C857" s="345" t="s">
        <v>336</v>
      </c>
      <c r="D857" s="189">
        <v>4</v>
      </c>
      <c r="E857" s="188"/>
      <c r="F857" s="190"/>
      <c r="G857">
        <f t="shared" si="45"/>
        <v>90</v>
      </c>
      <c r="H857">
        <f>ROW()</f>
        <v>857</v>
      </c>
      <c r="I857">
        <f>IF(SUM(D857:E857)&lt;&gt;0,SUM(D$2:D857)-SUM(E$2:E857),"")</f>
        <v>4</v>
      </c>
      <c r="J857" s="203">
        <f t="shared" si="44"/>
        <v>41031</v>
      </c>
      <c r="K857" s="54" t="str">
        <f t="shared" si="43"/>
        <v>By Cash Rs/-4</v>
      </c>
      <c r="L857" s="51">
        <f>SUMIFS(D$2:D857,C$2:C857,C857)-SUMIFS(E$2:E857,C$2:C857,C857)+IFERROR(VLOOKUP(C857,Master!B$1:F$101,5,FALSE),0)</f>
        <v>33</v>
      </c>
    </row>
    <row r="858" spans="1:12">
      <c r="A858" s="47">
        <f>IF(I858=0,A857,COUNTIF(I$2:I858,"=0")+1)</f>
        <v>428</v>
      </c>
      <c r="B858" s="203">
        <v>41031</v>
      </c>
      <c r="C858" s="345" t="s">
        <v>125</v>
      </c>
      <c r="D858" s="189"/>
      <c r="E858" s="188">
        <v>4</v>
      </c>
      <c r="F858" s="190"/>
      <c r="G858">
        <f t="shared" si="45"/>
        <v>27</v>
      </c>
      <c r="H858">
        <f>ROW()</f>
        <v>858</v>
      </c>
      <c r="I858">
        <f>IF(SUM(D858:E858)&lt;&gt;0,SUM(D$2:D858)-SUM(E$2:E858),"")</f>
        <v>0</v>
      </c>
      <c r="J858" s="203">
        <f t="shared" si="44"/>
        <v>41031</v>
      </c>
      <c r="K858" s="54" t="str">
        <f t="shared" si="43"/>
        <v>By Finance Cost Rs/- 4</v>
      </c>
      <c r="L858" s="51">
        <f>SUMIFS(D$2:D858,C$2:C858,C858)-SUMIFS(E$2:E858,C$2:C858,C858)+IFERROR(VLOOKUP(C858,Master!B$1:F$101,5,FALSE),0)</f>
        <v>-1556</v>
      </c>
    </row>
    <row r="859" spans="1:12">
      <c r="A859" s="47">
        <f>IF(I859=0,A858,COUNTIF(I$2:I859,"=0")+1)</f>
        <v>429</v>
      </c>
      <c r="B859" s="203" t="s">
        <v>337</v>
      </c>
      <c r="C859" s="345" t="s">
        <v>338</v>
      </c>
      <c r="D859" s="189">
        <v>6</v>
      </c>
      <c r="E859" s="188"/>
      <c r="F859" s="190"/>
      <c r="G859">
        <f t="shared" si="45"/>
        <v>31</v>
      </c>
      <c r="H859">
        <f>ROW()</f>
        <v>859</v>
      </c>
      <c r="I859">
        <f>IF(SUM(D859:E859)&lt;&gt;0,SUM(D$2:D859)-SUM(E$2:E859),"")</f>
        <v>6</v>
      </c>
      <c r="J859" s="203">
        <f t="shared" si="44"/>
        <v>41131</v>
      </c>
      <c r="K859" s="54" t="str">
        <f t="shared" si="43"/>
        <v>By Cash Rs/-6</v>
      </c>
      <c r="L859" s="51">
        <f>SUMIFS(D$2:D859,C$2:C859,C859)-SUMIFS(E$2:E859,C$2:C859,C859)+IFERROR(VLOOKUP(C859,Master!B$1:F$101,5,FALSE),0)</f>
        <v>42</v>
      </c>
    </row>
    <row r="860" spans="1:12">
      <c r="A860" s="47">
        <f>IF(I860=0,A859,COUNTIF(I$2:I860,"=0")+1)</f>
        <v>429</v>
      </c>
      <c r="B860" s="203">
        <v>41131</v>
      </c>
      <c r="C860" s="345" t="s">
        <v>125</v>
      </c>
      <c r="D860" s="189"/>
      <c r="E860" s="188">
        <v>6</v>
      </c>
      <c r="F860" s="190"/>
      <c r="G860">
        <f t="shared" si="45"/>
        <v>27</v>
      </c>
      <c r="H860">
        <f>ROW()</f>
        <v>860</v>
      </c>
      <c r="I860">
        <f>IF(SUM(D860:E860)&lt;&gt;0,SUM(D$2:D860)-SUM(E$2:E860),"")</f>
        <v>0</v>
      </c>
      <c r="J860" s="203">
        <f t="shared" si="44"/>
        <v>41131</v>
      </c>
      <c r="K860" s="54" t="str">
        <f t="shared" si="43"/>
        <v>By  Heat Rs/- 6</v>
      </c>
      <c r="L860" s="51">
        <f>SUMIFS(D$2:D860,C$2:C860,C860)-SUMIFS(E$2:E860,C$2:C860,C860)+IFERROR(VLOOKUP(C860,Master!B$1:F$101,5,FALSE),0)</f>
        <v>-1562</v>
      </c>
    </row>
    <row r="861" spans="1:12">
      <c r="A861" s="47">
        <f>IF(I861=0,A860,COUNTIF(I$2:I861,"=0")+1)</f>
        <v>430</v>
      </c>
      <c r="B861" s="203" t="s">
        <v>337</v>
      </c>
      <c r="C861" s="345" t="s">
        <v>251</v>
      </c>
      <c r="D861" s="189">
        <v>7</v>
      </c>
      <c r="E861" s="188"/>
      <c r="F861" s="190"/>
      <c r="G861">
        <f t="shared" si="45"/>
        <v>33</v>
      </c>
      <c r="H861">
        <f>ROW()</f>
        <v>861</v>
      </c>
      <c r="I861">
        <f>IF(SUM(D861:E861)&lt;&gt;0,SUM(D$2:D861)-SUM(E$2:E861),"")</f>
        <v>7</v>
      </c>
      <c r="J861" s="203">
        <f t="shared" si="44"/>
        <v>41037</v>
      </c>
      <c r="K861" s="54" t="str">
        <f t="shared" si="43"/>
        <v>By Cash Rs/-7</v>
      </c>
      <c r="L861" s="51">
        <f>SUMIFS(D$2:D861,C$2:C861,C861)-SUMIFS(E$2:E861,C$2:C861,C861)+IFERROR(VLOOKUP(C861,Master!B$1:F$101,5,FALSE),0)</f>
        <v>23</v>
      </c>
    </row>
    <row r="862" spans="1:12">
      <c r="A862" s="47">
        <f>IF(I862=0,A861,COUNTIF(I$2:I862,"=0")+1)</f>
        <v>430</v>
      </c>
      <c r="B862" s="203">
        <v>41037</v>
      </c>
      <c r="C862" s="345" t="s">
        <v>125</v>
      </c>
      <c r="D862" s="189"/>
      <c r="E862" s="188">
        <v>7</v>
      </c>
      <c r="F862" s="190"/>
      <c r="G862">
        <f t="shared" si="45"/>
        <v>27</v>
      </c>
      <c r="H862">
        <f>ROW()</f>
        <v>862</v>
      </c>
      <c r="I862">
        <f>IF(SUM(D862:E862)&lt;&gt;0,SUM(D$2:D862)-SUM(E$2:E862),"")</f>
        <v>0</v>
      </c>
      <c r="J862" s="203">
        <f t="shared" si="44"/>
        <v>41037</v>
      </c>
      <c r="K862" s="54" t="str">
        <f t="shared" si="43"/>
        <v>By  Internet  Rs/- 7</v>
      </c>
      <c r="L862" s="51">
        <f>SUMIFS(D$2:D862,C$2:C862,C862)-SUMIFS(E$2:E862,C$2:C862,C862)+IFERROR(VLOOKUP(C862,Master!B$1:F$101,5,FALSE),0)</f>
        <v>-1569</v>
      </c>
    </row>
    <row r="863" spans="1:12">
      <c r="A863" s="47">
        <f>IF(I863=0,A862,COUNTIF(I$2:I863,"=0")+1)</f>
        <v>431</v>
      </c>
      <c r="B863" s="203" t="s">
        <v>337</v>
      </c>
      <c r="C863" s="345" t="s">
        <v>253</v>
      </c>
      <c r="D863" s="189">
        <v>3</v>
      </c>
      <c r="E863" s="188"/>
      <c r="F863" s="190"/>
      <c r="G863">
        <f t="shared" si="45"/>
        <v>35</v>
      </c>
      <c r="H863">
        <f>ROW()</f>
        <v>863</v>
      </c>
      <c r="I863">
        <f>IF(SUM(D863:E863)&lt;&gt;0,SUM(D$2:D863)-SUM(E$2:E863),"")</f>
        <v>3</v>
      </c>
      <c r="J863" s="203">
        <f t="shared" si="44"/>
        <v>41180</v>
      </c>
      <c r="K863" s="54" t="str">
        <f t="shared" si="43"/>
        <v>By Cash Rs/-3</v>
      </c>
      <c r="L863" s="51">
        <f>SUMIFS(D$2:D863,C$2:C863,C863)-SUMIFS(E$2:E863,C$2:C863,C863)+IFERROR(VLOOKUP(C863,Master!B$1:F$101,5,FALSE),0)</f>
        <v>30</v>
      </c>
    </row>
    <row r="864" spans="1:12">
      <c r="A864" s="47">
        <f>IF(I864=0,A863,COUNTIF(I$2:I864,"=0")+1)</f>
        <v>431</v>
      </c>
      <c r="B864" s="203">
        <v>41180</v>
      </c>
      <c r="C864" s="345" t="s">
        <v>125</v>
      </c>
      <c r="D864" s="189"/>
      <c r="E864" s="188">
        <v>3</v>
      </c>
      <c r="F864" s="190"/>
      <c r="G864">
        <f t="shared" si="45"/>
        <v>27</v>
      </c>
      <c r="H864">
        <f>ROW()</f>
        <v>864</v>
      </c>
      <c r="I864">
        <f>IF(SUM(D864:E864)&lt;&gt;0,SUM(D$2:D864)-SUM(E$2:E864),"")</f>
        <v>0</v>
      </c>
      <c r="J864" s="203">
        <f t="shared" si="44"/>
        <v>41180</v>
      </c>
      <c r="K864" s="54" t="str">
        <f t="shared" si="43"/>
        <v>By  Rent or Lease  Rs/- 3</v>
      </c>
      <c r="L864" s="51">
        <f>SUMIFS(D$2:D864,C$2:C864,C864)-SUMIFS(E$2:E864,C$2:C864,C864)+IFERROR(VLOOKUP(C864,Master!B$1:F$101,5,FALSE),0)</f>
        <v>-1572</v>
      </c>
    </row>
    <row r="865" spans="1:12">
      <c r="A865" s="47">
        <f>IF(I865=0,A864,COUNTIF(I$2:I865,"=0")+1)</f>
        <v>432</v>
      </c>
      <c r="B865" s="203" t="s">
        <v>337</v>
      </c>
      <c r="C865" s="345" t="s">
        <v>255</v>
      </c>
      <c r="D865" s="189">
        <v>8</v>
      </c>
      <c r="E865" s="188"/>
      <c r="F865" s="190"/>
      <c r="G865">
        <f t="shared" si="45"/>
        <v>37</v>
      </c>
      <c r="H865">
        <f>ROW()</f>
        <v>865</v>
      </c>
      <c r="I865">
        <f>IF(SUM(D865:E865)&lt;&gt;0,SUM(D$2:D865)-SUM(E$2:E865),"")</f>
        <v>8</v>
      </c>
      <c r="J865" s="203">
        <f t="shared" si="44"/>
        <v>41200</v>
      </c>
      <c r="K865" s="54" t="str">
        <f t="shared" si="43"/>
        <v>By Cash Rs/-8</v>
      </c>
      <c r="L865" s="51">
        <f>SUMIFS(D$2:D865,C$2:C865,C865)-SUMIFS(E$2:E865,C$2:C865,C865)+IFERROR(VLOOKUP(C865,Master!B$1:F$101,5,FALSE),0)</f>
        <v>40</v>
      </c>
    </row>
    <row r="866" spans="1:12">
      <c r="A866" s="47">
        <f>IF(I866=0,A865,COUNTIF(I$2:I866,"=0")+1)</f>
        <v>432</v>
      </c>
      <c r="B866" s="203">
        <v>41200</v>
      </c>
      <c r="C866" s="345" t="s">
        <v>125</v>
      </c>
      <c r="D866" s="189"/>
      <c r="E866" s="188">
        <v>8</v>
      </c>
      <c r="F866" s="190"/>
      <c r="G866">
        <f t="shared" si="45"/>
        <v>27</v>
      </c>
      <c r="H866">
        <f>ROW()</f>
        <v>866</v>
      </c>
      <c r="I866">
        <f>IF(SUM(D866:E866)&lt;&gt;0,SUM(D$2:D866)-SUM(E$2:E866),"")</f>
        <v>0</v>
      </c>
      <c r="J866" s="203">
        <f t="shared" si="44"/>
        <v>41200</v>
      </c>
      <c r="K866" s="54" t="str">
        <f t="shared" si="43"/>
        <v>By  Telephone  Rs/- 8</v>
      </c>
      <c r="L866" s="51">
        <f>SUMIFS(D$2:D866,C$2:C866,C866)-SUMIFS(E$2:E866,C$2:C866,C866)+IFERROR(VLOOKUP(C866,Master!B$1:F$101,5,FALSE),0)</f>
        <v>-1580</v>
      </c>
    </row>
    <row r="867" spans="1:12">
      <c r="A867" s="47">
        <f>IF(I867=0,A866,COUNTIF(I$2:I867,"=0")+1)</f>
        <v>433</v>
      </c>
      <c r="B867" s="203" t="s">
        <v>337</v>
      </c>
      <c r="C867" s="345" t="s">
        <v>328</v>
      </c>
      <c r="D867" s="189">
        <v>6</v>
      </c>
      <c r="E867" s="188"/>
      <c r="F867" s="190"/>
      <c r="G867">
        <f t="shared" si="45"/>
        <v>39</v>
      </c>
      <c r="H867">
        <f>ROW()</f>
        <v>867</v>
      </c>
      <c r="I867">
        <f>IF(SUM(D867:E867)&lt;&gt;0,SUM(D$2:D867)-SUM(E$2:E867),"")</f>
        <v>6</v>
      </c>
      <c r="J867" s="203">
        <f t="shared" si="44"/>
        <v>41105</v>
      </c>
      <c r="K867" s="54" t="str">
        <f t="shared" si="43"/>
        <v>By Cash Rs/-6</v>
      </c>
      <c r="L867" s="51">
        <f>SUMIFS(D$2:D867,C$2:C867,C867)-SUMIFS(E$2:E867,C$2:C867,C867)+IFERROR(VLOOKUP(C867,Master!B$1:F$101,5,FALSE),0)</f>
        <v>35</v>
      </c>
    </row>
    <row r="868" spans="1:12">
      <c r="A868" s="47">
        <f>IF(I868=0,A867,COUNTIF(I$2:I868,"=0")+1)</f>
        <v>433</v>
      </c>
      <c r="B868" s="203">
        <v>41105</v>
      </c>
      <c r="C868" s="345" t="s">
        <v>125</v>
      </c>
      <c r="D868" s="189"/>
      <c r="E868" s="188">
        <v>6</v>
      </c>
      <c r="F868" s="190"/>
      <c r="G868">
        <f t="shared" si="45"/>
        <v>27</v>
      </c>
      <c r="H868">
        <f>ROW()</f>
        <v>868</v>
      </c>
      <c r="I868">
        <f>IF(SUM(D868:E868)&lt;&gt;0,SUM(D$2:D868)-SUM(E$2:E868),"")</f>
        <v>0</v>
      </c>
      <c r="J868" s="203">
        <f t="shared" si="44"/>
        <v>41105</v>
      </c>
      <c r="K868" s="54" t="str">
        <f t="shared" si="43"/>
        <v>By Office Expenses  Rs/- 6</v>
      </c>
      <c r="L868" s="51">
        <f>SUMIFS(D$2:D868,C$2:C868,C868)-SUMIFS(E$2:E868,C$2:C868,C868)+IFERROR(VLOOKUP(C868,Master!B$1:F$101,5,FALSE),0)</f>
        <v>-1586</v>
      </c>
    </row>
    <row r="869" spans="1:12">
      <c r="A869" s="47">
        <f>IF(I869=0,A868,COUNTIF(I$2:I869,"=0")+1)</f>
        <v>434</v>
      </c>
      <c r="B869" s="203" t="s">
        <v>337</v>
      </c>
      <c r="C869" s="345" t="s">
        <v>258</v>
      </c>
      <c r="D869" s="189">
        <v>7</v>
      </c>
      <c r="E869" s="188"/>
      <c r="F869" s="190"/>
      <c r="G869">
        <f t="shared" si="45"/>
        <v>41</v>
      </c>
      <c r="H869">
        <f>ROW()</f>
        <v>869</v>
      </c>
      <c r="I869">
        <f>IF(SUM(D869:E869)&lt;&gt;0,SUM(D$2:D869)-SUM(E$2:E869),"")</f>
        <v>7</v>
      </c>
      <c r="J869" s="203">
        <f t="shared" si="44"/>
        <v>41246</v>
      </c>
      <c r="K869" s="54" t="str">
        <f t="shared" si="43"/>
        <v>By Cash Rs/-7</v>
      </c>
      <c r="L869" s="51">
        <f>SUMIFS(D$2:D869,C$2:C869,C869)-SUMIFS(E$2:E869,C$2:C869,C869)+IFERROR(VLOOKUP(C869,Master!B$1:F$101,5,FALSE),0)</f>
        <v>48</v>
      </c>
    </row>
    <row r="870" spans="1:12">
      <c r="A870" s="47">
        <f>IF(I870=0,A869,COUNTIF(I$2:I870,"=0")+1)</f>
        <v>434</v>
      </c>
      <c r="B870" s="203">
        <v>41246</v>
      </c>
      <c r="C870" s="345" t="s">
        <v>125</v>
      </c>
      <c r="D870" s="189"/>
      <c r="E870" s="188">
        <v>7</v>
      </c>
      <c r="F870" s="190"/>
      <c r="G870">
        <f t="shared" si="45"/>
        <v>27</v>
      </c>
      <c r="H870">
        <f>ROW()</f>
        <v>870</v>
      </c>
      <c r="I870">
        <f>IF(SUM(D870:E870)&lt;&gt;0,SUM(D$2:D870)-SUM(E$2:E870),"")</f>
        <v>0</v>
      </c>
      <c r="J870" s="203">
        <f t="shared" si="44"/>
        <v>41246</v>
      </c>
      <c r="K870" s="54" t="str">
        <f t="shared" si="43"/>
        <v>By  Bad Debt Expenses  Rs/- 7</v>
      </c>
      <c r="L870" s="51">
        <f>SUMIFS(D$2:D870,C$2:C870,C870)-SUMIFS(E$2:E870,C$2:C870,C870)+IFERROR(VLOOKUP(C870,Master!B$1:F$101,5,FALSE),0)</f>
        <v>-1593</v>
      </c>
    </row>
    <row r="871" spans="1:12">
      <c r="A871" s="47">
        <f>IF(I871=0,A870,COUNTIF(I$2:I871,"=0")+1)</f>
        <v>435</v>
      </c>
      <c r="B871" s="203" t="s">
        <v>337</v>
      </c>
      <c r="C871" s="345" t="s">
        <v>260</v>
      </c>
      <c r="D871" s="189">
        <v>10</v>
      </c>
      <c r="E871" s="188"/>
      <c r="F871" s="190"/>
      <c r="G871">
        <f t="shared" si="45"/>
        <v>43</v>
      </c>
      <c r="H871">
        <f>ROW()</f>
        <v>871</v>
      </c>
      <c r="I871">
        <f>IF(SUM(D871:E871)&lt;&gt;0,SUM(D$2:D871)-SUM(E$2:E871),"")</f>
        <v>10</v>
      </c>
      <c r="J871" s="203">
        <f t="shared" si="44"/>
        <v>41163</v>
      </c>
      <c r="K871" s="54" t="str">
        <f t="shared" si="43"/>
        <v>By Cash Rs/-10</v>
      </c>
      <c r="L871" s="51">
        <f>SUMIFS(D$2:D871,C$2:C871,C871)-SUMIFS(E$2:E871,C$2:C871,C871)+IFERROR(VLOOKUP(C871,Master!B$1:F$101,5,FALSE),0)</f>
        <v>29</v>
      </c>
    </row>
    <row r="872" spans="1:12">
      <c r="A872" s="47">
        <f>IF(I872=0,A871,COUNTIF(I$2:I872,"=0")+1)</f>
        <v>435</v>
      </c>
      <c r="B872" s="203">
        <v>41163</v>
      </c>
      <c r="C872" s="345" t="s">
        <v>125</v>
      </c>
      <c r="D872" s="189"/>
      <c r="E872" s="188">
        <v>10</v>
      </c>
      <c r="F872" s="190"/>
      <c r="G872">
        <f t="shared" si="45"/>
        <v>27</v>
      </c>
      <c r="H872">
        <f>ROW()</f>
        <v>872</v>
      </c>
      <c r="I872">
        <f>IF(SUM(D872:E872)&lt;&gt;0,SUM(D$2:D872)-SUM(E$2:E872),"")</f>
        <v>0</v>
      </c>
      <c r="J872" s="203">
        <f t="shared" si="44"/>
        <v>41163</v>
      </c>
      <c r="K872" s="54" t="str">
        <f t="shared" si="43"/>
        <v>By  Books &amp; Manuals  Rs/- 10</v>
      </c>
      <c r="L872" s="51">
        <f>SUMIFS(D$2:D872,C$2:C872,C872)-SUMIFS(E$2:E872,C$2:C872,C872)+IFERROR(VLOOKUP(C872,Master!B$1:F$101,5,FALSE),0)</f>
        <v>-1603</v>
      </c>
    </row>
    <row r="873" spans="1:12">
      <c r="A873" s="47">
        <f>IF(I873=0,A872,COUNTIF(I$2:I873,"=0")+1)</f>
        <v>436</v>
      </c>
      <c r="B873" s="203" t="s">
        <v>337</v>
      </c>
      <c r="C873" s="345" t="s">
        <v>262</v>
      </c>
      <c r="D873" s="189">
        <v>10</v>
      </c>
      <c r="E873" s="188"/>
      <c r="F873" s="190"/>
      <c r="G873">
        <f t="shared" si="45"/>
        <v>45</v>
      </c>
      <c r="H873">
        <f>ROW()</f>
        <v>873</v>
      </c>
      <c r="I873">
        <f>IF(SUM(D873:E873)&lt;&gt;0,SUM(D$2:D873)-SUM(E$2:E873),"")</f>
        <v>10</v>
      </c>
      <c r="J873" s="203">
        <f t="shared" si="44"/>
        <v>41036</v>
      </c>
      <c r="K873" s="54" t="str">
        <f t="shared" si="43"/>
        <v>By Cash Rs/-10</v>
      </c>
      <c r="L873" s="51">
        <f>SUMIFS(D$2:D873,C$2:C873,C873)-SUMIFS(E$2:E873,C$2:C873,C873)+IFERROR(VLOOKUP(C873,Master!B$1:F$101,5,FALSE),0)</f>
        <v>19</v>
      </c>
    </row>
    <row r="874" spans="1:12">
      <c r="A874" s="47">
        <f>IF(I874=0,A873,COUNTIF(I$2:I874,"=0")+1)</f>
        <v>436</v>
      </c>
      <c r="B874" s="203">
        <v>41036</v>
      </c>
      <c r="C874" s="345" t="s">
        <v>125</v>
      </c>
      <c r="D874" s="189"/>
      <c r="E874" s="188">
        <v>10</v>
      </c>
      <c r="F874" s="190"/>
      <c r="G874">
        <f t="shared" si="45"/>
        <v>27</v>
      </c>
      <c r="H874">
        <f>ROW()</f>
        <v>874</v>
      </c>
      <c r="I874">
        <f>IF(SUM(D874:E874)&lt;&gt;0,SUM(D$2:D874)-SUM(E$2:E874),"")</f>
        <v>0</v>
      </c>
      <c r="J874" s="203">
        <f t="shared" si="44"/>
        <v>41036</v>
      </c>
      <c r="K874" s="54" t="str">
        <f t="shared" si="43"/>
        <v>By  Delivery Costs  Rs/- 10</v>
      </c>
      <c r="L874" s="51">
        <f>SUMIFS(D$2:D874,C$2:C874,C874)-SUMIFS(E$2:E874,C$2:C874,C874)+IFERROR(VLOOKUP(C874,Master!B$1:F$101,5,FALSE),0)</f>
        <v>-1613</v>
      </c>
    </row>
    <row r="875" spans="1:12">
      <c r="A875" s="47">
        <f>IF(I875=0,A874,COUNTIF(I$2:I875,"=0")+1)</f>
        <v>437</v>
      </c>
      <c r="B875" s="203" t="s">
        <v>337</v>
      </c>
      <c r="C875" s="345" t="s">
        <v>264</v>
      </c>
      <c r="D875" s="189">
        <v>4</v>
      </c>
      <c r="E875" s="188"/>
      <c r="F875" s="190"/>
      <c r="G875">
        <f t="shared" si="45"/>
        <v>47</v>
      </c>
      <c r="H875">
        <f>ROW()</f>
        <v>875</v>
      </c>
      <c r="I875">
        <f>IF(SUM(D875:E875)&lt;&gt;0,SUM(D$2:D875)-SUM(E$2:E875),"")</f>
        <v>4</v>
      </c>
      <c r="J875" s="203">
        <f t="shared" si="44"/>
        <v>41230</v>
      </c>
      <c r="K875" s="54" t="str">
        <f t="shared" si="43"/>
        <v>By Cash Rs/-4</v>
      </c>
      <c r="L875" s="51">
        <f>SUMIFS(D$2:D875,C$2:C875,C875)-SUMIFS(E$2:E875,C$2:C875,C875)+IFERROR(VLOOKUP(C875,Master!B$1:F$101,5,FALSE),0)</f>
        <v>25</v>
      </c>
    </row>
    <row r="876" spans="1:12">
      <c r="A876" s="47">
        <f>IF(I876=0,A875,COUNTIF(I$2:I876,"=0")+1)</f>
        <v>437</v>
      </c>
      <c r="B876" s="203">
        <v>41230</v>
      </c>
      <c r="C876" s="345" t="s">
        <v>125</v>
      </c>
      <c r="D876" s="189"/>
      <c r="E876" s="188">
        <v>4</v>
      </c>
      <c r="F876" s="190"/>
      <c r="G876">
        <f t="shared" si="45"/>
        <v>27</v>
      </c>
      <c r="H876">
        <f>ROW()</f>
        <v>876</v>
      </c>
      <c r="I876">
        <f>IF(SUM(D876:E876)&lt;&gt;0,SUM(D$2:D876)-SUM(E$2:E876),"")</f>
        <v>0</v>
      </c>
      <c r="J876" s="203">
        <f t="shared" si="44"/>
        <v>41230</v>
      </c>
      <c r="K876" s="54" t="str">
        <f t="shared" si="43"/>
        <v>By  Education  Rs/- 4</v>
      </c>
      <c r="L876" s="51">
        <f>SUMIFS(D$2:D876,C$2:C876,C876)-SUMIFS(E$2:E876,C$2:C876,C876)+IFERROR(VLOOKUP(C876,Master!B$1:F$101,5,FALSE),0)</f>
        <v>-1617</v>
      </c>
    </row>
    <row r="877" spans="1:12">
      <c r="A877" s="47">
        <f>IF(I877=0,A876,COUNTIF(I$2:I877,"=0")+1)</f>
        <v>438</v>
      </c>
      <c r="B877" s="203" t="s">
        <v>337</v>
      </c>
      <c r="C877" s="345" t="s">
        <v>266</v>
      </c>
      <c r="D877" s="189">
        <v>10</v>
      </c>
      <c r="E877" s="188"/>
      <c r="F877" s="190"/>
      <c r="G877">
        <f t="shared" si="45"/>
        <v>49</v>
      </c>
      <c r="H877">
        <f>ROW()</f>
        <v>877</v>
      </c>
      <c r="I877">
        <f>IF(SUM(D877:E877)&lt;&gt;0,SUM(D$2:D877)-SUM(E$2:E877),"")</f>
        <v>10</v>
      </c>
      <c r="J877" s="203">
        <f t="shared" si="44"/>
        <v>41146</v>
      </c>
      <c r="K877" s="54" t="str">
        <f t="shared" si="43"/>
        <v>By Cash Rs/-10</v>
      </c>
      <c r="L877" s="51">
        <f>SUMIFS(D$2:D877,C$2:C877,C877)-SUMIFS(E$2:E877,C$2:C877,C877)+IFERROR(VLOOKUP(C877,Master!B$1:F$101,5,FALSE),0)</f>
        <v>37</v>
      </c>
    </row>
    <row r="878" spans="1:12">
      <c r="A878" s="47">
        <f>IF(I878=0,A877,COUNTIF(I$2:I878,"=0")+1)</f>
        <v>438</v>
      </c>
      <c r="B878" s="203">
        <v>41146</v>
      </c>
      <c r="C878" s="345" t="s">
        <v>125</v>
      </c>
      <c r="D878" s="189"/>
      <c r="E878" s="188">
        <v>10</v>
      </c>
      <c r="F878" s="190"/>
      <c r="G878">
        <f t="shared" si="45"/>
        <v>27</v>
      </c>
      <c r="H878">
        <f>ROW()</f>
        <v>878</v>
      </c>
      <c r="I878">
        <f>IF(SUM(D878:E878)&lt;&gt;0,SUM(D$2:D878)-SUM(E$2:E878),"")</f>
        <v>0</v>
      </c>
      <c r="J878" s="203">
        <f t="shared" si="44"/>
        <v>41146</v>
      </c>
      <c r="K878" s="54" t="str">
        <f t="shared" si="43"/>
        <v>By  Licenses  Rs/- 10</v>
      </c>
      <c r="L878" s="51">
        <f>SUMIFS(D$2:D878,C$2:C878,C878)-SUMIFS(E$2:E878,C$2:C878,C878)+IFERROR(VLOOKUP(C878,Master!B$1:F$101,5,FALSE),0)</f>
        <v>-1627</v>
      </c>
    </row>
    <row r="879" spans="1:12">
      <c r="A879" s="47">
        <f>IF(I879=0,A878,COUNTIF(I$2:I879,"=0")+1)</f>
        <v>439</v>
      </c>
      <c r="B879" s="203" t="s">
        <v>337</v>
      </c>
      <c r="C879" s="345" t="s">
        <v>268</v>
      </c>
      <c r="D879" s="189">
        <v>9</v>
      </c>
      <c r="E879" s="188"/>
      <c r="F879" s="190"/>
      <c r="G879">
        <f t="shared" si="45"/>
        <v>51</v>
      </c>
      <c r="H879">
        <f>ROW()</f>
        <v>879</v>
      </c>
      <c r="I879">
        <f>IF(SUM(D879:E879)&lt;&gt;0,SUM(D$2:D879)-SUM(E$2:E879),"")</f>
        <v>9</v>
      </c>
      <c r="J879" s="203">
        <f t="shared" si="44"/>
        <v>41191</v>
      </c>
      <c r="K879" s="54" t="str">
        <f t="shared" si="43"/>
        <v>By Cash Rs/-9</v>
      </c>
      <c r="L879" s="51">
        <f>SUMIFS(D$2:D879,C$2:C879,C879)-SUMIFS(E$2:E879,C$2:C879,C879)+IFERROR(VLOOKUP(C879,Master!B$1:F$101,5,FALSE),0)</f>
        <v>39</v>
      </c>
    </row>
    <row r="880" spans="1:12">
      <c r="A880" s="47">
        <f>IF(I880=0,A879,COUNTIF(I$2:I880,"=0")+1)</f>
        <v>439</v>
      </c>
      <c r="B880" s="203">
        <v>41191</v>
      </c>
      <c r="C880" s="345" t="s">
        <v>125</v>
      </c>
      <c r="D880" s="189"/>
      <c r="E880" s="188">
        <v>9</v>
      </c>
      <c r="F880" s="190"/>
      <c r="G880">
        <f t="shared" si="45"/>
        <v>27</v>
      </c>
      <c r="H880">
        <f>ROW()</f>
        <v>880</v>
      </c>
      <c r="I880">
        <f>IF(SUM(D880:E880)&lt;&gt;0,SUM(D$2:D880)-SUM(E$2:E880),"")</f>
        <v>0</v>
      </c>
      <c r="J880" s="203">
        <f t="shared" si="44"/>
        <v>41191</v>
      </c>
      <c r="K880" s="54" t="str">
        <f t="shared" si="43"/>
        <v>By  Magazine Subscriptions  Rs/- 9</v>
      </c>
      <c r="L880" s="51">
        <f>SUMIFS(D$2:D880,C$2:C880,C880)-SUMIFS(E$2:E880,C$2:C880,C880)+IFERROR(VLOOKUP(C880,Master!B$1:F$101,5,FALSE),0)</f>
        <v>-1636</v>
      </c>
    </row>
    <row r="881" spans="1:12">
      <c r="A881" s="47">
        <f>IF(I881=0,A880,COUNTIF(I$2:I881,"=0")+1)</f>
        <v>440</v>
      </c>
      <c r="B881" s="203" t="s">
        <v>337</v>
      </c>
      <c r="C881" s="345" t="s">
        <v>270</v>
      </c>
      <c r="D881" s="189">
        <v>6</v>
      </c>
      <c r="E881" s="188"/>
      <c r="F881" s="190"/>
      <c r="G881">
        <f t="shared" si="45"/>
        <v>53</v>
      </c>
      <c r="H881">
        <f>ROW()</f>
        <v>881</v>
      </c>
      <c r="I881">
        <f>IF(SUM(D881:E881)&lt;&gt;0,SUM(D$2:D881)-SUM(E$2:E881),"")</f>
        <v>6</v>
      </c>
      <c r="J881" s="203">
        <f t="shared" si="44"/>
        <v>41016</v>
      </c>
      <c r="K881" s="54" t="str">
        <f t="shared" si="43"/>
        <v>By Cash Rs/-6</v>
      </c>
      <c r="L881" s="51">
        <f>SUMIFS(D$2:D881,C$2:C881,C881)-SUMIFS(E$2:E881,C$2:C881,C881)+IFERROR(VLOOKUP(C881,Master!B$1:F$101,5,FALSE),0)</f>
        <v>24</v>
      </c>
    </row>
    <row r="882" spans="1:12">
      <c r="A882" s="47">
        <f>IF(I882=0,A881,COUNTIF(I$2:I882,"=0")+1)</f>
        <v>440</v>
      </c>
      <c r="B882" s="203">
        <v>41016</v>
      </c>
      <c r="C882" s="345" t="s">
        <v>125</v>
      </c>
      <c r="D882" s="189"/>
      <c r="E882" s="188">
        <v>6</v>
      </c>
      <c r="F882" s="190"/>
      <c r="G882">
        <f t="shared" si="45"/>
        <v>27</v>
      </c>
      <c r="H882">
        <f>ROW()</f>
        <v>882</v>
      </c>
      <c r="I882">
        <f>IF(SUM(D882:E882)&lt;&gt;0,SUM(D$2:D882)-SUM(E$2:E882),"")</f>
        <v>0</v>
      </c>
      <c r="J882" s="203">
        <f t="shared" si="44"/>
        <v>41016</v>
      </c>
      <c r="K882" s="54" t="str">
        <f t="shared" si="43"/>
        <v>By  Postage  Rs/- 6</v>
      </c>
      <c r="L882" s="51">
        <f>SUMIFS(D$2:D882,C$2:C882,C882)-SUMIFS(E$2:E882,C$2:C882,C882)+IFERROR(VLOOKUP(C882,Master!B$1:F$101,5,FALSE),0)</f>
        <v>-1642</v>
      </c>
    </row>
    <row r="883" spans="1:12">
      <c r="A883" s="47">
        <f>IF(I883=0,A882,COUNTIF(I$2:I883,"=0")+1)</f>
        <v>441</v>
      </c>
      <c r="B883" s="203" t="s">
        <v>337</v>
      </c>
      <c r="C883" s="345" t="s">
        <v>272</v>
      </c>
      <c r="D883" s="189">
        <v>7</v>
      </c>
      <c r="E883" s="188"/>
      <c r="F883" s="190"/>
      <c r="G883">
        <f t="shared" si="45"/>
        <v>55</v>
      </c>
      <c r="H883">
        <f>ROW()</f>
        <v>883</v>
      </c>
      <c r="I883">
        <f>IF(SUM(D883:E883)&lt;&gt;0,SUM(D$2:D883)-SUM(E$2:E883),"")</f>
        <v>7</v>
      </c>
      <c r="J883" s="203">
        <f t="shared" si="44"/>
        <v>41073</v>
      </c>
      <c r="K883" s="54" t="str">
        <f t="shared" si="43"/>
        <v>By Cash Rs/-7</v>
      </c>
      <c r="L883" s="51">
        <f>SUMIFS(D$2:D883,C$2:C883,C883)-SUMIFS(E$2:E883,C$2:C883,C883)+IFERROR(VLOOKUP(C883,Master!B$1:F$101,5,FALSE),0)</f>
        <v>25</v>
      </c>
    </row>
    <row r="884" spans="1:12">
      <c r="A884" s="47">
        <f>IF(I884=0,A883,COUNTIF(I$2:I884,"=0")+1)</f>
        <v>441</v>
      </c>
      <c r="B884" s="203">
        <v>41073</v>
      </c>
      <c r="C884" s="345" t="s">
        <v>125</v>
      </c>
      <c r="D884" s="189"/>
      <c r="E884" s="188">
        <v>7</v>
      </c>
      <c r="F884" s="190"/>
      <c r="G884">
        <f t="shared" si="45"/>
        <v>27</v>
      </c>
      <c r="H884">
        <f>ROW()</f>
        <v>884</v>
      </c>
      <c r="I884">
        <f>IF(SUM(D884:E884)&lt;&gt;0,SUM(D$2:D884)-SUM(E$2:E884),"")</f>
        <v>0</v>
      </c>
      <c r="J884" s="203">
        <f t="shared" si="44"/>
        <v>41073</v>
      </c>
      <c r="K884" s="54" t="str">
        <f t="shared" si="43"/>
        <v>By  Gas  Rs/- 7</v>
      </c>
      <c r="L884" s="51">
        <f>SUMIFS(D$2:D884,C$2:C884,C884)-SUMIFS(E$2:E884,C$2:C884,C884)+IFERROR(VLOOKUP(C884,Master!B$1:F$101,5,FALSE),0)</f>
        <v>-1649</v>
      </c>
    </row>
    <row r="885" spans="1:12">
      <c r="A885" s="47">
        <f>IF(I885=0,A884,COUNTIF(I$2:I885,"=0")+1)</f>
        <v>442</v>
      </c>
      <c r="B885" s="203" t="s">
        <v>337</v>
      </c>
      <c r="C885" s="345" t="s">
        <v>273</v>
      </c>
      <c r="D885" s="189">
        <v>9</v>
      </c>
      <c r="E885" s="188"/>
      <c r="F885" s="190"/>
      <c r="G885">
        <f t="shared" si="45"/>
        <v>57</v>
      </c>
      <c r="H885">
        <f>ROW()</f>
        <v>885</v>
      </c>
      <c r="I885">
        <f>IF(SUM(D885:E885)&lt;&gt;0,SUM(D$2:D885)-SUM(E$2:E885),"")</f>
        <v>9</v>
      </c>
      <c r="J885" s="203">
        <f t="shared" si="44"/>
        <v>41142</v>
      </c>
      <c r="K885" s="54" t="str">
        <f t="shared" si="43"/>
        <v>By Cash Rs/-9</v>
      </c>
      <c r="L885" s="51">
        <f>SUMIFS(D$2:D885,C$2:C885,C885)-SUMIFS(E$2:E885,C$2:C885,C885)+IFERROR(VLOOKUP(C885,Master!B$1:F$101,5,FALSE),0)</f>
        <v>32</v>
      </c>
    </row>
    <row r="886" spans="1:12">
      <c r="A886" s="47">
        <f>IF(I886=0,A885,COUNTIF(I$2:I886,"=0")+1)</f>
        <v>442</v>
      </c>
      <c r="B886" s="203">
        <v>41142</v>
      </c>
      <c r="C886" s="345" t="s">
        <v>125</v>
      </c>
      <c r="D886" s="189"/>
      <c r="E886" s="188">
        <v>9</v>
      </c>
      <c r="F886" s="190"/>
      <c r="G886">
        <f t="shared" si="45"/>
        <v>27</v>
      </c>
      <c r="H886">
        <f>ROW()</f>
        <v>886</v>
      </c>
      <c r="I886">
        <f>IF(SUM(D886:E886)&lt;&gt;0,SUM(D$2:D886)-SUM(E$2:E886),"")</f>
        <v>0</v>
      </c>
      <c r="J886" s="203">
        <f t="shared" si="44"/>
        <v>41142</v>
      </c>
      <c r="K886" s="54" t="str">
        <f t="shared" si="43"/>
        <v>By  Repairs  Rs/- 9</v>
      </c>
      <c r="L886" s="51">
        <f>SUMIFS(D$2:D886,C$2:C886,C886)-SUMIFS(E$2:E886,C$2:C886,C886)+IFERROR(VLOOKUP(C886,Master!B$1:F$101,5,FALSE),0)</f>
        <v>-1658</v>
      </c>
    </row>
    <row r="887" spans="1:12">
      <c r="A887" s="47">
        <f>IF(I887=0,A886,COUNTIF(I$2:I887,"=0")+1)</f>
        <v>443</v>
      </c>
      <c r="B887" s="203" t="s">
        <v>337</v>
      </c>
      <c r="C887" s="345" t="s">
        <v>329</v>
      </c>
      <c r="D887" s="189">
        <v>10</v>
      </c>
      <c r="E887" s="188"/>
      <c r="F887" s="190"/>
      <c r="G887">
        <f t="shared" si="45"/>
        <v>59</v>
      </c>
      <c r="H887">
        <f>ROW()</f>
        <v>887</v>
      </c>
      <c r="I887">
        <f>IF(SUM(D887:E887)&lt;&gt;0,SUM(D$2:D887)-SUM(E$2:E887),"")</f>
        <v>10</v>
      </c>
      <c r="J887" s="203">
        <f t="shared" si="44"/>
        <v>41118</v>
      </c>
      <c r="K887" s="54" t="str">
        <f t="shared" si="43"/>
        <v>By Cash Rs/-10</v>
      </c>
      <c r="L887" s="51">
        <f>SUMIFS(D$2:D887,C$2:C887,C887)-SUMIFS(E$2:E887,C$2:C887,C887)+IFERROR(VLOOKUP(C887,Master!B$1:F$101,5,FALSE),0)</f>
        <v>36</v>
      </c>
    </row>
    <row r="888" spans="1:12">
      <c r="A888" s="47">
        <f>IF(I888=0,A887,COUNTIF(I$2:I888,"=0")+1)</f>
        <v>443</v>
      </c>
      <c r="B888" s="203">
        <v>41118</v>
      </c>
      <c r="C888" s="345" t="s">
        <v>125</v>
      </c>
      <c r="D888" s="189"/>
      <c r="E888" s="188">
        <v>10</v>
      </c>
      <c r="F888" s="190"/>
      <c r="G888">
        <f t="shared" si="45"/>
        <v>27</v>
      </c>
      <c r="H888">
        <f>ROW()</f>
        <v>888</v>
      </c>
      <c r="I888">
        <f>IF(SUM(D888:E888)&lt;&gt;0,SUM(D$2:D888)-SUM(E$2:E888),"")</f>
        <v>0</v>
      </c>
      <c r="J888" s="203">
        <f t="shared" si="44"/>
        <v>41118</v>
      </c>
      <c r="K888" s="54" t="str">
        <f t="shared" si="43"/>
        <v>By Travel &amp; Entertainment  Rs/- 10</v>
      </c>
      <c r="L888" s="51">
        <f>SUMIFS(D$2:D888,C$2:C888,C888)-SUMIFS(E$2:E888,C$2:C888,C888)+IFERROR(VLOOKUP(C888,Master!B$1:F$101,5,FALSE),0)</f>
        <v>-1668</v>
      </c>
    </row>
    <row r="889" spans="1:12">
      <c r="A889" s="47">
        <f>IF(I889=0,A888,COUNTIF(I$2:I889,"=0")+1)</f>
        <v>444</v>
      </c>
      <c r="B889" s="203" t="s">
        <v>337</v>
      </c>
      <c r="C889" s="345" t="s">
        <v>276</v>
      </c>
      <c r="D889" s="189">
        <v>2</v>
      </c>
      <c r="E889" s="188"/>
      <c r="F889" s="190"/>
      <c r="G889">
        <f t="shared" si="45"/>
        <v>61</v>
      </c>
      <c r="H889">
        <f>ROW()</f>
        <v>889</v>
      </c>
      <c r="I889">
        <f>IF(SUM(D889:E889)&lt;&gt;0,SUM(D$2:D889)-SUM(E$2:E889),"")</f>
        <v>2</v>
      </c>
      <c r="J889" s="203">
        <f t="shared" si="44"/>
        <v>41205</v>
      </c>
      <c r="K889" s="54" t="str">
        <f t="shared" si="43"/>
        <v>By Cash Rs/-2</v>
      </c>
      <c r="L889" s="51">
        <f>SUMIFS(D$2:D889,C$2:C889,C889)-SUMIFS(E$2:E889,C$2:C889,C889)+IFERROR(VLOOKUP(C889,Master!B$1:F$101,5,FALSE),0)</f>
        <v>32</v>
      </c>
    </row>
    <row r="890" spans="1:12">
      <c r="A890" s="47">
        <f>IF(I890=0,A889,COUNTIF(I$2:I890,"=0")+1)</f>
        <v>444</v>
      </c>
      <c r="B890" s="203">
        <v>41205</v>
      </c>
      <c r="C890" s="345" t="s">
        <v>125</v>
      </c>
      <c r="D890" s="189"/>
      <c r="E890" s="188">
        <v>2</v>
      </c>
      <c r="F890" s="190"/>
      <c r="G890">
        <f t="shared" si="45"/>
        <v>27</v>
      </c>
      <c r="H890">
        <f>ROW()</f>
        <v>890</v>
      </c>
      <c r="I890">
        <f>IF(SUM(D890:E890)&lt;&gt;0,SUM(D$2:D890)-SUM(E$2:E890),"")</f>
        <v>0</v>
      </c>
      <c r="J890" s="203">
        <f t="shared" si="44"/>
        <v>41205</v>
      </c>
      <c r="K890" s="54" t="str">
        <f t="shared" si="43"/>
        <v>By  Food - Staff Meetings  Rs/- 2</v>
      </c>
      <c r="L890" s="51">
        <f>SUMIFS(D$2:D890,C$2:C890,C890)-SUMIFS(E$2:E890,C$2:C890,C890)+IFERROR(VLOOKUP(C890,Master!B$1:F$101,5,FALSE),0)</f>
        <v>-1670</v>
      </c>
    </row>
    <row r="891" spans="1:12">
      <c r="A891" s="47">
        <f>IF(I891=0,A890,COUNTIF(I$2:I891,"=0")+1)</f>
        <v>445</v>
      </c>
      <c r="B891" s="203" t="s">
        <v>337</v>
      </c>
      <c r="C891" s="345" t="s">
        <v>278</v>
      </c>
      <c r="D891" s="189">
        <v>8</v>
      </c>
      <c r="E891" s="188"/>
      <c r="F891" s="190"/>
      <c r="G891">
        <f t="shared" si="45"/>
        <v>63</v>
      </c>
      <c r="H891">
        <f>ROW()</f>
        <v>891</v>
      </c>
      <c r="I891">
        <f>IF(SUM(D891:E891)&lt;&gt;0,SUM(D$2:D891)-SUM(E$2:E891),"")</f>
        <v>8</v>
      </c>
      <c r="J891" s="203">
        <f t="shared" si="44"/>
        <v>41046</v>
      </c>
      <c r="K891" s="54" t="str">
        <f t="shared" si="43"/>
        <v>By Cash Rs/-8</v>
      </c>
      <c r="L891" s="51">
        <f>SUMIFS(D$2:D891,C$2:C891,C891)-SUMIFS(E$2:E891,C$2:C891,C891)+IFERROR(VLOOKUP(C891,Master!B$1:F$101,5,FALSE),0)</f>
        <v>39</v>
      </c>
    </row>
    <row r="892" spans="1:12">
      <c r="A892" s="47">
        <f>IF(I892=0,A891,COUNTIF(I$2:I892,"=0")+1)</f>
        <v>445</v>
      </c>
      <c r="B892" s="203">
        <v>41046</v>
      </c>
      <c r="C892" s="345" t="s">
        <v>125</v>
      </c>
      <c r="D892" s="189"/>
      <c r="E892" s="188">
        <v>8</v>
      </c>
      <c r="F892" s="190"/>
      <c r="G892">
        <f t="shared" si="45"/>
        <v>27</v>
      </c>
      <c r="H892">
        <f>ROW()</f>
        <v>892</v>
      </c>
      <c r="I892">
        <f>IF(SUM(D892:E892)&lt;&gt;0,SUM(D$2:D892)-SUM(E$2:E892),"")</f>
        <v>0</v>
      </c>
      <c r="J892" s="203">
        <f t="shared" si="44"/>
        <v>41046</v>
      </c>
      <c r="K892" s="54" t="str">
        <f t="shared" si="43"/>
        <v>By  Meals - Business  Rs/- 8</v>
      </c>
      <c r="L892" s="51">
        <f>SUMIFS(D$2:D892,C$2:C892,C892)-SUMIFS(E$2:E892,C$2:C892,C892)+IFERROR(VLOOKUP(C892,Master!B$1:F$101,5,FALSE),0)</f>
        <v>-1678</v>
      </c>
    </row>
    <row r="893" spans="1:12">
      <c r="A893" s="47">
        <f>IF(I893=0,A892,COUNTIF(I$2:I893,"=0")+1)</f>
        <v>446</v>
      </c>
      <c r="B893" s="203" t="s">
        <v>337</v>
      </c>
      <c r="C893" s="345" t="s">
        <v>280</v>
      </c>
      <c r="D893" s="189">
        <v>6</v>
      </c>
      <c r="E893" s="188"/>
      <c r="F893" s="190"/>
      <c r="G893">
        <f t="shared" si="45"/>
        <v>65</v>
      </c>
      <c r="H893">
        <f>ROW()</f>
        <v>893</v>
      </c>
      <c r="I893">
        <f>IF(SUM(D893:E893)&lt;&gt;0,SUM(D$2:D893)-SUM(E$2:E893),"")</f>
        <v>6</v>
      </c>
      <c r="J893" s="203">
        <f t="shared" si="44"/>
        <v>41263</v>
      </c>
      <c r="K893" s="54" t="str">
        <f t="shared" si="43"/>
        <v>By Cash Rs/-6</v>
      </c>
      <c r="L893" s="51">
        <f>SUMIFS(D$2:D893,C$2:C893,C893)-SUMIFS(E$2:E893,C$2:C893,C893)+IFERROR(VLOOKUP(C893,Master!B$1:F$101,5,FALSE),0)</f>
        <v>47</v>
      </c>
    </row>
    <row r="894" spans="1:12">
      <c r="A894" s="47">
        <f>IF(I894=0,A893,COUNTIF(I$2:I894,"=0")+1)</f>
        <v>446</v>
      </c>
      <c r="B894" s="203">
        <v>41263</v>
      </c>
      <c r="C894" s="345" t="s">
        <v>125</v>
      </c>
      <c r="D894" s="189"/>
      <c r="E894" s="188">
        <v>6</v>
      </c>
      <c r="F894" s="190"/>
      <c r="G894">
        <f t="shared" si="45"/>
        <v>27</v>
      </c>
      <c r="H894">
        <f>ROW()</f>
        <v>894</v>
      </c>
      <c r="I894">
        <f>IF(SUM(D894:E894)&lt;&gt;0,SUM(D$2:D894)-SUM(E$2:E894),"")</f>
        <v>0</v>
      </c>
      <c r="J894" s="203">
        <f t="shared" si="44"/>
        <v>41263</v>
      </c>
      <c r="K894" s="54" t="str">
        <f t="shared" si="43"/>
        <v>By  Travel  Rs/- 6</v>
      </c>
      <c r="L894" s="51">
        <f>SUMIFS(D$2:D894,C$2:C894,C894)-SUMIFS(E$2:E894,C$2:C894,C894)+IFERROR(VLOOKUP(C894,Master!B$1:F$101,5,FALSE),0)</f>
        <v>-1684</v>
      </c>
    </row>
    <row r="895" spans="1:12">
      <c r="A895" s="47">
        <f>IF(I895=0,A894,COUNTIF(I$2:I895,"=0")+1)</f>
        <v>447</v>
      </c>
      <c r="B895" s="203" t="s">
        <v>337</v>
      </c>
      <c r="C895" s="345" t="s">
        <v>336</v>
      </c>
      <c r="D895" s="189">
        <v>4</v>
      </c>
      <c r="E895" s="188"/>
      <c r="F895" s="190"/>
      <c r="G895">
        <f t="shared" si="45"/>
        <v>90</v>
      </c>
      <c r="H895">
        <f>ROW()</f>
        <v>895</v>
      </c>
      <c r="I895">
        <f>IF(SUM(D895:E895)&lt;&gt;0,SUM(D$2:D895)-SUM(E$2:E895),"")</f>
        <v>4</v>
      </c>
      <c r="J895" s="203">
        <f t="shared" si="44"/>
        <v>41026</v>
      </c>
      <c r="K895" s="54" t="str">
        <f t="shared" si="43"/>
        <v>By Cash Rs/-4</v>
      </c>
      <c r="L895" s="51">
        <f>SUMIFS(D$2:D895,C$2:C895,C895)-SUMIFS(E$2:E895,C$2:C895,C895)+IFERROR(VLOOKUP(C895,Master!B$1:F$101,5,FALSE),0)</f>
        <v>37</v>
      </c>
    </row>
    <row r="896" spans="1:12">
      <c r="A896" s="47">
        <f>IF(I896=0,A895,COUNTIF(I$2:I896,"=0")+1)</f>
        <v>447</v>
      </c>
      <c r="B896" s="203">
        <v>41026</v>
      </c>
      <c r="C896" s="345" t="s">
        <v>125</v>
      </c>
      <c r="D896" s="189"/>
      <c r="E896" s="188">
        <v>4</v>
      </c>
      <c r="F896" s="190"/>
      <c r="G896">
        <f t="shared" si="45"/>
        <v>27</v>
      </c>
      <c r="H896">
        <f>ROW()</f>
        <v>896</v>
      </c>
      <c r="I896">
        <f>IF(SUM(D896:E896)&lt;&gt;0,SUM(D$2:D896)-SUM(E$2:E896),"")</f>
        <v>0</v>
      </c>
      <c r="J896" s="203">
        <f t="shared" si="44"/>
        <v>41026</v>
      </c>
      <c r="K896" s="54" t="str">
        <f t="shared" si="43"/>
        <v>By Finance Cost Rs/- 4</v>
      </c>
      <c r="L896" s="51">
        <f>SUMIFS(D$2:D896,C$2:C896,C896)-SUMIFS(E$2:E896,C$2:C896,C896)+IFERROR(VLOOKUP(C896,Master!B$1:F$101,5,FALSE),0)</f>
        <v>-1688</v>
      </c>
    </row>
    <row r="897" spans="1:12">
      <c r="A897" s="47">
        <f>IF(I897=0,A896,COUNTIF(I$2:I897,"=0")+1)</f>
        <v>448</v>
      </c>
      <c r="B897" s="203" t="s">
        <v>337</v>
      </c>
      <c r="C897" s="345" t="s">
        <v>338</v>
      </c>
      <c r="D897" s="189">
        <v>10</v>
      </c>
      <c r="E897" s="188"/>
      <c r="F897" s="190"/>
      <c r="G897">
        <f t="shared" si="45"/>
        <v>31</v>
      </c>
      <c r="H897">
        <f>ROW()</f>
        <v>897</v>
      </c>
      <c r="I897">
        <f>IF(SUM(D897:E897)&lt;&gt;0,SUM(D$2:D897)-SUM(E$2:E897),"")</f>
        <v>10</v>
      </c>
      <c r="J897" s="203">
        <f t="shared" si="44"/>
        <v>41193</v>
      </c>
      <c r="K897" s="54" t="str">
        <f t="shared" si="43"/>
        <v>By Cash Rs/-10</v>
      </c>
      <c r="L897" s="51">
        <f>SUMIFS(D$2:D897,C$2:C897,C897)-SUMIFS(E$2:E897,C$2:C897,C897)+IFERROR(VLOOKUP(C897,Master!B$1:F$101,5,FALSE),0)</f>
        <v>52</v>
      </c>
    </row>
    <row r="898" spans="1:12">
      <c r="A898" s="47">
        <f>IF(I898=0,A897,COUNTIF(I$2:I898,"=0")+1)</f>
        <v>448</v>
      </c>
      <c r="B898" s="203">
        <v>41193</v>
      </c>
      <c r="C898" s="345" t="s">
        <v>125</v>
      </c>
      <c r="D898" s="189"/>
      <c r="E898" s="188">
        <v>10</v>
      </c>
      <c r="F898" s="190"/>
      <c r="G898">
        <f t="shared" si="45"/>
        <v>27</v>
      </c>
      <c r="H898">
        <f>ROW()</f>
        <v>898</v>
      </c>
      <c r="I898">
        <f>IF(SUM(D898:E898)&lt;&gt;0,SUM(D$2:D898)-SUM(E$2:E898),"")</f>
        <v>0</v>
      </c>
      <c r="J898" s="203">
        <f t="shared" si="44"/>
        <v>41193</v>
      </c>
      <c r="K898" s="54" t="str">
        <f t="shared" ref="K898:K961" si="46">IF(I898=0,"By "&amp;C897&amp;" Rs/- "&amp;SUM(D897:E897),"By "&amp;C899&amp;" Rs/-"&amp;SUM(D899:E899))</f>
        <v>By  Heat Rs/- 10</v>
      </c>
      <c r="L898" s="51">
        <f>SUMIFS(D$2:D898,C$2:C898,C898)-SUMIFS(E$2:E898,C$2:C898,C898)+IFERROR(VLOOKUP(C898,Master!B$1:F$101,5,FALSE),0)</f>
        <v>-1698</v>
      </c>
    </row>
    <row r="899" spans="1:12">
      <c r="A899" s="47">
        <f>IF(I899=0,A898,COUNTIF(I$2:I899,"=0")+1)</f>
        <v>449</v>
      </c>
      <c r="B899" s="203" t="s">
        <v>337</v>
      </c>
      <c r="C899" s="345" t="s">
        <v>251</v>
      </c>
      <c r="D899" s="189">
        <v>4</v>
      </c>
      <c r="E899" s="188"/>
      <c r="F899" s="190"/>
      <c r="G899">
        <f t="shared" si="45"/>
        <v>33</v>
      </c>
      <c r="H899">
        <f>ROW()</f>
        <v>899</v>
      </c>
      <c r="I899">
        <f>IF(SUM(D899:E899)&lt;&gt;0,SUM(D$2:D899)-SUM(E$2:E899),"")</f>
        <v>4</v>
      </c>
      <c r="J899" s="203">
        <f t="shared" ref="J899:J962" si="47">IFERROR(AVERAGEIFS(B:B,A:A,A899),"")</f>
        <v>41130</v>
      </c>
      <c r="K899" s="54" t="str">
        <f t="shared" si="46"/>
        <v>By Cash Rs/-4</v>
      </c>
      <c r="L899" s="51">
        <f>SUMIFS(D$2:D899,C$2:C899,C899)-SUMIFS(E$2:E899,C$2:C899,C899)+IFERROR(VLOOKUP(C899,Master!B$1:F$101,5,FALSE),0)</f>
        <v>27</v>
      </c>
    </row>
    <row r="900" spans="1:12">
      <c r="A900" s="47">
        <f>IF(I900=0,A899,COUNTIF(I$2:I900,"=0")+1)</f>
        <v>449</v>
      </c>
      <c r="B900" s="203">
        <v>41130</v>
      </c>
      <c r="C900" s="345" t="s">
        <v>125</v>
      </c>
      <c r="D900" s="189"/>
      <c r="E900" s="188">
        <v>4</v>
      </c>
      <c r="F900" s="190"/>
      <c r="G900">
        <f t="shared" si="45"/>
        <v>27</v>
      </c>
      <c r="H900">
        <f>ROW()</f>
        <v>900</v>
      </c>
      <c r="I900">
        <f>IF(SUM(D900:E900)&lt;&gt;0,SUM(D$2:D900)-SUM(E$2:E900),"")</f>
        <v>0</v>
      </c>
      <c r="J900" s="203">
        <f t="shared" si="47"/>
        <v>41130</v>
      </c>
      <c r="K900" s="54" t="str">
        <f t="shared" si="46"/>
        <v>By  Internet  Rs/- 4</v>
      </c>
      <c r="L900" s="51">
        <f>SUMIFS(D$2:D900,C$2:C900,C900)-SUMIFS(E$2:E900,C$2:C900,C900)+IFERROR(VLOOKUP(C900,Master!B$1:F$101,5,FALSE),0)</f>
        <v>-1702</v>
      </c>
    </row>
    <row r="901" spans="1:12">
      <c r="A901" s="307">
        <f>IF(I901=0,A900,COUNTIF(I$2:I901,"=0")+1)</f>
        <v>450</v>
      </c>
      <c r="B901" s="203" t="s">
        <v>337</v>
      </c>
      <c r="C901" s="345" t="s">
        <v>253</v>
      </c>
      <c r="D901" s="189">
        <v>8</v>
      </c>
      <c r="E901" s="188"/>
      <c r="F901" s="190"/>
      <c r="G901">
        <f t="shared" si="45"/>
        <v>35</v>
      </c>
      <c r="H901">
        <f>ROW()</f>
        <v>901</v>
      </c>
      <c r="I901">
        <f>IF(SUM(D901:E901)&lt;&gt;0,SUM(D$2:D901)-SUM(E$2:E901),"")</f>
        <v>8</v>
      </c>
      <c r="J901" s="203">
        <f t="shared" si="47"/>
        <v>41137</v>
      </c>
      <c r="K901" s="54" t="str">
        <f t="shared" si="46"/>
        <v>By Cash Rs/-8</v>
      </c>
      <c r="L901" s="51">
        <f>SUMIFS(D$2:D901,C$2:C901,C901)-SUMIFS(E$2:E901,C$2:C901,C901)+IFERROR(VLOOKUP(C901,Master!B$1:F$101,5,FALSE),0)</f>
        <v>38</v>
      </c>
    </row>
    <row r="902" spans="1:12">
      <c r="A902" s="47">
        <f>IF(I902=0,A901,COUNTIF(I$2:I902,"=0")+1)</f>
        <v>450</v>
      </c>
      <c r="B902" s="203">
        <v>41137</v>
      </c>
      <c r="C902" s="345" t="s">
        <v>125</v>
      </c>
      <c r="D902" s="189"/>
      <c r="E902" s="188">
        <v>8</v>
      </c>
      <c r="F902" s="190"/>
      <c r="G902">
        <f t="shared" si="45"/>
        <v>27</v>
      </c>
      <c r="H902">
        <f>ROW()</f>
        <v>902</v>
      </c>
      <c r="I902">
        <f>IF(SUM(D902:E902)&lt;&gt;0,SUM(D$2:D902)-SUM(E$2:E902),"")</f>
        <v>0</v>
      </c>
      <c r="J902" s="203">
        <f t="shared" si="47"/>
        <v>41137</v>
      </c>
      <c r="K902" s="54" t="str">
        <f t="shared" si="46"/>
        <v>By  Rent or Lease  Rs/- 8</v>
      </c>
      <c r="L902" s="51">
        <f>SUMIFS(D$2:D902,C$2:C902,C902)-SUMIFS(E$2:E902,C$2:C902,C902)+IFERROR(VLOOKUP(C902,Master!B$1:F$101,5,FALSE),0)</f>
        <v>-1710</v>
      </c>
    </row>
    <row r="903" spans="1:12">
      <c r="A903" s="47">
        <f>IF(I903=0,A902,COUNTIF(I$2:I903,"=0")+1)</f>
        <v>451</v>
      </c>
      <c r="B903" s="203" t="s">
        <v>337</v>
      </c>
      <c r="C903" s="345" t="s">
        <v>255</v>
      </c>
      <c r="D903" s="189">
        <v>3</v>
      </c>
      <c r="E903" s="188"/>
      <c r="F903" s="190"/>
      <c r="G903">
        <f t="shared" si="45"/>
        <v>37</v>
      </c>
      <c r="H903">
        <f>ROW()</f>
        <v>903</v>
      </c>
      <c r="I903">
        <f>IF(SUM(D903:E903)&lt;&gt;0,SUM(D$2:D903)-SUM(E$2:E903),"")</f>
        <v>3</v>
      </c>
      <c r="J903" s="203">
        <f t="shared" si="47"/>
        <v>41168</v>
      </c>
      <c r="K903" s="54" t="str">
        <f t="shared" si="46"/>
        <v>By Cash Rs/-3</v>
      </c>
      <c r="L903" s="51">
        <f>SUMIFS(D$2:D903,C$2:C903,C903)-SUMIFS(E$2:E903,C$2:C903,C903)+IFERROR(VLOOKUP(C903,Master!B$1:F$101,5,FALSE),0)</f>
        <v>43</v>
      </c>
    </row>
    <row r="904" spans="1:12">
      <c r="A904" s="47">
        <f>IF(I904=0,A903,COUNTIF(I$2:I904,"=0")+1)</f>
        <v>451</v>
      </c>
      <c r="B904" s="203">
        <v>41168</v>
      </c>
      <c r="C904" s="345" t="s">
        <v>125</v>
      </c>
      <c r="D904" s="189"/>
      <c r="E904" s="188">
        <v>3</v>
      </c>
      <c r="F904" s="190"/>
      <c r="G904">
        <f t="shared" si="45"/>
        <v>27</v>
      </c>
      <c r="H904">
        <f>ROW()</f>
        <v>904</v>
      </c>
      <c r="I904">
        <f>IF(SUM(D904:E904)&lt;&gt;0,SUM(D$2:D904)-SUM(E$2:E904),"")</f>
        <v>0</v>
      </c>
      <c r="J904" s="203">
        <f t="shared" si="47"/>
        <v>41168</v>
      </c>
      <c r="K904" s="54" t="str">
        <f t="shared" si="46"/>
        <v>By  Telephone  Rs/- 3</v>
      </c>
      <c r="L904" s="51">
        <f>SUMIFS(D$2:D904,C$2:C904,C904)-SUMIFS(E$2:E904,C$2:C904,C904)+IFERROR(VLOOKUP(C904,Master!B$1:F$101,5,FALSE),0)</f>
        <v>-1713</v>
      </c>
    </row>
    <row r="905" spans="1:12">
      <c r="A905" s="47">
        <f>IF(I905=0,A904,COUNTIF(I$2:I905,"=0")+1)</f>
        <v>452</v>
      </c>
      <c r="B905" s="203" t="s">
        <v>337</v>
      </c>
      <c r="C905" s="345" t="s">
        <v>328</v>
      </c>
      <c r="D905" s="189">
        <v>10</v>
      </c>
      <c r="E905" s="188"/>
      <c r="F905" s="190"/>
      <c r="G905">
        <f t="shared" si="45"/>
        <v>39</v>
      </c>
      <c r="H905">
        <f>ROW()</f>
        <v>905</v>
      </c>
      <c r="I905">
        <f>IF(SUM(D905:E905)&lt;&gt;0,SUM(D$2:D905)-SUM(E$2:E905),"")</f>
        <v>10</v>
      </c>
      <c r="J905" s="203">
        <f t="shared" si="47"/>
        <v>41245</v>
      </c>
      <c r="K905" s="54" t="str">
        <f t="shared" si="46"/>
        <v>By Cash Rs/-10</v>
      </c>
      <c r="L905" s="51">
        <f>SUMIFS(D$2:D905,C$2:C905,C905)-SUMIFS(E$2:E905,C$2:C905,C905)+IFERROR(VLOOKUP(C905,Master!B$1:F$101,5,FALSE),0)</f>
        <v>45</v>
      </c>
    </row>
    <row r="906" spans="1:12">
      <c r="A906" s="47">
        <f>IF(I906=0,A905,COUNTIF(I$2:I906,"=0")+1)</f>
        <v>452</v>
      </c>
      <c r="B906" s="203">
        <v>41245</v>
      </c>
      <c r="C906" s="345" t="s">
        <v>125</v>
      </c>
      <c r="D906" s="189"/>
      <c r="E906" s="188">
        <v>10</v>
      </c>
      <c r="F906" s="190"/>
      <c r="G906">
        <f t="shared" si="45"/>
        <v>27</v>
      </c>
      <c r="H906">
        <f>ROW()</f>
        <v>906</v>
      </c>
      <c r="I906">
        <f>IF(SUM(D906:E906)&lt;&gt;0,SUM(D$2:D906)-SUM(E$2:E906),"")</f>
        <v>0</v>
      </c>
      <c r="J906" s="203">
        <f t="shared" si="47"/>
        <v>41245</v>
      </c>
      <c r="K906" s="54" t="str">
        <f t="shared" si="46"/>
        <v>By Office Expenses  Rs/- 10</v>
      </c>
      <c r="L906" s="51">
        <f>SUMIFS(D$2:D906,C$2:C906,C906)-SUMIFS(E$2:E906,C$2:C906,C906)+IFERROR(VLOOKUP(C906,Master!B$1:F$101,5,FALSE),0)</f>
        <v>-1723</v>
      </c>
    </row>
    <row r="907" spans="1:12">
      <c r="A907" s="47">
        <f>IF(I907=0,A906,COUNTIF(I$2:I907,"=0")+1)</f>
        <v>453</v>
      </c>
      <c r="B907" s="203" t="s">
        <v>337</v>
      </c>
      <c r="C907" s="345" t="s">
        <v>258</v>
      </c>
      <c r="D907" s="189">
        <v>5</v>
      </c>
      <c r="E907" s="188"/>
      <c r="F907" s="190"/>
      <c r="G907">
        <f t="shared" si="45"/>
        <v>41</v>
      </c>
      <c r="H907">
        <f>ROW()</f>
        <v>907</v>
      </c>
      <c r="I907">
        <f>IF(SUM(D907:E907)&lt;&gt;0,SUM(D$2:D907)-SUM(E$2:E907),"")</f>
        <v>5</v>
      </c>
      <c r="J907" s="203">
        <f t="shared" si="47"/>
        <v>41112</v>
      </c>
      <c r="K907" s="54" t="str">
        <f t="shared" si="46"/>
        <v>By Cash Rs/-5</v>
      </c>
      <c r="L907" s="51">
        <f>SUMIFS(D$2:D907,C$2:C907,C907)-SUMIFS(E$2:E907,C$2:C907,C907)+IFERROR(VLOOKUP(C907,Master!B$1:F$101,5,FALSE),0)</f>
        <v>53</v>
      </c>
    </row>
    <row r="908" spans="1:12">
      <c r="A908" s="47">
        <f>IF(I908=0,A907,COUNTIF(I$2:I908,"=0")+1)</f>
        <v>453</v>
      </c>
      <c r="B908" s="203">
        <v>41112</v>
      </c>
      <c r="C908" s="345" t="s">
        <v>125</v>
      </c>
      <c r="D908" s="189"/>
      <c r="E908" s="188">
        <v>5</v>
      </c>
      <c r="F908" s="190"/>
      <c r="G908">
        <f t="shared" ref="G908:G971" si="48">VLOOKUP(C908,LL,2,FALSE)</f>
        <v>27</v>
      </c>
      <c r="H908">
        <f>ROW()</f>
        <v>908</v>
      </c>
      <c r="I908">
        <f>IF(SUM(D908:E908)&lt;&gt;0,SUM(D$2:D908)-SUM(E$2:E908),"")</f>
        <v>0</v>
      </c>
      <c r="J908" s="203">
        <f t="shared" si="47"/>
        <v>41112</v>
      </c>
      <c r="K908" s="54" t="str">
        <f t="shared" si="46"/>
        <v>By  Bad Debt Expenses  Rs/- 5</v>
      </c>
      <c r="L908" s="51">
        <f>SUMIFS(D$2:D908,C$2:C908,C908)-SUMIFS(E$2:E908,C$2:C908,C908)+IFERROR(VLOOKUP(C908,Master!B$1:F$101,5,FALSE),0)</f>
        <v>-1728</v>
      </c>
    </row>
    <row r="909" spans="1:12">
      <c r="A909" s="47">
        <f>IF(I909=0,A908,COUNTIF(I$2:I909,"=0")+1)</f>
        <v>454</v>
      </c>
      <c r="B909" s="203" t="s">
        <v>337</v>
      </c>
      <c r="C909" s="345" t="s">
        <v>260</v>
      </c>
      <c r="D909" s="189">
        <v>3</v>
      </c>
      <c r="E909" s="188"/>
      <c r="F909" s="190"/>
      <c r="G909">
        <f t="shared" si="48"/>
        <v>43</v>
      </c>
      <c r="H909">
        <f>ROW()</f>
        <v>909</v>
      </c>
      <c r="I909">
        <f>IF(SUM(D909:E909)&lt;&gt;0,SUM(D$2:D909)-SUM(E$2:E909),"")</f>
        <v>3</v>
      </c>
      <c r="J909" s="203">
        <f t="shared" si="47"/>
        <v>41026</v>
      </c>
      <c r="K909" s="54" t="str">
        <f t="shared" si="46"/>
        <v>By Cash Rs/-3</v>
      </c>
      <c r="L909" s="51">
        <f>SUMIFS(D$2:D909,C$2:C909,C909)-SUMIFS(E$2:E909,C$2:C909,C909)+IFERROR(VLOOKUP(C909,Master!B$1:F$101,5,FALSE),0)</f>
        <v>32</v>
      </c>
    </row>
    <row r="910" spans="1:12">
      <c r="A910" s="47">
        <f>IF(I910=0,A909,COUNTIF(I$2:I910,"=0")+1)</f>
        <v>454</v>
      </c>
      <c r="B910" s="203">
        <v>41026</v>
      </c>
      <c r="C910" s="345" t="s">
        <v>125</v>
      </c>
      <c r="D910" s="189"/>
      <c r="E910" s="188">
        <v>3</v>
      </c>
      <c r="F910" s="190"/>
      <c r="G910">
        <f t="shared" si="48"/>
        <v>27</v>
      </c>
      <c r="H910">
        <f>ROW()</f>
        <v>910</v>
      </c>
      <c r="I910">
        <f>IF(SUM(D910:E910)&lt;&gt;0,SUM(D$2:D910)-SUM(E$2:E910),"")</f>
        <v>0</v>
      </c>
      <c r="J910" s="203">
        <f t="shared" si="47"/>
        <v>41026</v>
      </c>
      <c r="K910" s="54" t="str">
        <f t="shared" si="46"/>
        <v>By  Books &amp; Manuals  Rs/- 3</v>
      </c>
      <c r="L910" s="51">
        <f>SUMIFS(D$2:D910,C$2:C910,C910)-SUMIFS(E$2:E910,C$2:C910,C910)+IFERROR(VLOOKUP(C910,Master!B$1:F$101,5,FALSE),0)</f>
        <v>-1731</v>
      </c>
    </row>
    <row r="911" spans="1:12">
      <c r="A911" s="47">
        <f>IF(I911=0,A910,COUNTIF(I$2:I911,"=0")+1)</f>
        <v>455</v>
      </c>
      <c r="B911" s="203" t="s">
        <v>337</v>
      </c>
      <c r="C911" s="345" t="s">
        <v>262</v>
      </c>
      <c r="D911" s="189">
        <v>8</v>
      </c>
      <c r="E911" s="188"/>
      <c r="F911" s="190"/>
      <c r="G911">
        <f t="shared" si="48"/>
        <v>45</v>
      </c>
      <c r="H911">
        <f>ROW()</f>
        <v>911</v>
      </c>
      <c r="I911">
        <f>IF(SUM(D911:E911)&lt;&gt;0,SUM(D$2:D911)-SUM(E$2:E911),"")</f>
        <v>8</v>
      </c>
      <c r="J911" s="203">
        <f t="shared" si="47"/>
        <v>41072</v>
      </c>
      <c r="K911" s="54" t="str">
        <f t="shared" si="46"/>
        <v>By Cash Rs/-8</v>
      </c>
      <c r="L911" s="51">
        <f>SUMIFS(D$2:D911,C$2:C911,C911)-SUMIFS(E$2:E911,C$2:C911,C911)+IFERROR(VLOOKUP(C911,Master!B$1:F$101,5,FALSE),0)</f>
        <v>27</v>
      </c>
    </row>
    <row r="912" spans="1:12">
      <c r="A912" s="47">
        <f>IF(I912=0,A911,COUNTIF(I$2:I912,"=0")+1)</f>
        <v>455</v>
      </c>
      <c r="B912" s="203">
        <v>41072</v>
      </c>
      <c r="C912" s="345" t="s">
        <v>125</v>
      </c>
      <c r="D912" s="189"/>
      <c r="E912" s="188">
        <v>8</v>
      </c>
      <c r="F912" s="190"/>
      <c r="G912">
        <f t="shared" si="48"/>
        <v>27</v>
      </c>
      <c r="H912">
        <f>ROW()</f>
        <v>912</v>
      </c>
      <c r="I912">
        <f>IF(SUM(D912:E912)&lt;&gt;0,SUM(D$2:D912)-SUM(E$2:E912),"")</f>
        <v>0</v>
      </c>
      <c r="J912" s="203">
        <f t="shared" si="47"/>
        <v>41072</v>
      </c>
      <c r="K912" s="54" t="str">
        <f t="shared" si="46"/>
        <v>By  Delivery Costs  Rs/- 8</v>
      </c>
      <c r="L912" s="51">
        <f>SUMIFS(D$2:D912,C$2:C912,C912)-SUMIFS(E$2:E912,C$2:C912,C912)+IFERROR(VLOOKUP(C912,Master!B$1:F$101,5,FALSE),0)</f>
        <v>-1739</v>
      </c>
    </row>
    <row r="913" spans="1:12">
      <c r="A913" s="47">
        <f>IF(I913=0,A912,COUNTIF(I$2:I913,"=0")+1)</f>
        <v>456</v>
      </c>
      <c r="B913" s="203" t="s">
        <v>337</v>
      </c>
      <c r="C913" s="345" t="s">
        <v>264</v>
      </c>
      <c r="D913" s="189">
        <v>5</v>
      </c>
      <c r="E913" s="188"/>
      <c r="F913" s="190"/>
      <c r="G913">
        <f t="shared" si="48"/>
        <v>47</v>
      </c>
      <c r="H913">
        <f>ROW()</f>
        <v>913</v>
      </c>
      <c r="I913">
        <f>IF(SUM(D913:E913)&lt;&gt;0,SUM(D$2:D913)-SUM(E$2:E913),"")</f>
        <v>5</v>
      </c>
      <c r="J913" s="203">
        <f t="shared" si="47"/>
        <v>41252</v>
      </c>
      <c r="K913" s="54" t="str">
        <f t="shared" si="46"/>
        <v>By Cash Rs/-5</v>
      </c>
      <c r="L913" s="51">
        <f>SUMIFS(D$2:D913,C$2:C913,C913)-SUMIFS(E$2:E913,C$2:C913,C913)+IFERROR(VLOOKUP(C913,Master!B$1:F$101,5,FALSE),0)</f>
        <v>30</v>
      </c>
    </row>
    <row r="914" spans="1:12">
      <c r="A914" s="47">
        <f>IF(I914=0,A913,COUNTIF(I$2:I914,"=0")+1)</f>
        <v>456</v>
      </c>
      <c r="B914" s="203">
        <v>41252</v>
      </c>
      <c r="C914" s="345" t="s">
        <v>125</v>
      </c>
      <c r="D914" s="189"/>
      <c r="E914" s="188">
        <v>5</v>
      </c>
      <c r="F914" s="190"/>
      <c r="G914">
        <f t="shared" si="48"/>
        <v>27</v>
      </c>
      <c r="H914">
        <f>ROW()</f>
        <v>914</v>
      </c>
      <c r="I914">
        <f>IF(SUM(D914:E914)&lt;&gt;0,SUM(D$2:D914)-SUM(E$2:E914),"")</f>
        <v>0</v>
      </c>
      <c r="J914" s="203">
        <f t="shared" si="47"/>
        <v>41252</v>
      </c>
      <c r="K914" s="54" t="str">
        <f t="shared" si="46"/>
        <v>By  Education  Rs/- 5</v>
      </c>
      <c r="L914" s="51">
        <f>SUMIFS(D$2:D914,C$2:C914,C914)-SUMIFS(E$2:E914,C$2:C914,C914)+IFERROR(VLOOKUP(C914,Master!B$1:F$101,5,FALSE),0)</f>
        <v>-1744</v>
      </c>
    </row>
    <row r="915" spans="1:12">
      <c r="A915" s="47">
        <f>IF(I915=0,A914,COUNTIF(I$2:I915,"=0")+1)</f>
        <v>457</v>
      </c>
      <c r="B915" s="203" t="s">
        <v>337</v>
      </c>
      <c r="C915" s="345" t="s">
        <v>266</v>
      </c>
      <c r="D915" s="189">
        <v>4</v>
      </c>
      <c r="E915" s="188"/>
      <c r="F915" s="190"/>
      <c r="G915">
        <f t="shared" si="48"/>
        <v>49</v>
      </c>
      <c r="H915">
        <f>ROW()</f>
        <v>915</v>
      </c>
      <c r="I915">
        <f>IF(SUM(D915:E915)&lt;&gt;0,SUM(D$2:D915)-SUM(E$2:E915),"")</f>
        <v>4</v>
      </c>
      <c r="J915" s="203">
        <f t="shared" si="47"/>
        <v>41175</v>
      </c>
      <c r="K915" s="54" t="str">
        <f t="shared" si="46"/>
        <v>By Cash Rs/-4</v>
      </c>
      <c r="L915" s="51">
        <f>SUMIFS(D$2:D915,C$2:C915,C915)-SUMIFS(E$2:E915,C$2:C915,C915)+IFERROR(VLOOKUP(C915,Master!B$1:F$101,5,FALSE),0)</f>
        <v>41</v>
      </c>
    </row>
    <row r="916" spans="1:12">
      <c r="A916" s="47">
        <f>IF(I916=0,A915,COUNTIF(I$2:I916,"=0")+1)</f>
        <v>457</v>
      </c>
      <c r="B916" s="203">
        <v>41175</v>
      </c>
      <c r="C916" s="345" t="s">
        <v>125</v>
      </c>
      <c r="D916" s="189"/>
      <c r="E916" s="188">
        <v>4</v>
      </c>
      <c r="F916" s="190"/>
      <c r="G916">
        <f t="shared" si="48"/>
        <v>27</v>
      </c>
      <c r="H916">
        <f>ROW()</f>
        <v>916</v>
      </c>
      <c r="I916">
        <f>IF(SUM(D916:E916)&lt;&gt;0,SUM(D$2:D916)-SUM(E$2:E916),"")</f>
        <v>0</v>
      </c>
      <c r="J916" s="203">
        <f t="shared" si="47"/>
        <v>41175</v>
      </c>
      <c r="K916" s="54" t="str">
        <f t="shared" si="46"/>
        <v>By  Licenses  Rs/- 4</v>
      </c>
      <c r="L916" s="51">
        <f>SUMIFS(D$2:D916,C$2:C916,C916)-SUMIFS(E$2:E916,C$2:C916,C916)+IFERROR(VLOOKUP(C916,Master!B$1:F$101,5,FALSE),0)</f>
        <v>-1748</v>
      </c>
    </row>
    <row r="917" spans="1:12">
      <c r="A917" s="47">
        <f>IF(I917=0,A916,COUNTIF(I$2:I917,"=0")+1)</f>
        <v>458</v>
      </c>
      <c r="B917" s="203" t="s">
        <v>337</v>
      </c>
      <c r="C917" s="345" t="s">
        <v>268</v>
      </c>
      <c r="D917" s="189">
        <v>8</v>
      </c>
      <c r="E917" s="188"/>
      <c r="F917" s="190"/>
      <c r="G917">
        <f t="shared" si="48"/>
        <v>51</v>
      </c>
      <c r="H917">
        <f>ROW()</f>
        <v>917</v>
      </c>
      <c r="I917">
        <f>IF(SUM(D917:E917)&lt;&gt;0,SUM(D$2:D917)-SUM(E$2:E917),"")</f>
        <v>8</v>
      </c>
      <c r="J917" s="203">
        <f t="shared" si="47"/>
        <v>41154</v>
      </c>
      <c r="K917" s="54" t="str">
        <f t="shared" si="46"/>
        <v>By Cash Rs/-8</v>
      </c>
      <c r="L917" s="51">
        <f>SUMIFS(D$2:D917,C$2:C917,C917)-SUMIFS(E$2:E917,C$2:C917,C917)+IFERROR(VLOOKUP(C917,Master!B$1:F$101,5,FALSE),0)</f>
        <v>47</v>
      </c>
    </row>
    <row r="918" spans="1:12">
      <c r="A918" s="47">
        <f>IF(I918=0,A917,COUNTIF(I$2:I918,"=0")+1)</f>
        <v>458</v>
      </c>
      <c r="B918" s="203">
        <v>41154</v>
      </c>
      <c r="C918" s="345" t="s">
        <v>125</v>
      </c>
      <c r="D918" s="189"/>
      <c r="E918" s="188">
        <v>8</v>
      </c>
      <c r="F918" s="190"/>
      <c r="G918">
        <f t="shared" si="48"/>
        <v>27</v>
      </c>
      <c r="H918">
        <f>ROW()</f>
        <v>918</v>
      </c>
      <c r="I918">
        <f>IF(SUM(D918:E918)&lt;&gt;0,SUM(D$2:D918)-SUM(E$2:E918),"")</f>
        <v>0</v>
      </c>
      <c r="J918" s="203">
        <f t="shared" si="47"/>
        <v>41154</v>
      </c>
      <c r="K918" s="54" t="str">
        <f t="shared" si="46"/>
        <v>By  Magazine Subscriptions  Rs/- 8</v>
      </c>
      <c r="L918" s="51">
        <f>SUMIFS(D$2:D918,C$2:C918,C918)-SUMIFS(E$2:E918,C$2:C918,C918)+IFERROR(VLOOKUP(C918,Master!B$1:F$101,5,FALSE),0)</f>
        <v>-1756</v>
      </c>
    </row>
    <row r="919" spans="1:12">
      <c r="A919" s="47">
        <f>IF(I919=0,A918,COUNTIF(I$2:I919,"=0")+1)</f>
        <v>459</v>
      </c>
      <c r="B919" s="203" t="s">
        <v>337</v>
      </c>
      <c r="C919" s="345" t="s">
        <v>270</v>
      </c>
      <c r="D919" s="189">
        <v>8</v>
      </c>
      <c r="E919" s="188"/>
      <c r="F919" s="190"/>
      <c r="G919">
        <f t="shared" si="48"/>
        <v>53</v>
      </c>
      <c r="H919">
        <f>ROW()</f>
        <v>919</v>
      </c>
      <c r="I919">
        <f>IF(SUM(D919:E919)&lt;&gt;0,SUM(D$2:D919)-SUM(E$2:E919),"")</f>
        <v>8</v>
      </c>
      <c r="J919" s="203">
        <f t="shared" si="47"/>
        <v>41269</v>
      </c>
      <c r="K919" s="54" t="str">
        <f t="shared" si="46"/>
        <v>By Cash Rs/-8</v>
      </c>
      <c r="L919" s="51">
        <f>SUMIFS(D$2:D919,C$2:C919,C919)-SUMIFS(E$2:E919,C$2:C919,C919)+IFERROR(VLOOKUP(C919,Master!B$1:F$101,5,FALSE),0)</f>
        <v>32</v>
      </c>
    </row>
    <row r="920" spans="1:12">
      <c r="A920" s="47">
        <f>IF(I920=0,A919,COUNTIF(I$2:I920,"=0")+1)</f>
        <v>459</v>
      </c>
      <c r="B920" s="203">
        <v>41269</v>
      </c>
      <c r="C920" s="345" t="s">
        <v>125</v>
      </c>
      <c r="D920" s="189"/>
      <c r="E920" s="188">
        <v>8</v>
      </c>
      <c r="F920" s="190"/>
      <c r="G920">
        <f t="shared" si="48"/>
        <v>27</v>
      </c>
      <c r="H920">
        <f>ROW()</f>
        <v>920</v>
      </c>
      <c r="I920">
        <f>IF(SUM(D920:E920)&lt;&gt;0,SUM(D$2:D920)-SUM(E$2:E920),"")</f>
        <v>0</v>
      </c>
      <c r="J920" s="203">
        <f t="shared" si="47"/>
        <v>41269</v>
      </c>
      <c r="K920" s="54" t="str">
        <f t="shared" si="46"/>
        <v>By  Postage  Rs/- 8</v>
      </c>
      <c r="L920" s="51">
        <f>SUMIFS(D$2:D920,C$2:C920,C920)-SUMIFS(E$2:E920,C$2:C920,C920)+IFERROR(VLOOKUP(C920,Master!B$1:F$101,5,FALSE),0)</f>
        <v>-1764</v>
      </c>
    </row>
    <row r="921" spans="1:12">
      <c r="A921" s="47">
        <f>IF(I921=0,A920,COUNTIF(I$2:I921,"=0")+1)</f>
        <v>460</v>
      </c>
      <c r="B921" s="203" t="s">
        <v>337</v>
      </c>
      <c r="C921" s="345" t="s">
        <v>272</v>
      </c>
      <c r="D921" s="189">
        <v>10</v>
      </c>
      <c r="E921" s="188"/>
      <c r="F921" s="190"/>
      <c r="G921">
        <f t="shared" si="48"/>
        <v>55</v>
      </c>
      <c r="H921">
        <f>ROW()</f>
        <v>921</v>
      </c>
      <c r="I921">
        <f>IF(SUM(D921:E921)&lt;&gt;0,SUM(D$2:D921)-SUM(E$2:E921),"")</f>
        <v>10</v>
      </c>
      <c r="J921" s="203">
        <f t="shared" si="47"/>
        <v>41067</v>
      </c>
      <c r="K921" s="54" t="str">
        <f t="shared" si="46"/>
        <v>By Cash Rs/-10</v>
      </c>
      <c r="L921" s="51">
        <f>SUMIFS(D$2:D921,C$2:C921,C921)-SUMIFS(E$2:E921,C$2:C921,C921)+IFERROR(VLOOKUP(C921,Master!B$1:F$101,5,FALSE),0)</f>
        <v>35</v>
      </c>
    </row>
    <row r="922" spans="1:12">
      <c r="A922" s="47">
        <f>IF(I922=0,A921,COUNTIF(I$2:I922,"=0")+1)</f>
        <v>460</v>
      </c>
      <c r="B922" s="203">
        <v>41067</v>
      </c>
      <c r="C922" s="345" t="s">
        <v>125</v>
      </c>
      <c r="D922" s="189"/>
      <c r="E922" s="188">
        <v>10</v>
      </c>
      <c r="F922" s="190"/>
      <c r="G922">
        <f t="shared" si="48"/>
        <v>27</v>
      </c>
      <c r="H922">
        <f>ROW()</f>
        <v>922</v>
      </c>
      <c r="I922">
        <f>IF(SUM(D922:E922)&lt;&gt;0,SUM(D$2:D922)-SUM(E$2:E922),"")</f>
        <v>0</v>
      </c>
      <c r="J922" s="203">
        <f t="shared" si="47"/>
        <v>41067</v>
      </c>
      <c r="K922" s="54" t="str">
        <f t="shared" si="46"/>
        <v>By  Gas  Rs/- 10</v>
      </c>
      <c r="L922" s="51">
        <f>SUMIFS(D$2:D922,C$2:C922,C922)-SUMIFS(E$2:E922,C$2:C922,C922)+IFERROR(VLOOKUP(C922,Master!B$1:F$101,5,FALSE),0)</f>
        <v>-1774</v>
      </c>
    </row>
    <row r="923" spans="1:12">
      <c r="A923" s="47">
        <f>IF(I923=0,A922,COUNTIF(I$2:I923,"=0")+1)</f>
        <v>461</v>
      </c>
      <c r="B923" s="203" t="s">
        <v>337</v>
      </c>
      <c r="C923" s="345" t="s">
        <v>273</v>
      </c>
      <c r="D923" s="189">
        <v>8</v>
      </c>
      <c r="E923" s="188"/>
      <c r="F923" s="190"/>
      <c r="G923">
        <f t="shared" si="48"/>
        <v>57</v>
      </c>
      <c r="H923">
        <f>ROW()</f>
        <v>923</v>
      </c>
      <c r="I923">
        <f>IF(SUM(D923:E923)&lt;&gt;0,SUM(D$2:D923)-SUM(E$2:E923),"")</f>
        <v>8</v>
      </c>
      <c r="J923" s="203">
        <f t="shared" si="47"/>
        <v>41214</v>
      </c>
      <c r="K923" s="54" t="str">
        <f t="shared" si="46"/>
        <v>By Cash Rs/-8</v>
      </c>
      <c r="L923" s="51">
        <f>SUMIFS(D$2:D923,C$2:C923,C923)-SUMIFS(E$2:E923,C$2:C923,C923)+IFERROR(VLOOKUP(C923,Master!B$1:F$101,5,FALSE),0)</f>
        <v>40</v>
      </c>
    </row>
    <row r="924" spans="1:12">
      <c r="A924" s="47">
        <f>IF(I924=0,A923,COUNTIF(I$2:I924,"=0")+1)</f>
        <v>461</v>
      </c>
      <c r="B924" s="203">
        <v>41214</v>
      </c>
      <c r="C924" s="345" t="s">
        <v>125</v>
      </c>
      <c r="D924" s="189"/>
      <c r="E924" s="188">
        <v>8</v>
      </c>
      <c r="F924" s="190"/>
      <c r="G924">
        <f t="shared" si="48"/>
        <v>27</v>
      </c>
      <c r="H924">
        <f>ROW()</f>
        <v>924</v>
      </c>
      <c r="I924">
        <f>IF(SUM(D924:E924)&lt;&gt;0,SUM(D$2:D924)-SUM(E$2:E924),"")</f>
        <v>0</v>
      </c>
      <c r="J924" s="203">
        <f t="shared" si="47"/>
        <v>41214</v>
      </c>
      <c r="K924" s="54" t="str">
        <f t="shared" si="46"/>
        <v>By  Repairs  Rs/- 8</v>
      </c>
      <c r="L924" s="51">
        <f>SUMIFS(D$2:D924,C$2:C924,C924)-SUMIFS(E$2:E924,C$2:C924,C924)+IFERROR(VLOOKUP(C924,Master!B$1:F$101,5,FALSE),0)</f>
        <v>-1782</v>
      </c>
    </row>
    <row r="925" spans="1:12">
      <c r="A925" s="47">
        <f>IF(I925=0,A924,COUNTIF(I$2:I925,"=0")+1)</f>
        <v>462</v>
      </c>
      <c r="B925" s="203" t="s">
        <v>337</v>
      </c>
      <c r="C925" s="345" t="s">
        <v>329</v>
      </c>
      <c r="D925" s="189">
        <v>6</v>
      </c>
      <c r="E925" s="188"/>
      <c r="F925" s="190"/>
      <c r="G925">
        <f t="shared" si="48"/>
        <v>59</v>
      </c>
      <c r="H925">
        <f>ROW()</f>
        <v>925</v>
      </c>
      <c r="I925">
        <f>IF(SUM(D925:E925)&lt;&gt;0,SUM(D$2:D925)-SUM(E$2:E925),"")</f>
        <v>6</v>
      </c>
      <c r="J925" s="203">
        <f t="shared" si="47"/>
        <v>41240</v>
      </c>
      <c r="K925" s="54" t="str">
        <f t="shared" si="46"/>
        <v>By Cash Rs/-6</v>
      </c>
      <c r="L925" s="51">
        <f>SUMIFS(D$2:D925,C$2:C925,C925)-SUMIFS(E$2:E925,C$2:C925,C925)+IFERROR(VLOOKUP(C925,Master!B$1:F$101,5,FALSE),0)</f>
        <v>42</v>
      </c>
    </row>
    <row r="926" spans="1:12">
      <c r="A926" s="47">
        <f>IF(I926=0,A925,COUNTIF(I$2:I926,"=0")+1)</f>
        <v>462</v>
      </c>
      <c r="B926" s="203">
        <v>41240</v>
      </c>
      <c r="C926" s="345" t="s">
        <v>125</v>
      </c>
      <c r="D926" s="189"/>
      <c r="E926" s="188">
        <v>6</v>
      </c>
      <c r="F926" s="190"/>
      <c r="G926">
        <f t="shared" si="48"/>
        <v>27</v>
      </c>
      <c r="H926">
        <f>ROW()</f>
        <v>926</v>
      </c>
      <c r="I926">
        <f>IF(SUM(D926:E926)&lt;&gt;0,SUM(D$2:D926)-SUM(E$2:E926),"")</f>
        <v>0</v>
      </c>
      <c r="J926" s="203">
        <f t="shared" si="47"/>
        <v>41240</v>
      </c>
      <c r="K926" s="54" t="str">
        <f t="shared" si="46"/>
        <v>By Travel &amp; Entertainment  Rs/- 6</v>
      </c>
      <c r="L926" s="51">
        <f>SUMIFS(D$2:D926,C$2:C926,C926)-SUMIFS(E$2:E926,C$2:C926,C926)+IFERROR(VLOOKUP(C926,Master!B$1:F$101,5,FALSE),0)</f>
        <v>-1788</v>
      </c>
    </row>
    <row r="927" spans="1:12">
      <c r="A927" s="47">
        <f>IF(I927=0,A926,COUNTIF(I$2:I927,"=0")+1)</f>
        <v>463</v>
      </c>
      <c r="B927" s="203" t="s">
        <v>337</v>
      </c>
      <c r="C927" s="345" t="s">
        <v>276</v>
      </c>
      <c r="D927" s="189">
        <v>2</v>
      </c>
      <c r="E927" s="188"/>
      <c r="F927" s="190"/>
      <c r="G927">
        <f t="shared" si="48"/>
        <v>61</v>
      </c>
      <c r="H927">
        <f>ROW()</f>
        <v>927</v>
      </c>
      <c r="I927">
        <f>IF(SUM(D927:E927)&lt;&gt;0,SUM(D$2:D927)-SUM(E$2:E927),"")</f>
        <v>2</v>
      </c>
      <c r="J927" s="203">
        <f t="shared" si="47"/>
        <v>41148</v>
      </c>
      <c r="K927" s="54" t="str">
        <f t="shared" si="46"/>
        <v>By Cash Rs/-2</v>
      </c>
      <c r="L927" s="51">
        <f>SUMIFS(D$2:D927,C$2:C927,C927)-SUMIFS(E$2:E927,C$2:C927,C927)+IFERROR(VLOOKUP(C927,Master!B$1:F$101,5,FALSE),0)</f>
        <v>34</v>
      </c>
    </row>
    <row r="928" spans="1:12">
      <c r="A928" s="47">
        <f>IF(I928=0,A927,COUNTIF(I$2:I928,"=0")+1)</f>
        <v>463</v>
      </c>
      <c r="B928" s="203">
        <v>41148</v>
      </c>
      <c r="C928" s="345" t="s">
        <v>125</v>
      </c>
      <c r="D928" s="189"/>
      <c r="E928" s="188">
        <v>2</v>
      </c>
      <c r="F928" s="190"/>
      <c r="G928">
        <f t="shared" si="48"/>
        <v>27</v>
      </c>
      <c r="H928">
        <f>ROW()</f>
        <v>928</v>
      </c>
      <c r="I928">
        <f>IF(SUM(D928:E928)&lt;&gt;0,SUM(D$2:D928)-SUM(E$2:E928),"")</f>
        <v>0</v>
      </c>
      <c r="J928" s="203">
        <f t="shared" si="47"/>
        <v>41148</v>
      </c>
      <c r="K928" s="54" t="str">
        <f t="shared" si="46"/>
        <v>By  Food - Staff Meetings  Rs/- 2</v>
      </c>
      <c r="L928" s="51">
        <f>SUMIFS(D$2:D928,C$2:C928,C928)-SUMIFS(E$2:E928,C$2:C928,C928)+IFERROR(VLOOKUP(C928,Master!B$1:F$101,5,FALSE),0)</f>
        <v>-1790</v>
      </c>
    </row>
    <row r="929" spans="1:12">
      <c r="A929" s="47">
        <f>IF(I929=0,A928,COUNTIF(I$2:I929,"=0")+1)</f>
        <v>464</v>
      </c>
      <c r="B929" s="203" t="s">
        <v>337</v>
      </c>
      <c r="C929" s="345" t="s">
        <v>278</v>
      </c>
      <c r="D929" s="189">
        <v>7</v>
      </c>
      <c r="E929" s="188"/>
      <c r="F929" s="190"/>
      <c r="G929">
        <f t="shared" si="48"/>
        <v>63</v>
      </c>
      <c r="H929">
        <f>ROW()</f>
        <v>929</v>
      </c>
      <c r="I929">
        <f>IF(SUM(D929:E929)&lt;&gt;0,SUM(D$2:D929)-SUM(E$2:E929),"")</f>
        <v>7</v>
      </c>
      <c r="J929" s="203">
        <f t="shared" si="47"/>
        <v>41076</v>
      </c>
      <c r="K929" s="54" t="str">
        <f t="shared" si="46"/>
        <v>By Cash Rs/-7</v>
      </c>
      <c r="L929" s="51">
        <f>SUMIFS(D$2:D929,C$2:C929,C929)-SUMIFS(E$2:E929,C$2:C929,C929)+IFERROR(VLOOKUP(C929,Master!B$1:F$101,5,FALSE),0)</f>
        <v>46</v>
      </c>
    </row>
    <row r="930" spans="1:12">
      <c r="A930" s="47">
        <f>IF(I930=0,A929,COUNTIF(I$2:I930,"=0")+1)</f>
        <v>464</v>
      </c>
      <c r="B930" s="203">
        <v>41076</v>
      </c>
      <c r="C930" s="345" t="s">
        <v>125</v>
      </c>
      <c r="D930" s="189"/>
      <c r="E930" s="188">
        <v>7</v>
      </c>
      <c r="F930" s="190"/>
      <c r="G930">
        <f t="shared" si="48"/>
        <v>27</v>
      </c>
      <c r="H930">
        <f>ROW()</f>
        <v>930</v>
      </c>
      <c r="I930">
        <f>IF(SUM(D930:E930)&lt;&gt;0,SUM(D$2:D930)-SUM(E$2:E930),"")</f>
        <v>0</v>
      </c>
      <c r="J930" s="203">
        <f t="shared" si="47"/>
        <v>41076</v>
      </c>
      <c r="K930" s="54" t="str">
        <f t="shared" si="46"/>
        <v>By  Meals - Business  Rs/- 7</v>
      </c>
      <c r="L930" s="51">
        <f>SUMIFS(D$2:D930,C$2:C930,C930)-SUMIFS(E$2:E930,C$2:C930,C930)+IFERROR(VLOOKUP(C930,Master!B$1:F$101,5,FALSE),0)</f>
        <v>-1797</v>
      </c>
    </row>
    <row r="931" spans="1:12">
      <c r="A931" s="47">
        <f>IF(I931=0,A930,COUNTIF(I$2:I931,"=0")+1)</f>
        <v>465</v>
      </c>
      <c r="B931" s="203" t="s">
        <v>337</v>
      </c>
      <c r="C931" s="345" t="s">
        <v>280</v>
      </c>
      <c r="D931" s="189">
        <v>9</v>
      </c>
      <c r="E931" s="188"/>
      <c r="F931" s="190"/>
      <c r="G931">
        <f t="shared" si="48"/>
        <v>65</v>
      </c>
      <c r="H931">
        <f>ROW()</f>
        <v>931</v>
      </c>
      <c r="I931">
        <f>IF(SUM(D931:E931)&lt;&gt;0,SUM(D$2:D931)-SUM(E$2:E931),"")</f>
        <v>9</v>
      </c>
      <c r="J931" s="203">
        <f t="shared" si="47"/>
        <v>41046</v>
      </c>
      <c r="K931" s="54" t="str">
        <f t="shared" si="46"/>
        <v>By Cash Rs/-9</v>
      </c>
      <c r="L931" s="51">
        <f>SUMIFS(D$2:D931,C$2:C931,C931)-SUMIFS(E$2:E931,C$2:C931,C931)+IFERROR(VLOOKUP(C931,Master!B$1:F$101,5,FALSE),0)</f>
        <v>56</v>
      </c>
    </row>
    <row r="932" spans="1:12">
      <c r="A932" s="47">
        <f>IF(I932=0,A931,COUNTIF(I$2:I932,"=0")+1)</f>
        <v>465</v>
      </c>
      <c r="B932" s="203">
        <v>41046</v>
      </c>
      <c r="C932" s="345" t="s">
        <v>125</v>
      </c>
      <c r="D932" s="189"/>
      <c r="E932" s="188">
        <v>9</v>
      </c>
      <c r="F932" s="190"/>
      <c r="G932">
        <f t="shared" si="48"/>
        <v>27</v>
      </c>
      <c r="H932">
        <f>ROW()</f>
        <v>932</v>
      </c>
      <c r="I932">
        <f>IF(SUM(D932:E932)&lt;&gt;0,SUM(D$2:D932)-SUM(E$2:E932),"")</f>
        <v>0</v>
      </c>
      <c r="J932" s="203">
        <f t="shared" si="47"/>
        <v>41046</v>
      </c>
      <c r="K932" s="54" t="str">
        <f t="shared" si="46"/>
        <v>By  Travel  Rs/- 9</v>
      </c>
      <c r="L932" s="51">
        <f>SUMIFS(D$2:D932,C$2:C932,C932)-SUMIFS(E$2:E932,C$2:C932,C932)+IFERROR(VLOOKUP(C932,Master!B$1:F$101,5,FALSE),0)</f>
        <v>-1806</v>
      </c>
    </row>
    <row r="933" spans="1:12">
      <c r="A933" s="47">
        <f>IF(I933=0,A932,COUNTIF(I$2:I933,"=0")+1)</f>
        <v>466</v>
      </c>
      <c r="B933" s="203" t="s">
        <v>337</v>
      </c>
      <c r="C933" s="345" t="s">
        <v>336</v>
      </c>
      <c r="D933" s="189">
        <v>1</v>
      </c>
      <c r="E933" s="188"/>
      <c r="F933" s="190"/>
      <c r="G933">
        <f t="shared" si="48"/>
        <v>90</v>
      </c>
      <c r="H933">
        <f>ROW()</f>
        <v>933</v>
      </c>
      <c r="I933">
        <f>IF(SUM(D933:E933)&lt;&gt;0,SUM(D$2:D933)-SUM(E$2:E933),"")</f>
        <v>1</v>
      </c>
      <c r="J933" s="203">
        <f t="shared" si="47"/>
        <v>41186</v>
      </c>
      <c r="K933" s="54" t="str">
        <f t="shared" si="46"/>
        <v>By Cash Rs/-1</v>
      </c>
      <c r="L933" s="51">
        <f>SUMIFS(D$2:D933,C$2:C933,C933)-SUMIFS(E$2:E933,C$2:C933,C933)+IFERROR(VLOOKUP(C933,Master!B$1:F$101,5,FALSE),0)</f>
        <v>38</v>
      </c>
    </row>
    <row r="934" spans="1:12">
      <c r="A934" s="47">
        <f>IF(I934=0,A933,COUNTIF(I$2:I934,"=0")+1)</f>
        <v>466</v>
      </c>
      <c r="B934" s="203">
        <v>41186</v>
      </c>
      <c r="C934" s="345" t="s">
        <v>125</v>
      </c>
      <c r="D934" s="189"/>
      <c r="E934" s="188">
        <v>1</v>
      </c>
      <c r="F934" s="190"/>
      <c r="G934">
        <f t="shared" si="48"/>
        <v>27</v>
      </c>
      <c r="H934">
        <f>ROW()</f>
        <v>934</v>
      </c>
      <c r="I934">
        <f>IF(SUM(D934:E934)&lt;&gt;0,SUM(D$2:D934)-SUM(E$2:E934),"")</f>
        <v>0</v>
      </c>
      <c r="J934" s="203">
        <f t="shared" si="47"/>
        <v>41186</v>
      </c>
      <c r="K934" s="54" t="str">
        <f t="shared" si="46"/>
        <v>By Finance Cost Rs/- 1</v>
      </c>
      <c r="L934" s="51">
        <f>SUMIFS(D$2:D934,C$2:C934,C934)-SUMIFS(E$2:E934,C$2:C934,C934)+IFERROR(VLOOKUP(C934,Master!B$1:F$101,5,FALSE),0)</f>
        <v>-1807</v>
      </c>
    </row>
    <row r="935" spans="1:12">
      <c r="A935" s="47">
        <f>IF(I935=0,A934,COUNTIF(I$2:I935,"=0")+1)</f>
        <v>467</v>
      </c>
      <c r="B935" s="203" t="s">
        <v>337</v>
      </c>
      <c r="C935" s="345" t="s">
        <v>338</v>
      </c>
      <c r="D935" s="189">
        <v>2</v>
      </c>
      <c r="E935" s="188"/>
      <c r="F935" s="190"/>
      <c r="G935">
        <f t="shared" si="48"/>
        <v>31</v>
      </c>
      <c r="H935">
        <f>ROW()</f>
        <v>935</v>
      </c>
      <c r="I935">
        <f>IF(SUM(D935:E935)&lt;&gt;0,SUM(D$2:D935)-SUM(E$2:E935),"")</f>
        <v>2</v>
      </c>
      <c r="J935" s="203">
        <f t="shared" si="47"/>
        <v>41100</v>
      </c>
      <c r="K935" s="54" t="str">
        <f t="shared" si="46"/>
        <v>By Cash Rs/-2</v>
      </c>
      <c r="L935" s="51">
        <f>SUMIFS(D$2:D935,C$2:C935,C935)-SUMIFS(E$2:E935,C$2:C935,C935)+IFERROR(VLOOKUP(C935,Master!B$1:F$101,5,FALSE),0)</f>
        <v>54</v>
      </c>
    </row>
    <row r="936" spans="1:12">
      <c r="A936" s="47">
        <f>IF(I936=0,A935,COUNTIF(I$2:I936,"=0")+1)</f>
        <v>467</v>
      </c>
      <c r="B936" s="203">
        <v>41100</v>
      </c>
      <c r="C936" s="345" t="s">
        <v>125</v>
      </c>
      <c r="D936" s="189"/>
      <c r="E936" s="188">
        <v>2</v>
      </c>
      <c r="F936" s="190"/>
      <c r="G936">
        <f t="shared" si="48"/>
        <v>27</v>
      </c>
      <c r="H936">
        <f>ROW()</f>
        <v>936</v>
      </c>
      <c r="I936">
        <f>IF(SUM(D936:E936)&lt;&gt;0,SUM(D$2:D936)-SUM(E$2:E936),"")</f>
        <v>0</v>
      </c>
      <c r="J936" s="203">
        <f t="shared" si="47"/>
        <v>41100</v>
      </c>
      <c r="K936" s="54" t="str">
        <f t="shared" si="46"/>
        <v>By  Heat Rs/- 2</v>
      </c>
      <c r="L936" s="51">
        <f>SUMIFS(D$2:D936,C$2:C936,C936)-SUMIFS(E$2:E936,C$2:C936,C936)+IFERROR(VLOOKUP(C936,Master!B$1:F$101,5,FALSE),0)</f>
        <v>-1809</v>
      </c>
    </row>
    <row r="937" spans="1:12">
      <c r="A937" s="47">
        <f>IF(I937=0,A936,COUNTIF(I$2:I937,"=0")+1)</f>
        <v>468</v>
      </c>
      <c r="B937" s="203" t="s">
        <v>337</v>
      </c>
      <c r="C937" s="345" t="s">
        <v>251</v>
      </c>
      <c r="D937" s="189">
        <v>4</v>
      </c>
      <c r="E937" s="188"/>
      <c r="F937" s="190"/>
      <c r="G937">
        <f t="shared" si="48"/>
        <v>33</v>
      </c>
      <c r="H937">
        <f>ROW()</f>
        <v>937</v>
      </c>
      <c r="I937">
        <f>IF(SUM(D937:E937)&lt;&gt;0,SUM(D$2:D937)-SUM(E$2:E937),"")</f>
        <v>4</v>
      </c>
      <c r="J937" s="203">
        <f t="shared" si="47"/>
        <v>41054</v>
      </c>
      <c r="K937" s="54" t="str">
        <f t="shared" si="46"/>
        <v>By Cash Rs/-4</v>
      </c>
      <c r="L937" s="51">
        <f>SUMIFS(D$2:D937,C$2:C937,C937)-SUMIFS(E$2:E937,C$2:C937,C937)+IFERROR(VLOOKUP(C937,Master!B$1:F$101,5,FALSE),0)</f>
        <v>31</v>
      </c>
    </row>
    <row r="938" spans="1:12">
      <c r="A938" s="47">
        <f>IF(I938=0,A937,COUNTIF(I$2:I938,"=0")+1)</f>
        <v>468</v>
      </c>
      <c r="B938" s="203">
        <v>41054</v>
      </c>
      <c r="C938" s="345" t="s">
        <v>125</v>
      </c>
      <c r="D938" s="189"/>
      <c r="E938" s="188">
        <v>4</v>
      </c>
      <c r="F938" s="190"/>
      <c r="G938">
        <f t="shared" si="48"/>
        <v>27</v>
      </c>
      <c r="H938">
        <f>ROW()</f>
        <v>938</v>
      </c>
      <c r="I938">
        <f>IF(SUM(D938:E938)&lt;&gt;0,SUM(D$2:D938)-SUM(E$2:E938),"")</f>
        <v>0</v>
      </c>
      <c r="J938" s="203">
        <f t="shared" si="47"/>
        <v>41054</v>
      </c>
      <c r="K938" s="54" t="str">
        <f t="shared" si="46"/>
        <v>By  Internet  Rs/- 4</v>
      </c>
      <c r="L938" s="51">
        <f>SUMIFS(D$2:D938,C$2:C938,C938)-SUMIFS(E$2:E938,C$2:C938,C938)+IFERROR(VLOOKUP(C938,Master!B$1:F$101,5,FALSE),0)</f>
        <v>-1813</v>
      </c>
    </row>
    <row r="939" spans="1:12">
      <c r="A939" s="47">
        <f>IF(I939=0,A938,COUNTIF(I$2:I939,"=0")+1)</f>
        <v>469</v>
      </c>
      <c r="B939" s="203" t="s">
        <v>337</v>
      </c>
      <c r="C939" s="345" t="s">
        <v>253</v>
      </c>
      <c r="D939" s="189">
        <v>8</v>
      </c>
      <c r="E939" s="188"/>
      <c r="F939" s="190"/>
      <c r="G939">
        <f t="shared" si="48"/>
        <v>35</v>
      </c>
      <c r="H939">
        <f>ROW()</f>
        <v>939</v>
      </c>
      <c r="I939">
        <f>IF(SUM(D939:E939)&lt;&gt;0,SUM(D$2:D939)-SUM(E$2:E939),"")</f>
        <v>8</v>
      </c>
      <c r="J939" s="203">
        <f t="shared" si="47"/>
        <v>41187</v>
      </c>
      <c r="K939" s="54" t="str">
        <f t="shared" si="46"/>
        <v>By Cash Rs/-8</v>
      </c>
      <c r="L939" s="51">
        <f>SUMIFS(D$2:D939,C$2:C939,C939)-SUMIFS(E$2:E939,C$2:C939,C939)+IFERROR(VLOOKUP(C939,Master!B$1:F$101,5,FALSE),0)</f>
        <v>46</v>
      </c>
    </row>
    <row r="940" spans="1:12">
      <c r="A940" s="47">
        <f>IF(I940=0,A939,COUNTIF(I$2:I940,"=0")+1)</f>
        <v>469</v>
      </c>
      <c r="B940" s="203">
        <v>41187</v>
      </c>
      <c r="C940" s="345" t="s">
        <v>125</v>
      </c>
      <c r="D940" s="189"/>
      <c r="E940" s="188">
        <v>8</v>
      </c>
      <c r="F940" s="190"/>
      <c r="G940">
        <f t="shared" si="48"/>
        <v>27</v>
      </c>
      <c r="H940">
        <f>ROW()</f>
        <v>940</v>
      </c>
      <c r="I940">
        <f>IF(SUM(D940:E940)&lt;&gt;0,SUM(D$2:D940)-SUM(E$2:E940),"")</f>
        <v>0</v>
      </c>
      <c r="J940" s="203">
        <f t="shared" si="47"/>
        <v>41187</v>
      </c>
      <c r="K940" s="54" t="str">
        <f t="shared" si="46"/>
        <v>By  Rent or Lease  Rs/- 8</v>
      </c>
      <c r="L940" s="51">
        <f>SUMIFS(D$2:D940,C$2:C940,C940)-SUMIFS(E$2:E940,C$2:C940,C940)+IFERROR(VLOOKUP(C940,Master!B$1:F$101,5,FALSE),0)</f>
        <v>-1821</v>
      </c>
    </row>
    <row r="941" spans="1:12">
      <c r="A941" s="47">
        <f>IF(I941=0,A940,COUNTIF(I$2:I941,"=0")+1)</f>
        <v>470</v>
      </c>
      <c r="B941" s="203" t="s">
        <v>337</v>
      </c>
      <c r="C941" s="345" t="s">
        <v>255</v>
      </c>
      <c r="D941" s="189">
        <v>8</v>
      </c>
      <c r="E941" s="188"/>
      <c r="F941" s="190"/>
      <c r="G941">
        <f t="shared" si="48"/>
        <v>37</v>
      </c>
      <c r="H941">
        <f>ROW()</f>
        <v>941</v>
      </c>
      <c r="I941">
        <f>IF(SUM(D941:E941)&lt;&gt;0,SUM(D$2:D941)-SUM(E$2:E941),"")</f>
        <v>8</v>
      </c>
      <c r="J941" s="203">
        <f t="shared" si="47"/>
        <v>41146</v>
      </c>
      <c r="K941" s="54" t="str">
        <f t="shared" si="46"/>
        <v>By Cash Rs/-8</v>
      </c>
      <c r="L941" s="51">
        <f>SUMIFS(D$2:D941,C$2:C941,C941)-SUMIFS(E$2:E941,C$2:C941,C941)+IFERROR(VLOOKUP(C941,Master!B$1:F$101,5,FALSE),0)</f>
        <v>51</v>
      </c>
    </row>
    <row r="942" spans="1:12">
      <c r="A942" s="47">
        <f>IF(I942=0,A941,COUNTIF(I$2:I942,"=0")+1)</f>
        <v>470</v>
      </c>
      <c r="B942" s="203">
        <v>41146</v>
      </c>
      <c r="C942" s="345" t="s">
        <v>125</v>
      </c>
      <c r="D942" s="189"/>
      <c r="E942" s="188">
        <v>8</v>
      </c>
      <c r="F942" s="190"/>
      <c r="G942">
        <f t="shared" si="48"/>
        <v>27</v>
      </c>
      <c r="H942">
        <f>ROW()</f>
        <v>942</v>
      </c>
      <c r="I942">
        <f>IF(SUM(D942:E942)&lt;&gt;0,SUM(D$2:D942)-SUM(E$2:E942),"")</f>
        <v>0</v>
      </c>
      <c r="J942" s="203">
        <f t="shared" si="47"/>
        <v>41146</v>
      </c>
      <c r="K942" s="54" t="str">
        <f t="shared" si="46"/>
        <v>By  Telephone  Rs/- 8</v>
      </c>
      <c r="L942" s="51">
        <f>SUMIFS(D$2:D942,C$2:C942,C942)-SUMIFS(E$2:E942,C$2:C942,C942)+IFERROR(VLOOKUP(C942,Master!B$1:F$101,5,FALSE),0)</f>
        <v>-1829</v>
      </c>
    </row>
    <row r="943" spans="1:12">
      <c r="A943" s="47">
        <f>IF(I943=0,A942,COUNTIF(I$2:I943,"=0")+1)</f>
        <v>471</v>
      </c>
      <c r="B943" s="203" t="s">
        <v>337</v>
      </c>
      <c r="C943" s="345" t="s">
        <v>328</v>
      </c>
      <c r="D943" s="189">
        <v>7</v>
      </c>
      <c r="E943" s="188"/>
      <c r="F943" s="190"/>
      <c r="G943">
        <f t="shared" si="48"/>
        <v>39</v>
      </c>
      <c r="H943">
        <f>ROW()</f>
        <v>943</v>
      </c>
      <c r="I943">
        <f>IF(SUM(D943:E943)&lt;&gt;0,SUM(D$2:D943)-SUM(E$2:E943),"")</f>
        <v>7</v>
      </c>
      <c r="J943" s="203">
        <f t="shared" si="47"/>
        <v>41019</v>
      </c>
      <c r="K943" s="54" t="str">
        <f t="shared" si="46"/>
        <v>By Cash Rs/-7</v>
      </c>
      <c r="L943" s="51">
        <f>SUMIFS(D$2:D943,C$2:C943,C943)-SUMIFS(E$2:E943,C$2:C943,C943)+IFERROR(VLOOKUP(C943,Master!B$1:F$101,5,FALSE),0)</f>
        <v>52</v>
      </c>
    </row>
    <row r="944" spans="1:12">
      <c r="A944" s="47">
        <f>IF(I944=0,A943,COUNTIF(I$2:I944,"=0")+1)</f>
        <v>471</v>
      </c>
      <c r="B944" s="203">
        <v>41019</v>
      </c>
      <c r="C944" s="345" t="s">
        <v>125</v>
      </c>
      <c r="D944" s="189"/>
      <c r="E944" s="188">
        <v>7</v>
      </c>
      <c r="F944" s="190"/>
      <c r="G944">
        <f t="shared" si="48"/>
        <v>27</v>
      </c>
      <c r="H944">
        <f>ROW()</f>
        <v>944</v>
      </c>
      <c r="I944">
        <f>IF(SUM(D944:E944)&lt;&gt;0,SUM(D$2:D944)-SUM(E$2:E944),"")</f>
        <v>0</v>
      </c>
      <c r="J944" s="203">
        <f t="shared" si="47"/>
        <v>41019</v>
      </c>
      <c r="K944" s="54" t="str">
        <f t="shared" si="46"/>
        <v>By Office Expenses  Rs/- 7</v>
      </c>
      <c r="L944" s="51">
        <f>SUMIFS(D$2:D944,C$2:C944,C944)-SUMIFS(E$2:E944,C$2:C944,C944)+IFERROR(VLOOKUP(C944,Master!B$1:F$101,5,FALSE),0)</f>
        <v>-1836</v>
      </c>
    </row>
    <row r="945" spans="1:12">
      <c r="A945" s="47">
        <f>IF(I945=0,A944,COUNTIF(I$2:I945,"=0")+1)</f>
        <v>472</v>
      </c>
      <c r="B945" s="203" t="s">
        <v>337</v>
      </c>
      <c r="C945" s="345" t="s">
        <v>258</v>
      </c>
      <c r="D945" s="189">
        <v>3</v>
      </c>
      <c r="E945" s="188"/>
      <c r="F945" s="190"/>
      <c r="G945">
        <f t="shared" si="48"/>
        <v>41</v>
      </c>
      <c r="H945">
        <f>ROW()</f>
        <v>945</v>
      </c>
      <c r="I945">
        <f>IF(SUM(D945:E945)&lt;&gt;0,SUM(D$2:D945)-SUM(E$2:E945),"")</f>
        <v>3</v>
      </c>
      <c r="J945" s="203">
        <f t="shared" si="47"/>
        <v>41229</v>
      </c>
      <c r="K945" s="54" t="str">
        <f t="shared" si="46"/>
        <v>By Cash Rs/-3</v>
      </c>
      <c r="L945" s="51">
        <f>SUMIFS(D$2:D945,C$2:C945,C945)-SUMIFS(E$2:E945,C$2:C945,C945)+IFERROR(VLOOKUP(C945,Master!B$1:F$101,5,FALSE),0)</f>
        <v>56</v>
      </c>
    </row>
    <row r="946" spans="1:12">
      <c r="A946" s="47">
        <f>IF(I946=0,A945,COUNTIF(I$2:I946,"=0")+1)</f>
        <v>472</v>
      </c>
      <c r="B946" s="203">
        <v>41229</v>
      </c>
      <c r="C946" s="345" t="s">
        <v>125</v>
      </c>
      <c r="D946" s="189"/>
      <c r="E946" s="188">
        <v>3</v>
      </c>
      <c r="F946" s="190"/>
      <c r="G946">
        <f t="shared" si="48"/>
        <v>27</v>
      </c>
      <c r="H946">
        <f>ROW()</f>
        <v>946</v>
      </c>
      <c r="I946">
        <f>IF(SUM(D946:E946)&lt;&gt;0,SUM(D$2:D946)-SUM(E$2:E946),"")</f>
        <v>0</v>
      </c>
      <c r="J946" s="203">
        <f t="shared" si="47"/>
        <v>41229</v>
      </c>
      <c r="K946" s="54" t="str">
        <f t="shared" si="46"/>
        <v>By  Bad Debt Expenses  Rs/- 3</v>
      </c>
      <c r="L946" s="51">
        <f>SUMIFS(D$2:D946,C$2:C946,C946)-SUMIFS(E$2:E946,C$2:C946,C946)+IFERROR(VLOOKUP(C946,Master!B$1:F$101,5,FALSE),0)</f>
        <v>-1839</v>
      </c>
    </row>
    <row r="947" spans="1:12">
      <c r="A947" s="47">
        <f>IF(I947=0,A946,COUNTIF(I$2:I947,"=0")+1)</f>
        <v>473</v>
      </c>
      <c r="B947" s="203" t="s">
        <v>337</v>
      </c>
      <c r="C947" s="345" t="s">
        <v>260</v>
      </c>
      <c r="D947" s="189">
        <v>3</v>
      </c>
      <c r="E947" s="188"/>
      <c r="F947" s="190"/>
      <c r="G947">
        <f t="shared" si="48"/>
        <v>43</v>
      </c>
      <c r="H947">
        <f>ROW()</f>
        <v>947</v>
      </c>
      <c r="I947">
        <f>IF(SUM(D947:E947)&lt;&gt;0,SUM(D$2:D947)-SUM(E$2:E947),"")</f>
        <v>3</v>
      </c>
      <c r="J947" s="203">
        <f t="shared" si="47"/>
        <v>41088</v>
      </c>
      <c r="K947" s="54" t="str">
        <f t="shared" si="46"/>
        <v>By Cash Rs/-3</v>
      </c>
      <c r="L947" s="51">
        <f>SUMIFS(D$2:D947,C$2:C947,C947)-SUMIFS(E$2:E947,C$2:C947,C947)+IFERROR(VLOOKUP(C947,Master!B$1:F$101,5,FALSE),0)</f>
        <v>35</v>
      </c>
    </row>
    <row r="948" spans="1:12">
      <c r="A948" s="47">
        <f>IF(I948=0,A947,COUNTIF(I$2:I948,"=0")+1)</f>
        <v>473</v>
      </c>
      <c r="B948" s="203">
        <v>41088</v>
      </c>
      <c r="C948" s="345" t="s">
        <v>125</v>
      </c>
      <c r="D948" s="189"/>
      <c r="E948" s="188">
        <v>3</v>
      </c>
      <c r="F948" s="190"/>
      <c r="G948">
        <f t="shared" si="48"/>
        <v>27</v>
      </c>
      <c r="H948">
        <f>ROW()</f>
        <v>948</v>
      </c>
      <c r="I948">
        <f>IF(SUM(D948:E948)&lt;&gt;0,SUM(D$2:D948)-SUM(E$2:E948),"")</f>
        <v>0</v>
      </c>
      <c r="J948" s="203">
        <f t="shared" si="47"/>
        <v>41088</v>
      </c>
      <c r="K948" s="54" t="str">
        <f t="shared" si="46"/>
        <v>By  Books &amp; Manuals  Rs/- 3</v>
      </c>
      <c r="L948" s="51">
        <f>SUMIFS(D$2:D948,C$2:C948,C948)-SUMIFS(E$2:E948,C$2:C948,C948)+IFERROR(VLOOKUP(C948,Master!B$1:F$101,5,FALSE),0)</f>
        <v>-1842</v>
      </c>
    </row>
    <row r="949" spans="1:12">
      <c r="A949" s="47">
        <f>IF(I949=0,A948,COUNTIF(I$2:I949,"=0")+1)</f>
        <v>474</v>
      </c>
      <c r="B949" s="203" t="s">
        <v>337</v>
      </c>
      <c r="C949" s="345" t="s">
        <v>262</v>
      </c>
      <c r="D949" s="189">
        <v>4</v>
      </c>
      <c r="E949" s="188"/>
      <c r="F949" s="190"/>
      <c r="G949">
        <f t="shared" si="48"/>
        <v>45</v>
      </c>
      <c r="H949">
        <f>ROW()</f>
        <v>949</v>
      </c>
      <c r="I949">
        <f>IF(SUM(D949:E949)&lt;&gt;0,SUM(D$2:D949)-SUM(E$2:E949),"")</f>
        <v>4</v>
      </c>
      <c r="J949" s="203">
        <f t="shared" si="47"/>
        <v>41246</v>
      </c>
      <c r="K949" s="54" t="str">
        <f t="shared" si="46"/>
        <v>By Cash Rs/-4</v>
      </c>
      <c r="L949" s="51">
        <f>SUMIFS(D$2:D949,C$2:C949,C949)-SUMIFS(E$2:E949,C$2:C949,C949)+IFERROR(VLOOKUP(C949,Master!B$1:F$101,5,FALSE),0)</f>
        <v>31</v>
      </c>
    </row>
    <row r="950" spans="1:12">
      <c r="A950" s="47">
        <f>IF(I950=0,A949,COUNTIF(I$2:I950,"=0")+1)</f>
        <v>474</v>
      </c>
      <c r="B950" s="203">
        <v>41246</v>
      </c>
      <c r="C950" s="345" t="s">
        <v>125</v>
      </c>
      <c r="D950" s="189"/>
      <c r="E950" s="188">
        <v>4</v>
      </c>
      <c r="F950" s="190"/>
      <c r="G950">
        <f t="shared" si="48"/>
        <v>27</v>
      </c>
      <c r="H950">
        <f>ROW()</f>
        <v>950</v>
      </c>
      <c r="I950">
        <f>IF(SUM(D950:E950)&lt;&gt;0,SUM(D$2:D950)-SUM(E$2:E950),"")</f>
        <v>0</v>
      </c>
      <c r="J950" s="203">
        <f t="shared" si="47"/>
        <v>41246</v>
      </c>
      <c r="K950" s="54" t="str">
        <f t="shared" si="46"/>
        <v>By  Delivery Costs  Rs/- 4</v>
      </c>
      <c r="L950" s="51">
        <f>SUMIFS(D$2:D950,C$2:C950,C950)-SUMIFS(E$2:E950,C$2:C950,C950)+IFERROR(VLOOKUP(C950,Master!B$1:F$101,5,FALSE),0)</f>
        <v>-1846</v>
      </c>
    </row>
    <row r="951" spans="1:12">
      <c r="A951" s="47">
        <f>IF(I951=0,A950,COUNTIF(I$2:I951,"=0")+1)</f>
        <v>475</v>
      </c>
      <c r="B951" s="203" t="s">
        <v>337</v>
      </c>
      <c r="C951" s="345" t="s">
        <v>264</v>
      </c>
      <c r="D951" s="189">
        <v>10</v>
      </c>
      <c r="E951" s="188"/>
      <c r="F951" s="190"/>
      <c r="G951">
        <f t="shared" si="48"/>
        <v>47</v>
      </c>
      <c r="H951">
        <f>ROW()</f>
        <v>951</v>
      </c>
      <c r="I951">
        <f>IF(SUM(D951:E951)&lt;&gt;0,SUM(D$2:D951)-SUM(E$2:E951),"")</f>
        <v>10</v>
      </c>
      <c r="J951" s="203">
        <f t="shared" si="47"/>
        <v>41129</v>
      </c>
      <c r="K951" s="54" t="str">
        <f t="shared" si="46"/>
        <v>By Cash Rs/-10</v>
      </c>
      <c r="L951" s="51">
        <f>SUMIFS(D$2:D951,C$2:C951,C951)-SUMIFS(E$2:E951,C$2:C951,C951)+IFERROR(VLOOKUP(C951,Master!B$1:F$101,5,FALSE),0)</f>
        <v>40</v>
      </c>
    </row>
    <row r="952" spans="1:12">
      <c r="A952" s="47">
        <f>IF(I952=0,A951,COUNTIF(I$2:I952,"=0")+1)</f>
        <v>475</v>
      </c>
      <c r="B952" s="203">
        <v>41129</v>
      </c>
      <c r="C952" s="345" t="s">
        <v>125</v>
      </c>
      <c r="D952" s="189"/>
      <c r="E952" s="188">
        <v>10</v>
      </c>
      <c r="F952" s="190"/>
      <c r="G952">
        <f t="shared" si="48"/>
        <v>27</v>
      </c>
      <c r="H952">
        <f>ROW()</f>
        <v>952</v>
      </c>
      <c r="I952">
        <f>IF(SUM(D952:E952)&lt;&gt;0,SUM(D$2:D952)-SUM(E$2:E952),"")</f>
        <v>0</v>
      </c>
      <c r="J952" s="203">
        <f t="shared" si="47"/>
        <v>41129</v>
      </c>
      <c r="K952" s="54" t="str">
        <f t="shared" si="46"/>
        <v>By  Education  Rs/- 10</v>
      </c>
      <c r="L952" s="51">
        <f>SUMIFS(D$2:D952,C$2:C952,C952)-SUMIFS(E$2:E952,C$2:C952,C952)+IFERROR(VLOOKUP(C952,Master!B$1:F$101,5,FALSE),0)</f>
        <v>-1856</v>
      </c>
    </row>
    <row r="953" spans="1:12">
      <c r="A953" s="47">
        <f>IF(I953=0,A952,COUNTIF(I$2:I953,"=0")+1)</f>
        <v>476</v>
      </c>
      <c r="B953" s="203" t="s">
        <v>337</v>
      </c>
      <c r="C953" s="345" t="s">
        <v>266</v>
      </c>
      <c r="D953" s="189">
        <v>6</v>
      </c>
      <c r="E953" s="188"/>
      <c r="F953" s="190"/>
      <c r="G953">
        <f t="shared" si="48"/>
        <v>49</v>
      </c>
      <c r="H953">
        <f>ROW()</f>
        <v>953</v>
      </c>
      <c r="I953">
        <f>IF(SUM(D953:E953)&lt;&gt;0,SUM(D$2:D953)-SUM(E$2:E953),"")</f>
        <v>6</v>
      </c>
      <c r="J953" s="203">
        <f t="shared" si="47"/>
        <v>41107</v>
      </c>
      <c r="K953" s="54" t="str">
        <f t="shared" si="46"/>
        <v>By Cash Rs/-6</v>
      </c>
      <c r="L953" s="51">
        <f>SUMIFS(D$2:D953,C$2:C953,C953)-SUMIFS(E$2:E953,C$2:C953,C953)+IFERROR(VLOOKUP(C953,Master!B$1:F$101,5,FALSE),0)</f>
        <v>47</v>
      </c>
    </row>
    <row r="954" spans="1:12">
      <c r="A954" s="47">
        <f>IF(I954=0,A953,COUNTIF(I$2:I954,"=0")+1)</f>
        <v>476</v>
      </c>
      <c r="B954" s="203">
        <v>41107</v>
      </c>
      <c r="C954" s="345" t="s">
        <v>125</v>
      </c>
      <c r="D954" s="189"/>
      <c r="E954" s="188">
        <v>6</v>
      </c>
      <c r="F954" s="190"/>
      <c r="G954">
        <f t="shared" si="48"/>
        <v>27</v>
      </c>
      <c r="H954">
        <f>ROW()</f>
        <v>954</v>
      </c>
      <c r="I954">
        <f>IF(SUM(D954:E954)&lt;&gt;0,SUM(D$2:D954)-SUM(E$2:E954),"")</f>
        <v>0</v>
      </c>
      <c r="J954" s="203">
        <f t="shared" si="47"/>
        <v>41107</v>
      </c>
      <c r="K954" s="54" t="str">
        <f t="shared" si="46"/>
        <v>By  Licenses  Rs/- 6</v>
      </c>
      <c r="L954" s="51">
        <f>SUMIFS(D$2:D954,C$2:C954,C954)-SUMIFS(E$2:E954,C$2:C954,C954)+IFERROR(VLOOKUP(C954,Master!B$1:F$101,5,FALSE),0)</f>
        <v>-1862</v>
      </c>
    </row>
    <row r="955" spans="1:12">
      <c r="A955" s="47">
        <f>IF(I955=0,A954,COUNTIF(I$2:I955,"=0")+1)</f>
        <v>477</v>
      </c>
      <c r="B955" s="203" t="s">
        <v>337</v>
      </c>
      <c r="C955" s="345" t="s">
        <v>268</v>
      </c>
      <c r="D955" s="189">
        <v>7</v>
      </c>
      <c r="E955" s="188"/>
      <c r="F955" s="190"/>
      <c r="G955">
        <f t="shared" si="48"/>
        <v>51</v>
      </c>
      <c r="H955">
        <f>ROW()</f>
        <v>955</v>
      </c>
      <c r="I955">
        <f>IF(SUM(D955:E955)&lt;&gt;0,SUM(D$2:D955)-SUM(E$2:E955),"")</f>
        <v>7</v>
      </c>
      <c r="J955" s="203">
        <f t="shared" si="47"/>
        <v>41077</v>
      </c>
      <c r="K955" s="54" t="str">
        <f t="shared" si="46"/>
        <v>By Cash Rs/-7</v>
      </c>
      <c r="L955" s="51">
        <f>SUMIFS(D$2:D955,C$2:C955,C955)-SUMIFS(E$2:E955,C$2:C955,C955)+IFERROR(VLOOKUP(C955,Master!B$1:F$101,5,FALSE),0)</f>
        <v>54</v>
      </c>
    </row>
    <row r="956" spans="1:12">
      <c r="A956" s="47">
        <f>IF(I956=0,A955,COUNTIF(I$2:I956,"=0")+1)</f>
        <v>477</v>
      </c>
      <c r="B956" s="203">
        <v>41077</v>
      </c>
      <c r="C956" s="345" t="s">
        <v>125</v>
      </c>
      <c r="D956" s="189"/>
      <c r="E956" s="188">
        <v>7</v>
      </c>
      <c r="F956" s="190"/>
      <c r="G956">
        <f t="shared" si="48"/>
        <v>27</v>
      </c>
      <c r="H956">
        <f>ROW()</f>
        <v>956</v>
      </c>
      <c r="I956">
        <f>IF(SUM(D956:E956)&lt;&gt;0,SUM(D$2:D956)-SUM(E$2:E956),"")</f>
        <v>0</v>
      </c>
      <c r="J956" s="203">
        <f t="shared" si="47"/>
        <v>41077</v>
      </c>
      <c r="K956" s="54" t="str">
        <f t="shared" si="46"/>
        <v>By  Magazine Subscriptions  Rs/- 7</v>
      </c>
      <c r="L956" s="51">
        <f>SUMIFS(D$2:D956,C$2:C956,C956)-SUMIFS(E$2:E956,C$2:C956,C956)+IFERROR(VLOOKUP(C956,Master!B$1:F$101,5,FALSE),0)</f>
        <v>-1869</v>
      </c>
    </row>
    <row r="957" spans="1:12">
      <c r="A957" s="47">
        <f>IF(I957=0,A956,COUNTIF(I$2:I957,"=0")+1)</f>
        <v>478</v>
      </c>
      <c r="B957" s="203" t="s">
        <v>337</v>
      </c>
      <c r="C957" s="345" t="s">
        <v>270</v>
      </c>
      <c r="D957" s="189">
        <v>4</v>
      </c>
      <c r="E957" s="188"/>
      <c r="F957" s="190"/>
      <c r="G957">
        <f t="shared" si="48"/>
        <v>53</v>
      </c>
      <c r="H957">
        <f>ROW()</f>
        <v>957</v>
      </c>
      <c r="I957">
        <f>IF(SUM(D957:E957)&lt;&gt;0,SUM(D$2:D957)-SUM(E$2:E957),"")</f>
        <v>4</v>
      </c>
      <c r="J957" s="203">
        <f t="shared" si="47"/>
        <v>41154</v>
      </c>
      <c r="K957" s="54" t="str">
        <f t="shared" si="46"/>
        <v>By Cash Rs/-4</v>
      </c>
      <c r="L957" s="51">
        <f>SUMIFS(D$2:D957,C$2:C957,C957)-SUMIFS(E$2:E957,C$2:C957,C957)+IFERROR(VLOOKUP(C957,Master!B$1:F$101,5,FALSE),0)</f>
        <v>36</v>
      </c>
    </row>
    <row r="958" spans="1:12">
      <c r="A958" s="47">
        <f>IF(I958=0,A957,COUNTIF(I$2:I958,"=0")+1)</f>
        <v>478</v>
      </c>
      <c r="B958" s="203">
        <v>41154</v>
      </c>
      <c r="C958" s="345" t="s">
        <v>125</v>
      </c>
      <c r="D958" s="189"/>
      <c r="E958" s="188">
        <v>4</v>
      </c>
      <c r="F958" s="190"/>
      <c r="G958">
        <f t="shared" si="48"/>
        <v>27</v>
      </c>
      <c r="H958">
        <f>ROW()</f>
        <v>958</v>
      </c>
      <c r="I958">
        <f>IF(SUM(D958:E958)&lt;&gt;0,SUM(D$2:D958)-SUM(E$2:E958),"")</f>
        <v>0</v>
      </c>
      <c r="J958" s="203">
        <f t="shared" si="47"/>
        <v>41154</v>
      </c>
      <c r="K958" s="54" t="str">
        <f t="shared" si="46"/>
        <v>By  Postage  Rs/- 4</v>
      </c>
      <c r="L958" s="51">
        <f>SUMIFS(D$2:D958,C$2:C958,C958)-SUMIFS(E$2:E958,C$2:C958,C958)+IFERROR(VLOOKUP(C958,Master!B$1:F$101,5,FALSE),0)</f>
        <v>-1873</v>
      </c>
    </row>
    <row r="959" spans="1:12">
      <c r="A959" s="47">
        <f>IF(I959=0,A958,COUNTIF(I$2:I959,"=0")+1)</f>
        <v>479</v>
      </c>
      <c r="B959" s="203" t="s">
        <v>337</v>
      </c>
      <c r="C959" s="345" t="s">
        <v>272</v>
      </c>
      <c r="D959" s="189">
        <v>1</v>
      </c>
      <c r="E959" s="188"/>
      <c r="F959" s="190"/>
      <c r="G959">
        <f t="shared" si="48"/>
        <v>55</v>
      </c>
      <c r="H959">
        <f>ROW()</f>
        <v>959</v>
      </c>
      <c r="I959">
        <f>IF(SUM(D959:E959)&lt;&gt;0,SUM(D$2:D959)-SUM(E$2:E959),"")</f>
        <v>1</v>
      </c>
      <c r="J959" s="203">
        <f t="shared" si="47"/>
        <v>41038</v>
      </c>
      <c r="K959" s="54" t="str">
        <f t="shared" si="46"/>
        <v>By Cash Rs/-1</v>
      </c>
      <c r="L959" s="51">
        <f>SUMIFS(D$2:D959,C$2:C959,C959)-SUMIFS(E$2:E959,C$2:C959,C959)+IFERROR(VLOOKUP(C959,Master!B$1:F$101,5,FALSE),0)</f>
        <v>36</v>
      </c>
    </row>
    <row r="960" spans="1:12">
      <c r="A960" s="47">
        <f>IF(I960=0,A959,COUNTIF(I$2:I960,"=0")+1)</f>
        <v>479</v>
      </c>
      <c r="B960" s="203">
        <v>41038</v>
      </c>
      <c r="C960" s="345" t="s">
        <v>125</v>
      </c>
      <c r="D960" s="189"/>
      <c r="E960" s="188">
        <v>1</v>
      </c>
      <c r="F960" s="190"/>
      <c r="G960">
        <f t="shared" si="48"/>
        <v>27</v>
      </c>
      <c r="H960">
        <f>ROW()</f>
        <v>960</v>
      </c>
      <c r="I960">
        <f>IF(SUM(D960:E960)&lt;&gt;0,SUM(D$2:D960)-SUM(E$2:E960),"")</f>
        <v>0</v>
      </c>
      <c r="J960" s="203">
        <f t="shared" si="47"/>
        <v>41038</v>
      </c>
      <c r="K960" s="54" t="str">
        <f t="shared" si="46"/>
        <v>By  Gas  Rs/- 1</v>
      </c>
      <c r="L960" s="51">
        <f>SUMIFS(D$2:D960,C$2:C960,C960)-SUMIFS(E$2:E960,C$2:C960,C960)+IFERROR(VLOOKUP(C960,Master!B$1:F$101,5,FALSE),0)</f>
        <v>-1874</v>
      </c>
    </row>
    <row r="961" spans="1:12">
      <c r="A961" s="47">
        <f>IF(I961=0,A960,COUNTIF(I$2:I961,"=0")+1)</f>
        <v>480</v>
      </c>
      <c r="B961" s="203" t="s">
        <v>337</v>
      </c>
      <c r="C961" s="345" t="s">
        <v>273</v>
      </c>
      <c r="D961" s="189">
        <v>7</v>
      </c>
      <c r="E961" s="188"/>
      <c r="F961" s="190"/>
      <c r="G961">
        <f t="shared" si="48"/>
        <v>57</v>
      </c>
      <c r="H961">
        <f>ROW()</f>
        <v>961</v>
      </c>
      <c r="I961">
        <f>IF(SUM(D961:E961)&lt;&gt;0,SUM(D$2:D961)-SUM(E$2:E961),"")</f>
        <v>7</v>
      </c>
      <c r="J961" s="203">
        <f t="shared" si="47"/>
        <v>41007</v>
      </c>
      <c r="K961" s="54" t="str">
        <f t="shared" si="46"/>
        <v>By Cash Rs/-7</v>
      </c>
      <c r="L961" s="51">
        <f>SUMIFS(D$2:D961,C$2:C961,C961)-SUMIFS(E$2:E961,C$2:C961,C961)+IFERROR(VLOOKUP(C961,Master!B$1:F$101,5,FALSE),0)</f>
        <v>47</v>
      </c>
    </row>
    <row r="962" spans="1:12">
      <c r="A962" s="47">
        <f>IF(I962=0,A961,COUNTIF(I$2:I962,"=0")+1)</f>
        <v>480</v>
      </c>
      <c r="B962" s="203">
        <v>41007</v>
      </c>
      <c r="C962" s="345" t="s">
        <v>125</v>
      </c>
      <c r="D962" s="189"/>
      <c r="E962" s="188">
        <v>7</v>
      </c>
      <c r="F962" s="190"/>
      <c r="G962">
        <f t="shared" si="48"/>
        <v>27</v>
      </c>
      <c r="H962">
        <f>ROW()</f>
        <v>962</v>
      </c>
      <c r="I962">
        <f>IF(SUM(D962:E962)&lt;&gt;0,SUM(D$2:D962)-SUM(E$2:E962),"")</f>
        <v>0</v>
      </c>
      <c r="J962" s="203">
        <f t="shared" si="47"/>
        <v>41007</v>
      </c>
      <c r="K962" s="54" t="str">
        <f t="shared" ref="K962:K1025" si="49">IF(I962=0,"By "&amp;C961&amp;" Rs/- "&amp;SUM(D961:E961),"By "&amp;C963&amp;" Rs/-"&amp;SUM(D963:E963))</f>
        <v>By  Repairs  Rs/- 7</v>
      </c>
      <c r="L962" s="51">
        <f>SUMIFS(D$2:D962,C$2:C962,C962)-SUMIFS(E$2:E962,C$2:C962,C962)+IFERROR(VLOOKUP(C962,Master!B$1:F$101,5,FALSE),0)</f>
        <v>-1881</v>
      </c>
    </row>
    <row r="963" spans="1:12">
      <c r="A963" s="47">
        <f>IF(I963=0,A962,COUNTIF(I$2:I963,"=0")+1)</f>
        <v>481</v>
      </c>
      <c r="B963" s="203" t="s">
        <v>337</v>
      </c>
      <c r="C963" s="345" t="s">
        <v>329</v>
      </c>
      <c r="D963" s="189">
        <v>4</v>
      </c>
      <c r="E963" s="188"/>
      <c r="F963" s="190"/>
      <c r="G963">
        <f t="shared" si="48"/>
        <v>59</v>
      </c>
      <c r="H963">
        <f>ROW()</f>
        <v>963</v>
      </c>
      <c r="I963">
        <f>IF(SUM(D963:E963)&lt;&gt;0,SUM(D$2:D963)-SUM(E$2:E963),"")</f>
        <v>4</v>
      </c>
      <c r="J963" s="203">
        <f t="shared" ref="J963:J1026" si="50">IFERROR(AVERAGEIFS(B:B,A:A,A963),"")</f>
        <v>41260</v>
      </c>
      <c r="K963" s="54" t="str">
        <f t="shared" si="49"/>
        <v>By Cash Rs/-4</v>
      </c>
      <c r="L963" s="51">
        <f>SUMIFS(D$2:D963,C$2:C963,C963)-SUMIFS(E$2:E963,C$2:C963,C963)+IFERROR(VLOOKUP(C963,Master!B$1:F$101,5,FALSE),0)</f>
        <v>46</v>
      </c>
    </row>
    <row r="964" spans="1:12">
      <c r="A964" s="47">
        <f>IF(I964=0,A963,COUNTIF(I$2:I964,"=0")+1)</f>
        <v>481</v>
      </c>
      <c r="B964" s="203">
        <v>41260</v>
      </c>
      <c r="C964" s="345" t="s">
        <v>125</v>
      </c>
      <c r="D964" s="189"/>
      <c r="E964" s="188">
        <v>4</v>
      </c>
      <c r="F964" s="190"/>
      <c r="G964">
        <f t="shared" si="48"/>
        <v>27</v>
      </c>
      <c r="H964">
        <f>ROW()</f>
        <v>964</v>
      </c>
      <c r="I964">
        <f>IF(SUM(D964:E964)&lt;&gt;0,SUM(D$2:D964)-SUM(E$2:E964),"")</f>
        <v>0</v>
      </c>
      <c r="J964" s="203">
        <f t="shared" si="50"/>
        <v>41260</v>
      </c>
      <c r="K964" s="54" t="str">
        <f t="shared" si="49"/>
        <v>By Travel &amp; Entertainment  Rs/- 4</v>
      </c>
      <c r="L964" s="51">
        <f>SUMIFS(D$2:D964,C$2:C964,C964)-SUMIFS(E$2:E964,C$2:C964,C964)+IFERROR(VLOOKUP(C964,Master!B$1:F$101,5,FALSE),0)</f>
        <v>-1885</v>
      </c>
    </row>
    <row r="965" spans="1:12">
      <c r="A965" s="47">
        <f>IF(I965=0,A964,COUNTIF(I$2:I965,"=0")+1)</f>
        <v>482</v>
      </c>
      <c r="B965" s="203" t="s">
        <v>337</v>
      </c>
      <c r="C965" s="345" t="s">
        <v>276</v>
      </c>
      <c r="D965" s="189">
        <v>5</v>
      </c>
      <c r="E965" s="188"/>
      <c r="F965" s="190"/>
      <c r="G965">
        <f t="shared" si="48"/>
        <v>61</v>
      </c>
      <c r="H965">
        <f>ROW()</f>
        <v>965</v>
      </c>
      <c r="I965">
        <f>IF(SUM(D965:E965)&lt;&gt;0,SUM(D$2:D965)-SUM(E$2:E965),"")</f>
        <v>5</v>
      </c>
      <c r="J965" s="203">
        <f t="shared" si="50"/>
        <v>41007</v>
      </c>
      <c r="K965" s="54" t="str">
        <f t="shared" si="49"/>
        <v>By Cash Rs/-5</v>
      </c>
      <c r="L965" s="51">
        <f>SUMIFS(D$2:D965,C$2:C965,C965)-SUMIFS(E$2:E965,C$2:C965,C965)+IFERROR(VLOOKUP(C965,Master!B$1:F$101,5,FALSE),0)</f>
        <v>39</v>
      </c>
    </row>
    <row r="966" spans="1:12">
      <c r="A966" s="47">
        <f>IF(I966=0,A965,COUNTIF(I$2:I966,"=0")+1)</f>
        <v>482</v>
      </c>
      <c r="B966" s="203">
        <v>41007</v>
      </c>
      <c r="C966" s="345" t="s">
        <v>125</v>
      </c>
      <c r="D966" s="189"/>
      <c r="E966" s="188">
        <v>5</v>
      </c>
      <c r="F966" s="190"/>
      <c r="G966">
        <f t="shared" si="48"/>
        <v>27</v>
      </c>
      <c r="H966">
        <f>ROW()</f>
        <v>966</v>
      </c>
      <c r="I966">
        <f>IF(SUM(D966:E966)&lt;&gt;0,SUM(D$2:D966)-SUM(E$2:E966),"")</f>
        <v>0</v>
      </c>
      <c r="J966" s="203">
        <f t="shared" si="50"/>
        <v>41007</v>
      </c>
      <c r="K966" s="54" t="str">
        <f t="shared" si="49"/>
        <v>By  Food - Staff Meetings  Rs/- 5</v>
      </c>
      <c r="L966" s="51">
        <f>SUMIFS(D$2:D966,C$2:C966,C966)-SUMIFS(E$2:E966,C$2:C966,C966)+IFERROR(VLOOKUP(C966,Master!B$1:F$101,5,FALSE),0)</f>
        <v>-1890</v>
      </c>
    </row>
    <row r="967" spans="1:12">
      <c r="A967" s="47">
        <f>IF(I967=0,A966,COUNTIF(I$2:I967,"=0")+1)</f>
        <v>483</v>
      </c>
      <c r="B967" s="203" t="s">
        <v>337</v>
      </c>
      <c r="C967" s="345" t="s">
        <v>278</v>
      </c>
      <c r="D967" s="189">
        <v>5</v>
      </c>
      <c r="E967" s="188"/>
      <c r="F967" s="190"/>
      <c r="G967">
        <f t="shared" si="48"/>
        <v>63</v>
      </c>
      <c r="H967">
        <f>ROW()</f>
        <v>967</v>
      </c>
      <c r="I967">
        <f>IF(SUM(D967:E967)&lt;&gt;0,SUM(D$2:D967)-SUM(E$2:E967),"")</f>
        <v>5</v>
      </c>
      <c r="J967" s="203">
        <f t="shared" si="50"/>
        <v>41245</v>
      </c>
      <c r="K967" s="54" t="str">
        <f t="shared" si="49"/>
        <v>By Cash Rs/-5</v>
      </c>
      <c r="L967" s="51">
        <f>SUMIFS(D$2:D967,C$2:C967,C967)-SUMIFS(E$2:E967,C$2:C967,C967)+IFERROR(VLOOKUP(C967,Master!B$1:F$101,5,FALSE),0)</f>
        <v>51</v>
      </c>
    </row>
    <row r="968" spans="1:12">
      <c r="A968" s="47">
        <f>IF(I968=0,A967,COUNTIF(I$2:I968,"=0")+1)</f>
        <v>483</v>
      </c>
      <c r="B968" s="203">
        <v>41245</v>
      </c>
      <c r="C968" s="345" t="s">
        <v>125</v>
      </c>
      <c r="D968" s="189"/>
      <c r="E968" s="188">
        <v>5</v>
      </c>
      <c r="F968" s="190"/>
      <c r="G968">
        <f t="shared" si="48"/>
        <v>27</v>
      </c>
      <c r="H968">
        <f>ROW()</f>
        <v>968</v>
      </c>
      <c r="I968">
        <f>IF(SUM(D968:E968)&lt;&gt;0,SUM(D$2:D968)-SUM(E$2:E968),"")</f>
        <v>0</v>
      </c>
      <c r="J968" s="203">
        <f t="shared" si="50"/>
        <v>41245</v>
      </c>
      <c r="K968" s="54" t="str">
        <f t="shared" si="49"/>
        <v>By  Meals - Business  Rs/- 5</v>
      </c>
      <c r="L968" s="51">
        <f>SUMIFS(D$2:D968,C$2:C968,C968)-SUMIFS(E$2:E968,C$2:C968,C968)+IFERROR(VLOOKUP(C968,Master!B$1:F$101,5,FALSE),0)</f>
        <v>-1895</v>
      </c>
    </row>
    <row r="969" spans="1:12">
      <c r="A969" s="47">
        <f>IF(I969=0,A968,COUNTIF(I$2:I969,"=0")+1)</f>
        <v>484</v>
      </c>
      <c r="B969" s="203" t="s">
        <v>337</v>
      </c>
      <c r="C969" s="345" t="s">
        <v>280</v>
      </c>
      <c r="D969" s="189">
        <v>9</v>
      </c>
      <c r="E969" s="188"/>
      <c r="F969" s="190"/>
      <c r="G969">
        <f t="shared" si="48"/>
        <v>65</v>
      </c>
      <c r="H969">
        <f>ROW()</f>
        <v>969</v>
      </c>
      <c r="I969">
        <f>IF(SUM(D969:E969)&lt;&gt;0,SUM(D$2:D969)-SUM(E$2:E969),"")</f>
        <v>9</v>
      </c>
      <c r="J969" s="203">
        <f t="shared" si="50"/>
        <v>41135</v>
      </c>
      <c r="K969" s="54" t="str">
        <f t="shared" si="49"/>
        <v>By Cash Rs/-9</v>
      </c>
      <c r="L969" s="51">
        <f>SUMIFS(D$2:D969,C$2:C969,C969)-SUMIFS(E$2:E969,C$2:C969,C969)+IFERROR(VLOOKUP(C969,Master!B$1:F$101,5,FALSE),0)</f>
        <v>65</v>
      </c>
    </row>
    <row r="970" spans="1:12">
      <c r="A970" s="47">
        <f>IF(I970=0,A969,COUNTIF(I$2:I970,"=0")+1)</f>
        <v>484</v>
      </c>
      <c r="B970" s="203">
        <v>41135</v>
      </c>
      <c r="C970" s="345" t="s">
        <v>125</v>
      </c>
      <c r="D970" s="189"/>
      <c r="E970" s="188">
        <v>9</v>
      </c>
      <c r="F970" s="190"/>
      <c r="G970">
        <f t="shared" si="48"/>
        <v>27</v>
      </c>
      <c r="H970">
        <f>ROW()</f>
        <v>970</v>
      </c>
      <c r="I970">
        <f>IF(SUM(D970:E970)&lt;&gt;0,SUM(D$2:D970)-SUM(E$2:E970),"")</f>
        <v>0</v>
      </c>
      <c r="J970" s="203">
        <f t="shared" si="50"/>
        <v>41135</v>
      </c>
      <c r="K970" s="54" t="str">
        <f t="shared" si="49"/>
        <v>By  Travel  Rs/- 9</v>
      </c>
      <c r="L970" s="51">
        <f>SUMIFS(D$2:D970,C$2:C970,C970)-SUMIFS(E$2:E970,C$2:C970,C970)+IFERROR(VLOOKUP(C970,Master!B$1:F$101,5,FALSE),0)</f>
        <v>-1904</v>
      </c>
    </row>
    <row r="971" spans="1:12">
      <c r="A971" s="47">
        <f>IF(I971=0,A970,COUNTIF(I$2:I971,"=0")+1)</f>
        <v>485</v>
      </c>
      <c r="B971" s="203" t="s">
        <v>337</v>
      </c>
      <c r="C971" s="345" t="s">
        <v>336</v>
      </c>
      <c r="D971" s="189">
        <v>5</v>
      </c>
      <c r="E971" s="188"/>
      <c r="F971" s="190"/>
      <c r="G971">
        <f t="shared" si="48"/>
        <v>90</v>
      </c>
      <c r="H971">
        <f>ROW()</f>
        <v>971</v>
      </c>
      <c r="I971">
        <f>IF(SUM(D971:E971)&lt;&gt;0,SUM(D$2:D971)-SUM(E$2:E971),"")</f>
        <v>5</v>
      </c>
      <c r="J971" s="203">
        <f t="shared" si="50"/>
        <v>41172</v>
      </c>
      <c r="K971" s="54" t="str">
        <f t="shared" si="49"/>
        <v>By Cash Rs/-5</v>
      </c>
      <c r="L971" s="51">
        <f>SUMIFS(D$2:D971,C$2:C971,C971)-SUMIFS(E$2:E971,C$2:C971,C971)+IFERROR(VLOOKUP(C971,Master!B$1:F$101,5,FALSE),0)</f>
        <v>43</v>
      </c>
    </row>
    <row r="972" spans="1:12">
      <c r="A972" s="47">
        <f>IF(I972=0,A971,COUNTIF(I$2:I972,"=0")+1)</f>
        <v>485</v>
      </c>
      <c r="B972" s="203">
        <v>41172</v>
      </c>
      <c r="C972" s="345" t="s">
        <v>125</v>
      </c>
      <c r="D972" s="189"/>
      <c r="E972" s="188">
        <v>5</v>
      </c>
      <c r="F972" s="190"/>
      <c r="G972">
        <f t="shared" ref="G972:G1035" si="51">VLOOKUP(C972,LL,2,FALSE)</f>
        <v>27</v>
      </c>
      <c r="H972">
        <f>ROW()</f>
        <v>972</v>
      </c>
      <c r="I972">
        <f>IF(SUM(D972:E972)&lt;&gt;0,SUM(D$2:D972)-SUM(E$2:E972),"")</f>
        <v>0</v>
      </c>
      <c r="J972" s="203">
        <f t="shared" si="50"/>
        <v>41172</v>
      </c>
      <c r="K972" s="54" t="str">
        <f t="shared" si="49"/>
        <v>By Finance Cost Rs/- 5</v>
      </c>
      <c r="L972" s="51">
        <f>SUMIFS(D$2:D972,C$2:C972,C972)-SUMIFS(E$2:E972,C$2:C972,C972)+IFERROR(VLOOKUP(C972,Master!B$1:F$101,5,FALSE),0)</f>
        <v>-1909</v>
      </c>
    </row>
    <row r="973" spans="1:12">
      <c r="A973" s="47">
        <f>IF(I973=0,A972,COUNTIF(I$2:I973,"=0")+1)</f>
        <v>486</v>
      </c>
      <c r="B973" s="203" t="s">
        <v>337</v>
      </c>
      <c r="C973" s="345" t="s">
        <v>338</v>
      </c>
      <c r="D973" s="189">
        <v>4</v>
      </c>
      <c r="E973" s="188"/>
      <c r="F973" s="190"/>
      <c r="G973">
        <f t="shared" si="51"/>
        <v>31</v>
      </c>
      <c r="H973">
        <f>ROW()</f>
        <v>973</v>
      </c>
      <c r="I973">
        <f>IF(SUM(D973:E973)&lt;&gt;0,SUM(D$2:D973)-SUM(E$2:E973),"")</f>
        <v>4</v>
      </c>
      <c r="J973" s="203">
        <f t="shared" si="50"/>
        <v>41045</v>
      </c>
      <c r="K973" s="54" t="str">
        <f t="shared" si="49"/>
        <v>By Cash Rs/-4</v>
      </c>
      <c r="L973" s="51">
        <f>SUMIFS(D$2:D973,C$2:C973,C973)-SUMIFS(E$2:E973,C$2:C973,C973)+IFERROR(VLOOKUP(C973,Master!B$1:F$101,5,FALSE),0)</f>
        <v>58</v>
      </c>
    </row>
    <row r="974" spans="1:12">
      <c r="A974" s="47">
        <f>IF(I974=0,A973,COUNTIF(I$2:I974,"=0")+1)</f>
        <v>486</v>
      </c>
      <c r="B974" s="203">
        <v>41045</v>
      </c>
      <c r="C974" s="345" t="s">
        <v>125</v>
      </c>
      <c r="D974" s="189"/>
      <c r="E974" s="188">
        <v>4</v>
      </c>
      <c r="F974" s="190"/>
      <c r="G974">
        <f t="shared" si="51"/>
        <v>27</v>
      </c>
      <c r="H974">
        <f>ROW()</f>
        <v>974</v>
      </c>
      <c r="I974">
        <f>IF(SUM(D974:E974)&lt;&gt;0,SUM(D$2:D974)-SUM(E$2:E974),"")</f>
        <v>0</v>
      </c>
      <c r="J974" s="203">
        <f t="shared" si="50"/>
        <v>41045</v>
      </c>
      <c r="K974" s="54" t="str">
        <f t="shared" si="49"/>
        <v>By  Heat Rs/- 4</v>
      </c>
      <c r="L974" s="51">
        <f>SUMIFS(D$2:D974,C$2:C974,C974)-SUMIFS(E$2:E974,C$2:C974,C974)+IFERROR(VLOOKUP(C974,Master!B$1:F$101,5,FALSE),0)</f>
        <v>-1913</v>
      </c>
    </row>
    <row r="975" spans="1:12">
      <c r="A975" s="47">
        <f>IF(I975=0,A974,COUNTIF(I$2:I975,"=0")+1)</f>
        <v>487</v>
      </c>
      <c r="B975" s="203" t="s">
        <v>337</v>
      </c>
      <c r="C975" s="345" t="s">
        <v>251</v>
      </c>
      <c r="D975" s="189">
        <v>2</v>
      </c>
      <c r="E975" s="188"/>
      <c r="F975" s="190"/>
      <c r="G975">
        <f t="shared" si="51"/>
        <v>33</v>
      </c>
      <c r="H975">
        <f>ROW()</f>
        <v>975</v>
      </c>
      <c r="I975">
        <f>IF(SUM(D975:E975)&lt;&gt;0,SUM(D$2:D975)-SUM(E$2:E975),"")</f>
        <v>2</v>
      </c>
      <c r="J975" s="203">
        <f t="shared" si="50"/>
        <v>41110</v>
      </c>
      <c r="K975" s="54" t="str">
        <f t="shared" si="49"/>
        <v>By Cash Rs/-2</v>
      </c>
      <c r="L975" s="51">
        <f>SUMIFS(D$2:D975,C$2:C975,C975)-SUMIFS(E$2:E975,C$2:C975,C975)+IFERROR(VLOOKUP(C975,Master!B$1:F$101,5,FALSE),0)</f>
        <v>33</v>
      </c>
    </row>
    <row r="976" spans="1:12">
      <c r="A976" s="47">
        <f>IF(I976=0,A975,COUNTIF(I$2:I976,"=0")+1)</f>
        <v>487</v>
      </c>
      <c r="B976" s="203">
        <v>41110</v>
      </c>
      <c r="C976" s="345" t="s">
        <v>125</v>
      </c>
      <c r="D976" s="189"/>
      <c r="E976" s="188">
        <v>2</v>
      </c>
      <c r="F976" s="190"/>
      <c r="G976">
        <f t="shared" si="51"/>
        <v>27</v>
      </c>
      <c r="H976">
        <f>ROW()</f>
        <v>976</v>
      </c>
      <c r="I976">
        <f>IF(SUM(D976:E976)&lt;&gt;0,SUM(D$2:D976)-SUM(E$2:E976),"")</f>
        <v>0</v>
      </c>
      <c r="J976" s="203">
        <f t="shared" si="50"/>
        <v>41110</v>
      </c>
      <c r="K976" s="54" t="str">
        <f t="shared" si="49"/>
        <v>By  Internet  Rs/- 2</v>
      </c>
      <c r="L976" s="51">
        <f>SUMIFS(D$2:D976,C$2:C976,C976)-SUMIFS(E$2:E976,C$2:C976,C976)+IFERROR(VLOOKUP(C976,Master!B$1:F$101,5,FALSE),0)</f>
        <v>-1915</v>
      </c>
    </row>
    <row r="977" spans="1:12">
      <c r="A977" s="47">
        <f>IF(I977=0,A976,COUNTIF(I$2:I977,"=0")+1)</f>
        <v>488</v>
      </c>
      <c r="B977" s="203" t="s">
        <v>337</v>
      </c>
      <c r="C977" s="345" t="s">
        <v>253</v>
      </c>
      <c r="D977" s="189">
        <v>7</v>
      </c>
      <c r="E977" s="188"/>
      <c r="F977" s="190"/>
      <c r="G977">
        <f t="shared" si="51"/>
        <v>35</v>
      </c>
      <c r="H977">
        <f>ROW()</f>
        <v>977</v>
      </c>
      <c r="I977">
        <f>IF(SUM(D977:E977)&lt;&gt;0,SUM(D$2:D977)-SUM(E$2:E977),"")</f>
        <v>7</v>
      </c>
      <c r="J977" s="203">
        <f t="shared" si="50"/>
        <v>41085</v>
      </c>
      <c r="K977" s="54" t="str">
        <f t="shared" si="49"/>
        <v>By Cash Rs/-7</v>
      </c>
      <c r="L977" s="51">
        <f>SUMIFS(D$2:D977,C$2:C977,C977)-SUMIFS(E$2:E977,C$2:C977,C977)+IFERROR(VLOOKUP(C977,Master!B$1:F$101,5,FALSE),0)</f>
        <v>53</v>
      </c>
    </row>
    <row r="978" spans="1:12">
      <c r="A978" s="47">
        <f>IF(I978=0,A977,COUNTIF(I$2:I978,"=0")+1)</f>
        <v>488</v>
      </c>
      <c r="B978" s="203">
        <v>41085</v>
      </c>
      <c r="C978" s="345" t="s">
        <v>125</v>
      </c>
      <c r="D978" s="189"/>
      <c r="E978" s="188">
        <v>7</v>
      </c>
      <c r="F978" s="190"/>
      <c r="G978">
        <f t="shared" si="51"/>
        <v>27</v>
      </c>
      <c r="H978">
        <f>ROW()</f>
        <v>978</v>
      </c>
      <c r="I978">
        <f>IF(SUM(D978:E978)&lt;&gt;0,SUM(D$2:D978)-SUM(E$2:E978),"")</f>
        <v>0</v>
      </c>
      <c r="J978" s="203">
        <f t="shared" si="50"/>
        <v>41085</v>
      </c>
      <c r="K978" s="54" t="str">
        <f t="shared" si="49"/>
        <v>By  Rent or Lease  Rs/- 7</v>
      </c>
      <c r="L978" s="51">
        <f>SUMIFS(D$2:D978,C$2:C978,C978)-SUMIFS(E$2:E978,C$2:C978,C978)+IFERROR(VLOOKUP(C978,Master!B$1:F$101,5,FALSE),0)</f>
        <v>-1922</v>
      </c>
    </row>
    <row r="979" spans="1:12">
      <c r="A979" s="47">
        <f>IF(I979=0,A978,COUNTIF(I$2:I979,"=0")+1)</f>
        <v>489</v>
      </c>
      <c r="B979" s="203" t="s">
        <v>337</v>
      </c>
      <c r="C979" s="345" t="s">
        <v>255</v>
      </c>
      <c r="D979" s="189">
        <v>9</v>
      </c>
      <c r="E979" s="188"/>
      <c r="F979" s="190"/>
      <c r="G979">
        <f t="shared" si="51"/>
        <v>37</v>
      </c>
      <c r="H979">
        <f>ROW()</f>
        <v>979</v>
      </c>
      <c r="I979">
        <f>IF(SUM(D979:E979)&lt;&gt;0,SUM(D$2:D979)-SUM(E$2:E979),"")</f>
        <v>9</v>
      </c>
      <c r="J979" s="203">
        <f t="shared" si="50"/>
        <v>41271</v>
      </c>
      <c r="K979" s="54" t="str">
        <f t="shared" si="49"/>
        <v>By Cash Rs/-9</v>
      </c>
      <c r="L979" s="51">
        <f>SUMIFS(D$2:D979,C$2:C979,C979)-SUMIFS(E$2:E979,C$2:C979,C979)+IFERROR(VLOOKUP(C979,Master!B$1:F$101,5,FALSE),0)</f>
        <v>60</v>
      </c>
    </row>
    <row r="980" spans="1:12">
      <c r="A980" s="47">
        <f>IF(I980=0,A979,COUNTIF(I$2:I980,"=0")+1)</f>
        <v>489</v>
      </c>
      <c r="B980" s="203">
        <v>41271</v>
      </c>
      <c r="C980" s="345" t="s">
        <v>125</v>
      </c>
      <c r="D980" s="189"/>
      <c r="E980" s="188">
        <v>9</v>
      </c>
      <c r="F980" s="190"/>
      <c r="G980">
        <f t="shared" si="51"/>
        <v>27</v>
      </c>
      <c r="H980">
        <f>ROW()</f>
        <v>980</v>
      </c>
      <c r="I980">
        <f>IF(SUM(D980:E980)&lt;&gt;0,SUM(D$2:D980)-SUM(E$2:E980),"")</f>
        <v>0</v>
      </c>
      <c r="J980" s="203">
        <f t="shared" si="50"/>
        <v>41271</v>
      </c>
      <c r="K980" s="54" t="str">
        <f t="shared" si="49"/>
        <v>By  Telephone  Rs/- 9</v>
      </c>
      <c r="L980" s="51">
        <f>SUMIFS(D$2:D980,C$2:C980,C980)-SUMIFS(E$2:E980,C$2:C980,C980)+IFERROR(VLOOKUP(C980,Master!B$1:F$101,5,FALSE),0)</f>
        <v>-1931</v>
      </c>
    </row>
    <row r="981" spans="1:12">
      <c r="A981" s="47">
        <f>IF(I981=0,A980,COUNTIF(I$2:I981,"=0")+1)</f>
        <v>490</v>
      </c>
      <c r="B981" s="203" t="s">
        <v>337</v>
      </c>
      <c r="C981" s="345" t="s">
        <v>328</v>
      </c>
      <c r="D981" s="189">
        <v>10</v>
      </c>
      <c r="E981" s="188"/>
      <c r="F981" s="190"/>
      <c r="G981">
        <f t="shared" si="51"/>
        <v>39</v>
      </c>
      <c r="H981">
        <f>ROW()</f>
        <v>981</v>
      </c>
      <c r="I981">
        <f>IF(SUM(D981:E981)&lt;&gt;0,SUM(D$2:D981)-SUM(E$2:E981),"")</f>
        <v>10</v>
      </c>
      <c r="J981" s="203">
        <f t="shared" si="50"/>
        <v>41207</v>
      </c>
      <c r="K981" s="54" t="str">
        <f t="shared" si="49"/>
        <v>By Cash Rs/-10</v>
      </c>
      <c r="L981" s="51">
        <f>SUMIFS(D$2:D981,C$2:C981,C981)-SUMIFS(E$2:E981,C$2:C981,C981)+IFERROR(VLOOKUP(C981,Master!B$1:F$101,5,FALSE),0)</f>
        <v>62</v>
      </c>
    </row>
    <row r="982" spans="1:12">
      <c r="A982" s="47">
        <f>IF(I982=0,A981,COUNTIF(I$2:I982,"=0")+1)</f>
        <v>490</v>
      </c>
      <c r="B982" s="203">
        <v>41207</v>
      </c>
      <c r="C982" s="345" t="s">
        <v>125</v>
      </c>
      <c r="D982" s="189"/>
      <c r="E982" s="188">
        <v>10</v>
      </c>
      <c r="F982" s="190"/>
      <c r="G982">
        <f t="shared" si="51"/>
        <v>27</v>
      </c>
      <c r="H982">
        <f>ROW()</f>
        <v>982</v>
      </c>
      <c r="I982">
        <f>IF(SUM(D982:E982)&lt;&gt;0,SUM(D$2:D982)-SUM(E$2:E982),"")</f>
        <v>0</v>
      </c>
      <c r="J982" s="203">
        <f t="shared" si="50"/>
        <v>41207</v>
      </c>
      <c r="K982" s="54" t="str">
        <f t="shared" si="49"/>
        <v>By Office Expenses  Rs/- 10</v>
      </c>
      <c r="L982" s="51">
        <f>SUMIFS(D$2:D982,C$2:C982,C982)-SUMIFS(E$2:E982,C$2:C982,C982)+IFERROR(VLOOKUP(C982,Master!B$1:F$101,5,FALSE),0)</f>
        <v>-1941</v>
      </c>
    </row>
    <row r="983" spans="1:12">
      <c r="A983" s="47">
        <f>IF(I983=0,A982,COUNTIF(I$2:I983,"=0")+1)</f>
        <v>491</v>
      </c>
      <c r="B983" s="203" t="s">
        <v>337</v>
      </c>
      <c r="C983" s="345" t="s">
        <v>258</v>
      </c>
      <c r="D983" s="189">
        <v>3</v>
      </c>
      <c r="E983" s="188"/>
      <c r="F983" s="190"/>
      <c r="G983">
        <f t="shared" si="51"/>
        <v>41</v>
      </c>
      <c r="H983">
        <f>ROW()</f>
        <v>983</v>
      </c>
      <c r="I983">
        <f>IF(SUM(D983:E983)&lt;&gt;0,SUM(D$2:D983)-SUM(E$2:E983),"")</f>
        <v>3</v>
      </c>
      <c r="J983" s="203">
        <f t="shared" si="50"/>
        <v>41205</v>
      </c>
      <c r="K983" s="54" t="str">
        <f t="shared" si="49"/>
        <v>By Cash Rs/-3</v>
      </c>
      <c r="L983" s="51">
        <f>SUMIFS(D$2:D983,C$2:C983,C983)-SUMIFS(E$2:E983,C$2:C983,C983)+IFERROR(VLOOKUP(C983,Master!B$1:F$101,5,FALSE),0)</f>
        <v>59</v>
      </c>
    </row>
    <row r="984" spans="1:12">
      <c r="A984" s="47">
        <f>IF(I984=0,A983,COUNTIF(I$2:I984,"=0")+1)</f>
        <v>491</v>
      </c>
      <c r="B984" s="203">
        <v>41205</v>
      </c>
      <c r="C984" s="345" t="s">
        <v>125</v>
      </c>
      <c r="D984" s="189"/>
      <c r="E984" s="188">
        <v>3</v>
      </c>
      <c r="F984" s="190"/>
      <c r="G984">
        <f t="shared" si="51"/>
        <v>27</v>
      </c>
      <c r="H984">
        <f>ROW()</f>
        <v>984</v>
      </c>
      <c r="I984">
        <f>IF(SUM(D984:E984)&lt;&gt;0,SUM(D$2:D984)-SUM(E$2:E984),"")</f>
        <v>0</v>
      </c>
      <c r="J984" s="203">
        <f t="shared" si="50"/>
        <v>41205</v>
      </c>
      <c r="K984" s="54" t="str">
        <f t="shared" si="49"/>
        <v>By  Bad Debt Expenses  Rs/- 3</v>
      </c>
      <c r="L984" s="51">
        <f>SUMIFS(D$2:D984,C$2:C984,C984)-SUMIFS(E$2:E984,C$2:C984,C984)+IFERROR(VLOOKUP(C984,Master!B$1:F$101,5,FALSE),0)</f>
        <v>-1944</v>
      </c>
    </row>
    <row r="985" spans="1:12">
      <c r="A985" s="47">
        <f>IF(I985=0,A984,COUNTIF(I$2:I985,"=0")+1)</f>
        <v>492</v>
      </c>
      <c r="B985" s="203" t="s">
        <v>337</v>
      </c>
      <c r="C985" s="345" t="s">
        <v>260</v>
      </c>
      <c r="D985" s="189">
        <v>5</v>
      </c>
      <c r="E985" s="188"/>
      <c r="F985" s="190"/>
      <c r="G985">
        <f t="shared" si="51"/>
        <v>43</v>
      </c>
      <c r="H985">
        <f>ROW()</f>
        <v>985</v>
      </c>
      <c r="I985">
        <f>IF(SUM(D985:E985)&lt;&gt;0,SUM(D$2:D985)-SUM(E$2:E985),"")</f>
        <v>5</v>
      </c>
      <c r="J985" s="203">
        <f t="shared" si="50"/>
        <v>41261</v>
      </c>
      <c r="K985" s="54" t="str">
        <f t="shared" si="49"/>
        <v>By Cash Rs/-5</v>
      </c>
      <c r="L985" s="51">
        <f>SUMIFS(D$2:D985,C$2:C985,C985)-SUMIFS(E$2:E985,C$2:C985,C985)+IFERROR(VLOOKUP(C985,Master!B$1:F$101,5,FALSE),0)</f>
        <v>40</v>
      </c>
    </row>
    <row r="986" spans="1:12">
      <c r="A986" s="47">
        <f>IF(I986=0,A985,COUNTIF(I$2:I986,"=0")+1)</f>
        <v>492</v>
      </c>
      <c r="B986" s="203">
        <v>41261</v>
      </c>
      <c r="C986" s="345" t="s">
        <v>125</v>
      </c>
      <c r="D986" s="189"/>
      <c r="E986" s="188">
        <v>5</v>
      </c>
      <c r="F986" s="190"/>
      <c r="G986">
        <f t="shared" si="51"/>
        <v>27</v>
      </c>
      <c r="H986">
        <f>ROW()</f>
        <v>986</v>
      </c>
      <c r="I986">
        <f>IF(SUM(D986:E986)&lt;&gt;0,SUM(D$2:D986)-SUM(E$2:E986),"")</f>
        <v>0</v>
      </c>
      <c r="J986" s="203">
        <f t="shared" si="50"/>
        <v>41261</v>
      </c>
      <c r="K986" s="54" t="str">
        <f t="shared" si="49"/>
        <v>By  Books &amp; Manuals  Rs/- 5</v>
      </c>
      <c r="L986" s="51">
        <f>SUMIFS(D$2:D986,C$2:C986,C986)-SUMIFS(E$2:E986,C$2:C986,C986)+IFERROR(VLOOKUP(C986,Master!B$1:F$101,5,FALSE),0)</f>
        <v>-1949</v>
      </c>
    </row>
    <row r="987" spans="1:12">
      <c r="A987" s="47">
        <f>IF(I987=0,A986,COUNTIF(I$2:I987,"=0")+1)</f>
        <v>493</v>
      </c>
      <c r="B987" s="203" t="s">
        <v>337</v>
      </c>
      <c r="C987" s="345" t="s">
        <v>262</v>
      </c>
      <c r="D987" s="189">
        <v>6</v>
      </c>
      <c r="E987" s="188"/>
      <c r="F987" s="190"/>
      <c r="G987">
        <f t="shared" si="51"/>
        <v>45</v>
      </c>
      <c r="H987">
        <f>ROW()</f>
        <v>987</v>
      </c>
      <c r="I987">
        <f>IF(SUM(D987:E987)&lt;&gt;0,SUM(D$2:D987)-SUM(E$2:E987),"")</f>
        <v>6</v>
      </c>
      <c r="J987" s="203">
        <f t="shared" si="50"/>
        <v>41257</v>
      </c>
      <c r="K987" s="54" t="str">
        <f t="shared" si="49"/>
        <v>By Cash Rs/-6</v>
      </c>
      <c r="L987" s="51">
        <f>SUMIFS(D$2:D987,C$2:C987,C987)-SUMIFS(E$2:E987,C$2:C987,C987)+IFERROR(VLOOKUP(C987,Master!B$1:F$101,5,FALSE),0)</f>
        <v>37</v>
      </c>
    </row>
    <row r="988" spans="1:12">
      <c r="A988" s="47">
        <f>IF(I988=0,A987,COUNTIF(I$2:I988,"=0")+1)</f>
        <v>493</v>
      </c>
      <c r="B988" s="203">
        <v>41257</v>
      </c>
      <c r="C988" s="345" t="s">
        <v>125</v>
      </c>
      <c r="D988" s="189"/>
      <c r="E988" s="188">
        <v>6</v>
      </c>
      <c r="F988" s="190"/>
      <c r="G988">
        <f t="shared" si="51"/>
        <v>27</v>
      </c>
      <c r="H988">
        <f>ROW()</f>
        <v>988</v>
      </c>
      <c r="I988">
        <f>IF(SUM(D988:E988)&lt;&gt;0,SUM(D$2:D988)-SUM(E$2:E988),"")</f>
        <v>0</v>
      </c>
      <c r="J988" s="203">
        <f t="shared" si="50"/>
        <v>41257</v>
      </c>
      <c r="K988" s="54" t="str">
        <f t="shared" si="49"/>
        <v>By  Delivery Costs  Rs/- 6</v>
      </c>
      <c r="L988" s="51">
        <f>SUMIFS(D$2:D988,C$2:C988,C988)-SUMIFS(E$2:E988,C$2:C988,C988)+IFERROR(VLOOKUP(C988,Master!B$1:F$101,5,FALSE),0)</f>
        <v>-1955</v>
      </c>
    </row>
    <row r="989" spans="1:12">
      <c r="A989" s="47">
        <f>IF(I989=0,A988,COUNTIF(I$2:I989,"=0")+1)</f>
        <v>494</v>
      </c>
      <c r="B989" s="203" t="s">
        <v>337</v>
      </c>
      <c r="C989" s="345" t="s">
        <v>264</v>
      </c>
      <c r="D989" s="189">
        <v>9</v>
      </c>
      <c r="E989" s="188"/>
      <c r="F989" s="190"/>
      <c r="G989">
        <f t="shared" si="51"/>
        <v>47</v>
      </c>
      <c r="H989">
        <f>ROW()</f>
        <v>989</v>
      </c>
      <c r="I989">
        <f>IF(SUM(D989:E989)&lt;&gt;0,SUM(D$2:D989)-SUM(E$2:E989),"")</f>
        <v>9</v>
      </c>
      <c r="J989" s="203">
        <f t="shared" si="50"/>
        <v>41105</v>
      </c>
      <c r="K989" s="54" t="str">
        <f t="shared" si="49"/>
        <v>By Cash Rs/-9</v>
      </c>
      <c r="L989" s="51">
        <f>SUMIFS(D$2:D989,C$2:C989,C989)-SUMIFS(E$2:E989,C$2:C989,C989)+IFERROR(VLOOKUP(C989,Master!B$1:F$101,5,FALSE),0)</f>
        <v>49</v>
      </c>
    </row>
    <row r="990" spans="1:12">
      <c r="A990" s="47">
        <f>IF(I990=0,A989,COUNTIF(I$2:I990,"=0")+1)</f>
        <v>494</v>
      </c>
      <c r="B990" s="203">
        <v>41105</v>
      </c>
      <c r="C990" s="345" t="s">
        <v>125</v>
      </c>
      <c r="D990" s="189"/>
      <c r="E990" s="188">
        <v>9</v>
      </c>
      <c r="F990" s="190"/>
      <c r="G990">
        <f t="shared" si="51"/>
        <v>27</v>
      </c>
      <c r="H990">
        <f>ROW()</f>
        <v>990</v>
      </c>
      <c r="I990">
        <f>IF(SUM(D990:E990)&lt;&gt;0,SUM(D$2:D990)-SUM(E$2:E990),"")</f>
        <v>0</v>
      </c>
      <c r="J990" s="203">
        <f t="shared" si="50"/>
        <v>41105</v>
      </c>
      <c r="K990" s="54" t="str">
        <f t="shared" si="49"/>
        <v>By  Education  Rs/- 9</v>
      </c>
      <c r="L990" s="51">
        <f>SUMIFS(D$2:D990,C$2:C990,C990)-SUMIFS(E$2:E990,C$2:C990,C990)+IFERROR(VLOOKUP(C990,Master!B$1:F$101,5,FALSE),0)</f>
        <v>-1964</v>
      </c>
    </row>
    <row r="991" spans="1:12">
      <c r="A991" s="47">
        <f>IF(I991=0,A990,COUNTIF(I$2:I991,"=0")+1)</f>
        <v>495</v>
      </c>
      <c r="B991" s="203" t="s">
        <v>337</v>
      </c>
      <c r="C991" s="345" t="s">
        <v>266</v>
      </c>
      <c r="D991" s="189">
        <v>6</v>
      </c>
      <c r="E991" s="188"/>
      <c r="F991" s="190"/>
      <c r="G991">
        <f t="shared" si="51"/>
        <v>49</v>
      </c>
      <c r="H991">
        <f>ROW()</f>
        <v>991</v>
      </c>
      <c r="I991">
        <f>IF(SUM(D991:E991)&lt;&gt;0,SUM(D$2:D991)-SUM(E$2:E991),"")</f>
        <v>6</v>
      </c>
      <c r="J991" s="203">
        <f t="shared" si="50"/>
        <v>41065</v>
      </c>
      <c r="K991" s="54" t="str">
        <f t="shared" si="49"/>
        <v>By Cash Rs/-6</v>
      </c>
      <c r="L991" s="51">
        <f>SUMIFS(D$2:D991,C$2:C991,C991)-SUMIFS(E$2:E991,C$2:C991,C991)+IFERROR(VLOOKUP(C991,Master!B$1:F$101,5,FALSE),0)</f>
        <v>53</v>
      </c>
    </row>
    <row r="992" spans="1:12">
      <c r="A992" s="47">
        <f>IF(I992=0,A991,COUNTIF(I$2:I992,"=0")+1)</f>
        <v>495</v>
      </c>
      <c r="B992" s="203">
        <v>41065</v>
      </c>
      <c r="C992" s="345" t="s">
        <v>125</v>
      </c>
      <c r="D992" s="189"/>
      <c r="E992" s="188">
        <v>6</v>
      </c>
      <c r="F992" s="190"/>
      <c r="G992">
        <f t="shared" si="51"/>
        <v>27</v>
      </c>
      <c r="H992">
        <f>ROW()</f>
        <v>992</v>
      </c>
      <c r="I992">
        <f>IF(SUM(D992:E992)&lt;&gt;0,SUM(D$2:D992)-SUM(E$2:E992),"")</f>
        <v>0</v>
      </c>
      <c r="J992" s="203">
        <f t="shared" si="50"/>
        <v>41065</v>
      </c>
      <c r="K992" s="54" t="str">
        <f t="shared" si="49"/>
        <v>By  Licenses  Rs/- 6</v>
      </c>
      <c r="L992" s="51">
        <f>SUMIFS(D$2:D992,C$2:C992,C992)-SUMIFS(E$2:E992,C$2:C992,C992)+IFERROR(VLOOKUP(C992,Master!B$1:F$101,5,FALSE),0)</f>
        <v>-1970</v>
      </c>
    </row>
    <row r="993" spans="1:12">
      <c r="A993" s="47">
        <f>IF(I993=0,A992,COUNTIF(I$2:I993,"=0")+1)</f>
        <v>496</v>
      </c>
      <c r="B993" s="203" t="s">
        <v>337</v>
      </c>
      <c r="C993" s="345" t="s">
        <v>268</v>
      </c>
      <c r="D993" s="189">
        <v>4</v>
      </c>
      <c r="E993" s="188"/>
      <c r="F993" s="190"/>
      <c r="G993">
        <f t="shared" si="51"/>
        <v>51</v>
      </c>
      <c r="H993">
        <f>ROW()</f>
        <v>993</v>
      </c>
      <c r="I993">
        <f>IF(SUM(D993:E993)&lt;&gt;0,SUM(D$2:D993)-SUM(E$2:E993),"")</f>
        <v>4</v>
      </c>
      <c r="J993" s="203">
        <f t="shared" si="50"/>
        <v>41244</v>
      </c>
      <c r="K993" s="54" t="str">
        <f t="shared" si="49"/>
        <v>By Cash Rs/-4</v>
      </c>
      <c r="L993" s="51">
        <f>SUMIFS(D$2:D993,C$2:C993,C993)-SUMIFS(E$2:E993,C$2:C993,C993)+IFERROR(VLOOKUP(C993,Master!B$1:F$101,5,FALSE),0)</f>
        <v>58</v>
      </c>
    </row>
    <row r="994" spans="1:12">
      <c r="A994" s="47">
        <f>IF(I994=0,A993,COUNTIF(I$2:I994,"=0")+1)</f>
        <v>496</v>
      </c>
      <c r="B994" s="203">
        <v>41244</v>
      </c>
      <c r="C994" s="345" t="s">
        <v>125</v>
      </c>
      <c r="D994" s="189"/>
      <c r="E994" s="188">
        <v>4</v>
      </c>
      <c r="F994" s="190"/>
      <c r="G994">
        <f t="shared" si="51"/>
        <v>27</v>
      </c>
      <c r="H994">
        <f>ROW()</f>
        <v>994</v>
      </c>
      <c r="I994">
        <f>IF(SUM(D994:E994)&lt;&gt;0,SUM(D$2:D994)-SUM(E$2:E994),"")</f>
        <v>0</v>
      </c>
      <c r="J994" s="203">
        <f t="shared" si="50"/>
        <v>41244</v>
      </c>
      <c r="K994" s="54" t="str">
        <f t="shared" si="49"/>
        <v>By  Magazine Subscriptions  Rs/- 4</v>
      </c>
      <c r="L994" s="51">
        <f>SUMIFS(D$2:D994,C$2:C994,C994)-SUMIFS(E$2:E994,C$2:C994,C994)+IFERROR(VLOOKUP(C994,Master!B$1:F$101,5,FALSE),0)</f>
        <v>-1974</v>
      </c>
    </row>
    <row r="995" spans="1:12">
      <c r="A995" s="47">
        <f>IF(I995=0,A994,COUNTIF(I$2:I995,"=0")+1)</f>
        <v>497</v>
      </c>
      <c r="B995" s="203" t="s">
        <v>337</v>
      </c>
      <c r="C995" s="345" t="s">
        <v>270</v>
      </c>
      <c r="D995" s="189">
        <v>6</v>
      </c>
      <c r="E995" s="188"/>
      <c r="F995" s="190"/>
      <c r="G995">
        <f t="shared" si="51"/>
        <v>53</v>
      </c>
      <c r="H995">
        <f>ROW()</f>
        <v>995</v>
      </c>
      <c r="I995">
        <f>IF(SUM(D995:E995)&lt;&gt;0,SUM(D$2:D995)-SUM(E$2:E995),"")</f>
        <v>6</v>
      </c>
      <c r="J995" s="203">
        <f t="shared" si="50"/>
        <v>41018</v>
      </c>
      <c r="K995" s="54" t="str">
        <f t="shared" si="49"/>
        <v>By Cash Rs/-6</v>
      </c>
      <c r="L995" s="51">
        <f>SUMIFS(D$2:D995,C$2:C995,C995)-SUMIFS(E$2:E995,C$2:C995,C995)+IFERROR(VLOOKUP(C995,Master!B$1:F$101,5,FALSE),0)</f>
        <v>42</v>
      </c>
    </row>
    <row r="996" spans="1:12">
      <c r="A996" s="47">
        <f>IF(I996=0,A995,COUNTIF(I$2:I996,"=0")+1)</f>
        <v>497</v>
      </c>
      <c r="B996" s="203">
        <v>41018</v>
      </c>
      <c r="C996" s="345" t="s">
        <v>125</v>
      </c>
      <c r="D996" s="189"/>
      <c r="E996" s="188">
        <v>6</v>
      </c>
      <c r="F996" s="190"/>
      <c r="G996">
        <f t="shared" si="51"/>
        <v>27</v>
      </c>
      <c r="H996">
        <f>ROW()</f>
        <v>996</v>
      </c>
      <c r="I996">
        <f>IF(SUM(D996:E996)&lt;&gt;0,SUM(D$2:D996)-SUM(E$2:E996),"")</f>
        <v>0</v>
      </c>
      <c r="J996" s="203">
        <f t="shared" si="50"/>
        <v>41018</v>
      </c>
      <c r="K996" s="54" t="str">
        <f t="shared" si="49"/>
        <v>By  Postage  Rs/- 6</v>
      </c>
      <c r="L996" s="51">
        <f>SUMIFS(D$2:D996,C$2:C996,C996)-SUMIFS(E$2:E996,C$2:C996,C996)+IFERROR(VLOOKUP(C996,Master!B$1:F$101,5,FALSE),0)</f>
        <v>-1980</v>
      </c>
    </row>
    <row r="997" spans="1:12">
      <c r="A997" s="47">
        <f>IF(I997=0,A996,COUNTIF(I$2:I997,"=0")+1)</f>
        <v>498</v>
      </c>
      <c r="B997" s="203" t="s">
        <v>337</v>
      </c>
      <c r="C997" s="345" t="s">
        <v>272</v>
      </c>
      <c r="D997" s="189">
        <v>2</v>
      </c>
      <c r="E997" s="188"/>
      <c r="F997" s="190"/>
      <c r="G997">
        <f t="shared" si="51"/>
        <v>55</v>
      </c>
      <c r="H997">
        <f>ROW()</f>
        <v>997</v>
      </c>
      <c r="I997">
        <f>IF(SUM(D997:E997)&lt;&gt;0,SUM(D$2:D997)-SUM(E$2:E997),"")</f>
        <v>2</v>
      </c>
      <c r="J997" s="203">
        <f t="shared" si="50"/>
        <v>41161</v>
      </c>
      <c r="K997" s="54" t="str">
        <f t="shared" si="49"/>
        <v>By Cash Rs/-2</v>
      </c>
      <c r="L997" s="51">
        <f>SUMIFS(D$2:D997,C$2:C997,C997)-SUMIFS(E$2:E997,C$2:C997,C997)+IFERROR(VLOOKUP(C997,Master!B$1:F$101,5,FALSE),0)</f>
        <v>38</v>
      </c>
    </row>
    <row r="998" spans="1:12">
      <c r="A998" s="47">
        <f>IF(I998=0,A997,COUNTIF(I$2:I998,"=0")+1)</f>
        <v>498</v>
      </c>
      <c r="B998" s="203">
        <v>41161</v>
      </c>
      <c r="C998" s="345" t="s">
        <v>125</v>
      </c>
      <c r="D998" s="189"/>
      <c r="E998" s="188">
        <v>2</v>
      </c>
      <c r="F998" s="190"/>
      <c r="G998">
        <f t="shared" si="51"/>
        <v>27</v>
      </c>
      <c r="H998">
        <f>ROW()</f>
        <v>998</v>
      </c>
      <c r="I998">
        <f>IF(SUM(D998:E998)&lt;&gt;0,SUM(D$2:D998)-SUM(E$2:E998),"")</f>
        <v>0</v>
      </c>
      <c r="J998" s="203">
        <f t="shared" si="50"/>
        <v>41161</v>
      </c>
      <c r="K998" s="54" t="str">
        <f t="shared" si="49"/>
        <v>By  Gas  Rs/- 2</v>
      </c>
      <c r="L998" s="51">
        <f>SUMIFS(D$2:D998,C$2:C998,C998)-SUMIFS(E$2:E998,C$2:C998,C998)+IFERROR(VLOOKUP(C998,Master!B$1:F$101,5,FALSE),0)</f>
        <v>-1982</v>
      </c>
    </row>
    <row r="999" spans="1:12">
      <c r="A999" s="47">
        <f>IF(I999=0,A998,COUNTIF(I$2:I999,"=0")+1)</f>
        <v>499</v>
      </c>
      <c r="B999" s="203" t="s">
        <v>337</v>
      </c>
      <c r="C999" s="345" t="s">
        <v>273</v>
      </c>
      <c r="D999" s="189">
        <v>5</v>
      </c>
      <c r="E999" s="188"/>
      <c r="F999" s="190"/>
      <c r="G999">
        <f t="shared" si="51"/>
        <v>57</v>
      </c>
      <c r="H999">
        <f>ROW()</f>
        <v>999</v>
      </c>
      <c r="I999">
        <f>IF(SUM(D999:E999)&lt;&gt;0,SUM(D$2:D999)-SUM(E$2:E999),"")</f>
        <v>5</v>
      </c>
      <c r="J999" s="203">
        <f t="shared" si="50"/>
        <v>41225</v>
      </c>
      <c r="K999" s="54" t="str">
        <f t="shared" si="49"/>
        <v>By Cash Rs/-5</v>
      </c>
      <c r="L999" s="51">
        <f>SUMIFS(D$2:D999,C$2:C999,C999)-SUMIFS(E$2:E999,C$2:C999,C999)+IFERROR(VLOOKUP(C999,Master!B$1:F$101,5,FALSE),0)</f>
        <v>52</v>
      </c>
    </row>
    <row r="1000" spans="1:12">
      <c r="A1000" s="47">
        <f>IF(I1000=0,A999,COUNTIF(I$2:I1000,"=0")+1)</f>
        <v>499</v>
      </c>
      <c r="B1000" s="203">
        <v>41225</v>
      </c>
      <c r="C1000" s="345" t="s">
        <v>125</v>
      </c>
      <c r="D1000" s="189"/>
      <c r="E1000" s="188">
        <v>5</v>
      </c>
      <c r="F1000" s="190"/>
      <c r="G1000">
        <f t="shared" si="51"/>
        <v>27</v>
      </c>
      <c r="H1000">
        <f>ROW()</f>
        <v>1000</v>
      </c>
      <c r="I1000">
        <f>IF(SUM(D1000:E1000)&lt;&gt;0,SUM(D$2:D1000)-SUM(E$2:E1000),"")</f>
        <v>0</v>
      </c>
      <c r="J1000" s="203">
        <f t="shared" si="50"/>
        <v>41225</v>
      </c>
      <c r="K1000" s="54" t="str">
        <f t="shared" si="49"/>
        <v>By  Repairs  Rs/- 5</v>
      </c>
      <c r="L1000" s="51">
        <f>SUMIFS(D$2:D1000,C$2:C1000,C1000)-SUMIFS(E$2:E1000,C$2:C1000,C1000)+IFERROR(VLOOKUP(C1000,Master!B$1:F$101,5,FALSE),0)</f>
        <v>-1987</v>
      </c>
    </row>
    <row r="1001" spans="1:12">
      <c r="A1001" s="47">
        <f>IF(I1001=0,A1000,COUNTIF(I$2:I1001,"=0")+1)</f>
        <v>500</v>
      </c>
      <c r="B1001" s="203" t="s">
        <v>337</v>
      </c>
      <c r="C1001" s="345" t="s">
        <v>329</v>
      </c>
      <c r="D1001" s="189">
        <v>10</v>
      </c>
      <c r="E1001" s="188"/>
      <c r="F1001" s="190"/>
      <c r="G1001">
        <f t="shared" si="51"/>
        <v>59</v>
      </c>
      <c r="H1001">
        <f>ROW()</f>
        <v>1001</v>
      </c>
      <c r="I1001">
        <f>IF(SUM(D1001:E1001)&lt;&gt;0,SUM(D$2:D1001)-SUM(E$2:E1001),"")</f>
        <v>10</v>
      </c>
      <c r="J1001" s="203">
        <f t="shared" si="50"/>
        <v>41123</v>
      </c>
      <c r="K1001" s="54" t="str">
        <f t="shared" si="49"/>
        <v>By Cash Rs/-10</v>
      </c>
      <c r="L1001" s="51">
        <f>SUMIFS(D$2:D1001,C$2:C1001,C1001)-SUMIFS(E$2:E1001,C$2:C1001,C1001)+IFERROR(VLOOKUP(C1001,Master!B$1:F$101,5,FALSE),0)</f>
        <v>56</v>
      </c>
    </row>
    <row r="1002" spans="1:12">
      <c r="A1002" s="47">
        <f>IF(I1002=0,A1001,COUNTIF(I$2:I1002,"=0")+1)</f>
        <v>500</v>
      </c>
      <c r="B1002" s="203">
        <v>41123</v>
      </c>
      <c r="C1002" s="345" t="s">
        <v>125</v>
      </c>
      <c r="D1002" s="189"/>
      <c r="E1002" s="188">
        <v>10</v>
      </c>
      <c r="F1002" s="190"/>
      <c r="G1002">
        <f t="shared" si="51"/>
        <v>27</v>
      </c>
      <c r="H1002">
        <f>ROW()</f>
        <v>1002</v>
      </c>
      <c r="I1002">
        <f>IF(SUM(D1002:E1002)&lt;&gt;0,SUM(D$2:D1002)-SUM(E$2:E1002),"")</f>
        <v>0</v>
      </c>
      <c r="J1002" s="203">
        <f t="shared" si="50"/>
        <v>41123</v>
      </c>
      <c r="K1002" s="54" t="str">
        <f t="shared" si="49"/>
        <v>By Travel &amp; Entertainment  Rs/- 10</v>
      </c>
      <c r="L1002" s="51">
        <f>SUMIFS(D$2:D1002,C$2:C1002,C1002)-SUMIFS(E$2:E1002,C$2:C1002,C1002)+IFERROR(VLOOKUP(C1002,Master!B$1:F$101,5,FALSE),0)</f>
        <v>-1997</v>
      </c>
    </row>
    <row r="1003" spans="1:12">
      <c r="A1003" s="47">
        <f>IF(I1003=0,A1002,COUNTIF(I$2:I1003,"=0")+1)</f>
        <v>501</v>
      </c>
      <c r="B1003" s="203" t="s">
        <v>337</v>
      </c>
      <c r="C1003" s="345" t="s">
        <v>276</v>
      </c>
      <c r="D1003" s="189">
        <v>6</v>
      </c>
      <c r="E1003" s="188"/>
      <c r="F1003" s="190"/>
      <c r="G1003">
        <f t="shared" si="51"/>
        <v>61</v>
      </c>
      <c r="H1003">
        <f>ROW()</f>
        <v>1003</v>
      </c>
      <c r="I1003">
        <f>IF(SUM(D1003:E1003)&lt;&gt;0,SUM(D$2:D1003)-SUM(E$2:E1003),"")</f>
        <v>6</v>
      </c>
      <c r="J1003" s="203">
        <f t="shared" si="50"/>
        <v>41111</v>
      </c>
      <c r="K1003" s="54" t="str">
        <f t="shared" si="49"/>
        <v>By Cash Rs/-6</v>
      </c>
      <c r="L1003" s="51">
        <f>SUMIFS(D$2:D1003,C$2:C1003,C1003)-SUMIFS(E$2:E1003,C$2:C1003,C1003)+IFERROR(VLOOKUP(C1003,Master!B$1:F$101,5,FALSE),0)</f>
        <v>45</v>
      </c>
    </row>
    <row r="1004" spans="1:12">
      <c r="A1004" s="47">
        <f>IF(I1004=0,A1003,COUNTIF(I$2:I1004,"=0")+1)</f>
        <v>501</v>
      </c>
      <c r="B1004" s="203">
        <v>41111</v>
      </c>
      <c r="C1004" s="345" t="s">
        <v>125</v>
      </c>
      <c r="D1004" s="189"/>
      <c r="E1004" s="188">
        <v>6</v>
      </c>
      <c r="F1004" s="190"/>
      <c r="G1004">
        <f t="shared" si="51"/>
        <v>27</v>
      </c>
      <c r="H1004">
        <f>ROW()</f>
        <v>1004</v>
      </c>
      <c r="I1004">
        <f>IF(SUM(D1004:E1004)&lt;&gt;0,SUM(D$2:D1004)-SUM(E$2:E1004),"")</f>
        <v>0</v>
      </c>
      <c r="J1004" s="203">
        <f t="shared" si="50"/>
        <v>41111</v>
      </c>
      <c r="K1004" s="54" t="str">
        <f t="shared" si="49"/>
        <v>By  Food - Staff Meetings  Rs/- 6</v>
      </c>
      <c r="L1004" s="51">
        <f>SUMIFS(D$2:D1004,C$2:C1004,C1004)-SUMIFS(E$2:E1004,C$2:C1004,C1004)+IFERROR(VLOOKUP(C1004,Master!B$1:F$101,5,FALSE),0)</f>
        <v>-2003</v>
      </c>
    </row>
    <row r="1005" spans="1:12">
      <c r="A1005" s="47">
        <f>IF(I1005=0,A1004,COUNTIF(I$2:I1005,"=0")+1)</f>
        <v>502</v>
      </c>
      <c r="B1005" s="203">
        <v>41112</v>
      </c>
      <c r="C1005" s="345" t="s">
        <v>324</v>
      </c>
      <c r="D1005" s="189">
        <v>10000</v>
      </c>
      <c r="E1005" s="188"/>
      <c r="F1005" s="190"/>
      <c r="G1005">
        <f t="shared" si="51"/>
        <v>28</v>
      </c>
      <c r="H1005">
        <f>ROW()</f>
        <v>1005</v>
      </c>
      <c r="I1005">
        <f>IF(SUM(D1005:E1005)&lt;&gt;0,SUM(D$2:D1005)-SUM(E$2:E1005),"")</f>
        <v>10000</v>
      </c>
      <c r="J1005" s="203">
        <f t="shared" si="50"/>
        <v>41112</v>
      </c>
      <c r="K1005" s="54" t="str">
        <f t="shared" si="49"/>
        <v>By Borrowing from Axis Bank Rs/-10000</v>
      </c>
      <c r="L1005" s="51">
        <f>SUMIFS(D$2:D1005,C$2:C1005,C1005)-SUMIFS(E$2:E1005,C$2:C1005,C1005)+IFERROR(VLOOKUP(C1005,Master!B$1:F$101,5,FALSE),0)</f>
        <v>9946</v>
      </c>
    </row>
    <row r="1006" spans="1:12">
      <c r="A1006" s="47">
        <f>IF(I1006=0,A1005,COUNTIF(I$2:I1006,"=0")+1)</f>
        <v>502</v>
      </c>
      <c r="B1006" s="203"/>
      <c r="C1006" s="345" t="s">
        <v>349</v>
      </c>
      <c r="D1006" s="189"/>
      <c r="E1006" s="188">
        <v>10000</v>
      </c>
      <c r="F1006" s="190"/>
      <c r="G1006">
        <f t="shared" si="51"/>
        <v>91</v>
      </c>
      <c r="H1006">
        <f>ROW()</f>
        <v>1006</v>
      </c>
      <c r="I1006">
        <f>IF(SUM(D1006:E1006)&lt;&gt;0,SUM(D$2:D1006)-SUM(E$2:E1006),"")</f>
        <v>0</v>
      </c>
      <c r="J1006" s="203">
        <f t="shared" si="50"/>
        <v>41112</v>
      </c>
      <c r="K1006" s="54" t="str">
        <f t="shared" si="49"/>
        <v>By Bank Rs/- 10000</v>
      </c>
      <c r="L1006" s="51">
        <f>SUMIFS(D$2:D1006,C$2:C1006,C1006)-SUMIFS(E$2:E1006,C$2:C1006,C1006)+IFERROR(VLOOKUP(C1006,Master!B$1:F$101,5,FALSE),0)</f>
        <v>-10000</v>
      </c>
    </row>
    <row r="1007" spans="1:12">
      <c r="A1007" s="47">
        <f>IF(I1007=0,A1006,COUNTIF(I$2:I1007,"=0")+1)</f>
        <v>503</v>
      </c>
      <c r="B1007" s="203">
        <v>41114</v>
      </c>
      <c r="C1007" s="345" t="s">
        <v>125</v>
      </c>
      <c r="D1007" s="189">
        <v>9000</v>
      </c>
      <c r="E1007" s="188"/>
      <c r="F1007" s="190"/>
      <c r="G1007">
        <f t="shared" si="51"/>
        <v>27</v>
      </c>
      <c r="H1007">
        <f>ROW()</f>
        <v>1007</v>
      </c>
      <c r="I1007">
        <f>IF(SUM(D1007:E1007)&lt;&gt;0,SUM(D$2:D1007)-SUM(E$2:E1007),"")</f>
        <v>9000</v>
      </c>
      <c r="J1007" s="203">
        <f t="shared" si="50"/>
        <v>41114</v>
      </c>
      <c r="K1007" s="54" t="str">
        <f t="shared" si="49"/>
        <v>By Bank Rs/-9000</v>
      </c>
      <c r="L1007" s="51">
        <f>SUMIFS(D$2:D1007,C$2:C1007,C1007)-SUMIFS(E$2:E1007,C$2:C1007,C1007)+IFERROR(VLOOKUP(C1007,Master!B$1:F$101,5,FALSE),0)</f>
        <v>6997</v>
      </c>
    </row>
    <row r="1008" spans="1:12">
      <c r="A1008" s="47">
        <f>IF(I1008=0,A1007,COUNTIF(I$2:I1008,"=0")+1)</f>
        <v>503</v>
      </c>
      <c r="B1008" s="203"/>
      <c r="C1008" s="345" t="s">
        <v>324</v>
      </c>
      <c r="D1008" s="189"/>
      <c r="E1008" s="188">
        <v>9000</v>
      </c>
      <c r="F1008" s="190"/>
      <c r="G1008">
        <f t="shared" si="51"/>
        <v>28</v>
      </c>
      <c r="H1008">
        <f>ROW()</f>
        <v>1008</v>
      </c>
      <c r="I1008">
        <f>IF(SUM(D1008:E1008)&lt;&gt;0,SUM(D$2:D1008)-SUM(E$2:E1008),"")</f>
        <v>0</v>
      </c>
      <c r="J1008" s="203">
        <f t="shared" si="50"/>
        <v>41114</v>
      </c>
      <c r="K1008" s="54" t="str">
        <f t="shared" si="49"/>
        <v>By Cash Rs/- 9000</v>
      </c>
      <c r="L1008" s="51">
        <f>SUMIFS(D$2:D1008,C$2:C1008,C1008)-SUMIFS(E$2:E1008,C$2:C1008,C1008)+IFERROR(VLOOKUP(C1008,Master!B$1:F$101,5,FALSE),0)</f>
        <v>946</v>
      </c>
    </row>
    <row r="1009" spans="1:12">
      <c r="A1009" s="47">
        <f>IF(I1009=0,A1008,COUNTIF(I$2:I1009,"=0")+1)</f>
        <v>504</v>
      </c>
      <c r="B1009" s="203">
        <v>41114</v>
      </c>
      <c r="C1009" s="345" t="s">
        <v>125</v>
      </c>
      <c r="D1009" s="189">
        <v>1000</v>
      </c>
      <c r="E1009" s="188"/>
      <c r="F1009" s="190"/>
      <c r="G1009">
        <f t="shared" si="51"/>
        <v>27</v>
      </c>
      <c r="H1009">
        <f>ROW()</f>
        <v>1009</v>
      </c>
      <c r="I1009">
        <f>IF(SUM(D1009:E1009)&lt;&gt;0,SUM(D$2:D1009)-SUM(E$2:E1009),"")</f>
        <v>1000</v>
      </c>
      <c r="J1009" s="203">
        <f t="shared" si="50"/>
        <v>41114</v>
      </c>
      <c r="K1009" s="54" t="str">
        <f t="shared" si="49"/>
        <v>By Capital Rs/-1000</v>
      </c>
      <c r="L1009" s="51">
        <f>SUMIFS(D$2:D1009,C$2:C1009,C1009)-SUMIFS(E$2:E1009,C$2:C1009,C1009)+IFERROR(VLOOKUP(C1009,Master!B$1:F$101,5,FALSE),0)</f>
        <v>7997</v>
      </c>
    </row>
    <row r="1010" spans="1:12">
      <c r="A1010" s="47">
        <f>IF(I1010=0,A1009,COUNTIF(I$2:I1010,"=0")+1)</f>
        <v>504</v>
      </c>
      <c r="B1010" s="203"/>
      <c r="C1010" s="345" t="s">
        <v>311</v>
      </c>
      <c r="D1010" s="189"/>
      <c r="E1010" s="188">
        <v>1000</v>
      </c>
      <c r="F1010" s="190"/>
      <c r="G1010">
        <f t="shared" si="51"/>
        <v>2</v>
      </c>
      <c r="H1010">
        <f>ROW()</f>
        <v>1010</v>
      </c>
      <c r="I1010">
        <f>IF(SUM(D1010:E1010)&lt;&gt;0,SUM(D$2:D1010)-SUM(E$2:E1010),"")</f>
        <v>0</v>
      </c>
      <c r="J1010" s="203">
        <f t="shared" si="50"/>
        <v>41114</v>
      </c>
      <c r="K1010" s="54" t="str">
        <f t="shared" si="49"/>
        <v>By Cash Rs/- 1000</v>
      </c>
      <c r="L1010" s="51">
        <f>SUMIFS(D$2:D1010,C$2:C1010,C1010)-SUMIFS(E$2:E1010,C$2:C1010,C1010)+IFERROR(VLOOKUP(C1010,Master!B$1:F$101,5,FALSE),0)</f>
        <v>-1000</v>
      </c>
    </row>
    <row r="1011" spans="1:12">
      <c r="A1011" s="47">
        <f>IF(I1011=0,A1010,COUNTIF(I$2:I1011,"=0")+1)</f>
        <v>505</v>
      </c>
      <c r="B1011" s="203">
        <v>41112</v>
      </c>
      <c r="C1011" s="345" t="s">
        <v>341</v>
      </c>
      <c r="D1011" s="189">
        <v>500</v>
      </c>
      <c r="E1011" s="188"/>
      <c r="F1011" s="190"/>
      <c r="G1011">
        <f t="shared" si="51"/>
        <v>92</v>
      </c>
      <c r="H1011">
        <f>ROW()</f>
        <v>1011</v>
      </c>
      <c r="I1011">
        <f>IF(SUM(D1011:E1011)&lt;&gt;0,SUM(D$2:D1011)-SUM(E$2:E1011),"")</f>
        <v>500</v>
      </c>
      <c r="J1011" s="203">
        <f t="shared" si="50"/>
        <v>41112</v>
      </c>
      <c r="K1011" s="54" t="str">
        <f t="shared" si="49"/>
        <v>By Bank Rs/-500</v>
      </c>
      <c r="L1011" s="51">
        <f>SUMIFS(D$2:D1011,C$2:C1011,C1011)-SUMIFS(E$2:E1011,C$2:C1011,C1011)+IFERROR(VLOOKUP(C1011,Master!B$1:F$101,5,FALSE),0)</f>
        <v>500</v>
      </c>
    </row>
    <row r="1012" spans="1:12">
      <c r="A1012" s="47">
        <f>IF(I1012=0,A1011,COUNTIF(I$2:I1012,"=0")+1)</f>
        <v>505</v>
      </c>
      <c r="B1012" s="203"/>
      <c r="C1012" s="345" t="s">
        <v>324</v>
      </c>
      <c r="D1012" s="189"/>
      <c r="E1012" s="188">
        <v>500</v>
      </c>
      <c r="F1012" s="190"/>
      <c r="G1012">
        <f t="shared" si="51"/>
        <v>28</v>
      </c>
      <c r="H1012">
        <f>ROW()</f>
        <v>1012</v>
      </c>
      <c r="I1012">
        <f>IF(SUM(D1012:E1012)&lt;&gt;0,SUM(D$2:D1012)-SUM(E$2:E1012),"")</f>
        <v>0</v>
      </c>
      <c r="J1012" s="203">
        <f t="shared" si="50"/>
        <v>41112</v>
      </c>
      <c r="K1012" s="54" t="str">
        <f t="shared" si="49"/>
        <v>By Investment in Barclays Co. Rs/- 500</v>
      </c>
      <c r="L1012" s="51">
        <f>SUMIFS(D$2:D1012,C$2:C1012,C1012)-SUMIFS(E$2:E1012,C$2:C1012,C1012)+IFERROR(VLOOKUP(C1012,Master!B$1:F$101,5,FALSE),0)</f>
        <v>446</v>
      </c>
    </row>
    <row r="1013" spans="1:12">
      <c r="A1013" s="47">
        <f>IF(I1013=0,A1012,COUNTIF(I$2:I1013,"=0")+1)</f>
        <v>506</v>
      </c>
      <c r="B1013" s="203">
        <v>41112</v>
      </c>
      <c r="C1013" s="345" t="s">
        <v>342</v>
      </c>
      <c r="D1013" s="189">
        <v>500</v>
      </c>
      <c r="E1013" s="188"/>
      <c r="F1013" s="190"/>
      <c r="G1013">
        <f t="shared" si="51"/>
        <v>93</v>
      </c>
      <c r="H1013">
        <f>ROW()</f>
        <v>1013</v>
      </c>
      <c r="I1013">
        <f>IF(SUM(D1013:E1013)&lt;&gt;0,SUM(D$2:D1013)-SUM(E$2:E1013),"")</f>
        <v>500</v>
      </c>
      <c r="J1013" s="203">
        <f t="shared" si="50"/>
        <v>41112</v>
      </c>
      <c r="K1013" s="54" t="str">
        <f t="shared" si="49"/>
        <v>By Bank Rs/-500</v>
      </c>
      <c r="L1013" s="51">
        <f>SUMIFS(D$2:D1013,C$2:C1013,C1013)-SUMIFS(E$2:E1013,C$2:C1013,C1013)+IFERROR(VLOOKUP(C1013,Master!B$1:F$101,5,FALSE),0)</f>
        <v>500</v>
      </c>
    </row>
    <row r="1014" spans="1:12">
      <c r="A1014" s="47">
        <f>IF(I1014=0,A1013,COUNTIF(I$2:I1014,"=0")+1)</f>
        <v>506</v>
      </c>
      <c r="B1014" s="203"/>
      <c r="C1014" s="345" t="s">
        <v>324</v>
      </c>
      <c r="D1014" s="189"/>
      <c r="E1014" s="188">
        <v>500</v>
      </c>
      <c r="F1014" s="190"/>
      <c r="G1014">
        <f t="shared" si="51"/>
        <v>28</v>
      </c>
      <c r="H1014">
        <f>ROW()</f>
        <v>1014</v>
      </c>
      <c r="I1014">
        <f>IF(SUM(D1014:E1014)&lt;&gt;0,SUM(D$2:D1014)-SUM(E$2:E1014),"")</f>
        <v>0</v>
      </c>
      <c r="J1014" s="203">
        <f t="shared" si="50"/>
        <v>41112</v>
      </c>
      <c r="K1014" s="54" t="str">
        <f t="shared" si="49"/>
        <v>By Investment in Reliance Rs/- 500</v>
      </c>
      <c r="L1014" s="51">
        <f>SUMIFS(D$2:D1014,C$2:C1014,C1014)-SUMIFS(E$2:E1014,C$2:C1014,C1014)+IFERROR(VLOOKUP(C1014,Master!B$1:F$101,5,FALSE),0)</f>
        <v>-54</v>
      </c>
    </row>
    <row r="1015" spans="1:12">
      <c r="A1015" s="47">
        <f>IF(I1015=0,A1014,COUNTIF(I$2:I1015,"=0")+1)</f>
        <v>507</v>
      </c>
      <c r="B1015" s="203">
        <v>41274</v>
      </c>
      <c r="C1015" s="345" t="s">
        <v>249</v>
      </c>
      <c r="D1015" s="189">
        <v>280</v>
      </c>
      <c r="E1015" s="188"/>
      <c r="F1015" s="190"/>
      <c r="G1015">
        <f t="shared" si="51"/>
        <v>29</v>
      </c>
      <c r="H1015">
        <f>ROW()</f>
        <v>1015</v>
      </c>
      <c r="I1015">
        <f>IF(SUM(D1015:E1015)&lt;&gt;0,SUM(D$2:D1015)-SUM(E$2:E1015),"")</f>
        <v>280</v>
      </c>
      <c r="J1015" s="203">
        <f t="shared" si="50"/>
        <v>41274</v>
      </c>
      <c r="K1015" s="54" t="str">
        <f t="shared" si="49"/>
        <v>By Building Depreciation  Rs/-100</v>
      </c>
      <c r="L1015" s="51">
        <f>SUMIFS(D$2:D1015,C$2:C1015,C1015)-SUMIFS(E$2:E1015,C$2:C1015,C1015)+IFERROR(VLOOKUP(C1015,Master!B$1:F$101,5,FALSE),0)</f>
        <v>280</v>
      </c>
    </row>
    <row r="1016" spans="1:12">
      <c r="A1016" s="47">
        <f>IF(I1016=0,A1015,COUNTIF(I$2:I1016,"=0")+1)</f>
        <v>507</v>
      </c>
      <c r="B1016" s="203"/>
      <c r="C1016" s="345" t="s">
        <v>295</v>
      </c>
      <c r="D1016" s="189"/>
      <c r="E1016" s="188">
        <v>100</v>
      </c>
      <c r="F1016" s="190"/>
      <c r="G1016">
        <f t="shared" si="51"/>
        <v>84</v>
      </c>
      <c r="H1016">
        <f>ROW()</f>
        <v>1016</v>
      </c>
      <c r="I1016">
        <f>IF(SUM(D1016:E1016)&lt;&gt;0,SUM(D$2:D1016)-SUM(E$2:E1016),"")</f>
        <v>180</v>
      </c>
      <c r="J1016" s="203">
        <f t="shared" si="50"/>
        <v>41274</v>
      </c>
      <c r="K1016" s="54" t="str">
        <f t="shared" si="49"/>
        <v>By Equipment Depreciation  Rs/-75</v>
      </c>
      <c r="L1016" s="51">
        <f>SUMIFS(D$2:D1016,C$2:C1016,C1016)-SUMIFS(E$2:E1016,C$2:C1016,C1016)+IFERROR(VLOOKUP(C1016,Master!B$1:F$101,5,FALSE),0)</f>
        <v>-100</v>
      </c>
    </row>
    <row r="1017" spans="1:12">
      <c r="A1017" s="47">
        <f>IF(I1017=0,A1016,COUNTIF(I$2:I1017,"=0")+1)</f>
        <v>507</v>
      </c>
      <c r="B1017" s="203"/>
      <c r="C1017" s="345" t="s">
        <v>296</v>
      </c>
      <c r="D1017" s="189"/>
      <c r="E1017" s="188">
        <v>75</v>
      </c>
      <c r="F1017" s="190"/>
      <c r="G1017">
        <f t="shared" si="51"/>
        <v>85</v>
      </c>
      <c r="H1017">
        <f>ROW()</f>
        <v>1017</v>
      </c>
      <c r="I1017">
        <f>IF(SUM(D1017:E1017)&lt;&gt;0,SUM(D$2:D1017)-SUM(E$2:E1017),"")</f>
        <v>105</v>
      </c>
      <c r="J1017" s="203">
        <f t="shared" si="50"/>
        <v>41274</v>
      </c>
      <c r="K1017" s="54" t="str">
        <f t="shared" si="49"/>
        <v>By Furniture &amp; Fixture Depreciation  Rs/-60</v>
      </c>
      <c r="L1017" s="51">
        <f>SUMIFS(D$2:D1017,C$2:C1017,C1017)-SUMIFS(E$2:E1017,C$2:C1017,C1017)+IFERROR(VLOOKUP(C1017,Master!B$1:F$101,5,FALSE),0)</f>
        <v>-75</v>
      </c>
    </row>
    <row r="1018" spans="1:12">
      <c r="A1018" s="47">
        <f>IF(I1018=0,A1017,COUNTIF(I$2:I1018,"=0")+1)</f>
        <v>507</v>
      </c>
      <c r="B1018" s="203"/>
      <c r="C1018" s="345" t="s">
        <v>297</v>
      </c>
      <c r="D1018" s="189"/>
      <c r="E1018" s="188">
        <v>60</v>
      </c>
      <c r="F1018" s="190"/>
      <c r="G1018">
        <f t="shared" si="51"/>
        <v>86</v>
      </c>
      <c r="H1018">
        <f>ROW()</f>
        <v>1018</v>
      </c>
      <c r="I1018">
        <f>IF(SUM(D1018:E1018)&lt;&gt;0,SUM(D$2:D1018)-SUM(E$2:E1018),"")</f>
        <v>45</v>
      </c>
      <c r="J1018" s="203">
        <f t="shared" si="50"/>
        <v>41274</v>
      </c>
      <c r="K1018" s="54" t="str">
        <f t="shared" si="49"/>
        <v>By Vehicle Depreciation  Rs/-45</v>
      </c>
      <c r="L1018" s="51">
        <f>SUMIFS(D$2:D1018,C$2:C1018,C1018)-SUMIFS(E$2:E1018,C$2:C1018,C1018)+IFERROR(VLOOKUP(C1018,Master!B$1:F$101,5,FALSE),0)</f>
        <v>-60</v>
      </c>
    </row>
    <row r="1019" spans="1:12">
      <c r="A1019" s="47">
        <f>IF(I1019=0,A1018,COUNTIF(I$2:I1019,"=0")+1)</f>
        <v>507</v>
      </c>
      <c r="B1019" s="203"/>
      <c r="C1019" s="345" t="s">
        <v>298</v>
      </c>
      <c r="D1019" s="189"/>
      <c r="E1019" s="188">
        <v>45</v>
      </c>
      <c r="F1019" s="190"/>
      <c r="G1019">
        <f t="shared" si="51"/>
        <v>87</v>
      </c>
      <c r="H1019">
        <f>ROW()</f>
        <v>1019</v>
      </c>
      <c r="I1019">
        <f>IF(SUM(D1019:E1019)&lt;&gt;0,SUM(D$2:D1019)-SUM(E$2:E1019),"")</f>
        <v>0</v>
      </c>
      <c r="J1019" s="203">
        <f t="shared" si="50"/>
        <v>41274</v>
      </c>
      <c r="K1019" s="54" t="str">
        <f t="shared" si="49"/>
        <v>By Furniture &amp; Fixture Depreciation  Rs/- 60</v>
      </c>
      <c r="L1019" s="51">
        <f>SUMIFS(D$2:D1019,C$2:C1019,C1019)-SUMIFS(E$2:E1019,C$2:C1019,C1019)+IFERROR(VLOOKUP(C1019,Master!B$1:F$101,5,FALSE),0)</f>
        <v>-45</v>
      </c>
    </row>
    <row r="1020" spans="1:12">
      <c r="A1020" s="47">
        <f>IF(I1020=0,A1019,COUNTIF(I$2:I1020,"=0")+1)</f>
        <v>508</v>
      </c>
      <c r="B1020" s="203">
        <v>41091</v>
      </c>
      <c r="C1020" s="345" t="s">
        <v>290</v>
      </c>
      <c r="D1020" s="189">
        <v>1000</v>
      </c>
      <c r="E1020" s="188"/>
      <c r="F1020" s="190"/>
      <c r="G1020">
        <f t="shared" si="51"/>
        <v>79</v>
      </c>
      <c r="H1020">
        <f>ROW()</f>
        <v>1020</v>
      </c>
      <c r="I1020">
        <f>IF(SUM(D1020:E1020)&lt;&gt;0,SUM(D$2:D1020)-SUM(E$2:E1020),"")</f>
        <v>1000</v>
      </c>
      <c r="J1020" s="203">
        <f t="shared" si="50"/>
        <v>41091</v>
      </c>
      <c r="K1020" s="54" t="str">
        <f t="shared" si="49"/>
        <v>By Building  Rs/-5000</v>
      </c>
      <c r="L1020" s="51">
        <f>SUMIFS(D$2:D1020,C$2:C1020,C1020)-SUMIFS(E$2:E1020,C$2:C1020,C1020)+IFERROR(VLOOKUP(C1020,Master!B$1:F$101,5,FALSE),0)</f>
        <v>1000</v>
      </c>
    </row>
    <row r="1021" spans="1:12">
      <c r="A1021" s="47">
        <f>IF(I1021=0,A1020,COUNTIF(I$2:I1021,"=0")+1)</f>
        <v>508</v>
      </c>
      <c r="B1021" s="203"/>
      <c r="C1021" s="345" t="s">
        <v>291</v>
      </c>
      <c r="D1021" s="189">
        <v>5000</v>
      </c>
      <c r="E1021" s="188"/>
      <c r="F1021" s="190"/>
      <c r="G1021">
        <f t="shared" si="51"/>
        <v>80</v>
      </c>
      <c r="H1021">
        <f>ROW()</f>
        <v>1021</v>
      </c>
      <c r="I1021">
        <f>IF(SUM(D1021:E1021)&lt;&gt;0,SUM(D$2:D1021)-SUM(E$2:E1021),"")</f>
        <v>6000</v>
      </c>
      <c r="J1021" s="203">
        <f t="shared" si="50"/>
        <v>41091</v>
      </c>
      <c r="K1021" s="54" t="str">
        <f t="shared" si="49"/>
        <v>By Equipment (Computers, Printers)  Rs/-2000</v>
      </c>
      <c r="L1021" s="51">
        <f>SUMIFS(D$2:D1021,C$2:C1021,C1021)-SUMIFS(E$2:E1021,C$2:C1021,C1021)+IFERROR(VLOOKUP(C1021,Master!B$1:F$101,5,FALSE),0)</f>
        <v>5000</v>
      </c>
    </row>
    <row r="1022" spans="1:12">
      <c r="A1022" s="47">
        <f>IF(I1022=0,A1021,COUNTIF(I$2:I1022,"=0")+1)</f>
        <v>508</v>
      </c>
      <c r="B1022" s="203"/>
      <c r="C1022" s="345" t="s">
        <v>292</v>
      </c>
      <c r="D1022" s="189">
        <v>2000</v>
      </c>
      <c r="E1022" s="188"/>
      <c r="F1022" s="190"/>
      <c r="G1022">
        <f t="shared" si="51"/>
        <v>81</v>
      </c>
      <c r="H1022">
        <f>ROW()</f>
        <v>1022</v>
      </c>
      <c r="I1022">
        <f>IF(SUM(D1022:E1022)&lt;&gt;0,SUM(D$2:D1022)-SUM(E$2:E1022),"")</f>
        <v>8000</v>
      </c>
      <c r="J1022" s="203">
        <f t="shared" si="50"/>
        <v>41091</v>
      </c>
      <c r="K1022" s="54" t="str">
        <f t="shared" si="49"/>
        <v>By Furniture &amp; Fixtures  Rs/-1500</v>
      </c>
      <c r="L1022" s="51">
        <f>SUMIFS(D$2:D1022,C$2:C1022,C1022)-SUMIFS(E$2:E1022,C$2:C1022,C1022)+IFERROR(VLOOKUP(C1022,Master!B$1:F$101,5,FALSE),0)</f>
        <v>2000</v>
      </c>
    </row>
    <row r="1023" spans="1:12">
      <c r="A1023" s="47">
        <f>IF(I1023=0,A1022,COUNTIF(I$2:I1023,"=0")+1)</f>
        <v>508</v>
      </c>
      <c r="B1023" s="203"/>
      <c r="C1023" s="345" t="s">
        <v>293</v>
      </c>
      <c r="D1023" s="189">
        <v>1500</v>
      </c>
      <c r="E1023" s="188"/>
      <c r="F1023" s="190"/>
      <c r="G1023">
        <f t="shared" si="51"/>
        <v>82</v>
      </c>
      <c r="H1023">
        <f>ROW()</f>
        <v>1023</v>
      </c>
      <c r="I1023">
        <f>IF(SUM(D1023:E1023)&lt;&gt;0,SUM(D$2:D1023)-SUM(E$2:E1023),"")</f>
        <v>9500</v>
      </c>
      <c r="J1023" s="203">
        <f t="shared" si="50"/>
        <v>41091</v>
      </c>
      <c r="K1023" s="54" t="str">
        <f t="shared" si="49"/>
        <v>By Vehicles  Rs/-2500</v>
      </c>
      <c r="L1023" s="51">
        <f>SUMIFS(D$2:D1023,C$2:C1023,C1023)-SUMIFS(E$2:E1023,C$2:C1023,C1023)+IFERROR(VLOOKUP(C1023,Master!B$1:F$101,5,FALSE),0)</f>
        <v>1500</v>
      </c>
    </row>
    <row r="1024" spans="1:12">
      <c r="A1024" s="47">
        <f>IF(I1024=0,A1023,COUNTIF(I$2:I1024,"=0")+1)</f>
        <v>508</v>
      </c>
      <c r="B1024" s="203"/>
      <c r="C1024" s="345" t="s">
        <v>294</v>
      </c>
      <c r="D1024" s="189">
        <v>2500</v>
      </c>
      <c r="E1024" s="188"/>
      <c r="F1024" s="190"/>
      <c r="G1024">
        <f t="shared" si="51"/>
        <v>83</v>
      </c>
      <c r="H1024">
        <f>ROW()</f>
        <v>1024</v>
      </c>
      <c r="I1024">
        <f>IF(SUM(D1024:E1024)&lt;&gt;0,SUM(D$2:D1024)-SUM(E$2:E1024),"")</f>
        <v>12000</v>
      </c>
      <c r="J1024" s="203">
        <f t="shared" si="50"/>
        <v>41091</v>
      </c>
      <c r="K1024" s="54" t="str">
        <f t="shared" si="49"/>
        <v>By Cash Rs/-7500</v>
      </c>
      <c r="L1024" s="51">
        <f>SUMIFS(D$2:D1024,C$2:C1024,C1024)-SUMIFS(E$2:E1024,C$2:C1024,C1024)+IFERROR(VLOOKUP(C1024,Master!B$1:F$101,5,FALSE),0)</f>
        <v>2500</v>
      </c>
    </row>
    <row r="1025" spans="1:12">
      <c r="A1025" s="47">
        <f>IF(I1025=0,A1024,COUNTIF(I$2:I1025,"=0")+1)</f>
        <v>508</v>
      </c>
      <c r="B1025" s="203"/>
      <c r="C1025" s="345" t="s">
        <v>125</v>
      </c>
      <c r="D1025" s="189"/>
      <c r="E1025" s="188">
        <v>7500</v>
      </c>
      <c r="F1025" s="190"/>
      <c r="G1025">
        <f t="shared" si="51"/>
        <v>27</v>
      </c>
      <c r="H1025">
        <f>ROW()</f>
        <v>1025</v>
      </c>
      <c r="I1025">
        <f>IF(SUM(D1025:E1025)&lt;&gt;0,SUM(D$2:D1025)-SUM(E$2:E1025),"")</f>
        <v>4500</v>
      </c>
      <c r="J1025" s="203">
        <f t="shared" si="50"/>
        <v>41091</v>
      </c>
      <c r="K1025" s="54" t="str">
        <f t="shared" si="49"/>
        <v>By Bank Rs/-4500</v>
      </c>
      <c r="L1025" s="51">
        <f>SUMIFS(D$2:D1025,C$2:C1025,C1025)-SUMIFS(E$2:E1025,C$2:C1025,C1025)+IFERROR(VLOOKUP(C1025,Master!B$1:F$101,5,FALSE),0)</f>
        <v>497</v>
      </c>
    </row>
    <row r="1026" spans="1:12">
      <c r="A1026" s="47">
        <f>IF(I1026=0,A1025,COUNTIF(I$2:I1026,"=0")+1)</f>
        <v>508</v>
      </c>
      <c r="B1026" s="203"/>
      <c r="C1026" s="345" t="s">
        <v>324</v>
      </c>
      <c r="D1026" s="189"/>
      <c r="E1026" s="188">
        <v>4500</v>
      </c>
      <c r="F1026" s="190"/>
      <c r="G1026">
        <f t="shared" si="51"/>
        <v>28</v>
      </c>
      <c r="H1026">
        <f>ROW()</f>
        <v>1026</v>
      </c>
      <c r="I1026">
        <f>IF(SUM(D1026:E1026)&lt;&gt;0,SUM(D$2:D1026)-SUM(E$2:E1026),"")</f>
        <v>0</v>
      </c>
      <c r="J1026" s="203">
        <f t="shared" si="50"/>
        <v>41091</v>
      </c>
      <c r="K1026" s="54" t="str">
        <f t="shared" ref="K1026:K1089" si="52">IF(I1026=0,"By "&amp;C1025&amp;" Rs/- "&amp;SUM(D1025:E1025),"By "&amp;C1027&amp;" Rs/-"&amp;SUM(D1027:E1027))</f>
        <v>By Cash Rs/- 7500</v>
      </c>
      <c r="L1026" s="51">
        <f>SUMIFS(D$2:D1026,C$2:C1026,C1026)-SUMIFS(E$2:E1026,C$2:C1026,C1026)+IFERROR(VLOOKUP(C1026,Master!B$1:F$101,5,FALSE),0)</f>
        <v>-4554</v>
      </c>
    </row>
    <row r="1027" spans="1:12">
      <c r="A1027" s="47">
        <f>IF(I1027=0,A1026,COUNTIF(I$2:I1027,"=0")+1)</f>
        <v>509</v>
      </c>
      <c r="B1027" s="203">
        <v>41274</v>
      </c>
      <c r="C1027" s="345" t="s">
        <v>130</v>
      </c>
      <c r="D1027" s="189">
        <v>1000</v>
      </c>
      <c r="E1027" s="188"/>
      <c r="F1027" s="190"/>
      <c r="G1027">
        <f t="shared" si="51"/>
        <v>1</v>
      </c>
      <c r="H1027">
        <f>ROW()</f>
        <v>1027</v>
      </c>
      <c r="I1027">
        <f>IF(SUM(D1027:E1027)&lt;&gt;0,SUM(D$2:D1027)-SUM(E$2:E1027),"")</f>
        <v>1000</v>
      </c>
      <c r="J1027" s="203">
        <f t="shared" ref="J1027:J1090" si="53">IFERROR(AVERAGEIFS(B:B,A:A,A1027),"")</f>
        <v>41274</v>
      </c>
      <c r="K1027" s="54" t="str">
        <f t="shared" si="52"/>
        <v>By Provision for Gratuity Rs/-500</v>
      </c>
      <c r="L1027" s="51">
        <f>SUMIFS(D$2:D1027,C$2:C1027,C1027)-SUMIFS(E$2:E1027,C$2:C1027,C1027)+IFERROR(VLOOKUP(C1027,Master!B$1:F$101,5,FALSE),0)</f>
        <v>1000</v>
      </c>
    </row>
    <row r="1028" spans="1:12">
      <c r="A1028" s="47">
        <f>IF(I1028=0,A1027,COUNTIF(I$2:I1028,"=0")+1)</f>
        <v>509</v>
      </c>
      <c r="B1028" s="203"/>
      <c r="C1028" s="345" t="s">
        <v>343</v>
      </c>
      <c r="D1028" s="189"/>
      <c r="E1028" s="188">
        <v>500</v>
      </c>
      <c r="F1028" s="190"/>
      <c r="G1028">
        <f t="shared" si="51"/>
        <v>94</v>
      </c>
      <c r="H1028">
        <f>ROW()</f>
        <v>1028</v>
      </c>
      <c r="I1028">
        <f>IF(SUM(D1028:E1028)&lt;&gt;0,SUM(D$2:D1028)-SUM(E$2:E1028),"")</f>
        <v>500</v>
      </c>
      <c r="J1028" s="203">
        <f t="shared" si="53"/>
        <v>41274</v>
      </c>
      <c r="K1028" s="54" t="str">
        <f t="shared" si="52"/>
        <v>By Provision for Salary Rs/-500</v>
      </c>
      <c r="L1028" s="51">
        <f>SUMIFS(D$2:D1028,C$2:C1028,C1028)-SUMIFS(E$2:E1028,C$2:C1028,C1028)+IFERROR(VLOOKUP(C1028,Master!B$1:F$101,5,FALSE),0)</f>
        <v>-500</v>
      </c>
    </row>
    <row r="1029" spans="1:12">
      <c r="A1029" s="47">
        <f>IF(I1029=0,A1028,COUNTIF(I$2:I1029,"=0")+1)</f>
        <v>509</v>
      </c>
      <c r="B1029" s="203"/>
      <c r="C1029" s="345" t="s">
        <v>344</v>
      </c>
      <c r="D1029" s="189"/>
      <c r="E1029" s="188">
        <v>500</v>
      </c>
      <c r="F1029" s="190"/>
      <c r="G1029">
        <f t="shared" si="51"/>
        <v>95</v>
      </c>
      <c r="H1029">
        <f>ROW()</f>
        <v>1029</v>
      </c>
      <c r="I1029">
        <f>IF(SUM(D1029:E1029)&lt;&gt;0,SUM(D$2:D1029)-SUM(E$2:E1029),"")</f>
        <v>0</v>
      </c>
      <c r="J1029" s="203">
        <f t="shared" si="53"/>
        <v>41274</v>
      </c>
      <c r="K1029" s="54" t="str">
        <f t="shared" si="52"/>
        <v>By Provision for Gratuity Rs/- 500</v>
      </c>
      <c r="L1029" s="51">
        <f>SUMIFS(D$2:D1029,C$2:C1029,C1029)-SUMIFS(E$2:E1029,C$2:C1029,C1029)+IFERROR(VLOOKUP(C1029,Master!B$1:F$101,5,FALSE),0)</f>
        <v>-500</v>
      </c>
    </row>
    <row r="1030" spans="1:12">
      <c r="A1030" s="47">
        <f>IF(I1030=0,A1029,COUNTIF(I$2:I1030,"=0")+1)</f>
        <v>510</v>
      </c>
      <c r="B1030" s="203">
        <v>41065</v>
      </c>
      <c r="C1030" s="345" t="s">
        <v>319</v>
      </c>
      <c r="D1030" s="189">
        <v>450</v>
      </c>
      <c r="E1030" s="188"/>
      <c r="F1030" s="190"/>
      <c r="G1030">
        <f t="shared" si="51"/>
        <v>22</v>
      </c>
      <c r="H1030">
        <f>ROW()</f>
        <v>1030</v>
      </c>
      <c r="I1030">
        <f>IF(SUM(D1030:E1030)&lt;&gt;0,SUM(D$2:D1030)-SUM(E$2:E1030),"")</f>
        <v>450</v>
      </c>
      <c r="J1030" s="203">
        <f t="shared" si="53"/>
        <v>41065</v>
      </c>
      <c r="K1030" s="54" t="str">
        <f t="shared" si="52"/>
        <v>By Vat Payable Rs/-450</v>
      </c>
      <c r="L1030" s="51">
        <f>SUMIFS(D$2:D1030,C$2:C1030,C1030)-SUMIFS(E$2:E1030,C$2:C1030,C1030)+IFERROR(VLOOKUP(C1030,Master!B$1:F$101,5,FALSE),0)</f>
        <v>425</v>
      </c>
    </row>
    <row r="1031" spans="1:12">
      <c r="A1031" s="47">
        <f>IF(I1031=0,A1030,COUNTIF(I$2:I1031,"=0")+1)</f>
        <v>510</v>
      </c>
      <c r="B1031" s="203"/>
      <c r="C1031" s="345" t="s">
        <v>345</v>
      </c>
      <c r="D1031" s="189"/>
      <c r="E1031" s="188">
        <v>450</v>
      </c>
      <c r="F1031" s="190"/>
      <c r="G1031">
        <f t="shared" si="51"/>
        <v>96</v>
      </c>
      <c r="H1031">
        <f>ROW()</f>
        <v>1031</v>
      </c>
      <c r="I1031">
        <f>IF(SUM(D1031:E1031)&lt;&gt;0,SUM(D$2:D1031)-SUM(E$2:E1031),"")</f>
        <v>0</v>
      </c>
      <c r="J1031" s="203">
        <f t="shared" si="53"/>
        <v>41065</v>
      </c>
      <c r="K1031" s="54" t="str">
        <f t="shared" si="52"/>
        <v>By Customers 4 Rs/- 450</v>
      </c>
      <c r="L1031" s="51">
        <f>SUMIFS(D$2:D1031,C$2:C1031,C1031)-SUMIFS(E$2:E1031,C$2:C1031,C1031)+IFERROR(VLOOKUP(C1031,Master!B$1:F$101,5,FALSE),0)</f>
        <v>-450</v>
      </c>
    </row>
    <row r="1032" spans="1:12">
      <c r="A1032" s="47">
        <f>IF(I1032=0,A1031,COUNTIF(I$2:I1032,"=0")+1)</f>
        <v>511</v>
      </c>
      <c r="B1032" s="203">
        <v>41034</v>
      </c>
      <c r="C1032" s="345" t="s">
        <v>324</v>
      </c>
      <c r="D1032" s="189">
        <v>700</v>
      </c>
      <c r="E1032" s="188"/>
      <c r="F1032" s="190"/>
      <c r="G1032">
        <f t="shared" si="51"/>
        <v>28</v>
      </c>
      <c r="H1032">
        <f>ROW()</f>
        <v>1032</v>
      </c>
      <c r="I1032">
        <f>IF(SUM(D1032:E1032)&lt;&gt;0,SUM(D$2:D1032)-SUM(E$2:E1032),"")</f>
        <v>700</v>
      </c>
      <c r="J1032" s="203">
        <f t="shared" si="53"/>
        <v>41034</v>
      </c>
      <c r="K1032" s="54" t="str">
        <f t="shared" si="52"/>
        <v>By Loan to ABC Co Rs/-500</v>
      </c>
      <c r="L1032" s="51">
        <f>SUMIFS(D$2:D1032,C$2:C1032,C1032)-SUMIFS(E$2:E1032,C$2:C1032,C1032)+IFERROR(VLOOKUP(C1032,Master!B$1:F$101,5,FALSE),0)</f>
        <v>-3854</v>
      </c>
    </row>
    <row r="1033" spans="1:12">
      <c r="A1033" s="47">
        <f>IF(I1033=0,A1032,COUNTIF(I$2:I1033,"=0")+1)</f>
        <v>511</v>
      </c>
      <c r="B1033" s="203"/>
      <c r="C1033" s="345" t="s">
        <v>347</v>
      </c>
      <c r="D1033" s="189"/>
      <c r="E1033" s="188">
        <v>500</v>
      </c>
      <c r="F1033" s="190"/>
      <c r="G1033">
        <f t="shared" si="51"/>
        <v>97</v>
      </c>
      <c r="H1033">
        <f>ROW()</f>
        <v>1033</v>
      </c>
      <c r="I1033">
        <f>IF(SUM(D1033:E1033)&lt;&gt;0,SUM(D$2:D1033)-SUM(E$2:E1033),"")</f>
        <v>200</v>
      </c>
      <c r="J1033" s="203">
        <f t="shared" si="53"/>
        <v>41034</v>
      </c>
      <c r="K1033" s="54" t="str">
        <f t="shared" si="52"/>
        <v>By Loan to XYZ Co Rs/-200</v>
      </c>
      <c r="L1033" s="51">
        <f>SUMIFS(D$2:D1033,C$2:C1033,C1033)-SUMIFS(E$2:E1033,C$2:C1033,C1033)+IFERROR(VLOOKUP(C1033,Master!B$1:F$101,5,FALSE),0)</f>
        <v>-500</v>
      </c>
    </row>
    <row r="1034" spans="1:12">
      <c r="A1034" s="47">
        <f>IF(I1034=0,A1033,COUNTIF(I$2:I1034,"=0")+1)</f>
        <v>511</v>
      </c>
      <c r="B1034" s="203"/>
      <c r="C1034" s="345" t="s">
        <v>348</v>
      </c>
      <c r="D1034" s="189"/>
      <c r="E1034" s="188">
        <v>200</v>
      </c>
      <c r="F1034" s="190"/>
      <c r="G1034">
        <f t="shared" si="51"/>
        <v>98</v>
      </c>
      <c r="H1034">
        <f>ROW()</f>
        <v>1034</v>
      </c>
      <c r="I1034">
        <f>IF(SUM(D1034:E1034)&lt;&gt;0,SUM(D$2:D1034)-SUM(E$2:E1034),"")</f>
        <v>0</v>
      </c>
      <c r="J1034" s="203">
        <f t="shared" si="53"/>
        <v>41034</v>
      </c>
      <c r="K1034" s="54" t="str">
        <f t="shared" si="52"/>
        <v>By Loan to ABC Co Rs/- 500</v>
      </c>
      <c r="L1034" s="51">
        <f>SUMIFS(D$2:D1034,C$2:C1034,C1034)-SUMIFS(E$2:E1034,C$2:C1034,C1034)+IFERROR(VLOOKUP(C1034,Master!B$1:F$101,5,FALSE),0)</f>
        <v>-200</v>
      </c>
    </row>
    <row r="1035" spans="1:12">
      <c r="A1035" s="47">
        <f>IF(I1035=0,A1034,COUNTIF(I$2:I1035,"=0")+1)</f>
        <v>512</v>
      </c>
      <c r="B1035" s="203">
        <v>41112</v>
      </c>
      <c r="C1035" s="345" t="s">
        <v>324</v>
      </c>
      <c r="D1035" s="189">
        <v>10000</v>
      </c>
      <c r="E1035" s="188"/>
      <c r="F1035" s="190"/>
      <c r="G1035">
        <f t="shared" si="51"/>
        <v>28</v>
      </c>
      <c r="H1035">
        <f>ROW()</f>
        <v>1035</v>
      </c>
      <c r="I1035">
        <f>IF(SUM(D1035:E1035)&lt;&gt;0,SUM(D$2:D1035)-SUM(E$2:E1035),"")</f>
        <v>10000</v>
      </c>
      <c r="J1035" s="203">
        <f t="shared" si="53"/>
        <v>41112</v>
      </c>
      <c r="K1035" s="54" t="str">
        <f t="shared" si="52"/>
        <v>By Borrowing from SBM Bank Rs/-10000</v>
      </c>
      <c r="L1035" s="51">
        <f>SUMIFS(D$2:D1035,C$2:C1035,C1035)-SUMIFS(E$2:E1035,C$2:C1035,C1035)+IFERROR(VLOOKUP(C1035,Master!B$1:F$101,5,FALSE),0)</f>
        <v>6146</v>
      </c>
    </row>
    <row r="1036" spans="1:12">
      <c r="A1036" s="47">
        <f>IF(I1036=0,A1035,COUNTIF(I$2:I1036,"=0")+1)</f>
        <v>512</v>
      </c>
      <c r="B1036" s="203"/>
      <c r="C1036" s="345" t="s">
        <v>350</v>
      </c>
      <c r="D1036" s="189"/>
      <c r="E1036" s="188">
        <v>10000</v>
      </c>
      <c r="F1036" s="190"/>
      <c r="G1036">
        <f t="shared" ref="G1036:G1099" si="54">VLOOKUP(C1036,LL,2,FALSE)</f>
        <v>99</v>
      </c>
      <c r="H1036">
        <f>ROW()</f>
        <v>1036</v>
      </c>
      <c r="I1036">
        <f>IF(SUM(D1036:E1036)&lt;&gt;0,SUM(D$2:D1036)-SUM(E$2:E1036),"")</f>
        <v>0</v>
      </c>
      <c r="J1036" s="203">
        <f t="shared" si="53"/>
        <v>41112</v>
      </c>
      <c r="K1036" s="54" t="str">
        <f t="shared" si="52"/>
        <v>By Bank Rs/- 10000</v>
      </c>
      <c r="L1036" s="51">
        <f>SUMIFS(D$2:D1036,C$2:C1036,C1036)-SUMIFS(E$2:E1036,C$2:C1036,C1036)+IFERROR(VLOOKUP(C1036,Master!B$1:F$101,5,FALSE),0)</f>
        <v>-10000</v>
      </c>
    </row>
    <row r="1037" spans="1:12">
      <c r="A1037" s="47">
        <f>IF(I1037=0,A1036,COUNTIF(I$2:I1037,"=0")+1)</f>
        <v>513</v>
      </c>
      <c r="B1037" s="203"/>
      <c r="C1037" s="345"/>
      <c r="D1037" s="189"/>
      <c r="E1037" s="188"/>
      <c r="F1037" s="190"/>
      <c r="G1037" t="e">
        <f t="shared" si="54"/>
        <v>#N/A</v>
      </c>
      <c r="H1037">
        <f>ROW()</f>
        <v>1037</v>
      </c>
      <c r="I1037" t="str">
        <f>IF(SUM(D1037:E1037)&lt;&gt;0,SUM(D$2:D1037)-SUM(E$2:E1037),"")</f>
        <v/>
      </c>
      <c r="J1037" s="203" t="str">
        <f t="shared" si="53"/>
        <v/>
      </c>
      <c r="K1037" s="54" t="str">
        <f t="shared" si="52"/>
        <v>By Capital Rs/-0</v>
      </c>
      <c r="L1037" s="51">
        <f>SUMIFS(D$2:D1037,C$2:C1037,C1037)-SUMIFS(E$2:E1037,C$2:C1037,C1037)+IFERROR(VLOOKUP(C1037,Master!B$1:F$101,5,FALSE),0)</f>
        <v>0</v>
      </c>
    </row>
    <row r="1038" spans="1:12">
      <c r="A1038" s="47">
        <f>IF(I1038=0,A1037,COUNTIF(I$2:I1038,"=0")+1)</f>
        <v>513</v>
      </c>
      <c r="B1038" s="203"/>
      <c r="C1038" s="345" t="s">
        <v>311</v>
      </c>
      <c r="D1038" s="189"/>
      <c r="E1038" s="188"/>
      <c r="F1038" s="190"/>
      <c r="G1038">
        <f t="shared" si="54"/>
        <v>2</v>
      </c>
      <c r="H1038">
        <f>ROW()</f>
        <v>1038</v>
      </c>
      <c r="I1038" t="str">
        <f>IF(SUM(D1038:E1038)&lt;&gt;0,SUM(D$2:D1038)-SUM(E$2:E1038),"")</f>
        <v/>
      </c>
      <c r="J1038" s="203" t="str">
        <f t="shared" si="53"/>
        <v/>
      </c>
      <c r="K1038" s="54" t="str">
        <f t="shared" si="52"/>
        <v>By  Rs/-0</v>
      </c>
      <c r="L1038" s="51">
        <f>SUMIFS(D$2:D1038,C$2:C1038,C1038)-SUMIFS(E$2:E1038,C$2:C1038,C1038)+IFERROR(VLOOKUP(C1038,Master!B$1:F$101,5,FALSE),0)</f>
        <v>-1000</v>
      </c>
    </row>
    <row r="1039" spans="1:12">
      <c r="A1039" s="47">
        <f>IF(I1039=0,A1038,COUNTIF(I$2:I1039,"=0")+1)</f>
        <v>513</v>
      </c>
      <c r="B1039" s="203"/>
      <c r="C1039" s="345"/>
      <c r="D1039" s="189"/>
      <c r="E1039" s="188"/>
      <c r="F1039" s="190"/>
      <c r="G1039" t="e">
        <f t="shared" si="54"/>
        <v>#N/A</v>
      </c>
      <c r="H1039">
        <f>ROW()</f>
        <v>1039</v>
      </c>
      <c r="I1039" t="str">
        <f>IF(SUM(D1039:E1039)&lt;&gt;0,SUM(D$2:D1039)-SUM(E$2:E1039),"")</f>
        <v/>
      </c>
      <c r="J1039" s="203" t="str">
        <f t="shared" si="53"/>
        <v/>
      </c>
      <c r="K1039" s="54" t="str">
        <f t="shared" si="52"/>
        <v>By  Rs/-0</v>
      </c>
      <c r="L1039" s="51">
        <f>SUMIFS(D$2:D1039,C$2:C1039,C1039)-SUMIFS(E$2:E1039,C$2:C1039,C1039)+IFERROR(VLOOKUP(C1039,Master!B$1:F$101,5,FALSE),0)</f>
        <v>0</v>
      </c>
    </row>
    <row r="1040" spans="1:12">
      <c r="A1040" s="47">
        <f>IF(I1040=0,A1039,COUNTIF(I$2:I1040,"=0")+1)</f>
        <v>513</v>
      </c>
      <c r="B1040" s="203"/>
      <c r="C1040" s="345"/>
      <c r="D1040" s="189"/>
      <c r="E1040" s="188"/>
      <c r="F1040" s="190"/>
      <c r="G1040" t="e">
        <f t="shared" si="54"/>
        <v>#N/A</v>
      </c>
      <c r="H1040">
        <f>ROW()</f>
        <v>1040</v>
      </c>
      <c r="I1040" t="str">
        <f>IF(SUM(D1040:E1040)&lt;&gt;0,SUM(D$2:D1040)-SUM(E$2:E1040),"")</f>
        <v/>
      </c>
      <c r="J1040" s="203" t="str">
        <f t="shared" si="53"/>
        <v/>
      </c>
      <c r="K1040" s="54" t="str">
        <f t="shared" si="52"/>
        <v>By  Rs/-0</v>
      </c>
      <c r="L1040" s="51">
        <f>SUMIFS(D$2:D1040,C$2:C1040,C1040)-SUMIFS(E$2:E1040,C$2:C1040,C1040)+IFERROR(VLOOKUP(C1040,Master!B$1:F$101,5,FALSE),0)</f>
        <v>0</v>
      </c>
    </row>
    <row r="1041" spans="1:12">
      <c r="A1041" s="47">
        <f>IF(I1041=0,A1040,COUNTIF(I$2:I1041,"=0")+1)</f>
        <v>513</v>
      </c>
      <c r="B1041" s="203"/>
      <c r="C1041" s="345"/>
      <c r="D1041" s="189"/>
      <c r="E1041" s="188"/>
      <c r="F1041" s="190"/>
      <c r="G1041" t="e">
        <f t="shared" si="54"/>
        <v>#N/A</v>
      </c>
      <c r="H1041">
        <f>ROW()</f>
        <v>1041</v>
      </c>
      <c r="I1041" t="str">
        <f>IF(SUM(D1041:E1041)&lt;&gt;0,SUM(D$2:D1041)-SUM(E$2:E1041),"")</f>
        <v/>
      </c>
      <c r="J1041" s="203" t="str">
        <f t="shared" si="53"/>
        <v/>
      </c>
      <c r="K1041" s="54" t="str">
        <f t="shared" si="52"/>
        <v>By  Rs/-0</v>
      </c>
      <c r="L1041" s="51">
        <f>SUMIFS(D$2:D1041,C$2:C1041,C1041)-SUMIFS(E$2:E1041,C$2:C1041,C1041)+IFERROR(VLOOKUP(C1041,Master!B$1:F$101,5,FALSE),0)</f>
        <v>0</v>
      </c>
    </row>
    <row r="1042" spans="1:12">
      <c r="A1042" s="47">
        <f>IF(I1042=0,A1041,COUNTIF(I$2:I1042,"=0")+1)</f>
        <v>513</v>
      </c>
      <c r="B1042" s="203"/>
      <c r="C1042" s="345"/>
      <c r="D1042" s="189"/>
      <c r="E1042" s="188"/>
      <c r="F1042" s="190"/>
      <c r="G1042" t="e">
        <f t="shared" si="54"/>
        <v>#N/A</v>
      </c>
      <c r="H1042">
        <f>ROW()</f>
        <v>1042</v>
      </c>
      <c r="I1042" t="str">
        <f>IF(SUM(D1042:E1042)&lt;&gt;0,SUM(D$2:D1042)-SUM(E$2:E1042),"")</f>
        <v/>
      </c>
      <c r="J1042" s="203" t="str">
        <f t="shared" si="53"/>
        <v/>
      </c>
      <c r="K1042" s="54" t="str">
        <f t="shared" si="52"/>
        <v>By  Rs/-0</v>
      </c>
      <c r="L1042" s="51">
        <f>SUMIFS(D$2:D1042,C$2:C1042,C1042)-SUMIFS(E$2:E1042,C$2:C1042,C1042)+IFERROR(VLOOKUP(C1042,Master!B$1:F$101,5,FALSE),0)</f>
        <v>0</v>
      </c>
    </row>
    <row r="1043" spans="1:12">
      <c r="A1043" s="47">
        <f>IF(I1043=0,A1042,COUNTIF(I$2:I1043,"=0")+1)</f>
        <v>513</v>
      </c>
      <c r="B1043" s="203"/>
      <c r="C1043" s="345"/>
      <c r="D1043" s="189"/>
      <c r="E1043" s="188"/>
      <c r="F1043" s="190"/>
      <c r="G1043" t="e">
        <f t="shared" si="54"/>
        <v>#N/A</v>
      </c>
      <c r="H1043">
        <f>ROW()</f>
        <v>1043</v>
      </c>
      <c r="I1043" t="str">
        <f>IF(SUM(D1043:E1043)&lt;&gt;0,SUM(D$2:D1043)-SUM(E$2:E1043),"")</f>
        <v/>
      </c>
      <c r="J1043" s="203" t="str">
        <f t="shared" si="53"/>
        <v/>
      </c>
      <c r="K1043" s="54" t="str">
        <f t="shared" si="52"/>
        <v>By  Rs/-0</v>
      </c>
      <c r="L1043" s="51">
        <f>SUMIFS(D$2:D1043,C$2:C1043,C1043)-SUMIFS(E$2:E1043,C$2:C1043,C1043)+IFERROR(VLOOKUP(C1043,Master!B$1:F$101,5,FALSE),0)</f>
        <v>0</v>
      </c>
    </row>
    <row r="1044" spans="1:12">
      <c r="A1044" s="47">
        <f>IF(I1044=0,A1043,COUNTIF(I$2:I1044,"=0")+1)</f>
        <v>513</v>
      </c>
      <c r="B1044" s="203"/>
      <c r="C1044" s="345"/>
      <c r="D1044" s="189"/>
      <c r="E1044" s="188"/>
      <c r="F1044" s="190"/>
      <c r="G1044" t="e">
        <f t="shared" si="54"/>
        <v>#N/A</v>
      </c>
      <c r="H1044">
        <f>ROW()</f>
        <v>1044</v>
      </c>
      <c r="I1044" t="str">
        <f>IF(SUM(D1044:E1044)&lt;&gt;0,SUM(D$2:D1044)-SUM(E$2:E1044),"")</f>
        <v/>
      </c>
      <c r="J1044" s="203" t="str">
        <f t="shared" si="53"/>
        <v/>
      </c>
      <c r="K1044" s="54" t="str">
        <f t="shared" si="52"/>
        <v>By  Rs/-0</v>
      </c>
      <c r="L1044" s="51">
        <f>SUMIFS(D$2:D1044,C$2:C1044,C1044)-SUMIFS(E$2:E1044,C$2:C1044,C1044)+IFERROR(VLOOKUP(C1044,Master!B$1:F$101,5,FALSE),0)</f>
        <v>0</v>
      </c>
    </row>
    <row r="1045" spans="1:12">
      <c r="A1045" s="47">
        <f>IF(I1045=0,A1044,COUNTIF(I$2:I1045,"=0")+1)</f>
        <v>513</v>
      </c>
      <c r="B1045" s="203"/>
      <c r="C1045" s="345"/>
      <c r="D1045" s="189"/>
      <c r="E1045" s="188"/>
      <c r="F1045" s="190"/>
      <c r="G1045" t="e">
        <f t="shared" si="54"/>
        <v>#N/A</v>
      </c>
      <c r="H1045">
        <f>ROW()</f>
        <v>1045</v>
      </c>
      <c r="I1045" t="str">
        <f>IF(SUM(D1045:E1045)&lt;&gt;0,SUM(D$2:D1045)-SUM(E$2:E1045),"")</f>
        <v/>
      </c>
      <c r="J1045" s="203" t="str">
        <f t="shared" si="53"/>
        <v/>
      </c>
      <c r="K1045" s="54" t="str">
        <f t="shared" si="52"/>
        <v>By  Rs/-0</v>
      </c>
      <c r="L1045" s="51">
        <f>SUMIFS(D$2:D1045,C$2:C1045,C1045)-SUMIFS(E$2:E1045,C$2:C1045,C1045)+IFERROR(VLOOKUP(C1045,Master!B$1:F$101,5,FALSE),0)</f>
        <v>0</v>
      </c>
    </row>
    <row r="1046" spans="1:12">
      <c r="A1046" s="47">
        <f>IF(I1046=0,A1045,COUNTIF(I$2:I1046,"=0")+1)</f>
        <v>513</v>
      </c>
      <c r="B1046" s="203"/>
      <c r="C1046" s="345"/>
      <c r="D1046" s="189"/>
      <c r="E1046" s="188"/>
      <c r="F1046" s="190"/>
      <c r="G1046" t="e">
        <f t="shared" si="54"/>
        <v>#N/A</v>
      </c>
      <c r="H1046">
        <f>ROW()</f>
        <v>1046</v>
      </c>
      <c r="I1046" t="str">
        <f>IF(SUM(D1046:E1046)&lt;&gt;0,SUM(D$2:D1046)-SUM(E$2:E1046),"")</f>
        <v/>
      </c>
      <c r="J1046" s="203" t="str">
        <f t="shared" si="53"/>
        <v/>
      </c>
      <c r="K1046" s="54" t="str">
        <f t="shared" si="52"/>
        <v>By  Rs/-0</v>
      </c>
      <c r="L1046" s="51">
        <f>SUMIFS(D$2:D1046,C$2:C1046,C1046)-SUMIFS(E$2:E1046,C$2:C1046,C1046)+IFERROR(VLOOKUP(C1046,Master!B$1:F$101,5,FALSE),0)</f>
        <v>0</v>
      </c>
    </row>
    <row r="1047" spans="1:12">
      <c r="A1047" s="47">
        <f>IF(I1047=0,A1046,COUNTIF(I$2:I1047,"=0")+1)</f>
        <v>513</v>
      </c>
      <c r="B1047" s="203"/>
      <c r="C1047" s="345"/>
      <c r="D1047" s="189"/>
      <c r="E1047" s="188"/>
      <c r="F1047" s="190"/>
      <c r="G1047" t="e">
        <f t="shared" si="54"/>
        <v>#N/A</v>
      </c>
      <c r="H1047">
        <f>ROW()</f>
        <v>1047</v>
      </c>
      <c r="I1047" t="str">
        <f>IF(SUM(D1047:E1047)&lt;&gt;0,SUM(D$2:D1047)-SUM(E$2:E1047),"")</f>
        <v/>
      </c>
      <c r="J1047" s="203" t="str">
        <f t="shared" si="53"/>
        <v/>
      </c>
      <c r="K1047" s="54" t="str">
        <f t="shared" si="52"/>
        <v>By  Rs/-0</v>
      </c>
      <c r="L1047" s="51">
        <f>SUMIFS(D$2:D1047,C$2:C1047,C1047)-SUMIFS(E$2:E1047,C$2:C1047,C1047)+IFERROR(VLOOKUP(C1047,Master!B$1:F$101,5,FALSE),0)</f>
        <v>0</v>
      </c>
    </row>
    <row r="1048" spans="1:12">
      <c r="A1048" s="47">
        <f>IF(I1048=0,A1047,COUNTIF(I$2:I1048,"=0")+1)</f>
        <v>513</v>
      </c>
      <c r="B1048" s="203"/>
      <c r="C1048" s="345"/>
      <c r="D1048" s="189"/>
      <c r="E1048" s="188"/>
      <c r="F1048" s="190"/>
      <c r="G1048" t="e">
        <f t="shared" si="54"/>
        <v>#N/A</v>
      </c>
      <c r="H1048">
        <f>ROW()</f>
        <v>1048</v>
      </c>
      <c r="I1048" t="str">
        <f>IF(SUM(D1048:E1048)&lt;&gt;0,SUM(D$2:D1048)-SUM(E$2:E1048),"")</f>
        <v/>
      </c>
      <c r="J1048" s="203" t="str">
        <f t="shared" si="53"/>
        <v/>
      </c>
      <c r="K1048" s="54" t="str">
        <f t="shared" si="52"/>
        <v>By  Rs/-0</v>
      </c>
      <c r="L1048" s="51">
        <f>SUMIFS(D$2:D1048,C$2:C1048,C1048)-SUMIFS(E$2:E1048,C$2:C1048,C1048)+IFERROR(VLOOKUP(C1048,Master!B$1:F$101,5,FALSE),0)</f>
        <v>0</v>
      </c>
    </row>
    <row r="1049" spans="1:12">
      <c r="A1049" s="47">
        <f>IF(I1049=0,A1048,COUNTIF(I$2:I1049,"=0")+1)</f>
        <v>513</v>
      </c>
      <c r="B1049" s="203"/>
      <c r="C1049" s="345"/>
      <c r="D1049" s="189"/>
      <c r="E1049" s="188"/>
      <c r="F1049" s="190"/>
      <c r="G1049" t="e">
        <f t="shared" si="54"/>
        <v>#N/A</v>
      </c>
      <c r="H1049">
        <f>ROW()</f>
        <v>1049</v>
      </c>
      <c r="I1049" t="str">
        <f>IF(SUM(D1049:E1049)&lt;&gt;0,SUM(D$2:D1049)-SUM(E$2:E1049),"")</f>
        <v/>
      </c>
      <c r="J1049" s="203" t="str">
        <f t="shared" si="53"/>
        <v/>
      </c>
      <c r="K1049" s="54" t="str">
        <f t="shared" si="52"/>
        <v>By  Rs/-0</v>
      </c>
      <c r="L1049" s="51">
        <f>SUMIFS(D$2:D1049,C$2:C1049,C1049)-SUMIFS(E$2:E1049,C$2:C1049,C1049)+IFERROR(VLOOKUP(C1049,Master!B$1:F$101,5,FALSE),0)</f>
        <v>0</v>
      </c>
    </row>
    <row r="1050" spans="1:12">
      <c r="A1050" s="47">
        <f>IF(I1050=0,A1049,COUNTIF(I$2:I1050,"=0")+1)</f>
        <v>513</v>
      </c>
      <c r="B1050" s="203"/>
      <c r="C1050" s="345"/>
      <c r="D1050" s="189"/>
      <c r="E1050" s="188"/>
      <c r="F1050" s="190"/>
      <c r="G1050" t="e">
        <f t="shared" si="54"/>
        <v>#N/A</v>
      </c>
      <c r="H1050">
        <f>ROW()</f>
        <v>1050</v>
      </c>
      <c r="I1050" t="str">
        <f>IF(SUM(D1050:E1050)&lt;&gt;0,SUM(D$2:D1050)-SUM(E$2:E1050),"")</f>
        <v/>
      </c>
      <c r="J1050" s="203" t="str">
        <f t="shared" si="53"/>
        <v/>
      </c>
      <c r="K1050" s="54" t="str">
        <f t="shared" si="52"/>
        <v>By  Rs/-0</v>
      </c>
      <c r="L1050" s="51">
        <f>SUMIFS(D$2:D1050,C$2:C1050,C1050)-SUMIFS(E$2:E1050,C$2:C1050,C1050)+IFERROR(VLOOKUP(C1050,Master!B$1:F$101,5,FALSE),0)</f>
        <v>0</v>
      </c>
    </row>
    <row r="1051" spans="1:12">
      <c r="A1051" s="47">
        <f>IF(I1051=0,A1050,COUNTIF(I$2:I1051,"=0")+1)</f>
        <v>513</v>
      </c>
      <c r="B1051" s="203"/>
      <c r="C1051" s="345"/>
      <c r="D1051" s="189"/>
      <c r="E1051" s="188"/>
      <c r="F1051" s="190"/>
      <c r="G1051" t="e">
        <f t="shared" si="54"/>
        <v>#N/A</v>
      </c>
      <c r="H1051">
        <f>ROW()</f>
        <v>1051</v>
      </c>
      <c r="I1051" t="str">
        <f>IF(SUM(D1051:E1051)&lt;&gt;0,SUM(D$2:D1051)-SUM(E$2:E1051),"")</f>
        <v/>
      </c>
      <c r="J1051" s="203" t="str">
        <f t="shared" si="53"/>
        <v/>
      </c>
      <c r="K1051" s="54" t="str">
        <f t="shared" si="52"/>
        <v>By  Rs/-0</v>
      </c>
      <c r="L1051" s="51">
        <f>SUMIFS(D$2:D1051,C$2:C1051,C1051)-SUMIFS(E$2:E1051,C$2:C1051,C1051)+IFERROR(VLOOKUP(C1051,Master!B$1:F$101,5,FALSE),0)</f>
        <v>0</v>
      </c>
    </row>
    <row r="1052" spans="1:12">
      <c r="A1052" s="47">
        <f>IF(I1052=0,A1051,COUNTIF(I$2:I1052,"=0")+1)</f>
        <v>513</v>
      </c>
      <c r="B1052" s="203"/>
      <c r="C1052" s="345"/>
      <c r="D1052" s="189"/>
      <c r="E1052" s="188"/>
      <c r="F1052" s="190"/>
      <c r="G1052" t="e">
        <f t="shared" si="54"/>
        <v>#N/A</v>
      </c>
      <c r="H1052">
        <f>ROW()</f>
        <v>1052</v>
      </c>
      <c r="I1052" t="str">
        <f>IF(SUM(D1052:E1052)&lt;&gt;0,SUM(D$2:D1052)-SUM(E$2:E1052),"")</f>
        <v/>
      </c>
      <c r="J1052" s="203" t="str">
        <f t="shared" si="53"/>
        <v/>
      </c>
      <c r="K1052" s="54" t="str">
        <f t="shared" si="52"/>
        <v>By  Rs/-0</v>
      </c>
      <c r="L1052" s="51">
        <f>SUMIFS(D$2:D1052,C$2:C1052,C1052)-SUMIFS(E$2:E1052,C$2:C1052,C1052)+IFERROR(VLOOKUP(C1052,Master!B$1:F$101,5,FALSE),0)</f>
        <v>0</v>
      </c>
    </row>
    <row r="1053" spans="1:12">
      <c r="A1053" s="47">
        <f>IF(I1053=0,A1052,COUNTIF(I$2:I1053,"=0")+1)</f>
        <v>513</v>
      </c>
      <c r="B1053" s="203"/>
      <c r="C1053" s="345"/>
      <c r="D1053" s="189"/>
      <c r="E1053" s="188"/>
      <c r="F1053" s="190"/>
      <c r="G1053" t="e">
        <f t="shared" si="54"/>
        <v>#N/A</v>
      </c>
      <c r="H1053">
        <f>ROW()</f>
        <v>1053</v>
      </c>
      <c r="I1053" t="str">
        <f>IF(SUM(D1053:E1053)&lt;&gt;0,SUM(D$2:D1053)-SUM(E$2:E1053),"")</f>
        <v/>
      </c>
      <c r="J1053" s="203" t="str">
        <f t="shared" si="53"/>
        <v/>
      </c>
      <c r="K1053" s="54" t="str">
        <f t="shared" si="52"/>
        <v>By  Rs/-0</v>
      </c>
      <c r="L1053" s="51">
        <f>SUMIFS(D$2:D1053,C$2:C1053,C1053)-SUMIFS(E$2:E1053,C$2:C1053,C1053)+IFERROR(VLOOKUP(C1053,Master!B$1:F$101,5,FALSE),0)</f>
        <v>0</v>
      </c>
    </row>
    <row r="1054" spans="1:12">
      <c r="A1054" s="47">
        <f>IF(I1054=0,A1053,COUNTIF(I$2:I1054,"=0")+1)</f>
        <v>513</v>
      </c>
      <c r="B1054" s="203"/>
      <c r="C1054" s="345"/>
      <c r="D1054" s="189"/>
      <c r="E1054" s="188"/>
      <c r="F1054" s="190"/>
      <c r="G1054" t="e">
        <f t="shared" si="54"/>
        <v>#N/A</v>
      </c>
      <c r="H1054">
        <f>ROW()</f>
        <v>1054</v>
      </c>
      <c r="I1054" t="str">
        <f>IF(SUM(D1054:E1054)&lt;&gt;0,SUM(D$2:D1054)-SUM(E$2:E1054),"")</f>
        <v/>
      </c>
      <c r="J1054" s="203" t="str">
        <f t="shared" si="53"/>
        <v/>
      </c>
      <c r="K1054" s="54" t="str">
        <f t="shared" si="52"/>
        <v>By  Rs/-0</v>
      </c>
      <c r="L1054" s="51">
        <f>SUMIFS(D$2:D1054,C$2:C1054,C1054)-SUMIFS(E$2:E1054,C$2:C1054,C1054)+IFERROR(VLOOKUP(C1054,Master!B$1:F$101,5,FALSE),0)</f>
        <v>0</v>
      </c>
    </row>
    <row r="1055" spans="1:12">
      <c r="A1055" s="47">
        <f>IF(I1055=0,A1054,COUNTIF(I$2:I1055,"=0")+1)</f>
        <v>513</v>
      </c>
      <c r="B1055" s="203"/>
      <c r="C1055" s="345"/>
      <c r="D1055" s="189"/>
      <c r="E1055" s="188"/>
      <c r="F1055" s="190"/>
      <c r="G1055" t="e">
        <f t="shared" si="54"/>
        <v>#N/A</v>
      </c>
      <c r="H1055">
        <f>ROW()</f>
        <v>1055</v>
      </c>
      <c r="I1055" t="str">
        <f>IF(SUM(D1055:E1055)&lt;&gt;0,SUM(D$2:D1055)-SUM(E$2:E1055),"")</f>
        <v/>
      </c>
      <c r="J1055" s="203" t="str">
        <f t="shared" si="53"/>
        <v/>
      </c>
      <c r="K1055" s="54" t="str">
        <f t="shared" si="52"/>
        <v>By  Rs/-0</v>
      </c>
      <c r="L1055" s="51">
        <f>SUMIFS(D$2:D1055,C$2:C1055,C1055)-SUMIFS(E$2:E1055,C$2:C1055,C1055)+IFERROR(VLOOKUP(C1055,Master!B$1:F$101,5,FALSE),0)</f>
        <v>0</v>
      </c>
    </row>
    <row r="1056" spans="1:12">
      <c r="A1056" s="47">
        <f>IF(I1056=0,A1055,COUNTIF(I$2:I1056,"=0")+1)</f>
        <v>513</v>
      </c>
      <c r="B1056" s="203"/>
      <c r="C1056" s="345"/>
      <c r="D1056" s="189"/>
      <c r="E1056" s="188"/>
      <c r="F1056" s="190"/>
      <c r="G1056" t="e">
        <f t="shared" si="54"/>
        <v>#N/A</v>
      </c>
      <c r="H1056">
        <f>ROW()</f>
        <v>1056</v>
      </c>
      <c r="I1056" t="str">
        <f>IF(SUM(D1056:E1056)&lt;&gt;0,SUM(D$2:D1056)-SUM(E$2:E1056),"")</f>
        <v/>
      </c>
      <c r="J1056" s="203" t="str">
        <f t="shared" si="53"/>
        <v/>
      </c>
      <c r="K1056" s="54" t="str">
        <f t="shared" si="52"/>
        <v>By  Rs/-0</v>
      </c>
      <c r="L1056" s="51">
        <f>SUMIFS(D$2:D1056,C$2:C1056,C1056)-SUMIFS(E$2:E1056,C$2:C1056,C1056)+IFERROR(VLOOKUP(C1056,Master!B$1:F$101,5,FALSE),0)</f>
        <v>0</v>
      </c>
    </row>
    <row r="1057" spans="1:12">
      <c r="A1057" s="47">
        <f>IF(I1057=0,A1056,COUNTIF(I$2:I1057,"=0")+1)</f>
        <v>513</v>
      </c>
      <c r="B1057" s="203"/>
      <c r="C1057" s="345"/>
      <c r="D1057" s="189"/>
      <c r="E1057" s="188"/>
      <c r="F1057" s="190"/>
      <c r="G1057" t="e">
        <f t="shared" si="54"/>
        <v>#N/A</v>
      </c>
      <c r="H1057">
        <f>ROW()</f>
        <v>1057</v>
      </c>
      <c r="I1057" t="str">
        <f>IF(SUM(D1057:E1057)&lt;&gt;0,SUM(D$2:D1057)-SUM(E$2:E1057),"")</f>
        <v/>
      </c>
      <c r="J1057" s="203" t="str">
        <f t="shared" si="53"/>
        <v/>
      </c>
      <c r="K1057" s="54" t="str">
        <f t="shared" si="52"/>
        <v>By  Rs/-0</v>
      </c>
      <c r="L1057" s="51">
        <f>SUMIFS(D$2:D1057,C$2:C1057,C1057)-SUMIFS(E$2:E1057,C$2:C1057,C1057)+IFERROR(VLOOKUP(C1057,Master!B$1:F$101,5,FALSE),0)</f>
        <v>0</v>
      </c>
    </row>
    <row r="1058" spans="1:12">
      <c r="A1058" s="47">
        <f>IF(I1058=0,A1057,COUNTIF(I$2:I1058,"=0")+1)</f>
        <v>513</v>
      </c>
      <c r="B1058" s="203"/>
      <c r="C1058" s="345"/>
      <c r="D1058" s="189"/>
      <c r="E1058" s="188"/>
      <c r="F1058" s="190"/>
      <c r="G1058" t="e">
        <f t="shared" si="54"/>
        <v>#N/A</v>
      </c>
      <c r="H1058">
        <f>ROW()</f>
        <v>1058</v>
      </c>
      <c r="I1058" t="str">
        <f>IF(SUM(D1058:E1058)&lt;&gt;0,SUM(D$2:D1058)-SUM(E$2:E1058),"")</f>
        <v/>
      </c>
      <c r="J1058" s="203" t="str">
        <f t="shared" si="53"/>
        <v/>
      </c>
      <c r="K1058" s="54" t="str">
        <f t="shared" si="52"/>
        <v>By  Rs/-0</v>
      </c>
      <c r="L1058" s="51">
        <f>SUMIFS(D$2:D1058,C$2:C1058,C1058)-SUMIFS(E$2:E1058,C$2:C1058,C1058)+IFERROR(VLOOKUP(C1058,Master!B$1:F$101,5,FALSE),0)</f>
        <v>0</v>
      </c>
    </row>
    <row r="1059" spans="1:12">
      <c r="A1059" s="47">
        <f>IF(I1059=0,A1058,COUNTIF(I$2:I1059,"=0")+1)</f>
        <v>513</v>
      </c>
      <c r="B1059" s="203"/>
      <c r="C1059" s="345"/>
      <c r="D1059" s="189"/>
      <c r="E1059" s="188"/>
      <c r="F1059" s="190"/>
      <c r="G1059" t="e">
        <f t="shared" si="54"/>
        <v>#N/A</v>
      </c>
      <c r="H1059">
        <f>ROW()</f>
        <v>1059</v>
      </c>
      <c r="I1059" t="str">
        <f>IF(SUM(D1059:E1059)&lt;&gt;0,SUM(D$2:D1059)-SUM(E$2:E1059),"")</f>
        <v/>
      </c>
      <c r="J1059" s="203" t="str">
        <f t="shared" si="53"/>
        <v/>
      </c>
      <c r="K1059" s="54" t="str">
        <f t="shared" si="52"/>
        <v>By  Rs/-0</v>
      </c>
      <c r="L1059" s="51">
        <f>SUMIFS(D$2:D1059,C$2:C1059,C1059)-SUMIFS(E$2:E1059,C$2:C1059,C1059)+IFERROR(VLOOKUP(C1059,Master!B$1:F$101,5,FALSE),0)</f>
        <v>0</v>
      </c>
    </row>
    <row r="1060" spans="1:12">
      <c r="A1060" s="47">
        <f>IF(I1060=0,A1059,COUNTIF(I$2:I1060,"=0")+1)</f>
        <v>513</v>
      </c>
      <c r="B1060" s="203"/>
      <c r="C1060" s="345"/>
      <c r="D1060" s="189"/>
      <c r="E1060" s="188"/>
      <c r="F1060" s="190"/>
      <c r="G1060" t="e">
        <f t="shared" si="54"/>
        <v>#N/A</v>
      </c>
      <c r="H1060">
        <f>ROW()</f>
        <v>1060</v>
      </c>
      <c r="I1060" t="str">
        <f>IF(SUM(D1060:E1060)&lt;&gt;0,SUM(D$2:D1060)-SUM(E$2:E1060),"")</f>
        <v/>
      </c>
      <c r="J1060" s="203" t="str">
        <f t="shared" si="53"/>
        <v/>
      </c>
      <c r="K1060" s="54" t="str">
        <f t="shared" si="52"/>
        <v>By  Rs/-0</v>
      </c>
      <c r="L1060" s="51">
        <f>SUMIFS(D$2:D1060,C$2:C1060,C1060)-SUMIFS(E$2:E1060,C$2:C1060,C1060)+IFERROR(VLOOKUP(C1060,Master!B$1:F$101,5,FALSE),0)</f>
        <v>0</v>
      </c>
    </row>
    <row r="1061" spans="1:12">
      <c r="A1061" s="47">
        <f>IF(I1061=0,A1060,COUNTIF(I$2:I1061,"=0")+1)</f>
        <v>513</v>
      </c>
      <c r="B1061" s="203"/>
      <c r="C1061" s="345"/>
      <c r="D1061" s="189"/>
      <c r="E1061" s="188"/>
      <c r="F1061" s="190"/>
      <c r="G1061" t="e">
        <f t="shared" si="54"/>
        <v>#N/A</v>
      </c>
      <c r="H1061">
        <f>ROW()</f>
        <v>1061</v>
      </c>
      <c r="I1061" t="str">
        <f>IF(SUM(D1061:E1061)&lt;&gt;0,SUM(D$2:D1061)-SUM(E$2:E1061),"")</f>
        <v/>
      </c>
      <c r="J1061" s="203" t="str">
        <f t="shared" si="53"/>
        <v/>
      </c>
      <c r="K1061" s="54" t="str">
        <f t="shared" si="52"/>
        <v>By  Rs/-0</v>
      </c>
      <c r="L1061" s="51">
        <f>SUMIFS(D$2:D1061,C$2:C1061,C1061)-SUMIFS(E$2:E1061,C$2:C1061,C1061)+IFERROR(VLOOKUP(C1061,Master!B$1:F$101,5,FALSE),0)</f>
        <v>0</v>
      </c>
    </row>
    <row r="1062" spans="1:12">
      <c r="A1062" s="47">
        <f>IF(I1062=0,A1061,COUNTIF(I$2:I1062,"=0")+1)</f>
        <v>513</v>
      </c>
      <c r="B1062" s="203"/>
      <c r="C1062" s="345"/>
      <c r="D1062" s="189"/>
      <c r="E1062" s="188"/>
      <c r="F1062" s="190"/>
      <c r="G1062" t="e">
        <f t="shared" si="54"/>
        <v>#N/A</v>
      </c>
      <c r="H1062">
        <f>ROW()</f>
        <v>1062</v>
      </c>
      <c r="I1062" t="str">
        <f>IF(SUM(D1062:E1062)&lt;&gt;0,SUM(D$2:D1062)-SUM(E$2:E1062),"")</f>
        <v/>
      </c>
      <c r="J1062" s="203" t="str">
        <f t="shared" si="53"/>
        <v/>
      </c>
      <c r="K1062" s="54" t="str">
        <f t="shared" si="52"/>
        <v>By  Rs/-0</v>
      </c>
      <c r="L1062" s="51">
        <f>SUMIFS(D$2:D1062,C$2:C1062,C1062)-SUMIFS(E$2:E1062,C$2:C1062,C1062)+IFERROR(VLOOKUP(C1062,Master!B$1:F$101,5,FALSE),0)</f>
        <v>0</v>
      </c>
    </row>
    <row r="1063" spans="1:12">
      <c r="A1063" s="47">
        <f>IF(I1063=0,A1062,COUNTIF(I$2:I1063,"=0")+1)</f>
        <v>513</v>
      </c>
      <c r="B1063" s="203"/>
      <c r="C1063" s="345"/>
      <c r="D1063" s="189"/>
      <c r="E1063" s="188"/>
      <c r="F1063" s="190"/>
      <c r="G1063" t="e">
        <f t="shared" si="54"/>
        <v>#N/A</v>
      </c>
      <c r="H1063">
        <f>ROW()</f>
        <v>1063</v>
      </c>
      <c r="I1063" t="str">
        <f>IF(SUM(D1063:E1063)&lt;&gt;0,SUM(D$2:D1063)-SUM(E$2:E1063),"")</f>
        <v/>
      </c>
      <c r="J1063" s="203" t="str">
        <f t="shared" si="53"/>
        <v/>
      </c>
      <c r="K1063" s="54" t="str">
        <f t="shared" si="52"/>
        <v>By  Rs/-0</v>
      </c>
      <c r="L1063" s="51">
        <f>SUMIFS(D$2:D1063,C$2:C1063,C1063)-SUMIFS(E$2:E1063,C$2:C1063,C1063)+IFERROR(VLOOKUP(C1063,Master!B$1:F$101,5,FALSE),0)</f>
        <v>0</v>
      </c>
    </row>
    <row r="1064" spans="1:12">
      <c r="A1064" s="47">
        <f>IF(I1064=0,A1063,COUNTIF(I$2:I1064,"=0")+1)</f>
        <v>513</v>
      </c>
      <c r="B1064" s="203"/>
      <c r="C1064" s="345"/>
      <c r="D1064" s="189"/>
      <c r="E1064" s="188"/>
      <c r="F1064" s="190"/>
      <c r="G1064" t="e">
        <f t="shared" si="54"/>
        <v>#N/A</v>
      </c>
      <c r="H1064">
        <f>ROW()</f>
        <v>1064</v>
      </c>
      <c r="I1064" t="str">
        <f>IF(SUM(D1064:E1064)&lt;&gt;0,SUM(D$2:D1064)-SUM(E$2:E1064),"")</f>
        <v/>
      </c>
      <c r="J1064" s="203" t="str">
        <f t="shared" si="53"/>
        <v/>
      </c>
      <c r="K1064" s="54" t="str">
        <f t="shared" si="52"/>
        <v>By  Rs/-0</v>
      </c>
      <c r="L1064" s="51">
        <f>SUMIFS(D$2:D1064,C$2:C1064,C1064)-SUMIFS(E$2:E1064,C$2:C1064,C1064)+IFERROR(VLOOKUP(C1064,Master!B$1:F$101,5,FALSE),0)</f>
        <v>0</v>
      </c>
    </row>
    <row r="1065" spans="1:12">
      <c r="A1065" s="47">
        <f>IF(I1065=0,A1064,COUNTIF(I$2:I1065,"=0")+1)</f>
        <v>513</v>
      </c>
      <c r="B1065" s="203"/>
      <c r="C1065" s="345"/>
      <c r="D1065" s="189"/>
      <c r="E1065" s="188"/>
      <c r="F1065" s="190"/>
      <c r="G1065" t="e">
        <f t="shared" si="54"/>
        <v>#N/A</v>
      </c>
      <c r="H1065">
        <f>ROW()</f>
        <v>1065</v>
      </c>
      <c r="I1065" t="str">
        <f>IF(SUM(D1065:E1065)&lt;&gt;0,SUM(D$2:D1065)-SUM(E$2:E1065),"")</f>
        <v/>
      </c>
      <c r="J1065" s="203" t="str">
        <f t="shared" si="53"/>
        <v/>
      </c>
      <c r="K1065" s="54" t="str">
        <f t="shared" si="52"/>
        <v>By  Rs/-0</v>
      </c>
      <c r="L1065" s="51">
        <f>SUMIFS(D$2:D1065,C$2:C1065,C1065)-SUMIFS(E$2:E1065,C$2:C1065,C1065)+IFERROR(VLOOKUP(C1065,Master!B$1:F$101,5,FALSE),0)</f>
        <v>0</v>
      </c>
    </row>
    <row r="1066" spans="1:12">
      <c r="A1066" s="47">
        <f>IF(I1066=0,A1065,COUNTIF(I$2:I1066,"=0")+1)</f>
        <v>513</v>
      </c>
      <c r="B1066" s="203"/>
      <c r="C1066" s="345"/>
      <c r="D1066" s="189"/>
      <c r="E1066" s="188"/>
      <c r="F1066" s="190"/>
      <c r="G1066" t="e">
        <f t="shared" si="54"/>
        <v>#N/A</v>
      </c>
      <c r="H1066">
        <f>ROW()</f>
        <v>1066</v>
      </c>
      <c r="I1066" t="str">
        <f>IF(SUM(D1066:E1066)&lt;&gt;0,SUM(D$2:D1066)-SUM(E$2:E1066),"")</f>
        <v/>
      </c>
      <c r="J1066" s="203" t="str">
        <f t="shared" si="53"/>
        <v/>
      </c>
      <c r="K1066" s="54" t="str">
        <f t="shared" si="52"/>
        <v>By  Rs/-0</v>
      </c>
      <c r="L1066" s="51">
        <f>SUMIFS(D$2:D1066,C$2:C1066,C1066)-SUMIFS(E$2:E1066,C$2:C1066,C1066)+IFERROR(VLOOKUP(C1066,Master!B$1:F$101,5,FALSE),0)</f>
        <v>0</v>
      </c>
    </row>
    <row r="1067" spans="1:12">
      <c r="A1067" s="47">
        <f>IF(I1067=0,A1066,COUNTIF(I$2:I1067,"=0")+1)</f>
        <v>513</v>
      </c>
      <c r="B1067" s="203"/>
      <c r="C1067" s="345"/>
      <c r="D1067" s="189"/>
      <c r="E1067" s="188"/>
      <c r="F1067" s="190"/>
      <c r="G1067" t="e">
        <f t="shared" si="54"/>
        <v>#N/A</v>
      </c>
      <c r="H1067">
        <f>ROW()</f>
        <v>1067</v>
      </c>
      <c r="I1067" t="str">
        <f>IF(SUM(D1067:E1067)&lt;&gt;0,SUM(D$2:D1067)-SUM(E$2:E1067),"")</f>
        <v/>
      </c>
      <c r="J1067" s="203" t="str">
        <f t="shared" si="53"/>
        <v/>
      </c>
      <c r="K1067" s="54" t="str">
        <f t="shared" si="52"/>
        <v>By  Rs/-0</v>
      </c>
      <c r="L1067" s="51">
        <f>SUMIFS(D$2:D1067,C$2:C1067,C1067)-SUMIFS(E$2:E1067,C$2:C1067,C1067)+IFERROR(VLOOKUP(C1067,Master!B$1:F$101,5,FALSE),0)</f>
        <v>0</v>
      </c>
    </row>
    <row r="1068" spans="1:12">
      <c r="A1068" s="47">
        <f>IF(I1068=0,A1067,COUNTIF(I$2:I1068,"=0")+1)</f>
        <v>513</v>
      </c>
      <c r="B1068" s="203"/>
      <c r="C1068" s="345"/>
      <c r="D1068" s="189"/>
      <c r="E1068" s="188"/>
      <c r="F1068" s="190"/>
      <c r="G1068" t="e">
        <f t="shared" si="54"/>
        <v>#N/A</v>
      </c>
      <c r="H1068">
        <f>ROW()</f>
        <v>1068</v>
      </c>
      <c r="I1068" t="str">
        <f>IF(SUM(D1068:E1068)&lt;&gt;0,SUM(D$2:D1068)-SUM(E$2:E1068),"")</f>
        <v/>
      </c>
      <c r="J1068" s="203" t="str">
        <f t="shared" si="53"/>
        <v/>
      </c>
      <c r="K1068" s="54" t="str">
        <f t="shared" si="52"/>
        <v>By  Rs/-0</v>
      </c>
      <c r="L1068" s="51">
        <f>SUMIFS(D$2:D1068,C$2:C1068,C1068)-SUMIFS(E$2:E1068,C$2:C1068,C1068)+IFERROR(VLOOKUP(C1068,Master!B$1:F$101,5,FALSE),0)</f>
        <v>0</v>
      </c>
    </row>
    <row r="1069" spans="1:12">
      <c r="A1069" s="47">
        <f>IF(I1069=0,A1068,COUNTIF(I$2:I1069,"=0")+1)</f>
        <v>513</v>
      </c>
      <c r="B1069" s="203"/>
      <c r="C1069" s="345"/>
      <c r="D1069" s="189"/>
      <c r="E1069" s="188"/>
      <c r="F1069" s="190"/>
      <c r="G1069" t="e">
        <f t="shared" si="54"/>
        <v>#N/A</v>
      </c>
      <c r="H1069">
        <f>ROW()</f>
        <v>1069</v>
      </c>
      <c r="I1069" t="str">
        <f>IF(SUM(D1069:E1069)&lt;&gt;0,SUM(D$2:D1069)-SUM(E$2:E1069),"")</f>
        <v/>
      </c>
      <c r="J1069" s="203" t="str">
        <f t="shared" si="53"/>
        <v/>
      </c>
      <c r="K1069" s="54" t="str">
        <f t="shared" si="52"/>
        <v>By  Rs/-0</v>
      </c>
      <c r="L1069" s="51">
        <f>SUMIFS(D$2:D1069,C$2:C1069,C1069)-SUMIFS(E$2:E1069,C$2:C1069,C1069)+IFERROR(VLOOKUP(C1069,Master!B$1:F$101,5,FALSE),0)</f>
        <v>0</v>
      </c>
    </row>
    <row r="1070" spans="1:12">
      <c r="A1070" s="47">
        <f>IF(I1070=0,A1069,COUNTIF(I$2:I1070,"=0")+1)</f>
        <v>513</v>
      </c>
      <c r="B1070" s="203"/>
      <c r="C1070" s="345"/>
      <c r="D1070" s="189"/>
      <c r="E1070" s="188"/>
      <c r="F1070" s="190"/>
      <c r="G1070" t="e">
        <f t="shared" si="54"/>
        <v>#N/A</v>
      </c>
      <c r="H1070">
        <f>ROW()</f>
        <v>1070</v>
      </c>
      <c r="I1070" t="str">
        <f>IF(SUM(D1070:E1070)&lt;&gt;0,SUM(D$2:D1070)-SUM(E$2:E1070),"")</f>
        <v/>
      </c>
      <c r="J1070" s="203" t="str">
        <f t="shared" si="53"/>
        <v/>
      </c>
      <c r="K1070" s="54" t="str">
        <f t="shared" si="52"/>
        <v>By  Rs/-0</v>
      </c>
      <c r="L1070" s="51">
        <f>SUMIFS(D$2:D1070,C$2:C1070,C1070)-SUMIFS(E$2:E1070,C$2:C1070,C1070)+IFERROR(VLOOKUP(C1070,Master!B$1:F$101,5,FALSE),0)</f>
        <v>0</v>
      </c>
    </row>
    <row r="1071" spans="1:12">
      <c r="A1071" s="47">
        <f>IF(I1071=0,A1070,COUNTIF(I$2:I1071,"=0")+1)</f>
        <v>513</v>
      </c>
      <c r="B1071" s="203"/>
      <c r="C1071" s="345"/>
      <c r="D1071" s="189"/>
      <c r="E1071" s="188"/>
      <c r="F1071" s="190"/>
      <c r="G1071" t="e">
        <f t="shared" si="54"/>
        <v>#N/A</v>
      </c>
      <c r="H1071">
        <f>ROW()</f>
        <v>1071</v>
      </c>
      <c r="I1071" t="str">
        <f>IF(SUM(D1071:E1071)&lt;&gt;0,SUM(D$2:D1071)-SUM(E$2:E1071),"")</f>
        <v/>
      </c>
      <c r="J1071" s="203" t="str">
        <f t="shared" si="53"/>
        <v/>
      </c>
      <c r="K1071" s="54" t="str">
        <f t="shared" si="52"/>
        <v>By  Rs/-0</v>
      </c>
      <c r="L1071" s="51">
        <f>SUMIFS(D$2:D1071,C$2:C1071,C1071)-SUMIFS(E$2:E1071,C$2:C1071,C1071)+IFERROR(VLOOKUP(C1071,Master!B$1:F$101,5,FALSE),0)</f>
        <v>0</v>
      </c>
    </row>
    <row r="1072" spans="1:12">
      <c r="A1072" s="47">
        <f>IF(I1072=0,A1071,COUNTIF(I$2:I1072,"=0")+1)</f>
        <v>513</v>
      </c>
      <c r="B1072" s="203"/>
      <c r="C1072" s="345"/>
      <c r="D1072" s="189"/>
      <c r="E1072" s="188"/>
      <c r="F1072" s="190"/>
      <c r="G1072" t="e">
        <f t="shared" si="54"/>
        <v>#N/A</v>
      </c>
      <c r="H1072">
        <f>ROW()</f>
        <v>1072</v>
      </c>
      <c r="I1072" t="str">
        <f>IF(SUM(D1072:E1072)&lt;&gt;0,SUM(D$2:D1072)-SUM(E$2:E1072),"")</f>
        <v/>
      </c>
      <c r="J1072" s="203" t="str">
        <f t="shared" si="53"/>
        <v/>
      </c>
      <c r="K1072" s="54" t="str">
        <f t="shared" si="52"/>
        <v>By  Rs/-0</v>
      </c>
      <c r="L1072" s="51">
        <f>SUMIFS(D$2:D1072,C$2:C1072,C1072)-SUMIFS(E$2:E1072,C$2:C1072,C1072)+IFERROR(VLOOKUP(C1072,Master!B$1:F$101,5,FALSE),0)</f>
        <v>0</v>
      </c>
    </row>
    <row r="1073" spans="1:12">
      <c r="A1073" s="47">
        <f>IF(I1073=0,A1072,COUNTIF(I$2:I1073,"=0")+1)</f>
        <v>513</v>
      </c>
      <c r="B1073" s="203"/>
      <c r="C1073" s="345"/>
      <c r="D1073" s="189"/>
      <c r="E1073" s="188"/>
      <c r="F1073" s="190"/>
      <c r="G1073" t="e">
        <f t="shared" si="54"/>
        <v>#N/A</v>
      </c>
      <c r="H1073">
        <f>ROW()</f>
        <v>1073</v>
      </c>
      <c r="I1073" t="str">
        <f>IF(SUM(D1073:E1073)&lt;&gt;0,SUM(D$2:D1073)-SUM(E$2:E1073),"")</f>
        <v/>
      </c>
      <c r="J1073" s="203" t="str">
        <f t="shared" si="53"/>
        <v/>
      </c>
      <c r="K1073" s="54" t="str">
        <f t="shared" si="52"/>
        <v>By  Rs/-0</v>
      </c>
      <c r="L1073" s="51">
        <f>SUMIFS(D$2:D1073,C$2:C1073,C1073)-SUMIFS(E$2:E1073,C$2:C1073,C1073)+IFERROR(VLOOKUP(C1073,Master!B$1:F$101,5,FALSE),0)</f>
        <v>0</v>
      </c>
    </row>
    <row r="1074" spans="1:12">
      <c r="A1074" s="47">
        <f>IF(I1074=0,A1073,COUNTIF(I$2:I1074,"=0")+1)</f>
        <v>513</v>
      </c>
      <c r="B1074" s="203"/>
      <c r="C1074" s="345"/>
      <c r="D1074" s="189"/>
      <c r="E1074" s="188"/>
      <c r="F1074" s="190"/>
      <c r="G1074" t="e">
        <f t="shared" si="54"/>
        <v>#N/A</v>
      </c>
      <c r="H1074">
        <f>ROW()</f>
        <v>1074</v>
      </c>
      <c r="I1074" t="str">
        <f>IF(SUM(D1074:E1074)&lt;&gt;0,SUM(D$2:D1074)-SUM(E$2:E1074),"")</f>
        <v/>
      </c>
      <c r="J1074" s="203" t="str">
        <f t="shared" si="53"/>
        <v/>
      </c>
      <c r="K1074" s="54" t="str">
        <f t="shared" si="52"/>
        <v>By  Rs/-0</v>
      </c>
      <c r="L1074" s="51">
        <f>SUMIFS(D$2:D1074,C$2:C1074,C1074)-SUMIFS(E$2:E1074,C$2:C1074,C1074)+IFERROR(VLOOKUP(C1074,Master!B$1:F$101,5,FALSE),0)</f>
        <v>0</v>
      </c>
    </row>
    <row r="1075" spans="1:12">
      <c r="A1075" s="47">
        <f>IF(I1075=0,A1074,COUNTIF(I$2:I1075,"=0")+1)</f>
        <v>513</v>
      </c>
      <c r="B1075" s="203"/>
      <c r="C1075" s="345"/>
      <c r="D1075" s="189"/>
      <c r="E1075" s="188"/>
      <c r="F1075" s="190"/>
      <c r="G1075" t="e">
        <f t="shared" si="54"/>
        <v>#N/A</v>
      </c>
      <c r="H1075">
        <f>ROW()</f>
        <v>1075</v>
      </c>
      <c r="I1075" t="str">
        <f>IF(SUM(D1075:E1075)&lt;&gt;0,SUM(D$2:D1075)-SUM(E$2:E1075),"")</f>
        <v/>
      </c>
      <c r="J1075" s="203" t="str">
        <f t="shared" si="53"/>
        <v/>
      </c>
      <c r="K1075" s="54" t="str">
        <f t="shared" si="52"/>
        <v>By  Rs/-0</v>
      </c>
      <c r="L1075" s="51">
        <f>SUMIFS(D$2:D1075,C$2:C1075,C1075)-SUMIFS(E$2:E1075,C$2:C1075,C1075)+IFERROR(VLOOKUP(C1075,Master!B$1:F$101,5,FALSE),0)</f>
        <v>0</v>
      </c>
    </row>
    <row r="1076" spans="1:12">
      <c r="A1076" s="47">
        <f>IF(I1076=0,A1075,COUNTIF(I$2:I1076,"=0")+1)</f>
        <v>513</v>
      </c>
      <c r="B1076" s="203"/>
      <c r="C1076" s="345"/>
      <c r="D1076" s="189"/>
      <c r="E1076" s="188"/>
      <c r="F1076" s="190"/>
      <c r="G1076" t="e">
        <f t="shared" si="54"/>
        <v>#N/A</v>
      </c>
      <c r="H1076">
        <f>ROW()</f>
        <v>1076</v>
      </c>
      <c r="I1076" t="str">
        <f>IF(SUM(D1076:E1076)&lt;&gt;0,SUM(D$2:D1076)-SUM(E$2:E1076),"")</f>
        <v/>
      </c>
      <c r="J1076" s="203" t="str">
        <f t="shared" si="53"/>
        <v/>
      </c>
      <c r="K1076" s="54" t="str">
        <f t="shared" si="52"/>
        <v>By  Rs/-0</v>
      </c>
      <c r="L1076" s="51">
        <f>SUMIFS(D$2:D1076,C$2:C1076,C1076)-SUMIFS(E$2:E1076,C$2:C1076,C1076)+IFERROR(VLOOKUP(C1076,Master!B$1:F$101,5,FALSE),0)</f>
        <v>0</v>
      </c>
    </row>
    <row r="1077" spans="1:12">
      <c r="A1077" s="47">
        <f>IF(I1077=0,A1076,COUNTIF(I$2:I1077,"=0")+1)</f>
        <v>513</v>
      </c>
      <c r="B1077" s="203"/>
      <c r="C1077" s="345"/>
      <c r="D1077" s="189"/>
      <c r="E1077" s="188"/>
      <c r="F1077" s="190"/>
      <c r="G1077" t="e">
        <f t="shared" si="54"/>
        <v>#N/A</v>
      </c>
      <c r="H1077">
        <f>ROW()</f>
        <v>1077</v>
      </c>
      <c r="I1077" t="str">
        <f>IF(SUM(D1077:E1077)&lt;&gt;0,SUM(D$2:D1077)-SUM(E$2:E1077),"")</f>
        <v/>
      </c>
      <c r="J1077" s="203" t="str">
        <f t="shared" si="53"/>
        <v/>
      </c>
      <c r="K1077" s="54" t="str">
        <f t="shared" si="52"/>
        <v>By  Rs/-0</v>
      </c>
      <c r="L1077" s="51">
        <f>SUMIFS(D$2:D1077,C$2:C1077,C1077)-SUMIFS(E$2:E1077,C$2:C1077,C1077)+IFERROR(VLOOKUP(C1077,Master!B$1:F$101,5,FALSE),0)</f>
        <v>0</v>
      </c>
    </row>
    <row r="1078" spans="1:12">
      <c r="A1078" s="47">
        <f>IF(I1078=0,A1077,COUNTIF(I$2:I1078,"=0")+1)</f>
        <v>513</v>
      </c>
      <c r="B1078" s="203"/>
      <c r="C1078" s="345"/>
      <c r="D1078" s="189"/>
      <c r="E1078" s="188"/>
      <c r="F1078" s="190"/>
      <c r="G1078" t="e">
        <f t="shared" si="54"/>
        <v>#N/A</v>
      </c>
      <c r="H1078">
        <f>ROW()</f>
        <v>1078</v>
      </c>
      <c r="I1078" t="str">
        <f>IF(SUM(D1078:E1078)&lt;&gt;0,SUM(D$2:D1078)-SUM(E$2:E1078),"")</f>
        <v/>
      </c>
      <c r="J1078" s="203" t="str">
        <f t="shared" si="53"/>
        <v/>
      </c>
      <c r="K1078" s="54" t="str">
        <f t="shared" si="52"/>
        <v>By  Rs/-0</v>
      </c>
      <c r="L1078" s="51">
        <f>SUMIFS(D$2:D1078,C$2:C1078,C1078)-SUMIFS(E$2:E1078,C$2:C1078,C1078)+IFERROR(VLOOKUP(C1078,Master!B$1:F$101,5,FALSE),0)</f>
        <v>0</v>
      </c>
    </row>
    <row r="1079" spans="1:12">
      <c r="A1079" s="47">
        <f>IF(I1079=0,A1078,COUNTIF(I$2:I1079,"=0")+1)</f>
        <v>513</v>
      </c>
      <c r="B1079" s="203"/>
      <c r="C1079" s="345"/>
      <c r="D1079" s="189"/>
      <c r="E1079" s="188"/>
      <c r="F1079" s="190"/>
      <c r="G1079" t="e">
        <f t="shared" si="54"/>
        <v>#N/A</v>
      </c>
      <c r="H1079">
        <f>ROW()</f>
        <v>1079</v>
      </c>
      <c r="I1079" t="str">
        <f>IF(SUM(D1079:E1079)&lt;&gt;0,SUM(D$2:D1079)-SUM(E$2:E1079),"")</f>
        <v/>
      </c>
      <c r="J1079" s="203" t="str">
        <f t="shared" si="53"/>
        <v/>
      </c>
      <c r="K1079" s="54" t="str">
        <f t="shared" si="52"/>
        <v>By  Rs/-0</v>
      </c>
      <c r="L1079" s="51">
        <f>SUMIFS(D$2:D1079,C$2:C1079,C1079)-SUMIFS(E$2:E1079,C$2:C1079,C1079)+IFERROR(VLOOKUP(C1079,Master!B$1:F$101,5,FALSE),0)</f>
        <v>0</v>
      </c>
    </row>
    <row r="1080" spans="1:12">
      <c r="A1080" s="47">
        <f>IF(I1080=0,A1079,COUNTIF(I$2:I1080,"=0")+1)</f>
        <v>513</v>
      </c>
      <c r="B1080" s="203"/>
      <c r="C1080" s="345"/>
      <c r="D1080" s="189"/>
      <c r="E1080" s="188"/>
      <c r="F1080" s="190"/>
      <c r="G1080" t="e">
        <f t="shared" si="54"/>
        <v>#N/A</v>
      </c>
      <c r="H1080">
        <f>ROW()</f>
        <v>1080</v>
      </c>
      <c r="I1080" t="str">
        <f>IF(SUM(D1080:E1080)&lt;&gt;0,SUM(D$2:D1080)-SUM(E$2:E1080),"")</f>
        <v/>
      </c>
      <c r="J1080" s="203" t="str">
        <f t="shared" si="53"/>
        <v/>
      </c>
      <c r="K1080" s="54" t="str">
        <f t="shared" si="52"/>
        <v>By  Rs/-0</v>
      </c>
      <c r="L1080" s="51">
        <f>SUMIFS(D$2:D1080,C$2:C1080,C1080)-SUMIFS(E$2:E1080,C$2:C1080,C1080)+IFERROR(VLOOKUP(C1080,Master!B$1:F$101,5,FALSE),0)</f>
        <v>0</v>
      </c>
    </row>
    <row r="1081" spans="1:12">
      <c r="A1081" s="47">
        <f>IF(I1081=0,A1080,COUNTIF(I$2:I1081,"=0")+1)</f>
        <v>513</v>
      </c>
      <c r="B1081" s="203"/>
      <c r="C1081" s="345"/>
      <c r="D1081" s="189"/>
      <c r="E1081" s="188"/>
      <c r="F1081" s="190"/>
      <c r="G1081" t="e">
        <f t="shared" si="54"/>
        <v>#N/A</v>
      </c>
      <c r="H1081">
        <f>ROW()</f>
        <v>1081</v>
      </c>
      <c r="I1081" t="str">
        <f>IF(SUM(D1081:E1081)&lt;&gt;0,SUM(D$2:D1081)-SUM(E$2:E1081),"")</f>
        <v/>
      </c>
      <c r="J1081" s="203" t="str">
        <f t="shared" si="53"/>
        <v/>
      </c>
      <c r="K1081" s="54" t="str">
        <f t="shared" si="52"/>
        <v>By  Rs/-0</v>
      </c>
      <c r="L1081" s="51">
        <f>SUMIFS(D$2:D1081,C$2:C1081,C1081)-SUMIFS(E$2:E1081,C$2:C1081,C1081)+IFERROR(VLOOKUP(C1081,Master!B$1:F$101,5,FALSE),0)</f>
        <v>0</v>
      </c>
    </row>
    <row r="1082" spans="1:12">
      <c r="A1082" s="47">
        <f>IF(I1082=0,A1081,COUNTIF(I$2:I1082,"=0")+1)</f>
        <v>513</v>
      </c>
      <c r="B1082" s="203"/>
      <c r="C1082" s="345"/>
      <c r="D1082" s="189"/>
      <c r="E1082" s="188"/>
      <c r="F1082" s="190"/>
      <c r="G1082" t="e">
        <f t="shared" si="54"/>
        <v>#N/A</v>
      </c>
      <c r="H1082">
        <f>ROW()</f>
        <v>1082</v>
      </c>
      <c r="I1082" t="str">
        <f>IF(SUM(D1082:E1082)&lt;&gt;0,SUM(D$2:D1082)-SUM(E$2:E1082),"")</f>
        <v/>
      </c>
      <c r="J1082" s="203" t="str">
        <f t="shared" si="53"/>
        <v/>
      </c>
      <c r="K1082" s="54" t="str">
        <f t="shared" si="52"/>
        <v>By  Rs/-0</v>
      </c>
      <c r="L1082" s="51">
        <f>SUMIFS(D$2:D1082,C$2:C1082,C1082)-SUMIFS(E$2:E1082,C$2:C1082,C1082)+IFERROR(VLOOKUP(C1082,Master!B$1:F$101,5,FALSE),0)</f>
        <v>0</v>
      </c>
    </row>
    <row r="1083" spans="1:12">
      <c r="A1083" s="47">
        <f>IF(I1083=0,A1082,COUNTIF(I$2:I1083,"=0")+1)</f>
        <v>513</v>
      </c>
      <c r="B1083" s="203"/>
      <c r="C1083" s="345"/>
      <c r="D1083" s="189"/>
      <c r="E1083" s="188"/>
      <c r="F1083" s="190"/>
      <c r="G1083" t="e">
        <f t="shared" si="54"/>
        <v>#N/A</v>
      </c>
      <c r="H1083">
        <f>ROW()</f>
        <v>1083</v>
      </c>
      <c r="I1083" t="str">
        <f>IF(SUM(D1083:E1083)&lt;&gt;0,SUM(D$2:D1083)-SUM(E$2:E1083),"")</f>
        <v/>
      </c>
      <c r="J1083" s="203" t="str">
        <f t="shared" si="53"/>
        <v/>
      </c>
      <c r="K1083" s="54" t="str">
        <f t="shared" si="52"/>
        <v>By  Rs/-0</v>
      </c>
      <c r="L1083" s="51">
        <f>SUMIFS(D$2:D1083,C$2:C1083,C1083)-SUMIFS(E$2:E1083,C$2:C1083,C1083)+IFERROR(VLOOKUP(C1083,Master!B$1:F$101,5,FALSE),0)</f>
        <v>0</v>
      </c>
    </row>
    <row r="1084" spans="1:12">
      <c r="A1084" s="47">
        <f>IF(I1084=0,A1083,COUNTIF(I$2:I1084,"=0")+1)</f>
        <v>513</v>
      </c>
      <c r="B1084" s="203"/>
      <c r="C1084" s="345"/>
      <c r="D1084" s="189"/>
      <c r="E1084" s="188"/>
      <c r="F1084" s="190"/>
      <c r="G1084" t="e">
        <f t="shared" si="54"/>
        <v>#N/A</v>
      </c>
      <c r="H1084">
        <f>ROW()</f>
        <v>1084</v>
      </c>
      <c r="I1084" t="str">
        <f>IF(SUM(D1084:E1084)&lt;&gt;0,SUM(D$2:D1084)-SUM(E$2:E1084),"")</f>
        <v/>
      </c>
      <c r="J1084" s="203" t="str">
        <f t="shared" si="53"/>
        <v/>
      </c>
      <c r="K1084" s="54" t="str">
        <f t="shared" si="52"/>
        <v>By  Rs/-0</v>
      </c>
      <c r="L1084" s="51">
        <f>SUMIFS(D$2:D1084,C$2:C1084,C1084)-SUMIFS(E$2:E1084,C$2:C1084,C1084)+IFERROR(VLOOKUP(C1084,Master!B$1:F$101,5,FALSE),0)</f>
        <v>0</v>
      </c>
    </row>
    <row r="1085" spans="1:12">
      <c r="A1085" s="47">
        <f>IF(I1085=0,A1084,COUNTIF(I$2:I1085,"=0")+1)</f>
        <v>513</v>
      </c>
      <c r="B1085" s="203"/>
      <c r="C1085" s="345"/>
      <c r="D1085" s="189"/>
      <c r="E1085" s="188"/>
      <c r="F1085" s="190"/>
      <c r="G1085" t="e">
        <f t="shared" si="54"/>
        <v>#N/A</v>
      </c>
      <c r="H1085">
        <f>ROW()</f>
        <v>1085</v>
      </c>
      <c r="I1085" t="str">
        <f>IF(SUM(D1085:E1085)&lt;&gt;0,SUM(D$2:D1085)-SUM(E$2:E1085),"")</f>
        <v/>
      </c>
      <c r="J1085" s="203" t="str">
        <f t="shared" si="53"/>
        <v/>
      </c>
      <c r="K1085" s="54" t="str">
        <f t="shared" si="52"/>
        <v>By  Rs/-0</v>
      </c>
      <c r="L1085" s="51">
        <f>SUMIFS(D$2:D1085,C$2:C1085,C1085)-SUMIFS(E$2:E1085,C$2:C1085,C1085)+IFERROR(VLOOKUP(C1085,Master!B$1:F$101,5,FALSE),0)</f>
        <v>0</v>
      </c>
    </row>
    <row r="1086" spans="1:12">
      <c r="A1086" s="47">
        <f>IF(I1086=0,A1085,COUNTIF(I$2:I1086,"=0")+1)</f>
        <v>513</v>
      </c>
      <c r="B1086" s="203"/>
      <c r="C1086" s="345"/>
      <c r="D1086" s="189"/>
      <c r="E1086" s="188"/>
      <c r="F1086" s="190"/>
      <c r="G1086" t="e">
        <f t="shared" si="54"/>
        <v>#N/A</v>
      </c>
      <c r="H1086">
        <f>ROW()</f>
        <v>1086</v>
      </c>
      <c r="I1086" t="str">
        <f>IF(SUM(D1086:E1086)&lt;&gt;0,SUM(D$2:D1086)-SUM(E$2:E1086),"")</f>
        <v/>
      </c>
      <c r="J1086" s="203" t="str">
        <f t="shared" si="53"/>
        <v/>
      </c>
      <c r="K1086" s="54" t="str">
        <f t="shared" si="52"/>
        <v>By  Rs/-0</v>
      </c>
      <c r="L1086" s="51">
        <f>SUMIFS(D$2:D1086,C$2:C1086,C1086)-SUMIFS(E$2:E1086,C$2:C1086,C1086)+IFERROR(VLOOKUP(C1086,Master!B$1:F$101,5,FALSE),0)</f>
        <v>0</v>
      </c>
    </row>
    <row r="1087" spans="1:12">
      <c r="A1087" s="47">
        <f>IF(I1087=0,A1086,COUNTIF(I$2:I1087,"=0")+1)</f>
        <v>513</v>
      </c>
      <c r="B1087" s="203"/>
      <c r="C1087" s="345"/>
      <c r="D1087" s="189"/>
      <c r="E1087" s="188"/>
      <c r="F1087" s="190"/>
      <c r="G1087" t="e">
        <f t="shared" si="54"/>
        <v>#N/A</v>
      </c>
      <c r="H1087">
        <f>ROW()</f>
        <v>1087</v>
      </c>
      <c r="I1087" t="str">
        <f>IF(SUM(D1087:E1087)&lt;&gt;0,SUM(D$2:D1087)-SUM(E$2:E1087),"")</f>
        <v/>
      </c>
      <c r="J1087" s="203" t="str">
        <f t="shared" si="53"/>
        <v/>
      </c>
      <c r="K1087" s="54" t="str">
        <f t="shared" si="52"/>
        <v>By  Rs/-0</v>
      </c>
      <c r="L1087" s="51">
        <f>SUMIFS(D$2:D1087,C$2:C1087,C1087)-SUMIFS(E$2:E1087,C$2:C1087,C1087)+IFERROR(VLOOKUP(C1087,Master!B$1:F$101,5,FALSE),0)</f>
        <v>0</v>
      </c>
    </row>
    <row r="1088" spans="1:12">
      <c r="A1088" s="47">
        <f>IF(I1088=0,A1087,COUNTIF(I$2:I1088,"=0")+1)</f>
        <v>513</v>
      </c>
      <c r="B1088" s="203"/>
      <c r="C1088" s="345"/>
      <c r="D1088" s="189"/>
      <c r="E1088" s="188"/>
      <c r="F1088" s="190"/>
      <c r="G1088" t="e">
        <f t="shared" si="54"/>
        <v>#N/A</v>
      </c>
      <c r="H1088">
        <f>ROW()</f>
        <v>1088</v>
      </c>
      <c r="I1088" t="str">
        <f>IF(SUM(D1088:E1088)&lt;&gt;0,SUM(D$2:D1088)-SUM(E$2:E1088),"")</f>
        <v/>
      </c>
      <c r="J1088" s="203" t="str">
        <f t="shared" si="53"/>
        <v/>
      </c>
      <c r="K1088" s="54" t="str">
        <f t="shared" si="52"/>
        <v>By  Rs/-0</v>
      </c>
      <c r="L1088" s="51">
        <f>SUMIFS(D$2:D1088,C$2:C1088,C1088)-SUMIFS(E$2:E1088,C$2:C1088,C1088)+IFERROR(VLOOKUP(C1088,Master!B$1:F$101,5,FALSE),0)</f>
        <v>0</v>
      </c>
    </row>
    <row r="1089" spans="1:12">
      <c r="A1089" s="47">
        <f>IF(I1089=0,A1088,COUNTIF(I$2:I1089,"=0")+1)</f>
        <v>513</v>
      </c>
      <c r="B1089" s="203"/>
      <c r="C1089" s="345"/>
      <c r="D1089" s="189"/>
      <c r="E1089" s="188"/>
      <c r="F1089" s="190"/>
      <c r="G1089" t="e">
        <f t="shared" si="54"/>
        <v>#N/A</v>
      </c>
      <c r="H1089">
        <f>ROW()</f>
        <v>1089</v>
      </c>
      <c r="I1089" t="str">
        <f>IF(SUM(D1089:E1089)&lt;&gt;0,SUM(D$2:D1089)-SUM(E$2:E1089),"")</f>
        <v/>
      </c>
      <c r="J1089" s="203" t="str">
        <f t="shared" si="53"/>
        <v/>
      </c>
      <c r="K1089" s="54" t="str">
        <f t="shared" si="52"/>
        <v>By  Rs/-0</v>
      </c>
      <c r="L1089" s="51">
        <f>SUMIFS(D$2:D1089,C$2:C1089,C1089)-SUMIFS(E$2:E1089,C$2:C1089,C1089)+IFERROR(VLOOKUP(C1089,Master!B$1:F$101,5,FALSE),0)</f>
        <v>0</v>
      </c>
    </row>
    <row r="1090" spans="1:12">
      <c r="A1090" s="47">
        <f>IF(I1090=0,A1089,COUNTIF(I$2:I1090,"=0")+1)</f>
        <v>513</v>
      </c>
      <c r="B1090" s="203"/>
      <c r="C1090" s="345"/>
      <c r="D1090" s="189"/>
      <c r="E1090" s="188"/>
      <c r="F1090" s="190"/>
      <c r="G1090" t="e">
        <f t="shared" si="54"/>
        <v>#N/A</v>
      </c>
      <c r="H1090">
        <f>ROW()</f>
        <v>1090</v>
      </c>
      <c r="I1090" t="str">
        <f>IF(SUM(D1090:E1090)&lt;&gt;0,SUM(D$2:D1090)-SUM(E$2:E1090),"")</f>
        <v/>
      </c>
      <c r="J1090" s="203" t="str">
        <f t="shared" si="53"/>
        <v/>
      </c>
      <c r="K1090" s="54" t="str">
        <f t="shared" ref="K1090:K1153" si="55">IF(I1090=0,"By "&amp;C1089&amp;" Rs/- "&amp;SUM(D1089:E1089),"By "&amp;C1091&amp;" Rs/-"&amp;SUM(D1091:E1091))</f>
        <v>By  Rs/-0</v>
      </c>
      <c r="L1090" s="51">
        <f>SUMIFS(D$2:D1090,C$2:C1090,C1090)-SUMIFS(E$2:E1090,C$2:C1090,C1090)+IFERROR(VLOOKUP(C1090,Master!B$1:F$101,5,FALSE),0)</f>
        <v>0</v>
      </c>
    </row>
    <row r="1091" spans="1:12">
      <c r="A1091" s="47">
        <f>IF(I1091=0,A1090,COUNTIF(I$2:I1091,"=0")+1)</f>
        <v>513</v>
      </c>
      <c r="B1091" s="203"/>
      <c r="C1091" s="345"/>
      <c r="D1091" s="189"/>
      <c r="E1091" s="188"/>
      <c r="F1091" s="190"/>
      <c r="G1091" t="e">
        <f t="shared" si="54"/>
        <v>#N/A</v>
      </c>
      <c r="H1091">
        <f>ROW()</f>
        <v>1091</v>
      </c>
      <c r="I1091" t="str">
        <f>IF(SUM(D1091:E1091)&lt;&gt;0,SUM(D$2:D1091)-SUM(E$2:E1091),"")</f>
        <v/>
      </c>
      <c r="J1091" s="203" t="str">
        <f t="shared" ref="J1091:J1154" si="56">IFERROR(AVERAGEIFS(B:B,A:A,A1091),"")</f>
        <v/>
      </c>
      <c r="K1091" s="54" t="str">
        <f t="shared" si="55"/>
        <v>By  Rs/-0</v>
      </c>
      <c r="L1091" s="51">
        <f>SUMIFS(D$2:D1091,C$2:C1091,C1091)-SUMIFS(E$2:E1091,C$2:C1091,C1091)+IFERROR(VLOOKUP(C1091,Master!B$1:F$101,5,FALSE),0)</f>
        <v>0</v>
      </c>
    </row>
    <row r="1092" spans="1:12">
      <c r="A1092" s="47">
        <f>IF(I1092=0,A1091,COUNTIF(I$2:I1092,"=0")+1)</f>
        <v>513</v>
      </c>
      <c r="B1092" s="203"/>
      <c r="C1092" s="345"/>
      <c r="D1092" s="189"/>
      <c r="E1092" s="188"/>
      <c r="F1092" s="190"/>
      <c r="G1092" t="e">
        <f t="shared" si="54"/>
        <v>#N/A</v>
      </c>
      <c r="H1092">
        <f>ROW()</f>
        <v>1092</v>
      </c>
      <c r="I1092" t="str">
        <f>IF(SUM(D1092:E1092)&lt;&gt;0,SUM(D$2:D1092)-SUM(E$2:E1092),"")</f>
        <v/>
      </c>
      <c r="J1092" s="203" t="str">
        <f t="shared" si="56"/>
        <v/>
      </c>
      <c r="K1092" s="54" t="str">
        <f t="shared" si="55"/>
        <v>By  Rs/-0</v>
      </c>
      <c r="L1092" s="51">
        <f>SUMIFS(D$2:D1092,C$2:C1092,C1092)-SUMIFS(E$2:E1092,C$2:C1092,C1092)+IFERROR(VLOOKUP(C1092,Master!B$1:F$101,5,FALSE),0)</f>
        <v>0</v>
      </c>
    </row>
    <row r="1093" spans="1:12">
      <c r="A1093" s="47">
        <f>IF(I1093=0,A1092,COUNTIF(I$2:I1093,"=0")+1)</f>
        <v>513</v>
      </c>
      <c r="B1093" s="203"/>
      <c r="C1093" s="345"/>
      <c r="D1093" s="189"/>
      <c r="E1093" s="188"/>
      <c r="F1093" s="190"/>
      <c r="G1093" t="e">
        <f t="shared" si="54"/>
        <v>#N/A</v>
      </c>
      <c r="H1093">
        <f>ROW()</f>
        <v>1093</v>
      </c>
      <c r="I1093" t="str">
        <f>IF(SUM(D1093:E1093)&lt;&gt;0,SUM(D$2:D1093)-SUM(E$2:E1093),"")</f>
        <v/>
      </c>
      <c r="J1093" s="203" t="str">
        <f t="shared" si="56"/>
        <v/>
      </c>
      <c r="K1093" s="54" t="str">
        <f t="shared" si="55"/>
        <v>By  Rs/-0</v>
      </c>
      <c r="L1093" s="51">
        <f>SUMIFS(D$2:D1093,C$2:C1093,C1093)-SUMIFS(E$2:E1093,C$2:C1093,C1093)+IFERROR(VLOOKUP(C1093,Master!B$1:F$101,5,FALSE),0)</f>
        <v>0</v>
      </c>
    </row>
    <row r="1094" spans="1:12">
      <c r="A1094" s="47">
        <f>IF(I1094=0,A1093,COUNTIF(I$2:I1094,"=0")+1)</f>
        <v>513</v>
      </c>
      <c r="B1094" s="203"/>
      <c r="C1094" s="345"/>
      <c r="D1094" s="189"/>
      <c r="E1094" s="188"/>
      <c r="F1094" s="190"/>
      <c r="G1094" t="e">
        <f t="shared" si="54"/>
        <v>#N/A</v>
      </c>
      <c r="H1094">
        <f>ROW()</f>
        <v>1094</v>
      </c>
      <c r="I1094" t="str">
        <f>IF(SUM(D1094:E1094)&lt;&gt;0,SUM(D$2:D1094)-SUM(E$2:E1094),"")</f>
        <v/>
      </c>
      <c r="J1094" s="203" t="str">
        <f t="shared" si="56"/>
        <v/>
      </c>
      <c r="K1094" s="54" t="str">
        <f t="shared" si="55"/>
        <v>By  Rs/-0</v>
      </c>
      <c r="L1094" s="51">
        <f>SUMIFS(D$2:D1094,C$2:C1094,C1094)-SUMIFS(E$2:E1094,C$2:C1094,C1094)+IFERROR(VLOOKUP(C1094,Master!B$1:F$101,5,FALSE),0)</f>
        <v>0</v>
      </c>
    </row>
    <row r="1095" spans="1:12">
      <c r="A1095" s="47">
        <f>IF(I1095=0,A1094,COUNTIF(I$2:I1095,"=0")+1)</f>
        <v>513</v>
      </c>
      <c r="B1095" s="203"/>
      <c r="C1095" s="345"/>
      <c r="D1095" s="189"/>
      <c r="E1095" s="188"/>
      <c r="F1095" s="190"/>
      <c r="G1095" t="e">
        <f t="shared" si="54"/>
        <v>#N/A</v>
      </c>
      <c r="H1095">
        <f>ROW()</f>
        <v>1095</v>
      </c>
      <c r="I1095" t="str">
        <f>IF(SUM(D1095:E1095)&lt;&gt;0,SUM(D$2:D1095)-SUM(E$2:E1095),"")</f>
        <v/>
      </c>
      <c r="J1095" s="203" t="str">
        <f t="shared" si="56"/>
        <v/>
      </c>
      <c r="K1095" s="54" t="str">
        <f t="shared" si="55"/>
        <v>By  Rs/-0</v>
      </c>
      <c r="L1095" s="51">
        <f>SUMIFS(D$2:D1095,C$2:C1095,C1095)-SUMIFS(E$2:E1095,C$2:C1095,C1095)+IFERROR(VLOOKUP(C1095,Master!B$1:F$101,5,FALSE),0)</f>
        <v>0</v>
      </c>
    </row>
    <row r="1096" spans="1:12">
      <c r="A1096" s="47">
        <f>IF(I1096=0,A1095,COUNTIF(I$2:I1096,"=0")+1)</f>
        <v>513</v>
      </c>
      <c r="B1096" s="203"/>
      <c r="C1096" s="345"/>
      <c r="D1096" s="189"/>
      <c r="E1096" s="188"/>
      <c r="F1096" s="190"/>
      <c r="G1096" t="e">
        <f t="shared" si="54"/>
        <v>#N/A</v>
      </c>
      <c r="H1096">
        <f>ROW()</f>
        <v>1096</v>
      </c>
      <c r="I1096" t="str">
        <f>IF(SUM(D1096:E1096)&lt;&gt;0,SUM(D$2:D1096)-SUM(E$2:E1096),"")</f>
        <v/>
      </c>
      <c r="J1096" s="203" t="str">
        <f t="shared" si="56"/>
        <v/>
      </c>
      <c r="K1096" s="54" t="str">
        <f t="shared" si="55"/>
        <v>By  Rs/-0</v>
      </c>
      <c r="L1096" s="51">
        <f>SUMIFS(D$2:D1096,C$2:C1096,C1096)-SUMIFS(E$2:E1096,C$2:C1096,C1096)+IFERROR(VLOOKUP(C1096,Master!B$1:F$101,5,FALSE),0)</f>
        <v>0</v>
      </c>
    </row>
    <row r="1097" spans="1:12">
      <c r="A1097" s="47">
        <f>IF(I1097=0,A1096,COUNTIF(I$2:I1097,"=0")+1)</f>
        <v>513</v>
      </c>
      <c r="B1097" s="203"/>
      <c r="C1097" s="345"/>
      <c r="D1097" s="189"/>
      <c r="E1097" s="188"/>
      <c r="F1097" s="190"/>
      <c r="G1097" t="e">
        <f t="shared" si="54"/>
        <v>#N/A</v>
      </c>
      <c r="H1097">
        <f>ROW()</f>
        <v>1097</v>
      </c>
      <c r="I1097" t="str">
        <f>IF(SUM(D1097:E1097)&lt;&gt;0,SUM(D$2:D1097)-SUM(E$2:E1097),"")</f>
        <v/>
      </c>
      <c r="J1097" s="203" t="str">
        <f t="shared" si="56"/>
        <v/>
      </c>
      <c r="K1097" s="54" t="str">
        <f t="shared" si="55"/>
        <v>By  Rs/-0</v>
      </c>
      <c r="L1097" s="51">
        <f>SUMIFS(D$2:D1097,C$2:C1097,C1097)-SUMIFS(E$2:E1097,C$2:C1097,C1097)+IFERROR(VLOOKUP(C1097,Master!B$1:F$101,5,FALSE),0)</f>
        <v>0</v>
      </c>
    </row>
    <row r="1098" spans="1:12">
      <c r="A1098" s="47">
        <f>IF(I1098=0,A1097,COUNTIF(I$2:I1098,"=0")+1)</f>
        <v>513</v>
      </c>
      <c r="B1098" s="203"/>
      <c r="C1098" s="345"/>
      <c r="D1098" s="189"/>
      <c r="E1098" s="188"/>
      <c r="F1098" s="190"/>
      <c r="G1098" t="e">
        <f t="shared" si="54"/>
        <v>#N/A</v>
      </c>
      <c r="H1098">
        <f>ROW()</f>
        <v>1098</v>
      </c>
      <c r="I1098" t="str">
        <f>IF(SUM(D1098:E1098)&lt;&gt;0,SUM(D$2:D1098)-SUM(E$2:E1098),"")</f>
        <v/>
      </c>
      <c r="J1098" s="203" t="str">
        <f t="shared" si="56"/>
        <v/>
      </c>
      <c r="K1098" s="54" t="str">
        <f t="shared" si="55"/>
        <v>By  Rs/-0</v>
      </c>
      <c r="L1098" s="51">
        <f>SUMIFS(D$2:D1098,C$2:C1098,C1098)-SUMIFS(E$2:E1098,C$2:C1098,C1098)+IFERROR(VLOOKUP(C1098,Master!B$1:F$101,5,FALSE),0)</f>
        <v>0</v>
      </c>
    </row>
    <row r="1099" spans="1:12">
      <c r="A1099" s="47">
        <f>IF(I1099=0,A1098,COUNTIF(I$2:I1099,"=0")+1)</f>
        <v>513</v>
      </c>
      <c r="B1099" s="203"/>
      <c r="C1099" s="345"/>
      <c r="D1099" s="189"/>
      <c r="E1099" s="188"/>
      <c r="F1099" s="190"/>
      <c r="G1099" t="e">
        <f t="shared" si="54"/>
        <v>#N/A</v>
      </c>
      <c r="H1099">
        <f>ROW()</f>
        <v>1099</v>
      </c>
      <c r="I1099" t="str">
        <f>IF(SUM(D1099:E1099)&lt;&gt;0,SUM(D$2:D1099)-SUM(E$2:E1099),"")</f>
        <v/>
      </c>
      <c r="J1099" s="203" t="str">
        <f t="shared" si="56"/>
        <v/>
      </c>
      <c r="K1099" s="54" t="str">
        <f t="shared" si="55"/>
        <v>By  Rs/-0</v>
      </c>
      <c r="L1099" s="51">
        <f>SUMIFS(D$2:D1099,C$2:C1099,C1099)-SUMIFS(E$2:E1099,C$2:C1099,C1099)+IFERROR(VLOOKUP(C1099,Master!B$1:F$101,5,FALSE),0)</f>
        <v>0</v>
      </c>
    </row>
    <row r="1100" spans="1:12">
      <c r="A1100" s="47">
        <f>IF(I1100=0,A1099,COUNTIF(I$2:I1100,"=0")+1)</f>
        <v>513</v>
      </c>
      <c r="B1100" s="203"/>
      <c r="C1100" s="345"/>
      <c r="D1100" s="189"/>
      <c r="E1100" s="188"/>
      <c r="F1100" s="190"/>
      <c r="G1100" t="e">
        <f t="shared" ref="G1100:G1163" si="57">VLOOKUP(C1100,LL,2,FALSE)</f>
        <v>#N/A</v>
      </c>
      <c r="H1100">
        <f>ROW()</f>
        <v>1100</v>
      </c>
      <c r="I1100" t="str">
        <f>IF(SUM(D1100:E1100)&lt;&gt;0,SUM(D$2:D1100)-SUM(E$2:E1100),"")</f>
        <v/>
      </c>
      <c r="J1100" s="203" t="str">
        <f t="shared" si="56"/>
        <v/>
      </c>
      <c r="K1100" s="54" t="str">
        <f t="shared" si="55"/>
        <v>By  Rs/-0</v>
      </c>
      <c r="L1100" s="51">
        <f>SUMIFS(D$2:D1100,C$2:C1100,C1100)-SUMIFS(E$2:E1100,C$2:C1100,C1100)+IFERROR(VLOOKUP(C1100,Master!B$1:F$101,5,FALSE),0)</f>
        <v>0</v>
      </c>
    </row>
    <row r="1101" spans="1:12">
      <c r="A1101" s="47">
        <f>IF(I1101=0,A1100,COUNTIF(I$2:I1101,"=0")+1)</f>
        <v>513</v>
      </c>
      <c r="B1101" s="203"/>
      <c r="C1101" s="345"/>
      <c r="D1101" s="189"/>
      <c r="E1101" s="188"/>
      <c r="F1101" s="190"/>
      <c r="G1101" t="e">
        <f t="shared" si="57"/>
        <v>#N/A</v>
      </c>
      <c r="H1101">
        <f>ROW()</f>
        <v>1101</v>
      </c>
      <c r="I1101" t="str">
        <f>IF(SUM(D1101:E1101)&lt;&gt;0,SUM(D$2:D1101)-SUM(E$2:E1101),"")</f>
        <v/>
      </c>
      <c r="J1101" s="203" t="str">
        <f t="shared" si="56"/>
        <v/>
      </c>
      <c r="K1101" s="54" t="str">
        <f t="shared" si="55"/>
        <v>By  Rs/-0</v>
      </c>
      <c r="L1101" s="51">
        <f>SUMIFS(D$2:D1101,C$2:C1101,C1101)-SUMIFS(E$2:E1101,C$2:C1101,C1101)+IFERROR(VLOOKUP(C1101,Master!B$1:F$101,5,FALSE),0)</f>
        <v>0</v>
      </c>
    </row>
    <row r="1102" spans="1:12">
      <c r="A1102" s="47">
        <f>IF(I1102=0,A1101,COUNTIF(I$2:I1102,"=0")+1)</f>
        <v>513</v>
      </c>
      <c r="B1102" s="203"/>
      <c r="C1102" s="345"/>
      <c r="D1102" s="189"/>
      <c r="E1102" s="188"/>
      <c r="F1102" s="190"/>
      <c r="G1102" t="e">
        <f t="shared" si="57"/>
        <v>#N/A</v>
      </c>
      <c r="H1102">
        <f>ROW()</f>
        <v>1102</v>
      </c>
      <c r="I1102" t="str">
        <f>IF(SUM(D1102:E1102)&lt;&gt;0,SUM(D$2:D1102)-SUM(E$2:E1102),"")</f>
        <v/>
      </c>
      <c r="J1102" s="203" t="str">
        <f t="shared" si="56"/>
        <v/>
      </c>
      <c r="K1102" s="54" t="str">
        <f t="shared" si="55"/>
        <v>By  Rs/-0</v>
      </c>
      <c r="L1102" s="51">
        <f>SUMIFS(D$2:D1102,C$2:C1102,C1102)-SUMIFS(E$2:E1102,C$2:C1102,C1102)+IFERROR(VLOOKUP(C1102,Master!B$1:F$101,5,FALSE),0)</f>
        <v>0</v>
      </c>
    </row>
    <row r="1103" spans="1:12">
      <c r="A1103" s="47">
        <f>IF(I1103=0,A1102,COUNTIF(I$2:I1103,"=0")+1)</f>
        <v>513</v>
      </c>
      <c r="B1103" s="203"/>
      <c r="C1103" s="345"/>
      <c r="D1103" s="189"/>
      <c r="E1103" s="188"/>
      <c r="F1103" s="190"/>
      <c r="G1103" t="e">
        <f t="shared" si="57"/>
        <v>#N/A</v>
      </c>
      <c r="H1103">
        <f>ROW()</f>
        <v>1103</v>
      </c>
      <c r="I1103" t="str">
        <f>IF(SUM(D1103:E1103)&lt;&gt;0,SUM(D$2:D1103)-SUM(E$2:E1103),"")</f>
        <v/>
      </c>
      <c r="J1103" s="203" t="str">
        <f t="shared" si="56"/>
        <v/>
      </c>
      <c r="K1103" s="54" t="str">
        <f t="shared" si="55"/>
        <v>By  Rs/-0</v>
      </c>
      <c r="L1103" s="51">
        <f>SUMIFS(D$2:D1103,C$2:C1103,C1103)-SUMIFS(E$2:E1103,C$2:C1103,C1103)+IFERROR(VLOOKUP(C1103,Master!B$1:F$101,5,FALSE),0)</f>
        <v>0</v>
      </c>
    </row>
    <row r="1104" spans="1:12">
      <c r="A1104" s="47">
        <f>IF(I1104=0,A1103,COUNTIF(I$2:I1104,"=0")+1)</f>
        <v>513</v>
      </c>
      <c r="B1104" s="203"/>
      <c r="C1104" s="345"/>
      <c r="D1104" s="189"/>
      <c r="E1104" s="188"/>
      <c r="F1104" s="190"/>
      <c r="G1104" t="e">
        <f t="shared" si="57"/>
        <v>#N/A</v>
      </c>
      <c r="H1104">
        <f>ROW()</f>
        <v>1104</v>
      </c>
      <c r="I1104" t="str">
        <f>IF(SUM(D1104:E1104)&lt;&gt;0,SUM(D$2:D1104)-SUM(E$2:E1104),"")</f>
        <v/>
      </c>
      <c r="J1104" s="203" t="str">
        <f t="shared" si="56"/>
        <v/>
      </c>
      <c r="K1104" s="54" t="str">
        <f t="shared" si="55"/>
        <v>By  Rs/-0</v>
      </c>
      <c r="L1104" s="51">
        <f>SUMIFS(D$2:D1104,C$2:C1104,C1104)-SUMIFS(E$2:E1104,C$2:C1104,C1104)+IFERROR(VLOOKUP(C1104,Master!B$1:F$101,5,FALSE),0)</f>
        <v>0</v>
      </c>
    </row>
    <row r="1105" spans="1:12">
      <c r="A1105" s="47">
        <f>IF(I1105=0,A1104,COUNTIF(I$2:I1105,"=0")+1)</f>
        <v>513</v>
      </c>
      <c r="B1105" s="203"/>
      <c r="C1105" s="345"/>
      <c r="D1105" s="189"/>
      <c r="E1105" s="188"/>
      <c r="F1105" s="190"/>
      <c r="G1105" t="e">
        <f t="shared" si="57"/>
        <v>#N/A</v>
      </c>
      <c r="H1105">
        <f>ROW()</f>
        <v>1105</v>
      </c>
      <c r="I1105" t="str">
        <f>IF(SUM(D1105:E1105)&lt;&gt;0,SUM(D$2:D1105)-SUM(E$2:E1105),"")</f>
        <v/>
      </c>
      <c r="J1105" s="203" t="str">
        <f t="shared" si="56"/>
        <v/>
      </c>
      <c r="K1105" s="54" t="str">
        <f t="shared" si="55"/>
        <v>By  Rs/-0</v>
      </c>
      <c r="L1105" s="51">
        <f>SUMIFS(D$2:D1105,C$2:C1105,C1105)-SUMIFS(E$2:E1105,C$2:C1105,C1105)+IFERROR(VLOOKUP(C1105,Master!B$1:F$101,5,FALSE),0)</f>
        <v>0</v>
      </c>
    </row>
    <row r="1106" spans="1:12">
      <c r="A1106" s="47">
        <f>IF(I1106=0,A1105,COUNTIF(I$2:I1106,"=0")+1)</f>
        <v>513</v>
      </c>
      <c r="B1106" s="203"/>
      <c r="C1106" s="345"/>
      <c r="D1106" s="189"/>
      <c r="E1106" s="188"/>
      <c r="F1106" s="190"/>
      <c r="G1106" t="e">
        <f t="shared" si="57"/>
        <v>#N/A</v>
      </c>
      <c r="H1106">
        <f>ROW()</f>
        <v>1106</v>
      </c>
      <c r="I1106" t="str">
        <f>IF(SUM(D1106:E1106)&lt;&gt;0,SUM(D$2:D1106)-SUM(E$2:E1106),"")</f>
        <v/>
      </c>
      <c r="J1106" s="203" t="str">
        <f t="shared" si="56"/>
        <v/>
      </c>
      <c r="K1106" s="54" t="str">
        <f t="shared" si="55"/>
        <v>By  Rs/-0</v>
      </c>
      <c r="L1106" s="51">
        <f>SUMIFS(D$2:D1106,C$2:C1106,C1106)-SUMIFS(E$2:E1106,C$2:C1106,C1106)+IFERROR(VLOOKUP(C1106,Master!B$1:F$101,5,FALSE),0)</f>
        <v>0</v>
      </c>
    </row>
    <row r="1107" spans="1:12">
      <c r="A1107" s="47">
        <f>IF(I1107=0,A1106,COUNTIF(I$2:I1107,"=0")+1)</f>
        <v>513</v>
      </c>
      <c r="B1107" s="203"/>
      <c r="C1107" s="345"/>
      <c r="D1107" s="189"/>
      <c r="E1107" s="188"/>
      <c r="F1107" s="190"/>
      <c r="G1107" t="e">
        <f t="shared" si="57"/>
        <v>#N/A</v>
      </c>
      <c r="H1107">
        <f>ROW()</f>
        <v>1107</v>
      </c>
      <c r="I1107" t="str">
        <f>IF(SUM(D1107:E1107)&lt;&gt;0,SUM(D$2:D1107)-SUM(E$2:E1107),"")</f>
        <v/>
      </c>
      <c r="J1107" s="203" t="str">
        <f t="shared" si="56"/>
        <v/>
      </c>
      <c r="K1107" s="54" t="str">
        <f t="shared" si="55"/>
        <v>By  Rs/-0</v>
      </c>
      <c r="L1107" s="51">
        <f>SUMIFS(D$2:D1107,C$2:C1107,C1107)-SUMIFS(E$2:E1107,C$2:C1107,C1107)+IFERROR(VLOOKUP(C1107,Master!B$1:F$101,5,FALSE),0)</f>
        <v>0</v>
      </c>
    </row>
    <row r="1108" spans="1:12">
      <c r="A1108" s="47">
        <f>IF(I1108=0,A1107,COUNTIF(I$2:I1108,"=0")+1)</f>
        <v>513</v>
      </c>
      <c r="B1108" s="203"/>
      <c r="C1108" s="345"/>
      <c r="D1108" s="189"/>
      <c r="E1108" s="188"/>
      <c r="F1108" s="190"/>
      <c r="G1108" t="e">
        <f t="shared" si="57"/>
        <v>#N/A</v>
      </c>
      <c r="H1108">
        <f>ROW()</f>
        <v>1108</v>
      </c>
      <c r="I1108" t="str">
        <f>IF(SUM(D1108:E1108)&lt;&gt;0,SUM(D$2:D1108)-SUM(E$2:E1108),"")</f>
        <v/>
      </c>
      <c r="J1108" s="203" t="str">
        <f t="shared" si="56"/>
        <v/>
      </c>
      <c r="K1108" s="54" t="str">
        <f t="shared" si="55"/>
        <v>By  Rs/-0</v>
      </c>
      <c r="L1108" s="51">
        <f>SUMIFS(D$2:D1108,C$2:C1108,C1108)-SUMIFS(E$2:E1108,C$2:C1108,C1108)+IFERROR(VLOOKUP(C1108,Master!B$1:F$101,5,FALSE),0)</f>
        <v>0</v>
      </c>
    </row>
    <row r="1109" spans="1:12">
      <c r="A1109" s="47">
        <f>IF(I1109=0,A1108,COUNTIF(I$2:I1109,"=0")+1)</f>
        <v>513</v>
      </c>
      <c r="B1109" s="203"/>
      <c r="C1109" s="345"/>
      <c r="D1109" s="189"/>
      <c r="E1109" s="188"/>
      <c r="F1109" s="190"/>
      <c r="G1109" t="e">
        <f t="shared" si="57"/>
        <v>#N/A</v>
      </c>
      <c r="H1109">
        <f>ROW()</f>
        <v>1109</v>
      </c>
      <c r="I1109" t="str">
        <f>IF(SUM(D1109:E1109)&lt;&gt;0,SUM(D$2:D1109)-SUM(E$2:E1109),"")</f>
        <v/>
      </c>
      <c r="J1109" s="203" t="str">
        <f t="shared" si="56"/>
        <v/>
      </c>
      <c r="K1109" s="54" t="str">
        <f t="shared" si="55"/>
        <v>By  Rs/-0</v>
      </c>
      <c r="L1109" s="51">
        <f>SUMIFS(D$2:D1109,C$2:C1109,C1109)-SUMIFS(E$2:E1109,C$2:C1109,C1109)+IFERROR(VLOOKUP(C1109,Master!B$1:F$101,5,FALSE),0)</f>
        <v>0</v>
      </c>
    </row>
    <row r="1110" spans="1:12">
      <c r="A1110" s="47">
        <f>IF(I1110=0,A1109,COUNTIF(I$2:I1110,"=0")+1)</f>
        <v>513</v>
      </c>
      <c r="B1110" s="203"/>
      <c r="C1110" s="345"/>
      <c r="D1110" s="189"/>
      <c r="E1110" s="188"/>
      <c r="F1110" s="190"/>
      <c r="G1110" t="e">
        <f t="shared" si="57"/>
        <v>#N/A</v>
      </c>
      <c r="H1110">
        <f>ROW()</f>
        <v>1110</v>
      </c>
      <c r="I1110" t="str">
        <f>IF(SUM(D1110:E1110)&lt;&gt;0,SUM(D$2:D1110)-SUM(E$2:E1110),"")</f>
        <v/>
      </c>
      <c r="J1110" s="203" t="str">
        <f t="shared" si="56"/>
        <v/>
      </c>
      <c r="K1110" s="54" t="str">
        <f t="shared" si="55"/>
        <v>By  Rs/-0</v>
      </c>
      <c r="L1110" s="51">
        <f>SUMIFS(D$2:D1110,C$2:C1110,C1110)-SUMIFS(E$2:E1110,C$2:C1110,C1110)+IFERROR(VLOOKUP(C1110,Master!B$1:F$101,5,FALSE),0)</f>
        <v>0</v>
      </c>
    </row>
    <row r="1111" spans="1:12">
      <c r="A1111" s="47">
        <f>IF(I1111=0,A1110,COUNTIF(I$2:I1111,"=0")+1)</f>
        <v>513</v>
      </c>
      <c r="B1111" s="203"/>
      <c r="C1111" s="345"/>
      <c r="D1111" s="189"/>
      <c r="E1111" s="188"/>
      <c r="F1111" s="190"/>
      <c r="G1111" t="e">
        <f t="shared" si="57"/>
        <v>#N/A</v>
      </c>
      <c r="H1111">
        <f>ROW()</f>
        <v>1111</v>
      </c>
      <c r="I1111" t="str">
        <f>IF(SUM(D1111:E1111)&lt;&gt;0,SUM(D$2:D1111)-SUM(E$2:E1111),"")</f>
        <v/>
      </c>
      <c r="J1111" s="203" t="str">
        <f t="shared" si="56"/>
        <v/>
      </c>
      <c r="K1111" s="54" t="str">
        <f t="shared" si="55"/>
        <v>By  Rs/-0</v>
      </c>
      <c r="L1111" s="51">
        <f>SUMIFS(D$2:D1111,C$2:C1111,C1111)-SUMIFS(E$2:E1111,C$2:C1111,C1111)+IFERROR(VLOOKUP(C1111,Master!B$1:F$101,5,FALSE),0)</f>
        <v>0</v>
      </c>
    </row>
    <row r="1112" spans="1:12">
      <c r="A1112" s="47">
        <f>IF(I1112=0,A1111,COUNTIF(I$2:I1112,"=0")+1)</f>
        <v>513</v>
      </c>
      <c r="B1112" s="203"/>
      <c r="C1112" s="345"/>
      <c r="D1112" s="189"/>
      <c r="E1112" s="188"/>
      <c r="F1112" s="190"/>
      <c r="G1112" t="e">
        <f t="shared" si="57"/>
        <v>#N/A</v>
      </c>
      <c r="H1112">
        <f>ROW()</f>
        <v>1112</v>
      </c>
      <c r="I1112" t="str">
        <f>IF(SUM(D1112:E1112)&lt;&gt;0,SUM(D$2:D1112)-SUM(E$2:E1112),"")</f>
        <v/>
      </c>
      <c r="J1112" s="203" t="str">
        <f t="shared" si="56"/>
        <v/>
      </c>
      <c r="K1112" s="54" t="str">
        <f t="shared" si="55"/>
        <v>By  Rs/-0</v>
      </c>
      <c r="L1112" s="51">
        <f>SUMIFS(D$2:D1112,C$2:C1112,C1112)-SUMIFS(E$2:E1112,C$2:C1112,C1112)+IFERROR(VLOOKUP(C1112,Master!B$1:F$101,5,FALSE),0)</f>
        <v>0</v>
      </c>
    </row>
    <row r="1113" spans="1:12">
      <c r="A1113" s="47">
        <f>IF(I1113=0,A1112,COUNTIF(I$2:I1113,"=0")+1)</f>
        <v>513</v>
      </c>
      <c r="B1113" s="203"/>
      <c r="C1113" s="345"/>
      <c r="D1113" s="189"/>
      <c r="E1113" s="188"/>
      <c r="F1113" s="190"/>
      <c r="G1113" t="e">
        <f t="shared" si="57"/>
        <v>#N/A</v>
      </c>
      <c r="H1113">
        <f>ROW()</f>
        <v>1113</v>
      </c>
      <c r="I1113" t="str">
        <f>IF(SUM(D1113:E1113)&lt;&gt;0,SUM(D$2:D1113)-SUM(E$2:E1113),"")</f>
        <v/>
      </c>
      <c r="J1113" s="203" t="str">
        <f t="shared" si="56"/>
        <v/>
      </c>
      <c r="K1113" s="54" t="str">
        <f t="shared" si="55"/>
        <v>By  Rs/-0</v>
      </c>
      <c r="L1113" s="51">
        <f>SUMIFS(D$2:D1113,C$2:C1113,C1113)-SUMIFS(E$2:E1113,C$2:C1113,C1113)+IFERROR(VLOOKUP(C1113,Master!B$1:F$101,5,FALSE),0)</f>
        <v>0</v>
      </c>
    </row>
    <row r="1114" spans="1:12">
      <c r="A1114" s="47">
        <f>IF(I1114=0,A1113,COUNTIF(I$2:I1114,"=0")+1)</f>
        <v>513</v>
      </c>
      <c r="B1114" s="203"/>
      <c r="C1114" s="345"/>
      <c r="D1114" s="189"/>
      <c r="E1114" s="188"/>
      <c r="F1114" s="190"/>
      <c r="G1114" t="e">
        <f t="shared" si="57"/>
        <v>#N/A</v>
      </c>
      <c r="H1114">
        <f>ROW()</f>
        <v>1114</v>
      </c>
      <c r="I1114" t="str">
        <f>IF(SUM(D1114:E1114)&lt;&gt;0,SUM(D$2:D1114)-SUM(E$2:E1114),"")</f>
        <v/>
      </c>
      <c r="J1114" s="203" t="str">
        <f t="shared" si="56"/>
        <v/>
      </c>
      <c r="K1114" s="54" t="str">
        <f t="shared" si="55"/>
        <v>By  Rs/-0</v>
      </c>
      <c r="L1114" s="51">
        <f>SUMIFS(D$2:D1114,C$2:C1114,C1114)-SUMIFS(E$2:E1114,C$2:C1114,C1114)+IFERROR(VLOOKUP(C1114,Master!B$1:F$101,5,FALSE),0)</f>
        <v>0</v>
      </c>
    </row>
    <row r="1115" spans="1:12">
      <c r="A1115" s="47">
        <f>IF(I1115=0,A1114,COUNTIF(I$2:I1115,"=0")+1)</f>
        <v>513</v>
      </c>
      <c r="B1115" s="203"/>
      <c r="C1115" s="345"/>
      <c r="D1115" s="189"/>
      <c r="E1115" s="188"/>
      <c r="F1115" s="190"/>
      <c r="G1115" t="e">
        <f t="shared" si="57"/>
        <v>#N/A</v>
      </c>
      <c r="H1115">
        <f>ROW()</f>
        <v>1115</v>
      </c>
      <c r="I1115" t="str">
        <f>IF(SUM(D1115:E1115)&lt;&gt;0,SUM(D$2:D1115)-SUM(E$2:E1115),"")</f>
        <v/>
      </c>
      <c r="J1115" s="203" t="str">
        <f t="shared" si="56"/>
        <v/>
      </c>
      <c r="K1115" s="54" t="str">
        <f t="shared" si="55"/>
        <v>By  Rs/-0</v>
      </c>
      <c r="L1115" s="51">
        <f>SUMIFS(D$2:D1115,C$2:C1115,C1115)-SUMIFS(E$2:E1115,C$2:C1115,C1115)+IFERROR(VLOOKUP(C1115,Master!B$1:F$101,5,FALSE),0)</f>
        <v>0</v>
      </c>
    </row>
    <row r="1116" spans="1:12">
      <c r="A1116" s="47">
        <f>IF(I1116=0,A1115,COUNTIF(I$2:I1116,"=0")+1)</f>
        <v>513</v>
      </c>
      <c r="B1116" s="203"/>
      <c r="C1116" s="345"/>
      <c r="D1116" s="189"/>
      <c r="E1116" s="188"/>
      <c r="F1116" s="190"/>
      <c r="G1116" t="e">
        <f t="shared" si="57"/>
        <v>#N/A</v>
      </c>
      <c r="H1116">
        <f>ROW()</f>
        <v>1116</v>
      </c>
      <c r="I1116" t="str">
        <f>IF(SUM(D1116:E1116)&lt;&gt;0,SUM(D$2:D1116)-SUM(E$2:E1116),"")</f>
        <v/>
      </c>
      <c r="J1116" s="203" t="str">
        <f t="shared" si="56"/>
        <v/>
      </c>
      <c r="K1116" s="54" t="str">
        <f t="shared" si="55"/>
        <v>By  Rs/-0</v>
      </c>
      <c r="L1116" s="51">
        <f>SUMIFS(D$2:D1116,C$2:C1116,C1116)-SUMIFS(E$2:E1116,C$2:C1116,C1116)+IFERROR(VLOOKUP(C1116,Master!B$1:F$101,5,FALSE),0)</f>
        <v>0</v>
      </c>
    </row>
    <row r="1117" spans="1:12">
      <c r="A1117" s="47">
        <f>IF(I1117=0,A1116,COUNTIF(I$2:I1117,"=0")+1)</f>
        <v>513</v>
      </c>
      <c r="B1117" s="203"/>
      <c r="C1117" s="345"/>
      <c r="D1117" s="189"/>
      <c r="E1117" s="188"/>
      <c r="F1117" s="190"/>
      <c r="G1117" t="e">
        <f t="shared" si="57"/>
        <v>#N/A</v>
      </c>
      <c r="H1117">
        <f>ROW()</f>
        <v>1117</v>
      </c>
      <c r="I1117" t="str">
        <f>IF(SUM(D1117:E1117)&lt;&gt;0,SUM(D$2:D1117)-SUM(E$2:E1117),"")</f>
        <v/>
      </c>
      <c r="J1117" s="203" t="str">
        <f t="shared" si="56"/>
        <v/>
      </c>
      <c r="K1117" s="54" t="str">
        <f t="shared" si="55"/>
        <v>By  Rs/-0</v>
      </c>
      <c r="L1117" s="51">
        <f>SUMIFS(D$2:D1117,C$2:C1117,C1117)-SUMIFS(E$2:E1117,C$2:C1117,C1117)+IFERROR(VLOOKUP(C1117,Master!B$1:F$101,5,FALSE),0)</f>
        <v>0</v>
      </c>
    </row>
    <row r="1118" spans="1:12">
      <c r="A1118" s="47">
        <f>IF(I1118=0,A1117,COUNTIF(I$2:I1118,"=0")+1)</f>
        <v>513</v>
      </c>
      <c r="B1118" s="203"/>
      <c r="C1118" s="345"/>
      <c r="D1118" s="189"/>
      <c r="E1118" s="188"/>
      <c r="F1118" s="190"/>
      <c r="G1118" t="e">
        <f t="shared" si="57"/>
        <v>#N/A</v>
      </c>
      <c r="H1118">
        <f>ROW()</f>
        <v>1118</v>
      </c>
      <c r="I1118" t="str">
        <f>IF(SUM(D1118:E1118)&lt;&gt;0,SUM(D$2:D1118)-SUM(E$2:E1118),"")</f>
        <v/>
      </c>
      <c r="J1118" s="203" t="str">
        <f t="shared" si="56"/>
        <v/>
      </c>
      <c r="K1118" s="54" t="str">
        <f t="shared" si="55"/>
        <v>By  Rs/-0</v>
      </c>
      <c r="L1118" s="51">
        <f>SUMIFS(D$2:D1118,C$2:C1118,C1118)-SUMIFS(E$2:E1118,C$2:C1118,C1118)+IFERROR(VLOOKUP(C1118,Master!B$1:F$101,5,FALSE),0)</f>
        <v>0</v>
      </c>
    </row>
    <row r="1119" spans="1:12">
      <c r="A1119" s="47">
        <f>IF(I1119=0,A1118,COUNTIF(I$2:I1119,"=0")+1)</f>
        <v>513</v>
      </c>
      <c r="B1119" s="203"/>
      <c r="C1119" s="345"/>
      <c r="D1119" s="189"/>
      <c r="E1119" s="188"/>
      <c r="F1119" s="190"/>
      <c r="G1119" t="e">
        <f t="shared" si="57"/>
        <v>#N/A</v>
      </c>
      <c r="H1119">
        <f>ROW()</f>
        <v>1119</v>
      </c>
      <c r="I1119" t="str">
        <f>IF(SUM(D1119:E1119)&lt;&gt;0,SUM(D$2:D1119)-SUM(E$2:E1119),"")</f>
        <v/>
      </c>
      <c r="J1119" s="203" t="str">
        <f t="shared" si="56"/>
        <v/>
      </c>
      <c r="K1119" s="54" t="str">
        <f t="shared" si="55"/>
        <v>By  Rs/-0</v>
      </c>
      <c r="L1119" s="51">
        <f>SUMIFS(D$2:D1119,C$2:C1119,C1119)-SUMIFS(E$2:E1119,C$2:C1119,C1119)+IFERROR(VLOOKUP(C1119,Master!B$1:F$101,5,FALSE),0)</f>
        <v>0</v>
      </c>
    </row>
    <row r="1120" spans="1:12">
      <c r="A1120" s="47">
        <f>IF(I1120=0,A1119,COUNTIF(I$2:I1120,"=0")+1)</f>
        <v>513</v>
      </c>
      <c r="B1120" s="203"/>
      <c r="C1120" s="345"/>
      <c r="D1120" s="189"/>
      <c r="E1120" s="188"/>
      <c r="F1120" s="190"/>
      <c r="G1120" t="e">
        <f t="shared" si="57"/>
        <v>#N/A</v>
      </c>
      <c r="H1120">
        <f>ROW()</f>
        <v>1120</v>
      </c>
      <c r="I1120" t="str">
        <f>IF(SUM(D1120:E1120)&lt;&gt;0,SUM(D$2:D1120)-SUM(E$2:E1120),"")</f>
        <v/>
      </c>
      <c r="J1120" s="203" t="str">
        <f t="shared" si="56"/>
        <v/>
      </c>
      <c r="K1120" s="54" t="str">
        <f t="shared" si="55"/>
        <v>By  Rs/-0</v>
      </c>
      <c r="L1120" s="51">
        <f>SUMIFS(D$2:D1120,C$2:C1120,C1120)-SUMIFS(E$2:E1120,C$2:C1120,C1120)+IFERROR(VLOOKUP(C1120,Master!B$1:F$101,5,FALSE),0)</f>
        <v>0</v>
      </c>
    </row>
    <row r="1121" spans="1:12">
      <c r="A1121" s="47">
        <f>IF(I1121=0,A1120,COUNTIF(I$2:I1121,"=0")+1)</f>
        <v>513</v>
      </c>
      <c r="B1121" s="203"/>
      <c r="C1121" s="345"/>
      <c r="D1121" s="189"/>
      <c r="E1121" s="188"/>
      <c r="F1121" s="190"/>
      <c r="G1121" t="e">
        <f t="shared" si="57"/>
        <v>#N/A</v>
      </c>
      <c r="H1121">
        <f>ROW()</f>
        <v>1121</v>
      </c>
      <c r="I1121" t="str">
        <f>IF(SUM(D1121:E1121)&lt;&gt;0,SUM(D$2:D1121)-SUM(E$2:E1121),"")</f>
        <v/>
      </c>
      <c r="J1121" s="203" t="str">
        <f t="shared" si="56"/>
        <v/>
      </c>
      <c r="K1121" s="54" t="str">
        <f t="shared" si="55"/>
        <v>By  Rs/-0</v>
      </c>
      <c r="L1121" s="51">
        <f>SUMIFS(D$2:D1121,C$2:C1121,C1121)-SUMIFS(E$2:E1121,C$2:C1121,C1121)+IFERROR(VLOOKUP(C1121,Master!B$1:F$101,5,FALSE),0)</f>
        <v>0</v>
      </c>
    </row>
    <row r="1122" spans="1:12">
      <c r="A1122" s="47">
        <f>IF(I1122=0,A1121,COUNTIF(I$2:I1122,"=0")+1)</f>
        <v>513</v>
      </c>
      <c r="B1122" s="203"/>
      <c r="C1122" s="345"/>
      <c r="D1122" s="189"/>
      <c r="E1122" s="188"/>
      <c r="F1122" s="190"/>
      <c r="G1122" t="e">
        <f t="shared" si="57"/>
        <v>#N/A</v>
      </c>
      <c r="H1122">
        <f>ROW()</f>
        <v>1122</v>
      </c>
      <c r="I1122" t="str">
        <f>IF(SUM(D1122:E1122)&lt;&gt;0,SUM(D$2:D1122)-SUM(E$2:E1122),"")</f>
        <v/>
      </c>
      <c r="J1122" s="203" t="str">
        <f t="shared" si="56"/>
        <v/>
      </c>
      <c r="K1122" s="54" t="str">
        <f t="shared" si="55"/>
        <v>By  Rs/-0</v>
      </c>
      <c r="L1122" s="51">
        <f>SUMIFS(D$2:D1122,C$2:C1122,C1122)-SUMIFS(E$2:E1122,C$2:C1122,C1122)+IFERROR(VLOOKUP(C1122,Master!B$1:F$101,5,FALSE),0)</f>
        <v>0</v>
      </c>
    </row>
    <row r="1123" spans="1:12">
      <c r="A1123" s="47">
        <f>IF(I1123=0,A1122,COUNTIF(I$2:I1123,"=0")+1)</f>
        <v>513</v>
      </c>
      <c r="B1123" s="203"/>
      <c r="C1123" s="345"/>
      <c r="D1123" s="189"/>
      <c r="E1123" s="188"/>
      <c r="F1123" s="190"/>
      <c r="G1123" t="e">
        <f t="shared" si="57"/>
        <v>#N/A</v>
      </c>
      <c r="H1123">
        <f>ROW()</f>
        <v>1123</v>
      </c>
      <c r="I1123" t="str">
        <f>IF(SUM(D1123:E1123)&lt;&gt;0,SUM(D$2:D1123)-SUM(E$2:E1123),"")</f>
        <v/>
      </c>
      <c r="J1123" s="203" t="str">
        <f t="shared" si="56"/>
        <v/>
      </c>
      <c r="K1123" s="54" t="str">
        <f t="shared" si="55"/>
        <v>By  Rs/-0</v>
      </c>
      <c r="L1123" s="51">
        <f>SUMIFS(D$2:D1123,C$2:C1123,C1123)-SUMIFS(E$2:E1123,C$2:C1123,C1123)+IFERROR(VLOOKUP(C1123,Master!B$1:F$101,5,FALSE),0)</f>
        <v>0</v>
      </c>
    </row>
    <row r="1124" spans="1:12">
      <c r="A1124" s="47">
        <f>IF(I1124=0,A1123,COUNTIF(I$2:I1124,"=0")+1)</f>
        <v>513</v>
      </c>
      <c r="B1124" s="203"/>
      <c r="C1124" s="345"/>
      <c r="D1124" s="189"/>
      <c r="E1124" s="188"/>
      <c r="F1124" s="190"/>
      <c r="G1124" t="e">
        <f t="shared" si="57"/>
        <v>#N/A</v>
      </c>
      <c r="H1124">
        <f>ROW()</f>
        <v>1124</v>
      </c>
      <c r="I1124" t="str">
        <f>IF(SUM(D1124:E1124)&lt;&gt;0,SUM(D$2:D1124)-SUM(E$2:E1124),"")</f>
        <v/>
      </c>
      <c r="J1124" s="203" t="str">
        <f t="shared" si="56"/>
        <v/>
      </c>
      <c r="K1124" s="54" t="str">
        <f t="shared" si="55"/>
        <v>By  Rs/-0</v>
      </c>
      <c r="L1124" s="51">
        <f>SUMIFS(D$2:D1124,C$2:C1124,C1124)-SUMIFS(E$2:E1124,C$2:C1124,C1124)+IFERROR(VLOOKUP(C1124,Master!B$1:F$101,5,FALSE),0)</f>
        <v>0</v>
      </c>
    </row>
    <row r="1125" spans="1:12">
      <c r="A1125" s="47">
        <f>IF(I1125=0,A1124,COUNTIF(I$2:I1125,"=0")+1)</f>
        <v>513</v>
      </c>
      <c r="B1125" s="203"/>
      <c r="C1125" s="345"/>
      <c r="D1125" s="189"/>
      <c r="E1125" s="188"/>
      <c r="F1125" s="190"/>
      <c r="G1125" t="e">
        <f t="shared" si="57"/>
        <v>#N/A</v>
      </c>
      <c r="H1125">
        <f>ROW()</f>
        <v>1125</v>
      </c>
      <c r="I1125" t="str">
        <f>IF(SUM(D1125:E1125)&lt;&gt;0,SUM(D$2:D1125)-SUM(E$2:E1125),"")</f>
        <v/>
      </c>
      <c r="J1125" s="203" t="str">
        <f t="shared" si="56"/>
        <v/>
      </c>
      <c r="K1125" s="54" t="str">
        <f t="shared" si="55"/>
        <v>By  Rs/-0</v>
      </c>
      <c r="L1125" s="51">
        <f>SUMIFS(D$2:D1125,C$2:C1125,C1125)-SUMIFS(E$2:E1125,C$2:C1125,C1125)+IFERROR(VLOOKUP(C1125,Master!B$1:F$101,5,FALSE),0)</f>
        <v>0</v>
      </c>
    </row>
    <row r="1126" spans="1:12">
      <c r="A1126" s="47">
        <f>IF(I1126=0,A1125,COUNTIF(I$2:I1126,"=0")+1)</f>
        <v>513</v>
      </c>
      <c r="B1126" s="203"/>
      <c r="C1126" s="345"/>
      <c r="D1126" s="189"/>
      <c r="E1126" s="188"/>
      <c r="F1126" s="190"/>
      <c r="G1126" t="e">
        <f t="shared" si="57"/>
        <v>#N/A</v>
      </c>
      <c r="H1126">
        <f>ROW()</f>
        <v>1126</v>
      </c>
      <c r="I1126" t="str">
        <f>IF(SUM(D1126:E1126)&lt;&gt;0,SUM(D$2:D1126)-SUM(E$2:E1126),"")</f>
        <v/>
      </c>
      <c r="J1126" s="203" t="str">
        <f t="shared" si="56"/>
        <v/>
      </c>
      <c r="K1126" s="54" t="str">
        <f t="shared" si="55"/>
        <v>By  Rs/-0</v>
      </c>
      <c r="L1126" s="51">
        <f>SUMIFS(D$2:D1126,C$2:C1126,C1126)-SUMIFS(E$2:E1126,C$2:C1126,C1126)+IFERROR(VLOOKUP(C1126,Master!B$1:F$101,5,FALSE),0)</f>
        <v>0</v>
      </c>
    </row>
    <row r="1127" spans="1:12">
      <c r="A1127" s="47">
        <f>IF(I1127=0,A1126,COUNTIF(I$2:I1127,"=0")+1)</f>
        <v>513</v>
      </c>
      <c r="B1127" s="203"/>
      <c r="C1127" s="345"/>
      <c r="D1127" s="189"/>
      <c r="E1127" s="188"/>
      <c r="F1127" s="190"/>
      <c r="G1127" t="e">
        <f t="shared" si="57"/>
        <v>#N/A</v>
      </c>
      <c r="H1127">
        <f>ROW()</f>
        <v>1127</v>
      </c>
      <c r="I1127" t="str">
        <f>IF(SUM(D1127:E1127)&lt;&gt;0,SUM(D$2:D1127)-SUM(E$2:E1127),"")</f>
        <v/>
      </c>
      <c r="J1127" s="203" t="str">
        <f t="shared" si="56"/>
        <v/>
      </c>
      <c r="K1127" s="54" t="str">
        <f t="shared" si="55"/>
        <v>By  Rs/-0</v>
      </c>
      <c r="L1127" s="51">
        <f>SUMIFS(D$2:D1127,C$2:C1127,C1127)-SUMIFS(E$2:E1127,C$2:C1127,C1127)+IFERROR(VLOOKUP(C1127,Master!B$1:F$101,5,FALSE),0)</f>
        <v>0</v>
      </c>
    </row>
    <row r="1128" spans="1:12">
      <c r="A1128" s="47">
        <f>IF(I1128=0,A1127,COUNTIF(I$2:I1128,"=0")+1)</f>
        <v>513</v>
      </c>
      <c r="B1128" s="203"/>
      <c r="C1128" s="345"/>
      <c r="D1128" s="189"/>
      <c r="E1128" s="188"/>
      <c r="F1128" s="190"/>
      <c r="G1128" t="e">
        <f t="shared" si="57"/>
        <v>#N/A</v>
      </c>
      <c r="H1128">
        <f>ROW()</f>
        <v>1128</v>
      </c>
      <c r="I1128" t="str">
        <f>IF(SUM(D1128:E1128)&lt;&gt;0,SUM(D$2:D1128)-SUM(E$2:E1128),"")</f>
        <v/>
      </c>
      <c r="J1128" s="203" t="str">
        <f t="shared" si="56"/>
        <v/>
      </c>
      <c r="K1128" s="54" t="str">
        <f t="shared" si="55"/>
        <v>By  Rs/-0</v>
      </c>
      <c r="L1128" s="51">
        <f>SUMIFS(D$2:D1128,C$2:C1128,C1128)-SUMIFS(E$2:E1128,C$2:C1128,C1128)+IFERROR(VLOOKUP(C1128,Master!B$1:F$101,5,FALSE),0)</f>
        <v>0</v>
      </c>
    </row>
    <row r="1129" spans="1:12">
      <c r="A1129" s="47">
        <f>IF(I1129=0,A1128,COUNTIF(I$2:I1129,"=0")+1)</f>
        <v>513</v>
      </c>
      <c r="B1129" s="203"/>
      <c r="C1129" s="345"/>
      <c r="D1129" s="189"/>
      <c r="E1129" s="188"/>
      <c r="F1129" s="190"/>
      <c r="G1129" t="e">
        <f t="shared" si="57"/>
        <v>#N/A</v>
      </c>
      <c r="H1129">
        <f>ROW()</f>
        <v>1129</v>
      </c>
      <c r="I1129" t="str">
        <f>IF(SUM(D1129:E1129)&lt;&gt;0,SUM(D$2:D1129)-SUM(E$2:E1129),"")</f>
        <v/>
      </c>
      <c r="J1129" s="203" t="str">
        <f t="shared" si="56"/>
        <v/>
      </c>
      <c r="K1129" s="54" t="str">
        <f t="shared" si="55"/>
        <v>By  Rs/-0</v>
      </c>
      <c r="L1129" s="51">
        <f>SUMIFS(D$2:D1129,C$2:C1129,C1129)-SUMIFS(E$2:E1129,C$2:C1129,C1129)+IFERROR(VLOOKUP(C1129,Master!B$1:F$101,5,FALSE),0)</f>
        <v>0</v>
      </c>
    </row>
    <row r="1130" spans="1:12">
      <c r="A1130" s="47">
        <f>IF(I1130=0,A1129,COUNTIF(I$2:I1130,"=0")+1)</f>
        <v>513</v>
      </c>
      <c r="B1130" s="203"/>
      <c r="C1130" s="345"/>
      <c r="D1130" s="189"/>
      <c r="E1130" s="188"/>
      <c r="F1130" s="190"/>
      <c r="G1130" t="e">
        <f t="shared" si="57"/>
        <v>#N/A</v>
      </c>
      <c r="H1130">
        <f>ROW()</f>
        <v>1130</v>
      </c>
      <c r="I1130" t="str">
        <f>IF(SUM(D1130:E1130)&lt;&gt;0,SUM(D$2:D1130)-SUM(E$2:E1130),"")</f>
        <v/>
      </c>
      <c r="J1130" s="203" t="str">
        <f t="shared" si="56"/>
        <v/>
      </c>
      <c r="K1130" s="54" t="str">
        <f t="shared" si="55"/>
        <v>By  Rs/-0</v>
      </c>
      <c r="L1130" s="51">
        <f>SUMIFS(D$2:D1130,C$2:C1130,C1130)-SUMIFS(E$2:E1130,C$2:C1130,C1130)+IFERROR(VLOOKUP(C1130,Master!B$1:F$101,5,FALSE),0)</f>
        <v>0</v>
      </c>
    </row>
    <row r="1131" spans="1:12">
      <c r="A1131" s="47">
        <f>IF(I1131=0,A1130,COUNTIF(I$2:I1131,"=0")+1)</f>
        <v>513</v>
      </c>
      <c r="B1131" s="203"/>
      <c r="C1131" s="345"/>
      <c r="D1131" s="189"/>
      <c r="E1131" s="188"/>
      <c r="F1131" s="190"/>
      <c r="G1131" t="e">
        <f t="shared" si="57"/>
        <v>#N/A</v>
      </c>
      <c r="H1131">
        <f>ROW()</f>
        <v>1131</v>
      </c>
      <c r="I1131" t="str">
        <f>IF(SUM(D1131:E1131)&lt;&gt;0,SUM(D$2:D1131)-SUM(E$2:E1131),"")</f>
        <v/>
      </c>
      <c r="J1131" s="203" t="str">
        <f t="shared" si="56"/>
        <v/>
      </c>
      <c r="K1131" s="54" t="str">
        <f t="shared" si="55"/>
        <v>By  Rs/-0</v>
      </c>
      <c r="L1131" s="51">
        <f>SUMIFS(D$2:D1131,C$2:C1131,C1131)-SUMIFS(E$2:E1131,C$2:C1131,C1131)+IFERROR(VLOOKUP(C1131,Master!B$1:F$101,5,FALSE),0)</f>
        <v>0</v>
      </c>
    </row>
    <row r="1132" spans="1:12">
      <c r="A1132" s="47">
        <f>IF(I1132=0,A1131,COUNTIF(I$2:I1132,"=0")+1)</f>
        <v>513</v>
      </c>
      <c r="B1132" s="203"/>
      <c r="C1132" s="345"/>
      <c r="D1132" s="189"/>
      <c r="E1132" s="188"/>
      <c r="F1132" s="190"/>
      <c r="G1132" t="e">
        <f t="shared" si="57"/>
        <v>#N/A</v>
      </c>
      <c r="H1132">
        <f>ROW()</f>
        <v>1132</v>
      </c>
      <c r="I1132" t="str">
        <f>IF(SUM(D1132:E1132)&lt;&gt;0,SUM(D$2:D1132)-SUM(E$2:E1132),"")</f>
        <v/>
      </c>
      <c r="J1132" s="203" t="str">
        <f t="shared" si="56"/>
        <v/>
      </c>
      <c r="K1132" s="54" t="str">
        <f t="shared" si="55"/>
        <v>By  Rs/-0</v>
      </c>
      <c r="L1132" s="51">
        <f>SUMIFS(D$2:D1132,C$2:C1132,C1132)-SUMIFS(E$2:E1132,C$2:C1132,C1132)+IFERROR(VLOOKUP(C1132,Master!B$1:F$101,5,FALSE),0)</f>
        <v>0</v>
      </c>
    </row>
    <row r="1133" spans="1:12">
      <c r="A1133" s="47">
        <f>IF(I1133=0,A1132,COUNTIF(I$2:I1133,"=0")+1)</f>
        <v>513</v>
      </c>
      <c r="B1133" s="203"/>
      <c r="C1133" s="345"/>
      <c r="D1133" s="189"/>
      <c r="E1133" s="188"/>
      <c r="F1133" s="190"/>
      <c r="G1133" t="e">
        <f t="shared" si="57"/>
        <v>#N/A</v>
      </c>
      <c r="H1133">
        <f>ROW()</f>
        <v>1133</v>
      </c>
      <c r="I1133" t="str">
        <f>IF(SUM(D1133:E1133)&lt;&gt;0,SUM(D$2:D1133)-SUM(E$2:E1133),"")</f>
        <v/>
      </c>
      <c r="J1133" s="203" t="str">
        <f t="shared" si="56"/>
        <v/>
      </c>
      <c r="K1133" s="54" t="str">
        <f t="shared" si="55"/>
        <v>By  Rs/-0</v>
      </c>
      <c r="L1133" s="51">
        <f>SUMIFS(D$2:D1133,C$2:C1133,C1133)-SUMIFS(E$2:E1133,C$2:C1133,C1133)+IFERROR(VLOOKUP(C1133,Master!B$1:F$101,5,FALSE),0)</f>
        <v>0</v>
      </c>
    </row>
    <row r="1134" spans="1:12">
      <c r="A1134" s="47">
        <f>IF(I1134=0,A1133,COUNTIF(I$2:I1134,"=0")+1)</f>
        <v>513</v>
      </c>
      <c r="B1134" s="203"/>
      <c r="C1134" s="345"/>
      <c r="D1134" s="189"/>
      <c r="E1134" s="188"/>
      <c r="F1134" s="190"/>
      <c r="G1134" t="e">
        <f t="shared" si="57"/>
        <v>#N/A</v>
      </c>
      <c r="H1134">
        <f>ROW()</f>
        <v>1134</v>
      </c>
      <c r="I1134" t="str">
        <f>IF(SUM(D1134:E1134)&lt;&gt;0,SUM(D$2:D1134)-SUM(E$2:E1134),"")</f>
        <v/>
      </c>
      <c r="J1134" s="203" t="str">
        <f t="shared" si="56"/>
        <v/>
      </c>
      <c r="K1134" s="54" t="str">
        <f t="shared" si="55"/>
        <v>By  Rs/-0</v>
      </c>
      <c r="L1134" s="51">
        <f>SUMIFS(D$2:D1134,C$2:C1134,C1134)-SUMIFS(E$2:E1134,C$2:C1134,C1134)+IFERROR(VLOOKUP(C1134,Master!B$1:F$101,5,FALSE),0)</f>
        <v>0</v>
      </c>
    </row>
    <row r="1135" spans="1:12">
      <c r="A1135" s="47">
        <f>IF(I1135=0,A1134,COUNTIF(I$2:I1135,"=0")+1)</f>
        <v>513</v>
      </c>
      <c r="B1135" s="203"/>
      <c r="C1135" s="345"/>
      <c r="D1135" s="189"/>
      <c r="E1135" s="188"/>
      <c r="F1135" s="190"/>
      <c r="G1135" t="e">
        <f t="shared" si="57"/>
        <v>#N/A</v>
      </c>
      <c r="H1135">
        <f>ROW()</f>
        <v>1135</v>
      </c>
      <c r="I1135" t="str">
        <f>IF(SUM(D1135:E1135)&lt;&gt;0,SUM(D$2:D1135)-SUM(E$2:E1135),"")</f>
        <v/>
      </c>
      <c r="J1135" s="203" t="str">
        <f t="shared" si="56"/>
        <v/>
      </c>
      <c r="K1135" s="54" t="str">
        <f t="shared" si="55"/>
        <v>By  Rs/-0</v>
      </c>
      <c r="L1135" s="51">
        <f>SUMIFS(D$2:D1135,C$2:C1135,C1135)-SUMIFS(E$2:E1135,C$2:C1135,C1135)+IFERROR(VLOOKUP(C1135,Master!B$1:F$101,5,FALSE),0)</f>
        <v>0</v>
      </c>
    </row>
    <row r="1136" spans="1:12">
      <c r="A1136" s="47">
        <f>IF(I1136=0,A1135,COUNTIF(I$2:I1136,"=0")+1)</f>
        <v>513</v>
      </c>
      <c r="B1136" s="203"/>
      <c r="C1136" s="345"/>
      <c r="D1136" s="189"/>
      <c r="E1136" s="188"/>
      <c r="F1136" s="190"/>
      <c r="G1136" t="e">
        <f t="shared" si="57"/>
        <v>#N/A</v>
      </c>
      <c r="H1136">
        <f>ROW()</f>
        <v>1136</v>
      </c>
      <c r="I1136" t="str">
        <f>IF(SUM(D1136:E1136)&lt;&gt;0,SUM(D$2:D1136)-SUM(E$2:E1136),"")</f>
        <v/>
      </c>
      <c r="J1136" s="203" t="str">
        <f t="shared" si="56"/>
        <v/>
      </c>
      <c r="K1136" s="54" t="str">
        <f t="shared" si="55"/>
        <v>By  Rs/-0</v>
      </c>
      <c r="L1136" s="51">
        <f>SUMIFS(D$2:D1136,C$2:C1136,C1136)-SUMIFS(E$2:E1136,C$2:C1136,C1136)+IFERROR(VLOOKUP(C1136,Master!B$1:F$101,5,FALSE),0)</f>
        <v>0</v>
      </c>
    </row>
    <row r="1137" spans="1:12">
      <c r="A1137" s="47">
        <f>IF(I1137=0,A1136,COUNTIF(I$2:I1137,"=0")+1)</f>
        <v>513</v>
      </c>
      <c r="B1137" s="203"/>
      <c r="C1137" s="345"/>
      <c r="D1137" s="189"/>
      <c r="E1137" s="188"/>
      <c r="F1137" s="190"/>
      <c r="G1137" t="e">
        <f t="shared" si="57"/>
        <v>#N/A</v>
      </c>
      <c r="H1137">
        <f>ROW()</f>
        <v>1137</v>
      </c>
      <c r="I1137" t="str">
        <f>IF(SUM(D1137:E1137)&lt;&gt;0,SUM(D$2:D1137)-SUM(E$2:E1137),"")</f>
        <v/>
      </c>
      <c r="J1137" s="203" t="str">
        <f t="shared" si="56"/>
        <v/>
      </c>
      <c r="K1137" s="54" t="str">
        <f t="shared" si="55"/>
        <v>By  Rs/-0</v>
      </c>
      <c r="L1137" s="51">
        <f>SUMIFS(D$2:D1137,C$2:C1137,C1137)-SUMIFS(E$2:E1137,C$2:C1137,C1137)+IFERROR(VLOOKUP(C1137,Master!B$1:F$101,5,FALSE),0)</f>
        <v>0</v>
      </c>
    </row>
    <row r="1138" spans="1:12">
      <c r="A1138" s="47">
        <f>IF(I1138=0,A1137,COUNTIF(I$2:I1138,"=0")+1)</f>
        <v>513</v>
      </c>
      <c r="B1138" s="203"/>
      <c r="C1138" s="345"/>
      <c r="D1138" s="189"/>
      <c r="E1138" s="188"/>
      <c r="F1138" s="190"/>
      <c r="G1138" t="e">
        <f t="shared" si="57"/>
        <v>#N/A</v>
      </c>
      <c r="H1138">
        <f>ROW()</f>
        <v>1138</v>
      </c>
      <c r="I1138" t="str">
        <f>IF(SUM(D1138:E1138)&lt;&gt;0,SUM(D$2:D1138)-SUM(E$2:E1138),"")</f>
        <v/>
      </c>
      <c r="J1138" s="203" t="str">
        <f t="shared" si="56"/>
        <v/>
      </c>
      <c r="K1138" s="54" t="str">
        <f t="shared" si="55"/>
        <v>By  Rs/-0</v>
      </c>
      <c r="L1138" s="51">
        <f>SUMIFS(D$2:D1138,C$2:C1138,C1138)-SUMIFS(E$2:E1138,C$2:C1138,C1138)+IFERROR(VLOOKUP(C1138,Master!B$1:F$101,5,FALSE),0)</f>
        <v>0</v>
      </c>
    </row>
    <row r="1139" spans="1:12">
      <c r="A1139" s="47">
        <f>IF(I1139=0,A1138,COUNTIF(I$2:I1139,"=0")+1)</f>
        <v>513</v>
      </c>
      <c r="B1139" s="203"/>
      <c r="C1139" s="345"/>
      <c r="D1139" s="189"/>
      <c r="E1139" s="188"/>
      <c r="F1139" s="190"/>
      <c r="G1139" t="e">
        <f t="shared" si="57"/>
        <v>#N/A</v>
      </c>
      <c r="H1139">
        <f>ROW()</f>
        <v>1139</v>
      </c>
      <c r="I1139" t="str">
        <f>IF(SUM(D1139:E1139)&lt;&gt;0,SUM(D$2:D1139)-SUM(E$2:E1139),"")</f>
        <v/>
      </c>
      <c r="J1139" s="203" t="str">
        <f t="shared" si="56"/>
        <v/>
      </c>
      <c r="K1139" s="54" t="str">
        <f t="shared" si="55"/>
        <v>By  Rs/-0</v>
      </c>
      <c r="L1139" s="51">
        <f>SUMIFS(D$2:D1139,C$2:C1139,C1139)-SUMIFS(E$2:E1139,C$2:C1139,C1139)+IFERROR(VLOOKUP(C1139,Master!B$1:F$101,5,FALSE),0)</f>
        <v>0</v>
      </c>
    </row>
    <row r="1140" spans="1:12">
      <c r="A1140" s="47">
        <f>IF(I1140=0,A1139,COUNTIF(I$2:I1140,"=0")+1)</f>
        <v>513</v>
      </c>
      <c r="B1140" s="203"/>
      <c r="C1140" s="345"/>
      <c r="D1140" s="189"/>
      <c r="E1140" s="188"/>
      <c r="F1140" s="190"/>
      <c r="G1140" t="e">
        <f t="shared" si="57"/>
        <v>#N/A</v>
      </c>
      <c r="H1140">
        <f>ROW()</f>
        <v>1140</v>
      </c>
      <c r="I1140" t="str">
        <f>IF(SUM(D1140:E1140)&lt;&gt;0,SUM(D$2:D1140)-SUM(E$2:E1140),"")</f>
        <v/>
      </c>
      <c r="J1140" s="203" t="str">
        <f t="shared" si="56"/>
        <v/>
      </c>
      <c r="K1140" s="54" t="str">
        <f t="shared" si="55"/>
        <v>By  Rs/-0</v>
      </c>
      <c r="L1140" s="51">
        <f>SUMIFS(D$2:D1140,C$2:C1140,C1140)-SUMIFS(E$2:E1140,C$2:C1140,C1140)+IFERROR(VLOOKUP(C1140,Master!B$1:F$101,5,FALSE),0)</f>
        <v>0</v>
      </c>
    </row>
    <row r="1141" spans="1:12">
      <c r="A1141" s="47">
        <f>IF(I1141=0,A1140,COUNTIF(I$2:I1141,"=0")+1)</f>
        <v>513</v>
      </c>
      <c r="B1141" s="203"/>
      <c r="C1141" s="345"/>
      <c r="D1141" s="189"/>
      <c r="E1141" s="188"/>
      <c r="F1141" s="190"/>
      <c r="G1141" t="e">
        <f t="shared" si="57"/>
        <v>#N/A</v>
      </c>
      <c r="H1141">
        <f>ROW()</f>
        <v>1141</v>
      </c>
      <c r="I1141" t="str">
        <f>IF(SUM(D1141:E1141)&lt;&gt;0,SUM(D$2:D1141)-SUM(E$2:E1141),"")</f>
        <v/>
      </c>
      <c r="J1141" s="203" t="str">
        <f t="shared" si="56"/>
        <v/>
      </c>
      <c r="K1141" s="54" t="str">
        <f t="shared" si="55"/>
        <v>By  Rs/-0</v>
      </c>
      <c r="L1141" s="51">
        <f>SUMIFS(D$2:D1141,C$2:C1141,C1141)-SUMIFS(E$2:E1141,C$2:C1141,C1141)+IFERROR(VLOOKUP(C1141,Master!B$1:F$101,5,FALSE),0)</f>
        <v>0</v>
      </c>
    </row>
    <row r="1142" spans="1:12">
      <c r="A1142" s="47">
        <f>IF(I1142=0,A1141,COUNTIF(I$2:I1142,"=0")+1)</f>
        <v>513</v>
      </c>
      <c r="B1142" s="203"/>
      <c r="C1142" s="345"/>
      <c r="D1142" s="189"/>
      <c r="E1142" s="188"/>
      <c r="F1142" s="190"/>
      <c r="G1142" t="e">
        <f t="shared" si="57"/>
        <v>#N/A</v>
      </c>
      <c r="H1142">
        <f>ROW()</f>
        <v>1142</v>
      </c>
      <c r="I1142" t="str">
        <f>IF(SUM(D1142:E1142)&lt;&gt;0,SUM(D$2:D1142)-SUM(E$2:E1142),"")</f>
        <v/>
      </c>
      <c r="J1142" s="203" t="str">
        <f t="shared" si="56"/>
        <v/>
      </c>
      <c r="K1142" s="54" t="str">
        <f t="shared" si="55"/>
        <v>By  Rs/-0</v>
      </c>
      <c r="L1142" s="51">
        <f>SUMIFS(D$2:D1142,C$2:C1142,C1142)-SUMIFS(E$2:E1142,C$2:C1142,C1142)+IFERROR(VLOOKUP(C1142,Master!B$1:F$101,5,FALSE),0)</f>
        <v>0</v>
      </c>
    </row>
    <row r="1143" spans="1:12">
      <c r="A1143" s="47">
        <f>IF(I1143=0,A1142,COUNTIF(I$2:I1143,"=0")+1)</f>
        <v>513</v>
      </c>
      <c r="B1143" s="203"/>
      <c r="C1143" s="345"/>
      <c r="D1143" s="189"/>
      <c r="E1143" s="188"/>
      <c r="F1143" s="190"/>
      <c r="G1143" t="e">
        <f t="shared" si="57"/>
        <v>#N/A</v>
      </c>
      <c r="H1143">
        <f>ROW()</f>
        <v>1143</v>
      </c>
      <c r="I1143" t="str">
        <f>IF(SUM(D1143:E1143)&lt;&gt;0,SUM(D$2:D1143)-SUM(E$2:E1143),"")</f>
        <v/>
      </c>
      <c r="J1143" s="203" t="str">
        <f t="shared" si="56"/>
        <v/>
      </c>
      <c r="K1143" s="54" t="str">
        <f t="shared" si="55"/>
        <v>By  Rs/-0</v>
      </c>
      <c r="L1143" s="51">
        <f>SUMIFS(D$2:D1143,C$2:C1143,C1143)-SUMIFS(E$2:E1143,C$2:C1143,C1143)+IFERROR(VLOOKUP(C1143,Master!B$1:F$101,5,FALSE),0)</f>
        <v>0</v>
      </c>
    </row>
    <row r="1144" spans="1:12">
      <c r="A1144" s="47">
        <f>IF(I1144=0,A1143,COUNTIF(I$2:I1144,"=0")+1)</f>
        <v>513</v>
      </c>
      <c r="B1144" s="203"/>
      <c r="C1144" s="345"/>
      <c r="D1144" s="189"/>
      <c r="E1144" s="188"/>
      <c r="F1144" s="190"/>
      <c r="G1144" t="e">
        <f t="shared" si="57"/>
        <v>#N/A</v>
      </c>
      <c r="H1144">
        <f>ROW()</f>
        <v>1144</v>
      </c>
      <c r="I1144" t="str">
        <f>IF(SUM(D1144:E1144)&lt;&gt;0,SUM(D$2:D1144)-SUM(E$2:E1144),"")</f>
        <v/>
      </c>
      <c r="J1144" s="203" t="str">
        <f t="shared" si="56"/>
        <v/>
      </c>
      <c r="K1144" s="54" t="str">
        <f t="shared" si="55"/>
        <v>By  Rs/-0</v>
      </c>
      <c r="L1144" s="51">
        <f>SUMIFS(D$2:D1144,C$2:C1144,C1144)-SUMIFS(E$2:E1144,C$2:C1144,C1144)+IFERROR(VLOOKUP(C1144,Master!B$1:F$101,5,FALSE),0)</f>
        <v>0</v>
      </c>
    </row>
    <row r="1145" spans="1:12">
      <c r="A1145" s="47">
        <f>IF(I1145=0,A1144,COUNTIF(I$2:I1145,"=0")+1)</f>
        <v>513</v>
      </c>
      <c r="B1145" s="203"/>
      <c r="C1145" s="345"/>
      <c r="D1145" s="189"/>
      <c r="E1145" s="188"/>
      <c r="F1145" s="190"/>
      <c r="G1145" t="e">
        <f t="shared" si="57"/>
        <v>#N/A</v>
      </c>
      <c r="H1145">
        <f>ROW()</f>
        <v>1145</v>
      </c>
      <c r="I1145" t="str">
        <f>IF(SUM(D1145:E1145)&lt;&gt;0,SUM(D$2:D1145)-SUM(E$2:E1145),"")</f>
        <v/>
      </c>
      <c r="J1145" s="203" t="str">
        <f t="shared" si="56"/>
        <v/>
      </c>
      <c r="K1145" s="54" t="str">
        <f t="shared" si="55"/>
        <v>By  Rs/-0</v>
      </c>
      <c r="L1145" s="51">
        <f>SUMIFS(D$2:D1145,C$2:C1145,C1145)-SUMIFS(E$2:E1145,C$2:C1145,C1145)+IFERROR(VLOOKUP(C1145,Master!B$1:F$101,5,FALSE),0)</f>
        <v>0</v>
      </c>
    </row>
    <row r="1146" spans="1:12">
      <c r="A1146" s="47">
        <f>IF(I1146=0,A1145,COUNTIF(I$2:I1146,"=0")+1)</f>
        <v>513</v>
      </c>
      <c r="B1146" s="203"/>
      <c r="C1146" s="345"/>
      <c r="D1146" s="189"/>
      <c r="E1146" s="188"/>
      <c r="F1146" s="190"/>
      <c r="G1146" t="e">
        <f t="shared" si="57"/>
        <v>#N/A</v>
      </c>
      <c r="H1146">
        <f>ROW()</f>
        <v>1146</v>
      </c>
      <c r="I1146" t="str">
        <f>IF(SUM(D1146:E1146)&lt;&gt;0,SUM(D$2:D1146)-SUM(E$2:E1146),"")</f>
        <v/>
      </c>
      <c r="J1146" s="203" t="str">
        <f t="shared" si="56"/>
        <v/>
      </c>
      <c r="K1146" s="54" t="str">
        <f t="shared" si="55"/>
        <v>By  Rs/-0</v>
      </c>
      <c r="L1146" s="51">
        <f>SUMIFS(D$2:D1146,C$2:C1146,C1146)-SUMIFS(E$2:E1146,C$2:C1146,C1146)+IFERROR(VLOOKUP(C1146,Master!B$1:F$101,5,FALSE),0)</f>
        <v>0</v>
      </c>
    </row>
    <row r="1147" spans="1:12">
      <c r="A1147" s="47">
        <f>IF(I1147=0,A1146,COUNTIF(I$2:I1147,"=0")+1)</f>
        <v>513</v>
      </c>
      <c r="B1147" s="203"/>
      <c r="C1147" s="345"/>
      <c r="D1147" s="189"/>
      <c r="E1147" s="188"/>
      <c r="F1147" s="190"/>
      <c r="G1147" t="e">
        <f t="shared" si="57"/>
        <v>#N/A</v>
      </c>
      <c r="H1147">
        <f>ROW()</f>
        <v>1147</v>
      </c>
      <c r="I1147" t="str">
        <f>IF(SUM(D1147:E1147)&lt;&gt;0,SUM(D$2:D1147)-SUM(E$2:E1147),"")</f>
        <v/>
      </c>
      <c r="J1147" s="203" t="str">
        <f t="shared" si="56"/>
        <v/>
      </c>
      <c r="K1147" s="54" t="str">
        <f t="shared" si="55"/>
        <v>By  Rs/-0</v>
      </c>
      <c r="L1147" s="51">
        <f>SUMIFS(D$2:D1147,C$2:C1147,C1147)-SUMIFS(E$2:E1147,C$2:C1147,C1147)+IFERROR(VLOOKUP(C1147,Master!B$1:F$101,5,FALSE),0)</f>
        <v>0</v>
      </c>
    </row>
    <row r="1148" spans="1:12">
      <c r="A1148" s="47">
        <f>IF(I1148=0,A1147,COUNTIF(I$2:I1148,"=0")+1)</f>
        <v>513</v>
      </c>
      <c r="B1148" s="203"/>
      <c r="C1148" s="345"/>
      <c r="D1148" s="189"/>
      <c r="E1148" s="188"/>
      <c r="F1148" s="190"/>
      <c r="G1148" t="e">
        <f t="shared" si="57"/>
        <v>#N/A</v>
      </c>
      <c r="H1148">
        <f>ROW()</f>
        <v>1148</v>
      </c>
      <c r="I1148" t="str">
        <f>IF(SUM(D1148:E1148)&lt;&gt;0,SUM(D$2:D1148)-SUM(E$2:E1148),"")</f>
        <v/>
      </c>
      <c r="J1148" s="203" t="str">
        <f t="shared" si="56"/>
        <v/>
      </c>
      <c r="K1148" s="54" t="str">
        <f t="shared" si="55"/>
        <v>By  Rs/-0</v>
      </c>
      <c r="L1148" s="51">
        <f>SUMIFS(D$2:D1148,C$2:C1148,C1148)-SUMIFS(E$2:E1148,C$2:C1148,C1148)+IFERROR(VLOOKUP(C1148,Master!B$1:F$101,5,FALSE),0)</f>
        <v>0</v>
      </c>
    </row>
    <row r="1149" spans="1:12">
      <c r="A1149" s="47">
        <f>IF(I1149=0,A1148,COUNTIF(I$2:I1149,"=0")+1)</f>
        <v>513</v>
      </c>
      <c r="B1149" s="203"/>
      <c r="C1149" s="345"/>
      <c r="D1149" s="189"/>
      <c r="E1149" s="188"/>
      <c r="F1149" s="190"/>
      <c r="G1149" t="e">
        <f t="shared" si="57"/>
        <v>#N/A</v>
      </c>
      <c r="H1149">
        <f>ROW()</f>
        <v>1149</v>
      </c>
      <c r="I1149" t="str">
        <f>IF(SUM(D1149:E1149)&lt;&gt;0,SUM(D$2:D1149)-SUM(E$2:E1149),"")</f>
        <v/>
      </c>
      <c r="J1149" s="203" t="str">
        <f t="shared" si="56"/>
        <v/>
      </c>
      <c r="K1149" s="54" t="str">
        <f t="shared" si="55"/>
        <v>By  Rs/-0</v>
      </c>
      <c r="L1149" s="51">
        <f>SUMIFS(D$2:D1149,C$2:C1149,C1149)-SUMIFS(E$2:E1149,C$2:C1149,C1149)+IFERROR(VLOOKUP(C1149,Master!B$1:F$101,5,FALSE),0)</f>
        <v>0</v>
      </c>
    </row>
    <row r="1150" spans="1:12">
      <c r="A1150" s="47">
        <f>IF(I1150=0,A1149,COUNTIF(I$2:I1150,"=0")+1)</f>
        <v>513</v>
      </c>
      <c r="B1150" s="203"/>
      <c r="C1150" s="345"/>
      <c r="D1150" s="189"/>
      <c r="E1150" s="188"/>
      <c r="F1150" s="190"/>
      <c r="G1150" t="e">
        <f t="shared" si="57"/>
        <v>#N/A</v>
      </c>
      <c r="H1150">
        <f>ROW()</f>
        <v>1150</v>
      </c>
      <c r="I1150" t="str">
        <f>IF(SUM(D1150:E1150)&lt;&gt;0,SUM(D$2:D1150)-SUM(E$2:E1150),"")</f>
        <v/>
      </c>
      <c r="J1150" s="203" t="str">
        <f t="shared" si="56"/>
        <v/>
      </c>
      <c r="K1150" s="54" t="str">
        <f t="shared" si="55"/>
        <v>By  Rs/-0</v>
      </c>
      <c r="L1150" s="51">
        <f>SUMIFS(D$2:D1150,C$2:C1150,C1150)-SUMIFS(E$2:E1150,C$2:C1150,C1150)+IFERROR(VLOOKUP(C1150,Master!B$1:F$101,5,FALSE),0)</f>
        <v>0</v>
      </c>
    </row>
    <row r="1151" spans="1:12">
      <c r="A1151" s="47">
        <f>IF(I1151=0,A1150,COUNTIF(I$2:I1151,"=0")+1)</f>
        <v>513</v>
      </c>
      <c r="B1151" s="203"/>
      <c r="C1151" s="345"/>
      <c r="D1151" s="189"/>
      <c r="E1151" s="188"/>
      <c r="F1151" s="190"/>
      <c r="G1151" t="e">
        <f t="shared" si="57"/>
        <v>#N/A</v>
      </c>
      <c r="H1151">
        <f>ROW()</f>
        <v>1151</v>
      </c>
      <c r="I1151" t="str">
        <f>IF(SUM(D1151:E1151)&lt;&gt;0,SUM(D$2:D1151)-SUM(E$2:E1151),"")</f>
        <v/>
      </c>
      <c r="J1151" s="203" t="str">
        <f t="shared" si="56"/>
        <v/>
      </c>
      <c r="K1151" s="54" t="str">
        <f t="shared" si="55"/>
        <v>By  Rs/-0</v>
      </c>
      <c r="L1151" s="51">
        <f>SUMIFS(D$2:D1151,C$2:C1151,C1151)-SUMIFS(E$2:E1151,C$2:C1151,C1151)+IFERROR(VLOOKUP(C1151,Master!B$1:F$101,5,FALSE),0)</f>
        <v>0</v>
      </c>
    </row>
    <row r="1152" spans="1:12">
      <c r="A1152" s="47">
        <f>IF(I1152=0,A1151,COUNTIF(I$2:I1152,"=0")+1)</f>
        <v>513</v>
      </c>
      <c r="B1152" s="203"/>
      <c r="C1152" s="345"/>
      <c r="D1152" s="189"/>
      <c r="E1152" s="188"/>
      <c r="F1152" s="190"/>
      <c r="G1152" t="e">
        <f t="shared" si="57"/>
        <v>#N/A</v>
      </c>
      <c r="H1152">
        <f>ROW()</f>
        <v>1152</v>
      </c>
      <c r="I1152" t="str">
        <f>IF(SUM(D1152:E1152)&lt;&gt;0,SUM(D$2:D1152)-SUM(E$2:E1152),"")</f>
        <v/>
      </c>
      <c r="J1152" s="203" t="str">
        <f t="shared" si="56"/>
        <v/>
      </c>
      <c r="K1152" s="54" t="str">
        <f t="shared" si="55"/>
        <v>By  Rs/-0</v>
      </c>
      <c r="L1152" s="51">
        <f>SUMIFS(D$2:D1152,C$2:C1152,C1152)-SUMIFS(E$2:E1152,C$2:C1152,C1152)+IFERROR(VLOOKUP(C1152,Master!B$1:F$101,5,FALSE),0)</f>
        <v>0</v>
      </c>
    </row>
    <row r="1153" spans="1:12">
      <c r="A1153" s="47">
        <f>IF(I1153=0,A1152,COUNTIF(I$2:I1153,"=0")+1)</f>
        <v>513</v>
      </c>
      <c r="B1153" s="203"/>
      <c r="C1153" s="345"/>
      <c r="D1153" s="189"/>
      <c r="E1153" s="188"/>
      <c r="F1153" s="190"/>
      <c r="G1153" t="e">
        <f t="shared" si="57"/>
        <v>#N/A</v>
      </c>
      <c r="H1153">
        <f>ROW()</f>
        <v>1153</v>
      </c>
      <c r="I1153" t="str">
        <f>IF(SUM(D1153:E1153)&lt;&gt;0,SUM(D$2:D1153)-SUM(E$2:E1153),"")</f>
        <v/>
      </c>
      <c r="J1153" s="203" t="str">
        <f t="shared" si="56"/>
        <v/>
      </c>
      <c r="K1153" s="54" t="str">
        <f t="shared" si="55"/>
        <v>By  Rs/-0</v>
      </c>
      <c r="L1153" s="51">
        <f>SUMIFS(D$2:D1153,C$2:C1153,C1153)-SUMIFS(E$2:E1153,C$2:C1153,C1153)+IFERROR(VLOOKUP(C1153,Master!B$1:F$101,5,FALSE),0)</f>
        <v>0</v>
      </c>
    </row>
    <row r="1154" spans="1:12">
      <c r="A1154" s="47">
        <f>IF(I1154=0,A1153,COUNTIF(I$2:I1154,"=0")+1)</f>
        <v>513</v>
      </c>
      <c r="B1154" s="203"/>
      <c r="C1154" s="345"/>
      <c r="D1154" s="189"/>
      <c r="E1154" s="188"/>
      <c r="F1154" s="190"/>
      <c r="G1154" t="e">
        <f t="shared" si="57"/>
        <v>#N/A</v>
      </c>
      <c r="H1154">
        <f>ROW()</f>
        <v>1154</v>
      </c>
      <c r="I1154" t="str">
        <f>IF(SUM(D1154:E1154)&lt;&gt;0,SUM(D$2:D1154)-SUM(E$2:E1154),"")</f>
        <v/>
      </c>
      <c r="J1154" s="203" t="str">
        <f t="shared" si="56"/>
        <v/>
      </c>
      <c r="K1154" s="54" t="str">
        <f t="shared" ref="K1154:K1217" si="58">IF(I1154=0,"By "&amp;C1153&amp;" Rs/- "&amp;SUM(D1153:E1153),"By "&amp;C1155&amp;" Rs/-"&amp;SUM(D1155:E1155))</f>
        <v>By  Rs/-0</v>
      </c>
      <c r="L1154" s="51">
        <f>SUMIFS(D$2:D1154,C$2:C1154,C1154)-SUMIFS(E$2:E1154,C$2:C1154,C1154)+IFERROR(VLOOKUP(C1154,Master!B$1:F$101,5,FALSE),0)</f>
        <v>0</v>
      </c>
    </row>
    <row r="1155" spans="1:12">
      <c r="A1155" s="47">
        <f>IF(I1155=0,A1154,COUNTIF(I$2:I1155,"=0")+1)</f>
        <v>513</v>
      </c>
      <c r="B1155" s="203"/>
      <c r="C1155" s="345"/>
      <c r="D1155" s="189"/>
      <c r="E1155" s="188"/>
      <c r="F1155" s="190"/>
      <c r="G1155" t="e">
        <f t="shared" si="57"/>
        <v>#N/A</v>
      </c>
      <c r="H1155">
        <f>ROW()</f>
        <v>1155</v>
      </c>
      <c r="I1155" t="str">
        <f>IF(SUM(D1155:E1155)&lt;&gt;0,SUM(D$2:D1155)-SUM(E$2:E1155),"")</f>
        <v/>
      </c>
      <c r="J1155" s="203" t="str">
        <f t="shared" ref="J1155:J1218" si="59">IFERROR(AVERAGEIFS(B:B,A:A,A1155),"")</f>
        <v/>
      </c>
      <c r="K1155" s="54" t="str">
        <f t="shared" si="58"/>
        <v>By  Rs/-0</v>
      </c>
      <c r="L1155" s="51">
        <f>SUMIFS(D$2:D1155,C$2:C1155,C1155)-SUMIFS(E$2:E1155,C$2:C1155,C1155)+IFERROR(VLOOKUP(C1155,Master!B$1:F$101,5,FALSE),0)</f>
        <v>0</v>
      </c>
    </row>
    <row r="1156" spans="1:12">
      <c r="A1156" s="47">
        <f>IF(I1156=0,A1155,COUNTIF(I$2:I1156,"=0")+1)</f>
        <v>513</v>
      </c>
      <c r="B1156" s="203"/>
      <c r="C1156" s="345"/>
      <c r="D1156" s="189"/>
      <c r="E1156" s="188"/>
      <c r="F1156" s="190"/>
      <c r="G1156" t="e">
        <f t="shared" si="57"/>
        <v>#N/A</v>
      </c>
      <c r="H1156">
        <f>ROW()</f>
        <v>1156</v>
      </c>
      <c r="I1156" t="str">
        <f>IF(SUM(D1156:E1156)&lt;&gt;0,SUM(D$2:D1156)-SUM(E$2:E1156),"")</f>
        <v/>
      </c>
      <c r="J1156" s="203" t="str">
        <f t="shared" si="59"/>
        <v/>
      </c>
      <c r="K1156" s="54" t="str">
        <f t="shared" si="58"/>
        <v>By  Rs/-0</v>
      </c>
      <c r="L1156" s="51">
        <f>SUMIFS(D$2:D1156,C$2:C1156,C1156)-SUMIFS(E$2:E1156,C$2:C1156,C1156)+IFERROR(VLOOKUP(C1156,Master!B$1:F$101,5,FALSE),0)</f>
        <v>0</v>
      </c>
    </row>
    <row r="1157" spans="1:12">
      <c r="A1157" s="47">
        <f>IF(I1157=0,A1156,COUNTIF(I$2:I1157,"=0")+1)</f>
        <v>513</v>
      </c>
      <c r="B1157" s="203"/>
      <c r="C1157" s="345"/>
      <c r="D1157" s="189"/>
      <c r="E1157" s="188"/>
      <c r="F1157" s="190"/>
      <c r="G1157" t="e">
        <f t="shared" si="57"/>
        <v>#N/A</v>
      </c>
      <c r="H1157">
        <f>ROW()</f>
        <v>1157</v>
      </c>
      <c r="I1157" t="str">
        <f>IF(SUM(D1157:E1157)&lt;&gt;0,SUM(D$2:D1157)-SUM(E$2:E1157),"")</f>
        <v/>
      </c>
      <c r="J1157" s="203" t="str">
        <f t="shared" si="59"/>
        <v/>
      </c>
      <c r="K1157" s="54" t="str">
        <f t="shared" si="58"/>
        <v>By  Rs/-0</v>
      </c>
      <c r="L1157" s="51">
        <f>SUMIFS(D$2:D1157,C$2:C1157,C1157)-SUMIFS(E$2:E1157,C$2:C1157,C1157)+IFERROR(VLOOKUP(C1157,Master!B$1:F$101,5,FALSE),0)</f>
        <v>0</v>
      </c>
    </row>
    <row r="1158" spans="1:12">
      <c r="A1158" s="47">
        <f>IF(I1158=0,A1157,COUNTIF(I$2:I1158,"=0")+1)</f>
        <v>513</v>
      </c>
      <c r="B1158" s="203"/>
      <c r="C1158" s="345"/>
      <c r="D1158" s="189"/>
      <c r="E1158" s="188"/>
      <c r="F1158" s="190"/>
      <c r="G1158" t="e">
        <f t="shared" si="57"/>
        <v>#N/A</v>
      </c>
      <c r="H1158">
        <f>ROW()</f>
        <v>1158</v>
      </c>
      <c r="I1158" t="str">
        <f>IF(SUM(D1158:E1158)&lt;&gt;0,SUM(D$2:D1158)-SUM(E$2:E1158),"")</f>
        <v/>
      </c>
      <c r="J1158" s="203" t="str">
        <f t="shared" si="59"/>
        <v/>
      </c>
      <c r="K1158" s="54" t="str">
        <f t="shared" si="58"/>
        <v>By  Rs/-0</v>
      </c>
      <c r="L1158" s="51">
        <f>SUMIFS(D$2:D1158,C$2:C1158,C1158)-SUMIFS(E$2:E1158,C$2:C1158,C1158)+IFERROR(VLOOKUP(C1158,Master!B$1:F$101,5,FALSE),0)</f>
        <v>0</v>
      </c>
    </row>
    <row r="1159" spans="1:12">
      <c r="A1159" s="47">
        <f>IF(I1159=0,A1158,COUNTIF(I$2:I1159,"=0")+1)</f>
        <v>513</v>
      </c>
      <c r="B1159" s="203"/>
      <c r="C1159" s="345"/>
      <c r="D1159" s="189"/>
      <c r="E1159" s="188"/>
      <c r="F1159" s="190"/>
      <c r="G1159" t="e">
        <f t="shared" si="57"/>
        <v>#N/A</v>
      </c>
      <c r="H1159">
        <f>ROW()</f>
        <v>1159</v>
      </c>
      <c r="I1159" t="str">
        <f>IF(SUM(D1159:E1159)&lt;&gt;0,SUM(D$2:D1159)-SUM(E$2:E1159),"")</f>
        <v/>
      </c>
      <c r="J1159" s="203" t="str">
        <f t="shared" si="59"/>
        <v/>
      </c>
      <c r="K1159" s="54" t="str">
        <f t="shared" si="58"/>
        <v>By  Rs/-0</v>
      </c>
      <c r="L1159" s="51">
        <f>SUMIFS(D$2:D1159,C$2:C1159,C1159)-SUMIFS(E$2:E1159,C$2:C1159,C1159)+IFERROR(VLOOKUP(C1159,Master!B$1:F$101,5,FALSE),0)</f>
        <v>0</v>
      </c>
    </row>
    <row r="1160" spans="1:12">
      <c r="A1160" s="47">
        <f>IF(I1160=0,A1159,COUNTIF(I$2:I1160,"=0")+1)</f>
        <v>513</v>
      </c>
      <c r="B1160" s="203"/>
      <c r="C1160" s="345"/>
      <c r="D1160" s="189"/>
      <c r="E1160" s="188"/>
      <c r="F1160" s="190"/>
      <c r="G1160" t="e">
        <f t="shared" si="57"/>
        <v>#N/A</v>
      </c>
      <c r="H1160">
        <f>ROW()</f>
        <v>1160</v>
      </c>
      <c r="I1160" t="str">
        <f>IF(SUM(D1160:E1160)&lt;&gt;0,SUM(D$2:D1160)-SUM(E$2:E1160),"")</f>
        <v/>
      </c>
      <c r="J1160" s="203" t="str">
        <f t="shared" si="59"/>
        <v/>
      </c>
      <c r="K1160" s="54" t="str">
        <f t="shared" si="58"/>
        <v>By  Rs/-0</v>
      </c>
      <c r="L1160" s="51">
        <f>SUMIFS(D$2:D1160,C$2:C1160,C1160)-SUMIFS(E$2:E1160,C$2:C1160,C1160)+IFERROR(VLOOKUP(C1160,Master!B$1:F$101,5,FALSE),0)</f>
        <v>0</v>
      </c>
    </row>
    <row r="1161" spans="1:12">
      <c r="A1161" s="47">
        <f>IF(I1161=0,A1160,COUNTIF(I$2:I1161,"=0")+1)</f>
        <v>513</v>
      </c>
      <c r="B1161" s="203"/>
      <c r="C1161" s="345"/>
      <c r="D1161" s="189"/>
      <c r="E1161" s="188"/>
      <c r="F1161" s="190"/>
      <c r="G1161" t="e">
        <f t="shared" si="57"/>
        <v>#N/A</v>
      </c>
      <c r="H1161">
        <f>ROW()</f>
        <v>1161</v>
      </c>
      <c r="I1161" t="str">
        <f>IF(SUM(D1161:E1161)&lt;&gt;0,SUM(D$2:D1161)-SUM(E$2:E1161),"")</f>
        <v/>
      </c>
      <c r="J1161" s="203" t="str">
        <f t="shared" si="59"/>
        <v/>
      </c>
      <c r="K1161" s="54" t="str">
        <f t="shared" si="58"/>
        <v>By  Rs/-0</v>
      </c>
      <c r="L1161" s="51">
        <f>SUMIFS(D$2:D1161,C$2:C1161,C1161)-SUMIFS(E$2:E1161,C$2:C1161,C1161)+IFERROR(VLOOKUP(C1161,Master!B$1:F$101,5,FALSE),0)</f>
        <v>0</v>
      </c>
    </row>
    <row r="1162" spans="1:12">
      <c r="A1162" s="47">
        <f>IF(I1162=0,A1161,COUNTIF(I$2:I1162,"=0")+1)</f>
        <v>513</v>
      </c>
      <c r="B1162" s="203"/>
      <c r="C1162" s="345"/>
      <c r="D1162" s="189"/>
      <c r="E1162" s="188"/>
      <c r="F1162" s="190"/>
      <c r="G1162" t="e">
        <f t="shared" si="57"/>
        <v>#N/A</v>
      </c>
      <c r="H1162">
        <f>ROW()</f>
        <v>1162</v>
      </c>
      <c r="I1162" t="str">
        <f>IF(SUM(D1162:E1162)&lt;&gt;0,SUM(D$2:D1162)-SUM(E$2:E1162),"")</f>
        <v/>
      </c>
      <c r="J1162" s="203" t="str">
        <f t="shared" si="59"/>
        <v/>
      </c>
      <c r="K1162" s="54" t="str">
        <f t="shared" si="58"/>
        <v>By  Rs/-0</v>
      </c>
      <c r="L1162" s="51">
        <f>SUMIFS(D$2:D1162,C$2:C1162,C1162)-SUMIFS(E$2:E1162,C$2:C1162,C1162)+IFERROR(VLOOKUP(C1162,Master!B$1:F$101,5,FALSE),0)</f>
        <v>0</v>
      </c>
    </row>
    <row r="1163" spans="1:12">
      <c r="A1163" s="47">
        <f>IF(I1163=0,A1162,COUNTIF(I$2:I1163,"=0")+1)</f>
        <v>513</v>
      </c>
      <c r="B1163" s="203"/>
      <c r="C1163" s="345"/>
      <c r="D1163" s="189"/>
      <c r="E1163" s="188"/>
      <c r="F1163" s="190"/>
      <c r="G1163" t="e">
        <f t="shared" si="57"/>
        <v>#N/A</v>
      </c>
      <c r="H1163">
        <f>ROW()</f>
        <v>1163</v>
      </c>
      <c r="I1163" t="str">
        <f>IF(SUM(D1163:E1163)&lt;&gt;0,SUM(D$2:D1163)-SUM(E$2:E1163),"")</f>
        <v/>
      </c>
      <c r="J1163" s="203" t="str">
        <f t="shared" si="59"/>
        <v/>
      </c>
      <c r="K1163" s="54" t="str">
        <f t="shared" si="58"/>
        <v>By  Rs/-0</v>
      </c>
      <c r="L1163" s="51">
        <f>SUMIFS(D$2:D1163,C$2:C1163,C1163)-SUMIFS(E$2:E1163,C$2:C1163,C1163)+IFERROR(VLOOKUP(C1163,Master!B$1:F$101,5,FALSE),0)</f>
        <v>0</v>
      </c>
    </row>
    <row r="1164" spans="1:12">
      <c r="A1164" s="47">
        <f>IF(I1164=0,A1163,COUNTIF(I$2:I1164,"=0")+1)</f>
        <v>513</v>
      </c>
      <c r="B1164" s="203"/>
      <c r="C1164" s="345"/>
      <c r="D1164" s="189"/>
      <c r="E1164" s="188"/>
      <c r="F1164" s="190"/>
      <c r="G1164" t="e">
        <f t="shared" ref="G1164:G1227" si="60">VLOOKUP(C1164,LL,2,FALSE)</f>
        <v>#N/A</v>
      </c>
      <c r="H1164">
        <f>ROW()</f>
        <v>1164</v>
      </c>
      <c r="I1164" t="str">
        <f>IF(SUM(D1164:E1164)&lt;&gt;0,SUM(D$2:D1164)-SUM(E$2:E1164),"")</f>
        <v/>
      </c>
      <c r="J1164" s="203" t="str">
        <f t="shared" si="59"/>
        <v/>
      </c>
      <c r="K1164" s="54" t="str">
        <f t="shared" si="58"/>
        <v>By  Rs/-0</v>
      </c>
      <c r="L1164" s="51">
        <f>SUMIFS(D$2:D1164,C$2:C1164,C1164)-SUMIFS(E$2:E1164,C$2:C1164,C1164)+IFERROR(VLOOKUP(C1164,Master!B$1:F$101,5,FALSE),0)</f>
        <v>0</v>
      </c>
    </row>
    <row r="1165" spans="1:12">
      <c r="A1165" s="47">
        <f>IF(I1165=0,A1164,COUNTIF(I$2:I1165,"=0")+1)</f>
        <v>513</v>
      </c>
      <c r="B1165" s="203"/>
      <c r="C1165" s="345"/>
      <c r="D1165" s="189"/>
      <c r="E1165" s="188"/>
      <c r="F1165" s="190"/>
      <c r="G1165" t="e">
        <f t="shared" si="60"/>
        <v>#N/A</v>
      </c>
      <c r="H1165">
        <f>ROW()</f>
        <v>1165</v>
      </c>
      <c r="I1165" t="str">
        <f>IF(SUM(D1165:E1165)&lt;&gt;0,SUM(D$2:D1165)-SUM(E$2:E1165),"")</f>
        <v/>
      </c>
      <c r="J1165" s="203" t="str">
        <f t="shared" si="59"/>
        <v/>
      </c>
      <c r="K1165" s="54" t="str">
        <f t="shared" si="58"/>
        <v>By  Rs/-0</v>
      </c>
      <c r="L1165" s="51">
        <f>SUMIFS(D$2:D1165,C$2:C1165,C1165)-SUMIFS(E$2:E1165,C$2:C1165,C1165)+IFERROR(VLOOKUP(C1165,Master!B$1:F$101,5,FALSE),0)</f>
        <v>0</v>
      </c>
    </row>
    <row r="1166" spans="1:12">
      <c r="A1166" s="47">
        <f>IF(I1166=0,A1165,COUNTIF(I$2:I1166,"=0")+1)</f>
        <v>513</v>
      </c>
      <c r="B1166" s="203"/>
      <c r="C1166" s="345"/>
      <c r="D1166" s="189"/>
      <c r="E1166" s="188"/>
      <c r="F1166" s="190"/>
      <c r="G1166" t="e">
        <f t="shared" si="60"/>
        <v>#N/A</v>
      </c>
      <c r="H1166">
        <f>ROW()</f>
        <v>1166</v>
      </c>
      <c r="I1166" t="str">
        <f>IF(SUM(D1166:E1166)&lt;&gt;0,SUM(D$2:D1166)-SUM(E$2:E1166),"")</f>
        <v/>
      </c>
      <c r="J1166" s="203" t="str">
        <f t="shared" si="59"/>
        <v/>
      </c>
      <c r="K1166" s="54" t="str">
        <f t="shared" si="58"/>
        <v>By  Rs/-0</v>
      </c>
      <c r="L1166" s="51">
        <f>SUMIFS(D$2:D1166,C$2:C1166,C1166)-SUMIFS(E$2:E1166,C$2:C1166,C1166)+IFERROR(VLOOKUP(C1166,Master!B$1:F$101,5,FALSE),0)</f>
        <v>0</v>
      </c>
    </row>
    <row r="1167" spans="1:12">
      <c r="A1167" s="47">
        <f>IF(I1167=0,A1166,COUNTIF(I$2:I1167,"=0")+1)</f>
        <v>513</v>
      </c>
      <c r="B1167" s="203"/>
      <c r="C1167" s="345"/>
      <c r="D1167" s="189"/>
      <c r="E1167" s="188"/>
      <c r="F1167" s="190"/>
      <c r="G1167" t="e">
        <f t="shared" si="60"/>
        <v>#N/A</v>
      </c>
      <c r="H1167">
        <f>ROW()</f>
        <v>1167</v>
      </c>
      <c r="I1167" t="str">
        <f>IF(SUM(D1167:E1167)&lt;&gt;0,SUM(D$2:D1167)-SUM(E$2:E1167),"")</f>
        <v/>
      </c>
      <c r="J1167" s="203" t="str">
        <f t="shared" si="59"/>
        <v/>
      </c>
      <c r="K1167" s="54" t="str">
        <f t="shared" si="58"/>
        <v>By  Rs/-0</v>
      </c>
      <c r="L1167" s="51">
        <f>SUMIFS(D$2:D1167,C$2:C1167,C1167)-SUMIFS(E$2:E1167,C$2:C1167,C1167)+IFERROR(VLOOKUP(C1167,Master!B$1:F$101,5,FALSE),0)</f>
        <v>0</v>
      </c>
    </row>
    <row r="1168" spans="1:12">
      <c r="A1168" s="47">
        <f>IF(I1168=0,A1167,COUNTIF(I$2:I1168,"=0")+1)</f>
        <v>513</v>
      </c>
      <c r="B1168" s="203"/>
      <c r="C1168" s="345"/>
      <c r="D1168" s="189"/>
      <c r="E1168" s="188"/>
      <c r="F1168" s="190"/>
      <c r="G1168" t="e">
        <f t="shared" si="60"/>
        <v>#N/A</v>
      </c>
      <c r="H1168">
        <f>ROW()</f>
        <v>1168</v>
      </c>
      <c r="I1168" t="str">
        <f>IF(SUM(D1168:E1168)&lt;&gt;0,SUM(D$2:D1168)-SUM(E$2:E1168),"")</f>
        <v/>
      </c>
      <c r="J1168" s="203" t="str">
        <f t="shared" si="59"/>
        <v/>
      </c>
      <c r="K1168" s="54" t="str">
        <f t="shared" si="58"/>
        <v>By  Rs/-0</v>
      </c>
      <c r="L1168" s="51">
        <f>SUMIFS(D$2:D1168,C$2:C1168,C1168)-SUMIFS(E$2:E1168,C$2:C1168,C1168)+IFERROR(VLOOKUP(C1168,Master!B$1:F$101,5,FALSE),0)</f>
        <v>0</v>
      </c>
    </row>
    <row r="1169" spans="1:12">
      <c r="A1169" s="47">
        <f>IF(I1169=0,A1168,COUNTIF(I$2:I1169,"=0")+1)</f>
        <v>513</v>
      </c>
      <c r="B1169" s="203"/>
      <c r="C1169" s="345"/>
      <c r="D1169" s="189"/>
      <c r="E1169" s="188"/>
      <c r="F1169" s="190"/>
      <c r="G1169" t="e">
        <f t="shared" si="60"/>
        <v>#N/A</v>
      </c>
      <c r="H1169">
        <f>ROW()</f>
        <v>1169</v>
      </c>
      <c r="I1169" t="str">
        <f>IF(SUM(D1169:E1169)&lt;&gt;0,SUM(D$2:D1169)-SUM(E$2:E1169),"")</f>
        <v/>
      </c>
      <c r="J1169" s="203" t="str">
        <f t="shared" si="59"/>
        <v/>
      </c>
      <c r="K1169" s="54" t="str">
        <f t="shared" si="58"/>
        <v>By  Rs/-0</v>
      </c>
      <c r="L1169" s="51">
        <f>SUMIFS(D$2:D1169,C$2:C1169,C1169)-SUMIFS(E$2:E1169,C$2:C1169,C1169)+IFERROR(VLOOKUP(C1169,Master!B$1:F$101,5,FALSE),0)</f>
        <v>0</v>
      </c>
    </row>
    <row r="1170" spans="1:12">
      <c r="A1170" s="47">
        <f>IF(I1170=0,A1169,COUNTIF(I$2:I1170,"=0")+1)</f>
        <v>513</v>
      </c>
      <c r="B1170" s="203"/>
      <c r="C1170" s="345"/>
      <c r="D1170" s="189"/>
      <c r="E1170" s="188"/>
      <c r="F1170" s="190"/>
      <c r="G1170" t="e">
        <f t="shared" si="60"/>
        <v>#N/A</v>
      </c>
      <c r="H1170">
        <f>ROW()</f>
        <v>1170</v>
      </c>
      <c r="I1170" t="str">
        <f>IF(SUM(D1170:E1170)&lt;&gt;0,SUM(D$2:D1170)-SUM(E$2:E1170),"")</f>
        <v/>
      </c>
      <c r="J1170" s="203" t="str">
        <f t="shared" si="59"/>
        <v/>
      </c>
      <c r="K1170" s="54" t="str">
        <f t="shared" si="58"/>
        <v>By  Rs/-0</v>
      </c>
      <c r="L1170" s="51">
        <f>SUMIFS(D$2:D1170,C$2:C1170,C1170)-SUMIFS(E$2:E1170,C$2:C1170,C1170)+IFERROR(VLOOKUP(C1170,Master!B$1:F$101,5,FALSE),0)</f>
        <v>0</v>
      </c>
    </row>
    <row r="1171" spans="1:12">
      <c r="A1171" s="47">
        <f>IF(I1171=0,A1170,COUNTIF(I$2:I1171,"=0")+1)</f>
        <v>513</v>
      </c>
      <c r="B1171" s="203"/>
      <c r="C1171" s="345"/>
      <c r="D1171" s="189"/>
      <c r="E1171" s="188"/>
      <c r="F1171" s="190"/>
      <c r="G1171" t="e">
        <f t="shared" si="60"/>
        <v>#N/A</v>
      </c>
      <c r="H1171">
        <f>ROW()</f>
        <v>1171</v>
      </c>
      <c r="I1171" t="str">
        <f>IF(SUM(D1171:E1171)&lt;&gt;0,SUM(D$2:D1171)-SUM(E$2:E1171),"")</f>
        <v/>
      </c>
      <c r="J1171" s="203" t="str">
        <f t="shared" si="59"/>
        <v/>
      </c>
      <c r="K1171" s="54" t="str">
        <f t="shared" si="58"/>
        <v>By  Rs/-0</v>
      </c>
      <c r="L1171" s="51">
        <f>SUMIFS(D$2:D1171,C$2:C1171,C1171)-SUMIFS(E$2:E1171,C$2:C1171,C1171)+IFERROR(VLOOKUP(C1171,Master!B$1:F$101,5,FALSE),0)</f>
        <v>0</v>
      </c>
    </row>
    <row r="1172" spans="1:12">
      <c r="A1172" s="47">
        <f>IF(I1172=0,A1171,COUNTIF(I$2:I1172,"=0")+1)</f>
        <v>513</v>
      </c>
      <c r="B1172" s="203"/>
      <c r="C1172" s="345"/>
      <c r="D1172" s="189"/>
      <c r="E1172" s="188"/>
      <c r="F1172" s="190"/>
      <c r="G1172" t="e">
        <f t="shared" si="60"/>
        <v>#N/A</v>
      </c>
      <c r="H1172">
        <f>ROW()</f>
        <v>1172</v>
      </c>
      <c r="I1172" t="str">
        <f>IF(SUM(D1172:E1172)&lt;&gt;0,SUM(D$2:D1172)-SUM(E$2:E1172),"")</f>
        <v/>
      </c>
      <c r="J1172" s="203" t="str">
        <f t="shared" si="59"/>
        <v/>
      </c>
      <c r="K1172" s="54" t="str">
        <f t="shared" si="58"/>
        <v>By  Rs/-0</v>
      </c>
      <c r="L1172" s="51">
        <f>SUMIFS(D$2:D1172,C$2:C1172,C1172)-SUMIFS(E$2:E1172,C$2:C1172,C1172)+IFERROR(VLOOKUP(C1172,Master!B$1:F$101,5,FALSE),0)</f>
        <v>0</v>
      </c>
    </row>
    <row r="1173" spans="1:12">
      <c r="A1173" s="47">
        <f>IF(I1173=0,A1172,COUNTIF(I$2:I1173,"=0")+1)</f>
        <v>513</v>
      </c>
      <c r="B1173" s="203"/>
      <c r="C1173" s="345"/>
      <c r="D1173" s="189"/>
      <c r="E1173" s="188"/>
      <c r="F1173" s="190"/>
      <c r="G1173" t="e">
        <f t="shared" si="60"/>
        <v>#N/A</v>
      </c>
      <c r="H1173">
        <f>ROW()</f>
        <v>1173</v>
      </c>
      <c r="I1173" t="str">
        <f>IF(SUM(D1173:E1173)&lt;&gt;0,SUM(D$2:D1173)-SUM(E$2:E1173),"")</f>
        <v/>
      </c>
      <c r="J1173" s="203" t="str">
        <f t="shared" si="59"/>
        <v/>
      </c>
      <c r="K1173" s="54" t="str">
        <f t="shared" si="58"/>
        <v>By  Rs/-0</v>
      </c>
      <c r="L1173" s="51">
        <f>SUMIFS(D$2:D1173,C$2:C1173,C1173)-SUMIFS(E$2:E1173,C$2:C1173,C1173)+IFERROR(VLOOKUP(C1173,Master!B$1:F$101,5,FALSE),0)</f>
        <v>0</v>
      </c>
    </row>
    <row r="1174" spans="1:12">
      <c r="A1174" s="47">
        <f>IF(I1174=0,A1173,COUNTIF(I$2:I1174,"=0")+1)</f>
        <v>513</v>
      </c>
      <c r="B1174" s="203"/>
      <c r="C1174" s="345"/>
      <c r="D1174" s="189"/>
      <c r="E1174" s="188"/>
      <c r="F1174" s="190"/>
      <c r="G1174" t="e">
        <f t="shared" si="60"/>
        <v>#N/A</v>
      </c>
      <c r="H1174">
        <f>ROW()</f>
        <v>1174</v>
      </c>
      <c r="I1174" t="str">
        <f>IF(SUM(D1174:E1174)&lt;&gt;0,SUM(D$2:D1174)-SUM(E$2:E1174),"")</f>
        <v/>
      </c>
      <c r="J1174" s="203" t="str">
        <f t="shared" si="59"/>
        <v/>
      </c>
      <c r="K1174" s="54" t="str">
        <f t="shared" si="58"/>
        <v>By  Rs/-0</v>
      </c>
      <c r="L1174" s="51">
        <f>SUMIFS(D$2:D1174,C$2:C1174,C1174)-SUMIFS(E$2:E1174,C$2:C1174,C1174)+IFERROR(VLOOKUP(C1174,Master!B$1:F$101,5,FALSE),0)</f>
        <v>0</v>
      </c>
    </row>
    <row r="1175" spans="1:12">
      <c r="A1175" s="47">
        <f>IF(I1175=0,A1174,COUNTIF(I$2:I1175,"=0")+1)</f>
        <v>513</v>
      </c>
      <c r="B1175" s="203"/>
      <c r="C1175" s="345"/>
      <c r="D1175" s="189"/>
      <c r="E1175" s="188"/>
      <c r="F1175" s="190"/>
      <c r="G1175" t="e">
        <f t="shared" si="60"/>
        <v>#N/A</v>
      </c>
      <c r="H1175">
        <f>ROW()</f>
        <v>1175</v>
      </c>
      <c r="I1175" t="str">
        <f>IF(SUM(D1175:E1175)&lt;&gt;0,SUM(D$2:D1175)-SUM(E$2:E1175),"")</f>
        <v/>
      </c>
      <c r="J1175" s="203" t="str">
        <f t="shared" si="59"/>
        <v/>
      </c>
      <c r="K1175" s="54" t="str">
        <f t="shared" si="58"/>
        <v>By  Rs/-0</v>
      </c>
      <c r="L1175" s="51">
        <f>SUMIFS(D$2:D1175,C$2:C1175,C1175)-SUMIFS(E$2:E1175,C$2:C1175,C1175)+IFERROR(VLOOKUP(C1175,Master!B$1:F$101,5,FALSE),0)</f>
        <v>0</v>
      </c>
    </row>
    <row r="1176" spans="1:12">
      <c r="A1176" s="47">
        <f>IF(I1176=0,A1175,COUNTIF(I$2:I1176,"=0")+1)</f>
        <v>513</v>
      </c>
      <c r="B1176" s="203"/>
      <c r="C1176" s="345"/>
      <c r="D1176" s="189"/>
      <c r="E1176" s="188"/>
      <c r="F1176" s="190"/>
      <c r="G1176" t="e">
        <f t="shared" si="60"/>
        <v>#N/A</v>
      </c>
      <c r="H1176">
        <f>ROW()</f>
        <v>1176</v>
      </c>
      <c r="I1176" t="str">
        <f>IF(SUM(D1176:E1176)&lt;&gt;0,SUM(D$2:D1176)-SUM(E$2:E1176),"")</f>
        <v/>
      </c>
      <c r="J1176" s="203" t="str">
        <f t="shared" si="59"/>
        <v/>
      </c>
      <c r="K1176" s="54" t="str">
        <f t="shared" si="58"/>
        <v>By  Rs/-0</v>
      </c>
      <c r="L1176" s="51">
        <f>SUMIFS(D$2:D1176,C$2:C1176,C1176)-SUMIFS(E$2:E1176,C$2:C1176,C1176)+IFERROR(VLOOKUP(C1176,Master!B$1:F$101,5,FALSE),0)</f>
        <v>0</v>
      </c>
    </row>
    <row r="1177" spans="1:12">
      <c r="A1177" s="47">
        <f>IF(I1177=0,A1176,COUNTIF(I$2:I1177,"=0")+1)</f>
        <v>513</v>
      </c>
      <c r="B1177" s="203"/>
      <c r="C1177" s="345"/>
      <c r="D1177" s="189"/>
      <c r="E1177" s="188"/>
      <c r="F1177" s="190"/>
      <c r="G1177" t="e">
        <f t="shared" si="60"/>
        <v>#N/A</v>
      </c>
      <c r="H1177">
        <f>ROW()</f>
        <v>1177</v>
      </c>
      <c r="I1177" t="str">
        <f>IF(SUM(D1177:E1177)&lt;&gt;0,SUM(D$2:D1177)-SUM(E$2:E1177),"")</f>
        <v/>
      </c>
      <c r="J1177" s="203" t="str">
        <f t="shared" si="59"/>
        <v/>
      </c>
      <c r="K1177" s="54" t="str">
        <f t="shared" si="58"/>
        <v>By  Rs/-0</v>
      </c>
      <c r="L1177" s="51">
        <f>SUMIFS(D$2:D1177,C$2:C1177,C1177)-SUMIFS(E$2:E1177,C$2:C1177,C1177)+IFERROR(VLOOKUP(C1177,Master!B$1:F$101,5,FALSE),0)</f>
        <v>0</v>
      </c>
    </row>
    <row r="1178" spans="1:12">
      <c r="A1178" s="47">
        <f>IF(I1178=0,A1177,COUNTIF(I$2:I1178,"=0")+1)</f>
        <v>513</v>
      </c>
      <c r="B1178" s="203"/>
      <c r="C1178" s="345"/>
      <c r="D1178" s="189"/>
      <c r="E1178" s="188"/>
      <c r="F1178" s="190"/>
      <c r="G1178" t="e">
        <f t="shared" si="60"/>
        <v>#N/A</v>
      </c>
      <c r="H1178">
        <f>ROW()</f>
        <v>1178</v>
      </c>
      <c r="I1178" t="str">
        <f>IF(SUM(D1178:E1178)&lt;&gt;0,SUM(D$2:D1178)-SUM(E$2:E1178),"")</f>
        <v/>
      </c>
      <c r="J1178" s="203" t="str">
        <f t="shared" si="59"/>
        <v/>
      </c>
      <c r="K1178" s="54" t="str">
        <f t="shared" si="58"/>
        <v>By  Rs/-0</v>
      </c>
      <c r="L1178" s="51">
        <f>SUMIFS(D$2:D1178,C$2:C1178,C1178)-SUMIFS(E$2:E1178,C$2:C1178,C1178)+IFERROR(VLOOKUP(C1178,Master!B$1:F$101,5,FALSE),0)</f>
        <v>0</v>
      </c>
    </row>
    <row r="1179" spans="1:12">
      <c r="A1179" s="47">
        <f>IF(I1179=0,A1178,COUNTIF(I$2:I1179,"=0")+1)</f>
        <v>513</v>
      </c>
      <c r="B1179" s="203"/>
      <c r="C1179" s="345"/>
      <c r="D1179" s="189"/>
      <c r="E1179" s="188"/>
      <c r="F1179" s="190"/>
      <c r="G1179" t="e">
        <f t="shared" si="60"/>
        <v>#N/A</v>
      </c>
      <c r="H1179">
        <f>ROW()</f>
        <v>1179</v>
      </c>
      <c r="I1179" t="str">
        <f>IF(SUM(D1179:E1179)&lt;&gt;0,SUM(D$2:D1179)-SUM(E$2:E1179),"")</f>
        <v/>
      </c>
      <c r="J1179" s="203" t="str">
        <f t="shared" si="59"/>
        <v/>
      </c>
      <c r="K1179" s="54" t="str">
        <f t="shared" si="58"/>
        <v>By  Rs/-0</v>
      </c>
      <c r="L1179" s="51">
        <f>SUMIFS(D$2:D1179,C$2:C1179,C1179)-SUMIFS(E$2:E1179,C$2:C1179,C1179)+IFERROR(VLOOKUP(C1179,Master!B$1:F$101,5,FALSE),0)</f>
        <v>0</v>
      </c>
    </row>
    <row r="1180" spans="1:12">
      <c r="A1180" s="47">
        <f>IF(I1180=0,A1179,COUNTIF(I$2:I1180,"=0")+1)</f>
        <v>513</v>
      </c>
      <c r="B1180" s="203"/>
      <c r="C1180" s="345"/>
      <c r="D1180" s="189"/>
      <c r="E1180" s="188"/>
      <c r="F1180" s="190"/>
      <c r="G1180" t="e">
        <f t="shared" si="60"/>
        <v>#N/A</v>
      </c>
      <c r="H1180">
        <f>ROW()</f>
        <v>1180</v>
      </c>
      <c r="I1180" t="str">
        <f>IF(SUM(D1180:E1180)&lt;&gt;0,SUM(D$2:D1180)-SUM(E$2:E1180),"")</f>
        <v/>
      </c>
      <c r="J1180" s="203" t="str">
        <f t="shared" si="59"/>
        <v/>
      </c>
      <c r="K1180" s="54" t="str">
        <f t="shared" si="58"/>
        <v>By  Rs/-0</v>
      </c>
      <c r="L1180" s="51">
        <f>SUMIFS(D$2:D1180,C$2:C1180,C1180)-SUMIFS(E$2:E1180,C$2:C1180,C1180)+IFERROR(VLOOKUP(C1180,Master!B$1:F$101,5,FALSE),0)</f>
        <v>0</v>
      </c>
    </row>
    <row r="1181" spans="1:12">
      <c r="A1181" s="47">
        <f>IF(I1181=0,A1180,COUNTIF(I$2:I1181,"=0")+1)</f>
        <v>513</v>
      </c>
      <c r="B1181" s="203"/>
      <c r="C1181" s="345"/>
      <c r="D1181" s="189"/>
      <c r="E1181" s="188"/>
      <c r="F1181" s="190"/>
      <c r="G1181" t="e">
        <f t="shared" si="60"/>
        <v>#N/A</v>
      </c>
      <c r="H1181">
        <f>ROW()</f>
        <v>1181</v>
      </c>
      <c r="I1181" t="str">
        <f>IF(SUM(D1181:E1181)&lt;&gt;0,SUM(D$2:D1181)-SUM(E$2:E1181),"")</f>
        <v/>
      </c>
      <c r="J1181" s="203" t="str">
        <f t="shared" si="59"/>
        <v/>
      </c>
      <c r="K1181" s="54" t="str">
        <f t="shared" si="58"/>
        <v>By  Rs/-0</v>
      </c>
      <c r="L1181" s="51">
        <f>SUMIFS(D$2:D1181,C$2:C1181,C1181)-SUMIFS(E$2:E1181,C$2:C1181,C1181)+IFERROR(VLOOKUP(C1181,Master!B$1:F$101,5,FALSE),0)</f>
        <v>0</v>
      </c>
    </row>
    <row r="1182" spans="1:12">
      <c r="A1182" s="47">
        <f>IF(I1182=0,A1181,COUNTIF(I$2:I1182,"=0")+1)</f>
        <v>513</v>
      </c>
      <c r="B1182" s="203"/>
      <c r="C1182" s="345"/>
      <c r="D1182" s="189"/>
      <c r="E1182" s="188"/>
      <c r="F1182" s="190"/>
      <c r="G1182" t="e">
        <f t="shared" si="60"/>
        <v>#N/A</v>
      </c>
      <c r="H1182">
        <f>ROW()</f>
        <v>1182</v>
      </c>
      <c r="I1182" t="str">
        <f>IF(SUM(D1182:E1182)&lt;&gt;0,SUM(D$2:D1182)-SUM(E$2:E1182),"")</f>
        <v/>
      </c>
      <c r="J1182" s="203" t="str">
        <f t="shared" si="59"/>
        <v/>
      </c>
      <c r="K1182" s="54" t="str">
        <f t="shared" si="58"/>
        <v>By  Rs/-0</v>
      </c>
      <c r="L1182" s="51">
        <f>SUMIFS(D$2:D1182,C$2:C1182,C1182)-SUMIFS(E$2:E1182,C$2:C1182,C1182)+IFERROR(VLOOKUP(C1182,Master!B$1:F$101,5,FALSE),0)</f>
        <v>0</v>
      </c>
    </row>
    <row r="1183" spans="1:12">
      <c r="A1183" s="47">
        <f>IF(I1183=0,A1182,COUNTIF(I$2:I1183,"=0")+1)</f>
        <v>513</v>
      </c>
      <c r="B1183" s="203"/>
      <c r="C1183" s="345"/>
      <c r="D1183" s="189"/>
      <c r="E1183" s="188"/>
      <c r="F1183" s="190"/>
      <c r="G1183" t="e">
        <f t="shared" si="60"/>
        <v>#N/A</v>
      </c>
      <c r="H1183">
        <f>ROW()</f>
        <v>1183</v>
      </c>
      <c r="I1183" t="str">
        <f>IF(SUM(D1183:E1183)&lt;&gt;0,SUM(D$2:D1183)-SUM(E$2:E1183),"")</f>
        <v/>
      </c>
      <c r="J1183" s="203" t="str">
        <f t="shared" si="59"/>
        <v/>
      </c>
      <c r="K1183" s="54" t="str">
        <f t="shared" si="58"/>
        <v>By  Rs/-0</v>
      </c>
      <c r="L1183" s="51">
        <f>SUMIFS(D$2:D1183,C$2:C1183,C1183)-SUMIFS(E$2:E1183,C$2:C1183,C1183)+IFERROR(VLOOKUP(C1183,Master!B$1:F$101,5,FALSE),0)</f>
        <v>0</v>
      </c>
    </row>
    <row r="1184" spans="1:12">
      <c r="A1184" s="47">
        <f>IF(I1184=0,A1183,COUNTIF(I$2:I1184,"=0")+1)</f>
        <v>513</v>
      </c>
      <c r="B1184" s="203"/>
      <c r="C1184" s="345"/>
      <c r="D1184" s="189"/>
      <c r="E1184" s="188"/>
      <c r="F1184" s="190"/>
      <c r="G1184" t="e">
        <f t="shared" si="60"/>
        <v>#N/A</v>
      </c>
      <c r="H1184">
        <f>ROW()</f>
        <v>1184</v>
      </c>
      <c r="I1184" t="str">
        <f>IF(SUM(D1184:E1184)&lt;&gt;0,SUM(D$2:D1184)-SUM(E$2:E1184),"")</f>
        <v/>
      </c>
      <c r="J1184" s="203" t="str">
        <f t="shared" si="59"/>
        <v/>
      </c>
      <c r="K1184" s="54" t="str">
        <f t="shared" si="58"/>
        <v>By  Rs/-0</v>
      </c>
      <c r="L1184" s="51">
        <f>SUMIFS(D$2:D1184,C$2:C1184,C1184)-SUMIFS(E$2:E1184,C$2:C1184,C1184)+IFERROR(VLOOKUP(C1184,Master!B$1:F$101,5,FALSE),0)</f>
        <v>0</v>
      </c>
    </row>
    <row r="1185" spans="1:12">
      <c r="A1185" s="47">
        <f>IF(I1185=0,A1184,COUNTIF(I$2:I1185,"=0")+1)</f>
        <v>513</v>
      </c>
      <c r="B1185" s="203"/>
      <c r="C1185" s="345"/>
      <c r="D1185" s="189"/>
      <c r="E1185" s="188"/>
      <c r="F1185" s="190"/>
      <c r="G1185" t="e">
        <f t="shared" si="60"/>
        <v>#N/A</v>
      </c>
      <c r="H1185">
        <f>ROW()</f>
        <v>1185</v>
      </c>
      <c r="I1185" t="str">
        <f>IF(SUM(D1185:E1185)&lt;&gt;0,SUM(D$2:D1185)-SUM(E$2:E1185),"")</f>
        <v/>
      </c>
      <c r="J1185" s="203" t="str">
        <f t="shared" si="59"/>
        <v/>
      </c>
      <c r="K1185" s="54" t="str">
        <f t="shared" si="58"/>
        <v>By  Rs/-0</v>
      </c>
      <c r="L1185" s="51">
        <f>SUMIFS(D$2:D1185,C$2:C1185,C1185)-SUMIFS(E$2:E1185,C$2:C1185,C1185)+IFERROR(VLOOKUP(C1185,Master!B$1:F$101,5,FALSE),0)</f>
        <v>0</v>
      </c>
    </row>
    <row r="1186" spans="1:12">
      <c r="A1186" s="47">
        <f>IF(I1186=0,A1185,COUNTIF(I$2:I1186,"=0")+1)</f>
        <v>513</v>
      </c>
      <c r="B1186" s="203"/>
      <c r="C1186" s="345"/>
      <c r="D1186" s="189"/>
      <c r="E1186" s="188"/>
      <c r="F1186" s="190"/>
      <c r="G1186" t="e">
        <f t="shared" si="60"/>
        <v>#N/A</v>
      </c>
      <c r="H1186">
        <f>ROW()</f>
        <v>1186</v>
      </c>
      <c r="I1186" t="str">
        <f>IF(SUM(D1186:E1186)&lt;&gt;0,SUM(D$2:D1186)-SUM(E$2:E1186),"")</f>
        <v/>
      </c>
      <c r="J1186" s="203" t="str">
        <f t="shared" si="59"/>
        <v/>
      </c>
      <c r="K1186" s="54" t="str">
        <f t="shared" si="58"/>
        <v>By  Rs/-0</v>
      </c>
      <c r="L1186" s="51">
        <f>SUMIFS(D$2:D1186,C$2:C1186,C1186)-SUMIFS(E$2:E1186,C$2:C1186,C1186)+IFERROR(VLOOKUP(C1186,Master!B$1:F$101,5,FALSE),0)</f>
        <v>0</v>
      </c>
    </row>
    <row r="1187" spans="1:12">
      <c r="A1187" s="47">
        <f>IF(I1187=0,A1186,COUNTIF(I$2:I1187,"=0")+1)</f>
        <v>513</v>
      </c>
      <c r="B1187" s="203"/>
      <c r="C1187" s="345"/>
      <c r="D1187" s="189"/>
      <c r="E1187" s="188"/>
      <c r="F1187" s="190"/>
      <c r="G1187" t="e">
        <f t="shared" si="60"/>
        <v>#N/A</v>
      </c>
      <c r="H1187">
        <f>ROW()</f>
        <v>1187</v>
      </c>
      <c r="I1187" t="str">
        <f>IF(SUM(D1187:E1187)&lt;&gt;0,SUM(D$2:D1187)-SUM(E$2:E1187),"")</f>
        <v/>
      </c>
      <c r="J1187" s="203" t="str">
        <f t="shared" si="59"/>
        <v/>
      </c>
      <c r="K1187" s="54" t="str">
        <f t="shared" si="58"/>
        <v>By  Rs/-0</v>
      </c>
      <c r="L1187" s="51">
        <f>SUMIFS(D$2:D1187,C$2:C1187,C1187)-SUMIFS(E$2:E1187,C$2:C1187,C1187)+IFERROR(VLOOKUP(C1187,Master!B$1:F$101,5,FALSE),0)</f>
        <v>0</v>
      </c>
    </row>
    <row r="1188" spans="1:12">
      <c r="A1188" s="47">
        <f>IF(I1188=0,A1187,COUNTIF(I$2:I1188,"=0")+1)</f>
        <v>513</v>
      </c>
      <c r="B1188" s="203"/>
      <c r="C1188" s="345"/>
      <c r="D1188" s="189"/>
      <c r="E1188" s="188"/>
      <c r="F1188" s="190"/>
      <c r="G1188" t="e">
        <f t="shared" si="60"/>
        <v>#N/A</v>
      </c>
      <c r="H1188">
        <f>ROW()</f>
        <v>1188</v>
      </c>
      <c r="I1188" t="str">
        <f>IF(SUM(D1188:E1188)&lt;&gt;0,SUM(D$2:D1188)-SUM(E$2:E1188),"")</f>
        <v/>
      </c>
      <c r="J1188" s="203" t="str">
        <f t="shared" si="59"/>
        <v/>
      </c>
      <c r="K1188" s="54" t="str">
        <f t="shared" si="58"/>
        <v>By  Rs/-0</v>
      </c>
      <c r="L1188" s="51">
        <f>SUMIFS(D$2:D1188,C$2:C1188,C1188)-SUMIFS(E$2:E1188,C$2:C1188,C1188)+IFERROR(VLOOKUP(C1188,Master!B$1:F$101,5,FALSE),0)</f>
        <v>0</v>
      </c>
    </row>
    <row r="1189" spans="1:12">
      <c r="A1189" s="47">
        <f>IF(I1189=0,A1188,COUNTIF(I$2:I1189,"=0")+1)</f>
        <v>513</v>
      </c>
      <c r="B1189" s="203"/>
      <c r="C1189" s="345"/>
      <c r="D1189" s="189"/>
      <c r="E1189" s="188"/>
      <c r="F1189" s="190"/>
      <c r="G1189" t="e">
        <f t="shared" si="60"/>
        <v>#N/A</v>
      </c>
      <c r="H1189">
        <f>ROW()</f>
        <v>1189</v>
      </c>
      <c r="I1189" t="str">
        <f>IF(SUM(D1189:E1189)&lt;&gt;0,SUM(D$2:D1189)-SUM(E$2:E1189),"")</f>
        <v/>
      </c>
      <c r="J1189" s="203" t="str">
        <f t="shared" si="59"/>
        <v/>
      </c>
      <c r="K1189" s="54" t="str">
        <f t="shared" si="58"/>
        <v>By  Rs/-0</v>
      </c>
      <c r="L1189" s="51">
        <f>SUMIFS(D$2:D1189,C$2:C1189,C1189)-SUMIFS(E$2:E1189,C$2:C1189,C1189)+IFERROR(VLOOKUP(C1189,Master!B$1:F$101,5,FALSE),0)</f>
        <v>0</v>
      </c>
    </row>
    <row r="1190" spans="1:12">
      <c r="A1190" s="47">
        <f>IF(I1190=0,A1189,COUNTIF(I$2:I1190,"=0")+1)</f>
        <v>513</v>
      </c>
      <c r="B1190" s="203"/>
      <c r="C1190" s="345"/>
      <c r="D1190" s="189"/>
      <c r="E1190" s="188"/>
      <c r="F1190" s="190"/>
      <c r="G1190" t="e">
        <f t="shared" si="60"/>
        <v>#N/A</v>
      </c>
      <c r="H1190">
        <f>ROW()</f>
        <v>1190</v>
      </c>
      <c r="I1190" t="str">
        <f>IF(SUM(D1190:E1190)&lt;&gt;0,SUM(D$2:D1190)-SUM(E$2:E1190),"")</f>
        <v/>
      </c>
      <c r="J1190" s="203" t="str">
        <f t="shared" si="59"/>
        <v/>
      </c>
      <c r="K1190" s="54" t="str">
        <f t="shared" si="58"/>
        <v>By  Rs/-0</v>
      </c>
      <c r="L1190" s="51">
        <f>SUMIFS(D$2:D1190,C$2:C1190,C1190)-SUMIFS(E$2:E1190,C$2:C1190,C1190)+IFERROR(VLOOKUP(C1190,Master!B$1:F$101,5,FALSE),0)</f>
        <v>0</v>
      </c>
    </row>
    <row r="1191" spans="1:12">
      <c r="A1191" s="47">
        <f>IF(I1191=0,A1190,COUNTIF(I$2:I1191,"=0")+1)</f>
        <v>513</v>
      </c>
      <c r="B1191" s="203"/>
      <c r="C1191" s="345"/>
      <c r="D1191" s="189"/>
      <c r="E1191" s="188"/>
      <c r="F1191" s="190"/>
      <c r="G1191" t="e">
        <f t="shared" si="60"/>
        <v>#N/A</v>
      </c>
      <c r="H1191">
        <f>ROW()</f>
        <v>1191</v>
      </c>
      <c r="I1191" t="str">
        <f>IF(SUM(D1191:E1191)&lt;&gt;0,SUM(D$2:D1191)-SUM(E$2:E1191),"")</f>
        <v/>
      </c>
      <c r="J1191" s="203" t="str">
        <f t="shared" si="59"/>
        <v/>
      </c>
      <c r="K1191" s="54" t="str">
        <f t="shared" si="58"/>
        <v>By  Rs/-0</v>
      </c>
      <c r="L1191" s="51">
        <f>SUMIFS(D$2:D1191,C$2:C1191,C1191)-SUMIFS(E$2:E1191,C$2:C1191,C1191)+IFERROR(VLOOKUP(C1191,Master!B$1:F$101,5,FALSE),0)</f>
        <v>0</v>
      </c>
    </row>
    <row r="1192" spans="1:12">
      <c r="A1192" s="47">
        <f>IF(I1192=0,A1191,COUNTIF(I$2:I1192,"=0")+1)</f>
        <v>513</v>
      </c>
      <c r="B1192" s="203"/>
      <c r="C1192" s="345"/>
      <c r="D1192" s="189"/>
      <c r="E1192" s="188"/>
      <c r="F1192" s="190"/>
      <c r="G1192" t="e">
        <f t="shared" si="60"/>
        <v>#N/A</v>
      </c>
      <c r="H1192">
        <f>ROW()</f>
        <v>1192</v>
      </c>
      <c r="I1192" t="str">
        <f>IF(SUM(D1192:E1192)&lt;&gt;0,SUM(D$2:D1192)-SUM(E$2:E1192),"")</f>
        <v/>
      </c>
      <c r="J1192" s="203" t="str">
        <f t="shared" si="59"/>
        <v/>
      </c>
      <c r="K1192" s="54" t="str">
        <f t="shared" si="58"/>
        <v>By  Rs/-0</v>
      </c>
      <c r="L1192" s="51">
        <f>SUMIFS(D$2:D1192,C$2:C1192,C1192)-SUMIFS(E$2:E1192,C$2:C1192,C1192)+IFERROR(VLOOKUP(C1192,Master!B$1:F$101,5,FALSE),0)</f>
        <v>0</v>
      </c>
    </row>
    <row r="1193" spans="1:12">
      <c r="A1193" s="47">
        <f>IF(I1193=0,A1192,COUNTIF(I$2:I1193,"=0")+1)</f>
        <v>513</v>
      </c>
      <c r="B1193" s="203"/>
      <c r="C1193" s="345"/>
      <c r="D1193" s="189"/>
      <c r="E1193" s="188"/>
      <c r="F1193" s="190"/>
      <c r="G1193" t="e">
        <f t="shared" si="60"/>
        <v>#N/A</v>
      </c>
      <c r="H1193">
        <f>ROW()</f>
        <v>1193</v>
      </c>
      <c r="I1193" t="str">
        <f>IF(SUM(D1193:E1193)&lt;&gt;0,SUM(D$2:D1193)-SUM(E$2:E1193),"")</f>
        <v/>
      </c>
      <c r="J1193" s="203" t="str">
        <f t="shared" si="59"/>
        <v/>
      </c>
      <c r="K1193" s="54" t="str">
        <f t="shared" si="58"/>
        <v>By  Rs/-0</v>
      </c>
      <c r="L1193" s="51">
        <f>SUMIFS(D$2:D1193,C$2:C1193,C1193)-SUMIFS(E$2:E1193,C$2:C1193,C1193)+IFERROR(VLOOKUP(C1193,Master!B$1:F$101,5,FALSE),0)</f>
        <v>0</v>
      </c>
    </row>
    <row r="1194" spans="1:12">
      <c r="A1194" s="47">
        <f>IF(I1194=0,A1193,COUNTIF(I$2:I1194,"=0")+1)</f>
        <v>513</v>
      </c>
      <c r="B1194" s="203"/>
      <c r="C1194" s="345"/>
      <c r="D1194" s="189"/>
      <c r="E1194" s="188"/>
      <c r="F1194" s="190"/>
      <c r="G1194" t="e">
        <f t="shared" si="60"/>
        <v>#N/A</v>
      </c>
      <c r="H1194">
        <f>ROW()</f>
        <v>1194</v>
      </c>
      <c r="I1194" t="str">
        <f>IF(SUM(D1194:E1194)&lt;&gt;0,SUM(D$2:D1194)-SUM(E$2:E1194),"")</f>
        <v/>
      </c>
      <c r="J1194" s="203" t="str">
        <f t="shared" si="59"/>
        <v/>
      </c>
      <c r="K1194" s="54" t="str">
        <f t="shared" si="58"/>
        <v>By  Rs/-0</v>
      </c>
      <c r="L1194" s="51">
        <f>SUMIFS(D$2:D1194,C$2:C1194,C1194)-SUMIFS(E$2:E1194,C$2:C1194,C1194)+IFERROR(VLOOKUP(C1194,Master!B$1:F$101,5,FALSE),0)</f>
        <v>0</v>
      </c>
    </row>
    <row r="1195" spans="1:12">
      <c r="A1195" s="47">
        <f>IF(I1195=0,A1194,COUNTIF(I$2:I1195,"=0")+1)</f>
        <v>513</v>
      </c>
      <c r="B1195" s="203"/>
      <c r="C1195" s="345"/>
      <c r="D1195" s="189"/>
      <c r="E1195" s="188"/>
      <c r="F1195" s="190"/>
      <c r="G1195" t="e">
        <f t="shared" si="60"/>
        <v>#N/A</v>
      </c>
      <c r="H1195">
        <f>ROW()</f>
        <v>1195</v>
      </c>
      <c r="I1195" t="str">
        <f>IF(SUM(D1195:E1195)&lt;&gt;0,SUM(D$2:D1195)-SUM(E$2:E1195),"")</f>
        <v/>
      </c>
      <c r="J1195" s="203" t="str">
        <f t="shared" si="59"/>
        <v/>
      </c>
      <c r="K1195" s="54" t="str">
        <f t="shared" si="58"/>
        <v>By  Rs/-0</v>
      </c>
      <c r="L1195" s="51">
        <f>SUMIFS(D$2:D1195,C$2:C1195,C1195)-SUMIFS(E$2:E1195,C$2:C1195,C1195)+IFERROR(VLOOKUP(C1195,Master!B$1:F$101,5,FALSE),0)</f>
        <v>0</v>
      </c>
    </row>
    <row r="1196" spans="1:12">
      <c r="A1196" s="47">
        <f>IF(I1196=0,A1195,COUNTIF(I$2:I1196,"=0")+1)</f>
        <v>513</v>
      </c>
      <c r="B1196" s="203"/>
      <c r="C1196" s="345"/>
      <c r="D1196" s="189"/>
      <c r="E1196" s="188"/>
      <c r="F1196" s="190"/>
      <c r="G1196" t="e">
        <f t="shared" si="60"/>
        <v>#N/A</v>
      </c>
      <c r="H1196">
        <f>ROW()</f>
        <v>1196</v>
      </c>
      <c r="I1196" t="str">
        <f>IF(SUM(D1196:E1196)&lt;&gt;0,SUM(D$2:D1196)-SUM(E$2:E1196),"")</f>
        <v/>
      </c>
      <c r="J1196" s="203" t="str">
        <f t="shared" si="59"/>
        <v/>
      </c>
      <c r="K1196" s="54" t="str">
        <f t="shared" si="58"/>
        <v>By  Rs/-0</v>
      </c>
      <c r="L1196" s="51">
        <f>SUMIFS(D$2:D1196,C$2:C1196,C1196)-SUMIFS(E$2:E1196,C$2:C1196,C1196)+IFERROR(VLOOKUP(C1196,Master!B$1:F$101,5,FALSE),0)</f>
        <v>0</v>
      </c>
    </row>
    <row r="1197" spans="1:12">
      <c r="A1197" s="47">
        <f>IF(I1197=0,A1196,COUNTIF(I$2:I1197,"=0")+1)</f>
        <v>513</v>
      </c>
      <c r="B1197" s="203"/>
      <c r="C1197" s="345"/>
      <c r="D1197" s="189"/>
      <c r="E1197" s="188"/>
      <c r="F1197" s="190"/>
      <c r="G1197" t="e">
        <f t="shared" si="60"/>
        <v>#N/A</v>
      </c>
      <c r="H1197">
        <f>ROW()</f>
        <v>1197</v>
      </c>
      <c r="I1197" t="str">
        <f>IF(SUM(D1197:E1197)&lt;&gt;0,SUM(D$2:D1197)-SUM(E$2:E1197),"")</f>
        <v/>
      </c>
      <c r="J1197" s="203" t="str">
        <f t="shared" si="59"/>
        <v/>
      </c>
      <c r="K1197" s="54" t="str">
        <f t="shared" si="58"/>
        <v>By  Rs/-0</v>
      </c>
      <c r="L1197" s="51">
        <f>SUMIFS(D$2:D1197,C$2:C1197,C1197)-SUMIFS(E$2:E1197,C$2:C1197,C1197)+IFERROR(VLOOKUP(C1197,Master!B$1:F$101,5,FALSE),0)</f>
        <v>0</v>
      </c>
    </row>
    <row r="1198" spans="1:12">
      <c r="A1198" s="47">
        <f>IF(I1198=0,A1197,COUNTIF(I$2:I1198,"=0")+1)</f>
        <v>513</v>
      </c>
      <c r="B1198" s="203"/>
      <c r="C1198" s="345"/>
      <c r="D1198" s="189"/>
      <c r="E1198" s="188"/>
      <c r="F1198" s="190"/>
      <c r="G1198" t="e">
        <f t="shared" si="60"/>
        <v>#N/A</v>
      </c>
      <c r="H1198">
        <f>ROW()</f>
        <v>1198</v>
      </c>
      <c r="I1198" t="str">
        <f>IF(SUM(D1198:E1198)&lt;&gt;0,SUM(D$2:D1198)-SUM(E$2:E1198),"")</f>
        <v/>
      </c>
      <c r="J1198" s="203" t="str">
        <f t="shared" si="59"/>
        <v/>
      </c>
      <c r="K1198" s="54" t="str">
        <f t="shared" si="58"/>
        <v>By  Rs/-0</v>
      </c>
      <c r="L1198" s="51">
        <f>SUMIFS(D$2:D1198,C$2:C1198,C1198)-SUMIFS(E$2:E1198,C$2:C1198,C1198)+IFERROR(VLOOKUP(C1198,Master!B$1:F$101,5,FALSE),0)</f>
        <v>0</v>
      </c>
    </row>
    <row r="1199" spans="1:12">
      <c r="A1199" s="47">
        <f>IF(I1199=0,A1198,COUNTIF(I$2:I1199,"=0")+1)</f>
        <v>513</v>
      </c>
      <c r="B1199" s="203"/>
      <c r="C1199" s="345"/>
      <c r="D1199" s="189"/>
      <c r="E1199" s="188"/>
      <c r="F1199" s="190"/>
      <c r="G1199" t="e">
        <f t="shared" si="60"/>
        <v>#N/A</v>
      </c>
      <c r="H1199">
        <f>ROW()</f>
        <v>1199</v>
      </c>
      <c r="I1199" t="str">
        <f>IF(SUM(D1199:E1199)&lt;&gt;0,SUM(D$2:D1199)-SUM(E$2:E1199),"")</f>
        <v/>
      </c>
      <c r="J1199" s="203" t="str">
        <f t="shared" si="59"/>
        <v/>
      </c>
      <c r="K1199" s="54" t="str">
        <f t="shared" si="58"/>
        <v>By  Rs/-0</v>
      </c>
      <c r="L1199" s="51">
        <f>SUMIFS(D$2:D1199,C$2:C1199,C1199)-SUMIFS(E$2:E1199,C$2:C1199,C1199)+IFERROR(VLOOKUP(C1199,Master!B$1:F$101,5,FALSE),0)</f>
        <v>0</v>
      </c>
    </row>
    <row r="1200" spans="1:12">
      <c r="A1200" s="47">
        <f>IF(I1200=0,A1199,COUNTIF(I$2:I1200,"=0")+1)</f>
        <v>513</v>
      </c>
      <c r="B1200" s="203"/>
      <c r="C1200" s="345"/>
      <c r="D1200" s="189"/>
      <c r="E1200" s="188"/>
      <c r="F1200" s="190"/>
      <c r="G1200" t="e">
        <f t="shared" si="60"/>
        <v>#N/A</v>
      </c>
      <c r="H1200">
        <f>ROW()</f>
        <v>1200</v>
      </c>
      <c r="I1200" t="str">
        <f>IF(SUM(D1200:E1200)&lt;&gt;0,SUM(D$2:D1200)-SUM(E$2:E1200),"")</f>
        <v/>
      </c>
      <c r="J1200" s="203" t="str">
        <f t="shared" si="59"/>
        <v/>
      </c>
      <c r="K1200" s="54" t="str">
        <f t="shared" si="58"/>
        <v>By  Rs/-0</v>
      </c>
      <c r="L1200" s="51">
        <f>SUMIFS(D$2:D1200,C$2:C1200,C1200)-SUMIFS(E$2:E1200,C$2:C1200,C1200)+IFERROR(VLOOKUP(C1200,Master!B$1:F$101,5,FALSE),0)</f>
        <v>0</v>
      </c>
    </row>
    <row r="1201" spans="1:12">
      <c r="A1201" s="47">
        <f>IF(I1201=0,A1200,COUNTIF(I$2:I1201,"=0")+1)</f>
        <v>513</v>
      </c>
      <c r="B1201" s="203"/>
      <c r="C1201" s="345"/>
      <c r="D1201" s="189"/>
      <c r="E1201" s="188"/>
      <c r="F1201" s="190"/>
      <c r="G1201" t="e">
        <f t="shared" si="60"/>
        <v>#N/A</v>
      </c>
      <c r="H1201">
        <f>ROW()</f>
        <v>1201</v>
      </c>
      <c r="I1201" t="str">
        <f>IF(SUM(D1201:E1201)&lt;&gt;0,SUM(D$2:D1201)-SUM(E$2:E1201),"")</f>
        <v/>
      </c>
      <c r="J1201" s="203" t="str">
        <f t="shared" si="59"/>
        <v/>
      </c>
      <c r="K1201" s="54" t="str">
        <f t="shared" si="58"/>
        <v>By  Rs/-0</v>
      </c>
      <c r="L1201" s="51">
        <f>SUMIFS(D$2:D1201,C$2:C1201,C1201)-SUMIFS(E$2:E1201,C$2:C1201,C1201)+IFERROR(VLOOKUP(C1201,Master!B$1:F$101,5,FALSE),0)</f>
        <v>0</v>
      </c>
    </row>
    <row r="1202" spans="1:12">
      <c r="A1202" s="47">
        <f>IF(I1202=0,A1201,COUNTIF(I$2:I1202,"=0")+1)</f>
        <v>513</v>
      </c>
      <c r="B1202" s="203"/>
      <c r="C1202" s="345"/>
      <c r="D1202" s="189"/>
      <c r="E1202" s="188"/>
      <c r="F1202" s="190"/>
      <c r="G1202" t="e">
        <f t="shared" si="60"/>
        <v>#N/A</v>
      </c>
      <c r="H1202">
        <f>ROW()</f>
        <v>1202</v>
      </c>
      <c r="I1202" t="str">
        <f>IF(SUM(D1202:E1202)&lt;&gt;0,SUM(D$2:D1202)-SUM(E$2:E1202),"")</f>
        <v/>
      </c>
      <c r="J1202" s="203" t="str">
        <f t="shared" si="59"/>
        <v/>
      </c>
      <c r="K1202" s="54" t="str">
        <f t="shared" si="58"/>
        <v>By  Rs/-0</v>
      </c>
      <c r="L1202" s="51">
        <f>SUMIFS(D$2:D1202,C$2:C1202,C1202)-SUMIFS(E$2:E1202,C$2:C1202,C1202)+IFERROR(VLOOKUP(C1202,Master!B$1:F$101,5,FALSE),0)</f>
        <v>0</v>
      </c>
    </row>
    <row r="1203" spans="1:12">
      <c r="A1203" s="47">
        <f>IF(I1203=0,A1202,COUNTIF(I$2:I1203,"=0")+1)</f>
        <v>513</v>
      </c>
      <c r="B1203" s="203"/>
      <c r="C1203" s="345"/>
      <c r="D1203" s="189"/>
      <c r="E1203" s="188"/>
      <c r="F1203" s="190"/>
      <c r="G1203" t="e">
        <f t="shared" si="60"/>
        <v>#N/A</v>
      </c>
      <c r="H1203">
        <f>ROW()</f>
        <v>1203</v>
      </c>
      <c r="I1203" t="str">
        <f>IF(SUM(D1203:E1203)&lt;&gt;0,SUM(D$2:D1203)-SUM(E$2:E1203),"")</f>
        <v/>
      </c>
      <c r="J1203" s="203" t="str">
        <f t="shared" si="59"/>
        <v/>
      </c>
      <c r="K1203" s="54" t="str">
        <f t="shared" si="58"/>
        <v>By  Rs/-0</v>
      </c>
      <c r="L1203" s="51">
        <f>SUMIFS(D$2:D1203,C$2:C1203,C1203)-SUMIFS(E$2:E1203,C$2:C1203,C1203)+IFERROR(VLOOKUP(C1203,Master!B$1:F$101,5,FALSE),0)</f>
        <v>0</v>
      </c>
    </row>
    <row r="1204" spans="1:12">
      <c r="A1204" s="47">
        <f>IF(I1204=0,A1203,COUNTIF(I$2:I1204,"=0")+1)</f>
        <v>513</v>
      </c>
      <c r="B1204" s="203"/>
      <c r="C1204" s="345"/>
      <c r="D1204" s="189"/>
      <c r="E1204" s="188"/>
      <c r="F1204" s="190"/>
      <c r="G1204" t="e">
        <f t="shared" si="60"/>
        <v>#N/A</v>
      </c>
      <c r="H1204">
        <f>ROW()</f>
        <v>1204</v>
      </c>
      <c r="I1204" t="str">
        <f>IF(SUM(D1204:E1204)&lt;&gt;0,SUM(D$2:D1204)-SUM(E$2:E1204),"")</f>
        <v/>
      </c>
      <c r="J1204" s="203" t="str">
        <f t="shared" si="59"/>
        <v/>
      </c>
      <c r="K1204" s="54" t="str">
        <f t="shared" si="58"/>
        <v>By  Rs/-0</v>
      </c>
      <c r="L1204" s="51">
        <f>SUMIFS(D$2:D1204,C$2:C1204,C1204)-SUMIFS(E$2:E1204,C$2:C1204,C1204)+IFERROR(VLOOKUP(C1204,Master!B$1:F$101,5,FALSE),0)</f>
        <v>0</v>
      </c>
    </row>
    <row r="1205" spans="1:12">
      <c r="A1205" s="47">
        <f>IF(I1205=0,A1204,COUNTIF(I$2:I1205,"=0")+1)</f>
        <v>513</v>
      </c>
      <c r="B1205" s="203"/>
      <c r="C1205" s="345"/>
      <c r="D1205" s="189"/>
      <c r="E1205" s="188"/>
      <c r="F1205" s="190"/>
      <c r="G1205" t="e">
        <f t="shared" si="60"/>
        <v>#N/A</v>
      </c>
      <c r="H1205">
        <f>ROW()</f>
        <v>1205</v>
      </c>
      <c r="I1205" t="str">
        <f>IF(SUM(D1205:E1205)&lt;&gt;0,SUM(D$2:D1205)-SUM(E$2:E1205),"")</f>
        <v/>
      </c>
      <c r="J1205" s="203" t="str">
        <f t="shared" si="59"/>
        <v/>
      </c>
      <c r="K1205" s="54" t="str">
        <f t="shared" si="58"/>
        <v>By  Rs/-0</v>
      </c>
      <c r="L1205" s="51">
        <f>SUMIFS(D$2:D1205,C$2:C1205,C1205)-SUMIFS(E$2:E1205,C$2:C1205,C1205)+IFERROR(VLOOKUP(C1205,Master!B$1:F$101,5,FALSE),0)</f>
        <v>0</v>
      </c>
    </row>
    <row r="1206" spans="1:12">
      <c r="A1206" s="47">
        <f>IF(I1206=0,A1205,COUNTIF(I$2:I1206,"=0")+1)</f>
        <v>513</v>
      </c>
      <c r="B1206" s="203"/>
      <c r="C1206" s="345"/>
      <c r="D1206" s="189"/>
      <c r="E1206" s="188"/>
      <c r="F1206" s="190"/>
      <c r="G1206" t="e">
        <f t="shared" si="60"/>
        <v>#N/A</v>
      </c>
      <c r="H1206">
        <f>ROW()</f>
        <v>1206</v>
      </c>
      <c r="I1206" t="str">
        <f>IF(SUM(D1206:E1206)&lt;&gt;0,SUM(D$2:D1206)-SUM(E$2:E1206),"")</f>
        <v/>
      </c>
      <c r="J1206" s="203" t="str">
        <f t="shared" si="59"/>
        <v/>
      </c>
      <c r="K1206" s="54" t="str">
        <f t="shared" si="58"/>
        <v>By  Rs/-0</v>
      </c>
      <c r="L1206" s="51">
        <f>SUMIFS(D$2:D1206,C$2:C1206,C1206)-SUMIFS(E$2:E1206,C$2:C1206,C1206)+IFERROR(VLOOKUP(C1206,Master!B$1:F$101,5,FALSE),0)</f>
        <v>0</v>
      </c>
    </row>
    <row r="1207" spans="1:12">
      <c r="A1207" s="47">
        <f>IF(I1207=0,A1206,COUNTIF(I$2:I1207,"=0")+1)</f>
        <v>513</v>
      </c>
      <c r="B1207" s="203"/>
      <c r="C1207" s="345"/>
      <c r="D1207" s="189"/>
      <c r="E1207" s="188"/>
      <c r="F1207" s="190"/>
      <c r="G1207" t="e">
        <f t="shared" si="60"/>
        <v>#N/A</v>
      </c>
      <c r="H1207">
        <f>ROW()</f>
        <v>1207</v>
      </c>
      <c r="I1207" t="str">
        <f>IF(SUM(D1207:E1207)&lt;&gt;0,SUM(D$2:D1207)-SUM(E$2:E1207),"")</f>
        <v/>
      </c>
      <c r="J1207" s="203" t="str">
        <f t="shared" si="59"/>
        <v/>
      </c>
      <c r="K1207" s="54" t="str">
        <f t="shared" si="58"/>
        <v>By  Rs/-0</v>
      </c>
      <c r="L1207" s="51">
        <f>SUMIFS(D$2:D1207,C$2:C1207,C1207)-SUMIFS(E$2:E1207,C$2:C1207,C1207)+IFERROR(VLOOKUP(C1207,Master!B$1:F$101,5,FALSE),0)</f>
        <v>0</v>
      </c>
    </row>
    <row r="1208" spans="1:12">
      <c r="A1208" s="47">
        <f>IF(I1208=0,A1207,COUNTIF(I$2:I1208,"=0")+1)</f>
        <v>513</v>
      </c>
      <c r="B1208" s="203"/>
      <c r="C1208" s="345"/>
      <c r="D1208" s="189"/>
      <c r="E1208" s="188"/>
      <c r="F1208" s="190"/>
      <c r="G1208" t="e">
        <f t="shared" si="60"/>
        <v>#N/A</v>
      </c>
      <c r="H1208">
        <f>ROW()</f>
        <v>1208</v>
      </c>
      <c r="I1208" t="str">
        <f>IF(SUM(D1208:E1208)&lt;&gt;0,SUM(D$2:D1208)-SUM(E$2:E1208),"")</f>
        <v/>
      </c>
      <c r="J1208" s="203" t="str">
        <f t="shared" si="59"/>
        <v/>
      </c>
      <c r="K1208" s="54" t="str">
        <f t="shared" si="58"/>
        <v>By  Rs/-0</v>
      </c>
      <c r="L1208" s="51">
        <f>SUMIFS(D$2:D1208,C$2:C1208,C1208)-SUMIFS(E$2:E1208,C$2:C1208,C1208)+IFERROR(VLOOKUP(C1208,Master!B$1:F$101,5,FALSE),0)</f>
        <v>0</v>
      </c>
    </row>
    <row r="1209" spans="1:12">
      <c r="A1209" s="47">
        <f>IF(I1209=0,A1208,COUNTIF(I$2:I1209,"=0")+1)</f>
        <v>513</v>
      </c>
      <c r="B1209" s="203"/>
      <c r="C1209" s="345"/>
      <c r="D1209" s="189"/>
      <c r="E1209" s="188"/>
      <c r="F1209" s="190"/>
      <c r="G1209" t="e">
        <f t="shared" si="60"/>
        <v>#N/A</v>
      </c>
      <c r="H1209">
        <f>ROW()</f>
        <v>1209</v>
      </c>
      <c r="I1209" t="str">
        <f>IF(SUM(D1209:E1209)&lt;&gt;0,SUM(D$2:D1209)-SUM(E$2:E1209),"")</f>
        <v/>
      </c>
      <c r="J1209" s="203" t="str">
        <f t="shared" si="59"/>
        <v/>
      </c>
      <c r="K1209" s="54" t="str">
        <f t="shared" si="58"/>
        <v>By  Rs/-0</v>
      </c>
      <c r="L1209" s="51">
        <f>SUMIFS(D$2:D1209,C$2:C1209,C1209)-SUMIFS(E$2:E1209,C$2:C1209,C1209)+IFERROR(VLOOKUP(C1209,Master!B$1:F$101,5,FALSE),0)</f>
        <v>0</v>
      </c>
    </row>
    <row r="1210" spans="1:12">
      <c r="A1210" s="47">
        <f>IF(I1210=0,A1209,COUNTIF(I$2:I1210,"=0")+1)</f>
        <v>513</v>
      </c>
      <c r="B1210" s="203"/>
      <c r="C1210" s="345"/>
      <c r="D1210" s="189"/>
      <c r="E1210" s="188"/>
      <c r="F1210" s="190"/>
      <c r="G1210" t="e">
        <f t="shared" si="60"/>
        <v>#N/A</v>
      </c>
      <c r="H1210">
        <f>ROW()</f>
        <v>1210</v>
      </c>
      <c r="I1210" t="str">
        <f>IF(SUM(D1210:E1210)&lt;&gt;0,SUM(D$2:D1210)-SUM(E$2:E1210),"")</f>
        <v/>
      </c>
      <c r="J1210" s="203" t="str">
        <f t="shared" si="59"/>
        <v/>
      </c>
      <c r="K1210" s="54" t="str">
        <f t="shared" si="58"/>
        <v>By  Rs/-0</v>
      </c>
      <c r="L1210" s="51">
        <f>SUMIFS(D$2:D1210,C$2:C1210,C1210)-SUMIFS(E$2:E1210,C$2:C1210,C1210)+IFERROR(VLOOKUP(C1210,Master!B$1:F$101,5,FALSE),0)</f>
        <v>0</v>
      </c>
    </row>
    <row r="1211" spans="1:12">
      <c r="A1211" s="47">
        <f>IF(I1211=0,A1210,COUNTIF(I$2:I1211,"=0")+1)</f>
        <v>513</v>
      </c>
      <c r="B1211" s="203"/>
      <c r="C1211" s="345"/>
      <c r="D1211" s="189"/>
      <c r="E1211" s="188"/>
      <c r="F1211" s="190"/>
      <c r="G1211" t="e">
        <f t="shared" si="60"/>
        <v>#N/A</v>
      </c>
      <c r="H1211">
        <f>ROW()</f>
        <v>1211</v>
      </c>
      <c r="I1211" t="str">
        <f>IF(SUM(D1211:E1211)&lt;&gt;0,SUM(D$2:D1211)-SUM(E$2:E1211),"")</f>
        <v/>
      </c>
      <c r="J1211" s="203" t="str">
        <f t="shared" si="59"/>
        <v/>
      </c>
      <c r="K1211" s="54" t="str">
        <f t="shared" si="58"/>
        <v>By  Rs/-0</v>
      </c>
      <c r="L1211" s="51">
        <f>SUMIFS(D$2:D1211,C$2:C1211,C1211)-SUMIFS(E$2:E1211,C$2:C1211,C1211)+IFERROR(VLOOKUP(C1211,Master!B$1:F$101,5,FALSE),0)</f>
        <v>0</v>
      </c>
    </row>
    <row r="1212" spans="1:12">
      <c r="A1212" s="47">
        <f>IF(I1212=0,A1211,COUNTIF(I$2:I1212,"=0")+1)</f>
        <v>513</v>
      </c>
      <c r="B1212" s="203"/>
      <c r="C1212" s="345"/>
      <c r="D1212" s="189"/>
      <c r="E1212" s="188"/>
      <c r="F1212" s="190"/>
      <c r="G1212" t="e">
        <f t="shared" si="60"/>
        <v>#N/A</v>
      </c>
      <c r="H1212">
        <f>ROW()</f>
        <v>1212</v>
      </c>
      <c r="I1212" t="str">
        <f>IF(SUM(D1212:E1212)&lt;&gt;0,SUM(D$2:D1212)-SUM(E$2:E1212),"")</f>
        <v/>
      </c>
      <c r="J1212" s="203" t="str">
        <f t="shared" si="59"/>
        <v/>
      </c>
      <c r="K1212" s="54" t="str">
        <f t="shared" si="58"/>
        <v>By  Rs/-0</v>
      </c>
      <c r="L1212" s="51">
        <f>SUMIFS(D$2:D1212,C$2:C1212,C1212)-SUMIFS(E$2:E1212,C$2:C1212,C1212)+IFERROR(VLOOKUP(C1212,Master!B$1:F$101,5,FALSE),0)</f>
        <v>0</v>
      </c>
    </row>
    <row r="1213" spans="1:12">
      <c r="A1213" s="47">
        <f>IF(I1213=0,A1212,COUNTIF(I$2:I1213,"=0")+1)</f>
        <v>513</v>
      </c>
      <c r="B1213" s="203"/>
      <c r="C1213" s="345"/>
      <c r="D1213" s="189"/>
      <c r="E1213" s="188"/>
      <c r="F1213" s="190"/>
      <c r="G1213" t="e">
        <f t="shared" si="60"/>
        <v>#N/A</v>
      </c>
      <c r="H1213">
        <f>ROW()</f>
        <v>1213</v>
      </c>
      <c r="I1213" t="str">
        <f>IF(SUM(D1213:E1213)&lt;&gt;0,SUM(D$2:D1213)-SUM(E$2:E1213),"")</f>
        <v/>
      </c>
      <c r="J1213" s="203" t="str">
        <f t="shared" si="59"/>
        <v/>
      </c>
      <c r="K1213" s="54" t="str">
        <f t="shared" si="58"/>
        <v>By  Rs/-0</v>
      </c>
      <c r="L1213" s="51">
        <f>SUMIFS(D$2:D1213,C$2:C1213,C1213)-SUMIFS(E$2:E1213,C$2:C1213,C1213)+IFERROR(VLOOKUP(C1213,Master!B$1:F$101,5,FALSE),0)</f>
        <v>0</v>
      </c>
    </row>
    <row r="1214" spans="1:12">
      <c r="A1214" s="47">
        <f>IF(I1214=0,A1213,COUNTIF(I$2:I1214,"=0")+1)</f>
        <v>513</v>
      </c>
      <c r="B1214" s="203"/>
      <c r="C1214" s="345"/>
      <c r="D1214" s="189"/>
      <c r="E1214" s="188"/>
      <c r="F1214" s="190"/>
      <c r="G1214" t="e">
        <f t="shared" si="60"/>
        <v>#N/A</v>
      </c>
      <c r="H1214">
        <f>ROW()</f>
        <v>1214</v>
      </c>
      <c r="I1214" t="str">
        <f>IF(SUM(D1214:E1214)&lt;&gt;0,SUM(D$2:D1214)-SUM(E$2:E1214),"")</f>
        <v/>
      </c>
      <c r="J1214" s="203" t="str">
        <f t="shared" si="59"/>
        <v/>
      </c>
      <c r="K1214" s="54" t="str">
        <f t="shared" si="58"/>
        <v>By  Rs/-0</v>
      </c>
      <c r="L1214" s="51">
        <f>SUMIFS(D$2:D1214,C$2:C1214,C1214)-SUMIFS(E$2:E1214,C$2:C1214,C1214)+IFERROR(VLOOKUP(C1214,Master!B$1:F$101,5,FALSE),0)</f>
        <v>0</v>
      </c>
    </row>
    <row r="1215" spans="1:12">
      <c r="A1215" s="47">
        <f>IF(I1215=0,A1214,COUNTIF(I$2:I1215,"=0")+1)</f>
        <v>513</v>
      </c>
      <c r="B1215" s="203"/>
      <c r="C1215" s="345"/>
      <c r="D1215" s="189"/>
      <c r="E1215" s="188"/>
      <c r="F1215" s="190"/>
      <c r="G1215" t="e">
        <f t="shared" si="60"/>
        <v>#N/A</v>
      </c>
      <c r="H1215">
        <f>ROW()</f>
        <v>1215</v>
      </c>
      <c r="I1215" t="str">
        <f>IF(SUM(D1215:E1215)&lt;&gt;0,SUM(D$2:D1215)-SUM(E$2:E1215),"")</f>
        <v/>
      </c>
      <c r="J1215" s="203" t="str">
        <f t="shared" si="59"/>
        <v/>
      </c>
      <c r="K1215" s="54" t="str">
        <f t="shared" si="58"/>
        <v>By  Rs/-0</v>
      </c>
      <c r="L1215" s="51">
        <f>SUMIFS(D$2:D1215,C$2:C1215,C1215)-SUMIFS(E$2:E1215,C$2:C1215,C1215)+IFERROR(VLOOKUP(C1215,Master!B$1:F$101,5,FALSE),0)</f>
        <v>0</v>
      </c>
    </row>
    <row r="1216" spans="1:12">
      <c r="A1216" s="47">
        <f>IF(I1216=0,A1215,COUNTIF(I$2:I1216,"=0")+1)</f>
        <v>513</v>
      </c>
      <c r="B1216" s="203"/>
      <c r="C1216" s="345"/>
      <c r="D1216" s="189"/>
      <c r="E1216" s="188"/>
      <c r="F1216" s="190"/>
      <c r="G1216" t="e">
        <f t="shared" si="60"/>
        <v>#N/A</v>
      </c>
      <c r="H1216">
        <f>ROW()</f>
        <v>1216</v>
      </c>
      <c r="I1216" t="str">
        <f>IF(SUM(D1216:E1216)&lt;&gt;0,SUM(D$2:D1216)-SUM(E$2:E1216),"")</f>
        <v/>
      </c>
      <c r="J1216" s="203" t="str">
        <f t="shared" si="59"/>
        <v/>
      </c>
      <c r="K1216" s="54" t="str">
        <f t="shared" si="58"/>
        <v>By  Rs/-0</v>
      </c>
      <c r="L1216" s="51">
        <f>SUMIFS(D$2:D1216,C$2:C1216,C1216)-SUMIFS(E$2:E1216,C$2:C1216,C1216)+IFERROR(VLOOKUP(C1216,Master!B$1:F$101,5,FALSE),0)</f>
        <v>0</v>
      </c>
    </row>
    <row r="1217" spans="1:12">
      <c r="A1217" s="47">
        <f>IF(I1217=0,A1216,COUNTIF(I$2:I1217,"=0")+1)</f>
        <v>513</v>
      </c>
      <c r="B1217" s="203"/>
      <c r="C1217" s="345"/>
      <c r="D1217" s="189"/>
      <c r="E1217" s="188"/>
      <c r="F1217" s="190"/>
      <c r="G1217" t="e">
        <f t="shared" si="60"/>
        <v>#N/A</v>
      </c>
      <c r="H1217">
        <f>ROW()</f>
        <v>1217</v>
      </c>
      <c r="I1217" t="str">
        <f>IF(SUM(D1217:E1217)&lt;&gt;0,SUM(D$2:D1217)-SUM(E$2:E1217),"")</f>
        <v/>
      </c>
      <c r="J1217" s="203" t="str">
        <f t="shared" si="59"/>
        <v/>
      </c>
      <c r="K1217" s="54" t="str">
        <f t="shared" si="58"/>
        <v>By  Rs/-0</v>
      </c>
      <c r="L1217" s="51">
        <f>SUMIFS(D$2:D1217,C$2:C1217,C1217)-SUMIFS(E$2:E1217,C$2:C1217,C1217)+IFERROR(VLOOKUP(C1217,Master!B$1:F$101,5,FALSE),0)</f>
        <v>0</v>
      </c>
    </row>
    <row r="1218" spans="1:12">
      <c r="A1218" s="47">
        <f>IF(I1218=0,A1217,COUNTIF(I$2:I1218,"=0")+1)</f>
        <v>513</v>
      </c>
      <c r="B1218" s="203"/>
      <c r="C1218" s="345"/>
      <c r="D1218" s="189"/>
      <c r="E1218" s="188"/>
      <c r="F1218" s="190"/>
      <c r="G1218" t="e">
        <f t="shared" si="60"/>
        <v>#N/A</v>
      </c>
      <c r="H1218">
        <f>ROW()</f>
        <v>1218</v>
      </c>
      <c r="I1218" t="str">
        <f>IF(SUM(D1218:E1218)&lt;&gt;0,SUM(D$2:D1218)-SUM(E$2:E1218),"")</f>
        <v/>
      </c>
      <c r="J1218" s="203" t="str">
        <f t="shared" si="59"/>
        <v/>
      </c>
      <c r="K1218" s="54" t="str">
        <f t="shared" ref="K1218:K1281" si="61">IF(I1218=0,"By "&amp;C1217&amp;" Rs/- "&amp;SUM(D1217:E1217),"By "&amp;C1219&amp;" Rs/-"&amp;SUM(D1219:E1219))</f>
        <v>By  Rs/-0</v>
      </c>
      <c r="L1218" s="51">
        <f>SUMIFS(D$2:D1218,C$2:C1218,C1218)-SUMIFS(E$2:E1218,C$2:C1218,C1218)+IFERROR(VLOOKUP(C1218,Master!B$1:F$101,5,FALSE),0)</f>
        <v>0</v>
      </c>
    </row>
    <row r="1219" spans="1:12">
      <c r="A1219" s="47">
        <f>IF(I1219=0,A1218,COUNTIF(I$2:I1219,"=0")+1)</f>
        <v>513</v>
      </c>
      <c r="B1219" s="203"/>
      <c r="C1219" s="345"/>
      <c r="D1219" s="189"/>
      <c r="E1219" s="188"/>
      <c r="F1219" s="190"/>
      <c r="G1219" t="e">
        <f t="shared" si="60"/>
        <v>#N/A</v>
      </c>
      <c r="H1219">
        <f>ROW()</f>
        <v>1219</v>
      </c>
      <c r="I1219" t="str">
        <f>IF(SUM(D1219:E1219)&lt;&gt;0,SUM(D$2:D1219)-SUM(E$2:E1219),"")</f>
        <v/>
      </c>
      <c r="J1219" s="203" t="str">
        <f t="shared" ref="J1219:J1282" si="62">IFERROR(AVERAGEIFS(B:B,A:A,A1219),"")</f>
        <v/>
      </c>
      <c r="K1219" s="54" t="str">
        <f t="shared" si="61"/>
        <v>By  Rs/-0</v>
      </c>
      <c r="L1219" s="51">
        <f>SUMIFS(D$2:D1219,C$2:C1219,C1219)-SUMIFS(E$2:E1219,C$2:C1219,C1219)+IFERROR(VLOOKUP(C1219,Master!B$1:F$101,5,FALSE),0)</f>
        <v>0</v>
      </c>
    </row>
    <row r="1220" spans="1:12">
      <c r="A1220" s="47">
        <f>IF(I1220=0,A1219,COUNTIF(I$2:I1220,"=0")+1)</f>
        <v>513</v>
      </c>
      <c r="B1220" s="203"/>
      <c r="C1220" s="345"/>
      <c r="D1220" s="189"/>
      <c r="E1220" s="188"/>
      <c r="F1220" s="190"/>
      <c r="G1220" t="e">
        <f t="shared" si="60"/>
        <v>#N/A</v>
      </c>
      <c r="H1220">
        <f>ROW()</f>
        <v>1220</v>
      </c>
      <c r="I1220" t="str">
        <f>IF(SUM(D1220:E1220)&lt;&gt;0,SUM(D$2:D1220)-SUM(E$2:E1220),"")</f>
        <v/>
      </c>
      <c r="J1220" s="203" t="str">
        <f t="shared" si="62"/>
        <v/>
      </c>
      <c r="K1220" s="54" t="str">
        <f t="shared" si="61"/>
        <v>By  Rs/-0</v>
      </c>
      <c r="L1220" s="51">
        <f>SUMIFS(D$2:D1220,C$2:C1220,C1220)-SUMIFS(E$2:E1220,C$2:C1220,C1220)+IFERROR(VLOOKUP(C1220,Master!B$1:F$101,5,FALSE),0)</f>
        <v>0</v>
      </c>
    </row>
    <row r="1221" spans="1:12">
      <c r="A1221" s="47">
        <f>IF(I1221=0,A1220,COUNTIF(I$2:I1221,"=0")+1)</f>
        <v>513</v>
      </c>
      <c r="B1221" s="203"/>
      <c r="C1221" s="345"/>
      <c r="D1221" s="189"/>
      <c r="E1221" s="188"/>
      <c r="F1221" s="190"/>
      <c r="G1221" t="e">
        <f t="shared" si="60"/>
        <v>#N/A</v>
      </c>
      <c r="H1221">
        <f>ROW()</f>
        <v>1221</v>
      </c>
      <c r="I1221" t="str">
        <f>IF(SUM(D1221:E1221)&lt;&gt;0,SUM(D$2:D1221)-SUM(E$2:E1221),"")</f>
        <v/>
      </c>
      <c r="J1221" s="203" t="str">
        <f t="shared" si="62"/>
        <v/>
      </c>
      <c r="K1221" s="54" t="str">
        <f t="shared" si="61"/>
        <v>By  Rs/-0</v>
      </c>
      <c r="L1221" s="51">
        <f>SUMIFS(D$2:D1221,C$2:C1221,C1221)-SUMIFS(E$2:E1221,C$2:C1221,C1221)+IFERROR(VLOOKUP(C1221,Master!B$1:F$101,5,FALSE),0)</f>
        <v>0</v>
      </c>
    </row>
    <row r="1222" spans="1:12">
      <c r="A1222" s="47">
        <f>IF(I1222=0,A1221,COUNTIF(I$2:I1222,"=0")+1)</f>
        <v>513</v>
      </c>
      <c r="B1222" s="203"/>
      <c r="C1222" s="345"/>
      <c r="D1222" s="189"/>
      <c r="E1222" s="188"/>
      <c r="F1222" s="190"/>
      <c r="G1222" t="e">
        <f t="shared" si="60"/>
        <v>#N/A</v>
      </c>
      <c r="H1222">
        <f>ROW()</f>
        <v>1222</v>
      </c>
      <c r="I1222" t="str">
        <f>IF(SUM(D1222:E1222)&lt;&gt;0,SUM(D$2:D1222)-SUM(E$2:E1222),"")</f>
        <v/>
      </c>
      <c r="J1222" s="203" t="str">
        <f t="shared" si="62"/>
        <v/>
      </c>
      <c r="K1222" s="54" t="str">
        <f t="shared" si="61"/>
        <v>By  Rs/-0</v>
      </c>
      <c r="L1222" s="51">
        <f>SUMIFS(D$2:D1222,C$2:C1222,C1222)-SUMIFS(E$2:E1222,C$2:C1222,C1222)+IFERROR(VLOOKUP(C1222,Master!B$1:F$101,5,FALSE),0)</f>
        <v>0</v>
      </c>
    </row>
    <row r="1223" spans="1:12">
      <c r="A1223" s="47">
        <f>IF(I1223=0,A1222,COUNTIF(I$2:I1223,"=0")+1)</f>
        <v>513</v>
      </c>
      <c r="B1223" s="203"/>
      <c r="C1223" s="345"/>
      <c r="D1223" s="189"/>
      <c r="E1223" s="188"/>
      <c r="F1223" s="190"/>
      <c r="G1223" t="e">
        <f t="shared" si="60"/>
        <v>#N/A</v>
      </c>
      <c r="H1223">
        <f>ROW()</f>
        <v>1223</v>
      </c>
      <c r="I1223" t="str">
        <f>IF(SUM(D1223:E1223)&lt;&gt;0,SUM(D$2:D1223)-SUM(E$2:E1223),"")</f>
        <v/>
      </c>
      <c r="J1223" s="203" t="str">
        <f t="shared" si="62"/>
        <v/>
      </c>
      <c r="K1223" s="54" t="str">
        <f t="shared" si="61"/>
        <v>By  Rs/-0</v>
      </c>
      <c r="L1223" s="51">
        <f>SUMIFS(D$2:D1223,C$2:C1223,C1223)-SUMIFS(E$2:E1223,C$2:C1223,C1223)+IFERROR(VLOOKUP(C1223,Master!B$1:F$101,5,FALSE),0)</f>
        <v>0</v>
      </c>
    </row>
    <row r="1224" spans="1:12">
      <c r="A1224" s="47">
        <f>IF(I1224=0,A1223,COUNTIF(I$2:I1224,"=0")+1)</f>
        <v>513</v>
      </c>
      <c r="B1224" s="203"/>
      <c r="C1224" s="345"/>
      <c r="D1224" s="189"/>
      <c r="E1224" s="188"/>
      <c r="F1224" s="190"/>
      <c r="G1224" t="e">
        <f t="shared" si="60"/>
        <v>#N/A</v>
      </c>
      <c r="H1224">
        <f>ROW()</f>
        <v>1224</v>
      </c>
      <c r="I1224" t="str">
        <f>IF(SUM(D1224:E1224)&lt;&gt;0,SUM(D$2:D1224)-SUM(E$2:E1224),"")</f>
        <v/>
      </c>
      <c r="J1224" s="203" t="str">
        <f t="shared" si="62"/>
        <v/>
      </c>
      <c r="K1224" s="54" t="str">
        <f t="shared" si="61"/>
        <v>By  Rs/-0</v>
      </c>
      <c r="L1224" s="51">
        <f>SUMIFS(D$2:D1224,C$2:C1224,C1224)-SUMIFS(E$2:E1224,C$2:C1224,C1224)+IFERROR(VLOOKUP(C1224,Master!B$1:F$101,5,FALSE),0)</f>
        <v>0</v>
      </c>
    </row>
    <row r="1225" spans="1:12">
      <c r="A1225" s="47">
        <f>IF(I1225=0,A1224,COUNTIF(I$2:I1225,"=0")+1)</f>
        <v>513</v>
      </c>
      <c r="B1225" s="203"/>
      <c r="C1225" s="345"/>
      <c r="D1225" s="189"/>
      <c r="E1225" s="188"/>
      <c r="F1225" s="190"/>
      <c r="G1225" t="e">
        <f t="shared" si="60"/>
        <v>#N/A</v>
      </c>
      <c r="H1225">
        <f>ROW()</f>
        <v>1225</v>
      </c>
      <c r="I1225" t="str">
        <f>IF(SUM(D1225:E1225)&lt;&gt;0,SUM(D$2:D1225)-SUM(E$2:E1225),"")</f>
        <v/>
      </c>
      <c r="J1225" s="203" t="str">
        <f t="shared" si="62"/>
        <v/>
      </c>
      <c r="K1225" s="54" t="str">
        <f t="shared" si="61"/>
        <v>By  Rs/-0</v>
      </c>
      <c r="L1225" s="51">
        <f>SUMIFS(D$2:D1225,C$2:C1225,C1225)-SUMIFS(E$2:E1225,C$2:C1225,C1225)+IFERROR(VLOOKUP(C1225,Master!B$1:F$101,5,FALSE),0)</f>
        <v>0</v>
      </c>
    </row>
    <row r="1226" spans="1:12">
      <c r="A1226" s="47">
        <f>IF(I1226=0,A1225,COUNTIF(I$2:I1226,"=0")+1)</f>
        <v>513</v>
      </c>
      <c r="B1226" s="203"/>
      <c r="C1226" s="345"/>
      <c r="D1226" s="189"/>
      <c r="E1226" s="188"/>
      <c r="F1226" s="190"/>
      <c r="G1226" t="e">
        <f t="shared" si="60"/>
        <v>#N/A</v>
      </c>
      <c r="H1226">
        <f>ROW()</f>
        <v>1226</v>
      </c>
      <c r="I1226" t="str">
        <f>IF(SUM(D1226:E1226)&lt;&gt;0,SUM(D$2:D1226)-SUM(E$2:E1226),"")</f>
        <v/>
      </c>
      <c r="J1226" s="203" t="str">
        <f t="shared" si="62"/>
        <v/>
      </c>
      <c r="K1226" s="54" t="str">
        <f t="shared" si="61"/>
        <v>By  Rs/-0</v>
      </c>
      <c r="L1226" s="51">
        <f>SUMIFS(D$2:D1226,C$2:C1226,C1226)-SUMIFS(E$2:E1226,C$2:C1226,C1226)+IFERROR(VLOOKUP(C1226,Master!B$1:F$101,5,FALSE),0)</f>
        <v>0</v>
      </c>
    </row>
    <row r="1227" spans="1:12">
      <c r="A1227" s="47">
        <f>IF(I1227=0,A1226,COUNTIF(I$2:I1227,"=0")+1)</f>
        <v>513</v>
      </c>
      <c r="B1227" s="203"/>
      <c r="C1227" s="345"/>
      <c r="D1227" s="189"/>
      <c r="E1227" s="188"/>
      <c r="F1227" s="190"/>
      <c r="G1227" t="e">
        <f t="shared" si="60"/>
        <v>#N/A</v>
      </c>
      <c r="H1227">
        <f>ROW()</f>
        <v>1227</v>
      </c>
      <c r="I1227" t="str">
        <f>IF(SUM(D1227:E1227)&lt;&gt;0,SUM(D$2:D1227)-SUM(E$2:E1227),"")</f>
        <v/>
      </c>
      <c r="J1227" s="203" t="str">
        <f t="shared" si="62"/>
        <v/>
      </c>
      <c r="K1227" s="54" t="str">
        <f t="shared" si="61"/>
        <v>By  Rs/-0</v>
      </c>
      <c r="L1227" s="51">
        <f>SUMIFS(D$2:D1227,C$2:C1227,C1227)-SUMIFS(E$2:E1227,C$2:C1227,C1227)+IFERROR(VLOOKUP(C1227,Master!B$1:F$101,5,FALSE),0)</f>
        <v>0</v>
      </c>
    </row>
    <row r="1228" spans="1:12">
      <c r="A1228" s="47">
        <f>IF(I1228=0,A1227,COUNTIF(I$2:I1228,"=0")+1)</f>
        <v>513</v>
      </c>
      <c r="B1228" s="203"/>
      <c r="C1228" s="345"/>
      <c r="D1228" s="189"/>
      <c r="E1228" s="188"/>
      <c r="F1228" s="190"/>
      <c r="G1228" t="e">
        <f t="shared" ref="G1228:G1291" si="63">VLOOKUP(C1228,LL,2,FALSE)</f>
        <v>#N/A</v>
      </c>
      <c r="H1228">
        <f>ROW()</f>
        <v>1228</v>
      </c>
      <c r="I1228" t="str">
        <f>IF(SUM(D1228:E1228)&lt;&gt;0,SUM(D$2:D1228)-SUM(E$2:E1228),"")</f>
        <v/>
      </c>
      <c r="J1228" s="203" t="str">
        <f t="shared" si="62"/>
        <v/>
      </c>
      <c r="K1228" s="54" t="str">
        <f t="shared" si="61"/>
        <v>By  Rs/-0</v>
      </c>
      <c r="L1228" s="51">
        <f>SUMIFS(D$2:D1228,C$2:C1228,C1228)-SUMIFS(E$2:E1228,C$2:C1228,C1228)+IFERROR(VLOOKUP(C1228,Master!B$1:F$101,5,FALSE),0)</f>
        <v>0</v>
      </c>
    </row>
    <row r="1229" spans="1:12">
      <c r="A1229" s="47">
        <f>IF(I1229=0,A1228,COUNTIF(I$2:I1229,"=0")+1)</f>
        <v>513</v>
      </c>
      <c r="B1229" s="203"/>
      <c r="C1229" s="345"/>
      <c r="D1229" s="189"/>
      <c r="E1229" s="188"/>
      <c r="F1229" s="190"/>
      <c r="G1229" t="e">
        <f t="shared" si="63"/>
        <v>#N/A</v>
      </c>
      <c r="H1229">
        <f>ROW()</f>
        <v>1229</v>
      </c>
      <c r="I1229" t="str">
        <f>IF(SUM(D1229:E1229)&lt;&gt;0,SUM(D$2:D1229)-SUM(E$2:E1229),"")</f>
        <v/>
      </c>
      <c r="J1229" s="203" t="str">
        <f t="shared" si="62"/>
        <v/>
      </c>
      <c r="K1229" s="54" t="str">
        <f t="shared" si="61"/>
        <v>By  Rs/-0</v>
      </c>
      <c r="L1229" s="51">
        <f>SUMIFS(D$2:D1229,C$2:C1229,C1229)-SUMIFS(E$2:E1229,C$2:C1229,C1229)+IFERROR(VLOOKUP(C1229,Master!B$1:F$101,5,FALSE),0)</f>
        <v>0</v>
      </c>
    </row>
    <row r="1230" spans="1:12">
      <c r="A1230" s="47">
        <f>IF(I1230=0,A1229,COUNTIF(I$2:I1230,"=0")+1)</f>
        <v>513</v>
      </c>
      <c r="B1230" s="203"/>
      <c r="C1230" s="345"/>
      <c r="D1230" s="189"/>
      <c r="E1230" s="188"/>
      <c r="F1230" s="190"/>
      <c r="G1230" t="e">
        <f t="shared" si="63"/>
        <v>#N/A</v>
      </c>
      <c r="H1230">
        <f>ROW()</f>
        <v>1230</v>
      </c>
      <c r="I1230" t="str">
        <f>IF(SUM(D1230:E1230)&lt;&gt;0,SUM(D$2:D1230)-SUM(E$2:E1230),"")</f>
        <v/>
      </c>
      <c r="J1230" s="203" t="str">
        <f t="shared" si="62"/>
        <v/>
      </c>
      <c r="K1230" s="54" t="str">
        <f t="shared" si="61"/>
        <v>By  Rs/-0</v>
      </c>
      <c r="L1230" s="51">
        <f>SUMIFS(D$2:D1230,C$2:C1230,C1230)-SUMIFS(E$2:E1230,C$2:C1230,C1230)+IFERROR(VLOOKUP(C1230,Master!B$1:F$101,5,FALSE),0)</f>
        <v>0</v>
      </c>
    </row>
    <row r="1231" spans="1:12">
      <c r="A1231" s="47">
        <f>IF(I1231=0,A1230,COUNTIF(I$2:I1231,"=0")+1)</f>
        <v>513</v>
      </c>
      <c r="B1231" s="203"/>
      <c r="C1231" s="345"/>
      <c r="D1231" s="189"/>
      <c r="E1231" s="188"/>
      <c r="F1231" s="190"/>
      <c r="G1231" t="e">
        <f t="shared" si="63"/>
        <v>#N/A</v>
      </c>
      <c r="H1231">
        <f>ROW()</f>
        <v>1231</v>
      </c>
      <c r="I1231" t="str">
        <f>IF(SUM(D1231:E1231)&lt;&gt;0,SUM(D$2:D1231)-SUM(E$2:E1231),"")</f>
        <v/>
      </c>
      <c r="J1231" s="203" t="str">
        <f t="shared" si="62"/>
        <v/>
      </c>
      <c r="K1231" s="54" t="str">
        <f t="shared" si="61"/>
        <v>By  Rs/-0</v>
      </c>
      <c r="L1231" s="51">
        <f>SUMIFS(D$2:D1231,C$2:C1231,C1231)-SUMIFS(E$2:E1231,C$2:C1231,C1231)+IFERROR(VLOOKUP(C1231,Master!B$1:F$101,5,FALSE),0)</f>
        <v>0</v>
      </c>
    </row>
    <row r="1232" spans="1:12">
      <c r="A1232" s="47">
        <f>IF(I1232=0,A1231,COUNTIF(I$2:I1232,"=0")+1)</f>
        <v>513</v>
      </c>
      <c r="B1232" s="203"/>
      <c r="C1232" s="345"/>
      <c r="D1232" s="189"/>
      <c r="E1232" s="188"/>
      <c r="F1232" s="190"/>
      <c r="G1232" t="e">
        <f t="shared" si="63"/>
        <v>#N/A</v>
      </c>
      <c r="H1232">
        <f>ROW()</f>
        <v>1232</v>
      </c>
      <c r="I1232" t="str">
        <f>IF(SUM(D1232:E1232)&lt;&gt;0,SUM(D$2:D1232)-SUM(E$2:E1232),"")</f>
        <v/>
      </c>
      <c r="J1232" s="203" t="str">
        <f t="shared" si="62"/>
        <v/>
      </c>
      <c r="K1232" s="54" t="str">
        <f t="shared" si="61"/>
        <v>By  Rs/-0</v>
      </c>
      <c r="L1232" s="51">
        <f>SUMIFS(D$2:D1232,C$2:C1232,C1232)-SUMIFS(E$2:E1232,C$2:C1232,C1232)+IFERROR(VLOOKUP(C1232,Master!B$1:F$101,5,FALSE),0)</f>
        <v>0</v>
      </c>
    </row>
    <row r="1233" spans="1:12">
      <c r="A1233" s="47">
        <f>IF(I1233=0,A1232,COUNTIF(I$2:I1233,"=0")+1)</f>
        <v>513</v>
      </c>
      <c r="B1233" s="203"/>
      <c r="C1233" s="345"/>
      <c r="D1233" s="189"/>
      <c r="E1233" s="188"/>
      <c r="F1233" s="190"/>
      <c r="G1233" t="e">
        <f t="shared" si="63"/>
        <v>#N/A</v>
      </c>
      <c r="H1233">
        <f>ROW()</f>
        <v>1233</v>
      </c>
      <c r="I1233" t="str">
        <f>IF(SUM(D1233:E1233)&lt;&gt;0,SUM(D$2:D1233)-SUM(E$2:E1233),"")</f>
        <v/>
      </c>
      <c r="J1233" s="203" t="str">
        <f t="shared" si="62"/>
        <v/>
      </c>
      <c r="K1233" s="54" t="str">
        <f t="shared" si="61"/>
        <v>By  Rs/-0</v>
      </c>
      <c r="L1233" s="51">
        <f>SUMIFS(D$2:D1233,C$2:C1233,C1233)-SUMIFS(E$2:E1233,C$2:C1233,C1233)+IFERROR(VLOOKUP(C1233,Master!B$1:F$101,5,FALSE),0)</f>
        <v>0</v>
      </c>
    </row>
    <row r="1234" spans="1:12">
      <c r="A1234" s="47">
        <f>IF(I1234=0,A1233,COUNTIF(I$2:I1234,"=0")+1)</f>
        <v>513</v>
      </c>
      <c r="B1234" s="203"/>
      <c r="C1234" s="345"/>
      <c r="D1234" s="189"/>
      <c r="E1234" s="188"/>
      <c r="F1234" s="190"/>
      <c r="G1234" t="e">
        <f t="shared" si="63"/>
        <v>#N/A</v>
      </c>
      <c r="H1234">
        <f>ROW()</f>
        <v>1234</v>
      </c>
      <c r="I1234" t="str">
        <f>IF(SUM(D1234:E1234)&lt;&gt;0,SUM(D$2:D1234)-SUM(E$2:E1234),"")</f>
        <v/>
      </c>
      <c r="J1234" s="203" t="str">
        <f t="shared" si="62"/>
        <v/>
      </c>
      <c r="K1234" s="54" t="str">
        <f t="shared" si="61"/>
        <v>By  Rs/-0</v>
      </c>
      <c r="L1234" s="51">
        <f>SUMIFS(D$2:D1234,C$2:C1234,C1234)-SUMIFS(E$2:E1234,C$2:C1234,C1234)+IFERROR(VLOOKUP(C1234,Master!B$1:F$101,5,FALSE),0)</f>
        <v>0</v>
      </c>
    </row>
    <row r="1235" spans="1:12">
      <c r="A1235" s="47">
        <f>IF(I1235=0,A1234,COUNTIF(I$2:I1235,"=0")+1)</f>
        <v>513</v>
      </c>
      <c r="B1235" s="203"/>
      <c r="C1235" s="345"/>
      <c r="D1235" s="189"/>
      <c r="E1235" s="188"/>
      <c r="F1235" s="190"/>
      <c r="G1235" t="e">
        <f t="shared" si="63"/>
        <v>#N/A</v>
      </c>
      <c r="H1235">
        <f>ROW()</f>
        <v>1235</v>
      </c>
      <c r="I1235" t="str">
        <f>IF(SUM(D1235:E1235)&lt;&gt;0,SUM(D$2:D1235)-SUM(E$2:E1235),"")</f>
        <v/>
      </c>
      <c r="J1235" s="203" t="str">
        <f t="shared" si="62"/>
        <v/>
      </c>
      <c r="K1235" s="54" t="str">
        <f t="shared" si="61"/>
        <v>By  Rs/-0</v>
      </c>
      <c r="L1235" s="51">
        <f>SUMIFS(D$2:D1235,C$2:C1235,C1235)-SUMIFS(E$2:E1235,C$2:C1235,C1235)+IFERROR(VLOOKUP(C1235,Master!B$1:F$101,5,FALSE),0)</f>
        <v>0</v>
      </c>
    </row>
    <row r="1236" spans="1:12">
      <c r="A1236" s="47">
        <f>IF(I1236=0,A1235,COUNTIF(I$2:I1236,"=0")+1)</f>
        <v>513</v>
      </c>
      <c r="B1236" s="203"/>
      <c r="C1236" s="345"/>
      <c r="D1236" s="189"/>
      <c r="E1236" s="188"/>
      <c r="F1236" s="190"/>
      <c r="G1236" t="e">
        <f t="shared" si="63"/>
        <v>#N/A</v>
      </c>
      <c r="H1236">
        <f>ROW()</f>
        <v>1236</v>
      </c>
      <c r="I1236" t="str">
        <f>IF(SUM(D1236:E1236)&lt;&gt;0,SUM(D$2:D1236)-SUM(E$2:E1236),"")</f>
        <v/>
      </c>
      <c r="J1236" s="203" t="str">
        <f t="shared" si="62"/>
        <v/>
      </c>
      <c r="K1236" s="54" t="str">
        <f t="shared" si="61"/>
        <v>By  Rs/-0</v>
      </c>
      <c r="L1236" s="51">
        <f>SUMIFS(D$2:D1236,C$2:C1236,C1236)-SUMIFS(E$2:E1236,C$2:C1236,C1236)+IFERROR(VLOOKUP(C1236,Master!B$1:F$101,5,FALSE),0)</f>
        <v>0</v>
      </c>
    </row>
    <row r="1237" spans="1:12">
      <c r="A1237" s="47">
        <f>IF(I1237=0,A1236,COUNTIF(I$2:I1237,"=0")+1)</f>
        <v>513</v>
      </c>
      <c r="B1237" s="203"/>
      <c r="C1237" s="345"/>
      <c r="D1237" s="189"/>
      <c r="E1237" s="188"/>
      <c r="F1237" s="190"/>
      <c r="G1237" t="e">
        <f t="shared" si="63"/>
        <v>#N/A</v>
      </c>
      <c r="H1237">
        <f>ROW()</f>
        <v>1237</v>
      </c>
      <c r="I1237" t="str">
        <f>IF(SUM(D1237:E1237)&lt;&gt;0,SUM(D$2:D1237)-SUM(E$2:E1237),"")</f>
        <v/>
      </c>
      <c r="J1237" s="203" t="str">
        <f t="shared" si="62"/>
        <v/>
      </c>
      <c r="K1237" s="54" t="str">
        <f t="shared" si="61"/>
        <v>By  Rs/-0</v>
      </c>
      <c r="L1237" s="51">
        <f>SUMIFS(D$2:D1237,C$2:C1237,C1237)-SUMIFS(E$2:E1237,C$2:C1237,C1237)+IFERROR(VLOOKUP(C1237,Master!B$1:F$101,5,FALSE),0)</f>
        <v>0</v>
      </c>
    </row>
    <row r="1238" spans="1:12">
      <c r="A1238" s="47">
        <f>IF(I1238=0,A1237,COUNTIF(I$2:I1238,"=0")+1)</f>
        <v>513</v>
      </c>
      <c r="B1238" s="203"/>
      <c r="C1238" s="345"/>
      <c r="D1238" s="189"/>
      <c r="E1238" s="188"/>
      <c r="F1238" s="190"/>
      <c r="G1238" t="e">
        <f t="shared" si="63"/>
        <v>#N/A</v>
      </c>
      <c r="H1238">
        <f>ROW()</f>
        <v>1238</v>
      </c>
      <c r="I1238" t="str">
        <f>IF(SUM(D1238:E1238)&lt;&gt;0,SUM(D$2:D1238)-SUM(E$2:E1238),"")</f>
        <v/>
      </c>
      <c r="J1238" s="203" t="str">
        <f t="shared" si="62"/>
        <v/>
      </c>
      <c r="K1238" s="54" t="str">
        <f t="shared" si="61"/>
        <v>By  Rs/-0</v>
      </c>
      <c r="L1238" s="51">
        <f>SUMIFS(D$2:D1238,C$2:C1238,C1238)-SUMIFS(E$2:E1238,C$2:C1238,C1238)+IFERROR(VLOOKUP(C1238,Master!B$1:F$101,5,FALSE),0)</f>
        <v>0</v>
      </c>
    </row>
    <row r="1239" spans="1:12">
      <c r="A1239" s="47">
        <f>IF(I1239=0,A1238,COUNTIF(I$2:I1239,"=0")+1)</f>
        <v>513</v>
      </c>
      <c r="B1239" s="203"/>
      <c r="C1239" s="345"/>
      <c r="D1239" s="189"/>
      <c r="E1239" s="188"/>
      <c r="F1239" s="190"/>
      <c r="G1239" t="e">
        <f t="shared" si="63"/>
        <v>#N/A</v>
      </c>
      <c r="H1239">
        <f>ROW()</f>
        <v>1239</v>
      </c>
      <c r="I1239" t="str">
        <f>IF(SUM(D1239:E1239)&lt;&gt;0,SUM(D$2:D1239)-SUM(E$2:E1239),"")</f>
        <v/>
      </c>
      <c r="J1239" s="203" t="str">
        <f t="shared" si="62"/>
        <v/>
      </c>
      <c r="K1239" s="54" t="str">
        <f t="shared" si="61"/>
        <v>By  Rs/-0</v>
      </c>
      <c r="L1239" s="51">
        <f>SUMIFS(D$2:D1239,C$2:C1239,C1239)-SUMIFS(E$2:E1239,C$2:C1239,C1239)+IFERROR(VLOOKUP(C1239,Master!B$1:F$101,5,FALSE),0)</f>
        <v>0</v>
      </c>
    </row>
    <row r="1240" spans="1:12">
      <c r="A1240" s="47">
        <f>IF(I1240=0,A1239,COUNTIF(I$2:I1240,"=0")+1)</f>
        <v>513</v>
      </c>
      <c r="B1240" s="203"/>
      <c r="C1240" s="345"/>
      <c r="D1240" s="189"/>
      <c r="E1240" s="188"/>
      <c r="F1240" s="190"/>
      <c r="G1240" t="e">
        <f t="shared" si="63"/>
        <v>#N/A</v>
      </c>
      <c r="H1240">
        <f>ROW()</f>
        <v>1240</v>
      </c>
      <c r="I1240" t="str">
        <f>IF(SUM(D1240:E1240)&lt;&gt;0,SUM(D$2:D1240)-SUM(E$2:E1240),"")</f>
        <v/>
      </c>
      <c r="J1240" s="203" t="str">
        <f t="shared" si="62"/>
        <v/>
      </c>
      <c r="K1240" s="54" t="str">
        <f t="shared" si="61"/>
        <v>By  Rs/-0</v>
      </c>
      <c r="L1240" s="51">
        <f>SUMIFS(D$2:D1240,C$2:C1240,C1240)-SUMIFS(E$2:E1240,C$2:C1240,C1240)+IFERROR(VLOOKUP(C1240,Master!B$1:F$101,5,FALSE),0)</f>
        <v>0</v>
      </c>
    </row>
    <row r="1241" spans="1:12">
      <c r="A1241" s="47">
        <f>IF(I1241=0,A1240,COUNTIF(I$2:I1241,"=0")+1)</f>
        <v>513</v>
      </c>
      <c r="B1241" s="203"/>
      <c r="C1241" s="345"/>
      <c r="D1241" s="189"/>
      <c r="E1241" s="188"/>
      <c r="F1241" s="190"/>
      <c r="G1241" t="e">
        <f t="shared" si="63"/>
        <v>#N/A</v>
      </c>
      <c r="H1241">
        <f>ROW()</f>
        <v>1241</v>
      </c>
      <c r="I1241" t="str">
        <f>IF(SUM(D1241:E1241)&lt;&gt;0,SUM(D$2:D1241)-SUM(E$2:E1241),"")</f>
        <v/>
      </c>
      <c r="J1241" s="203" t="str">
        <f t="shared" si="62"/>
        <v/>
      </c>
      <c r="K1241" s="54" t="str">
        <f t="shared" si="61"/>
        <v>By  Rs/-0</v>
      </c>
      <c r="L1241" s="51">
        <f>SUMIFS(D$2:D1241,C$2:C1241,C1241)-SUMIFS(E$2:E1241,C$2:C1241,C1241)+IFERROR(VLOOKUP(C1241,Master!B$1:F$101,5,FALSE),0)</f>
        <v>0</v>
      </c>
    </row>
    <row r="1242" spans="1:12">
      <c r="A1242" s="47">
        <f>IF(I1242=0,A1241,COUNTIF(I$2:I1242,"=0")+1)</f>
        <v>513</v>
      </c>
      <c r="B1242" s="203"/>
      <c r="C1242" s="345"/>
      <c r="D1242" s="189"/>
      <c r="E1242" s="188"/>
      <c r="F1242" s="190"/>
      <c r="G1242" t="e">
        <f t="shared" si="63"/>
        <v>#N/A</v>
      </c>
      <c r="H1242">
        <f>ROW()</f>
        <v>1242</v>
      </c>
      <c r="I1242" t="str">
        <f>IF(SUM(D1242:E1242)&lt;&gt;0,SUM(D$2:D1242)-SUM(E$2:E1242),"")</f>
        <v/>
      </c>
      <c r="J1242" s="203" t="str">
        <f t="shared" si="62"/>
        <v/>
      </c>
      <c r="K1242" s="54" t="str">
        <f t="shared" si="61"/>
        <v>By  Rs/-0</v>
      </c>
      <c r="L1242" s="51">
        <f>SUMIFS(D$2:D1242,C$2:C1242,C1242)-SUMIFS(E$2:E1242,C$2:C1242,C1242)+IFERROR(VLOOKUP(C1242,Master!B$1:F$101,5,FALSE),0)</f>
        <v>0</v>
      </c>
    </row>
    <row r="1243" spans="1:12">
      <c r="A1243" s="47">
        <f>IF(I1243=0,A1242,COUNTIF(I$2:I1243,"=0")+1)</f>
        <v>513</v>
      </c>
      <c r="B1243" s="203"/>
      <c r="C1243" s="345"/>
      <c r="D1243" s="189"/>
      <c r="E1243" s="188"/>
      <c r="F1243" s="190"/>
      <c r="G1243" t="e">
        <f t="shared" si="63"/>
        <v>#N/A</v>
      </c>
      <c r="H1243">
        <f>ROW()</f>
        <v>1243</v>
      </c>
      <c r="I1243" t="str">
        <f>IF(SUM(D1243:E1243)&lt;&gt;0,SUM(D$2:D1243)-SUM(E$2:E1243),"")</f>
        <v/>
      </c>
      <c r="J1243" s="203" t="str">
        <f t="shared" si="62"/>
        <v/>
      </c>
      <c r="K1243" s="54" t="str">
        <f t="shared" si="61"/>
        <v>By  Rs/-0</v>
      </c>
      <c r="L1243" s="51">
        <f>SUMIFS(D$2:D1243,C$2:C1243,C1243)-SUMIFS(E$2:E1243,C$2:C1243,C1243)+IFERROR(VLOOKUP(C1243,Master!B$1:F$101,5,FALSE),0)</f>
        <v>0</v>
      </c>
    </row>
    <row r="1244" spans="1:12">
      <c r="A1244" s="47">
        <f>IF(I1244=0,A1243,COUNTIF(I$2:I1244,"=0")+1)</f>
        <v>513</v>
      </c>
      <c r="B1244" s="203"/>
      <c r="C1244" s="345"/>
      <c r="D1244" s="189"/>
      <c r="E1244" s="188"/>
      <c r="F1244" s="190"/>
      <c r="G1244" t="e">
        <f t="shared" si="63"/>
        <v>#N/A</v>
      </c>
      <c r="H1244">
        <f>ROW()</f>
        <v>1244</v>
      </c>
      <c r="I1244" t="str">
        <f>IF(SUM(D1244:E1244)&lt;&gt;0,SUM(D$2:D1244)-SUM(E$2:E1244),"")</f>
        <v/>
      </c>
      <c r="J1244" s="203" t="str">
        <f t="shared" si="62"/>
        <v/>
      </c>
      <c r="K1244" s="54" t="str">
        <f t="shared" si="61"/>
        <v>By  Rs/-0</v>
      </c>
      <c r="L1244" s="51">
        <f>SUMIFS(D$2:D1244,C$2:C1244,C1244)-SUMIFS(E$2:E1244,C$2:C1244,C1244)+IFERROR(VLOOKUP(C1244,Master!B$1:F$101,5,FALSE),0)</f>
        <v>0</v>
      </c>
    </row>
    <row r="1245" spans="1:12">
      <c r="A1245" s="47">
        <f>IF(I1245=0,A1244,COUNTIF(I$2:I1245,"=0")+1)</f>
        <v>513</v>
      </c>
      <c r="B1245" s="203"/>
      <c r="C1245" s="345"/>
      <c r="D1245" s="189"/>
      <c r="E1245" s="188"/>
      <c r="F1245" s="190"/>
      <c r="G1245" t="e">
        <f t="shared" si="63"/>
        <v>#N/A</v>
      </c>
      <c r="H1245">
        <f>ROW()</f>
        <v>1245</v>
      </c>
      <c r="I1245" t="str">
        <f>IF(SUM(D1245:E1245)&lt;&gt;0,SUM(D$2:D1245)-SUM(E$2:E1245),"")</f>
        <v/>
      </c>
      <c r="J1245" s="203" t="str">
        <f t="shared" si="62"/>
        <v/>
      </c>
      <c r="K1245" s="54" t="str">
        <f t="shared" si="61"/>
        <v>By  Rs/-0</v>
      </c>
      <c r="L1245" s="51">
        <f>SUMIFS(D$2:D1245,C$2:C1245,C1245)-SUMIFS(E$2:E1245,C$2:C1245,C1245)+IFERROR(VLOOKUP(C1245,Master!B$1:F$101,5,FALSE),0)</f>
        <v>0</v>
      </c>
    </row>
    <row r="1246" spans="1:12">
      <c r="A1246" s="47">
        <f>IF(I1246=0,A1245,COUNTIF(I$2:I1246,"=0")+1)</f>
        <v>513</v>
      </c>
      <c r="B1246" s="203"/>
      <c r="C1246" s="345"/>
      <c r="D1246" s="189"/>
      <c r="E1246" s="188"/>
      <c r="F1246" s="190"/>
      <c r="G1246" t="e">
        <f t="shared" si="63"/>
        <v>#N/A</v>
      </c>
      <c r="H1246">
        <f>ROW()</f>
        <v>1246</v>
      </c>
      <c r="I1246" t="str">
        <f>IF(SUM(D1246:E1246)&lt;&gt;0,SUM(D$2:D1246)-SUM(E$2:E1246),"")</f>
        <v/>
      </c>
      <c r="J1246" s="203" t="str">
        <f t="shared" si="62"/>
        <v/>
      </c>
      <c r="K1246" s="54" t="str">
        <f t="shared" si="61"/>
        <v>By  Rs/-0</v>
      </c>
      <c r="L1246" s="51">
        <f>SUMIFS(D$2:D1246,C$2:C1246,C1246)-SUMIFS(E$2:E1246,C$2:C1246,C1246)+IFERROR(VLOOKUP(C1246,Master!B$1:F$101,5,FALSE),0)</f>
        <v>0</v>
      </c>
    </row>
    <row r="1247" spans="1:12">
      <c r="A1247" s="47">
        <f>IF(I1247=0,A1246,COUNTIF(I$2:I1247,"=0")+1)</f>
        <v>513</v>
      </c>
      <c r="B1247" s="203"/>
      <c r="C1247" s="345"/>
      <c r="D1247" s="189"/>
      <c r="E1247" s="188"/>
      <c r="F1247" s="190"/>
      <c r="G1247" t="e">
        <f t="shared" si="63"/>
        <v>#N/A</v>
      </c>
      <c r="H1247">
        <f>ROW()</f>
        <v>1247</v>
      </c>
      <c r="I1247" t="str">
        <f>IF(SUM(D1247:E1247)&lt;&gt;0,SUM(D$2:D1247)-SUM(E$2:E1247),"")</f>
        <v/>
      </c>
      <c r="J1247" s="203" t="str">
        <f t="shared" si="62"/>
        <v/>
      </c>
      <c r="K1247" s="54" t="str">
        <f t="shared" si="61"/>
        <v>By  Rs/-0</v>
      </c>
      <c r="L1247" s="51">
        <f>SUMIFS(D$2:D1247,C$2:C1247,C1247)-SUMIFS(E$2:E1247,C$2:C1247,C1247)+IFERROR(VLOOKUP(C1247,Master!B$1:F$101,5,FALSE),0)</f>
        <v>0</v>
      </c>
    </row>
    <row r="1248" spans="1:12">
      <c r="A1248" s="47">
        <f>IF(I1248=0,A1247,COUNTIF(I$2:I1248,"=0")+1)</f>
        <v>513</v>
      </c>
      <c r="B1248" s="203"/>
      <c r="C1248" s="345"/>
      <c r="D1248" s="189"/>
      <c r="E1248" s="188"/>
      <c r="F1248" s="190"/>
      <c r="G1248" t="e">
        <f t="shared" si="63"/>
        <v>#N/A</v>
      </c>
      <c r="H1248">
        <f>ROW()</f>
        <v>1248</v>
      </c>
      <c r="I1248" t="str">
        <f>IF(SUM(D1248:E1248)&lt;&gt;0,SUM(D$2:D1248)-SUM(E$2:E1248),"")</f>
        <v/>
      </c>
      <c r="J1248" s="203" t="str">
        <f t="shared" si="62"/>
        <v/>
      </c>
      <c r="K1248" s="54" t="str">
        <f t="shared" si="61"/>
        <v>By  Rs/-0</v>
      </c>
      <c r="L1248" s="51">
        <f>SUMIFS(D$2:D1248,C$2:C1248,C1248)-SUMIFS(E$2:E1248,C$2:C1248,C1248)+IFERROR(VLOOKUP(C1248,Master!B$1:F$101,5,FALSE),0)</f>
        <v>0</v>
      </c>
    </row>
    <row r="1249" spans="1:12">
      <c r="A1249" s="47">
        <f>IF(I1249=0,A1248,COUNTIF(I$2:I1249,"=0")+1)</f>
        <v>513</v>
      </c>
      <c r="B1249" s="203"/>
      <c r="C1249" s="345"/>
      <c r="D1249" s="189"/>
      <c r="E1249" s="188"/>
      <c r="F1249" s="190"/>
      <c r="G1249" t="e">
        <f t="shared" si="63"/>
        <v>#N/A</v>
      </c>
      <c r="H1249">
        <f>ROW()</f>
        <v>1249</v>
      </c>
      <c r="I1249" t="str">
        <f>IF(SUM(D1249:E1249)&lt;&gt;0,SUM(D$2:D1249)-SUM(E$2:E1249),"")</f>
        <v/>
      </c>
      <c r="J1249" s="203" t="str">
        <f t="shared" si="62"/>
        <v/>
      </c>
      <c r="K1249" s="54" t="str">
        <f t="shared" si="61"/>
        <v>By  Rs/-0</v>
      </c>
      <c r="L1249" s="51">
        <f>SUMIFS(D$2:D1249,C$2:C1249,C1249)-SUMIFS(E$2:E1249,C$2:C1249,C1249)+IFERROR(VLOOKUP(C1249,Master!B$1:F$101,5,FALSE),0)</f>
        <v>0</v>
      </c>
    </row>
    <row r="1250" spans="1:12">
      <c r="A1250" s="47">
        <f>IF(I1250=0,A1249,COUNTIF(I$2:I1250,"=0")+1)</f>
        <v>513</v>
      </c>
      <c r="B1250" s="203"/>
      <c r="C1250" s="345"/>
      <c r="D1250" s="189"/>
      <c r="E1250" s="188"/>
      <c r="F1250" s="190"/>
      <c r="G1250" t="e">
        <f t="shared" si="63"/>
        <v>#N/A</v>
      </c>
      <c r="H1250">
        <f>ROW()</f>
        <v>1250</v>
      </c>
      <c r="I1250" t="str">
        <f>IF(SUM(D1250:E1250)&lt;&gt;0,SUM(D$2:D1250)-SUM(E$2:E1250),"")</f>
        <v/>
      </c>
      <c r="J1250" s="203" t="str">
        <f t="shared" si="62"/>
        <v/>
      </c>
      <c r="K1250" s="54" t="str">
        <f t="shared" si="61"/>
        <v>By  Rs/-0</v>
      </c>
      <c r="L1250" s="51">
        <f>SUMIFS(D$2:D1250,C$2:C1250,C1250)-SUMIFS(E$2:E1250,C$2:C1250,C1250)+IFERROR(VLOOKUP(C1250,Master!B$1:F$101,5,FALSE),0)</f>
        <v>0</v>
      </c>
    </row>
    <row r="1251" spans="1:12">
      <c r="A1251" s="47">
        <f>IF(I1251=0,A1250,COUNTIF(I$2:I1251,"=0")+1)</f>
        <v>513</v>
      </c>
      <c r="B1251" s="203"/>
      <c r="C1251" s="345"/>
      <c r="D1251" s="189"/>
      <c r="E1251" s="188"/>
      <c r="F1251" s="190"/>
      <c r="G1251" t="e">
        <f t="shared" si="63"/>
        <v>#N/A</v>
      </c>
      <c r="H1251">
        <f>ROW()</f>
        <v>1251</v>
      </c>
      <c r="I1251" t="str">
        <f>IF(SUM(D1251:E1251)&lt;&gt;0,SUM(D$2:D1251)-SUM(E$2:E1251),"")</f>
        <v/>
      </c>
      <c r="J1251" s="203" t="str">
        <f t="shared" si="62"/>
        <v/>
      </c>
      <c r="K1251" s="54" t="str">
        <f t="shared" si="61"/>
        <v>By  Rs/-0</v>
      </c>
      <c r="L1251" s="51">
        <f>SUMIFS(D$2:D1251,C$2:C1251,C1251)-SUMIFS(E$2:E1251,C$2:C1251,C1251)+IFERROR(VLOOKUP(C1251,Master!B$1:F$101,5,FALSE),0)</f>
        <v>0</v>
      </c>
    </row>
    <row r="1252" spans="1:12">
      <c r="A1252" s="47">
        <f>IF(I1252=0,A1251,COUNTIF(I$2:I1252,"=0")+1)</f>
        <v>513</v>
      </c>
      <c r="B1252" s="203"/>
      <c r="C1252" s="345"/>
      <c r="D1252" s="189"/>
      <c r="E1252" s="188"/>
      <c r="F1252" s="190"/>
      <c r="G1252" t="e">
        <f t="shared" si="63"/>
        <v>#N/A</v>
      </c>
      <c r="H1252">
        <f>ROW()</f>
        <v>1252</v>
      </c>
      <c r="I1252" t="str">
        <f>IF(SUM(D1252:E1252)&lt;&gt;0,SUM(D$2:D1252)-SUM(E$2:E1252),"")</f>
        <v/>
      </c>
      <c r="J1252" s="203" t="str">
        <f t="shared" si="62"/>
        <v/>
      </c>
      <c r="K1252" s="54" t="str">
        <f t="shared" si="61"/>
        <v>By  Rs/-0</v>
      </c>
      <c r="L1252" s="51">
        <f>SUMIFS(D$2:D1252,C$2:C1252,C1252)-SUMIFS(E$2:E1252,C$2:C1252,C1252)+IFERROR(VLOOKUP(C1252,Master!B$1:F$101,5,FALSE),0)</f>
        <v>0</v>
      </c>
    </row>
    <row r="1253" spans="1:12">
      <c r="A1253" s="47">
        <f>IF(I1253=0,A1252,COUNTIF(I$2:I1253,"=0")+1)</f>
        <v>513</v>
      </c>
      <c r="B1253" s="203"/>
      <c r="C1253" s="345"/>
      <c r="D1253" s="189"/>
      <c r="E1253" s="188"/>
      <c r="F1253" s="190"/>
      <c r="G1253" t="e">
        <f t="shared" si="63"/>
        <v>#N/A</v>
      </c>
      <c r="H1253">
        <f>ROW()</f>
        <v>1253</v>
      </c>
      <c r="I1253" t="str">
        <f>IF(SUM(D1253:E1253)&lt;&gt;0,SUM(D$2:D1253)-SUM(E$2:E1253),"")</f>
        <v/>
      </c>
      <c r="J1253" s="203" t="str">
        <f t="shared" si="62"/>
        <v/>
      </c>
      <c r="K1253" s="54" t="str">
        <f t="shared" si="61"/>
        <v>By  Rs/-0</v>
      </c>
      <c r="L1253" s="51">
        <f>SUMIFS(D$2:D1253,C$2:C1253,C1253)-SUMIFS(E$2:E1253,C$2:C1253,C1253)+IFERROR(VLOOKUP(C1253,Master!B$1:F$101,5,FALSE),0)</f>
        <v>0</v>
      </c>
    </row>
    <row r="1254" spans="1:12">
      <c r="A1254" s="47">
        <f>IF(I1254=0,A1253,COUNTIF(I$2:I1254,"=0")+1)</f>
        <v>513</v>
      </c>
      <c r="B1254" s="203"/>
      <c r="C1254" s="345"/>
      <c r="D1254" s="189"/>
      <c r="E1254" s="188"/>
      <c r="F1254" s="190"/>
      <c r="G1254" t="e">
        <f t="shared" si="63"/>
        <v>#N/A</v>
      </c>
      <c r="H1254">
        <f>ROW()</f>
        <v>1254</v>
      </c>
      <c r="I1254" t="str">
        <f>IF(SUM(D1254:E1254)&lt;&gt;0,SUM(D$2:D1254)-SUM(E$2:E1254),"")</f>
        <v/>
      </c>
      <c r="J1254" s="203" t="str">
        <f t="shared" si="62"/>
        <v/>
      </c>
      <c r="K1254" s="54" t="str">
        <f t="shared" si="61"/>
        <v>By  Rs/-0</v>
      </c>
      <c r="L1254" s="51">
        <f>SUMIFS(D$2:D1254,C$2:C1254,C1254)-SUMIFS(E$2:E1254,C$2:C1254,C1254)+IFERROR(VLOOKUP(C1254,Master!B$1:F$101,5,FALSE),0)</f>
        <v>0</v>
      </c>
    </row>
    <row r="1255" spans="1:12">
      <c r="A1255" s="47">
        <f>IF(I1255=0,A1254,COUNTIF(I$2:I1255,"=0")+1)</f>
        <v>513</v>
      </c>
      <c r="B1255" s="203"/>
      <c r="C1255" s="345"/>
      <c r="D1255" s="189"/>
      <c r="E1255" s="188"/>
      <c r="F1255" s="190"/>
      <c r="G1255" t="e">
        <f t="shared" si="63"/>
        <v>#N/A</v>
      </c>
      <c r="H1255">
        <f>ROW()</f>
        <v>1255</v>
      </c>
      <c r="I1255" t="str">
        <f>IF(SUM(D1255:E1255)&lt;&gt;0,SUM(D$2:D1255)-SUM(E$2:E1255),"")</f>
        <v/>
      </c>
      <c r="J1255" s="203" t="str">
        <f t="shared" si="62"/>
        <v/>
      </c>
      <c r="K1255" s="54" t="str">
        <f t="shared" si="61"/>
        <v>By  Rs/-0</v>
      </c>
      <c r="L1255" s="51">
        <f>SUMIFS(D$2:D1255,C$2:C1255,C1255)-SUMIFS(E$2:E1255,C$2:C1255,C1255)+IFERROR(VLOOKUP(C1255,Master!B$1:F$101,5,FALSE),0)</f>
        <v>0</v>
      </c>
    </row>
    <row r="1256" spans="1:12">
      <c r="A1256" s="47">
        <f>IF(I1256=0,A1255,COUNTIF(I$2:I1256,"=0")+1)</f>
        <v>513</v>
      </c>
      <c r="B1256" s="203"/>
      <c r="C1256" s="345"/>
      <c r="D1256" s="189"/>
      <c r="E1256" s="188"/>
      <c r="F1256" s="190"/>
      <c r="G1256" t="e">
        <f t="shared" si="63"/>
        <v>#N/A</v>
      </c>
      <c r="H1256">
        <f>ROW()</f>
        <v>1256</v>
      </c>
      <c r="I1256" t="str">
        <f>IF(SUM(D1256:E1256)&lt;&gt;0,SUM(D$2:D1256)-SUM(E$2:E1256),"")</f>
        <v/>
      </c>
      <c r="J1256" s="203" t="str">
        <f t="shared" si="62"/>
        <v/>
      </c>
      <c r="K1256" s="54" t="str">
        <f t="shared" si="61"/>
        <v>By  Rs/-0</v>
      </c>
      <c r="L1256" s="51">
        <f>SUMIFS(D$2:D1256,C$2:C1256,C1256)-SUMIFS(E$2:E1256,C$2:C1256,C1256)+IFERROR(VLOOKUP(C1256,Master!B$1:F$101,5,FALSE),0)</f>
        <v>0</v>
      </c>
    </row>
    <row r="1257" spans="1:12">
      <c r="A1257" s="47">
        <f>IF(I1257=0,A1256,COUNTIF(I$2:I1257,"=0")+1)</f>
        <v>513</v>
      </c>
      <c r="B1257" s="203"/>
      <c r="C1257" s="345"/>
      <c r="D1257" s="189"/>
      <c r="E1257" s="188"/>
      <c r="F1257" s="190"/>
      <c r="G1257" t="e">
        <f t="shared" si="63"/>
        <v>#N/A</v>
      </c>
      <c r="H1257">
        <f>ROW()</f>
        <v>1257</v>
      </c>
      <c r="I1257" t="str">
        <f>IF(SUM(D1257:E1257)&lt;&gt;0,SUM(D$2:D1257)-SUM(E$2:E1257),"")</f>
        <v/>
      </c>
      <c r="J1257" s="203" t="str">
        <f t="shared" si="62"/>
        <v/>
      </c>
      <c r="K1257" s="54" t="str">
        <f t="shared" si="61"/>
        <v>By  Rs/-0</v>
      </c>
      <c r="L1257" s="51">
        <f>SUMIFS(D$2:D1257,C$2:C1257,C1257)-SUMIFS(E$2:E1257,C$2:C1257,C1257)+IFERROR(VLOOKUP(C1257,Master!B$1:F$101,5,FALSE),0)</f>
        <v>0</v>
      </c>
    </row>
    <row r="1258" spans="1:12">
      <c r="A1258" s="47">
        <f>IF(I1258=0,A1257,COUNTIF(I$2:I1258,"=0")+1)</f>
        <v>513</v>
      </c>
      <c r="B1258" s="203"/>
      <c r="C1258" s="345"/>
      <c r="D1258" s="189"/>
      <c r="E1258" s="188"/>
      <c r="F1258" s="190"/>
      <c r="G1258" t="e">
        <f t="shared" si="63"/>
        <v>#N/A</v>
      </c>
      <c r="H1258">
        <f>ROW()</f>
        <v>1258</v>
      </c>
      <c r="I1258" t="str">
        <f>IF(SUM(D1258:E1258)&lt;&gt;0,SUM(D$2:D1258)-SUM(E$2:E1258),"")</f>
        <v/>
      </c>
      <c r="J1258" s="203" t="str">
        <f t="shared" si="62"/>
        <v/>
      </c>
      <c r="K1258" s="54" t="str">
        <f t="shared" si="61"/>
        <v>By  Rs/-0</v>
      </c>
      <c r="L1258" s="51">
        <f>SUMIFS(D$2:D1258,C$2:C1258,C1258)-SUMIFS(E$2:E1258,C$2:C1258,C1258)+IFERROR(VLOOKUP(C1258,Master!B$1:F$101,5,FALSE),0)</f>
        <v>0</v>
      </c>
    </row>
    <row r="1259" spans="1:12">
      <c r="A1259" s="47">
        <f>IF(I1259=0,A1258,COUNTIF(I$2:I1259,"=0")+1)</f>
        <v>513</v>
      </c>
      <c r="B1259" s="203"/>
      <c r="C1259" s="345"/>
      <c r="D1259" s="189"/>
      <c r="E1259" s="188"/>
      <c r="F1259" s="190"/>
      <c r="G1259" t="e">
        <f t="shared" si="63"/>
        <v>#N/A</v>
      </c>
      <c r="H1259">
        <f>ROW()</f>
        <v>1259</v>
      </c>
      <c r="I1259" t="str">
        <f>IF(SUM(D1259:E1259)&lt;&gt;0,SUM(D$2:D1259)-SUM(E$2:E1259),"")</f>
        <v/>
      </c>
      <c r="J1259" s="203" t="str">
        <f t="shared" si="62"/>
        <v/>
      </c>
      <c r="K1259" s="54" t="str">
        <f t="shared" si="61"/>
        <v>By  Rs/-0</v>
      </c>
      <c r="L1259" s="51">
        <f>SUMIFS(D$2:D1259,C$2:C1259,C1259)-SUMIFS(E$2:E1259,C$2:C1259,C1259)+IFERROR(VLOOKUP(C1259,Master!B$1:F$101,5,FALSE),0)</f>
        <v>0</v>
      </c>
    </row>
    <row r="1260" spans="1:12">
      <c r="A1260" s="47">
        <f>IF(I1260=0,A1259,COUNTIF(I$2:I1260,"=0")+1)</f>
        <v>513</v>
      </c>
      <c r="B1260" s="203"/>
      <c r="C1260" s="345"/>
      <c r="D1260" s="189"/>
      <c r="E1260" s="188"/>
      <c r="F1260" s="190"/>
      <c r="G1260" t="e">
        <f t="shared" si="63"/>
        <v>#N/A</v>
      </c>
      <c r="H1260">
        <f>ROW()</f>
        <v>1260</v>
      </c>
      <c r="I1260" t="str">
        <f>IF(SUM(D1260:E1260)&lt;&gt;0,SUM(D$2:D1260)-SUM(E$2:E1260),"")</f>
        <v/>
      </c>
      <c r="J1260" s="203" t="str">
        <f t="shared" si="62"/>
        <v/>
      </c>
      <c r="K1260" s="54" t="str">
        <f t="shared" si="61"/>
        <v>By  Rs/-0</v>
      </c>
      <c r="L1260" s="51">
        <f>SUMIFS(D$2:D1260,C$2:C1260,C1260)-SUMIFS(E$2:E1260,C$2:C1260,C1260)+IFERROR(VLOOKUP(C1260,Master!B$1:F$101,5,FALSE),0)</f>
        <v>0</v>
      </c>
    </row>
    <row r="1261" spans="1:12">
      <c r="A1261" s="47">
        <f>IF(I1261=0,A1260,COUNTIF(I$2:I1261,"=0")+1)</f>
        <v>513</v>
      </c>
      <c r="B1261" s="203"/>
      <c r="C1261" s="345"/>
      <c r="D1261" s="189"/>
      <c r="E1261" s="188"/>
      <c r="F1261" s="190"/>
      <c r="G1261" t="e">
        <f t="shared" si="63"/>
        <v>#N/A</v>
      </c>
      <c r="H1261">
        <f>ROW()</f>
        <v>1261</v>
      </c>
      <c r="I1261" t="str">
        <f>IF(SUM(D1261:E1261)&lt;&gt;0,SUM(D$2:D1261)-SUM(E$2:E1261),"")</f>
        <v/>
      </c>
      <c r="J1261" s="203" t="str">
        <f t="shared" si="62"/>
        <v/>
      </c>
      <c r="K1261" s="54" t="str">
        <f t="shared" si="61"/>
        <v>By  Rs/-0</v>
      </c>
      <c r="L1261" s="51">
        <f>SUMIFS(D$2:D1261,C$2:C1261,C1261)-SUMIFS(E$2:E1261,C$2:C1261,C1261)+IFERROR(VLOOKUP(C1261,Master!B$1:F$101,5,FALSE),0)</f>
        <v>0</v>
      </c>
    </row>
    <row r="1262" spans="1:12">
      <c r="A1262" s="47">
        <f>IF(I1262=0,A1261,COUNTIF(I$2:I1262,"=0")+1)</f>
        <v>513</v>
      </c>
      <c r="B1262" s="203"/>
      <c r="C1262" s="345"/>
      <c r="D1262" s="189"/>
      <c r="E1262" s="188"/>
      <c r="F1262" s="190"/>
      <c r="G1262" t="e">
        <f t="shared" si="63"/>
        <v>#N/A</v>
      </c>
      <c r="H1262">
        <f>ROW()</f>
        <v>1262</v>
      </c>
      <c r="I1262" t="str">
        <f>IF(SUM(D1262:E1262)&lt;&gt;0,SUM(D$2:D1262)-SUM(E$2:E1262),"")</f>
        <v/>
      </c>
      <c r="J1262" s="203" t="str">
        <f t="shared" si="62"/>
        <v/>
      </c>
      <c r="K1262" s="54" t="str">
        <f t="shared" si="61"/>
        <v>By  Rs/-0</v>
      </c>
      <c r="L1262" s="51">
        <f>SUMIFS(D$2:D1262,C$2:C1262,C1262)-SUMIFS(E$2:E1262,C$2:C1262,C1262)+IFERROR(VLOOKUP(C1262,Master!B$1:F$101,5,FALSE),0)</f>
        <v>0</v>
      </c>
    </row>
    <row r="1263" spans="1:12">
      <c r="A1263" s="47">
        <f>IF(I1263=0,A1262,COUNTIF(I$2:I1263,"=0")+1)</f>
        <v>513</v>
      </c>
      <c r="B1263" s="203"/>
      <c r="C1263" s="345"/>
      <c r="D1263" s="189"/>
      <c r="E1263" s="188"/>
      <c r="F1263" s="190"/>
      <c r="G1263" t="e">
        <f t="shared" si="63"/>
        <v>#N/A</v>
      </c>
      <c r="H1263">
        <f>ROW()</f>
        <v>1263</v>
      </c>
      <c r="I1263" t="str">
        <f>IF(SUM(D1263:E1263)&lt;&gt;0,SUM(D$2:D1263)-SUM(E$2:E1263),"")</f>
        <v/>
      </c>
      <c r="J1263" s="203" t="str">
        <f t="shared" si="62"/>
        <v/>
      </c>
      <c r="K1263" s="54" t="str">
        <f t="shared" si="61"/>
        <v>By  Rs/-0</v>
      </c>
      <c r="L1263" s="51">
        <f>SUMIFS(D$2:D1263,C$2:C1263,C1263)-SUMIFS(E$2:E1263,C$2:C1263,C1263)+IFERROR(VLOOKUP(C1263,Master!B$1:F$101,5,FALSE),0)</f>
        <v>0</v>
      </c>
    </row>
    <row r="1264" spans="1:12">
      <c r="A1264" s="47">
        <f>IF(I1264=0,A1263,COUNTIF(I$2:I1264,"=0")+1)</f>
        <v>513</v>
      </c>
      <c r="B1264" s="203"/>
      <c r="C1264" s="345"/>
      <c r="D1264" s="189"/>
      <c r="E1264" s="188"/>
      <c r="F1264" s="190"/>
      <c r="G1264" t="e">
        <f t="shared" si="63"/>
        <v>#N/A</v>
      </c>
      <c r="H1264">
        <f>ROW()</f>
        <v>1264</v>
      </c>
      <c r="I1264" t="str">
        <f>IF(SUM(D1264:E1264)&lt;&gt;0,SUM(D$2:D1264)-SUM(E$2:E1264),"")</f>
        <v/>
      </c>
      <c r="J1264" s="203" t="str">
        <f t="shared" si="62"/>
        <v/>
      </c>
      <c r="K1264" s="54" t="str">
        <f t="shared" si="61"/>
        <v>By  Rs/-0</v>
      </c>
      <c r="L1264" s="51">
        <f>SUMIFS(D$2:D1264,C$2:C1264,C1264)-SUMIFS(E$2:E1264,C$2:C1264,C1264)+IFERROR(VLOOKUP(C1264,Master!B$1:F$101,5,FALSE),0)</f>
        <v>0</v>
      </c>
    </row>
    <row r="1265" spans="1:12">
      <c r="A1265" s="47">
        <f>IF(I1265=0,A1264,COUNTIF(I$2:I1265,"=0")+1)</f>
        <v>513</v>
      </c>
      <c r="B1265" s="203"/>
      <c r="C1265" s="345"/>
      <c r="D1265" s="189"/>
      <c r="E1265" s="188"/>
      <c r="F1265" s="190"/>
      <c r="G1265" t="e">
        <f t="shared" si="63"/>
        <v>#N/A</v>
      </c>
      <c r="H1265">
        <f>ROW()</f>
        <v>1265</v>
      </c>
      <c r="I1265" t="str">
        <f>IF(SUM(D1265:E1265)&lt;&gt;0,SUM(D$2:D1265)-SUM(E$2:E1265),"")</f>
        <v/>
      </c>
      <c r="J1265" s="203" t="str">
        <f t="shared" si="62"/>
        <v/>
      </c>
      <c r="K1265" s="54" t="str">
        <f t="shared" si="61"/>
        <v>By  Rs/-0</v>
      </c>
      <c r="L1265" s="51">
        <f>SUMIFS(D$2:D1265,C$2:C1265,C1265)-SUMIFS(E$2:E1265,C$2:C1265,C1265)+IFERROR(VLOOKUP(C1265,Master!B$1:F$101,5,FALSE),0)</f>
        <v>0</v>
      </c>
    </row>
    <row r="1266" spans="1:12">
      <c r="A1266" s="47">
        <f>IF(I1266=0,A1265,COUNTIF(I$2:I1266,"=0")+1)</f>
        <v>513</v>
      </c>
      <c r="B1266" s="203"/>
      <c r="C1266" s="345"/>
      <c r="D1266" s="189"/>
      <c r="E1266" s="188"/>
      <c r="F1266" s="190"/>
      <c r="G1266" t="e">
        <f t="shared" si="63"/>
        <v>#N/A</v>
      </c>
      <c r="H1266">
        <f>ROW()</f>
        <v>1266</v>
      </c>
      <c r="I1266" t="str">
        <f>IF(SUM(D1266:E1266)&lt;&gt;0,SUM(D$2:D1266)-SUM(E$2:E1266),"")</f>
        <v/>
      </c>
      <c r="J1266" s="203" t="str">
        <f t="shared" si="62"/>
        <v/>
      </c>
      <c r="K1266" s="54" t="str">
        <f t="shared" si="61"/>
        <v>By  Rs/-0</v>
      </c>
      <c r="L1266" s="51">
        <f>SUMIFS(D$2:D1266,C$2:C1266,C1266)-SUMIFS(E$2:E1266,C$2:C1266,C1266)+IFERROR(VLOOKUP(C1266,Master!B$1:F$101,5,FALSE),0)</f>
        <v>0</v>
      </c>
    </row>
    <row r="1267" spans="1:12">
      <c r="A1267" s="47">
        <f>IF(I1267=0,A1266,COUNTIF(I$2:I1267,"=0")+1)</f>
        <v>513</v>
      </c>
      <c r="B1267" s="203"/>
      <c r="C1267" s="345"/>
      <c r="D1267" s="189"/>
      <c r="E1267" s="188"/>
      <c r="F1267" s="190"/>
      <c r="G1267" t="e">
        <f t="shared" si="63"/>
        <v>#N/A</v>
      </c>
      <c r="H1267">
        <f>ROW()</f>
        <v>1267</v>
      </c>
      <c r="I1267" t="str">
        <f>IF(SUM(D1267:E1267)&lt;&gt;0,SUM(D$2:D1267)-SUM(E$2:E1267),"")</f>
        <v/>
      </c>
      <c r="J1267" s="203" t="str">
        <f t="shared" si="62"/>
        <v/>
      </c>
      <c r="K1267" s="54" t="str">
        <f t="shared" si="61"/>
        <v>By  Rs/-0</v>
      </c>
      <c r="L1267" s="51">
        <f>SUMIFS(D$2:D1267,C$2:C1267,C1267)-SUMIFS(E$2:E1267,C$2:C1267,C1267)+IFERROR(VLOOKUP(C1267,Master!B$1:F$101,5,FALSE),0)</f>
        <v>0</v>
      </c>
    </row>
    <row r="1268" spans="1:12">
      <c r="A1268" s="47">
        <f>IF(I1268=0,A1267,COUNTIF(I$2:I1268,"=0")+1)</f>
        <v>513</v>
      </c>
      <c r="B1268" s="203"/>
      <c r="C1268" s="345"/>
      <c r="D1268" s="189"/>
      <c r="E1268" s="188"/>
      <c r="F1268" s="190"/>
      <c r="G1268" t="e">
        <f t="shared" si="63"/>
        <v>#N/A</v>
      </c>
      <c r="H1268">
        <f>ROW()</f>
        <v>1268</v>
      </c>
      <c r="I1268" t="str">
        <f>IF(SUM(D1268:E1268)&lt;&gt;0,SUM(D$2:D1268)-SUM(E$2:E1268),"")</f>
        <v/>
      </c>
      <c r="J1268" s="203" t="str">
        <f t="shared" si="62"/>
        <v/>
      </c>
      <c r="K1268" s="54" t="str">
        <f t="shared" si="61"/>
        <v>By  Rs/-0</v>
      </c>
      <c r="L1268" s="51">
        <f>SUMIFS(D$2:D1268,C$2:C1268,C1268)-SUMIFS(E$2:E1268,C$2:C1268,C1268)+IFERROR(VLOOKUP(C1268,Master!B$1:F$101,5,FALSE),0)</f>
        <v>0</v>
      </c>
    </row>
    <row r="1269" spans="1:12">
      <c r="A1269" s="47">
        <f>IF(I1269=0,A1268,COUNTIF(I$2:I1269,"=0")+1)</f>
        <v>513</v>
      </c>
      <c r="B1269" s="203"/>
      <c r="C1269" s="345"/>
      <c r="D1269" s="189"/>
      <c r="E1269" s="188"/>
      <c r="F1269" s="190"/>
      <c r="G1269" t="e">
        <f t="shared" si="63"/>
        <v>#N/A</v>
      </c>
      <c r="H1269">
        <f>ROW()</f>
        <v>1269</v>
      </c>
      <c r="I1269" t="str">
        <f>IF(SUM(D1269:E1269)&lt;&gt;0,SUM(D$2:D1269)-SUM(E$2:E1269),"")</f>
        <v/>
      </c>
      <c r="J1269" s="203" t="str">
        <f t="shared" si="62"/>
        <v/>
      </c>
      <c r="K1269" s="54" t="str">
        <f t="shared" si="61"/>
        <v>By  Rs/-0</v>
      </c>
      <c r="L1269" s="51">
        <f>SUMIFS(D$2:D1269,C$2:C1269,C1269)-SUMIFS(E$2:E1269,C$2:C1269,C1269)+IFERROR(VLOOKUP(C1269,Master!B$1:F$101,5,FALSE),0)</f>
        <v>0</v>
      </c>
    </row>
    <row r="1270" spans="1:12">
      <c r="A1270" s="47">
        <f>IF(I1270=0,A1269,COUNTIF(I$2:I1270,"=0")+1)</f>
        <v>513</v>
      </c>
      <c r="B1270" s="203"/>
      <c r="C1270" s="345"/>
      <c r="D1270" s="189"/>
      <c r="E1270" s="188"/>
      <c r="F1270" s="190"/>
      <c r="G1270" t="e">
        <f t="shared" si="63"/>
        <v>#N/A</v>
      </c>
      <c r="H1270">
        <f>ROW()</f>
        <v>1270</v>
      </c>
      <c r="I1270" t="str">
        <f>IF(SUM(D1270:E1270)&lt;&gt;0,SUM(D$2:D1270)-SUM(E$2:E1270),"")</f>
        <v/>
      </c>
      <c r="J1270" s="203" t="str">
        <f t="shared" si="62"/>
        <v/>
      </c>
      <c r="K1270" s="54" t="str">
        <f t="shared" si="61"/>
        <v>By  Rs/-0</v>
      </c>
      <c r="L1270" s="51">
        <f>SUMIFS(D$2:D1270,C$2:C1270,C1270)-SUMIFS(E$2:E1270,C$2:C1270,C1270)+IFERROR(VLOOKUP(C1270,Master!B$1:F$101,5,FALSE),0)</f>
        <v>0</v>
      </c>
    </row>
    <row r="1271" spans="1:12">
      <c r="A1271" s="47">
        <f>IF(I1271=0,A1270,COUNTIF(I$2:I1271,"=0")+1)</f>
        <v>513</v>
      </c>
      <c r="B1271" s="203"/>
      <c r="C1271" s="345"/>
      <c r="D1271" s="189"/>
      <c r="E1271" s="188"/>
      <c r="F1271" s="190"/>
      <c r="G1271" t="e">
        <f t="shared" si="63"/>
        <v>#N/A</v>
      </c>
      <c r="H1271">
        <f>ROW()</f>
        <v>1271</v>
      </c>
      <c r="I1271" t="str">
        <f>IF(SUM(D1271:E1271)&lt;&gt;0,SUM(D$2:D1271)-SUM(E$2:E1271),"")</f>
        <v/>
      </c>
      <c r="J1271" s="203" t="str">
        <f t="shared" si="62"/>
        <v/>
      </c>
      <c r="K1271" s="54" t="str">
        <f t="shared" si="61"/>
        <v>By  Rs/-0</v>
      </c>
      <c r="L1271" s="51">
        <f>SUMIFS(D$2:D1271,C$2:C1271,C1271)-SUMIFS(E$2:E1271,C$2:C1271,C1271)+IFERROR(VLOOKUP(C1271,Master!B$1:F$101,5,FALSE),0)</f>
        <v>0</v>
      </c>
    </row>
    <row r="1272" spans="1:12">
      <c r="A1272" s="47">
        <f>IF(I1272=0,A1271,COUNTIF(I$2:I1272,"=0")+1)</f>
        <v>513</v>
      </c>
      <c r="B1272" s="203"/>
      <c r="C1272" s="345"/>
      <c r="D1272" s="189"/>
      <c r="E1272" s="188"/>
      <c r="F1272" s="190"/>
      <c r="G1272" t="e">
        <f t="shared" si="63"/>
        <v>#N/A</v>
      </c>
      <c r="H1272">
        <f>ROW()</f>
        <v>1272</v>
      </c>
      <c r="I1272" t="str">
        <f>IF(SUM(D1272:E1272)&lt;&gt;0,SUM(D$2:D1272)-SUM(E$2:E1272),"")</f>
        <v/>
      </c>
      <c r="J1272" s="203" t="str">
        <f t="shared" si="62"/>
        <v/>
      </c>
      <c r="K1272" s="54" t="str">
        <f t="shared" si="61"/>
        <v>By  Rs/-0</v>
      </c>
      <c r="L1272" s="51">
        <f>SUMIFS(D$2:D1272,C$2:C1272,C1272)-SUMIFS(E$2:E1272,C$2:C1272,C1272)+IFERROR(VLOOKUP(C1272,Master!B$1:F$101,5,FALSE),0)</f>
        <v>0</v>
      </c>
    </row>
    <row r="1273" spans="1:12">
      <c r="A1273" s="47">
        <f>IF(I1273=0,A1272,COUNTIF(I$2:I1273,"=0")+1)</f>
        <v>513</v>
      </c>
      <c r="B1273" s="203"/>
      <c r="C1273" s="345"/>
      <c r="D1273" s="189"/>
      <c r="E1273" s="188"/>
      <c r="F1273" s="190"/>
      <c r="G1273" t="e">
        <f t="shared" si="63"/>
        <v>#N/A</v>
      </c>
      <c r="H1273">
        <f>ROW()</f>
        <v>1273</v>
      </c>
      <c r="I1273" t="str">
        <f>IF(SUM(D1273:E1273)&lt;&gt;0,SUM(D$2:D1273)-SUM(E$2:E1273),"")</f>
        <v/>
      </c>
      <c r="J1273" s="203" t="str">
        <f t="shared" si="62"/>
        <v/>
      </c>
      <c r="K1273" s="54" t="str">
        <f t="shared" si="61"/>
        <v>By  Rs/-0</v>
      </c>
      <c r="L1273" s="51">
        <f>SUMIFS(D$2:D1273,C$2:C1273,C1273)-SUMIFS(E$2:E1273,C$2:C1273,C1273)+IFERROR(VLOOKUP(C1273,Master!B$1:F$101,5,FALSE),0)</f>
        <v>0</v>
      </c>
    </row>
    <row r="1274" spans="1:12">
      <c r="A1274" s="47">
        <f>IF(I1274=0,A1273,COUNTIF(I$2:I1274,"=0")+1)</f>
        <v>513</v>
      </c>
      <c r="B1274" s="203"/>
      <c r="C1274" s="345"/>
      <c r="D1274" s="189"/>
      <c r="E1274" s="188"/>
      <c r="F1274" s="190"/>
      <c r="G1274" t="e">
        <f t="shared" si="63"/>
        <v>#N/A</v>
      </c>
      <c r="H1274">
        <f>ROW()</f>
        <v>1274</v>
      </c>
      <c r="I1274" t="str">
        <f>IF(SUM(D1274:E1274)&lt;&gt;0,SUM(D$2:D1274)-SUM(E$2:E1274),"")</f>
        <v/>
      </c>
      <c r="J1274" s="203" t="str">
        <f t="shared" si="62"/>
        <v/>
      </c>
      <c r="K1274" s="54" t="str">
        <f t="shared" si="61"/>
        <v>By  Rs/-0</v>
      </c>
      <c r="L1274" s="51">
        <f>SUMIFS(D$2:D1274,C$2:C1274,C1274)-SUMIFS(E$2:E1274,C$2:C1274,C1274)+IFERROR(VLOOKUP(C1274,Master!B$1:F$101,5,FALSE),0)</f>
        <v>0</v>
      </c>
    </row>
    <row r="1275" spans="1:12">
      <c r="A1275" s="47">
        <f>IF(I1275=0,A1274,COUNTIF(I$2:I1275,"=0")+1)</f>
        <v>513</v>
      </c>
      <c r="B1275" s="203"/>
      <c r="C1275" s="345"/>
      <c r="D1275" s="189"/>
      <c r="E1275" s="188"/>
      <c r="F1275" s="190"/>
      <c r="G1275" t="e">
        <f t="shared" si="63"/>
        <v>#N/A</v>
      </c>
      <c r="H1275">
        <f>ROW()</f>
        <v>1275</v>
      </c>
      <c r="I1275" t="str">
        <f>IF(SUM(D1275:E1275)&lt;&gt;0,SUM(D$2:D1275)-SUM(E$2:E1275),"")</f>
        <v/>
      </c>
      <c r="J1275" s="203" t="str">
        <f t="shared" si="62"/>
        <v/>
      </c>
      <c r="K1275" s="54" t="str">
        <f t="shared" si="61"/>
        <v>By  Rs/-0</v>
      </c>
      <c r="L1275" s="51">
        <f>SUMIFS(D$2:D1275,C$2:C1275,C1275)-SUMIFS(E$2:E1275,C$2:C1275,C1275)+IFERROR(VLOOKUP(C1275,Master!B$1:F$101,5,FALSE),0)</f>
        <v>0</v>
      </c>
    </row>
    <row r="1276" spans="1:12">
      <c r="A1276" s="47">
        <f>IF(I1276=0,A1275,COUNTIF(I$2:I1276,"=0")+1)</f>
        <v>513</v>
      </c>
      <c r="B1276" s="203"/>
      <c r="C1276" s="345"/>
      <c r="D1276" s="189"/>
      <c r="E1276" s="188"/>
      <c r="F1276" s="190"/>
      <c r="G1276" t="e">
        <f t="shared" si="63"/>
        <v>#N/A</v>
      </c>
      <c r="H1276">
        <f>ROW()</f>
        <v>1276</v>
      </c>
      <c r="I1276" t="str">
        <f>IF(SUM(D1276:E1276)&lt;&gt;0,SUM(D$2:D1276)-SUM(E$2:E1276),"")</f>
        <v/>
      </c>
      <c r="J1276" s="203" t="str">
        <f t="shared" si="62"/>
        <v/>
      </c>
      <c r="K1276" s="54" t="str">
        <f t="shared" si="61"/>
        <v>By  Rs/-0</v>
      </c>
      <c r="L1276" s="51">
        <f>SUMIFS(D$2:D1276,C$2:C1276,C1276)-SUMIFS(E$2:E1276,C$2:C1276,C1276)+IFERROR(VLOOKUP(C1276,Master!B$1:F$101,5,FALSE),0)</f>
        <v>0</v>
      </c>
    </row>
    <row r="1277" spans="1:12">
      <c r="A1277" s="47">
        <f>IF(I1277=0,A1276,COUNTIF(I$2:I1277,"=0")+1)</f>
        <v>513</v>
      </c>
      <c r="B1277" s="203"/>
      <c r="C1277" s="345"/>
      <c r="D1277" s="189"/>
      <c r="E1277" s="188"/>
      <c r="F1277" s="190"/>
      <c r="G1277" t="e">
        <f t="shared" si="63"/>
        <v>#N/A</v>
      </c>
      <c r="H1277">
        <f>ROW()</f>
        <v>1277</v>
      </c>
      <c r="I1277" t="str">
        <f>IF(SUM(D1277:E1277)&lt;&gt;0,SUM(D$2:D1277)-SUM(E$2:E1277),"")</f>
        <v/>
      </c>
      <c r="J1277" s="203" t="str">
        <f t="shared" si="62"/>
        <v/>
      </c>
      <c r="K1277" s="54" t="str">
        <f t="shared" si="61"/>
        <v>By  Rs/-0</v>
      </c>
      <c r="L1277" s="51">
        <f>SUMIFS(D$2:D1277,C$2:C1277,C1277)-SUMIFS(E$2:E1277,C$2:C1277,C1277)+IFERROR(VLOOKUP(C1277,Master!B$1:F$101,5,FALSE),0)</f>
        <v>0</v>
      </c>
    </row>
    <row r="1278" spans="1:12">
      <c r="A1278" s="47">
        <f>IF(I1278=0,A1277,COUNTIF(I$2:I1278,"=0")+1)</f>
        <v>513</v>
      </c>
      <c r="B1278" s="203"/>
      <c r="C1278" s="345"/>
      <c r="D1278" s="189"/>
      <c r="E1278" s="188"/>
      <c r="F1278" s="190"/>
      <c r="G1278" t="e">
        <f t="shared" si="63"/>
        <v>#N/A</v>
      </c>
      <c r="H1278">
        <f>ROW()</f>
        <v>1278</v>
      </c>
      <c r="I1278" t="str">
        <f>IF(SUM(D1278:E1278)&lt;&gt;0,SUM(D$2:D1278)-SUM(E$2:E1278),"")</f>
        <v/>
      </c>
      <c r="J1278" s="203" t="str">
        <f t="shared" si="62"/>
        <v/>
      </c>
      <c r="K1278" s="54" t="str">
        <f t="shared" si="61"/>
        <v>By  Rs/-0</v>
      </c>
      <c r="L1278" s="51">
        <f>SUMIFS(D$2:D1278,C$2:C1278,C1278)-SUMIFS(E$2:E1278,C$2:C1278,C1278)+IFERROR(VLOOKUP(C1278,Master!B$1:F$101,5,FALSE),0)</f>
        <v>0</v>
      </c>
    </row>
    <row r="1279" spans="1:12">
      <c r="A1279" s="47">
        <f>IF(I1279=0,A1278,COUNTIF(I$2:I1279,"=0")+1)</f>
        <v>513</v>
      </c>
      <c r="B1279" s="203"/>
      <c r="C1279" s="345"/>
      <c r="D1279" s="189"/>
      <c r="E1279" s="188"/>
      <c r="F1279" s="190"/>
      <c r="G1279" t="e">
        <f t="shared" si="63"/>
        <v>#N/A</v>
      </c>
      <c r="H1279">
        <f>ROW()</f>
        <v>1279</v>
      </c>
      <c r="I1279" t="str">
        <f>IF(SUM(D1279:E1279)&lt;&gt;0,SUM(D$2:D1279)-SUM(E$2:E1279),"")</f>
        <v/>
      </c>
      <c r="J1279" s="203" t="str">
        <f t="shared" si="62"/>
        <v/>
      </c>
      <c r="K1279" s="54" t="str">
        <f t="shared" si="61"/>
        <v>By  Rs/-0</v>
      </c>
      <c r="L1279" s="51">
        <f>SUMIFS(D$2:D1279,C$2:C1279,C1279)-SUMIFS(E$2:E1279,C$2:C1279,C1279)+IFERROR(VLOOKUP(C1279,Master!B$1:F$101,5,FALSE),0)</f>
        <v>0</v>
      </c>
    </row>
    <row r="1280" spans="1:12">
      <c r="A1280" s="47">
        <f>IF(I1280=0,A1279,COUNTIF(I$2:I1280,"=0")+1)</f>
        <v>513</v>
      </c>
      <c r="B1280" s="203"/>
      <c r="C1280" s="345"/>
      <c r="D1280" s="189"/>
      <c r="E1280" s="188"/>
      <c r="F1280" s="190"/>
      <c r="G1280" t="e">
        <f t="shared" si="63"/>
        <v>#N/A</v>
      </c>
      <c r="H1280">
        <f>ROW()</f>
        <v>1280</v>
      </c>
      <c r="I1280" t="str">
        <f>IF(SUM(D1280:E1280)&lt;&gt;0,SUM(D$2:D1280)-SUM(E$2:E1280),"")</f>
        <v/>
      </c>
      <c r="J1280" s="203" t="str">
        <f t="shared" si="62"/>
        <v/>
      </c>
      <c r="K1280" s="54" t="str">
        <f t="shared" si="61"/>
        <v>By  Rs/-0</v>
      </c>
      <c r="L1280" s="51">
        <f>SUMIFS(D$2:D1280,C$2:C1280,C1280)-SUMIFS(E$2:E1280,C$2:C1280,C1280)+IFERROR(VLOOKUP(C1280,Master!B$1:F$101,5,FALSE),0)</f>
        <v>0</v>
      </c>
    </row>
    <row r="1281" spans="1:12">
      <c r="A1281" s="47">
        <f>IF(I1281=0,A1280,COUNTIF(I$2:I1281,"=0")+1)</f>
        <v>513</v>
      </c>
      <c r="B1281" s="203"/>
      <c r="C1281" s="345"/>
      <c r="D1281" s="189"/>
      <c r="E1281" s="188"/>
      <c r="F1281" s="190"/>
      <c r="G1281" t="e">
        <f t="shared" si="63"/>
        <v>#N/A</v>
      </c>
      <c r="H1281">
        <f>ROW()</f>
        <v>1281</v>
      </c>
      <c r="I1281" t="str">
        <f>IF(SUM(D1281:E1281)&lt;&gt;0,SUM(D$2:D1281)-SUM(E$2:E1281),"")</f>
        <v/>
      </c>
      <c r="J1281" s="203" t="str">
        <f t="shared" si="62"/>
        <v/>
      </c>
      <c r="K1281" s="54" t="str">
        <f t="shared" si="61"/>
        <v>By  Rs/-0</v>
      </c>
      <c r="L1281" s="51">
        <f>SUMIFS(D$2:D1281,C$2:C1281,C1281)-SUMIFS(E$2:E1281,C$2:C1281,C1281)+IFERROR(VLOOKUP(C1281,Master!B$1:F$101,5,FALSE),0)</f>
        <v>0</v>
      </c>
    </row>
    <row r="1282" spans="1:12">
      <c r="A1282" s="47">
        <f>IF(I1282=0,A1281,COUNTIF(I$2:I1282,"=0")+1)</f>
        <v>513</v>
      </c>
      <c r="B1282" s="203"/>
      <c r="C1282" s="345"/>
      <c r="D1282" s="189"/>
      <c r="E1282" s="188"/>
      <c r="F1282" s="190"/>
      <c r="G1282" t="e">
        <f t="shared" si="63"/>
        <v>#N/A</v>
      </c>
      <c r="H1282">
        <f>ROW()</f>
        <v>1282</v>
      </c>
      <c r="I1282" t="str">
        <f>IF(SUM(D1282:E1282)&lt;&gt;0,SUM(D$2:D1282)-SUM(E$2:E1282),"")</f>
        <v/>
      </c>
      <c r="J1282" s="203" t="str">
        <f t="shared" si="62"/>
        <v/>
      </c>
      <c r="K1282" s="54" t="str">
        <f t="shared" ref="K1282:K1345" si="64">IF(I1282=0,"By "&amp;C1281&amp;" Rs/- "&amp;SUM(D1281:E1281),"By "&amp;C1283&amp;" Rs/-"&amp;SUM(D1283:E1283))</f>
        <v>By  Rs/-0</v>
      </c>
      <c r="L1282" s="51">
        <f>SUMIFS(D$2:D1282,C$2:C1282,C1282)-SUMIFS(E$2:E1282,C$2:C1282,C1282)+IFERROR(VLOOKUP(C1282,Master!B$1:F$101,5,FALSE),0)</f>
        <v>0</v>
      </c>
    </row>
    <row r="1283" spans="1:12">
      <c r="A1283" s="47">
        <f>IF(I1283=0,A1282,COUNTIF(I$2:I1283,"=0")+1)</f>
        <v>513</v>
      </c>
      <c r="B1283" s="203"/>
      <c r="C1283" s="345"/>
      <c r="D1283" s="189"/>
      <c r="E1283" s="188"/>
      <c r="F1283" s="190"/>
      <c r="G1283" t="e">
        <f t="shared" si="63"/>
        <v>#N/A</v>
      </c>
      <c r="H1283">
        <f>ROW()</f>
        <v>1283</v>
      </c>
      <c r="I1283" t="str">
        <f>IF(SUM(D1283:E1283)&lt;&gt;0,SUM(D$2:D1283)-SUM(E$2:E1283),"")</f>
        <v/>
      </c>
      <c r="J1283" s="203" t="str">
        <f t="shared" ref="J1283:J1346" si="65">IFERROR(AVERAGEIFS(B:B,A:A,A1283),"")</f>
        <v/>
      </c>
      <c r="K1283" s="54" t="str">
        <f t="shared" si="64"/>
        <v>By  Rs/-0</v>
      </c>
      <c r="L1283" s="51">
        <f>SUMIFS(D$2:D1283,C$2:C1283,C1283)-SUMIFS(E$2:E1283,C$2:C1283,C1283)+IFERROR(VLOOKUP(C1283,Master!B$1:F$101,5,FALSE),0)</f>
        <v>0</v>
      </c>
    </row>
    <row r="1284" spans="1:12">
      <c r="A1284" s="47">
        <f>IF(I1284=0,A1283,COUNTIF(I$2:I1284,"=0")+1)</f>
        <v>513</v>
      </c>
      <c r="B1284" s="203"/>
      <c r="C1284" s="345"/>
      <c r="D1284" s="189"/>
      <c r="E1284" s="188"/>
      <c r="F1284" s="190"/>
      <c r="G1284" t="e">
        <f t="shared" si="63"/>
        <v>#N/A</v>
      </c>
      <c r="H1284">
        <f>ROW()</f>
        <v>1284</v>
      </c>
      <c r="I1284" t="str">
        <f>IF(SUM(D1284:E1284)&lt;&gt;0,SUM(D$2:D1284)-SUM(E$2:E1284),"")</f>
        <v/>
      </c>
      <c r="J1284" s="203" t="str">
        <f t="shared" si="65"/>
        <v/>
      </c>
      <c r="K1284" s="54" t="str">
        <f t="shared" si="64"/>
        <v>By  Rs/-0</v>
      </c>
      <c r="L1284" s="51">
        <f>SUMIFS(D$2:D1284,C$2:C1284,C1284)-SUMIFS(E$2:E1284,C$2:C1284,C1284)+IFERROR(VLOOKUP(C1284,Master!B$1:F$101,5,FALSE),0)</f>
        <v>0</v>
      </c>
    </row>
    <row r="1285" spans="1:12">
      <c r="A1285" s="47">
        <f>IF(I1285=0,A1284,COUNTIF(I$2:I1285,"=0")+1)</f>
        <v>513</v>
      </c>
      <c r="B1285" s="203"/>
      <c r="C1285" s="345"/>
      <c r="D1285" s="189"/>
      <c r="E1285" s="188"/>
      <c r="F1285" s="190"/>
      <c r="G1285" t="e">
        <f t="shared" si="63"/>
        <v>#N/A</v>
      </c>
      <c r="H1285">
        <f>ROW()</f>
        <v>1285</v>
      </c>
      <c r="I1285" t="str">
        <f>IF(SUM(D1285:E1285)&lt;&gt;0,SUM(D$2:D1285)-SUM(E$2:E1285),"")</f>
        <v/>
      </c>
      <c r="J1285" s="203" t="str">
        <f t="shared" si="65"/>
        <v/>
      </c>
      <c r="K1285" s="54" t="str">
        <f t="shared" si="64"/>
        <v>By  Rs/-0</v>
      </c>
      <c r="L1285" s="51">
        <f>SUMIFS(D$2:D1285,C$2:C1285,C1285)-SUMIFS(E$2:E1285,C$2:C1285,C1285)+IFERROR(VLOOKUP(C1285,Master!B$1:F$101,5,FALSE),0)</f>
        <v>0</v>
      </c>
    </row>
    <row r="1286" spans="1:12">
      <c r="A1286" s="47">
        <f>IF(I1286=0,A1285,COUNTIF(I$2:I1286,"=0")+1)</f>
        <v>513</v>
      </c>
      <c r="B1286" s="203"/>
      <c r="C1286" s="345"/>
      <c r="D1286" s="189"/>
      <c r="E1286" s="188"/>
      <c r="F1286" s="190"/>
      <c r="G1286" t="e">
        <f t="shared" si="63"/>
        <v>#N/A</v>
      </c>
      <c r="H1286">
        <f>ROW()</f>
        <v>1286</v>
      </c>
      <c r="I1286" t="str">
        <f>IF(SUM(D1286:E1286)&lt;&gt;0,SUM(D$2:D1286)-SUM(E$2:E1286),"")</f>
        <v/>
      </c>
      <c r="J1286" s="203" t="str">
        <f t="shared" si="65"/>
        <v/>
      </c>
      <c r="K1286" s="54" t="str">
        <f t="shared" si="64"/>
        <v>By  Rs/-0</v>
      </c>
      <c r="L1286" s="51">
        <f>SUMIFS(D$2:D1286,C$2:C1286,C1286)-SUMIFS(E$2:E1286,C$2:C1286,C1286)+IFERROR(VLOOKUP(C1286,Master!B$1:F$101,5,FALSE),0)</f>
        <v>0</v>
      </c>
    </row>
    <row r="1287" spans="1:12">
      <c r="A1287" s="47">
        <f>IF(I1287=0,A1286,COUNTIF(I$2:I1287,"=0")+1)</f>
        <v>513</v>
      </c>
      <c r="B1287" s="203"/>
      <c r="C1287" s="345"/>
      <c r="D1287" s="189"/>
      <c r="E1287" s="188"/>
      <c r="F1287" s="190"/>
      <c r="G1287" t="e">
        <f t="shared" si="63"/>
        <v>#N/A</v>
      </c>
      <c r="H1287">
        <f>ROW()</f>
        <v>1287</v>
      </c>
      <c r="I1287" t="str">
        <f>IF(SUM(D1287:E1287)&lt;&gt;0,SUM(D$2:D1287)-SUM(E$2:E1287),"")</f>
        <v/>
      </c>
      <c r="J1287" s="203" t="str">
        <f t="shared" si="65"/>
        <v/>
      </c>
      <c r="K1287" s="54" t="str">
        <f t="shared" si="64"/>
        <v>By  Rs/-0</v>
      </c>
      <c r="L1287" s="51">
        <f>SUMIFS(D$2:D1287,C$2:C1287,C1287)-SUMIFS(E$2:E1287,C$2:C1287,C1287)+IFERROR(VLOOKUP(C1287,Master!B$1:F$101,5,FALSE),0)</f>
        <v>0</v>
      </c>
    </row>
    <row r="1288" spans="1:12">
      <c r="A1288" s="47">
        <f>IF(I1288=0,A1287,COUNTIF(I$2:I1288,"=0")+1)</f>
        <v>513</v>
      </c>
      <c r="B1288" s="203"/>
      <c r="C1288" s="345"/>
      <c r="D1288" s="189"/>
      <c r="E1288" s="188"/>
      <c r="F1288" s="190"/>
      <c r="G1288" t="e">
        <f t="shared" si="63"/>
        <v>#N/A</v>
      </c>
      <c r="H1288">
        <f>ROW()</f>
        <v>1288</v>
      </c>
      <c r="I1288" t="str">
        <f>IF(SUM(D1288:E1288)&lt;&gt;0,SUM(D$2:D1288)-SUM(E$2:E1288),"")</f>
        <v/>
      </c>
      <c r="J1288" s="203" t="str">
        <f t="shared" si="65"/>
        <v/>
      </c>
      <c r="K1288" s="54" t="str">
        <f t="shared" si="64"/>
        <v>By  Rs/-0</v>
      </c>
      <c r="L1288" s="51">
        <f>SUMIFS(D$2:D1288,C$2:C1288,C1288)-SUMIFS(E$2:E1288,C$2:C1288,C1288)+IFERROR(VLOOKUP(C1288,Master!B$1:F$101,5,FALSE),0)</f>
        <v>0</v>
      </c>
    </row>
    <row r="1289" spans="1:12">
      <c r="A1289" s="47">
        <f>IF(I1289=0,A1288,COUNTIF(I$2:I1289,"=0")+1)</f>
        <v>513</v>
      </c>
      <c r="B1289" s="203"/>
      <c r="C1289" s="345"/>
      <c r="D1289" s="189"/>
      <c r="E1289" s="188"/>
      <c r="F1289" s="190"/>
      <c r="G1289" t="e">
        <f t="shared" si="63"/>
        <v>#N/A</v>
      </c>
      <c r="H1289">
        <f>ROW()</f>
        <v>1289</v>
      </c>
      <c r="I1289" t="str">
        <f>IF(SUM(D1289:E1289)&lt;&gt;0,SUM(D$2:D1289)-SUM(E$2:E1289),"")</f>
        <v/>
      </c>
      <c r="J1289" s="203" t="str">
        <f t="shared" si="65"/>
        <v/>
      </c>
      <c r="K1289" s="54" t="str">
        <f t="shared" si="64"/>
        <v>By  Rs/-0</v>
      </c>
      <c r="L1289" s="51">
        <f>SUMIFS(D$2:D1289,C$2:C1289,C1289)-SUMIFS(E$2:E1289,C$2:C1289,C1289)+IFERROR(VLOOKUP(C1289,Master!B$1:F$101,5,FALSE),0)</f>
        <v>0</v>
      </c>
    </row>
    <row r="1290" spans="1:12">
      <c r="A1290" s="47">
        <f>IF(I1290=0,A1289,COUNTIF(I$2:I1290,"=0")+1)</f>
        <v>513</v>
      </c>
      <c r="B1290" s="203"/>
      <c r="C1290" s="345"/>
      <c r="D1290" s="189"/>
      <c r="E1290" s="188"/>
      <c r="F1290" s="190"/>
      <c r="G1290" t="e">
        <f t="shared" si="63"/>
        <v>#N/A</v>
      </c>
      <c r="H1290">
        <f>ROW()</f>
        <v>1290</v>
      </c>
      <c r="I1290" t="str">
        <f>IF(SUM(D1290:E1290)&lt;&gt;0,SUM(D$2:D1290)-SUM(E$2:E1290),"")</f>
        <v/>
      </c>
      <c r="J1290" s="203" t="str">
        <f t="shared" si="65"/>
        <v/>
      </c>
      <c r="K1290" s="54" t="str">
        <f t="shared" si="64"/>
        <v>By  Rs/-0</v>
      </c>
      <c r="L1290" s="51">
        <f>SUMIFS(D$2:D1290,C$2:C1290,C1290)-SUMIFS(E$2:E1290,C$2:C1290,C1290)+IFERROR(VLOOKUP(C1290,Master!B$1:F$101,5,FALSE),0)</f>
        <v>0</v>
      </c>
    </row>
    <row r="1291" spans="1:12">
      <c r="A1291" s="47">
        <f>IF(I1291=0,A1290,COUNTIF(I$2:I1291,"=0")+1)</f>
        <v>513</v>
      </c>
      <c r="B1291" s="203"/>
      <c r="C1291" s="345"/>
      <c r="D1291" s="189"/>
      <c r="E1291" s="188"/>
      <c r="F1291" s="190"/>
      <c r="G1291" t="e">
        <f t="shared" si="63"/>
        <v>#N/A</v>
      </c>
      <c r="H1291">
        <f>ROW()</f>
        <v>1291</v>
      </c>
      <c r="I1291" t="str">
        <f>IF(SUM(D1291:E1291)&lt;&gt;0,SUM(D$2:D1291)-SUM(E$2:E1291),"")</f>
        <v/>
      </c>
      <c r="J1291" s="203" t="str">
        <f t="shared" si="65"/>
        <v/>
      </c>
      <c r="K1291" s="54" t="str">
        <f t="shared" si="64"/>
        <v>By  Rs/-0</v>
      </c>
      <c r="L1291" s="51">
        <f>SUMIFS(D$2:D1291,C$2:C1291,C1291)-SUMIFS(E$2:E1291,C$2:C1291,C1291)+IFERROR(VLOOKUP(C1291,Master!B$1:F$101,5,FALSE),0)</f>
        <v>0</v>
      </c>
    </row>
    <row r="1292" spans="1:12">
      <c r="A1292" s="47">
        <f>IF(I1292=0,A1291,COUNTIF(I$2:I1292,"=0")+1)</f>
        <v>513</v>
      </c>
      <c r="B1292" s="203"/>
      <c r="C1292" s="345"/>
      <c r="D1292" s="189"/>
      <c r="E1292" s="188"/>
      <c r="F1292" s="190"/>
      <c r="G1292" t="e">
        <f t="shared" ref="G1292:G1355" si="66">VLOOKUP(C1292,LL,2,FALSE)</f>
        <v>#N/A</v>
      </c>
      <c r="H1292">
        <f>ROW()</f>
        <v>1292</v>
      </c>
      <c r="I1292" t="str">
        <f>IF(SUM(D1292:E1292)&lt;&gt;0,SUM(D$2:D1292)-SUM(E$2:E1292),"")</f>
        <v/>
      </c>
      <c r="J1292" s="203" t="str">
        <f t="shared" si="65"/>
        <v/>
      </c>
      <c r="K1292" s="54" t="str">
        <f t="shared" si="64"/>
        <v>By  Rs/-0</v>
      </c>
      <c r="L1292" s="51">
        <f>SUMIFS(D$2:D1292,C$2:C1292,C1292)-SUMIFS(E$2:E1292,C$2:C1292,C1292)+IFERROR(VLOOKUP(C1292,Master!B$1:F$101,5,FALSE),0)</f>
        <v>0</v>
      </c>
    </row>
    <row r="1293" spans="1:12">
      <c r="A1293" s="47">
        <f>IF(I1293=0,A1292,COUNTIF(I$2:I1293,"=0")+1)</f>
        <v>513</v>
      </c>
      <c r="B1293" s="203"/>
      <c r="C1293" s="345"/>
      <c r="D1293" s="189"/>
      <c r="E1293" s="188"/>
      <c r="F1293" s="190"/>
      <c r="G1293" t="e">
        <f t="shared" si="66"/>
        <v>#N/A</v>
      </c>
      <c r="H1293">
        <f>ROW()</f>
        <v>1293</v>
      </c>
      <c r="I1293" t="str">
        <f>IF(SUM(D1293:E1293)&lt;&gt;0,SUM(D$2:D1293)-SUM(E$2:E1293),"")</f>
        <v/>
      </c>
      <c r="J1293" s="203" t="str">
        <f t="shared" si="65"/>
        <v/>
      </c>
      <c r="K1293" s="54" t="str">
        <f t="shared" si="64"/>
        <v>By  Rs/-0</v>
      </c>
      <c r="L1293" s="51">
        <f>SUMIFS(D$2:D1293,C$2:C1293,C1293)-SUMIFS(E$2:E1293,C$2:C1293,C1293)+IFERROR(VLOOKUP(C1293,Master!B$1:F$101,5,FALSE),0)</f>
        <v>0</v>
      </c>
    </row>
    <row r="1294" spans="1:12">
      <c r="A1294" s="47">
        <f>IF(I1294=0,A1293,COUNTIF(I$2:I1294,"=0")+1)</f>
        <v>513</v>
      </c>
      <c r="B1294" s="203"/>
      <c r="C1294" s="345"/>
      <c r="D1294" s="189"/>
      <c r="E1294" s="188"/>
      <c r="F1294" s="190"/>
      <c r="G1294" t="e">
        <f t="shared" si="66"/>
        <v>#N/A</v>
      </c>
      <c r="H1294">
        <f>ROW()</f>
        <v>1294</v>
      </c>
      <c r="I1294" t="str">
        <f>IF(SUM(D1294:E1294)&lt;&gt;0,SUM(D$2:D1294)-SUM(E$2:E1294),"")</f>
        <v/>
      </c>
      <c r="J1294" s="203" t="str">
        <f t="shared" si="65"/>
        <v/>
      </c>
      <c r="K1294" s="54" t="str">
        <f t="shared" si="64"/>
        <v>By  Rs/-0</v>
      </c>
      <c r="L1294" s="51">
        <f>SUMIFS(D$2:D1294,C$2:C1294,C1294)-SUMIFS(E$2:E1294,C$2:C1294,C1294)+IFERROR(VLOOKUP(C1294,Master!B$1:F$101,5,FALSE),0)</f>
        <v>0</v>
      </c>
    </row>
    <row r="1295" spans="1:12">
      <c r="A1295" s="47">
        <f>IF(I1295=0,A1294,COUNTIF(I$2:I1295,"=0")+1)</f>
        <v>513</v>
      </c>
      <c r="B1295" s="203"/>
      <c r="C1295" s="345"/>
      <c r="D1295" s="189"/>
      <c r="E1295" s="188"/>
      <c r="F1295" s="190"/>
      <c r="G1295" t="e">
        <f t="shared" si="66"/>
        <v>#N/A</v>
      </c>
      <c r="H1295">
        <f>ROW()</f>
        <v>1295</v>
      </c>
      <c r="I1295" t="str">
        <f>IF(SUM(D1295:E1295)&lt;&gt;0,SUM(D$2:D1295)-SUM(E$2:E1295),"")</f>
        <v/>
      </c>
      <c r="J1295" s="203" t="str">
        <f t="shared" si="65"/>
        <v/>
      </c>
      <c r="K1295" s="54" t="str">
        <f t="shared" si="64"/>
        <v>By  Rs/-0</v>
      </c>
      <c r="L1295" s="51">
        <f>SUMIFS(D$2:D1295,C$2:C1295,C1295)-SUMIFS(E$2:E1295,C$2:C1295,C1295)+IFERROR(VLOOKUP(C1295,Master!B$1:F$101,5,FALSE),0)</f>
        <v>0</v>
      </c>
    </row>
    <row r="1296" spans="1:12">
      <c r="A1296" s="47">
        <f>IF(I1296=0,A1295,COUNTIF(I$2:I1296,"=0")+1)</f>
        <v>513</v>
      </c>
      <c r="B1296" s="203"/>
      <c r="C1296" s="345"/>
      <c r="D1296" s="189"/>
      <c r="E1296" s="188"/>
      <c r="F1296" s="190"/>
      <c r="G1296" t="e">
        <f t="shared" si="66"/>
        <v>#N/A</v>
      </c>
      <c r="H1296">
        <f>ROW()</f>
        <v>1296</v>
      </c>
      <c r="I1296" t="str">
        <f>IF(SUM(D1296:E1296)&lt;&gt;0,SUM(D$2:D1296)-SUM(E$2:E1296),"")</f>
        <v/>
      </c>
      <c r="J1296" s="203" t="str">
        <f t="shared" si="65"/>
        <v/>
      </c>
      <c r="K1296" s="54" t="str">
        <f t="shared" si="64"/>
        <v>By  Rs/-0</v>
      </c>
      <c r="L1296" s="51">
        <f>SUMIFS(D$2:D1296,C$2:C1296,C1296)-SUMIFS(E$2:E1296,C$2:C1296,C1296)+IFERROR(VLOOKUP(C1296,Master!B$1:F$101,5,FALSE),0)</f>
        <v>0</v>
      </c>
    </row>
    <row r="1297" spans="1:12">
      <c r="A1297" s="47">
        <f>IF(I1297=0,A1296,COUNTIF(I$2:I1297,"=0")+1)</f>
        <v>513</v>
      </c>
      <c r="B1297" s="203"/>
      <c r="C1297" s="345"/>
      <c r="D1297" s="189"/>
      <c r="E1297" s="188"/>
      <c r="F1297" s="190"/>
      <c r="G1297" t="e">
        <f t="shared" si="66"/>
        <v>#N/A</v>
      </c>
      <c r="H1297">
        <f>ROW()</f>
        <v>1297</v>
      </c>
      <c r="I1297" t="str">
        <f>IF(SUM(D1297:E1297)&lt;&gt;0,SUM(D$2:D1297)-SUM(E$2:E1297),"")</f>
        <v/>
      </c>
      <c r="J1297" s="203" t="str">
        <f t="shared" si="65"/>
        <v/>
      </c>
      <c r="K1297" s="54" t="str">
        <f t="shared" si="64"/>
        <v>By  Rs/-0</v>
      </c>
      <c r="L1297" s="51">
        <f>SUMIFS(D$2:D1297,C$2:C1297,C1297)-SUMIFS(E$2:E1297,C$2:C1297,C1297)+IFERROR(VLOOKUP(C1297,Master!B$1:F$101,5,FALSE),0)</f>
        <v>0</v>
      </c>
    </row>
    <row r="1298" spans="1:12">
      <c r="A1298" s="47">
        <f>IF(I1298=0,A1297,COUNTIF(I$2:I1298,"=0")+1)</f>
        <v>513</v>
      </c>
      <c r="B1298" s="203"/>
      <c r="C1298" s="345"/>
      <c r="D1298" s="189"/>
      <c r="E1298" s="188"/>
      <c r="F1298" s="190"/>
      <c r="G1298" t="e">
        <f t="shared" si="66"/>
        <v>#N/A</v>
      </c>
      <c r="H1298">
        <f>ROW()</f>
        <v>1298</v>
      </c>
      <c r="I1298" t="str">
        <f>IF(SUM(D1298:E1298)&lt;&gt;0,SUM(D$2:D1298)-SUM(E$2:E1298),"")</f>
        <v/>
      </c>
      <c r="J1298" s="203" t="str">
        <f t="shared" si="65"/>
        <v/>
      </c>
      <c r="K1298" s="54" t="str">
        <f t="shared" si="64"/>
        <v>By  Rs/-0</v>
      </c>
      <c r="L1298" s="51">
        <f>SUMIFS(D$2:D1298,C$2:C1298,C1298)-SUMIFS(E$2:E1298,C$2:C1298,C1298)+IFERROR(VLOOKUP(C1298,Master!B$1:F$101,5,FALSE),0)</f>
        <v>0</v>
      </c>
    </row>
    <row r="1299" spans="1:12">
      <c r="A1299" s="47">
        <f>IF(I1299=0,A1298,COUNTIF(I$2:I1299,"=0")+1)</f>
        <v>513</v>
      </c>
      <c r="B1299" s="203"/>
      <c r="C1299" s="345"/>
      <c r="D1299" s="189"/>
      <c r="E1299" s="188"/>
      <c r="F1299" s="190"/>
      <c r="G1299" t="e">
        <f t="shared" si="66"/>
        <v>#N/A</v>
      </c>
      <c r="H1299">
        <f>ROW()</f>
        <v>1299</v>
      </c>
      <c r="I1299" t="str">
        <f>IF(SUM(D1299:E1299)&lt;&gt;0,SUM(D$2:D1299)-SUM(E$2:E1299),"")</f>
        <v/>
      </c>
      <c r="J1299" s="203" t="str">
        <f t="shared" si="65"/>
        <v/>
      </c>
      <c r="K1299" s="54" t="str">
        <f t="shared" si="64"/>
        <v>By  Rs/-0</v>
      </c>
      <c r="L1299" s="51">
        <f>SUMIFS(D$2:D1299,C$2:C1299,C1299)-SUMIFS(E$2:E1299,C$2:C1299,C1299)+IFERROR(VLOOKUP(C1299,Master!B$1:F$101,5,FALSE),0)</f>
        <v>0</v>
      </c>
    </row>
    <row r="1300" spans="1:12">
      <c r="A1300" s="47">
        <f>IF(I1300=0,A1299,COUNTIF(I$2:I1300,"=0")+1)</f>
        <v>513</v>
      </c>
      <c r="B1300" s="203"/>
      <c r="C1300" s="345"/>
      <c r="D1300" s="189"/>
      <c r="E1300" s="188"/>
      <c r="F1300" s="190"/>
      <c r="G1300" t="e">
        <f t="shared" si="66"/>
        <v>#N/A</v>
      </c>
      <c r="H1300">
        <f>ROW()</f>
        <v>1300</v>
      </c>
      <c r="I1300" t="str">
        <f>IF(SUM(D1300:E1300)&lt;&gt;0,SUM(D$2:D1300)-SUM(E$2:E1300),"")</f>
        <v/>
      </c>
      <c r="J1300" s="203" t="str">
        <f t="shared" si="65"/>
        <v/>
      </c>
      <c r="K1300" s="54" t="str">
        <f t="shared" si="64"/>
        <v>By  Rs/-0</v>
      </c>
      <c r="L1300" s="51">
        <f>SUMIFS(D$2:D1300,C$2:C1300,C1300)-SUMIFS(E$2:E1300,C$2:C1300,C1300)+IFERROR(VLOOKUP(C1300,Master!B$1:F$101,5,FALSE),0)</f>
        <v>0</v>
      </c>
    </row>
    <row r="1301" spans="1:12">
      <c r="A1301" s="47">
        <f>IF(I1301=0,A1300,COUNTIF(I$2:I1301,"=0")+1)</f>
        <v>513</v>
      </c>
      <c r="B1301" s="203"/>
      <c r="C1301" s="345"/>
      <c r="D1301" s="189"/>
      <c r="E1301" s="188"/>
      <c r="F1301" s="190"/>
      <c r="G1301" t="e">
        <f t="shared" si="66"/>
        <v>#N/A</v>
      </c>
      <c r="H1301">
        <f>ROW()</f>
        <v>1301</v>
      </c>
      <c r="I1301" t="str">
        <f>IF(SUM(D1301:E1301)&lt;&gt;0,SUM(D$2:D1301)-SUM(E$2:E1301),"")</f>
        <v/>
      </c>
      <c r="J1301" s="203" t="str">
        <f t="shared" si="65"/>
        <v/>
      </c>
      <c r="K1301" s="54" t="str">
        <f t="shared" si="64"/>
        <v>By  Rs/-0</v>
      </c>
      <c r="L1301" s="51">
        <f>SUMIFS(D$2:D1301,C$2:C1301,C1301)-SUMIFS(E$2:E1301,C$2:C1301,C1301)+IFERROR(VLOOKUP(C1301,Master!B$1:F$101,5,FALSE),0)</f>
        <v>0</v>
      </c>
    </row>
    <row r="1302" spans="1:12">
      <c r="A1302" s="47">
        <f>IF(I1302=0,A1301,COUNTIF(I$2:I1302,"=0")+1)</f>
        <v>513</v>
      </c>
      <c r="B1302" s="203"/>
      <c r="C1302" s="345"/>
      <c r="D1302" s="189"/>
      <c r="E1302" s="188"/>
      <c r="F1302" s="190"/>
      <c r="G1302" t="e">
        <f t="shared" si="66"/>
        <v>#N/A</v>
      </c>
      <c r="H1302">
        <f>ROW()</f>
        <v>1302</v>
      </c>
      <c r="I1302" t="str">
        <f>IF(SUM(D1302:E1302)&lt;&gt;0,SUM(D$2:D1302)-SUM(E$2:E1302),"")</f>
        <v/>
      </c>
      <c r="J1302" s="203" t="str">
        <f t="shared" si="65"/>
        <v/>
      </c>
      <c r="K1302" s="54" t="str">
        <f t="shared" si="64"/>
        <v>By  Rs/-0</v>
      </c>
      <c r="L1302" s="51">
        <f>SUMIFS(D$2:D1302,C$2:C1302,C1302)-SUMIFS(E$2:E1302,C$2:C1302,C1302)+IFERROR(VLOOKUP(C1302,Master!B$1:F$101,5,FALSE),0)</f>
        <v>0</v>
      </c>
    </row>
    <row r="1303" spans="1:12">
      <c r="A1303" s="47">
        <f>IF(I1303=0,A1302,COUNTIF(I$2:I1303,"=0")+1)</f>
        <v>513</v>
      </c>
      <c r="B1303" s="203"/>
      <c r="C1303" s="345"/>
      <c r="D1303" s="189"/>
      <c r="E1303" s="188"/>
      <c r="F1303" s="190"/>
      <c r="G1303" t="e">
        <f t="shared" si="66"/>
        <v>#N/A</v>
      </c>
      <c r="H1303">
        <f>ROW()</f>
        <v>1303</v>
      </c>
      <c r="I1303" t="str">
        <f>IF(SUM(D1303:E1303)&lt;&gt;0,SUM(D$2:D1303)-SUM(E$2:E1303),"")</f>
        <v/>
      </c>
      <c r="J1303" s="203" t="str">
        <f t="shared" si="65"/>
        <v/>
      </c>
      <c r="K1303" s="54" t="str">
        <f t="shared" si="64"/>
        <v>By  Rs/-0</v>
      </c>
      <c r="L1303" s="51">
        <f>SUMIFS(D$2:D1303,C$2:C1303,C1303)-SUMIFS(E$2:E1303,C$2:C1303,C1303)+IFERROR(VLOOKUP(C1303,Master!B$1:F$101,5,FALSE),0)</f>
        <v>0</v>
      </c>
    </row>
    <row r="1304" spans="1:12">
      <c r="A1304" s="47">
        <f>IF(I1304=0,A1303,COUNTIF(I$2:I1304,"=0")+1)</f>
        <v>513</v>
      </c>
      <c r="B1304" s="203"/>
      <c r="C1304" s="345"/>
      <c r="D1304" s="189"/>
      <c r="E1304" s="188"/>
      <c r="F1304" s="190"/>
      <c r="G1304" t="e">
        <f t="shared" si="66"/>
        <v>#N/A</v>
      </c>
      <c r="H1304">
        <f>ROW()</f>
        <v>1304</v>
      </c>
      <c r="I1304" t="str">
        <f>IF(SUM(D1304:E1304)&lt;&gt;0,SUM(D$2:D1304)-SUM(E$2:E1304),"")</f>
        <v/>
      </c>
      <c r="J1304" s="203" t="str">
        <f t="shared" si="65"/>
        <v/>
      </c>
      <c r="K1304" s="54" t="str">
        <f t="shared" si="64"/>
        <v>By  Rs/-0</v>
      </c>
      <c r="L1304" s="51">
        <f>SUMIFS(D$2:D1304,C$2:C1304,C1304)-SUMIFS(E$2:E1304,C$2:C1304,C1304)+IFERROR(VLOOKUP(C1304,Master!B$1:F$101,5,FALSE),0)</f>
        <v>0</v>
      </c>
    </row>
    <row r="1305" spans="1:12">
      <c r="A1305" s="47">
        <f>IF(I1305=0,A1304,COUNTIF(I$2:I1305,"=0")+1)</f>
        <v>513</v>
      </c>
      <c r="B1305" s="203"/>
      <c r="C1305" s="345"/>
      <c r="D1305" s="189"/>
      <c r="E1305" s="188"/>
      <c r="F1305" s="190"/>
      <c r="G1305" t="e">
        <f t="shared" si="66"/>
        <v>#N/A</v>
      </c>
      <c r="H1305">
        <f>ROW()</f>
        <v>1305</v>
      </c>
      <c r="I1305" t="str">
        <f>IF(SUM(D1305:E1305)&lt;&gt;0,SUM(D$2:D1305)-SUM(E$2:E1305),"")</f>
        <v/>
      </c>
      <c r="J1305" s="203" t="str">
        <f t="shared" si="65"/>
        <v/>
      </c>
      <c r="K1305" s="54" t="str">
        <f t="shared" si="64"/>
        <v>By  Rs/-0</v>
      </c>
      <c r="L1305" s="51">
        <f>SUMIFS(D$2:D1305,C$2:C1305,C1305)-SUMIFS(E$2:E1305,C$2:C1305,C1305)+IFERROR(VLOOKUP(C1305,Master!B$1:F$101,5,FALSE),0)</f>
        <v>0</v>
      </c>
    </row>
    <row r="1306" spans="1:12">
      <c r="A1306" s="47">
        <f>IF(I1306=0,A1305,COUNTIF(I$2:I1306,"=0")+1)</f>
        <v>513</v>
      </c>
      <c r="B1306" s="203"/>
      <c r="C1306" s="345"/>
      <c r="D1306" s="189"/>
      <c r="E1306" s="188"/>
      <c r="F1306" s="190"/>
      <c r="G1306" t="e">
        <f t="shared" si="66"/>
        <v>#N/A</v>
      </c>
      <c r="H1306">
        <f>ROW()</f>
        <v>1306</v>
      </c>
      <c r="I1306" t="str">
        <f>IF(SUM(D1306:E1306)&lt;&gt;0,SUM(D$2:D1306)-SUM(E$2:E1306),"")</f>
        <v/>
      </c>
      <c r="J1306" s="203" t="str">
        <f t="shared" si="65"/>
        <v/>
      </c>
      <c r="K1306" s="54" t="str">
        <f t="shared" si="64"/>
        <v>By  Rs/-0</v>
      </c>
      <c r="L1306" s="51">
        <f>SUMIFS(D$2:D1306,C$2:C1306,C1306)-SUMIFS(E$2:E1306,C$2:C1306,C1306)+IFERROR(VLOOKUP(C1306,Master!B$1:F$101,5,FALSE),0)</f>
        <v>0</v>
      </c>
    </row>
    <row r="1307" spans="1:12">
      <c r="A1307" s="47">
        <f>IF(I1307=0,A1306,COUNTIF(I$2:I1307,"=0")+1)</f>
        <v>513</v>
      </c>
      <c r="B1307" s="203"/>
      <c r="C1307" s="345"/>
      <c r="D1307" s="189"/>
      <c r="E1307" s="188"/>
      <c r="F1307" s="190"/>
      <c r="G1307" t="e">
        <f t="shared" si="66"/>
        <v>#N/A</v>
      </c>
      <c r="H1307">
        <f>ROW()</f>
        <v>1307</v>
      </c>
      <c r="I1307" t="str">
        <f>IF(SUM(D1307:E1307)&lt;&gt;0,SUM(D$2:D1307)-SUM(E$2:E1307),"")</f>
        <v/>
      </c>
      <c r="J1307" s="203" t="str">
        <f t="shared" si="65"/>
        <v/>
      </c>
      <c r="K1307" s="54" t="str">
        <f t="shared" si="64"/>
        <v>By  Rs/-0</v>
      </c>
      <c r="L1307" s="51">
        <f>SUMIFS(D$2:D1307,C$2:C1307,C1307)-SUMIFS(E$2:E1307,C$2:C1307,C1307)+IFERROR(VLOOKUP(C1307,Master!B$1:F$101,5,FALSE),0)</f>
        <v>0</v>
      </c>
    </row>
    <row r="1308" spans="1:12">
      <c r="A1308" s="47">
        <f>IF(I1308=0,A1307,COUNTIF(I$2:I1308,"=0")+1)</f>
        <v>513</v>
      </c>
      <c r="B1308" s="203"/>
      <c r="C1308" s="345"/>
      <c r="D1308" s="189"/>
      <c r="E1308" s="188"/>
      <c r="F1308" s="190"/>
      <c r="G1308" t="e">
        <f t="shared" si="66"/>
        <v>#N/A</v>
      </c>
      <c r="H1308">
        <f>ROW()</f>
        <v>1308</v>
      </c>
      <c r="I1308" t="str">
        <f>IF(SUM(D1308:E1308)&lt;&gt;0,SUM(D$2:D1308)-SUM(E$2:E1308),"")</f>
        <v/>
      </c>
      <c r="J1308" s="203" t="str">
        <f t="shared" si="65"/>
        <v/>
      </c>
      <c r="K1308" s="54" t="str">
        <f t="shared" si="64"/>
        <v>By  Rs/-0</v>
      </c>
      <c r="L1308" s="51">
        <f>SUMIFS(D$2:D1308,C$2:C1308,C1308)-SUMIFS(E$2:E1308,C$2:C1308,C1308)+IFERROR(VLOOKUP(C1308,Master!B$1:F$101,5,FALSE),0)</f>
        <v>0</v>
      </c>
    </row>
    <row r="1309" spans="1:12">
      <c r="A1309" s="47">
        <f>IF(I1309=0,A1308,COUNTIF(I$2:I1309,"=0")+1)</f>
        <v>513</v>
      </c>
      <c r="B1309" s="203"/>
      <c r="C1309" s="345"/>
      <c r="D1309" s="189"/>
      <c r="E1309" s="188"/>
      <c r="F1309" s="190"/>
      <c r="G1309" t="e">
        <f t="shared" si="66"/>
        <v>#N/A</v>
      </c>
      <c r="H1309">
        <f>ROW()</f>
        <v>1309</v>
      </c>
      <c r="I1309" t="str">
        <f>IF(SUM(D1309:E1309)&lt;&gt;0,SUM(D$2:D1309)-SUM(E$2:E1309),"")</f>
        <v/>
      </c>
      <c r="J1309" s="203" t="str">
        <f t="shared" si="65"/>
        <v/>
      </c>
      <c r="K1309" s="54" t="str">
        <f t="shared" si="64"/>
        <v>By  Rs/-0</v>
      </c>
      <c r="L1309" s="51">
        <f>SUMIFS(D$2:D1309,C$2:C1309,C1309)-SUMIFS(E$2:E1309,C$2:C1309,C1309)+IFERROR(VLOOKUP(C1309,Master!B$1:F$101,5,FALSE),0)</f>
        <v>0</v>
      </c>
    </row>
    <row r="1310" spans="1:12">
      <c r="A1310" s="47">
        <f>IF(I1310=0,A1309,COUNTIF(I$2:I1310,"=0")+1)</f>
        <v>513</v>
      </c>
      <c r="B1310" s="203"/>
      <c r="C1310" s="345"/>
      <c r="D1310" s="189"/>
      <c r="E1310" s="188"/>
      <c r="F1310" s="190"/>
      <c r="G1310" t="e">
        <f t="shared" si="66"/>
        <v>#N/A</v>
      </c>
      <c r="H1310">
        <f>ROW()</f>
        <v>1310</v>
      </c>
      <c r="I1310" t="str">
        <f>IF(SUM(D1310:E1310)&lt;&gt;0,SUM(D$2:D1310)-SUM(E$2:E1310),"")</f>
        <v/>
      </c>
      <c r="J1310" s="203" t="str">
        <f t="shared" si="65"/>
        <v/>
      </c>
      <c r="K1310" s="54" t="str">
        <f t="shared" si="64"/>
        <v>By  Rs/-0</v>
      </c>
      <c r="L1310" s="51">
        <f>SUMIFS(D$2:D1310,C$2:C1310,C1310)-SUMIFS(E$2:E1310,C$2:C1310,C1310)+IFERROR(VLOOKUP(C1310,Master!B$1:F$101,5,FALSE),0)</f>
        <v>0</v>
      </c>
    </row>
    <row r="1311" spans="1:12">
      <c r="A1311" s="47">
        <f>IF(I1311=0,A1310,COUNTIF(I$2:I1311,"=0")+1)</f>
        <v>513</v>
      </c>
      <c r="B1311" s="203"/>
      <c r="C1311" s="345"/>
      <c r="D1311" s="189"/>
      <c r="E1311" s="188"/>
      <c r="F1311" s="190"/>
      <c r="G1311" t="e">
        <f t="shared" si="66"/>
        <v>#N/A</v>
      </c>
      <c r="H1311">
        <f>ROW()</f>
        <v>1311</v>
      </c>
      <c r="I1311" t="str">
        <f>IF(SUM(D1311:E1311)&lt;&gt;0,SUM(D$2:D1311)-SUM(E$2:E1311),"")</f>
        <v/>
      </c>
      <c r="J1311" s="203" t="str">
        <f t="shared" si="65"/>
        <v/>
      </c>
      <c r="K1311" s="54" t="str">
        <f t="shared" si="64"/>
        <v>By  Rs/-0</v>
      </c>
      <c r="L1311" s="51">
        <f>SUMIFS(D$2:D1311,C$2:C1311,C1311)-SUMIFS(E$2:E1311,C$2:C1311,C1311)+IFERROR(VLOOKUP(C1311,Master!B$1:F$101,5,FALSE),0)</f>
        <v>0</v>
      </c>
    </row>
    <row r="1312" spans="1:12">
      <c r="A1312" s="47">
        <f>IF(I1312=0,A1311,COUNTIF(I$2:I1312,"=0")+1)</f>
        <v>513</v>
      </c>
      <c r="B1312" s="203"/>
      <c r="C1312" s="345"/>
      <c r="D1312" s="189"/>
      <c r="E1312" s="188"/>
      <c r="F1312" s="190"/>
      <c r="G1312" t="e">
        <f t="shared" si="66"/>
        <v>#N/A</v>
      </c>
      <c r="H1312">
        <f>ROW()</f>
        <v>1312</v>
      </c>
      <c r="I1312" t="str">
        <f>IF(SUM(D1312:E1312)&lt;&gt;0,SUM(D$2:D1312)-SUM(E$2:E1312),"")</f>
        <v/>
      </c>
      <c r="J1312" s="203" t="str">
        <f t="shared" si="65"/>
        <v/>
      </c>
      <c r="K1312" s="54" t="str">
        <f t="shared" si="64"/>
        <v>By  Rs/-0</v>
      </c>
      <c r="L1312" s="51">
        <f>SUMIFS(D$2:D1312,C$2:C1312,C1312)-SUMIFS(E$2:E1312,C$2:C1312,C1312)+IFERROR(VLOOKUP(C1312,Master!B$1:F$101,5,FALSE),0)</f>
        <v>0</v>
      </c>
    </row>
    <row r="1313" spans="1:12">
      <c r="A1313" s="47">
        <f>IF(I1313=0,A1312,COUNTIF(I$2:I1313,"=0")+1)</f>
        <v>513</v>
      </c>
      <c r="B1313" s="203"/>
      <c r="C1313" s="345"/>
      <c r="D1313" s="189"/>
      <c r="E1313" s="188"/>
      <c r="F1313" s="190"/>
      <c r="G1313" t="e">
        <f t="shared" si="66"/>
        <v>#N/A</v>
      </c>
      <c r="H1313">
        <f>ROW()</f>
        <v>1313</v>
      </c>
      <c r="I1313" t="str">
        <f>IF(SUM(D1313:E1313)&lt;&gt;0,SUM(D$2:D1313)-SUM(E$2:E1313),"")</f>
        <v/>
      </c>
      <c r="J1313" s="203" t="str">
        <f t="shared" si="65"/>
        <v/>
      </c>
      <c r="K1313" s="54" t="str">
        <f t="shared" si="64"/>
        <v>By  Rs/-0</v>
      </c>
      <c r="L1313" s="51">
        <f>SUMIFS(D$2:D1313,C$2:C1313,C1313)-SUMIFS(E$2:E1313,C$2:C1313,C1313)+IFERROR(VLOOKUP(C1313,Master!B$1:F$101,5,FALSE),0)</f>
        <v>0</v>
      </c>
    </row>
    <row r="1314" spans="1:12">
      <c r="A1314" s="47">
        <f>IF(I1314=0,A1313,COUNTIF(I$2:I1314,"=0")+1)</f>
        <v>513</v>
      </c>
      <c r="B1314" s="203"/>
      <c r="C1314" s="345"/>
      <c r="D1314" s="189"/>
      <c r="E1314" s="188"/>
      <c r="F1314" s="190"/>
      <c r="G1314" t="e">
        <f t="shared" si="66"/>
        <v>#N/A</v>
      </c>
      <c r="H1314">
        <f>ROW()</f>
        <v>1314</v>
      </c>
      <c r="I1314" t="str">
        <f>IF(SUM(D1314:E1314)&lt;&gt;0,SUM(D$2:D1314)-SUM(E$2:E1314),"")</f>
        <v/>
      </c>
      <c r="J1314" s="203" t="str">
        <f t="shared" si="65"/>
        <v/>
      </c>
      <c r="K1314" s="54" t="str">
        <f t="shared" si="64"/>
        <v>By  Rs/-0</v>
      </c>
      <c r="L1314" s="51">
        <f>SUMIFS(D$2:D1314,C$2:C1314,C1314)-SUMIFS(E$2:E1314,C$2:C1314,C1314)+IFERROR(VLOOKUP(C1314,Master!B$1:F$101,5,FALSE),0)</f>
        <v>0</v>
      </c>
    </row>
    <row r="1315" spans="1:12">
      <c r="A1315" s="47">
        <f>IF(I1315=0,A1314,COUNTIF(I$2:I1315,"=0")+1)</f>
        <v>513</v>
      </c>
      <c r="B1315" s="203"/>
      <c r="C1315" s="345"/>
      <c r="D1315" s="189"/>
      <c r="E1315" s="188"/>
      <c r="F1315" s="190"/>
      <c r="G1315" t="e">
        <f t="shared" si="66"/>
        <v>#N/A</v>
      </c>
      <c r="H1315">
        <f>ROW()</f>
        <v>1315</v>
      </c>
      <c r="I1315" t="str">
        <f>IF(SUM(D1315:E1315)&lt;&gt;0,SUM(D$2:D1315)-SUM(E$2:E1315),"")</f>
        <v/>
      </c>
      <c r="J1315" s="203" t="str">
        <f t="shared" si="65"/>
        <v/>
      </c>
      <c r="K1315" s="54" t="str">
        <f t="shared" si="64"/>
        <v>By  Rs/-0</v>
      </c>
      <c r="L1315" s="51">
        <f>SUMIFS(D$2:D1315,C$2:C1315,C1315)-SUMIFS(E$2:E1315,C$2:C1315,C1315)+IFERROR(VLOOKUP(C1315,Master!B$1:F$101,5,FALSE),0)</f>
        <v>0</v>
      </c>
    </row>
    <row r="1316" spans="1:12">
      <c r="A1316" s="47">
        <f>IF(I1316=0,A1315,COUNTIF(I$2:I1316,"=0")+1)</f>
        <v>513</v>
      </c>
      <c r="B1316" s="203"/>
      <c r="C1316" s="345"/>
      <c r="D1316" s="189"/>
      <c r="E1316" s="188"/>
      <c r="F1316" s="190"/>
      <c r="G1316" t="e">
        <f t="shared" si="66"/>
        <v>#N/A</v>
      </c>
      <c r="H1316">
        <f>ROW()</f>
        <v>1316</v>
      </c>
      <c r="I1316" t="str">
        <f>IF(SUM(D1316:E1316)&lt;&gt;0,SUM(D$2:D1316)-SUM(E$2:E1316),"")</f>
        <v/>
      </c>
      <c r="J1316" s="203" t="str">
        <f t="shared" si="65"/>
        <v/>
      </c>
      <c r="K1316" s="54" t="str">
        <f t="shared" si="64"/>
        <v>By  Rs/-0</v>
      </c>
      <c r="L1316" s="51">
        <f>SUMIFS(D$2:D1316,C$2:C1316,C1316)-SUMIFS(E$2:E1316,C$2:C1316,C1316)+IFERROR(VLOOKUP(C1316,Master!B$1:F$101,5,FALSE),0)</f>
        <v>0</v>
      </c>
    </row>
    <row r="1317" spans="1:12">
      <c r="A1317" s="47">
        <f>IF(I1317=0,A1316,COUNTIF(I$2:I1317,"=0")+1)</f>
        <v>513</v>
      </c>
      <c r="B1317" s="203"/>
      <c r="C1317" s="345"/>
      <c r="D1317" s="189"/>
      <c r="E1317" s="188"/>
      <c r="F1317" s="190"/>
      <c r="G1317" t="e">
        <f t="shared" si="66"/>
        <v>#N/A</v>
      </c>
      <c r="H1317">
        <f>ROW()</f>
        <v>1317</v>
      </c>
      <c r="I1317" t="str">
        <f>IF(SUM(D1317:E1317)&lt;&gt;0,SUM(D$2:D1317)-SUM(E$2:E1317),"")</f>
        <v/>
      </c>
      <c r="J1317" s="203" t="str">
        <f t="shared" si="65"/>
        <v/>
      </c>
      <c r="K1317" s="54" t="str">
        <f t="shared" si="64"/>
        <v>By  Rs/-0</v>
      </c>
      <c r="L1317" s="51">
        <f>SUMIFS(D$2:D1317,C$2:C1317,C1317)-SUMIFS(E$2:E1317,C$2:C1317,C1317)+IFERROR(VLOOKUP(C1317,Master!B$1:F$101,5,FALSE),0)</f>
        <v>0</v>
      </c>
    </row>
    <row r="1318" spans="1:12">
      <c r="A1318" s="47">
        <f>IF(I1318=0,A1317,COUNTIF(I$2:I1318,"=0")+1)</f>
        <v>513</v>
      </c>
      <c r="B1318" s="203"/>
      <c r="C1318" s="345"/>
      <c r="D1318" s="189"/>
      <c r="E1318" s="188"/>
      <c r="F1318" s="190"/>
      <c r="G1318" t="e">
        <f t="shared" si="66"/>
        <v>#N/A</v>
      </c>
      <c r="H1318">
        <f>ROW()</f>
        <v>1318</v>
      </c>
      <c r="I1318" t="str">
        <f>IF(SUM(D1318:E1318)&lt;&gt;0,SUM(D$2:D1318)-SUM(E$2:E1318),"")</f>
        <v/>
      </c>
      <c r="J1318" s="203" t="str">
        <f t="shared" si="65"/>
        <v/>
      </c>
      <c r="K1318" s="54" t="str">
        <f t="shared" si="64"/>
        <v>By  Rs/-0</v>
      </c>
      <c r="L1318" s="51">
        <f>SUMIFS(D$2:D1318,C$2:C1318,C1318)-SUMIFS(E$2:E1318,C$2:C1318,C1318)+IFERROR(VLOOKUP(C1318,Master!B$1:F$101,5,FALSE),0)</f>
        <v>0</v>
      </c>
    </row>
    <row r="1319" spans="1:12">
      <c r="A1319" s="47">
        <f>IF(I1319=0,A1318,COUNTIF(I$2:I1319,"=0")+1)</f>
        <v>513</v>
      </c>
      <c r="B1319" s="203"/>
      <c r="C1319" s="345"/>
      <c r="D1319" s="189"/>
      <c r="E1319" s="188"/>
      <c r="F1319" s="190"/>
      <c r="G1319" t="e">
        <f t="shared" si="66"/>
        <v>#N/A</v>
      </c>
      <c r="H1319">
        <f>ROW()</f>
        <v>1319</v>
      </c>
      <c r="I1319" t="str">
        <f>IF(SUM(D1319:E1319)&lt;&gt;0,SUM(D$2:D1319)-SUM(E$2:E1319),"")</f>
        <v/>
      </c>
      <c r="J1319" s="203" t="str">
        <f t="shared" si="65"/>
        <v/>
      </c>
      <c r="K1319" s="54" t="str">
        <f t="shared" si="64"/>
        <v>By  Rs/-0</v>
      </c>
      <c r="L1319" s="51">
        <f>SUMIFS(D$2:D1319,C$2:C1319,C1319)-SUMIFS(E$2:E1319,C$2:C1319,C1319)+IFERROR(VLOOKUP(C1319,Master!B$1:F$101,5,FALSE),0)</f>
        <v>0</v>
      </c>
    </row>
    <row r="1320" spans="1:12">
      <c r="A1320" s="47">
        <f>IF(I1320=0,A1319,COUNTIF(I$2:I1320,"=0")+1)</f>
        <v>513</v>
      </c>
      <c r="B1320" s="203"/>
      <c r="C1320" s="345"/>
      <c r="D1320" s="189"/>
      <c r="E1320" s="188"/>
      <c r="F1320" s="190"/>
      <c r="G1320" t="e">
        <f t="shared" si="66"/>
        <v>#N/A</v>
      </c>
      <c r="H1320">
        <f>ROW()</f>
        <v>1320</v>
      </c>
      <c r="I1320" t="str">
        <f>IF(SUM(D1320:E1320)&lt;&gt;0,SUM(D$2:D1320)-SUM(E$2:E1320),"")</f>
        <v/>
      </c>
      <c r="J1320" s="203" t="str">
        <f t="shared" si="65"/>
        <v/>
      </c>
      <c r="K1320" s="54" t="str">
        <f t="shared" si="64"/>
        <v>By  Rs/-0</v>
      </c>
      <c r="L1320" s="51">
        <f>SUMIFS(D$2:D1320,C$2:C1320,C1320)-SUMIFS(E$2:E1320,C$2:C1320,C1320)+IFERROR(VLOOKUP(C1320,Master!B$1:F$101,5,FALSE),0)</f>
        <v>0</v>
      </c>
    </row>
    <row r="1321" spans="1:12">
      <c r="A1321" s="47">
        <f>IF(I1321=0,A1320,COUNTIF(I$2:I1321,"=0")+1)</f>
        <v>513</v>
      </c>
      <c r="B1321" s="203"/>
      <c r="C1321" s="345"/>
      <c r="D1321" s="189"/>
      <c r="E1321" s="188"/>
      <c r="F1321" s="190"/>
      <c r="G1321" t="e">
        <f t="shared" si="66"/>
        <v>#N/A</v>
      </c>
      <c r="H1321">
        <f>ROW()</f>
        <v>1321</v>
      </c>
      <c r="I1321" t="str">
        <f>IF(SUM(D1321:E1321)&lt;&gt;0,SUM(D$2:D1321)-SUM(E$2:E1321),"")</f>
        <v/>
      </c>
      <c r="J1321" s="203" t="str">
        <f t="shared" si="65"/>
        <v/>
      </c>
      <c r="K1321" s="54" t="str">
        <f t="shared" si="64"/>
        <v>By  Rs/-0</v>
      </c>
      <c r="L1321" s="51">
        <f>SUMIFS(D$2:D1321,C$2:C1321,C1321)-SUMIFS(E$2:E1321,C$2:C1321,C1321)+IFERROR(VLOOKUP(C1321,Master!B$1:F$101,5,FALSE),0)</f>
        <v>0</v>
      </c>
    </row>
    <row r="1322" spans="1:12">
      <c r="A1322" s="47">
        <f>IF(I1322=0,A1321,COUNTIF(I$2:I1322,"=0")+1)</f>
        <v>513</v>
      </c>
      <c r="B1322" s="203"/>
      <c r="C1322" s="345"/>
      <c r="D1322" s="189"/>
      <c r="E1322" s="188"/>
      <c r="F1322" s="190"/>
      <c r="G1322" t="e">
        <f t="shared" si="66"/>
        <v>#N/A</v>
      </c>
      <c r="H1322">
        <f>ROW()</f>
        <v>1322</v>
      </c>
      <c r="I1322" t="str">
        <f>IF(SUM(D1322:E1322)&lt;&gt;0,SUM(D$2:D1322)-SUM(E$2:E1322),"")</f>
        <v/>
      </c>
      <c r="J1322" s="203" t="str">
        <f t="shared" si="65"/>
        <v/>
      </c>
      <c r="K1322" s="54" t="str">
        <f t="shared" si="64"/>
        <v>By  Rs/-0</v>
      </c>
      <c r="L1322" s="51">
        <f>SUMIFS(D$2:D1322,C$2:C1322,C1322)-SUMIFS(E$2:E1322,C$2:C1322,C1322)+IFERROR(VLOOKUP(C1322,Master!B$1:F$101,5,FALSE),0)</f>
        <v>0</v>
      </c>
    </row>
    <row r="1323" spans="1:12">
      <c r="A1323" s="47">
        <f>IF(I1323=0,A1322,COUNTIF(I$2:I1323,"=0")+1)</f>
        <v>513</v>
      </c>
      <c r="B1323" s="203"/>
      <c r="C1323" s="345"/>
      <c r="D1323" s="189"/>
      <c r="E1323" s="188"/>
      <c r="F1323" s="190"/>
      <c r="G1323" t="e">
        <f t="shared" si="66"/>
        <v>#N/A</v>
      </c>
      <c r="H1323">
        <f>ROW()</f>
        <v>1323</v>
      </c>
      <c r="I1323" t="str">
        <f>IF(SUM(D1323:E1323)&lt;&gt;0,SUM(D$2:D1323)-SUM(E$2:E1323),"")</f>
        <v/>
      </c>
      <c r="J1323" s="203" t="str">
        <f t="shared" si="65"/>
        <v/>
      </c>
      <c r="K1323" s="54" t="str">
        <f t="shared" si="64"/>
        <v>By  Rs/-0</v>
      </c>
      <c r="L1323" s="51">
        <f>SUMIFS(D$2:D1323,C$2:C1323,C1323)-SUMIFS(E$2:E1323,C$2:C1323,C1323)+IFERROR(VLOOKUP(C1323,Master!B$1:F$101,5,FALSE),0)</f>
        <v>0</v>
      </c>
    </row>
    <row r="1324" spans="1:12">
      <c r="A1324" s="47">
        <f>IF(I1324=0,A1323,COUNTIF(I$2:I1324,"=0")+1)</f>
        <v>513</v>
      </c>
      <c r="B1324" s="203"/>
      <c r="C1324" s="345"/>
      <c r="D1324" s="189"/>
      <c r="E1324" s="188"/>
      <c r="F1324" s="190"/>
      <c r="G1324" t="e">
        <f t="shared" si="66"/>
        <v>#N/A</v>
      </c>
      <c r="H1324">
        <f>ROW()</f>
        <v>1324</v>
      </c>
      <c r="I1324" t="str">
        <f>IF(SUM(D1324:E1324)&lt;&gt;0,SUM(D$2:D1324)-SUM(E$2:E1324),"")</f>
        <v/>
      </c>
      <c r="J1324" s="203" t="str">
        <f t="shared" si="65"/>
        <v/>
      </c>
      <c r="K1324" s="54" t="str">
        <f t="shared" si="64"/>
        <v>By  Rs/-0</v>
      </c>
      <c r="L1324" s="51">
        <f>SUMIFS(D$2:D1324,C$2:C1324,C1324)-SUMIFS(E$2:E1324,C$2:C1324,C1324)+IFERROR(VLOOKUP(C1324,Master!B$1:F$101,5,FALSE),0)</f>
        <v>0</v>
      </c>
    </row>
    <row r="1325" spans="1:12">
      <c r="A1325" s="47">
        <f>IF(I1325=0,A1324,COUNTIF(I$2:I1325,"=0")+1)</f>
        <v>513</v>
      </c>
      <c r="B1325" s="203"/>
      <c r="C1325" s="345"/>
      <c r="D1325" s="189"/>
      <c r="E1325" s="188"/>
      <c r="F1325" s="190"/>
      <c r="G1325" t="e">
        <f t="shared" si="66"/>
        <v>#N/A</v>
      </c>
      <c r="H1325">
        <f>ROW()</f>
        <v>1325</v>
      </c>
      <c r="I1325" t="str">
        <f>IF(SUM(D1325:E1325)&lt;&gt;0,SUM(D$2:D1325)-SUM(E$2:E1325),"")</f>
        <v/>
      </c>
      <c r="J1325" s="203" t="str">
        <f t="shared" si="65"/>
        <v/>
      </c>
      <c r="K1325" s="54" t="str">
        <f t="shared" si="64"/>
        <v>By  Rs/-0</v>
      </c>
      <c r="L1325" s="51">
        <f>SUMIFS(D$2:D1325,C$2:C1325,C1325)-SUMIFS(E$2:E1325,C$2:C1325,C1325)+IFERROR(VLOOKUP(C1325,Master!B$1:F$101,5,FALSE),0)</f>
        <v>0</v>
      </c>
    </row>
    <row r="1326" spans="1:12">
      <c r="A1326" s="47">
        <f>IF(I1326=0,A1325,COUNTIF(I$2:I1326,"=0")+1)</f>
        <v>513</v>
      </c>
      <c r="B1326" s="203"/>
      <c r="C1326" s="345"/>
      <c r="D1326" s="189"/>
      <c r="E1326" s="188"/>
      <c r="F1326" s="190"/>
      <c r="G1326" t="e">
        <f t="shared" si="66"/>
        <v>#N/A</v>
      </c>
      <c r="H1326">
        <f>ROW()</f>
        <v>1326</v>
      </c>
      <c r="I1326" t="str">
        <f>IF(SUM(D1326:E1326)&lt;&gt;0,SUM(D$2:D1326)-SUM(E$2:E1326),"")</f>
        <v/>
      </c>
      <c r="J1326" s="203" t="str">
        <f t="shared" si="65"/>
        <v/>
      </c>
      <c r="K1326" s="54" t="str">
        <f t="shared" si="64"/>
        <v>By  Rs/-0</v>
      </c>
      <c r="L1326" s="51">
        <f>SUMIFS(D$2:D1326,C$2:C1326,C1326)-SUMIFS(E$2:E1326,C$2:C1326,C1326)+IFERROR(VLOOKUP(C1326,Master!B$1:F$101,5,FALSE),0)</f>
        <v>0</v>
      </c>
    </row>
    <row r="1327" spans="1:12">
      <c r="A1327" s="47">
        <f>IF(I1327=0,A1326,COUNTIF(I$2:I1327,"=0")+1)</f>
        <v>513</v>
      </c>
      <c r="B1327" s="203"/>
      <c r="C1327" s="345"/>
      <c r="D1327" s="189"/>
      <c r="E1327" s="188"/>
      <c r="F1327" s="190"/>
      <c r="G1327" t="e">
        <f t="shared" si="66"/>
        <v>#N/A</v>
      </c>
      <c r="H1327">
        <f>ROW()</f>
        <v>1327</v>
      </c>
      <c r="I1327" t="str">
        <f>IF(SUM(D1327:E1327)&lt;&gt;0,SUM(D$2:D1327)-SUM(E$2:E1327),"")</f>
        <v/>
      </c>
      <c r="J1327" s="203" t="str">
        <f t="shared" si="65"/>
        <v/>
      </c>
      <c r="K1327" s="54" t="str">
        <f t="shared" si="64"/>
        <v>By  Rs/-0</v>
      </c>
      <c r="L1327" s="51">
        <f>SUMIFS(D$2:D1327,C$2:C1327,C1327)-SUMIFS(E$2:E1327,C$2:C1327,C1327)+IFERROR(VLOOKUP(C1327,Master!B$1:F$101,5,FALSE),0)</f>
        <v>0</v>
      </c>
    </row>
    <row r="1328" spans="1:12">
      <c r="A1328" s="47">
        <f>IF(I1328=0,A1327,COUNTIF(I$2:I1328,"=0")+1)</f>
        <v>513</v>
      </c>
      <c r="B1328" s="203"/>
      <c r="C1328" s="345"/>
      <c r="D1328" s="189"/>
      <c r="E1328" s="188"/>
      <c r="F1328" s="190"/>
      <c r="G1328" t="e">
        <f t="shared" si="66"/>
        <v>#N/A</v>
      </c>
      <c r="H1328">
        <f>ROW()</f>
        <v>1328</v>
      </c>
      <c r="I1328" t="str">
        <f>IF(SUM(D1328:E1328)&lt;&gt;0,SUM(D$2:D1328)-SUM(E$2:E1328),"")</f>
        <v/>
      </c>
      <c r="J1328" s="203" t="str">
        <f t="shared" si="65"/>
        <v/>
      </c>
      <c r="K1328" s="54" t="str">
        <f t="shared" si="64"/>
        <v>By  Rs/-0</v>
      </c>
      <c r="L1328" s="51">
        <f>SUMIFS(D$2:D1328,C$2:C1328,C1328)-SUMIFS(E$2:E1328,C$2:C1328,C1328)+IFERROR(VLOOKUP(C1328,Master!B$1:F$101,5,FALSE),0)</f>
        <v>0</v>
      </c>
    </row>
    <row r="1329" spans="1:12">
      <c r="A1329" s="47">
        <f>IF(I1329=0,A1328,COUNTIF(I$2:I1329,"=0")+1)</f>
        <v>513</v>
      </c>
      <c r="B1329" s="203"/>
      <c r="C1329" s="345"/>
      <c r="D1329" s="189"/>
      <c r="E1329" s="188"/>
      <c r="F1329" s="190"/>
      <c r="G1329" t="e">
        <f t="shared" si="66"/>
        <v>#N/A</v>
      </c>
      <c r="H1329">
        <f>ROW()</f>
        <v>1329</v>
      </c>
      <c r="I1329" t="str">
        <f>IF(SUM(D1329:E1329)&lt;&gt;0,SUM(D$2:D1329)-SUM(E$2:E1329),"")</f>
        <v/>
      </c>
      <c r="J1329" s="203" t="str">
        <f t="shared" si="65"/>
        <v/>
      </c>
      <c r="K1329" s="54" t="str">
        <f t="shared" si="64"/>
        <v>By  Rs/-0</v>
      </c>
      <c r="L1329" s="51">
        <f>SUMIFS(D$2:D1329,C$2:C1329,C1329)-SUMIFS(E$2:E1329,C$2:C1329,C1329)+IFERROR(VLOOKUP(C1329,Master!B$1:F$101,5,FALSE),0)</f>
        <v>0</v>
      </c>
    </row>
    <row r="1330" spans="1:12">
      <c r="A1330" s="47">
        <f>IF(I1330=0,A1329,COUNTIF(I$2:I1330,"=0")+1)</f>
        <v>513</v>
      </c>
      <c r="B1330" s="203"/>
      <c r="C1330" s="345"/>
      <c r="D1330" s="189"/>
      <c r="E1330" s="188"/>
      <c r="F1330" s="190"/>
      <c r="G1330" t="e">
        <f t="shared" si="66"/>
        <v>#N/A</v>
      </c>
      <c r="H1330">
        <f>ROW()</f>
        <v>1330</v>
      </c>
      <c r="I1330" t="str">
        <f>IF(SUM(D1330:E1330)&lt;&gt;0,SUM(D$2:D1330)-SUM(E$2:E1330),"")</f>
        <v/>
      </c>
      <c r="J1330" s="203" t="str">
        <f t="shared" si="65"/>
        <v/>
      </c>
      <c r="K1330" s="54" t="str">
        <f t="shared" si="64"/>
        <v>By  Rs/-0</v>
      </c>
      <c r="L1330" s="51">
        <f>SUMIFS(D$2:D1330,C$2:C1330,C1330)-SUMIFS(E$2:E1330,C$2:C1330,C1330)+IFERROR(VLOOKUP(C1330,Master!B$1:F$101,5,FALSE),0)</f>
        <v>0</v>
      </c>
    </row>
    <row r="1331" spans="1:12">
      <c r="A1331" s="47">
        <f>IF(I1331=0,A1330,COUNTIF(I$2:I1331,"=0")+1)</f>
        <v>513</v>
      </c>
      <c r="B1331" s="203"/>
      <c r="C1331" s="345"/>
      <c r="D1331" s="189"/>
      <c r="E1331" s="188"/>
      <c r="F1331" s="190"/>
      <c r="G1331" t="e">
        <f t="shared" si="66"/>
        <v>#N/A</v>
      </c>
      <c r="H1331">
        <f>ROW()</f>
        <v>1331</v>
      </c>
      <c r="I1331" t="str">
        <f>IF(SUM(D1331:E1331)&lt;&gt;0,SUM(D$2:D1331)-SUM(E$2:E1331),"")</f>
        <v/>
      </c>
      <c r="J1331" s="203" t="str">
        <f t="shared" si="65"/>
        <v/>
      </c>
      <c r="K1331" s="54" t="str">
        <f t="shared" si="64"/>
        <v>By  Rs/-0</v>
      </c>
      <c r="L1331" s="51">
        <f>SUMIFS(D$2:D1331,C$2:C1331,C1331)-SUMIFS(E$2:E1331,C$2:C1331,C1331)+IFERROR(VLOOKUP(C1331,Master!B$1:F$101,5,FALSE),0)</f>
        <v>0</v>
      </c>
    </row>
    <row r="1332" spans="1:12">
      <c r="A1332" s="47">
        <f>IF(I1332=0,A1331,COUNTIF(I$2:I1332,"=0")+1)</f>
        <v>513</v>
      </c>
      <c r="B1332" s="203"/>
      <c r="C1332" s="345"/>
      <c r="D1332" s="189"/>
      <c r="E1332" s="188"/>
      <c r="F1332" s="190"/>
      <c r="G1332" t="e">
        <f t="shared" si="66"/>
        <v>#N/A</v>
      </c>
      <c r="H1332">
        <f>ROW()</f>
        <v>1332</v>
      </c>
      <c r="I1332" t="str">
        <f>IF(SUM(D1332:E1332)&lt;&gt;0,SUM(D$2:D1332)-SUM(E$2:E1332),"")</f>
        <v/>
      </c>
      <c r="J1332" s="203" t="str">
        <f t="shared" si="65"/>
        <v/>
      </c>
      <c r="K1332" s="54" t="str">
        <f t="shared" si="64"/>
        <v>By  Rs/-0</v>
      </c>
      <c r="L1332" s="51">
        <f>SUMIFS(D$2:D1332,C$2:C1332,C1332)-SUMIFS(E$2:E1332,C$2:C1332,C1332)+IFERROR(VLOOKUP(C1332,Master!B$1:F$101,5,FALSE),0)</f>
        <v>0</v>
      </c>
    </row>
    <row r="1333" spans="1:12">
      <c r="A1333" s="47">
        <f>IF(I1333=0,A1332,COUNTIF(I$2:I1333,"=0")+1)</f>
        <v>513</v>
      </c>
      <c r="B1333" s="203"/>
      <c r="C1333" s="345"/>
      <c r="D1333" s="189"/>
      <c r="E1333" s="188"/>
      <c r="F1333" s="190"/>
      <c r="G1333" t="e">
        <f t="shared" si="66"/>
        <v>#N/A</v>
      </c>
      <c r="H1333">
        <f>ROW()</f>
        <v>1333</v>
      </c>
      <c r="I1333" t="str">
        <f>IF(SUM(D1333:E1333)&lt;&gt;0,SUM(D$2:D1333)-SUM(E$2:E1333),"")</f>
        <v/>
      </c>
      <c r="J1333" s="203" t="str">
        <f t="shared" si="65"/>
        <v/>
      </c>
      <c r="K1333" s="54" t="str">
        <f t="shared" si="64"/>
        <v>By  Rs/-0</v>
      </c>
      <c r="L1333" s="51">
        <f>SUMIFS(D$2:D1333,C$2:C1333,C1333)-SUMIFS(E$2:E1333,C$2:C1333,C1333)+IFERROR(VLOOKUP(C1333,Master!B$1:F$101,5,FALSE),0)</f>
        <v>0</v>
      </c>
    </row>
    <row r="1334" spans="1:12">
      <c r="A1334" s="47">
        <f>IF(I1334=0,A1333,COUNTIF(I$2:I1334,"=0")+1)</f>
        <v>513</v>
      </c>
      <c r="B1334" s="203"/>
      <c r="C1334" s="345"/>
      <c r="D1334" s="189"/>
      <c r="E1334" s="188"/>
      <c r="F1334" s="190"/>
      <c r="G1334" t="e">
        <f t="shared" si="66"/>
        <v>#N/A</v>
      </c>
      <c r="H1334">
        <f>ROW()</f>
        <v>1334</v>
      </c>
      <c r="I1334" t="str">
        <f>IF(SUM(D1334:E1334)&lt;&gt;0,SUM(D$2:D1334)-SUM(E$2:E1334),"")</f>
        <v/>
      </c>
      <c r="J1334" s="203" t="str">
        <f t="shared" si="65"/>
        <v/>
      </c>
      <c r="K1334" s="54" t="str">
        <f t="shared" si="64"/>
        <v>By  Rs/-0</v>
      </c>
      <c r="L1334" s="51">
        <f>SUMIFS(D$2:D1334,C$2:C1334,C1334)-SUMIFS(E$2:E1334,C$2:C1334,C1334)+IFERROR(VLOOKUP(C1334,Master!B$1:F$101,5,FALSE),0)</f>
        <v>0</v>
      </c>
    </row>
    <row r="1335" spans="1:12">
      <c r="A1335" s="47">
        <f>IF(I1335=0,A1334,COUNTIF(I$2:I1335,"=0")+1)</f>
        <v>513</v>
      </c>
      <c r="B1335" s="203"/>
      <c r="C1335" s="345"/>
      <c r="D1335" s="189"/>
      <c r="E1335" s="188"/>
      <c r="F1335" s="190"/>
      <c r="G1335" t="e">
        <f t="shared" si="66"/>
        <v>#N/A</v>
      </c>
      <c r="H1335">
        <f>ROW()</f>
        <v>1335</v>
      </c>
      <c r="I1335" t="str">
        <f>IF(SUM(D1335:E1335)&lt;&gt;0,SUM(D$2:D1335)-SUM(E$2:E1335),"")</f>
        <v/>
      </c>
      <c r="J1335" s="203" t="str">
        <f t="shared" si="65"/>
        <v/>
      </c>
      <c r="K1335" s="54" t="str">
        <f t="shared" si="64"/>
        <v>By  Rs/-0</v>
      </c>
      <c r="L1335" s="51">
        <f>SUMIFS(D$2:D1335,C$2:C1335,C1335)-SUMIFS(E$2:E1335,C$2:C1335,C1335)+IFERROR(VLOOKUP(C1335,Master!B$1:F$101,5,FALSE),0)</f>
        <v>0</v>
      </c>
    </row>
    <row r="1336" spans="1:12">
      <c r="A1336" s="47">
        <f>IF(I1336=0,A1335,COUNTIF(I$2:I1336,"=0")+1)</f>
        <v>513</v>
      </c>
      <c r="B1336" s="203"/>
      <c r="C1336" s="345"/>
      <c r="D1336" s="189"/>
      <c r="E1336" s="188"/>
      <c r="F1336" s="190"/>
      <c r="G1336" t="e">
        <f t="shared" si="66"/>
        <v>#N/A</v>
      </c>
      <c r="H1336">
        <f>ROW()</f>
        <v>1336</v>
      </c>
      <c r="I1336" t="str">
        <f>IF(SUM(D1336:E1336)&lt;&gt;0,SUM(D$2:D1336)-SUM(E$2:E1336),"")</f>
        <v/>
      </c>
      <c r="J1336" s="203" t="str">
        <f t="shared" si="65"/>
        <v/>
      </c>
      <c r="K1336" s="54" t="str">
        <f t="shared" si="64"/>
        <v>By  Rs/-0</v>
      </c>
      <c r="L1336" s="51">
        <f>SUMIFS(D$2:D1336,C$2:C1336,C1336)-SUMIFS(E$2:E1336,C$2:C1336,C1336)+IFERROR(VLOOKUP(C1336,Master!B$1:F$101,5,FALSE),0)</f>
        <v>0</v>
      </c>
    </row>
    <row r="1337" spans="1:12">
      <c r="A1337" s="47">
        <f>IF(I1337=0,A1336,COUNTIF(I$2:I1337,"=0")+1)</f>
        <v>513</v>
      </c>
      <c r="B1337" s="203"/>
      <c r="C1337" s="345"/>
      <c r="D1337" s="189"/>
      <c r="E1337" s="188"/>
      <c r="F1337" s="190"/>
      <c r="G1337" t="e">
        <f t="shared" si="66"/>
        <v>#N/A</v>
      </c>
      <c r="H1337">
        <f>ROW()</f>
        <v>1337</v>
      </c>
      <c r="I1337" t="str">
        <f>IF(SUM(D1337:E1337)&lt;&gt;0,SUM(D$2:D1337)-SUM(E$2:E1337),"")</f>
        <v/>
      </c>
      <c r="J1337" s="203" t="str">
        <f t="shared" si="65"/>
        <v/>
      </c>
      <c r="K1337" s="54" t="str">
        <f t="shared" si="64"/>
        <v>By  Rs/-0</v>
      </c>
      <c r="L1337" s="51">
        <f>SUMIFS(D$2:D1337,C$2:C1337,C1337)-SUMIFS(E$2:E1337,C$2:C1337,C1337)+IFERROR(VLOOKUP(C1337,Master!B$1:F$101,5,FALSE),0)</f>
        <v>0</v>
      </c>
    </row>
    <row r="1338" spans="1:12">
      <c r="A1338" s="47">
        <f>IF(I1338=0,A1337,COUNTIF(I$2:I1338,"=0")+1)</f>
        <v>513</v>
      </c>
      <c r="B1338" s="203"/>
      <c r="C1338" s="345"/>
      <c r="D1338" s="189"/>
      <c r="E1338" s="188"/>
      <c r="F1338" s="190"/>
      <c r="G1338" t="e">
        <f t="shared" si="66"/>
        <v>#N/A</v>
      </c>
      <c r="H1338">
        <f>ROW()</f>
        <v>1338</v>
      </c>
      <c r="I1338" t="str">
        <f>IF(SUM(D1338:E1338)&lt;&gt;0,SUM(D$2:D1338)-SUM(E$2:E1338),"")</f>
        <v/>
      </c>
      <c r="J1338" s="203" t="str">
        <f t="shared" si="65"/>
        <v/>
      </c>
      <c r="K1338" s="54" t="str">
        <f t="shared" si="64"/>
        <v>By  Rs/-0</v>
      </c>
      <c r="L1338" s="51">
        <f>SUMIFS(D$2:D1338,C$2:C1338,C1338)-SUMIFS(E$2:E1338,C$2:C1338,C1338)+IFERROR(VLOOKUP(C1338,Master!B$1:F$101,5,FALSE),0)</f>
        <v>0</v>
      </c>
    </row>
    <row r="1339" spans="1:12">
      <c r="A1339" s="47">
        <f>IF(I1339=0,A1338,COUNTIF(I$2:I1339,"=0")+1)</f>
        <v>513</v>
      </c>
      <c r="B1339" s="203"/>
      <c r="C1339" s="345"/>
      <c r="D1339" s="189"/>
      <c r="E1339" s="188"/>
      <c r="F1339" s="190"/>
      <c r="G1339" t="e">
        <f t="shared" si="66"/>
        <v>#N/A</v>
      </c>
      <c r="H1339">
        <f>ROW()</f>
        <v>1339</v>
      </c>
      <c r="I1339" t="str">
        <f>IF(SUM(D1339:E1339)&lt;&gt;0,SUM(D$2:D1339)-SUM(E$2:E1339),"")</f>
        <v/>
      </c>
      <c r="J1339" s="203" t="str">
        <f t="shared" si="65"/>
        <v/>
      </c>
      <c r="K1339" s="54" t="str">
        <f t="shared" si="64"/>
        <v>By  Rs/-0</v>
      </c>
      <c r="L1339" s="51">
        <f>SUMIFS(D$2:D1339,C$2:C1339,C1339)-SUMIFS(E$2:E1339,C$2:C1339,C1339)+IFERROR(VLOOKUP(C1339,Master!B$1:F$101,5,FALSE),0)</f>
        <v>0</v>
      </c>
    </row>
    <row r="1340" spans="1:12">
      <c r="A1340" s="47">
        <f>IF(I1340=0,A1339,COUNTIF(I$2:I1340,"=0")+1)</f>
        <v>513</v>
      </c>
      <c r="B1340" s="203"/>
      <c r="C1340" s="345"/>
      <c r="D1340" s="189"/>
      <c r="E1340" s="188"/>
      <c r="F1340" s="190"/>
      <c r="G1340" t="e">
        <f t="shared" si="66"/>
        <v>#N/A</v>
      </c>
      <c r="H1340">
        <f>ROW()</f>
        <v>1340</v>
      </c>
      <c r="I1340" t="str">
        <f>IF(SUM(D1340:E1340)&lt;&gt;0,SUM(D$2:D1340)-SUM(E$2:E1340),"")</f>
        <v/>
      </c>
      <c r="J1340" s="203" t="str">
        <f t="shared" si="65"/>
        <v/>
      </c>
      <c r="K1340" s="54" t="str">
        <f t="shared" si="64"/>
        <v>By  Rs/-0</v>
      </c>
      <c r="L1340" s="51">
        <f>SUMIFS(D$2:D1340,C$2:C1340,C1340)-SUMIFS(E$2:E1340,C$2:C1340,C1340)+IFERROR(VLOOKUP(C1340,Master!B$1:F$101,5,FALSE),0)</f>
        <v>0</v>
      </c>
    </row>
    <row r="1341" spans="1:12">
      <c r="A1341" s="47">
        <f>IF(I1341=0,A1340,COUNTIF(I$2:I1341,"=0")+1)</f>
        <v>513</v>
      </c>
      <c r="B1341" s="203"/>
      <c r="C1341" s="345"/>
      <c r="D1341" s="189"/>
      <c r="E1341" s="188"/>
      <c r="F1341" s="190"/>
      <c r="G1341" t="e">
        <f t="shared" si="66"/>
        <v>#N/A</v>
      </c>
      <c r="H1341">
        <f>ROW()</f>
        <v>1341</v>
      </c>
      <c r="I1341" t="str">
        <f>IF(SUM(D1341:E1341)&lt;&gt;0,SUM(D$2:D1341)-SUM(E$2:E1341),"")</f>
        <v/>
      </c>
      <c r="J1341" s="203" t="str">
        <f t="shared" si="65"/>
        <v/>
      </c>
      <c r="K1341" s="54" t="str">
        <f t="shared" si="64"/>
        <v>By  Rs/-0</v>
      </c>
      <c r="L1341" s="51">
        <f>SUMIFS(D$2:D1341,C$2:C1341,C1341)-SUMIFS(E$2:E1341,C$2:C1341,C1341)+IFERROR(VLOOKUP(C1341,Master!B$1:F$101,5,FALSE),0)</f>
        <v>0</v>
      </c>
    </row>
    <row r="1342" spans="1:12">
      <c r="A1342" s="47">
        <f>IF(I1342=0,A1341,COUNTIF(I$2:I1342,"=0")+1)</f>
        <v>513</v>
      </c>
      <c r="B1342" s="203"/>
      <c r="C1342" s="345"/>
      <c r="D1342" s="189"/>
      <c r="E1342" s="188"/>
      <c r="F1342" s="190"/>
      <c r="G1342" t="e">
        <f t="shared" si="66"/>
        <v>#N/A</v>
      </c>
      <c r="H1342">
        <f>ROW()</f>
        <v>1342</v>
      </c>
      <c r="I1342" t="str">
        <f>IF(SUM(D1342:E1342)&lt;&gt;0,SUM(D$2:D1342)-SUM(E$2:E1342),"")</f>
        <v/>
      </c>
      <c r="J1342" s="203" t="str">
        <f t="shared" si="65"/>
        <v/>
      </c>
      <c r="K1342" s="54" t="str">
        <f t="shared" si="64"/>
        <v>By  Rs/-0</v>
      </c>
      <c r="L1342" s="51">
        <f>SUMIFS(D$2:D1342,C$2:C1342,C1342)-SUMIFS(E$2:E1342,C$2:C1342,C1342)+IFERROR(VLOOKUP(C1342,Master!B$1:F$101,5,FALSE),0)</f>
        <v>0</v>
      </c>
    </row>
    <row r="1343" spans="1:12">
      <c r="A1343" s="47">
        <f>IF(I1343=0,A1342,COUNTIF(I$2:I1343,"=0")+1)</f>
        <v>513</v>
      </c>
      <c r="B1343" s="203"/>
      <c r="C1343" s="345"/>
      <c r="D1343" s="189"/>
      <c r="E1343" s="188"/>
      <c r="F1343" s="190"/>
      <c r="G1343" t="e">
        <f t="shared" si="66"/>
        <v>#N/A</v>
      </c>
      <c r="H1343">
        <f>ROW()</f>
        <v>1343</v>
      </c>
      <c r="I1343" t="str">
        <f>IF(SUM(D1343:E1343)&lt;&gt;0,SUM(D$2:D1343)-SUM(E$2:E1343),"")</f>
        <v/>
      </c>
      <c r="J1343" s="203" t="str">
        <f t="shared" si="65"/>
        <v/>
      </c>
      <c r="K1343" s="54" t="str">
        <f t="shared" si="64"/>
        <v>By  Rs/-0</v>
      </c>
      <c r="L1343" s="51">
        <f>SUMIFS(D$2:D1343,C$2:C1343,C1343)-SUMIFS(E$2:E1343,C$2:C1343,C1343)+IFERROR(VLOOKUP(C1343,Master!B$1:F$101,5,FALSE),0)</f>
        <v>0</v>
      </c>
    </row>
    <row r="1344" spans="1:12">
      <c r="A1344" s="47">
        <f>IF(I1344=0,A1343,COUNTIF(I$2:I1344,"=0")+1)</f>
        <v>513</v>
      </c>
      <c r="B1344" s="203"/>
      <c r="C1344" s="345"/>
      <c r="D1344" s="189"/>
      <c r="E1344" s="188"/>
      <c r="F1344" s="190"/>
      <c r="G1344" t="e">
        <f t="shared" si="66"/>
        <v>#N/A</v>
      </c>
      <c r="H1344">
        <f>ROW()</f>
        <v>1344</v>
      </c>
      <c r="I1344" t="str">
        <f>IF(SUM(D1344:E1344)&lt;&gt;0,SUM(D$2:D1344)-SUM(E$2:E1344),"")</f>
        <v/>
      </c>
      <c r="J1344" s="203" t="str">
        <f t="shared" si="65"/>
        <v/>
      </c>
      <c r="K1344" s="54" t="str">
        <f t="shared" si="64"/>
        <v>By  Rs/-0</v>
      </c>
      <c r="L1344" s="51">
        <f>SUMIFS(D$2:D1344,C$2:C1344,C1344)-SUMIFS(E$2:E1344,C$2:C1344,C1344)+IFERROR(VLOOKUP(C1344,Master!B$1:F$101,5,FALSE),0)</f>
        <v>0</v>
      </c>
    </row>
    <row r="1345" spans="1:12">
      <c r="A1345" s="47">
        <f>IF(I1345=0,A1344,COUNTIF(I$2:I1345,"=0")+1)</f>
        <v>513</v>
      </c>
      <c r="B1345" s="203"/>
      <c r="C1345" s="345"/>
      <c r="D1345" s="189"/>
      <c r="E1345" s="188"/>
      <c r="F1345" s="190"/>
      <c r="G1345" t="e">
        <f t="shared" si="66"/>
        <v>#N/A</v>
      </c>
      <c r="H1345">
        <f>ROW()</f>
        <v>1345</v>
      </c>
      <c r="I1345" t="str">
        <f>IF(SUM(D1345:E1345)&lt;&gt;0,SUM(D$2:D1345)-SUM(E$2:E1345),"")</f>
        <v/>
      </c>
      <c r="J1345" s="203" t="str">
        <f t="shared" si="65"/>
        <v/>
      </c>
      <c r="K1345" s="54" t="str">
        <f t="shared" si="64"/>
        <v>By  Rs/-0</v>
      </c>
      <c r="L1345" s="51">
        <f>SUMIFS(D$2:D1345,C$2:C1345,C1345)-SUMIFS(E$2:E1345,C$2:C1345,C1345)+IFERROR(VLOOKUP(C1345,Master!B$1:F$101,5,FALSE),0)</f>
        <v>0</v>
      </c>
    </row>
    <row r="1346" spans="1:12">
      <c r="A1346" s="47">
        <f>IF(I1346=0,A1345,COUNTIF(I$2:I1346,"=0")+1)</f>
        <v>513</v>
      </c>
      <c r="B1346" s="203"/>
      <c r="C1346" s="345"/>
      <c r="D1346" s="189"/>
      <c r="E1346" s="188"/>
      <c r="F1346" s="190"/>
      <c r="G1346" t="e">
        <f t="shared" si="66"/>
        <v>#N/A</v>
      </c>
      <c r="H1346">
        <f>ROW()</f>
        <v>1346</v>
      </c>
      <c r="I1346" t="str">
        <f>IF(SUM(D1346:E1346)&lt;&gt;0,SUM(D$2:D1346)-SUM(E$2:E1346),"")</f>
        <v/>
      </c>
      <c r="J1346" s="203" t="str">
        <f t="shared" si="65"/>
        <v/>
      </c>
      <c r="K1346" s="54" t="str">
        <f t="shared" ref="K1346:K1409" si="67">IF(I1346=0,"By "&amp;C1345&amp;" Rs/- "&amp;SUM(D1345:E1345),"By "&amp;C1347&amp;" Rs/-"&amp;SUM(D1347:E1347))</f>
        <v>By  Rs/-0</v>
      </c>
      <c r="L1346" s="51">
        <f>SUMIFS(D$2:D1346,C$2:C1346,C1346)-SUMIFS(E$2:E1346,C$2:C1346,C1346)+IFERROR(VLOOKUP(C1346,Master!B$1:F$101,5,FALSE),0)</f>
        <v>0</v>
      </c>
    </row>
    <row r="1347" spans="1:12">
      <c r="A1347" s="47">
        <f>IF(I1347=0,A1346,COUNTIF(I$2:I1347,"=0")+1)</f>
        <v>513</v>
      </c>
      <c r="B1347" s="203"/>
      <c r="C1347" s="345"/>
      <c r="D1347" s="189"/>
      <c r="E1347" s="188"/>
      <c r="F1347" s="190"/>
      <c r="G1347" t="e">
        <f t="shared" si="66"/>
        <v>#N/A</v>
      </c>
      <c r="H1347">
        <f>ROW()</f>
        <v>1347</v>
      </c>
      <c r="I1347" t="str">
        <f>IF(SUM(D1347:E1347)&lt;&gt;0,SUM(D$2:D1347)-SUM(E$2:E1347),"")</f>
        <v/>
      </c>
      <c r="J1347" s="203" t="str">
        <f t="shared" ref="J1347:J1410" si="68">IFERROR(AVERAGEIFS(B:B,A:A,A1347),"")</f>
        <v/>
      </c>
      <c r="K1347" s="54" t="str">
        <f t="shared" si="67"/>
        <v>By  Rs/-0</v>
      </c>
      <c r="L1347" s="51">
        <f>SUMIFS(D$2:D1347,C$2:C1347,C1347)-SUMIFS(E$2:E1347,C$2:C1347,C1347)+IFERROR(VLOOKUP(C1347,Master!B$1:F$101,5,FALSE),0)</f>
        <v>0</v>
      </c>
    </row>
    <row r="1348" spans="1:12">
      <c r="A1348" s="47">
        <f>IF(I1348=0,A1347,COUNTIF(I$2:I1348,"=0")+1)</f>
        <v>513</v>
      </c>
      <c r="B1348" s="203"/>
      <c r="C1348" s="345"/>
      <c r="D1348" s="189"/>
      <c r="E1348" s="188"/>
      <c r="F1348" s="190"/>
      <c r="G1348" t="e">
        <f t="shared" si="66"/>
        <v>#N/A</v>
      </c>
      <c r="H1348">
        <f>ROW()</f>
        <v>1348</v>
      </c>
      <c r="I1348" t="str">
        <f>IF(SUM(D1348:E1348)&lt;&gt;0,SUM(D$2:D1348)-SUM(E$2:E1348),"")</f>
        <v/>
      </c>
      <c r="J1348" s="203" t="str">
        <f t="shared" si="68"/>
        <v/>
      </c>
      <c r="K1348" s="54" t="str">
        <f t="shared" si="67"/>
        <v>By  Rs/-0</v>
      </c>
      <c r="L1348" s="51">
        <f>SUMIFS(D$2:D1348,C$2:C1348,C1348)-SUMIFS(E$2:E1348,C$2:C1348,C1348)+IFERROR(VLOOKUP(C1348,Master!B$1:F$101,5,FALSE),0)</f>
        <v>0</v>
      </c>
    </row>
    <row r="1349" spans="1:12">
      <c r="A1349" s="47">
        <f>IF(I1349=0,A1348,COUNTIF(I$2:I1349,"=0")+1)</f>
        <v>513</v>
      </c>
      <c r="B1349" s="203"/>
      <c r="C1349" s="345"/>
      <c r="D1349" s="189"/>
      <c r="E1349" s="188"/>
      <c r="F1349" s="190"/>
      <c r="G1349" t="e">
        <f t="shared" si="66"/>
        <v>#N/A</v>
      </c>
      <c r="H1349">
        <f>ROW()</f>
        <v>1349</v>
      </c>
      <c r="I1349" t="str">
        <f>IF(SUM(D1349:E1349)&lt;&gt;0,SUM(D$2:D1349)-SUM(E$2:E1349),"")</f>
        <v/>
      </c>
      <c r="J1349" s="203" t="str">
        <f t="shared" si="68"/>
        <v/>
      </c>
      <c r="K1349" s="54" t="str">
        <f t="shared" si="67"/>
        <v>By  Rs/-0</v>
      </c>
      <c r="L1349" s="51">
        <f>SUMIFS(D$2:D1349,C$2:C1349,C1349)-SUMIFS(E$2:E1349,C$2:C1349,C1349)+IFERROR(VLOOKUP(C1349,Master!B$1:F$101,5,FALSE),0)</f>
        <v>0</v>
      </c>
    </row>
    <row r="1350" spans="1:12">
      <c r="A1350" s="47">
        <f>IF(I1350=0,A1349,COUNTIF(I$2:I1350,"=0")+1)</f>
        <v>513</v>
      </c>
      <c r="B1350" s="203"/>
      <c r="C1350" s="345"/>
      <c r="D1350" s="189"/>
      <c r="E1350" s="188"/>
      <c r="F1350" s="190"/>
      <c r="G1350" t="e">
        <f t="shared" si="66"/>
        <v>#N/A</v>
      </c>
      <c r="H1350">
        <f>ROW()</f>
        <v>1350</v>
      </c>
      <c r="I1350" t="str">
        <f>IF(SUM(D1350:E1350)&lt;&gt;0,SUM(D$2:D1350)-SUM(E$2:E1350),"")</f>
        <v/>
      </c>
      <c r="J1350" s="203" t="str">
        <f t="shared" si="68"/>
        <v/>
      </c>
      <c r="K1350" s="54" t="str">
        <f t="shared" si="67"/>
        <v>By  Rs/-0</v>
      </c>
      <c r="L1350" s="51">
        <f>SUMIFS(D$2:D1350,C$2:C1350,C1350)-SUMIFS(E$2:E1350,C$2:C1350,C1350)+IFERROR(VLOOKUP(C1350,Master!B$1:F$101,5,FALSE),0)</f>
        <v>0</v>
      </c>
    </row>
    <row r="1351" spans="1:12">
      <c r="A1351" s="307">
        <f>IF(I1351=0,A1350,COUNTIF(I$2:I1351,"=0")+1)</f>
        <v>513</v>
      </c>
      <c r="B1351" s="203"/>
      <c r="C1351" s="345"/>
      <c r="D1351" s="189"/>
      <c r="E1351" s="188"/>
      <c r="F1351" s="190"/>
      <c r="G1351" t="e">
        <f t="shared" si="66"/>
        <v>#N/A</v>
      </c>
      <c r="H1351">
        <f>ROW()</f>
        <v>1351</v>
      </c>
      <c r="I1351" t="str">
        <f>IF(SUM(D1351:E1351)&lt;&gt;0,SUM(D$2:D1351)-SUM(E$2:E1351),"")</f>
        <v/>
      </c>
      <c r="J1351" s="203" t="str">
        <f t="shared" si="68"/>
        <v/>
      </c>
      <c r="K1351" s="54" t="str">
        <f t="shared" si="67"/>
        <v>By  Rs/-0</v>
      </c>
      <c r="L1351" s="51">
        <f>SUMIFS(D$2:D1351,C$2:C1351,C1351)-SUMIFS(E$2:E1351,C$2:C1351,C1351)+IFERROR(VLOOKUP(C1351,Master!B$1:F$101,5,FALSE),0)</f>
        <v>0</v>
      </c>
    </row>
    <row r="1352" spans="1:12">
      <c r="A1352" s="47">
        <f>IF(I1352=0,A1351,COUNTIF(I$2:I1352,"=0")+1)</f>
        <v>513</v>
      </c>
      <c r="B1352" s="203"/>
      <c r="C1352" s="345"/>
      <c r="D1352" s="189"/>
      <c r="E1352" s="188"/>
      <c r="F1352" s="190"/>
      <c r="G1352" t="e">
        <f t="shared" si="66"/>
        <v>#N/A</v>
      </c>
      <c r="H1352">
        <f>ROW()</f>
        <v>1352</v>
      </c>
      <c r="I1352" t="str">
        <f>IF(SUM(D1352:E1352)&lt;&gt;0,SUM(D$2:D1352)-SUM(E$2:E1352),"")</f>
        <v/>
      </c>
      <c r="J1352" s="203" t="str">
        <f t="shared" si="68"/>
        <v/>
      </c>
      <c r="K1352" s="54" t="str">
        <f t="shared" si="67"/>
        <v>By  Rs/-0</v>
      </c>
      <c r="L1352" s="51">
        <f>SUMIFS(D$2:D1352,C$2:C1352,C1352)-SUMIFS(E$2:E1352,C$2:C1352,C1352)+IFERROR(VLOOKUP(C1352,Master!B$1:F$101,5,FALSE),0)</f>
        <v>0</v>
      </c>
    </row>
    <row r="1353" spans="1:12">
      <c r="A1353" s="47">
        <f>IF(I1353=0,A1352,COUNTIF(I$2:I1353,"=0")+1)</f>
        <v>513</v>
      </c>
      <c r="B1353" s="203"/>
      <c r="C1353" s="345"/>
      <c r="D1353" s="189"/>
      <c r="E1353" s="188"/>
      <c r="F1353" s="190"/>
      <c r="G1353" t="e">
        <f t="shared" si="66"/>
        <v>#N/A</v>
      </c>
      <c r="H1353">
        <f>ROW()</f>
        <v>1353</v>
      </c>
      <c r="I1353" t="str">
        <f>IF(SUM(D1353:E1353)&lt;&gt;0,SUM(D$2:D1353)-SUM(E$2:E1353),"")</f>
        <v/>
      </c>
      <c r="J1353" s="203" t="str">
        <f t="shared" si="68"/>
        <v/>
      </c>
      <c r="K1353" s="54" t="str">
        <f t="shared" si="67"/>
        <v>By  Rs/-0</v>
      </c>
      <c r="L1353" s="51">
        <f>SUMIFS(D$2:D1353,C$2:C1353,C1353)-SUMIFS(E$2:E1353,C$2:C1353,C1353)+IFERROR(VLOOKUP(C1353,Master!B$1:F$101,5,FALSE),0)</f>
        <v>0</v>
      </c>
    </row>
    <row r="1354" spans="1:12">
      <c r="A1354" s="47">
        <f>IF(I1354=0,A1353,COUNTIF(I$2:I1354,"=0")+1)</f>
        <v>513</v>
      </c>
      <c r="B1354" s="203"/>
      <c r="C1354" s="345"/>
      <c r="D1354" s="189"/>
      <c r="E1354" s="188"/>
      <c r="F1354" s="190"/>
      <c r="G1354" t="e">
        <f t="shared" si="66"/>
        <v>#N/A</v>
      </c>
      <c r="H1354">
        <f>ROW()</f>
        <v>1354</v>
      </c>
      <c r="I1354" t="str">
        <f>IF(SUM(D1354:E1354)&lt;&gt;0,SUM(D$2:D1354)-SUM(E$2:E1354),"")</f>
        <v/>
      </c>
      <c r="J1354" s="203" t="str">
        <f t="shared" si="68"/>
        <v/>
      </c>
      <c r="K1354" s="54" t="str">
        <f t="shared" si="67"/>
        <v>By  Rs/-0</v>
      </c>
      <c r="L1354" s="51">
        <f>SUMIFS(D$2:D1354,C$2:C1354,C1354)-SUMIFS(E$2:E1354,C$2:C1354,C1354)+IFERROR(VLOOKUP(C1354,Master!B$1:F$101,5,FALSE),0)</f>
        <v>0</v>
      </c>
    </row>
    <row r="1355" spans="1:12">
      <c r="A1355" s="47">
        <f>IF(I1355=0,A1354,COUNTIF(I$2:I1355,"=0")+1)</f>
        <v>513</v>
      </c>
      <c r="B1355" s="203"/>
      <c r="C1355" s="345"/>
      <c r="D1355" s="189"/>
      <c r="E1355" s="188"/>
      <c r="F1355" s="190"/>
      <c r="G1355" t="e">
        <f t="shared" si="66"/>
        <v>#N/A</v>
      </c>
      <c r="H1355">
        <f>ROW()</f>
        <v>1355</v>
      </c>
      <c r="I1355" t="str">
        <f>IF(SUM(D1355:E1355)&lt;&gt;0,SUM(D$2:D1355)-SUM(E$2:E1355),"")</f>
        <v/>
      </c>
      <c r="J1355" s="203" t="str">
        <f t="shared" si="68"/>
        <v/>
      </c>
      <c r="K1355" s="54" t="str">
        <f t="shared" si="67"/>
        <v>By  Rs/-0</v>
      </c>
      <c r="L1355" s="51">
        <f>SUMIFS(D$2:D1355,C$2:C1355,C1355)-SUMIFS(E$2:E1355,C$2:C1355,C1355)+IFERROR(VLOOKUP(C1355,Master!B$1:F$101,5,FALSE),0)</f>
        <v>0</v>
      </c>
    </row>
    <row r="1356" spans="1:12">
      <c r="A1356" s="47">
        <f>IF(I1356=0,A1355,COUNTIF(I$2:I1356,"=0")+1)</f>
        <v>513</v>
      </c>
      <c r="B1356" s="203"/>
      <c r="C1356" s="345"/>
      <c r="D1356" s="189"/>
      <c r="E1356" s="188"/>
      <c r="F1356" s="190"/>
      <c r="G1356" t="e">
        <f t="shared" ref="G1356:G1419" si="69">VLOOKUP(C1356,LL,2,FALSE)</f>
        <v>#N/A</v>
      </c>
      <c r="H1356">
        <f>ROW()</f>
        <v>1356</v>
      </c>
      <c r="I1356" t="str">
        <f>IF(SUM(D1356:E1356)&lt;&gt;0,SUM(D$2:D1356)-SUM(E$2:E1356),"")</f>
        <v/>
      </c>
      <c r="J1356" s="203" t="str">
        <f t="shared" si="68"/>
        <v/>
      </c>
      <c r="K1356" s="54" t="str">
        <f t="shared" si="67"/>
        <v>By  Rs/-0</v>
      </c>
      <c r="L1356" s="51">
        <f>SUMIFS(D$2:D1356,C$2:C1356,C1356)-SUMIFS(E$2:E1356,C$2:C1356,C1356)+IFERROR(VLOOKUP(C1356,Master!B$1:F$101,5,FALSE),0)</f>
        <v>0</v>
      </c>
    </row>
    <row r="1357" spans="1:12">
      <c r="A1357" s="47">
        <f>IF(I1357=0,A1356,COUNTIF(I$2:I1357,"=0")+1)</f>
        <v>513</v>
      </c>
      <c r="B1357" s="203"/>
      <c r="C1357" s="345"/>
      <c r="D1357" s="189"/>
      <c r="E1357" s="188"/>
      <c r="F1357" s="190"/>
      <c r="G1357" t="e">
        <f t="shared" si="69"/>
        <v>#N/A</v>
      </c>
      <c r="H1357">
        <f>ROW()</f>
        <v>1357</v>
      </c>
      <c r="I1357" t="str">
        <f>IF(SUM(D1357:E1357)&lt;&gt;0,SUM(D$2:D1357)-SUM(E$2:E1357),"")</f>
        <v/>
      </c>
      <c r="J1357" s="203" t="str">
        <f t="shared" si="68"/>
        <v/>
      </c>
      <c r="K1357" s="54" t="str">
        <f t="shared" si="67"/>
        <v>By  Rs/-0</v>
      </c>
      <c r="L1357" s="51">
        <f>SUMIFS(D$2:D1357,C$2:C1357,C1357)-SUMIFS(E$2:E1357,C$2:C1357,C1357)+IFERROR(VLOOKUP(C1357,Master!B$1:F$101,5,FALSE),0)</f>
        <v>0</v>
      </c>
    </row>
    <row r="1358" spans="1:12">
      <c r="A1358" s="47">
        <f>IF(I1358=0,A1357,COUNTIF(I$2:I1358,"=0")+1)</f>
        <v>513</v>
      </c>
      <c r="B1358" s="203"/>
      <c r="C1358" s="345"/>
      <c r="D1358" s="189"/>
      <c r="E1358" s="188"/>
      <c r="F1358" s="190"/>
      <c r="G1358" t="e">
        <f t="shared" si="69"/>
        <v>#N/A</v>
      </c>
      <c r="H1358">
        <f>ROW()</f>
        <v>1358</v>
      </c>
      <c r="I1358" t="str">
        <f>IF(SUM(D1358:E1358)&lt;&gt;0,SUM(D$2:D1358)-SUM(E$2:E1358),"")</f>
        <v/>
      </c>
      <c r="J1358" s="203" t="str">
        <f t="shared" si="68"/>
        <v/>
      </c>
      <c r="K1358" s="54" t="str">
        <f t="shared" si="67"/>
        <v>By  Rs/-0</v>
      </c>
      <c r="L1358" s="51">
        <f>SUMIFS(D$2:D1358,C$2:C1358,C1358)-SUMIFS(E$2:E1358,C$2:C1358,C1358)+IFERROR(VLOOKUP(C1358,Master!B$1:F$101,5,FALSE),0)</f>
        <v>0</v>
      </c>
    </row>
    <row r="1359" spans="1:12">
      <c r="A1359" s="47">
        <f>IF(I1359=0,A1358,COUNTIF(I$2:I1359,"=0")+1)</f>
        <v>513</v>
      </c>
      <c r="B1359" s="203"/>
      <c r="C1359" s="345"/>
      <c r="D1359" s="189"/>
      <c r="E1359" s="188"/>
      <c r="F1359" s="190"/>
      <c r="G1359" t="e">
        <f t="shared" si="69"/>
        <v>#N/A</v>
      </c>
      <c r="H1359">
        <f>ROW()</f>
        <v>1359</v>
      </c>
      <c r="I1359" t="str">
        <f>IF(SUM(D1359:E1359)&lt;&gt;0,SUM(D$2:D1359)-SUM(E$2:E1359),"")</f>
        <v/>
      </c>
      <c r="J1359" s="203" t="str">
        <f t="shared" si="68"/>
        <v/>
      </c>
      <c r="K1359" s="54" t="str">
        <f t="shared" si="67"/>
        <v>By  Rs/-0</v>
      </c>
      <c r="L1359" s="51">
        <f>SUMIFS(D$2:D1359,C$2:C1359,C1359)-SUMIFS(E$2:E1359,C$2:C1359,C1359)+IFERROR(VLOOKUP(C1359,Master!B$1:F$101,5,FALSE),0)</f>
        <v>0</v>
      </c>
    </row>
    <row r="1360" spans="1:12">
      <c r="A1360" s="47">
        <f>IF(I1360=0,A1359,COUNTIF(I$2:I1360,"=0")+1)</f>
        <v>513</v>
      </c>
      <c r="B1360" s="203"/>
      <c r="C1360" s="345"/>
      <c r="D1360" s="189"/>
      <c r="E1360" s="188"/>
      <c r="F1360" s="190"/>
      <c r="G1360" t="e">
        <f t="shared" si="69"/>
        <v>#N/A</v>
      </c>
      <c r="H1360">
        <f>ROW()</f>
        <v>1360</v>
      </c>
      <c r="I1360" t="str">
        <f>IF(SUM(D1360:E1360)&lt;&gt;0,SUM(D$2:D1360)-SUM(E$2:E1360),"")</f>
        <v/>
      </c>
      <c r="J1360" s="203" t="str">
        <f t="shared" si="68"/>
        <v/>
      </c>
      <c r="K1360" s="54" t="str">
        <f t="shared" si="67"/>
        <v>By  Rs/-0</v>
      </c>
      <c r="L1360" s="51">
        <f>SUMIFS(D$2:D1360,C$2:C1360,C1360)-SUMIFS(E$2:E1360,C$2:C1360,C1360)+IFERROR(VLOOKUP(C1360,Master!B$1:F$101,5,FALSE),0)</f>
        <v>0</v>
      </c>
    </row>
    <row r="1361" spans="1:12">
      <c r="A1361" s="47">
        <f>IF(I1361=0,A1360,COUNTIF(I$2:I1361,"=0")+1)</f>
        <v>513</v>
      </c>
      <c r="B1361" s="203"/>
      <c r="C1361" s="345"/>
      <c r="D1361" s="189"/>
      <c r="E1361" s="188"/>
      <c r="F1361" s="190"/>
      <c r="G1361" t="e">
        <f t="shared" si="69"/>
        <v>#N/A</v>
      </c>
      <c r="H1361">
        <f>ROW()</f>
        <v>1361</v>
      </c>
      <c r="I1361" t="str">
        <f>IF(SUM(D1361:E1361)&lt;&gt;0,SUM(D$2:D1361)-SUM(E$2:E1361),"")</f>
        <v/>
      </c>
      <c r="J1361" s="203" t="str">
        <f t="shared" si="68"/>
        <v/>
      </c>
      <c r="K1361" s="54" t="str">
        <f t="shared" si="67"/>
        <v>By  Rs/-0</v>
      </c>
      <c r="L1361" s="51">
        <f>SUMIFS(D$2:D1361,C$2:C1361,C1361)-SUMIFS(E$2:E1361,C$2:C1361,C1361)+IFERROR(VLOOKUP(C1361,Master!B$1:F$101,5,FALSE),0)</f>
        <v>0</v>
      </c>
    </row>
    <row r="1362" spans="1:12">
      <c r="A1362" s="47">
        <f>IF(I1362=0,A1361,COUNTIF(I$2:I1362,"=0")+1)</f>
        <v>513</v>
      </c>
      <c r="B1362" s="203"/>
      <c r="C1362" s="345"/>
      <c r="D1362" s="189"/>
      <c r="E1362" s="188"/>
      <c r="F1362" s="190"/>
      <c r="G1362" t="e">
        <f t="shared" si="69"/>
        <v>#N/A</v>
      </c>
      <c r="H1362">
        <f>ROW()</f>
        <v>1362</v>
      </c>
      <c r="I1362" t="str">
        <f>IF(SUM(D1362:E1362)&lt;&gt;0,SUM(D$2:D1362)-SUM(E$2:E1362),"")</f>
        <v/>
      </c>
      <c r="J1362" s="203" t="str">
        <f t="shared" si="68"/>
        <v/>
      </c>
      <c r="K1362" s="54" t="str">
        <f t="shared" si="67"/>
        <v>By  Rs/-0</v>
      </c>
      <c r="L1362" s="51">
        <f>SUMIFS(D$2:D1362,C$2:C1362,C1362)-SUMIFS(E$2:E1362,C$2:C1362,C1362)+IFERROR(VLOOKUP(C1362,Master!B$1:F$101,5,FALSE),0)</f>
        <v>0</v>
      </c>
    </row>
    <row r="1363" spans="1:12">
      <c r="A1363" s="47">
        <f>IF(I1363=0,A1362,COUNTIF(I$2:I1363,"=0")+1)</f>
        <v>513</v>
      </c>
      <c r="B1363" s="203"/>
      <c r="C1363" s="345"/>
      <c r="D1363" s="189"/>
      <c r="E1363" s="188"/>
      <c r="F1363" s="190"/>
      <c r="G1363" t="e">
        <f t="shared" si="69"/>
        <v>#N/A</v>
      </c>
      <c r="H1363">
        <f>ROW()</f>
        <v>1363</v>
      </c>
      <c r="I1363" t="str">
        <f>IF(SUM(D1363:E1363)&lt;&gt;0,SUM(D$2:D1363)-SUM(E$2:E1363),"")</f>
        <v/>
      </c>
      <c r="J1363" s="203" t="str">
        <f t="shared" si="68"/>
        <v/>
      </c>
      <c r="K1363" s="54" t="str">
        <f t="shared" si="67"/>
        <v>By  Rs/-0</v>
      </c>
      <c r="L1363" s="51">
        <f>SUMIFS(D$2:D1363,C$2:C1363,C1363)-SUMIFS(E$2:E1363,C$2:C1363,C1363)+IFERROR(VLOOKUP(C1363,Master!B$1:F$101,5,FALSE),0)</f>
        <v>0</v>
      </c>
    </row>
    <row r="1364" spans="1:12">
      <c r="A1364" s="47">
        <f>IF(I1364=0,A1363,COUNTIF(I$2:I1364,"=0")+1)</f>
        <v>513</v>
      </c>
      <c r="B1364" s="203"/>
      <c r="C1364" s="345"/>
      <c r="D1364" s="189"/>
      <c r="E1364" s="188"/>
      <c r="F1364" s="190"/>
      <c r="G1364" t="e">
        <f t="shared" si="69"/>
        <v>#N/A</v>
      </c>
      <c r="H1364">
        <f>ROW()</f>
        <v>1364</v>
      </c>
      <c r="I1364" t="str">
        <f>IF(SUM(D1364:E1364)&lt;&gt;0,SUM(D$2:D1364)-SUM(E$2:E1364),"")</f>
        <v/>
      </c>
      <c r="J1364" s="203" t="str">
        <f t="shared" si="68"/>
        <v/>
      </c>
      <c r="K1364" s="54" t="str">
        <f t="shared" si="67"/>
        <v>By  Rs/-0</v>
      </c>
      <c r="L1364" s="51">
        <f>SUMIFS(D$2:D1364,C$2:C1364,C1364)-SUMIFS(E$2:E1364,C$2:C1364,C1364)+IFERROR(VLOOKUP(C1364,Master!B$1:F$101,5,FALSE),0)</f>
        <v>0</v>
      </c>
    </row>
    <row r="1365" spans="1:12">
      <c r="A1365" s="47">
        <f>IF(I1365=0,A1364,COUNTIF(I$2:I1365,"=0")+1)</f>
        <v>513</v>
      </c>
      <c r="B1365" s="203"/>
      <c r="C1365" s="345"/>
      <c r="D1365" s="189"/>
      <c r="E1365" s="188"/>
      <c r="F1365" s="190"/>
      <c r="G1365" t="e">
        <f t="shared" si="69"/>
        <v>#N/A</v>
      </c>
      <c r="H1365">
        <f>ROW()</f>
        <v>1365</v>
      </c>
      <c r="I1365" t="str">
        <f>IF(SUM(D1365:E1365)&lt;&gt;0,SUM(D$2:D1365)-SUM(E$2:E1365),"")</f>
        <v/>
      </c>
      <c r="J1365" s="203" t="str">
        <f t="shared" si="68"/>
        <v/>
      </c>
      <c r="K1365" s="54" t="str">
        <f t="shared" si="67"/>
        <v>By  Rs/-0</v>
      </c>
      <c r="L1365" s="51">
        <f>SUMIFS(D$2:D1365,C$2:C1365,C1365)-SUMIFS(E$2:E1365,C$2:C1365,C1365)+IFERROR(VLOOKUP(C1365,Master!B$1:F$101,5,FALSE),0)</f>
        <v>0</v>
      </c>
    </row>
    <row r="1366" spans="1:12">
      <c r="A1366" s="47">
        <f>IF(I1366=0,A1365,COUNTIF(I$2:I1366,"=0")+1)</f>
        <v>513</v>
      </c>
      <c r="B1366" s="203"/>
      <c r="C1366" s="345"/>
      <c r="D1366" s="189"/>
      <c r="E1366" s="188"/>
      <c r="F1366" s="190"/>
      <c r="G1366" t="e">
        <f t="shared" si="69"/>
        <v>#N/A</v>
      </c>
      <c r="H1366">
        <f>ROW()</f>
        <v>1366</v>
      </c>
      <c r="I1366" t="str">
        <f>IF(SUM(D1366:E1366)&lt;&gt;0,SUM(D$2:D1366)-SUM(E$2:E1366),"")</f>
        <v/>
      </c>
      <c r="J1366" s="203" t="str">
        <f t="shared" si="68"/>
        <v/>
      </c>
      <c r="K1366" s="54" t="str">
        <f t="shared" si="67"/>
        <v>By  Rs/-0</v>
      </c>
      <c r="L1366" s="51">
        <f>SUMIFS(D$2:D1366,C$2:C1366,C1366)-SUMIFS(E$2:E1366,C$2:C1366,C1366)+IFERROR(VLOOKUP(C1366,Master!B$1:F$101,5,FALSE),0)</f>
        <v>0</v>
      </c>
    </row>
    <row r="1367" spans="1:12">
      <c r="A1367" s="47">
        <f>IF(I1367=0,A1366,COUNTIF(I$2:I1367,"=0")+1)</f>
        <v>513</v>
      </c>
      <c r="B1367" s="203"/>
      <c r="C1367" s="345"/>
      <c r="D1367" s="189"/>
      <c r="E1367" s="188"/>
      <c r="F1367" s="190"/>
      <c r="G1367" t="e">
        <f t="shared" si="69"/>
        <v>#N/A</v>
      </c>
      <c r="H1367">
        <f>ROW()</f>
        <v>1367</v>
      </c>
      <c r="I1367" t="str">
        <f>IF(SUM(D1367:E1367)&lt;&gt;0,SUM(D$2:D1367)-SUM(E$2:E1367),"")</f>
        <v/>
      </c>
      <c r="J1367" s="203" t="str">
        <f t="shared" si="68"/>
        <v/>
      </c>
      <c r="K1367" s="54" t="str">
        <f t="shared" si="67"/>
        <v>By  Rs/-0</v>
      </c>
      <c r="L1367" s="51">
        <f>SUMIFS(D$2:D1367,C$2:C1367,C1367)-SUMIFS(E$2:E1367,C$2:C1367,C1367)+IFERROR(VLOOKUP(C1367,Master!B$1:F$101,5,FALSE),0)</f>
        <v>0</v>
      </c>
    </row>
    <row r="1368" spans="1:12">
      <c r="A1368" s="47">
        <f>IF(I1368=0,A1367,COUNTIF(I$2:I1368,"=0")+1)</f>
        <v>513</v>
      </c>
      <c r="B1368" s="203"/>
      <c r="C1368" s="345"/>
      <c r="D1368" s="189"/>
      <c r="E1368" s="188"/>
      <c r="F1368" s="190"/>
      <c r="G1368" t="e">
        <f t="shared" si="69"/>
        <v>#N/A</v>
      </c>
      <c r="H1368">
        <f>ROW()</f>
        <v>1368</v>
      </c>
      <c r="I1368" t="str">
        <f>IF(SUM(D1368:E1368)&lt;&gt;0,SUM(D$2:D1368)-SUM(E$2:E1368),"")</f>
        <v/>
      </c>
      <c r="J1368" s="203" t="str">
        <f t="shared" si="68"/>
        <v/>
      </c>
      <c r="K1368" s="54" t="str">
        <f t="shared" si="67"/>
        <v>By  Rs/-0</v>
      </c>
      <c r="L1368" s="51">
        <f>SUMIFS(D$2:D1368,C$2:C1368,C1368)-SUMIFS(E$2:E1368,C$2:C1368,C1368)+IFERROR(VLOOKUP(C1368,Master!B$1:F$101,5,FALSE),0)</f>
        <v>0</v>
      </c>
    </row>
    <row r="1369" spans="1:12">
      <c r="A1369" s="47">
        <f>IF(I1369=0,A1368,COUNTIF(I$2:I1369,"=0")+1)</f>
        <v>513</v>
      </c>
      <c r="B1369" s="203"/>
      <c r="C1369" s="345"/>
      <c r="D1369" s="189"/>
      <c r="E1369" s="188"/>
      <c r="F1369" s="190"/>
      <c r="G1369" t="e">
        <f t="shared" si="69"/>
        <v>#N/A</v>
      </c>
      <c r="H1369">
        <f>ROW()</f>
        <v>1369</v>
      </c>
      <c r="I1369" t="str">
        <f>IF(SUM(D1369:E1369)&lt;&gt;0,SUM(D$2:D1369)-SUM(E$2:E1369),"")</f>
        <v/>
      </c>
      <c r="J1369" s="203" t="str">
        <f t="shared" si="68"/>
        <v/>
      </c>
      <c r="K1369" s="54" t="str">
        <f t="shared" si="67"/>
        <v>By  Rs/-0</v>
      </c>
      <c r="L1369" s="51">
        <f>SUMIFS(D$2:D1369,C$2:C1369,C1369)-SUMIFS(E$2:E1369,C$2:C1369,C1369)+IFERROR(VLOOKUP(C1369,Master!B$1:F$101,5,FALSE),0)</f>
        <v>0</v>
      </c>
    </row>
    <row r="1370" spans="1:12">
      <c r="A1370" s="47">
        <f>IF(I1370=0,A1369,COUNTIF(I$2:I1370,"=0")+1)</f>
        <v>513</v>
      </c>
      <c r="B1370" s="203"/>
      <c r="C1370" s="345"/>
      <c r="D1370" s="189"/>
      <c r="E1370" s="188"/>
      <c r="F1370" s="190"/>
      <c r="G1370" t="e">
        <f t="shared" si="69"/>
        <v>#N/A</v>
      </c>
      <c r="H1370">
        <f>ROW()</f>
        <v>1370</v>
      </c>
      <c r="I1370" t="str">
        <f>IF(SUM(D1370:E1370)&lt;&gt;0,SUM(D$2:D1370)-SUM(E$2:E1370),"")</f>
        <v/>
      </c>
      <c r="J1370" s="203" t="str">
        <f t="shared" si="68"/>
        <v/>
      </c>
      <c r="K1370" s="54" t="str">
        <f t="shared" si="67"/>
        <v>By  Rs/-0</v>
      </c>
      <c r="L1370" s="51">
        <f>SUMIFS(D$2:D1370,C$2:C1370,C1370)-SUMIFS(E$2:E1370,C$2:C1370,C1370)+IFERROR(VLOOKUP(C1370,Master!B$1:F$101,5,FALSE),0)</f>
        <v>0</v>
      </c>
    </row>
    <row r="1371" spans="1:12">
      <c r="A1371" s="47">
        <f>IF(I1371=0,A1370,COUNTIF(I$2:I1371,"=0")+1)</f>
        <v>513</v>
      </c>
      <c r="B1371" s="203"/>
      <c r="C1371" s="345"/>
      <c r="D1371" s="189"/>
      <c r="E1371" s="188"/>
      <c r="F1371" s="190"/>
      <c r="G1371" t="e">
        <f t="shared" si="69"/>
        <v>#N/A</v>
      </c>
      <c r="H1371">
        <f>ROW()</f>
        <v>1371</v>
      </c>
      <c r="I1371" t="str">
        <f>IF(SUM(D1371:E1371)&lt;&gt;0,SUM(D$2:D1371)-SUM(E$2:E1371),"")</f>
        <v/>
      </c>
      <c r="J1371" s="203" t="str">
        <f t="shared" si="68"/>
        <v/>
      </c>
      <c r="K1371" s="54" t="str">
        <f t="shared" si="67"/>
        <v>By  Rs/-0</v>
      </c>
      <c r="L1371" s="51">
        <f>SUMIFS(D$2:D1371,C$2:C1371,C1371)-SUMIFS(E$2:E1371,C$2:C1371,C1371)+IFERROR(VLOOKUP(C1371,Master!B$1:F$101,5,FALSE),0)</f>
        <v>0</v>
      </c>
    </row>
    <row r="1372" spans="1:12">
      <c r="A1372" s="47">
        <f>IF(I1372=0,A1371,COUNTIF(I$2:I1372,"=0")+1)</f>
        <v>513</v>
      </c>
      <c r="B1372" s="203"/>
      <c r="C1372" s="345"/>
      <c r="D1372" s="189"/>
      <c r="E1372" s="188"/>
      <c r="F1372" s="190"/>
      <c r="G1372" t="e">
        <f t="shared" si="69"/>
        <v>#N/A</v>
      </c>
      <c r="H1372">
        <f>ROW()</f>
        <v>1372</v>
      </c>
      <c r="I1372" t="str">
        <f>IF(SUM(D1372:E1372)&lt;&gt;0,SUM(D$2:D1372)-SUM(E$2:E1372),"")</f>
        <v/>
      </c>
      <c r="J1372" s="203" t="str">
        <f t="shared" si="68"/>
        <v/>
      </c>
      <c r="K1372" s="54" t="str">
        <f t="shared" si="67"/>
        <v>By  Rs/-0</v>
      </c>
      <c r="L1372" s="51">
        <f>SUMIFS(D$2:D1372,C$2:C1372,C1372)-SUMIFS(E$2:E1372,C$2:C1372,C1372)+IFERROR(VLOOKUP(C1372,Master!B$1:F$101,5,FALSE),0)</f>
        <v>0</v>
      </c>
    </row>
    <row r="1373" spans="1:12">
      <c r="A1373" s="47">
        <f>IF(I1373=0,A1372,COUNTIF(I$2:I1373,"=0")+1)</f>
        <v>513</v>
      </c>
      <c r="B1373" s="203"/>
      <c r="C1373" s="345"/>
      <c r="D1373" s="189"/>
      <c r="E1373" s="188"/>
      <c r="F1373" s="190"/>
      <c r="G1373" t="e">
        <f t="shared" si="69"/>
        <v>#N/A</v>
      </c>
      <c r="H1373">
        <f>ROW()</f>
        <v>1373</v>
      </c>
      <c r="I1373" t="str">
        <f>IF(SUM(D1373:E1373)&lt;&gt;0,SUM(D$2:D1373)-SUM(E$2:E1373),"")</f>
        <v/>
      </c>
      <c r="J1373" s="203" t="str">
        <f t="shared" si="68"/>
        <v/>
      </c>
      <c r="K1373" s="54" t="str">
        <f t="shared" si="67"/>
        <v>By  Rs/-0</v>
      </c>
      <c r="L1373" s="51">
        <f>SUMIFS(D$2:D1373,C$2:C1373,C1373)-SUMIFS(E$2:E1373,C$2:C1373,C1373)+IFERROR(VLOOKUP(C1373,Master!B$1:F$101,5,FALSE),0)</f>
        <v>0</v>
      </c>
    </row>
    <row r="1374" spans="1:12">
      <c r="A1374" s="47">
        <f>IF(I1374=0,A1373,COUNTIF(I$2:I1374,"=0")+1)</f>
        <v>513</v>
      </c>
      <c r="B1374" s="203"/>
      <c r="C1374" s="345"/>
      <c r="D1374" s="189"/>
      <c r="E1374" s="188"/>
      <c r="F1374" s="190"/>
      <c r="G1374" t="e">
        <f t="shared" si="69"/>
        <v>#N/A</v>
      </c>
      <c r="H1374">
        <f>ROW()</f>
        <v>1374</v>
      </c>
      <c r="I1374" t="str">
        <f>IF(SUM(D1374:E1374)&lt;&gt;0,SUM(D$2:D1374)-SUM(E$2:E1374),"")</f>
        <v/>
      </c>
      <c r="J1374" s="203" t="str">
        <f t="shared" si="68"/>
        <v/>
      </c>
      <c r="K1374" s="54" t="str">
        <f t="shared" si="67"/>
        <v>By  Rs/-0</v>
      </c>
      <c r="L1374" s="51">
        <f>SUMIFS(D$2:D1374,C$2:C1374,C1374)-SUMIFS(E$2:E1374,C$2:C1374,C1374)+IFERROR(VLOOKUP(C1374,Master!B$1:F$101,5,FALSE),0)</f>
        <v>0</v>
      </c>
    </row>
    <row r="1375" spans="1:12">
      <c r="A1375" s="47">
        <f>IF(I1375=0,A1374,COUNTIF(I$2:I1375,"=0")+1)</f>
        <v>513</v>
      </c>
      <c r="B1375" s="203"/>
      <c r="C1375" s="345"/>
      <c r="D1375" s="189"/>
      <c r="E1375" s="188"/>
      <c r="F1375" s="190"/>
      <c r="G1375" t="e">
        <f t="shared" si="69"/>
        <v>#N/A</v>
      </c>
      <c r="H1375">
        <f>ROW()</f>
        <v>1375</v>
      </c>
      <c r="I1375" t="str">
        <f>IF(SUM(D1375:E1375)&lt;&gt;0,SUM(D$2:D1375)-SUM(E$2:E1375),"")</f>
        <v/>
      </c>
      <c r="J1375" s="203" t="str">
        <f t="shared" si="68"/>
        <v/>
      </c>
      <c r="K1375" s="54" t="str">
        <f t="shared" si="67"/>
        <v>By  Rs/-0</v>
      </c>
      <c r="L1375" s="51">
        <f>SUMIFS(D$2:D1375,C$2:C1375,C1375)-SUMIFS(E$2:E1375,C$2:C1375,C1375)+IFERROR(VLOOKUP(C1375,Master!B$1:F$101,5,FALSE),0)</f>
        <v>0</v>
      </c>
    </row>
    <row r="1376" spans="1:12">
      <c r="A1376" s="47">
        <f>IF(I1376=0,A1375,COUNTIF(I$2:I1376,"=0")+1)</f>
        <v>513</v>
      </c>
      <c r="B1376" s="203"/>
      <c r="C1376" s="345"/>
      <c r="D1376" s="189"/>
      <c r="E1376" s="188"/>
      <c r="F1376" s="190"/>
      <c r="G1376" t="e">
        <f t="shared" si="69"/>
        <v>#N/A</v>
      </c>
      <c r="H1376">
        <f>ROW()</f>
        <v>1376</v>
      </c>
      <c r="I1376" t="str">
        <f>IF(SUM(D1376:E1376)&lt;&gt;0,SUM(D$2:D1376)-SUM(E$2:E1376),"")</f>
        <v/>
      </c>
      <c r="J1376" s="203" t="str">
        <f t="shared" si="68"/>
        <v/>
      </c>
      <c r="K1376" s="54" t="str">
        <f t="shared" si="67"/>
        <v>By  Rs/-0</v>
      </c>
      <c r="L1376" s="51">
        <f>SUMIFS(D$2:D1376,C$2:C1376,C1376)-SUMIFS(E$2:E1376,C$2:C1376,C1376)+IFERROR(VLOOKUP(C1376,Master!B$1:F$101,5,FALSE),0)</f>
        <v>0</v>
      </c>
    </row>
    <row r="1377" spans="1:12">
      <c r="A1377" s="47">
        <f>IF(I1377=0,A1376,COUNTIF(I$2:I1377,"=0")+1)</f>
        <v>513</v>
      </c>
      <c r="B1377" s="203"/>
      <c r="C1377" s="345"/>
      <c r="D1377" s="189"/>
      <c r="E1377" s="188"/>
      <c r="F1377" s="190"/>
      <c r="G1377" t="e">
        <f t="shared" si="69"/>
        <v>#N/A</v>
      </c>
      <c r="H1377">
        <f>ROW()</f>
        <v>1377</v>
      </c>
      <c r="I1377" t="str">
        <f>IF(SUM(D1377:E1377)&lt;&gt;0,SUM(D$2:D1377)-SUM(E$2:E1377),"")</f>
        <v/>
      </c>
      <c r="J1377" s="203" t="str">
        <f t="shared" si="68"/>
        <v/>
      </c>
      <c r="K1377" s="54" t="str">
        <f t="shared" si="67"/>
        <v>By  Rs/-0</v>
      </c>
      <c r="L1377" s="51">
        <f>SUMIFS(D$2:D1377,C$2:C1377,C1377)-SUMIFS(E$2:E1377,C$2:C1377,C1377)+IFERROR(VLOOKUP(C1377,Master!B$1:F$101,5,FALSE),0)</f>
        <v>0</v>
      </c>
    </row>
    <row r="1378" spans="1:12">
      <c r="A1378" s="47">
        <f>IF(I1378=0,A1377,COUNTIF(I$2:I1378,"=0")+1)</f>
        <v>513</v>
      </c>
      <c r="B1378" s="203"/>
      <c r="C1378" s="345"/>
      <c r="D1378" s="189"/>
      <c r="E1378" s="188"/>
      <c r="F1378" s="190"/>
      <c r="G1378" t="e">
        <f t="shared" si="69"/>
        <v>#N/A</v>
      </c>
      <c r="H1378">
        <f>ROW()</f>
        <v>1378</v>
      </c>
      <c r="I1378" t="str">
        <f>IF(SUM(D1378:E1378)&lt;&gt;0,SUM(D$2:D1378)-SUM(E$2:E1378),"")</f>
        <v/>
      </c>
      <c r="J1378" s="203" t="str">
        <f t="shared" si="68"/>
        <v/>
      </c>
      <c r="K1378" s="54" t="str">
        <f t="shared" si="67"/>
        <v>By  Rs/-0</v>
      </c>
      <c r="L1378" s="51">
        <f>SUMIFS(D$2:D1378,C$2:C1378,C1378)-SUMIFS(E$2:E1378,C$2:C1378,C1378)+IFERROR(VLOOKUP(C1378,Master!B$1:F$101,5,FALSE),0)</f>
        <v>0</v>
      </c>
    </row>
    <row r="1379" spans="1:12">
      <c r="A1379" s="47">
        <f>IF(I1379=0,A1378,COUNTIF(I$2:I1379,"=0")+1)</f>
        <v>513</v>
      </c>
      <c r="B1379" s="203"/>
      <c r="C1379" s="345"/>
      <c r="D1379" s="189"/>
      <c r="E1379" s="188"/>
      <c r="F1379" s="190"/>
      <c r="G1379" t="e">
        <f t="shared" si="69"/>
        <v>#N/A</v>
      </c>
      <c r="H1379">
        <f>ROW()</f>
        <v>1379</v>
      </c>
      <c r="I1379" t="str">
        <f>IF(SUM(D1379:E1379)&lt;&gt;0,SUM(D$2:D1379)-SUM(E$2:E1379),"")</f>
        <v/>
      </c>
      <c r="J1379" s="203" t="str">
        <f t="shared" si="68"/>
        <v/>
      </c>
      <c r="K1379" s="54" t="str">
        <f t="shared" si="67"/>
        <v>By  Rs/-0</v>
      </c>
      <c r="L1379" s="51">
        <f>SUMIFS(D$2:D1379,C$2:C1379,C1379)-SUMIFS(E$2:E1379,C$2:C1379,C1379)+IFERROR(VLOOKUP(C1379,Master!B$1:F$101,5,FALSE),0)</f>
        <v>0</v>
      </c>
    </row>
    <row r="1380" spans="1:12">
      <c r="A1380" s="47">
        <f>IF(I1380=0,A1379,COUNTIF(I$2:I1380,"=0")+1)</f>
        <v>513</v>
      </c>
      <c r="B1380" s="203"/>
      <c r="C1380" s="345"/>
      <c r="D1380" s="189"/>
      <c r="E1380" s="188"/>
      <c r="F1380" s="190"/>
      <c r="G1380" t="e">
        <f t="shared" si="69"/>
        <v>#N/A</v>
      </c>
      <c r="H1380">
        <f>ROW()</f>
        <v>1380</v>
      </c>
      <c r="I1380" t="str">
        <f>IF(SUM(D1380:E1380)&lt;&gt;0,SUM(D$2:D1380)-SUM(E$2:E1380),"")</f>
        <v/>
      </c>
      <c r="J1380" s="203" t="str">
        <f t="shared" si="68"/>
        <v/>
      </c>
      <c r="K1380" s="54" t="str">
        <f t="shared" si="67"/>
        <v>By  Rs/-0</v>
      </c>
      <c r="L1380" s="51">
        <f>SUMIFS(D$2:D1380,C$2:C1380,C1380)-SUMIFS(E$2:E1380,C$2:C1380,C1380)+IFERROR(VLOOKUP(C1380,Master!B$1:F$101,5,FALSE),0)</f>
        <v>0</v>
      </c>
    </row>
    <row r="1381" spans="1:12">
      <c r="A1381" s="47">
        <f>IF(I1381=0,A1380,COUNTIF(I$2:I1381,"=0")+1)</f>
        <v>513</v>
      </c>
      <c r="B1381" s="203"/>
      <c r="C1381" s="345"/>
      <c r="D1381" s="189"/>
      <c r="E1381" s="188"/>
      <c r="F1381" s="190"/>
      <c r="G1381" t="e">
        <f t="shared" si="69"/>
        <v>#N/A</v>
      </c>
      <c r="H1381">
        <f>ROW()</f>
        <v>1381</v>
      </c>
      <c r="I1381" t="str">
        <f>IF(SUM(D1381:E1381)&lt;&gt;0,SUM(D$2:D1381)-SUM(E$2:E1381),"")</f>
        <v/>
      </c>
      <c r="J1381" s="203" t="str">
        <f t="shared" si="68"/>
        <v/>
      </c>
      <c r="K1381" s="54" t="str">
        <f t="shared" si="67"/>
        <v>By  Rs/-0</v>
      </c>
      <c r="L1381" s="51">
        <f>SUMIFS(D$2:D1381,C$2:C1381,C1381)-SUMIFS(E$2:E1381,C$2:C1381,C1381)+IFERROR(VLOOKUP(C1381,Master!B$1:F$101,5,FALSE),0)</f>
        <v>0</v>
      </c>
    </row>
    <row r="1382" spans="1:12">
      <c r="A1382" s="47">
        <f>IF(I1382=0,A1381,COUNTIF(I$2:I1382,"=0")+1)</f>
        <v>513</v>
      </c>
      <c r="B1382" s="203"/>
      <c r="C1382" s="345"/>
      <c r="D1382" s="189"/>
      <c r="E1382" s="188"/>
      <c r="F1382" s="190"/>
      <c r="G1382" t="e">
        <f t="shared" si="69"/>
        <v>#N/A</v>
      </c>
      <c r="H1382">
        <f>ROW()</f>
        <v>1382</v>
      </c>
      <c r="I1382" t="str">
        <f>IF(SUM(D1382:E1382)&lt;&gt;0,SUM(D$2:D1382)-SUM(E$2:E1382),"")</f>
        <v/>
      </c>
      <c r="J1382" s="203" t="str">
        <f t="shared" si="68"/>
        <v/>
      </c>
      <c r="K1382" s="54" t="str">
        <f t="shared" si="67"/>
        <v>By  Rs/-0</v>
      </c>
      <c r="L1382" s="51">
        <f>SUMIFS(D$2:D1382,C$2:C1382,C1382)-SUMIFS(E$2:E1382,C$2:C1382,C1382)+IFERROR(VLOOKUP(C1382,Master!B$1:F$101,5,FALSE),0)</f>
        <v>0</v>
      </c>
    </row>
    <row r="1383" spans="1:12">
      <c r="A1383" s="47">
        <f>IF(I1383=0,A1382,COUNTIF(I$2:I1383,"=0")+1)</f>
        <v>513</v>
      </c>
      <c r="B1383" s="203"/>
      <c r="C1383" s="345"/>
      <c r="D1383" s="189"/>
      <c r="E1383" s="188"/>
      <c r="F1383" s="190"/>
      <c r="G1383" t="e">
        <f t="shared" si="69"/>
        <v>#N/A</v>
      </c>
      <c r="H1383">
        <f>ROW()</f>
        <v>1383</v>
      </c>
      <c r="I1383" t="str">
        <f>IF(SUM(D1383:E1383)&lt;&gt;0,SUM(D$2:D1383)-SUM(E$2:E1383),"")</f>
        <v/>
      </c>
      <c r="J1383" s="203" t="str">
        <f t="shared" si="68"/>
        <v/>
      </c>
      <c r="K1383" s="54" t="str">
        <f t="shared" si="67"/>
        <v>By  Rs/-0</v>
      </c>
      <c r="L1383" s="51">
        <f>SUMIFS(D$2:D1383,C$2:C1383,C1383)-SUMIFS(E$2:E1383,C$2:C1383,C1383)+IFERROR(VLOOKUP(C1383,Master!B$1:F$101,5,FALSE),0)</f>
        <v>0</v>
      </c>
    </row>
    <row r="1384" spans="1:12">
      <c r="A1384" s="47">
        <f>IF(I1384=0,A1383,COUNTIF(I$2:I1384,"=0")+1)</f>
        <v>513</v>
      </c>
      <c r="B1384" s="203"/>
      <c r="C1384" s="345"/>
      <c r="D1384" s="189"/>
      <c r="E1384" s="188"/>
      <c r="F1384" s="190"/>
      <c r="G1384" t="e">
        <f t="shared" si="69"/>
        <v>#N/A</v>
      </c>
      <c r="H1384">
        <f>ROW()</f>
        <v>1384</v>
      </c>
      <c r="I1384" t="str">
        <f>IF(SUM(D1384:E1384)&lt;&gt;0,SUM(D$2:D1384)-SUM(E$2:E1384),"")</f>
        <v/>
      </c>
      <c r="J1384" s="203" t="str">
        <f t="shared" si="68"/>
        <v/>
      </c>
      <c r="K1384" s="54" t="str">
        <f t="shared" si="67"/>
        <v>By  Rs/-0</v>
      </c>
      <c r="L1384" s="51">
        <f>SUMIFS(D$2:D1384,C$2:C1384,C1384)-SUMIFS(E$2:E1384,C$2:C1384,C1384)+IFERROR(VLOOKUP(C1384,Master!B$1:F$101,5,FALSE),0)</f>
        <v>0</v>
      </c>
    </row>
    <row r="1385" spans="1:12">
      <c r="A1385" s="47">
        <f>IF(I1385=0,A1384,COUNTIF(I$2:I1385,"=0")+1)</f>
        <v>513</v>
      </c>
      <c r="B1385" s="203"/>
      <c r="C1385" s="345"/>
      <c r="D1385" s="189"/>
      <c r="E1385" s="188"/>
      <c r="F1385" s="190"/>
      <c r="G1385" t="e">
        <f t="shared" si="69"/>
        <v>#N/A</v>
      </c>
      <c r="H1385">
        <f>ROW()</f>
        <v>1385</v>
      </c>
      <c r="I1385" t="str">
        <f>IF(SUM(D1385:E1385)&lt;&gt;0,SUM(D$2:D1385)-SUM(E$2:E1385),"")</f>
        <v/>
      </c>
      <c r="J1385" s="203" t="str">
        <f t="shared" si="68"/>
        <v/>
      </c>
      <c r="K1385" s="54" t="str">
        <f t="shared" si="67"/>
        <v>By  Rs/-0</v>
      </c>
      <c r="L1385" s="51">
        <f>SUMIFS(D$2:D1385,C$2:C1385,C1385)-SUMIFS(E$2:E1385,C$2:C1385,C1385)+IFERROR(VLOOKUP(C1385,Master!B$1:F$101,5,FALSE),0)</f>
        <v>0</v>
      </c>
    </row>
    <row r="1386" spans="1:12">
      <c r="A1386" s="47">
        <f>IF(I1386=0,A1385,COUNTIF(I$2:I1386,"=0")+1)</f>
        <v>513</v>
      </c>
      <c r="B1386" s="203"/>
      <c r="C1386" s="345"/>
      <c r="D1386" s="189"/>
      <c r="E1386" s="188"/>
      <c r="F1386" s="190"/>
      <c r="G1386" t="e">
        <f t="shared" si="69"/>
        <v>#N/A</v>
      </c>
      <c r="H1386">
        <f>ROW()</f>
        <v>1386</v>
      </c>
      <c r="I1386" t="str">
        <f>IF(SUM(D1386:E1386)&lt;&gt;0,SUM(D$2:D1386)-SUM(E$2:E1386),"")</f>
        <v/>
      </c>
      <c r="J1386" s="203" t="str">
        <f t="shared" si="68"/>
        <v/>
      </c>
      <c r="K1386" s="54" t="str">
        <f t="shared" si="67"/>
        <v>By  Rs/-0</v>
      </c>
      <c r="L1386" s="51">
        <f>SUMIFS(D$2:D1386,C$2:C1386,C1386)-SUMIFS(E$2:E1386,C$2:C1386,C1386)+IFERROR(VLOOKUP(C1386,Master!B$1:F$101,5,FALSE),0)</f>
        <v>0</v>
      </c>
    </row>
    <row r="1387" spans="1:12">
      <c r="A1387" s="47">
        <f>IF(I1387=0,A1386,COUNTIF(I$2:I1387,"=0")+1)</f>
        <v>513</v>
      </c>
      <c r="B1387" s="203"/>
      <c r="C1387" s="345"/>
      <c r="D1387" s="189"/>
      <c r="E1387" s="188"/>
      <c r="F1387" s="190"/>
      <c r="G1387" t="e">
        <f t="shared" si="69"/>
        <v>#N/A</v>
      </c>
      <c r="H1387">
        <f>ROW()</f>
        <v>1387</v>
      </c>
      <c r="I1387" t="str">
        <f>IF(SUM(D1387:E1387)&lt;&gt;0,SUM(D$2:D1387)-SUM(E$2:E1387),"")</f>
        <v/>
      </c>
      <c r="J1387" s="203" t="str">
        <f t="shared" si="68"/>
        <v/>
      </c>
      <c r="K1387" s="54" t="str">
        <f t="shared" si="67"/>
        <v>By  Rs/-0</v>
      </c>
      <c r="L1387" s="51">
        <f>SUMIFS(D$2:D1387,C$2:C1387,C1387)-SUMIFS(E$2:E1387,C$2:C1387,C1387)+IFERROR(VLOOKUP(C1387,Master!B$1:F$101,5,FALSE),0)</f>
        <v>0</v>
      </c>
    </row>
    <row r="1388" spans="1:12">
      <c r="A1388" s="47">
        <f>IF(I1388=0,A1387,COUNTIF(I$2:I1388,"=0")+1)</f>
        <v>513</v>
      </c>
      <c r="B1388" s="203"/>
      <c r="C1388" s="345"/>
      <c r="D1388" s="189"/>
      <c r="E1388" s="188"/>
      <c r="F1388" s="190"/>
      <c r="G1388" t="e">
        <f t="shared" si="69"/>
        <v>#N/A</v>
      </c>
      <c r="H1388">
        <f>ROW()</f>
        <v>1388</v>
      </c>
      <c r="I1388" t="str">
        <f>IF(SUM(D1388:E1388)&lt;&gt;0,SUM(D$2:D1388)-SUM(E$2:E1388),"")</f>
        <v/>
      </c>
      <c r="J1388" s="203" t="str">
        <f t="shared" si="68"/>
        <v/>
      </c>
      <c r="K1388" s="54" t="str">
        <f t="shared" si="67"/>
        <v>By  Rs/-0</v>
      </c>
      <c r="L1388" s="51">
        <f>SUMIFS(D$2:D1388,C$2:C1388,C1388)-SUMIFS(E$2:E1388,C$2:C1388,C1388)+IFERROR(VLOOKUP(C1388,Master!B$1:F$101,5,FALSE),0)</f>
        <v>0</v>
      </c>
    </row>
    <row r="1389" spans="1:12">
      <c r="A1389" s="47">
        <f>IF(I1389=0,A1388,COUNTIF(I$2:I1389,"=0")+1)</f>
        <v>513</v>
      </c>
      <c r="B1389" s="203"/>
      <c r="C1389" s="345"/>
      <c r="D1389" s="189"/>
      <c r="E1389" s="188"/>
      <c r="F1389" s="190"/>
      <c r="G1389" t="e">
        <f t="shared" si="69"/>
        <v>#N/A</v>
      </c>
      <c r="H1389">
        <f>ROW()</f>
        <v>1389</v>
      </c>
      <c r="I1389" t="str">
        <f>IF(SUM(D1389:E1389)&lt;&gt;0,SUM(D$2:D1389)-SUM(E$2:E1389),"")</f>
        <v/>
      </c>
      <c r="J1389" s="203" t="str">
        <f t="shared" si="68"/>
        <v/>
      </c>
      <c r="K1389" s="54" t="str">
        <f t="shared" si="67"/>
        <v>By  Rs/-0</v>
      </c>
      <c r="L1389" s="51">
        <f>SUMIFS(D$2:D1389,C$2:C1389,C1389)-SUMIFS(E$2:E1389,C$2:C1389,C1389)+IFERROR(VLOOKUP(C1389,Master!B$1:F$101,5,FALSE),0)</f>
        <v>0</v>
      </c>
    </row>
    <row r="1390" spans="1:12">
      <c r="A1390" s="47">
        <f>IF(I1390=0,A1389,COUNTIF(I$2:I1390,"=0")+1)</f>
        <v>513</v>
      </c>
      <c r="B1390" s="203"/>
      <c r="C1390" s="345"/>
      <c r="D1390" s="189"/>
      <c r="E1390" s="188"/>
      <c r="F1390" s="190"/>
      <c r="G1390" t="e">
        <f t="shared" si="69"/>
        <v>#N/A</v>
      </c>
      <c r="H1390">
        <f>ROW()</f>
        <v>1390</v>
      </c>
      <c r="I1390" t="str">
        <f>IF(SUM(D1390:E1390)&lt;&gt;0,SUM(D$2:D1390)-SUM(E$2:E1390),"")</f>
        <v/>
      </c>
      <c r="J1390" s="203" t="str">
        <f t="shared" si="68"/>
        <v/>
      </c>
      <c r="K1390" s="54" t="str">
        <f t="shared" si="67"/>
        <v>By  Rs/-0</v>
      </c>
      <c r="L1390" s="51">
        <f>SUMIFS(D$2:D1390,C$2:C1390,C1390)-SUMIFS(E$2:E1390,C$2:C1390,C1390)+IFERROR(VLOOKUP(C1390,Master!B$1:F$101,5,FALSE),0)</f>
        <v>0</v>
      </c>
    </row>
    <row r="1391" spans="1:12">
      <c r="A1391" s="47">
        <f>IF(I1391=0,A1390,COUNTIF(I$2:I1391,"=0")+1)</f>
        <v>513</v>
      </c>
      <c r="B1391" s="203"/>
      <c r="C1391" s="345"/>
      <c r="D1391" s="189"/>
      <c r="E1391" s="188"/>
      <c r="F1391" s="190"/>
      <c r="G1391" t="e">
        <f t="shared" si="69"/>
        <v>#N/A</v>
      </c>
      <c r="H1391">
        <f>ROW()</f>
        <v>1391</v>
      </c>
      <c r="I1391" t="str">
        <f>IF(SUM(D1391:E1391)&lt;&gt;0,SUM(D$2:D1391)-SUM(E$2:E1391),"")</f>
        <v/>
      </c>
      <c r="J1391" s="203" t="str">
        <f t="shared" si="68"/>
        <v/>
      </c>
      <c r="K1391" s="54" t="str">
        <f t="shared" si="67"/>
        <v>By  Rs/-0</v>
      </c>
      <c r="L1391" s="51">
        <f>SUMIFS(D$2:D1391,C$2:C1391,C1391)-SUMIFS(E$2:E1391,C$2:C1391,C1391)+IFERROR(VLOOKUP(C1391,Master!B$1:F$101,5,FALSE),0)</f>
        <v>0</v>
      </c>
    </row>
    <row r="1392" spans="1:12">
      <c r="A1392" s="47">
        <f>IF(I1392=0,A1391,COUNTIF(I$2:I1392,"=0")+1)</f>
        <v>513</v>
      </c>
      <c r="B1392" s="203"/>
      <c r="C1392" s="345"/>
      <c r="D1392" s="189"/>
      <c r="E1392" s="188"/>
      <c r="F1392" s="190"/>
      <c r="G1392" t="e">
        <f t="shared" si="69"/>
        <v>#N/A</v>
      </c>
      <c r="H1392">
        <f>ROW()</f>
        <v>1392</v>
      </c>
      <c r="I1392" t="str">
        <f>IF(SUM(D1392:E1392)&lt;&gt;0,SUM(D$2:D1392)-SUM(E$2:E1392),"")</f>
        <v/>
      </c>
      <c r="J1392" s="203" t="str">
        <f t="shared" si="68"/>
        <v/>
      </c>
      <c r="K1392" s="54" t="str">
        <f t="shared" si="67"/>
        <v>By  Rs/-0</v>
      </c>
      <c r="L1392" s="51">
        <f>SUMIFS(D$2:D1392,C$2:C1392,C1392)-SUMIFS(E$2:E1392,C$2:C1392,C1392)+IFERROR(VLOOKUP(C1392,Master!B$1:F$101,5,FALSE),0)</f>
        <v>0</v>
      </c>
    </row>
    <row r="1393" spans="1:12">
      <c r="A1393" s="47">
        <f>IF(I1393=0,A1392,COUNTIF(I$2:I1393,"=0")+1)</f>
        <v>513</v>
      </c>
      <c r="B1393" s="203"/>
      <c r="C1393" s="345"/>
      <c r="D1393" s="189"/>
      <c r="E1393" s="188"/>
      <c r="F1393" s="190"/>
      <c r="G1393" t="e">
        <f t="shared" si="69"/>
        <v>#N/A</v>
      </c>
      <c r="H1393">
        <f>ROW()</f>
        <v>1393</v>
      </c>
      <c r="I1393" t="str">
        <f>IF(SUM(D1393:E1393)&lt;&gt;0,SUM(D$2:D1393)-SUM(E$2:E1393),"")</f>
        <v/>
      </c>
      <c r="J1393" s="203" t="str">
        <f t="shared" si="68"/>
        <v/>
      </c>
      <c r="K1393" s="54" t="str">
        <f t="shared" si="67"/>
        <v>By  Rs/-0</v>
      </c>
      <c r="L1393" s="51">
        <f>SUMIFS(D$2:D1393,C$2:C1393,C1393)-SUMIFS(E$2:E1393,C$2:C1393,C1393)+IFERROR(VLOOKUP(C1393,Master!B$1:F$101,5,FALSE),0)</f>
        <v>0</v>
      </c>
    </row>
    <row r="1394" spans="1:12">
      <c r="A1394" s="47">
        <f>IF(I1394=0,A1393,COUNTIF(I$2:I1394,"=0")+1)</f>
        <v>513</v>
      </c>
      <c r="B1394" s="203"/>
      <c r="C1394" s="345"/>
      <c r="D1394" s="189"/>
      <c r="E1394" s="188"/>
      <c r="F1394" s="190"/>
      <c r="G1394" t="e">
        <f t="shared" si="69"/>
        <v>#N/A</v>
      </c>
      <c r="H1394">
        <f>ROW()</f>
        <v>1394</v>
      </c>
      <c r="I1394" t="str">
        <f>IF(SUM(D1394:E1394)&lt;&gt;0,SUM(D$2:D1394)-SUM(E$2:E1394),"")</f>
        <v/>
      </c>
      <c r="J1394" s="203" t="str">
        <f t="shared" si="68"/>
        <v/>
      </c>
      <c r="K1394" s="54" t="str">
        <f t="shared" si="67"/>
        <v>By  Rs/-0</v>
      </c>
      <c r="L1394" s="51">
        <f>SUMIFS(D$2:D1394,C$2:C1394,C1394)-SUMIFS(E$2:E1394,C$2:C1394,C1394)+IFERROR(VLOOKUP(C1394,Master!B$1:F$101,5,FALSE),0)</f>
        <v>0</v>
      </c>
    </row>
    <row r="1395" spans="1:12">
      <c r="A1395" s="47">
        <f>IF(I1395=0,A1394,COUNTIF(I$2:I1395,"=0")+1)</f>
        <v>513</v>
      </c>
      <c r="B1395" s="203"/>
      <c r="C1395" s="345"/>
      <c r="D1395" s="189"/>
      <c r="E1395" s="188"/>
      <c r="F1395" s="190"/>
      <c r="G1395" t="e">
        <f t="shared" si="69"/>
        <v>#N/A</v>
      </c>
      <c r="H1395">
        <f>ROW()</f>
        <v>1395</v>
      </c>
      <c r="I1395" t="str">
        <f>IF(SUM(D1395:E1395)&lt;&gt;0,SUM(D$2:D1395)-SUM(E$2:E1395),"")</f>
        <v/>
      </c>
      <c r="J1395" s="203" t="str">
        <f t="shared" si="68"/>
        <v/>
      </c>
      <c r="K1395" s="54" t="str">
        <f t="shared" si="67"/>
        <v>By  Rs/-0</v>
      </c>
      <c r="L1395" s="51">
        <f>SUMIFS(D$2:D1395,C$2:C1395,C1395)-SUMIFS(E$2:E1395,C$2:C1395,C1395)+IFERROR(VLOOKUP(C1395,Master!B$1:F$101,5,FALSE),0)</f>
        <v>0</v>
      </c>
    </row>
    <row r="1396" spans="1:12">
      <c r="A1396" s="47">
        <f>IF(I1396=0,A1395,COUNTIF(I$2:I1396,"=0")+1)</f>
        <v>513</v>
      </c>
      <c r="B1396" s="203"/>
      <c r="C1396" s="345"/>
      <c r="D1396" s="189"/>
      <c r="E1396" s="188"/>
      <c r="F1396" s="190"/>
      <c r="G1396" t="e">
        <f t="shared" si="69"/>
        <v>#N/A</v>
      </c>
      <c r="H1396">
        <f>ROW()</f>
        <v>1396</v>
      </c>
      <c r="I1396" t="str">
        <f>IF(SUM(D1396:E1396)&lt;&gt;0,SUM(D$2:D1396)-SUM(E$2:E1396),"")</f>
        <v/>
      </c>
      <c r="J1396" s="203" t="str">
        <f t="shared" si="68"/>
        <v/>
      </c>
      <c r="K1396" s="54" t="str">
        <f t="shared" si="67"/>
        <v>By  Rs/-0</v>
      </c>
      <c r="L1396" s="51">
        <f>SUMIFS(D$2:D1396,C$2:C1396,C1396)-SUMIFS(E$2:E1396,C$2:C1396,C1396)+IFERROR(VLOOKUP(C1396,Master!B$1:F$101,5,FALSE),0)</f>
        <v>0</v>
      </c>
    </row>
    <row r="1397" spans="1:12">
      <c r="A1397" s="47">
        <f>IF(I1397=0,A1396,COUNTIF(I$2:I1397,"=0")+1)</f>
        <v>513</v>
      </c>
      <c r="B1397" s="203"/>
      <c r="C1397" s="345"/>
      <c r="D1397" s="189"/>
      <c r="E1397" s="188"/>
      <c r="F1397" s="190"/>
      <c r="G1397" t="e">
        <f t="shared" si="69"/>
        <v>#N/A</v>
      </c>
      <c r="H1397">
        <f>ROW()</f>
        <v>1397</v>
      </c>
      <c r="I1397" t="str">
        <f>IF(SUM(D1397:E1397)&lt;&gt;0,SUM(D$2:D1397)-SUM(E$2:E1397),"")</f>
        <v/>
      </c>
      <c r="J1397" s="203" t="str">
        <f t="shared" si="68"/>
        <v/>
      </c>
      <c r="K1397" s="54" t="str">
        <f t="shared" si="67"/>
        <v>By  Rs/-0</v>
      </c>
      <c r="L1397" s="51">
        <f>SUMIFS(D$2:D1397,C$2:C1397,C1397)-SUMIFS(E$2:E1397,C$2:C1397,C1397)+IFERROR(VLOOKUP(C1397,Master!B$1:F$101,5,FALSE),0)</f>
        <v>0</v>
      </c>
    </row>
    <row r="1398" spans="1:12">
      <c r="A1398" s="47">
        <f>IF(I1398=0,A1397,COUNTIF(I$2:I1398,"=0")+1)</f>
        <v>513</v>
      </c>
      <c r="B1398" s="203"/>
      <c r="C1398" s="345"/>
      <c r="D1398" s="189"/>
      <c r="E1398" s="188"/>
      <c r="F1398" s="190"/>
      <c r="G1398" t="e">
        <f t="shared" si="69"/>
        <v>#N/A</v>
      </c>
      <c r="H1398">
        <f>ROW()</f>
        <v>1398</v>
      </c>
      <c r="I1398" t="str">
        <f>IF(SUM(D1398:E1398)&lt;&gt;0,SUM(D$2:D1398)-SUM(E$2:E1398),"")</f>
        <v/>
      </c>
      <c r="J1398" s="203" t="str">
        <f t="shared" si="68"/>
        <v/>
      </c>
      <c r="K1398" s="54" t="str">
        <f t="shared" si="67"/>
        <v>By  Rs/-0</v>
      </c>
      <c r="L1398" s="51">
        <f>SUMIFS(D$2:D1398,C$2:C1398,C1398)-SUMIFS(E$2:E1398,C$2:C1398,C1398)+IFERROR(VLOOKUP(C1398,Master!B$1:F$101,5,FALSE),0)</f>
        <v>0</v>
      </c>
    </row>
    <row r="1399" spans="1:12">
      <c r="A1399" s="47">
        <f>IF(I1399=0,A1398,COUNTIF(I$2:I1399,"=0")+1)</f>
        <v>513</v>
      </c>
      <c r="B1399" s="203"/>
      <c r="C1399" s="345"/>
      <c r="D1399" s="189"/>
      <c r="E1399" s="188"/>
      <c r="F1399" s="190"/>
      <c r="G1399" t="e">
        <f t="shared" si="69"/>
        <v>#N/A</v>
      </c>
      <c r="H1399">
        <f>ROW()</f>
        <v>1399</v>
      </c>
      <c r="I1399" t="str">
        <f>IF(SUM(D1399:E1399)&lt;&gt;0,SUM(D$2:D1399)-SUM(E$2:E1399),"")</f>
        <v/>
      </c>
      <c r="J1399" s="203" t="str">
        <f t="shared" si="68"/>
        <v/>
      </c>
      <c r="K1399" s="54" t="str">
        <f t="shared" si="67"/>
        <v>By  Rs/-0</v>
      </c>
      <c r="L1399" s="51">
        <f>SUMIFS(D$2:D1399,C$2:C1399,C1399)-SUMIFS(E$2:E1399,C$2:C1399,C1399)+IFERROR(VLOOKUP(C1399,Master!B$1:F$101,5,FALSE),0)</f>
        <v>0</v>
      </c>
    </row>
    <row r="1400" spans="1:12">
      <c r="A1400" s="47">
        <f>IF(I1400=0,A1399,COUNTIF(I$2:I1400,"=0")+1)</f>
        <v>513</v>
      </c>
      <c r="B1400" s="203"/>
      <c r="C1400" s="345"/>
      <c r="D1400" s="189"/>
      <c r="E1400" s="188"/>
      <c r="F1400" s="190"/>
      <c r="G1400" t="e">
        <f t="shared" si="69"/>
        <v>#N/A</v>
      </c>
      <c r="H1400">
        <f>ROW()</f>
        <v>1400</v>
      </c>
      <c r="I1400" t="str">
        <f>IF(SUM(D1400:E1400)&lt;&gt;0,SUM(D$2:D1400)-SUM(E$2:E1400),"")</f>
        <v/>
      </c>
      <c r="J1400" s="203" t="str">
        <f t="shared" si="68"/>
        <v/>
      </c>
      <c r="K1400" s="54" t="str">
        <f t="shared" si="67"/>
        <v>By  Rs/-0</v>
      </c>
      <c r="L1400" s="51">
        <f>SUMIFS(D$2:D1400,C$2:C1400,C1400)-SUMIFS(E$2:E1400,C$2:C1400,C1400)+IFERROR(VLOOKUP(C1400,Master!B$1:F$101,5,FALSE),0)</f>
        <v>0</v>
      </c>
    </row>
    <row r="1401" spans="1:12">
      <c r="A1401" s="47">
        <f>IF(I1401=0,A1400,COUNTIF(I$2:I1401,"=0")+1)</f>
        <v>513</v>
      </c>
      <c r="B1401" s="203"/>
      <c r="C1401" s="345"/>
      <c r="D1401" s="189"/>
      <c r="E1401" s="188"/>
      <c r="F1401" s="190"/>
      <c r="G1401" t="e">
        <f t="shared" si="69"/>
        <v>#N/A</v>
      </c>
      <c r="H1401">
        <f>ROW()</f>
        <v>1401</v>
      </c>
      <c r="I1401" t="str">
        <f>IF(SUM(D1401:E1401)&lt;&gt;0,SUM(D$2:D1401)-SUM(E$2:E1401),"")</f>
        <v/>
      </c>
      <c r="J1401" s="203" t="str">
        <f t="shared" si="68"/>
        <v/>
      </c>
      <c r="K1401" s="54" t="str">
        <f t="shared" si="67"/>
        <v>By  Rs/-0</v>
      </c>
      <c r="L1401" s="51">
        <f>SUMIFS(D$2:D1401,C$2:C1401,C1401)-SUMIFS(E$2:E1401,C$2:C1401,C1401)+IFERROR(VLOOKUP(C1401,Master!B$1:F$101,5,FALSE),0)</f>
        <v>0</v>
      </c>
    </row>
    <row r="1402" spans="1:12">
      <c r="A1402" s="47">
        <f>IF(I1402=0,A1401,COUNTIF(I$2:I1402,"=0")+1)</f>
        <v>513</v>
      </c>
      <c r="B1402" s="203"/>
      <c r="C1402" s="345"/>
      <c r="D1402" s="189"/>
      <c r="E1402" s="188"/>
      <c r="F1402" s="190"/>
      <c r="G1402" t="e">
        <f t="shared" si="69"/>
        <v>#N/A</v>
      </c>
      <c r="H1402">
        <f>ROW()</f>
        <v>1402</v>
      </c>
      <c r="I1402" t="str">
        <f>IF(SUM(D1402:E1402)&lt;&gt;0,SUM(D$2:D1402)-SUM(E$2:E1402),"")</f>
        <v/>
      </c>
      <c r="J1402" s="203" t="str">
        <f t="shared" si="68"/>
        <v/>
      </c>
      <c r="K1402" s="54" t="str">
        <f t="shared" si="67"/>
        <v>By  Rs/-0</v>
      </c>
      <c r="L1402" s="51">
        <f>SUMIFS(D$2:D1402,C$2:C1402,C1402)-SUMIFS(E$2:E1402,C$2:C1402,C1402)+IFERROR(VLOOKUP(C1402,Master!B$1:F$101,5,FALSE),0)</f>
        <v>0</v>
      </c>
    </row>
    <row r="1403" spans="1:12">
      <c r="A1403" s="47">
        <f>IF(I1403=0,A1402,COUNTIF(I$2:I1403,"=0")+1)</f>
        <v>513</v>
      </c>
      <c r="B1403" s="203"/>
      <c r="C1403" s="345"/>
      <c r="D1403" s="189"/>
      <c r="E1403" s="188"/>
      <c r="F1403" s="190"/>
      <c r="G1403" t="e">
        <f t="shared" si="69"/>
        <v>#N/A</v>
      </c>
      <c r="H1403">
        <f>ROW()</f>
        <v>1403</v>
      </c>
      <c r="I1403" t="str">
        <f>IF(SUM(D1403:E1403)&lt;&gt;0,SUM(D$2:D1403)-SUM(E$2:E1403),"")</f>
        <v/>
      </c>
      <c r="J1403" s="203" t="str">
        <f t="shared" si="68"/>
        <v/>
      </c>
      <c r="K1403" s="54" t="str">
        <f t="shared" si="67"/>
        <v>By  Rs/-0</v>
      </c>
      <c r="L1403" s="51">
        <f>SUMIFS(D$2:D1403,C$2:C1403,C1403)-SUMIFS(E$2:E1403,C$2:C1403,C1403)+IFERROR(VLOOKUP(C1403,Master!B$1:F$101,5,FALSE),0)</f>
        <v>0</v>
      </c>
    </row>
    <row r="1404" spans="1:12">
      <c r="A1404" s="47">
        <f>IF(I1404=0,A1403,COUNTIF(I$2:I1404,"=0")+1)</f>
        <v>513</v>
      </c>
      <c r="B1404" s="203"/>
      <c r="C1404" s="345"/>
      <c r="D1404" s="189"/>
      <c r="E1404" s="188"/>
      <c r="F1404" s="190"/>
      <c r="G1404" t="e">
        <f t="shared" si="69"/>
        <v>#N/A</v>
      </c>
      <c r="H1404">
        <f>ROW()</f>
        <v>1404</v>
      </c>
      <c r="I1404" t="str">
        <f>IF(SUM(D1404:E1404)&lt;&gt;0,SUM(D$2:D1404)-SUM(E$2:E1404),"")</f>
        <v/>
      </c>
      <c r="J1404" s="203" t="str">
        <f t="shared" si="68"/>
        <v/>
      </c>
      <c r="K1404" s="54" t="str">
        <f t="shared" si="67"/>
        <v>By  Rs/-0</v>
      </c>
      <c r="L1404" s="51">
        <f>SUMIFS(D$2:D1404,C$2:C1404,C1404)-SUMIFS(E$2:E1404,C$2:C1404,C1404)+IFERROR(VLOOKUP(C1404,Master!B$1:F$101,5,FALSE),0)</f>
        <v>0</v>
      </c>
    </row>
    <row r="1405" spans="1:12">
      <c r="A1405" s="47">
        <f>IF(I1405=0,A1404,COUNTIF(I$2:I1405,"=0")+1)</f>
        <v>513</v>
      </c>
      <c r="B1405" s="203"/>
      <c r="C1405" s="345"/>
      <c r="D1405" s="189"/>
      <c r="E1405" s="188"/>
      <c r="F1405" s="190"/>
      <c r="G1405" t="e">
        <f t="shared" si="69"/>
        <v>#N/A</v>
      </c>
      <c r="H1405">
        <f>ROW()</f>
        <v>1405</v>
      </c>
      <c r="I1405" t="str">
        <f>IF(SUM(D1405:E1405)&lt;&gt;0,SUM(D$2:D1405)-SUM(E$2:E1405),"")</f>
        <v/>
      </c>
      <c r="J1405" s="203" t="str">
        <f t="shared" si="68"/>
        <v/>
      </c>
      <c r="K1405" s="54" t="str">
        <f t="shared" si="67"/>
        <v>By  Rs/-0</v>
      </c>
      <c r="L1405" s="51">
        <f>SUMIFS(D$2:D1405,C$2:C1405,C1405)-SUMIFS(E$2:E1405,C$2:C1405,C1405)+IFERROR(VLOOKUP(C1405,Master!B$1:F$101,5,FALSE),0)</f>
        <v>0</v>
      </c>
    </row>
    <row r="1406" spans="1:12">
      <c r="A1406" s="47">
        <f>IF(I1406=0,A1405,COUNTIF(I$2:I1406,"=0")+1)</f>
        <v>513</v>
      </c>
      <c r="B1406" s="203"/>
      <c r="C1406" s="345"/>
      <c r="D1406" s="189"/>
      <c r="E1406" s="188"/>
      <c r="F1406" s="190"/>
      <c r="G1406" t="e">
        <f t="shared" si="69"/>
        <v>#N/A</v>
      </c>
      <c r="H1406">
        <f>ROW()</f>
        <v>1406</v>
      </c>
      <c r="I1406" t="str">
        <f>IF(SUM(D1406:E1406)&lt;&gt;0,SUM(D$2:D1406)-SUM(E$2:E1406),"")</f>
        <v/>
      </c>
      <c r="J1406" s="203" t="str">
        <f t="shared" si="68"/>
        <v/>
      </c>
      <c r="K1406" s="54" t="str">
        <f t="shared" si="67"/>
        <v>By  Rs/-0</v>
      </c>
      <c r="L1406" s="51">
        <f>SUMIFS(D$2:D1406,C$2:C1406,C1406)-SUMIFS(E$2:E1406,C$2:C1406,C1406)+IFERROR(VLOOKUP(C1406,Master!B$1:F$101,5,FALSE),0)</f>
        <v>0</v>
      </c>
    </row>
    <row r="1407" spans="1:12">
      <c r="A1407" s="47">
        <f>IF(I1407=0,A1406,COUNTIF(I$2:I1407,"=0")+1)</f>
        <v>513</v>
      </c>
      <c r="B1407" s="203"/>
      <c r="C1407" s="345"/>
      <c r="D1407" s="189"/>
      <c r="E1407" s="188"/>
      <c r="F1407" s="190"/>
      <c r="G1407" t="e">
        <f t="shared" si="69"/>
        <v>#N/A</v>
      </c>
      <c r="H1407">
        <f>ROW()</f>
        <v>1407</v>
      </c>
      <c r="I1407" t="str">
        <f>IF(SUM(D1407:E1407)&lt;&gt;0,SUM(D$2:D1407)-SUM(E$2:E1407),"")</f>
        <v/>
      </c>
      <c r="J1407" s="203" t="str">
        <f t="shared" si="68"/>
        <v/>
      </c>
      <c r="K1407" s="54" t="str">
        <f t="shared" si="67"/>
        <v>By  Rs/-0</v>
      </c>
      <c r="L1407" s="51">
        <f>SUMIFS(D$2:D1407,C$2:C1407,C1407)-SUMIFS(E$2:E1407,C$2:C1407,C1407)+IFERROR(VLOOKUP(C1407,Master!B$1:F$101,5,FALSE),0)</f>
        <v>0</v>
      </c>
    </row>
    <row r="1408" spans="1:12">
      <c r="A1408" s="47">
        <f>IF(I1408=0,A1407,COUNTIF(I$2:I1408,"=0")+1)</f>
        <v>513</v>
      </c>
      <c r="B1408" s="203"/>
      <c r="C1408" s="345"/>
      <c r="D1408" s="189"/>
      <c r="E1408" s="188"/>
      <c r="F1408" s="190"/>
      <c r="G1408" t="e">
        <f t="shared" si="69"/>
        <v>#N/A</v>
      </c>
      <c r="H1408">
        <f>ROW()</f>
        <v>1408</v>
      </c>
      <c r="I1408" t="str">
        <f>IF(SUM(D1408:E1408)&lt;&gt;0,SUM(D$2:D1408)-SUM(E$2:E1408),"")</f>
        <v/>
      </c>
      <c r="J1408" s="203" t="str">
        <f t="shared" si="68"/>
        <v/>
      </c>
      <c r="K1408" s="54" t="str">
        <f t="shared" si="67"/>
        <v>By  Rs/-0</v>
      </c>
      <c r="L1408" s="51">
        <f>SUMIFS(D$2:D1408,C$2:C1408,C1408)-SUMIFS(E$2:E1408,C$2:C1408,C1408)+IFERROR(VLOOKUP(C1408,Master!B$1:F$101,5,FALSE),0)</f>
        <v>0</v>
      </c>
    </row>
    <row r="1409" spans="1:12">
      <c r="A1409" s="47">
        <f>IF(I1409=0,A1408,COUNTIF(I$2:I1409,"=0")+1)</f>
        <v>513</v>
      </c>
      <c r="B1409" s="203"/>
      <c r="C1409" s="345"/>
      <c r="D1409" s="189"/>
      <c r="E1409" s="188"/>
      <c r="F1409" s="190"/>
      <c r="G1409" t="e">
        <f t="shared" si="69"/>
        <v>#N/A</v>
      </c>
      <c r="H1409">
        <f>ROW()</f>
        <v>1409</v>
      </c>
      <c r="I1409" t="str">
        <f>IF(SUM(D1409:E1409)&lt;&gt;0,SUM(D$2:D1409)-SUM(E$2:E1409),"")</f>
        <v/>
      </c>
      <c r="J1409" s="203" t="str">
        <f t="shared" si="68"/>
        <v/>
      </c>
      <c r="K1409" s="54" t="str">
        <f t="shared" si="67"/>
        <v>By  Rs/-0</v>
      </c>
      <c r="L1409" s="51">
        <f>SUMIFS(D$2:D1409,C$2:C1409,C1409)-SUMIFS(E$2:E1409,C$2:C1409,C1409)+IFERROR(VLOOKUP(C1409,Master!B$1:F$101,5,FALSE),0)</f>
        <v>0</v>
      </c>
    </row>
    <row r="1410" spans="1:12">
      <c r="A1410" s="47">
        <f>IF(I1410=0,A1409,COUNTIF(I$2:I1410,"=0")+1)</f>
        <v>513</v>
      </c>
      <c r="B1410" s="203"/>
      <c r="C1410" s="345"/>
      <c r="D1410" s="189"/>
      <c r="E1410" s="188"/>
      <c r="F1410" s="190"/>
      <c r="G1410" t="e">
        <f t="shared" si="69"/>
        <v>#N/A</v>
      </c>
      <c r="H1410">
        <f>ROW()</f>
        <v>1410</v>
      </c>
      <c r="I1410" t="str">
        <f>IF(SUM(D1410:E1410)&lt;&gt;0,SUM(D$2:D1410)-SUM(E$2:E1410),"")</f>
        <v/>
      </c>
      <c r="J1410" s="203" t="str">
        <f t="shared" si="68"/>
        <v/>
      </c>
      <c r="K1410" s="54" t="str">
        <f t="shared" ref="K1410:K1473" si="70">IF(I1410=0,"By "&amp;C1409&amp;" Rs/- "&amp;SUM(D1409:E1409),"By "&amp;C1411&amp;" Rs/-"&amp;SUM(D1411:E1411))</f>
        <v>By  Rs/-0</v>
      </c>
      <c r="L1410" s="51">
        <f>SUMIFS(D$2:D1410,C$2:C1410,C1410)-SUMIFS(E$2:E1410,C$2:C1410,C1410)+IFERROR(VLOOKUP(C1410,Master!B$1:F$101,5,FALSE),0)</f>
        <v>0</v>
      </c>
    </row>
    <row r="1411" spans="1:12">
      <c r="A1411" s="47">
        <f>IF(I1411=0,A1410,COUNTIF(I$2:I1411,"=0")+1)</f>
        <v>513</v>
      </c>
      <c r="B1411" s="203"/>
      <c r="C1411" s="345"/>
      <c r="D1411" s="189"/>
      <c r="E1411" s="188"/>
      <c r="F1411" s="190"/>
      <c r="G1411" t="e">
        <f t="shared" si="69"/>
        <v>#N/A</v>
      </c>
      <c r="H1411">
        <f>ROW()</f>
        <v>1411</v>
      </c>
      <c r="I1411" t="str">
        <f>IF(SUM(D1411:E1411)&lt;&gt;0,SUM(D$2:D1411)-SUM(E$2:E1411),"")</f>
        <v/>
      </c>
      <c r="J1411" s="203" t="str">
        <f t="shared" ref="J1411:J1474" si="71">IFERROR(AVERAGEIFS(B:B,A:A,A1411),"")</f>
        <v/>
      </c>
      <c r="K1411" s="54" t="str">
        <f t="shared" si="70"/>
        <v>By  Rs/-0</v>
      </c>
      <c r="L1411" s="51">
        <f>SUMIFS(D$2:D1411,C$2:C1411,C1411)-SUMIFS(E$2:E1411,C$2:C1411,C1411)+IFERROR(VLOOKUP(C1411,Master!B$1:F$101,5,FALSE),0)</f>
        <v>0</v>
      </c>
    </row>
    <row r="1412" spans="1:12">
      <c r="A1412" s="47">
        <f>IF(I1412=0,A1411,COUNTIF(I$2:I1412,"=0")+1)</f>
        <v>513</v>
      </c>
      <c r="B1412" s="203"/>
      <c r="C1412" s="345"/>
      <c r="D1412" s="189"/>
      <c r="E1412" s="188"/>
      <c r="F1412" s="190"/>
      <c r="G1412" t="e">
        <f t="shared" si="69"/>
        <v>#N/A</v>
      </c>
      <c r="H1412">
        <f>ROW()</f>
        <v>1412</v>
      </c>
      <c r="I1412" t="str">
        <f>IF(SUM(D1412:E1412)&lt;&gt;0,SUM(D$2:D1412)-SUM(E$2:E1412),"")</f>
        <v/>
      </c>
      <c r="J1412" s="203" t="str">
        <f t="shared" si="71"/>
        <v/>
      </c>
      <c r="K1412" s="54" t="str">
        <f t="shared" si="70"/>
        <v>By  Rs/-0</v>
      </c>
      <c r="L1412" s="51">
        <f>SUMIFS(D$2:D1412,C$2:C1412,C1412)-SUMIFS(E$2:E1412,C$2:C1412,C1412)+IFERROR(VLOOKUP(C1412,Master!B$1:F$101,5,FALSE),0)</f>
        <v>0</v>
      </c>
    </row>
    <row r="1413" spans="1:12">
      <c r="A1413" s="47">
        <f>IF(I1413=0,A1412,COUNTIF(I$2:I1413,"=0")+1)</f>
        <v>513</v>
      </c>
      <c r="B1413" s="203"/>
      <c r="C1413" s="345"/>
      <c r="D1413" s="189"/>
      <c r="E1413" s="188"/>
      <c r="F1413" s="190"/>
      <c r="G1413" t="e">
        <f t="shared" si="69"/>
        <v>#N/A</v>
      </c>
      <c r="H1413">
        <f>ROW()</f>
        <v>1413</v>
      </c>
      <c r="I1413" t="str">
        <f>IF(SUM(D1413:E1413)&lt;&gt;0,SUM(D$2:D1413)-SUM(E$2:E1413),"")</f>
        <v/>
      </c>
      <c r="J1413" s="203" t="str">
        <f t="shared" si="71"/>
        <v/>
      </c>
      <c r="K1413" s="54" t="str">
        <f t="shared" si="70"/>
        <v>By  Rs/-0</v>
      </c>
      <c r="L1413" s="51">
        <f>SUMIFS(D$2:D1413,C$2:C1413,C1413)-SUMIFS(E$2:E1413,C$2:C1413,C1413)+IFERROR(VLOOKUP(C1413,Master!B$1:F$101,5,FALSE),0)</f>
        <v>0</v>
      </c>
    </row>
    <row r="1414" spans="1:12">
      <c r="A1414" s="47">
        <f>IF(I1414=0,A1413,COUNTIF(I$2:I1414,"=0")+1)</f>
        <v>513</v>
      </c>
      <c r="B1414" s="203"/>
      <c r="C1414" s="345"/>
      <c r="D1414" s="189"/>
      <c r="E1414" s="188"/>
      <c r="F1414" s="190"/>
      <c r="G1414" t="e">
        <f t="shared" si="69"/>
        <v>#N/A</v>
      </c>
      <c r="H1414">
        <f>ROW()</f>
        <v>1414</v>
      </c>
      <c r="I1414" t="str">
        <f>IF(SUM(D1414:E1414)&lt;&gt;0,SUM(D$2:D1414)-SUM(E$2:E1414),"")</f>
        <v/>
      </c>
      <c r="J1414" s="203" t="str">
        <f t="shared" si="71"/>
        <v/>
      </c>
      <c r="K1414" s="54" t="str">
        <f t="shared" si="70"/>
        <v>By  Rs/-0</v>
      </c>
      <c r="L1414" s="51">
        <f>SUMIFS(D$2:D1414,C$2:C1414,C1414)-SUMIFS(E$2:E1414,C$2:C1414,C1414)+IFERROR(VLOOKUP(C1414,Master!B$1:F$101,5,FALSE),0)</f>
        <v>0</v>
      </c>
    </row>
    <row r="1415" spans="1:12">
      <c r="A1415" s="47">
        <f>IF(I1415=0,A1414,COUNTIF(I$2:I1415,"=0")+1)</f>
        <v>513</v>
      </c>
      <c r="B1415" s="203"/>
      <c r="C1415" s="345"/>
      <c r="D1415" s="189"/>
      <c r="E1415" s="188"/>
      <c r="F1415" s="190"/>
      <c r="G1415" t="e">
        <f t="shared" si="69"/>
        <v>#N/A</v>
      </c>
      <c r="H1415">
        <f>ROW()</f>
        <v>1415</v>
      </c>
      <c r="I1415" t="str">
        <f>IF(SUM(D1415:E1415)&lt;&gt;0,SUM(D$2:D1415)-SUM(E$2:E1415),"")</f>
        <v/>
      </c>
      <c r="J1415" s="203" t="str">
        <f t="shared" si="71"/>
        <v/>
      </c>
      <c r="K1415" s="54" t="str">
        <f t="shared" si="70"/>
        <v>By  Rs/-0</v>
      </c>
      <c r="L1415" s="51">
        <f>SUMIFS(D$2:D1415,C$2:C1415,C1415)-SUMIFS(E$2:E1415,C$2:C1415,C1415)+IFERROR(VLOOKUP(C1415,Master!B$1:F$101,5,FALSE),0)</f>
        <v>0</v>
      </c>
    </row>
    <row r="1416" spans="1:12">
      <c r="A1416" s="47">
        <f>IF(I1416=0,A1415,COUNTIF(I$2:I1416,"=0")+1)</f>
        <v>513</v>
      </c>
      <c r="B1416" s="203"/>
      <c r="C1416" s="345"/>
      <c r="D1416" s="189"/>
      <c r="E1416" s="188"/>
      <c r="F1416" s="190"/>
      <c r="G1416" t="e">
        <f t="shared" si="69"/>
        <v>#N/A</v>
      </c>
      <c r="H1416">
        <f>ROW()</f>
        <v>1416</v>
      </c>
      <c r="I1416" t="str">
        <f>IF(SUM(D1416:E1416)&lt;&gt;0,SUM(D$2:D1416)-SUM(E$2:E1416),"")</f>
        <v/>
      </c>
      <c r="J1416" s="203" t="str">
        <f t="shared" si="71"/>
        <v/>
      </c>
      <c r="K1416" s="54" t="str">
        <f t="shared" si="70"/>
        <v>By  Rs/-0</v>
      </c>
      <c r="L1416" s="51">
        <f>SUMIFS(D$2:D1416,C$2:C1416,C1416)-SUMIFS(E$2:E1416,C$2:C1416,C1416)+IFERROR(VLOOKUP(C1416,Master!B$1:F$101,5,FALSE),0)</f>
        <v>0</v>
      </c>
    </row>
    <row r="1417" spans="1:12">
      <c r="A1417" s="47">
        <f>IF(I1417=0,A1416,COUNTIF(I$2:I1417,"=0")+1)</f>
        <v>513</v>
      </c>
      <c r="B1417" s="203"/>
      <c r="C1417" s="345"/>
      <c r="D1417" s="189"/>
      <c r="E1417" s="188"/>
      <c r="F1417" s="190"/>
      <c r="G1417" t="e">
        <f t="shared" si="69"/>
        <v>#N/A</v>
      </c>
      <c r="H1417">
        <f>ROW()</f>
        <v>1417</v>
      </c>
      <c r="I1417" t="str">
        <f>IF(SUM(D1417:E1417)&lt;&gt;0,SUM(D$2:D1417)-SUM(E$2:E1417),"")</f>
        <v/>
      </c>
      <c r="J1417" s="203" t="str">
        <f t="shared" si="71"/>
        <v/>
      </c>
      <c r="K1417" s="54" t="str">
        <f t="shared" si="70"/>
        <v>By  Rs/-0</v>
      </c>
      <c r="L1417" s="51">
        <f>SUMIFS(D$2:D1417,C$2:C1417,C1417)-SUMIFS(E$2:E1417,C$2:C1417,C1417)+IFERROR(VLOOKUP(C1417,Master!B$1:F$101,5,FALSE),0)</f>
        <v>0</v>
      </c>
    </row>
    <row r="1418" spans="1:12">
      <c r="A1418" s="47">
        <f>IF(I1418=0,A1417,COUNTIF(I$2:I1418,"=0")+1)</f>
        <v>513</v>
      </c>
      <c r="B1418" s="203"/>
      <c r="C1418" s="345"/>
      <c r="D1418" s="189"/>
      <c r="E1418" s="188"/>
      <c r="F1418" s="190"/>
      <c r="G1418" t="e">
        <f t="shared" si="69"/>
        <v>#N/A</v>
      </c>
      <c r="H1418">
        <f>ROW()</f>
        <v>1418</v>
      </c>
      <c r="I1418" t="str">
        <f>IF(SUM(D1418:E1418)&lt;&gt;0,SUM(D$2:D1418)-SUM(E$2:E1418),"")</f>
        <v/>
      </c>
      <c r="J1418" s="203" t="str">
        <f t="shared" si="71"/>
        <v/>
      </c>
      <c r="K1418" s="54" t="str">
        <f t="shared" si="70"/>
        <v>By  Rs/-0</v>
      </c>
      <c r="L1418" s="51">
        <f>SUMIFS(D$2:D1418,C$2:C1418,C1418)-SUMIFS(E$2:E1418,C$2:C1418,C1418)+IFERROR(VLOOKUP(C1418,Master!B$1:F$101,5,FALSE),0)</f>
        <v>0</v>
      </c>
    </row>
    <row r="1419" spans="1:12">
      <c r="A1419" s="47">
        <f>IF(I1419=0,A1418,COUNTIF(I$2:I1419,"=0")+1)</f>
        <v>513</v>
      </c>
      <c r="B1419" s="203"/>
      <c r="C1419" s="345"/>
      <c r="D1419" s="189"/>
      <c r="E1419" s="188"/>
      <c r="F1419" s="190"/>
      <c r="G1419" t="e">
        <f t="shared" si="69"/>
        <v>#N/A</v>
      </c>
      <c r="H1419">
        <f>ROW()</f>
        <v>1419</v>
      </c>
      <c r="I1419" t="str">
        <f>IF(SUM(D1419:E1419)&lt;&gt;0,SUM(D$2:D1419)-SUM(E$2:E1419),"")</f>
        <v/>
      </c>
      <c r="J1419" s="203" t="str">
        <f t="shared" si="71"/>
        <v/>
      </c>
      <c r="K1419" s="54" t="str">
        <f t="shared" si="70"/>
        <v>By  Rs/-0</v>
      </c>
      <c r="L1419" s="51">
        <f>SUMIFS(D$2:D1419,C$2:C1419,C1419)-SUMIFS(E$2:E1419,C$2:C1419,C1419)+IFERROR(VLOOKUP(C1419,Master!B$1:F$101,5,FALSE),0)</f>
        <v>0</v>
      </c>
    </row>
    <row r="1420" spans="1:12">
      <c r="A1420" s="47">
        <f>IF(I1420=0,A1419,COUNTIF(I$2:I1420,"=0")+1)</f>
        <v>513</v>
      </c>
      <c r="B1420" s="203"/>
      <c r="C1420" s="345"/>
      <c r="D1420" s="189"/>
      <c r="E1420" s="188"/>
      <c r="F1420" s="190"/>
      <c r="G1420" t="e">
        <f t="shared" ref="G1420:G1483" si="72">VLOOKUP(C1420,LL,2,FALSE)</f>
        <v>#N/A</v>
      </c>
      <c r="H1420">
        <f>ROW()</f>
        <v>1420</v>
      </c>
      <c r="I1420" t="str">
        <f>IF(SUM(D1420:E1420)&lt;&gt;0,SUM(D$2:D1420)-SUM(E$2:E1420),"")</f>
        <v/>
      </c>
      <c r="J1420" s="203" t="str">
        <f t="shared" si="71"/>
        <v/>
      </c>
      <c r="K1420" s="54" t="str">
        <f t="shared" si="70"/>
        <v>By  Rs/-0</v>
      </c>
      <c r="L1420" s="51">
        <f>SUMIFS(D$2:D1420,C$2:C1420,C1420)-SUMIFS(E$2:E1420,C$2:C1420,C1420)+IFERROR(VLOOKUP(C1420,Master!B$1:F$101,5,FALSE),0)</f>
        <v>0</v>
      </c>
    </row>
    <row r="1421" spans="1:12">
      <c r="A1421" s="47">
        <f>IF(I1421=0,A1420,COUNTIF(I$2:I1421,"=0")+1)</f>
        <v>513</v>
      </c>
      <c r="B1421" s="203"/>
      <c r="C1421" s="345"/>
      <c r="D1421" s="189"/>
      <c r="E1421" s="188"/>
      <c r="F1421" s="190"/>
      <c r="G1421" t="e">
        <f t="shared" si="72"/>
        <v>#N/A</v>
      </c>
      <c r="H1421">
        <f>ROW()</f>
        <v>1421</v>
      </c>
      <c r="I1421" t="str">
        <f>IF(SUM(D1421:E1421)&lt;&gt;0,SUM(D$2:D1421)-SUM(E$2:E1421),"")</f>
        <v/>
      </c>
      <c r="J1421" s="203" t="str">
        <f t="shared" si="71"/>
        <v/>
      </c>
      <c r="K1421" s="54" t="str">
        <f t="shared" si="70"/>
        <v>By  Rs/-0</v>
      </c>
      <c r="L1421" s="51">
        <f>SUMIFS(D$2:D1421,C$2:C1421,C1421)-SUMIFS(E$2:E1421,C$2:C1421,C1421)+IFERROR(VLOOKUP(C1421,Master!B$1:F$101,5,FALSE),0)</f>
        <v>0</v>
      </c>
    </row>
    <row r="1422" spans="1:12">
      <c r="A1422" s="47">
        <f>IF(I1422=0,A1421,COUNTIF(I$2:I1422,"=0")+1)</f>
        <v>513</v>
      </c>
      <c r="B1422" s="203"/>
      <c r="C1422" s="345"/>
      <c r="D1422" s="189"/>
      <c r="E1422" s="188"/>
      <c r="F1422" s="190"/>
      <c r="G1422" t="e">
        <f t="shared" si="72"/>
        <v>#N/A</v>
      </c>
      <c r="H1422">
        <f>ROW()</f>
        <v>1422</v>
      </c>
      <c r="I1422" t="str">
        <f>IF(SUM(D1422:E1422)&lt;&gt;0,SUM(D$2:D1422)-SUM(E$2:E1422),"")</f>
        <v/>
      </c>
      <c r="J1422" s="203" t="str">
        <f t="shared" si="71"/>
        <v/>
      </c>
      <c r="K1422" s="54" t="str">
        <f t="shared" si="70"/>
        <v>By  Rs/-0</v>
      </c>
      <c r="L1422" s="51">
        <f>SUMIFS(D$2:D1422,C$2:C1422,C1422)-SUMIFS(E$2:E1422,C$2:C1422,C1422)+IFERROR(VLOOKUP(C1422,Master!B$1:F$101,5,FALSE),0)</f>
        <v>0</v>
      </c>
    </row>
    <row r="1423" spans="1:12">
      <c r="A1423" s="47">
        <f>IF(I1423=0,A1422,COUNTIF(I$2:I1423,"=0")+1)</f>
        <v>513</v>
      </c>
      <c r="B1423" s="203"/>
      <c r="C1423" s="345"/>
      <c r="D1423" s="189"/>
      <c r="E1423" s="188"/>
      <c r="F1423" s="190"/>
      <c r="G1423" t="e">
        <f t="shared" si="72"/>
        <v>#N/A</v>
      </c>
      <c r="H1423">
        <f>ROW()</f>
        <v>1423</v>
      </c>
      <c r="I1423" t="str">
        <f>IF(SUM(D1423:E1423)&lt;&gt;0,SUM(D$2:D1423)-SUM(E$2:E1423),"")</f>
        <v/>
      </c>
      <c r="J1423" s="203" t="str">
        <f t="shared" si="71"/>
        <v/>
      </c>
      <c r="K1423" s="54" t="str">
        <f t="shared" si="70"/>
        <v>By  Rs/-0</v>
      </c>
      <c r="L1423" s="51">
        <f>SUMIFS(D$2:D1423,C$2:C1423,C1423)-SUMIFS(E$2:E1423,C$2:C1423,C1423)+IFERROR(VLOOKUP(C1423,Master!B$1:F$101,5,FALSE),0)</f>
        <v>0</v>
      </c>
    </row>
    <row r="1424" spans="1:12">
      <c r="A1424" s="47">
        <f>IF(I1424=0,A1423,COUNTIF(I$2:I1424,"=0")+1)</f>
        <v>513</v>
      </c>
      <c r="B1424" s="203"/>
      <c r="C1424" s="345"/>
      <c r="D1424" s="189"/>
      <c r="E1424" s="188"/>
      <c r="F1424" s="190"/>
      <c r="G1424" t="e">
        <f t="shared" si="72"/>
        <v>#N/A</v>
      </c>
      <c r="H1424">
        <f>ROW()</f>
        <v>1424</v>
      </c>
      <c r="I1424" t="str">
        <f>IF(SUM(D1424:E1424)&lt;&gt;0,SUM(D$2:D1424)-SUM(E$2:E1424),"")</f>
        <v/>
      </c>
      <c r="J1424" s="203" t="str">
        <f t="shared" si="71"/>
        <v/>
      </c>
      <c r="K1424" s="54" t="str">
        <f t="shared" si="70"/>
        <v>By  Rs/-0</v>
      </c>
      <c r="L1424" s="51">
        <f>SUMIFS(D$2:D1424,C$2:C1424,C1424)-SUMIFS(E$2:E1424,C$2:C1424,C1424)+IFERROR(VLOOKUP(C1424,Master!B$1:F$101,5,FALSE),0)</f>
        <v>0</v>
      </c>
    </row>
    <row r="1425" spans="1:12">
      <c r="A1425" s="47">
        <f>IF(I1425=0,A1424,COUNTIF(I$2:I1425,"=0")+1)</f>
        <v>513</v>
      </c>
      <c r="B1425" s="203"/>
      <c r="C1425" s="345"/>
      <c r="D1425" s="189"/>
      <c r="E1425" s="188"/>
      <c r="F1425" s="190"/>
      <c r="G1425" t="e">
        <f t="shared" si="72"/>
        <v>#N/A</v>
      </c>
      <c r="H1425">
        <f>ROW()</f>
        <v>1425</v>
      </c>
      <c r="I1425" t="str">
        <f>IF(SUM(D1425:E1425)&lt;&gt;0,SUM(D$2:D1425)-SUM(E$2:E1425),"")</f>
        <v/>
      </c>
      <c r="J1425" s="203" t="str">
        <f t="shared" si="71"/>
        <v/>
      </c>
      <c r="K1425" s="54" t="str">
        <f t="shared" si="70"/>
        <v>By  Rs/-0</v>
      </c>
      <c r="L1425" s="51">
        <f>SUMIFS(D$2:D1425,C$2:C1425,C1425)-SUMIFS(E$2:E1425,C$2:C1425,C1425)+IFERROR(VLOOKUP(C1425,Master!B$1:F$101,5,FALSE),0)</f>
        <v>0</v>
      </c>
    </row>
    <row r="1426" spans="1:12">
      <c r="A1426" s="307">
        <f>IF(I1426=0,A1425,COUNTIF(I$2:I1426,"=0")+1)</f>
        <v>513</v>
      </c>
      <c r="B1426" s="203"/>
      <c r="C1426" s="345"/>
      <c r="D1426" s="189"/>
      <c r="E1426" s="188"/>
      <c r="F1426" s="190"/>
      <c r="G1426" t="e">
        <f t="shared" si="72"/>
        <v>#N/A</v>
      </c>
      <c r="H1426">
        <f>ROW()</f>
        <v>1426</v>
      </c>
      <c r="I1426" t="str">
        <f>IF(SUM(D1426:E1426)&lt;&gt;0,SUM(D$2:D1426)-SUM(E$2:E1426),"")</f>
        <v/>
      </c>
      <c r="J1426" s="203" t="str">
        <f t="shared" si="71"/>
        <v/>
      </c>
      <c r="K1426" s="54" t="str">
        <f t="shared" si="70"/>
        <v>By  Rs/-0</v>
      </c>
      <c r="L1426" s="51">
        <f>SUMIFS(D$2:D1426,C$2:C1426,C1426)-SUMIFS(E$2:E1426,C$2:C1426,C1426)+IFERROR(VLOOKUP(C1426,Master!B$1:F$101,5,FALSE),0)</f>
        <v>0</v>
      </c>
    </row>
    <row r="1427" spans="1:12">
      <c r="A1427" s="47">
        <f>IF(I1427=0,A1426,COUNTIF(I$2:I1427,"=0")+1)</f>
        <v>513</v>
      </c>
      <c r="B1427" s="203"/>
      <c r="C1427" s="345"/>
      <c r="D1427" s="189"/>
      <c r="E1427" s="188"/>
      <c r="F1427" s="190"/>
      <c r="G1427" t="e">
        <f t="shared" si="72"/>
        <v>#N/A</v>
      </c>
      <c r="H1427">
        <f>ROW()</f>
        <v>1427</v>
      </c>
      <c r="I1427" t="str">
        <f>IF(SUM(D1427:E1427)&lt;&gt;0,SUM(D$2:D1427)-SUM(E$2:E1427),"")</f>
        <v/>
      </c>
      <c r="J1427" s="203" t="str">
        <f t="shared" si="71"/>
        <v/>
      </c>
      <c r="K1427" s="54" t="str">
        <f t="shared" si="70"/>
        <v>By  Rs/-0</v>
      </c>
      <c r="L1427" s="51">
        <f>SUMIFS(D$2:D1427,C$2:C1427,C1427)-SUMIFS(E$2:E1427,C$2:C1427,C1427)+IFERROR(VLOOKUP(C1427,Master!B$1:F$101,5,FALSE),0)</f>
        <v>0</v>
      </c>
    </row>
    <row r="1428" spans="1:12">
      <c r="A1428" s="47">
        <f>IF(I1428=0,A1427,COUNTIF(I$2:I1428,"=0")+1)</f>
        <v>513</v>
      </c>
      <c r="B1428" s="203"/>
      <c r="C1428" s="345"/>
      <c r="D1428" s="189"/>
      <c r="E1428" s="188"/>
      <c r="F1428" s="190"/>
      <c r="G1428" t="e">
        <f t="shared" si="72"/>
        <v>#N/A</v>
      </c>
      <c r="H1428">
        <f>ROW()</f>
        <v>1428</v>
      </c>
      <c r="I1428" t="str">
        <f>IF(SUM(D1428:E1428)&lt;&gt;0,SUM(D$2:D1428)-SUM(E$2:E1428),"")</f>
        <v/>
      </c>
      <c r="J1428" s="203" t="str">
        <f t="shared" si="71"/>
        <v/>
      </c>
      <c r="K1428" s="54" t="str">
        <f t="shared" si="70"/>
        <v>By  Rs/-0</v>
      </c>
      <c r="L1428" s="51">
        <f>SUMIFS(D$2:D1428,C$2:C1428,C1428)-SUMIFS(E$2:E1428,C$2:C1428,C1428)+IFERROR(VLOOKUP(C1428,Master!B$1:F$101,5,FALSE),0)</f>
        <v>0</v>
      </c>
    </row>
    <row r="1429" spans="1:12">
      <c r="A1429" s="47">
        <f>IF(I1429=0,A1428,COUNTIF(I$2:I1429,"=0")+1)</f>
        <v>513</v>
      </c>
      <c r="B1429" s="203"/>
      <c r="C1429" s="345"/>
      <c r="D1429" s="189"/>
      <c r="E1429" s="188"/>
      <c r="F1429" s="190"/>
      <c r="G1429" t="e">
        <f t="shared" si="72"/>
        <v>#N/A</v>
      </c>
      <c r="H1429">
        <f>ROW()</f>
        <v>1429</v>
      </c>
      <c r="I1429" t="str">
        <f>IF(SUM(D1429:E1429)&lt;&gt;0,SUM(D$2:D1429)-SUM(E$2:E1429),"")</f>
        <v/>
      </c>
      <c r="J1429" s="203" t="str">
        <f t="shared" si="71"/>
        <v/>
      </c>
      <c r="K1429" s="54" t="str">
        <f t="shared" si="70"/>
        <v>By  Rs/-0</v>
      </c>
      <c r="L1429" s="51">
        <f>SUMIFS(D$2:D1429,C$2:C1429,C1429)-SUMIFS(E$2:E1429,C$2:C1429,C1429)+IFERROR(VLOOKUP(C1429,Master!B$1:F$101,5,FALSE),0)</f>
        <v>0</v>
      </c>
    </row>
    <row r="1430" spans="1:12">
      <c r="A1430" s="47">
        <f>IF(I1430=0,A1429,COUNTIF(I$2:I1430,"=0")+1)</f>
        <v>513</v>
      </c>
      <c r="B1430" s="203"/>
      <c r="C1430" s="345"/>
      <c r="D1430" s="189"/>
      <c r="E1430" s="188"/>
      <c r="F1430" s="190"/>
      <c r="G1430" t="e">
        <f t="shared" si="72"/>
        <v>#N/A</v>
      </c>
      <c r="H1430">
        <f>ROW()</f>
        <v>1430</v>
      </c>
      <c r="I1430" t="str">
        <f>IF(SUM(D1430:E1430)&lt;&gt;0,SUM(D$2:D1430)-SUM(E$2:E1430),"")</f>
        <v/>
      </c>
      <c r="J1430" s="203" t="str">
        <f t="shared" si="71"/>
        <v/>
      </c>
      <c r="K1430" s="54" t="str">
        <f t="shared" si="70"/>
        <v>By  Rs/-0</v>
      </c>
      <c r="L1430" s="51">
        <f>SUMIFS(D$2:D1430,C$2:C1430,C1430)-SUMIFS(E$2:E1430,C$2:C1430,C1430)+IFERROR(VLOOKUP(C1430,Master!B$1:F$101,5,FALSE),0)</f>
        <v>0</v>
      </c>
    </row>
    <row r="1431" spans="1:12">
      <c r="A1431" s="47">
        <f>IF(I1431=0,A1430,COUNTIF(I$2:I1431,"=0")+1)</f>
        <v>513</v>
      </c>
      <c r="B1431" s="203"/>
      <c r="C1431" s="345"/>
      <c r="D1431" s="189"/>
      <c r="E1431" s="188"/>
      <c r="F1431" s="190"/>
      <c r="G1431" t="e">
        <f t="shared" si="72"/>
        <v>#N/A</v>
      </c>
      <c r="H1431">
        <f>ROW()</f>
        <v>1431</v>
      </c>
      <c r="I1431" t="str">
        <f>IF(SUM(D1431:E1431)&lt;&gt;0,SUM(D$2:D1431)-SUM(E$2:E1431),"")</f>
        <v/>
      </c>
      <c r="J1431" s="203" t="str">
        <f t="shared" si="71"/>
        <v/>
      </c>
      <c r="K1431" s="54" t="str">
        <f t="shared" si="70"/>
        <v>By  Rs/-0</v>
      </c>
      <c r="L1431" s="51">
        <f>SUMIFS(D$2:D1431,C$2:C1431,C1431)-SUMIFS(E$2:E1431,C$2:C1431,C1431)+IFERROR(VLOOKUP(C1431,Master!B$1:F$101,5,FALSE),0)</f>
        <v>0</v>
      </c>
    </row>
    <row r="1432" spans="1:12">
      <c r="A1432" s="47">
        <f>IF(I1432=0,A1431,COUNTIF(I$2:I1432,"=0")+1)</f>
        <v>513</v>
      </c>
      <c r="B1432" s="203"/>
      <c r="C1432" s="345"/>
      <c r="D1432" s="189"/>
      <c r="E1432" s="188"/>
      <c r="F1432" s="190"/>
      <c r="G1432" t="e">
        <f t="shared" si="72"/>
        <v>#N/A</v>
      </c>
      <c r="H1432">
        <f>ROW()</f>
        <v>1432</v>
      </c>
      <c r="I1432" t="str">
        <f>IF(SUM(D1432:E1432)&lt;&gt;0,SUM(D$2:D1432)-SUM(E$2:E1432),"")</f>
        <v/>
      </c>
      <c r="J1432" s="203" t="str">
        <f t="shared" si="71"/>
        <v/>
      </c>
      <c r="K1432" s="54" t="str">
        <f t="shared" si="70"/>
        <v>By  Rs/-0</v>
      </c>
      <c r="L1432" s="51">
        <f>SUMIFS(D$2:D1432,C$2:C1432,C1432)-SUMIFS(E$2:E1432,C$2:C1432,C1432)+IFERROR(VLOOKUP(C1432,Master!B$1:F$101,5,FALSE),0)</f>
        <v>0</v>
      </c>
    </row>
    <row r="1433" spans="1:12">
      <c r="A1433" s="47">
        <f>IF(I1433=0,A1432,COUNTIF(I$2:I1433,"=0")+1)</f>
        <v>513</v>
      </c>
      <c r="B1433" s="203"/>
      <c r="C1433" s="345"/>
      <c r="D1433" s="189"/>
      <c r="E1433" s="188"/>
      <c r="F1433" s="190"/>
      <c r="G1433" t="e">
        <f t="shared" si="72"/>
        <v>#N/A</v>
      </c>
      <c r="H1433">
        <f>ROW()</f>
        <v>1433</v>
      </c>
      <c r="I1433" t="str">
        <f>IF(SUM(D1433:E1433)&lt;&gt;0,SUM(D$2:D1433)-SUM(E$2:E1433),"")</f>
        <v/>
      </c>
      <c r="J1433" s="203" t="str">
        <f t="shared" si="71"/>
        <v/>
      </c>
      <c r="K1433" s="54" t="str">
        <f t="shared" si="70"/>
        <v>By  Rs/-0</v>
      </c>
      <c r="L1433" s="51">
        <f>SUMIFS(D$2:D1433,C$2:C1433,C1433)-SUMIFS(E$2:E1433,C$2:C1433,C1433)+IFERROR(VLOOKUP(C1433,Master!B$1:F$101,5,FALSE),0)</f>
        <v>0</v>
      </c>
    </row>
    <row r="1434" spans="1:12">
      <c r="A1434" s="47">
        <f>IF(I1434=0,A1433,COUNTIF(I$2:I1434,"=0")+1)</f>
        <v>513</v>
      </c>
      <c r="B1434" s="203"/>
      <c r="C1434" s="345"/>
      <c r="D1434" s="189"/>
      <c r="E1434" s="188"/>
      <c r="F1434" s="190"/>
      <c r="G1434" t="e">
        <f t="shared" si="72"/>
        <v>#N/A</v>
      </c>
      <c r="H1434">
        <f>ROW()</f>
        <v>1434</v>
      </c>
      <c r="I1434" t="str">
        <f>IF(SUM(D1434:E1434)&lt;&gt;0,SUM(D$2:D1434)-SUM(E$2:E1434),"")</f>
        <v/>
      </c>
      <c r="J1434" s="203" t="str">
        <f t="shared" si="71"/>
        <v/>
      </c>
      <c r="K1434" s="54" t="str">
        <f t="shared" si="70"/>
        <v>By  Rs/-0</v>
      </c>
      <c r="L1434" s="51">
        <f>SUMIFS(D$2:D1434,C$2:C1434,C1434)-SUMIFS(E$2:E1434,C$2:C1434,C1434)+IFERROR(VLOOKUP(C1434,Master!B$1:F$101,5,FALSE),0)</f>
        <v>0</v>
      </c>
    </row>
    <row r="1435" spans="1:12">
      <c r="A1435" s="47">
        <f>IF(I1435=0,A1434,COUNTIF(I$2:I1435,"=0")+1)</f>
        <v>513</v>
      </c>
      <c r="B1435" s="203"/>
      <c r="C1435" s="345"/>
      <c r="D1435" s="189"/>
      <c r="E1435" s="188"/>
      <c r="F1435" s="190"/>
      <c r="G1435" t="e">
        <f t="shared" si="72"/>
        <v>#N/A</v>
      </c>
      <c r="H1435">
        <f>ROW()</f>
        <v>1435</v>
      </c>
      <c r="I1435" t="str">
        <f>IF(SUM(D1435:E1435)&lt;&gt;0,SUM(D$2:D1435)-SUM(E$2:E1435),"")</f>
        <v/>
      </c>
      <c r="J1435" s="203" t="str">
        <f t="shared" si="71"/>
        <v/>
      </c>
      <c r="K1435" s="54" t="str">
        <f t="shared" si="70"/>
        <v>By  Rs/-0</v>
      </c>
      <c r="L1435" s="51">
        <f>SUMIFS(D$2:D1435,C$2:C1435,C1435)-SUMIFS(E$2:E1435,C$2:C1435,C1435)+IFERROR(VLOOKUP(C1435,Master!B$1:F$101,5,FALSE),0)</f>
        <v>0</v>
      </c>
    </row>
    <row r="1436" spans="1:12">
      <c r="A1436" s="47">
        <f>IF(I1436=0,A1435,COUNTIF(I$2:I1436,"=0")+1)</f>
        <v>513</v>
      </c>
      <c r="B1436" s="203"/>
      <c r="C1436" s="345"/>
      <c r="D1436" s="189"/>
      <c r="E1436" s="188"/>
      <c r="F1436" s="190"/>
      <c r="G1436" t="e">
        <f t="shared" si="72"/>
        <v>#N/A</v>
      </c>
      <c r="H1436">
        <f>ROW()</f>
        <v>1436</v>
      </c>
      <c r="I1436" t="str">
        <f>IF(SUM(D1436:E1436)&lt;&gt;0,SUM(D$2:D1436)-SUM(E$2:E1436),"")</f>
        <v/>
      </c>
      <c r="J1436" s="203" t="str">
        <f t="shared" si="71"/>
        <v/>
      </c>
      <c r="K1436" s="54" t="str">
        <f t="shared" si="70"/>
        <v>By  Rs/-0</v>
      </c>
      <c r="L1436" s="51">
        <f>SUMIFS(D$2:D1436,C$2:C1436,C1436)-SUMIFS(E$2:E1436,C$2:C1436,C1436)+IFERROR(VLOOKUP(C1436,Master!B$1:F$101,5,FALSE),0)</f>
        <v>0</v>
      </c>
    </row>
    <row r="1437" spans="1:12">
      <c r="A1437" s="47">
        <f>IF(I1437=0,A1436,COUNTIF(I$2:I1437,"=0")+1)</f>
        <v>513</v>
      </c>
      <c r="B1437" s="203"/>
      <c r="C1437" s="345"/>
      <c r="D1437" s="189"/>
      <c r="E1437" s="188"/>
      <c r="F1437" s="190"/>
      <c r="G1437" t="e">
        <f t="shared" si="72"/>
        <v>#N/A</v>
      </c>
      <c r="H1437">
        <f>ROW()</f>
        <v>1437</v>
      </c>
      <c r="I1437" t="str">
        <f>IF(SUM(D1437:E1437)&lt;&gt;0,SUM(D$2:D1437)-SUM(E$2:E1437),"")</f>
        <v/>
      </c>
      <c r="J1437" s="203" t="str">
        <f t="shared" si="71"/>
        <v/>
      </c>
      <c r="K1437" s="54" t="str">
        <f t="shared" si="70"/>
        <v>By  Rs/-0</v>
      </c>
      <c r="L1437" s="51">
        <f>SUMIFS(D$2:D1437,C$2:C1437,C1437)-SUMIFS(E$2:E1437,C$2:C1437,C1437)+IFERROR(VLOOKUP(C1437,Master!B$1:F$101,5,FALSE),0)</f>
        <v>0</v>
      </c>
    </row>
    <row r="1438" spans="1:12">
      <c r="A1438" s="47">
        <f>IF(I1438=0,A1437,COUNTIF(I$2:I1438,"=0")+1)</f>
        <v>513</v>
      </c>
      <c r="B1438" s="203"/>
      <c r="C1438" s="345"/>
      <c r="D1438" s="189"/>
      <c r="E1438" s="188"/>
      <c r="F1438" s="190"/>
      <c r="G1438" t="e">
        <f t="shared" si="72"/>
        <v>#N/A</v>
      </c>
      <c r="H1438">
        <f>ROW()</f>
        <v>1438</v>
      </c>
      <c r="I1438" t="str">
        <f>IF(SUM(D1438:E1438)&lt;&gt;0,SUM(D$2:D1438)-SUM(E$2:E1438),"")</f>
        <v/>
      </c>
      <c r="J1438" s="203" t="str">
        <f t="shared" si="71"/>
        <v/>
      </c>
      <c r="K1438" s="54" t="str">
        <f t="shared" si="70"/>
        <v>By  Rs/-0</v>
      </c>
      <c r="L1438" s="51">
        <f>SUMIFS(D$2:D1438,C$2:C1438,C1438)-SUMIFS(E$2:E1438,C$2:C1438,C1438)+IFERROR(VLOOKUP(C1438,Master!B$1:F$101,5,FALSE),0)</f>
        <v>0</v>
      </c>
    </row>
    <row r="1439" spans="1:12">
      <c r="A1439" s="47">
        <f>IF(I1439=0,A1438,COUNTIF(I$2:I1439,"=0")+1)</f>
        <v>513</v>
      </c>
      <c r="B1439" s="203"/>
      <c r="C1439" s="345"/>
      <c r="D1439" s="189"/>
      <c r="E1439" s="188"/>
      <c r="F1439" s="190"/>
      <c r="G1439" t="e">
        <f t="shared" si="72"/>
        <v>#N/A</v>
      </c>
      <c r="H1439">
        <f>ROW()</f>
        <v>1439</v>
      </c>
      <c r="I1439" t="str">
        <f>IF(SUM(D1439:E1439)&lt;&gt;0,SUM(D$2:D1439)-SUM(E$2:E1439),"")</f>
        <v/>
      </c>
      <c r="J1439" s="203" t="str">
        <f t="shared" si="71"/>
        <v/>
      </c>
      <c r="K1439" s="54" t="str">
        <f t="shared" si="70"/>
        <v>By  Rs/-0</v>
      </c>
      <c r="L1439" s="51">
        <f>SUMIFS(D$2:D1439,C$2:C1439,C1439)-SUMIFS(E$2:E1439,C$2:C1439,C1439)+IFERROR(VLOOKUP(C1439,Master!B$1:F$101,5,FALSE),0)</f>
        <v>0</v>
      </c>
    </row>
    <row r="1440" spans="1:12">
      <c r="A1440" s="47">
        <f>IF(I1440=0,A1439,COUNTIF(I$2:I1440,"=0")+1)</f>
        <v>513</v>
      </c>
      <c r="B1440" s="203"/>
      <c r="C1440" s="345"/>
      <c r="D1440" s="189"/>
      <c r="E1440" s="188"/>
      <c r="F1440" s="190"/>
      <c r="G1440" t="e">
        <f t="shared" si="72"/>
        <v>#N/A</v>
      </c>
      <c r="H1440">
        <f>ROW()</f>
        <v>1440</v>
      </c>
      <c r="I1440" t="str">
        <f>IF(SUM(D1440:E1440)&lt;&gt;0,SUM(D$2:D1440)-SUM(E$2:E1440),"")</f>
        <v/>
      </c>
      <c r="J1440" s="203" t="str">
        <f t="shared" si="71"/>
        <v/>
      </c>
      <c r="K1440" s="54" t="str">
        <f t="shared" si="70"/>
        <v>By  Rs/-0</v>
      </c>
      <c r="L1440" s="51">
        <f>SUMIFS(D$2:D1440,C$2:C1440,C1440)-SUMIFS(E$2:E1440,C$2:C1440,C1440)+IFERROR(VLOOKUP(C1440,Master!B$1:F$101,5,FALSE),0)</f>
        <v>0</v>
      </c>
    </row>
    <row r="1441" spans="1:12">
      <c r="A1441" s="47">
        <f>IF(I1441=0,A1440,COUNTIF(I$2:I1441,"=0")+1)</f>
        <v>513</v>
      </c>
      <c r="B1441" s="203"/>
      <c r="C1441" s="345"/>
      <c r="D1441" s="189"/>
      <c r="E1441" s="188"/>
      <c r="F1441" s="190"/>
      <c r="G1441" t="e">
        <f t="shared" si="72"/>
        <v>#N/A</v>
      </c>
      <c r="H1441">
        <f>ROW()</f>
        <v>1441</v>
      </c>
      <c r="I1441" t="str">
        <f>IF(SUM(D1441:E1441)&lt;&gt;0,SUM(D$2:D1441)-SUM(E$2:E1441),"")</f>
        <v/>
      </c>
      <c r="J1441" s="203" t="str">
        <f t="shared" si="71"/>
        <v/>
      </c>
      <c r="K1441" s="54" t="str">
        <f t="shared" si="70"/>
        <v>By  Rs/-0</v>
      </c>
      <c r="L1441" s="51">
        <f>SUMIFS(D$2:D1441,C$2:C1441,C1441)-SUMIFS(E$2:E1441,C$2:C1441,C1441)+IFERROR(VLOOKUP(C1441,Master!B$1:F$101,5,FALSE),0)</f>
        <v>0</v>
      </c>
    </row>
    <row r="1442" spans="1:12">
      <c r="A1442" s="47">
        <f>IF(I1442=0,A1441,COUNTIF(I$2:I1442,"=0")+1)</f>
        <v>513</v>
      </c>
      <c r="B1442" s="203"/>
      <c r="C1442" s="345"/>
      <c r="D1442" s="189"/>
      <c r="E1442" s="188"/>
      <c r="F1442" s="190"/>
      <c r="G1442" t="e">
        <f t="shared" si="72"/>
        <v>#N/A</v>
      </c>
      <c r="H1442">
        <f>ROW()</f>
        <v>1442</v>
      </c>
      <c r="I1442" t="str">
        <f>IF(SUM(D1442:E1442)&lt;&gt;0,SUM(D$2:D1442)-SUM(E$2:E1442),"")</f>
        <v/>
      </c>
      <c r="J1442" s="203" t="str">
        <f t="shared" si="71"/>
        <v/>
      </c>
      <c r="K1442" s="54" t="str">
        <f t="shared" si="70"/>
        <v>By  Rs/-0</v>
      </c>
      <c r="L1442" s="51">
        <f>SUMIFS(D$2:D1442,C$2:C1442,C1442)-SUMIFS(E$2:E1442,C$2:C1442,C1442)+IFERROR(VLOOKUP(C1442,Master!B$1:F$101,5,FALSE),0)</f>
        <v>0</v>
      </c>
    </row>
    <row r="1443" spans="1:12">
      <c r="A1443" s="47">
        <f>IF(I1443=0,A1442,COUNTIF(I$2:I1443,"=0")+1)</f>
        <v>513</v>
      </c>
      <c r="B1443" s="203"/>
      <c r="C1443" s="345"/>
      <c r="D1443" s="189"/>
      <c r="E1443" s="188"/>
      <c r="F1443" s="190"/>
      <c r="G1443" t="e">
        <f t="shared" si="72"/>
        <v>#N/A</v>
      </c>
      <c r="H1443">
        <f>ROW()</f>
        <v>1443</v>
      </c>
      <c r="I1443" t="str">
        <f>IF(SUM(D1443:E1443)&lt;&gt;0,SUM(D$2:D1443)-SUM(E$2:E1443),"")</f>
        <v/>
      </c>
      <c r="J1443" s="203" t="str">
        <f t="shared" si="71"/>
        <v/>
      </c>
      <c r="K1443" s="54" t="str">
        <f t="shared" si="70"/>
        <v>By  Rs/-0</v>
      </c>
      <c r="L1443" s="51">
        <f>SUMIFS(D$2:D1443,C$2:C1443,C1443)-SUMIFS(E$2:E1443,C$2:C1443,C1443)+IFERROR(VLOOKUP(C1443,Master!B$1:F$101,5,FALSE),0)</f>
        <v>0</v>
      </c>
    </row>
    <row r="1444" spans="1:12">
      <c r="A1444" s="47">
        <f>IF(I1444=0,A1443,COUNTIF(I$2:I1444,"=0")+1)</f>
        <v>513</v>
      </c>
      <c r="B1444" s="203"/>
      <c r="C1444" s="345"/>
      <c r="D1444" s="189"/>
      <c r="E1444" s="188"/>
      <c r="F1444" s="190"/>
      <c r="G1444" t="e">
        <f t="shared" si="72"/>
        <v>#N/A</v>
      </c>
      <c r="H1444">
        <f>ROW()</f>
        <v>1444</v>
      </c>
      <c r="I1444" t="str">
        <f>IF(SUM(D1444:E1444)&lt;&gt;0,SUM(D$2:D1444)-SUM(E$2:E1444),"")</f>
        <v/>
      </c>
      <c r="J1444" s="203" t="str">
        <f t="shared" si="71"/>
        <v/>
      </c>
      <c r="K1444" s="54" t="str">
        <f t="shared" si="70"/>
        <v>By  Rs/-0</v>
      </c>
      <c r="L1444" s="51">
        <f>SUMIFS(D$2:D1444,C$2:C1444,C1444)-SUMIFS(E$2:E1444,C$2:C1444,C1444)+IFERROR(VLOOKUP(C1444,Master!B$1:F$101,5,FALSE),0)</f>
        <v>0</v>
      </c>
    </row>
    <row r="1445" spans="1:12">
      <c r="A1445" s="47">
        <f>IF(I1445=0,A1444,COUNTIF(I$2:I1445,"=0")+1)</f>
        <v>513</v>
      </c>
      <c r="B1445" s="203"/>
      <c r="C1445" s="345"/>
      <c r="D1445" s="189"/>
      <c r="E1445" s="188"/>
      <c r="F1445" s="190"/>
      <c r="G1445" t="e">
        <f t="shared" si="72"/>
        <v>#N/A</v>
      </c>
      <c r="H1445">
        <f>ROW()</f>
        <v>1445</v>
      </c>
      <c r="I1445" t="str">
        <f>IF(SUM(D1445:E1445)&lt;&gt;0,SUM(D$2:D1445)-SUM(E$2:E1445),"")</f>
        <v/>
      </c>
      <c r="J1445" s="203" t="str">
        <f t="shared" si="71"/>
        <v/>
      </c>
      <c r="K1445" s="54" t="str">
        <f t="shared" si="70"/>
        <v>By  Rs/-0</v>
      </c>
      <c r="L1445" s="51">
        <f>SUMIFS(D$2:D1445,C$2:C1445,C1445)-SUMIFS(E$2:E1445,C$2:C1445,C1445)+IFERROR(VLOOKUP(C1445,Master!B$1:F$101,5,FALSE),0)</f>
        <v>0</v>
      </c>
    </row>
    <row r="1446" spans="1:12">
      <c r="A1446" s="47">
        <f>IF(I1446=0,A1445,COUNTIF(I$2:I1446,"=0")+1)</f>
        <v>513</v>
      </c>
      <c r="B1446" s="203"/>
      <c r="C1446" s="345"/>
      <c r="D1446" s="189"/>
      <c r="E1446" s="188"/>
      <c r="F1446" s="190"/>
      <c r="G1446" t="e">
        <f t="shared" si="72"/>
        <v>#N/A</v>
      </c>
      <c r="H1446">
        <f>ROW()</f>
        <v>1446</v>
      </c>
      <c r="I1446" t="str">
        <f>IF(SUM(D1446:E1446)&lt;&gt;0,SUM(D$2:D1446)-SUM(E$2:E1446),"")</f>
        <v/>
      </c>
      <c r="J1446" s="203" t="str">
        <f t="shared" si="71"/>
        <v/>
      </c>
      <c r="K1446" s="54" t="str">
        <f t="shared" si="70"/>
        <v>By  Rs/-0</v>
      </c>
      <c r="L1446" s="51">
        <f>SUMIFS(D$2:D1446,C$2:C1446,C1446)-SUMIFS(E$2:E1446,C$2:C1446,C1446)+IFERROR(VLOOKUP(C1446,Master!B$1:F$101,5,FALSE),0)</f>
        <v>0</v>
      </c>
    </row>
    <row r="1447" spans="1:12">
      <c r="A1447" s="47">
        <f>IF(I1447=0,A1446,COUNTIF(I$2:I1447,"=0")+1)</f>
        <v>513</v>
      </c>
      <c r="B1447" s="203"/>
      <c r="C1447" s="345"/>
      <c r="D1447" s="189"/>
      <c r="E1447" s="188"/>
      <c r="F1447" s="190"/>
      <c r="G1447" t="e">
        <f t="shared" si="72"/>
        <v>#N/A</v>
      </c>
      <c r="H1447">
        <f>ROW()</f>
        <v>1447</v>
      </c>
      <c r="I1447" t="str">
        <f>IF(SUM(D1447:E1447)&lt;&gt;0,SUM(D$2:D1447)-SUM(E$2:E1447),"")</f>
        <v/>
      </c>
      <c r="J1447" s="203" t="str">
        <f t="shared" si="71"/>
        <v/>
      </c>
      <c r="K1447" s="54" t="str">
        <f t="shared" si="70"/>
        <v>By  Rs/-0</v>
      </c>
      <c r="L1447" s="51">
        <f>SUMIFS(D$2:D1447,C$2:C1447,C1447)-SUMIFS(E$2:E1447,C$2:C1447,C1447)+IFERROR(VLOOKUP(C1447,Master!B$1:F$101,5,FALSE),0)</f>
        <v>0</v>
      </c>
    </row>
    <row r="1448" spans="1:12">
      <c r="A1448" s="47">
        <f>IF(I1448=0,A1447,COUNTIF(I$2:I1448,"=0")+1)</f>
        <v>513</v>
      </c>
      <c r="B1448" s="203"/>
      <c r="C1448" s="345"/>
      <c r="D1448" s="189"/>
      <c r="E1448" s="188"/>
      <c r="F1448" s="190"/>
      <c r="G1448" t="e">
        <f t="shared" si="72"/>
        <v>#N/A</v>
      </c>
      <c r="H1448">
        <f>ROW()</f>
        <v>1448</v>
      </c>
      <c r="I1448" t="str">
        <f>IF(SUM(D1448:E1448)&lt;&gt;0,SUM(D$2:D1448)-SUM(E$2:E1448),"")</f>
        <v/>
      </c>
      <c r="J1448" s="203" t="str">
        <f t="shared" si="71"/>
        <v/>
      </c>
      <c r="K1448" s="54" t="str">
        <f t="shared" si="70"/>
        <v>By  Rs/-0</v>
      </c>
      <c r="L1448" s="51">
        <f>SUMIFS(D$2:D1448,C$2:C1448,C1448)-SUMIFS(E$2:E1448,C$2:C1448,C1448)+IFERROR(VLOOKUP(C1448,Master!B$1:F$101,5,FALSE),0)</f>
        <v>0</v>
      </c>
    </row>
    <row r="1449" spans="1:12">
      <c r="A1449" s="47">
        <f>IF(I1449=0,A1448,COUNTIF(I$2:I1449,"=0")+1)</f>
        <v>513</v>
      </c>
      <c r="B1449" s="203"/>
      <c r="C1449" s="345"/>
      <c r="D1449" s="189"/>
      <c r="E1449" s="188"/>
      <c r="F1449" s="190"/>
      <c r="G1449" t="e">
        <f t="shared" si="72"/>
        <v>#N/A</v>
      </c>
      <c r="H1449">
        <f>ROW()</f>
        <v>1449</v>
      </c>
      <c r="I1449" t="str">
        <f>IF(SUM(D1449:E1449)&lt;&gt;0,SUM(D$2:D1449)-SUM(E$2:E1449),"")</f>
        <v/>
      </c>
      <c r="J1449" s="203" t="str">
        <f t="shared" si="71"/>
        <v/>
      </c>
      <c r="K1449" s="54" t="str">
        <f t="shared" si="70"/>
        <v>By  Rs/-0</v>
      </c>
      <c r="L1449" s="51">
        <f>SUMIFS(D$2:D1449,C$2:C1449,C1449)-SUMIFS(E$2:E1449,C$2:C1449,C1449)+IFERROR(VLOOKUP(C1449,Master!B$1:F$101,5,FALSE),0)</f>
        <v>0</v>
      </c>
    </row>
    <row r="1450" spans="1:12">
      <c r="A1450" s="47">
        <f>IF(I1450=0,A1449,COUNTIF(I$2:I1450,"=0")+1)</f>
        <v>513</v>
      </c>
      <c r="B1450" s="203"/>
      <c r="C1450" s="345"/>
      <c r="D1450" s="189"/>
      <c r="E1450" s="188"/>
      <c r="F1450" s="190"/>
      <c r="G1450" t="e">
        <f t="shared" si="72"/>
        <v>#N/A</v>
      </c>
      <c r="H1450">
        <f>ROW()</f>
        <v>1450</v>
      </c>
      <c r="I1450" t="str">
        <f>IF(SUM(D1450:E1450)&lt;&gt;0,SUM(D$2:D1450)-SUM(E$2:E1450),"")</f>
        <v/>
      </c>
      <c r="J1450" s="203" t="str">
        <f t="shared" si="71"/>
        <v/>
      </c>
      <c r="K1450" s="54" t="str">
        <f t="shared" si="70"/>
        <v>By  Rs/-0</v>
      </c>
      <c r="L1450" s="51">
        <f>SUMIFS(D$2:D1450,C$2:C1450,C1450)-SUMIFS(E$2:E1450,C$2:C1450,C1450)+IFERROR(VLOOKUP(C1450,Master!B$1:F$101,5,FALSE),0)</f>
        <v>0</v>
      </c>
    </row>
    <row r="1451" spans="1:12">
      <c r="A1451" s="47">
        <f>IF(I1451=0,A1450,COUNTIF(I$2:I1451,"=0")+1)</f>
        <v>513</v>
      </c>
      <c r="B1451" s="203"/>
      <c r="C1451" s="345"/>
      <c r="D1451" s="189"/>
      <c r="E1451" s="188"/>
      <c r="F1451" s="190"/>
      <c r="G1451" t="e">
        <f t="shared" si="72"/>
        <v>#N/A</v>
      </c>
      <c r="H1451">
        <f>ROW()</f>
        <v>1451</v>
      </c>
      <c r="I1451" t="str">
        <f>IF(SUM(D1451:E1451)&lt;&gt;0,SUM(D$2:D1451)-SUM(E$2:E1451),"")</f>
        <v/>
      </c>
      <c r="J1451" s="203" t="str">
        <f t="shared" si="71"/>
        <v/>
      </c>
      <c r="K1451" s="54" t="str">
        <f t="shared" si="70"/>
        <v>By  Rs/-0</v>
      </c>
      <c r="L1451" s="51">
        <f>SUMIFS(D$2:D1451,C$2:C1451,C1451)-SUMIFS(E$2:E1451,C$2:C1451,C1451)+IFERROR(VLOOKUP(C1451,Master!B$1:F$101,5,FALSE),0)</f>
        <v>0</v>
      </c>
    </row>
    <row r="1452" spans="1:12">
      <c r="A1452" s="47">
        <f>IF(I1452=0,A1451,COUNTIF(I$2:I1452,"=0")+1)</f>
        <v>513</v>
      </c>
      <c r="B1452" s="203"/>
      <c r="C1452" s="345"/>
      <c r="D1452" s="189"/>
      <c r="E1452" s="188"/>
      <c r="F1452" s="190"/>
      <c r="G1452" t="e">
        <f t="shared" si="72"/>
        <v>#N/A</v>
      </c>
      <c r="H1452">
        <f>ROW()</f>
        <v>1452</v>
      </c>
      <c r="I1452" t="str">
        <f>IF(SUM(D1452:E1452)&lt;&gt;0,SUM(D$2:D1452)-SUM(E$2:E1452),"")</f>
        <v/>
      </c>
      <c r="J1452" s="203" t="str">
        <f t="shared" si="71"/>
        <v/>
      </c>
      <c r="K1452" s="54" t="str">
        <f t="shared" si="70"/>
        <v>By  Rs/-0</v>
      </c>
      <c r="L1452" s="51">
        <f>SUMIFS(D$2:D1452,C$2:C1452,C1452)-SUMIFS(E$2:E1452,C$2:C1452,C1452)+IFERROR(VLOOKUP(C1452,Master!B$1:F$101,5,FALSE),0)</f>
        <v>0</v>
      </c>
    </row>
    <row r="1453" spans="1:12">
      <c r="A1453" s="47">
        <f>IF(I1453=0,A1452,COUNTIF(I$2:I1453,"=0")+1)</f>
        <v>513</v>
      </c>
      <c r="B1453" s="203"/>
      <c r="C1453" s="345"/>
      <c r="D1453" s="189"/>
      <c r="E1453" s="188"/>
      <c r="F1453" s="190"/>
      <c r="G1453" t="e">
        <f t="shared" si="72"/>
        <v>#N/A</v>
      </c>
      <c r="H1453">
        <f>ROW()</f>
        <v>1453</v>
      </c>
      <c r="I1453" t="str">
        <f>IF(SUM(D1453:E1453)&lt;&gt;0,SUM(D$2:D1453)-SUM(E$2:E1453),"")</f>
        <v/>
      </c>
      <c r="J1453" s="203" t="str">
        <f t="shared" si="71"/>
        <v/>
      </c>
      <c r="K1453" s="54" t="str">
        <f t="shared" si="70"/>
        <v>By  Rs/-0</v>
      </c>
      <c r="L1453" s="51">
        <f>SUMIFS(D$2:D1453,C$2:C1453,C1453)-SUMIFS(E$2:E1453,C$2:C1453,C1453)+IFERROR(VLOOKUP(C1453,Master!B$1:F$101,5,FALSE),0)</f>
        <v>0</v>
      </c>
    </row>
    <row r="1454" spans="1:12">
      <c r="A1454" s="47">
        <f>IF(I1454=0,A1453,COUNTIF(I$2:I1454,"=0")+1)</f>
        <v>513</v>
      </c>
      <c r="B1454" s="203"/>
      <c r="C1454" s="345"/>
      <c r="D1454" s="189"/>
      <c r="E1454" s="188"/>
      <c r="F1454" s="190"/>
      <c r="G1454" t="e">
        <f t="shared" si="72"/>
        <v>#N/A</v>
      </c>
      <c r="H1454">
        <f>ROW()</f>
        <v>1454</v>
      </c>
      <c r="I1454" t="str">
        <f>IF(SUM(D1454:E1454)&lt;&gt;0,SUM(D$2:D1454)-SUM(E$2:E1454),"")</f>
        <v/>
      </c>
      <c r="J1454" s="203" t="str">
        <f t="shared" si="71"/>
        <v/>
      </c>
      <c r="K1454" s="54" t="str">
        <f t="shared" si="70"/>
        <v>By  Rs/-0</v>
      </c>
      <c r="L1454" s="51">
        <f>SUMIFS(D$2:D1454,C$2:C1454,C1454)-SUMIFS(E$2:E1454,C$2:C1454,C1454)+IFERROR(VLOOKUP(C1454,Master!B$1:F$101,5,FALSE),0)</f>
        <v>0</v>
      </c>
    </row>
    <row r="1455" spans="1:12">
      <c r="A1455" s="47">
        <f>IF(I1455=0,A1454,COUNTIF(I$2:I1455,"=0")+1)</f>
        <v>513</v>
      </c>
      <c r="B1455" s="203"/>
      <c r="C1455" s="345"/>
      <c r="D1455" s="189"/>
      <c r="E1455" s="188"/>
      <c r="F1455" s="190"/>
      <c r="G1455" t="e">
        <f t="shared" si="72"/>
        <v>#N/A</v>
      </c>
      <c r="H1455">
        <f>ROW()</f>
        <v>1455</v>
      </c>
      <c r="I1455" t="str">
        <f>IF(SUM(D1455:E1455)&lt;&gt;0,SUM(D$2:D1455)-SUM(E$2:E1455),"")</f>
        <v/>
      </c>
      <c r="J1455" s="203" t="str">
        <f t="shared" si="71"/>
        <v/>
      </c>
      <c r="K1455" s="54" t="str">
        <f t="shared" si="70"/>
        <v>By  Rs/-0</v>
      </c>
      <c r="L1455" s="51">
        <f>SUMIFS(D$2:D1455,C$2:C1455,C1455)-SUMIFS(E$2:E1455,C$2:C1455,C1455)+IFERROR(VLOOKUP(C1455,Master!B$1:F$101,5,FALSE),0)</f>
        <v>0</v>
      </c>
    </row>
    <row r="1456" spans="1:12">
      <c r="A1456" s="47">
        <f>IF(I1456=0,A1455,COUNTIF(I$2:I1456,"=0")+1)</f>
        <v>513</v>
      </c>
      <c r="B1456" s="203"/>
      <c r="C1456" s="345"/>
      <c r="D1456" s="189"/>
      <c r="E1456" s="188"/>
      <c r="F1456" s="190"/>
      <c r="G1456" t="e">
        <f t="shared" si="72"/>
        <v>#N/A</v>
      </c>
      <c r="H1456">
        <f>ROW()</f>
        <v>1456</v>
      </c>
      <c r="I1456" t="str">
        <f>IF(SUM(D1456:E1456)&lt;&gt;0,SUM(D$2:D1456)-SUM(E$2:E1456),"")</f>
        <v/>
      </c>
      <c r="J1456" s="203" t="str">
        <f t="shared" si="71"/>
        <v/>
      </c>
      <c r="K1456" s="54" t="str">
        <f t="shared" si="70"/>
        <v>By  Rs/-0</v>
      </c>
      <c r="L1456" s="51">
        <f>SUMIFS(D$2:D1456,C$2:C1456,C1456)-SUMIFS(E$2:E1456,C$2:C1456,C1456)+IFERROR(VLOOKUP(C1456,Master!B$1:F$101,5,FALSE),0)</f>
        <v>0</v>
      </c>
    </row>
    <row r="1457" spans="1:12">
      <c r="A1457" s="47">
        <f>IF(I1457=0,A1456,COUNTIF(I$2:I1457,"=0")+1)</f>
        <v>513</v>
      </c>
      <c r="B1457" s="203"/>
      <c r="C1457" s="345"/>
      <c r="D1457" s="189"/>
      <c r="E1457" s="188"/>
      <c r="F1457" s="190"/>
      <c r="G1457" t="e">
        <f t="shared" si="72"/>
        <v>#N/A</v>
      </c>
      <c r="H1457">
        <f>ROW()</f>
        <v>1457</v>
      </c>
      <c r="I1457" t="str">
        <f>IF(SUM(D1457:E1457)&lt;&gt;0,SUM(D$2:D1457)-SUM(E$2:E1457),"")</f>
        <v/>
      </c>
      <c r="J1457" s="203" t="str">
        <f t="shared" si="71"/>
        <v/>
      </c>
      <c r="K1457" s="54" t="str">
        <f t="shared" si="70"/>
        <v>By  Rs/-0</v>
      </c>
      <c r="L1457" s="51">
        <f>SUMIFS(D$2:D1457,C$2:C1457,C1457)-SUMIFS(E$2:E1457,C$2:C1457,C1457)+IFERROR(VLOOKUP(C1457,Master!B$1:F$101,5,FALSE),0)</f>
        <v>0</v>
      </c>
    </row>
    <row r="1458" spans="1:12">
      <c r="A1458" s="47">
        <f>IF(I1458=0,A1457,COUNTIF(I$2:I1458,"=0")+1)</f>
        <v>513</v>
      </c>
      <c r="B1458" s="203"/>
      <c r="C1458" s="345"/>
      <c r="D1458" s="189"/>
      <c r="E1458" s="188"/>
      <c r="F1458" s="190"/>
      <c r="G1458" t="e">
        <f t="shared" si="72"/>
        <v>#N/A</v>
      </c>
      <c r="H1458">
        <f>ROW()</f>
        <v>1458</v>
      </c>
      <c r="I1458" t="str">
        <f>IF(SUM(D1458:E1458)&lt;&gt;0,SUM(D$2:D1458)-SUM(E$2:E1458),"")</f>
        <v/>
      </c>
      <c r="J1458" s="203" t="str">
        <f t="shared" si="71"/>
        <v/>
      </c>
      <c r="K1458" s="54" t="str">
        <f t="shared" si="70"/>
        <v>By  Rs/-0</v>
      </c>
      <c r="L1458" s="51">
        <f>SUMIFS(D$2:D1458,C$2:C1458,C1458)-SUMIFS(E$2:E1458,C$2:C1458,C1458)+IFERROR(VLOOKUP(C1458,Master!B$1:F$101,5,FALSE),0)</f>
        <v>0</v>
      </c>
    </row>
    <row r="1459" spans="1:12">
      <c r="A1459" s="47">
        <f>IF(I1459=0,A1458,COUNTIF(I$2:I1459,"=0")+1)</f>
        <v>513</v>
      </c>
      <c r="B1459" s="203"/>
      <c r="C1459" s="345"/>
      <c r="D1459" s="189"/>
      <c r="E1459" s="188"/>
      <c r="F1459" s="190"/>
      <c r="G1459" t="e">
        <f t="shared" si="72"/>
        <v>#N/A</v>
      </c>
      <c r="H1459">
        <f>ROW()</f>
        <v>1459</v>
      </c>
      <c r="I1459" t="str">
        <f>IF(SUM(D1459:E1459)&lt;&gt;0,SUM(D$2:D1459)-SUM(E$2:E1459),"")</f>
        <v/>
      </c>
      <c r="J1459" s="203" t="str">
        <f t="shared" si="71"/>
        <v/>
      </c>
      <c r="K1459" s="54" t="str">
        <f t="shared" si="70"/>
        <v>By  Rs/-0</v>
      </c>
      <c r="L1459" s="51">
        <f>SUMIFS(D$2:D1459,C$2:C1459,C1459)-SUMIFS(E$2:E1459,C$2:C1459,C1459)+IFERROR(VLOOKUP(C1459,Master!B$1:F$101,5,FALSE),0)</f>
        <v>0</v>
      </c>
    </row>
    <row r="1460" spans="1:12">
      <c r="A1460" s="47">
        <f>IF(I1460=0,A1459,COUNTIF(I$2:I1460,"=0")+1)</f>
        <v>513</v>
      </c>
      <c r="B1460" s="203"/>
      <c r="C1460" s="345"/>
      <c r="D1460" s="189"/>
      <c r="E1460" s="188"/>
      <c r="F1460" s="190"/>
      <c r="G1460" t="e">
        <f t="shared" si="72"/>
        <v>#N/A</v>
      </c>
      <c r="H1460">
        <f>ROW()</f>
        <v>1460</v>
      </c>
      <c r="I1460" t="str">
        <f>IF(SUM(D1460:E1460)&lt;&gt;0,SUM(D$2:D1460)-SUM(E$2:E1460),"")</f>
        <v/>
      </c>
      <c r="J1460" s="203" t="str">
        <f t="shared" si="71"/>
        <v/>
      </c>
      <c r="K1460" s="54" t="str">
        <f t="shared" si="70"/>
        <v>By  Rs/-0</v>
      </c>
      <c r="L1460" s="51">
        <f>SUMIFS(D$2:D1460,C$2:C1460,C1460)-SUMIFS(E$2:E1460,C$2:C1460,C1460)+IFERROR(VLOOKUP(C1460,Master!B$1:F$101,5,FALSE),0)</f>
        <v>0</v>
      </c>
    </row>
    <row r="1461" spans="1:12">
      <c r="A1461" s="47">
        <f>IF(I1461=0,A1460,COUNTIF(I$2:I1461,"=0")+1)</f>
        <v>513</v>
      </c>
      <c r="B1461" s="203"/>
      <c r="C1461" s="345"/>
      <c r="D1461" s="189"/>
      <c r="E1461" s="188"/>
      <c r="F1461" s="190"/>
      <c r="G1461" t="e">
        <f t="shared" si="72"/>
        <v>#N/A</v>
      </c>
      <c r="H1461">
        <f>ROW()</f>
        <v>1461</v>
      </c>
      <c r="I1461" t="str">
        <f>IF(SUM(D1461:E1461)&lt;&gt;0,SUM(D$2:D1461)-SUM(E$2:E1461),"")</f>
        <v/>
      </c>
      <c r="J1461" s="203" t="str">
        <f t="shared" si="71"/>
        <v/>
      </c>
      <c r="K1461" s="54" t="str">
        <f t="shared" si="70"/>
        <v>By  Rs/-0</v>
      </c>
      <c r="L1461" s="51">
        <f>SUMIFS(D$2:D1461,C$2:C1461,C1461)-SUMIFS(E$2:E1461,C$2:C1461,C1461)+IFERROR(VLOOKUP(C1461,Master!B$1:F$101,5,FALSE),0)</f>
        <v>0</v>
      </c>
    </row>
    <row r="1462" spans="1:12">
      <c r="A1462" s="47">
        <f>IF(I1462=0,A1461,COUNTIF(I$2:I1462,"=0")+1)</f>
        <v>513</v>
      </c>
      <c r="B1462" s="203"/>
      <c r="C1462" s="345"/>
      <c r="D1462" s="189"/>
      <c r="E1462" s="188"/>
      <c r="F1462" s="190"/>
      <c r="G1462" t="e">
        <f t="shared" si="72"/>
        <v>#N/A</v>
      </c>
      <c r="H1462">
        <f>ROW()</f>
        <v>1462</v>
      </c>
      <c r="I1462" t="str">
        <f>IF(SUM(D1462:E1462)&lt;&gt;0,SUM(D$2:D1462)-SUM(E$2:E1462),"")</f>
        <v/>
      </c>
      <c r="J1462" s="203" t="str">
        <f t="shared" si="71"/>
        <v/>
      </c>
      <c r="K1462" s="54" t="str">
        <f t="shared" si="70"/>
        <v>By  Rs/-0</v>
      </c>
      <c r="L1462" s="51">
        <f>SUMIFS(D$2:D1462,C$2:C1462,C1462)-SUMIFS(E$2:E1462,C$2:C1462,C1462)+IFERROR(VLOOKUP(C1462,Master!B$1:F$101,5,FALSE),0)</f>
        <v>0</v>
      </c>
    </row>
    <row r="1463" spans="1:12">
      <c r="A1463" s="47">
        <f>IF(I1463=0,A1462,COUNTIF(I$2:I1463,"=0")+1)</f>
        <v>513</v>
      </c>
      <c r="B1463" s="203"/>
      <c r="C1463" s="345"/>
      <c r="D1463" s="189"/>
      <c r="E1463" s="188"/>
      <c r="F1463" s="190"/>
      <c r="G1463" t="e">
        <f t="shared" si="72"/>
        <v>#N/A</v>
      </c>
      <c r="H1463">
        <f>ROW()</f>
        <v>1463</v>
      </c>
      <c r="I1463" t="str">
        <f>IF(SUM(D1463:E1463)&lt;&gt;0,SUM(D$2:D1463)-SUM(E$2:E1463),"")</f>
        <v/>
      </c>
      <c r="J1463" s="203" t="str">
        <f t="shared" si="71"/>
        <v/>
      </c>
      <c r="K1463" s="54" t="str">
        <f t="shared" si="70"/>
        <v>By  Rs/-0</v>
      </c>
      <c r="L1463" s="51">
        <f>SUMIFS(D$2:D1463,C$2:C1463,C1463)-SUMIFS(E$2:E1463,C$2:C1463,C1463)+IFERROR(VLOOKUP(C1463,Master!B$1:F$101,5,FALSE),0)</f>
        <v>0</v>
      </c>
    </row>
    <row r="1464" spans="1:12">
      <c r="A1464" s="47">
        <f>IF(I1464=0,A1463,COUNTIF(I$2:I1464,"=0")+1)</f>
        <v>513</v>
      </c>
      <c r="B1464" s="203"/>
      <c r="C1464" s="345"/>
      <c r="D1464" s="189"/>
      <c r="E1464" s="188"/>
      <c r="F1464" s="190"/>
      <c r="G1464" t="e">
        <f t="shared" si="72"/>
        <v>#N/A</v>
      </c>
      <c r="H1464">
        <f>ROW()</f>
        <v>1464</v>
      </c>
      <c r="I1464" t="str">
        <f>IF(SUM(D1464:E1464)&lt;&gt;0,SUM(D$2:D1464)-SUM(E$2:E1464),"")</f>
        <v/>
      </c>
      <c r="J1464" s="203" t="str">
        <f t="shared" si="71"/>
        <v/>
      </c>
      <c r="K1464" s="54" t="str">
        <f t="shared" si="70"/>
        <v>By  Rs/-0</v>
      </c>
      <c r="L1464" s="51">
        <f>SUMIFS(D$2:D1464,C$2:C1464,C1464)-SUMIFS(E$2:E1464,C$2:C1464,C1464)+IFERROR(VLOOKUP(C1464,Master!B$1:F$101,5,FALSE),0)</f>
        <v>0</v>
      </c>
    </row>
    <row r="1465" spans="1:12">
      <c r="A1465" s="47">
        <f>IF(I1465=0,A1464,COUNTIF(I$2:I1465,"=0")+1)</f>
        <v>513</v>
      </c>
      <c r="B1465" s="203"/>
      <c r="C1465" s="345"/>
      <c r="D1465" s="189"/>
      <c r="E1465" s="188"/>
      <c r="F1465" s="190"/>
      <c r="G1465" t="e">
        <f t="shared" si="72"/>
        <v>#N/A</v>
      </c>
      <c r="H1465">
        <f>ROW()</f>
        <v>1465</v>
      </c>
      <c r="I1465" t="str">
        <f>IF(SUM(D1465:E1465)&lt;&gt;0,SUM(D$2:D1465)-SUM(E$2:E1465),"")</f>
        <v/>
      </c>
      <c r="J1465" s="203" t="str">
        <f t="shared" si="71"/>
        <v/>
      </c>
      <c r="K1465" s="54" t="str">
        <f t="shared" si="70"/>
        <v>By  Rs/-0</v>
      </c>
      <c r="L1465" s="51">
        <f>SUMIFS(D$2:D1465,C$2:C1465,C1465)-SUMIFS(E$2:E1465,C$2:C1465,C1465)+IFERROR(VLOOKUP(C1465,Master!B$1:F$101,5,FALSE),0)</f>
        <v>0</v>
      </c>
    </row>
    <row r="1466" spans="1:12">
      <c r="A1466" s="47">
        <f>IF(I1466=0,A1465,COUNTIF(I$2:I1466,"=0")+1)</f>
        <v>513</v>
      </c>
      <c r="B1466" s="203"/>
      <c r="C1466" s="345"/>
      <c r="D1466" s="189"/>
      <c r="E1466" s="188"/>
      <c r="F1466" s="190"/>
      <c r="G1466" t="e">
        <f t="shared" si="72"/>
        <v>#N/A</v>
      </c>
      <c r="H1466">
        <f>ROW()</f>
        <v>1466</v>
      </c>
      <c r="I1466" t="str">
        <f>IF(SUM(D1466:E1466)&lt;&gt;0,SUM(D$2:D1466)-SUM(E$2:E1466),"")</f>
        <v/>
      </c>
      <c r="J1466" s="203" t="str">
        <f t="shared" si="71"/>
        <v/>
      </c>
      <c r="K1466" s="54" t="str">
        <f t="shared" si="70"/>
        <v>By  Rs/-0</v>
      </c>
      <c r="L1466" s="51">
        <f>SUMIFS(D$2:D1466,C$2:C1466,C1466)-SUMIFS(E$2:E1466,C$2:C1466,C1466)+IFERROR(VLOOKUP(C1466,Master!B$1:F$101,5,FALSE),0)</f>
        <v>0</v>
      </c>
    </row>
    <row r="1467" spans="1:12">
      <c r="A1467" s="47">
        <f>IF(I1467=0,A1466,COUNTIF(I$2:I1467,"=0")+1)</f>
        <v>513</v>
      </c>
      <c r="B1467" s="203"/>
      <c r="C1467" s="345"/>
      <c r="D1467" s="189"/>
      <c r="E1467" s="188"/>
      <c r="F1467" s="190"/>
      <c r="G1467" t="e">
        <f t="shared" si="72"/>
        <v>#N/A</v>
      </c>
      <c r="H1467">
        <f>ROW()</f>
        <v>1467</v>
      </c>
      <c r="I1467" t="str">
        <f>IF(SUM(D1467:E1467)&lt;&gt;0,SUM(D$2:D1467)-SUM(E$2:E1467),"")</f>
        <v/>
      </c>
      <c r="J1467" s="203" t="str">
        <f t="shared" si="71"/>
        <v/>
      </c>
      <c r="K1467" s="54" t="str">
        <f t="shared" si="70"/>
        <v>By  Rs/-0</v>
      </c>
      <c r="L1467" s="51">
        <f>SUMIFS(D$2:D1467,C$2:C1467,C1467)-SUMIFS(E$2:E1467,C$2:C1467,C1467)+IFERROR(VLOOKUP(C1467,Master!B$1:F$101,5,FALSE),0)</f>
        <v>0</v>
      </c>
    </row>
    <row r="1468" spans="1:12">
      <c r="A1468" s="47">
        <f>IF(I1468=0,A1467,COUNTIF(I$2:I1468,"=0")+1)</f>
        <v>513</v>
      </c>
      <c r="B1468" s="203"/>
      <c r="C1468" s="345"/>
      <c r="D1468" s="189"/>
      <c r="E1468" s="188"/>
      <c r="F1468" s="190"/>
      <c r="G1468" t="e">
        <f t="shared" si="72"/>
        <v>#N/A</v>
      </c>
      <c r="H1468">
        <f>ROW()</f>
        <v>1468</v>
      </c>
      <c r="I1468" t="str">
        <f>IF(SUM(D1468:E1468)&lt;&gt;0,SUM(D$2:D1468)-SUM(E$2:E1468),"")</f>
        <v/>
      </c>
      <c r="J1468" s="203" t="str">
        <f t="shared" si="71"/>
        <v/>
      </c>
      <c r="K1468" s="54" t="str">
        <f t="shared" si="70"/>
        <v>By  Rs/-0</v>
      </c>
      <c r="L1468" s="51">
        <f>SUMIFS(D$2:D1468,C$2:C1468,C1468)-SUMIFS(E$2:E1468,C$2:C1468,C1468)+IFERROR(VLOOKUP(C1468,Master!B$1:F$101,5,FALSE),0)</f>
        <v>0</v>
      </c>
    </row>
    <row r="1469" spans="1:12">
      <c r="A1469" s="47">
        <f>IF(I1469=0,A1468,COUNTIF(I$2:I1469,"=0")+1)</f>
        <v>513</v>
      </c>
      <c r="B1469" s="203"/>
      <c r="C1469" s="345"/>
      <c r="D1469" s="189"/>
      <c r="E1469" s="188"/>
      <c r="F1469" s="190"/>
      <c r="G1469" t="e">
        <f t="shared" si="72"/>
        <v>#N/A</v>
      </c>
      <c r="H1469">
        <f>ROW()</f>
        <v>1469</v>
      </c>
      <c r="I1469" t="str">
        <f>IF(SUM(D1469:E1469)&lt;&gt;0,SUM(D$2:D1469)-SUM(E$2:E1469),"")</f>
        <v/>
      </c>
      <c r="J1469" s="203" t="str">
        <f t="shared" si="71"/>
        <v/>
      </c>
      <c r="K1469" s="54" t="str">
        <f t="shared" si="70"/>
        <v>By  Rs/-0</v>
      </c>
      <c r="L1469" s="51">
        <f>SUMIFS(D$2:D1469,C$2:C1469,C1469)-SUMIFS(E$2:E1469,C$2:C1469,C1469)+IFERROR(VLOOKUP(C1469,Master!B$1:F$101,5,FALSE),0)</f>
        <v>0</v>
      </c>
    </row>
    <row r="1470" spans="1:12">
      <c r="A1470" s="47">
        <f>IF(I1470=0,A1469,COUNTIF(I$2:I1470,"=0")+1)</f>
        <v>513</v>
      </c>
      <c r="B1470" s="203"/>
      <c r="C1470" s="345"/>
      <c r="D1470" s="189"/>
      <c r="E1470" s="188"/>
      <c r="F1470" s="190"/>
      <c r="G1470" t="e">
        <f t="shared" si="72"/>
        <v>#N/A</v>
      </c>
      <c r="H1470">
        <f>ROW()</f>
        <v>1470</v>
      </c>
      <c r="I1470" t="str">
        <f>IF(SUM(D1470:E1470)&lt;&gt;0,SUM(D$2:D1470)-SUM(E$2:E1470),"")</f>
        <v/>
      </c>
      <c r="J1470" s="203" t="str">
        <f t="shared" si="71"/>
        <v/>
      </c>
      <c r="K1470" s="54" t="str">
        <f t="shared" si="70"/>
        <v>By  Rs/-0</v>
      </c>
      <c r="L1470" s="51">
        <f>SUMIFS(D$2:D1470,C$2:C1470,C1470)-SUMIFS(E$2:E1470,C$2:C1470,C1470)+IFERROR(VLOOKUP(C1470,Master!B$1:F$101,5,FALSE),0)</f>
        <v>0</v>
      </c>
    </row>
    <row r="1471" spans="1:12">
      <c r="A1471" s="47">
        <f>IF(I1471=0,A1470,COUNTIF(I$2:I1471,"=0")+1)</f>
        <v>513</v>
      </c>
      <c r="B1471" s="203"/>
      <c r="C1471" s="345"/>
      <c r="D1471" s="189"/>
      <c r="E1471" s="188"/>
      <c r="F1471" s="190"/>
      <c r="G1471" t="e">
        <f t="shared" si="72"/>
        <v>#N/A</v>
      </c>
      <c r="H1471">
        <f>ROW()</f>
        <v>1471</v>
      </c>
      <c r="I1471" t="str">
        <f>IF(SUM(D1471:E1471)&lt;&gt;0,SUM(D$2:D1471)-SUM(E$2:E1471),"")</f>
        <v/>
      </c>
      <c r="J1471" s="203" t="str">
        <f t="shared" si="71"/>
        <v/>
      </c>
      <c r="K1471" s="54" t="str">
        <f t="shared" si="70"/>
        <v>By  Rs/-0</v>
      </c>
      <c r="L1471" s="51">
        <f>SUMIFS(D$2:D1471,C$2:C1471,C1471)-SUMIFS(E$2:E1471,C$2:C1471,C1471)+IFERROR(VLOOKUP(C1471,Master!B$1:F$101,5,FALSE),0)</f>
        <v>0</v>
      </c>
    </row>
    <row r="1472" spans="1:12">
      <c r="A1472" s="47">
        <f>IF(I1472=0,A1471,COUNTIF(I$2:I1472,"=0")+1)</f>
        <v>513</v>
      </c>
      <c r="B1472" s="203"/>
      <c r="C1472" s="345"/>
      <c r="D1472" s="189"/>
      <c r="E1472" s="188"/>
      <c r="F1472" s="190"/>
      <c r="G1472" t="e">
        <f t="shared" si="72"/>
        <v>#N/A</v>
      </c>
      <c r="H1472">
        <f>ROW()</f>
        <v>1472</v>
      </c>
      <c r="I1472" t="str">
        <f>IF(SUM(D1472:E1472)&lt;&gt;0,SUM(D$2:D1472)-SUM(E$2:E1472),"")</f>
        <v/>
      </c>
      <c r="J1472" s="203" t="str">
        <f t="shared" si="71"/>
        <v/>
      </c>
      <c r="K1472" s="54" t="str">
        <f t="shared" si="70"/>
        <v>By  Rs/-0</v>
      </c>
      <c r="L1472" s="51">
        <f>SUMIFS(D$2:D1472,C$2:C1472,C1472)-SUMIFS(E$2:E1472,C$2:C1472,C1472)+IFERROR(VLOOKUP(C1472,Master!B$1:F$101,5,FALSE),0)</f>
        <v>0</v>
      </c>
    </row>
    <row r="1473" spans="1:12">
      <c r="A1473" s="47">
        <f>IF(I1473=0,A1472,COUNTIF(I$2:I1473,"=0")+1)</f>
        <v>513</v>
      </c>
      <c r="B1473" s="203"/>
      <c r="C1473" s="345"/>
      <c r="D1473" s="189"/>
      <c r="E1473" s="188"/>
      <c r="F1473" s="190"/>
      <c r="G1473" t="e">
        <f t="shared" si="72"/>
        <v>#N/A</v>
      </c>
      <c r="H1473">
        <f>ROW()</f>
        <v>1473</v>
      </c>
      <c r="I1473" t="str">
        <f>IF(SUM(D1473:E1473)&lt;&gt;0,SUM(D$2:D1473)-SUM(E$2:E1473),"")</f>
        <v/>
      </c>
      <c r="J1473" s="203" t="str">
        <f t="shared" si="71"/>
        <v/>
      </c>
      <c r="K1473" s="54" t="str">
        <f t="shared" si="70"/>
        <v>By  Rs/-0</v>
      </c>
      <c r="L1473" s="51">
        <f>SUMIFS(D$2:D1473,C$2:C1473,C1473)-SUMIFS(E$2:E1473,C$2:C1473,C1473)+IFERROR(VLOOKUP(C1473,Master!B$1:F$101,5,FALSE),0)</f>
        <v>0</v>
      </c>
    </row>
    <row r="1474" spans="1:12">
      <c r="A1474" s="47">
        <f>IF(I1474=0,A1473,COUNTIF(I$2:I1474,"=0")+1)</f>
        <v>513</v>
      </c>
      <c r="B1474" s="203"/>
      <c r="C1474" s="345"/>
      <c r="D1474" s="189"/>
      <c r="E1474" s="188"/>
      <c r="F1474" s="190"/>
      <c r="G1474" t="e">
        <f t="shared" si="72"/>
        <v>#N/A</v>
      </c>
      <c r="H1474">
        <f>ROW()</f>
        <v>1474</v>
      </c>
      <c r="I1474" t="str">
        <f>IF(SUM(D1474:E1474)&lt;&gt;0,SUM(D$2:D1474)-SUM(E$2:E1474),"")</f>
        <v/>
      </c>
      <c r="J1474" s="203" t="str">
        <f t="shared" si="71"/>
        <v/>
      </c>
      <c r="K1474" s="54" t="str">
        <f t="shared" ref="K1474:K1537" si="73">IF(I1474=0,"By "&amp;C1473&amp;" Rs/- "&amp;SUM(D1473:E1473),"By "&amp;C1475&amp;" Rs/-"&amp;SUM(D1475:E1475))</f>
        <v>By  Rs/-0</v>
      </c>
      <c r="L1474" s="51">
        <f>SUMIFS(D$2:D1474,C$2:C1474,C1474)-SUMIFS(E$2:E1474,C$2:C1474,C1474)+IFERROR(VLOOKUP(C1474,Master!B$1:F$101,5,FALSE),0)</f>
        <v>0</v>
      </c>
    </row>
    <row r="1475" spans="1:12">
      <c r="A1475" s="47">
        <f>IF(I1475=0,A1474,COUNTIF(I$2:I1475,"=0")+1)</f>
        <v>513</v>
      </c>
      <c r="B1475" s="203"/>
      <c r="C1475" s="345"/>
      <c r="D1475" s="189"/>
      <c r="E1475" s="188"/>
      <c r="F1475" s="190"/>
      <c r="G1475" t="e">
        <f t="shared" si="72"/>
        <v>#N/A</v>
      </c>
      <c r="H1475">
        <f>ROW()</f>
        <v>1475</v>
      </c>
      <c r="I1475" t="str">
        <f>IF(SUM(D1475:E1475)&lt;&gt;0,SUM(D$2:D1475)-SUM(E$2:E1475),"")</f>
        <v/>
      </c>
      <c r="J1475" s="203" t="str">
        <f t="shared" ref="J1475:J1538" si="74">IFERROR(AVERAGEIFS(B:B,A:A,A1475),"")</f>
        <v/>
      </c>
      <c r="K1475" s="54" t="str">
        <f t="shared" si="73"/>
        <v>By  Rs/-0</v>
      </c>
      <c r="L1475" s="51">
        <f>SUMIFS(D$2:D1475,C$2:C1475,C1475)-SUMIFS(E$2:E1475,C$2:C1475,C1475)+IFERROR(VLOOKUP(C1475,Master!B$1:F$101,5,FALSE),0)</f>
        <v>0</v>
      </c>
    </row>
    <row r="1476" spans="1:12">
      <c r="A1476" s="47">
        <f>IF(I1476=0,A1475,COUNTIF(I$2:I1476,"=0")+1)</f>
        <v>513</v>
      </c>
      <c r="B1476" s="203"/>
      <c r="C1476" s="345"/>
      <c r="D1476" s="189"/>
      <c r="E1476" s="188"/>
      <c r="F1476" s="190"/>
      <c r="G1476" t="e">
        <f t="shared" si="72"/>
        <v>#N/A</v>
      </c>
      <c r="H1476">
        <f>ROW()</f>
        <v>1476</v>
      </c>
      <c r="I1476" t="str">
        <f>IF(SUM(D1476:E1476)&lt;&gt;0,SUM(D$2:D1476)-SUM(E$2:E1476),"")</f>
        <v/>
      </c>
      <c r="J1476" s="203" t="str">
        <f t="shared" si="74"/>
        <v/>
      </c>
      <c r="K1476" s="54" t="str">
        <f t="shared" si="73"/>
        <v>By  Rs/-0</v>
      </c>
      <c r="L1476" s="51">
        <f>SUMIFS(D$2:D1476,C$2:C1476,C1476)-SUMIFS(E$2:E1476,C$2:C1476,C1476)+IFERROR(VLOOKUP(C1476,Master!B$1:F$101,5,FALSE),0)</f>
        <v>0</v>
      </c>
    </row>
    <row r="1477" spans="1:12">
      <c r="A1477" s="47">
        <f>IF(I1477=0,A1476,COUNTIF(I$2:I1477,"=0")+1)</f>
        <v>513</v>
      </c>
      <c r="B1477" s="203"/>
      <c r="C1477" s="345"/>
      <c r="D1477" s="189"/>
      <c r="E1477" s="188"/>
      <c r="F1477" s="190"/>
      <c r="G1477" t="e">
        <f t="shared" si="72"/>
        <v>#N/A</v>
      </c>
      <c r="H1477">
        <f>ROW()</f>
        <v>1477</v>
      </c>
      <c r="I1477" t="str">
        <f>IF(SUM(D1477:E1477)&lt;&gt;0,SUM(D$2:D1477)-SUM(E$2:E1477),"")</f>
        <v/>
      </c>
      <c r="J1477" s="203" t="str">
        <f t="shared" si="74"/>
        <v/>
      </c>
      <c r="K1477" s="54" t="str">
        <f t="shared" si="73"/>
        <v>By  Rs/-0</v>
      </c>
      <c r="L1477" s="51">
        <f>SUMIFS(D$2:D1477,C$2:C1477,C1477)-SUMIFS(E$2:E1477,C$2:C1477,C1477)+IFERROR(VLOOKUP(C1477,Master!B$1:F$101,5,FALSE),0)</f>
        <v>0</v>
      </c>
    </row>
    <row r="1478" spans="1:12">
      <c r="A1478" s="47">
        <f>IF(I1478=0,A1477,COUNTIF(I$2:I1478,"=0")+1)</f>
        <v>513</v>
      </c>
      <c r="B1478" s="203"/>
      <c r="C1478" s="345"/>
      <c r="D1478" s="189"/>
      <c r="E1478" s="188"/>
      <c r="F1478" s="190"/>
      <c r="G1478" t="e">
        <f t="shared" si="72"/>
        <v>#N/A</v>
      </c>
      <c r="H1478">
        <f>ROW()</f>
        <v>1478</v>
      </c>
      <c r="I1478" t="str">
        <f>IF(SUM(D1478:E1478)&lt;&gt;0,SUM(D$2:D1478)-SUM(E$2:E1478),"")</f>
        <v/>
      </c>
      <c r="J1478" s="203" t="str">
        <f t="shared" si="74"/>
        <v/>
      </c>
      <c r="K1478" s="54" t="str">
        <f t="shared" si="73"/>
        <v>By  Rs/-0</v>
      </c>
      <c r="L1478" s="51">
        <f>SUMIFS(D$2:D1478,C$2:C1478,C1478)-SUMIFS(E$2:E1478,C$2:C1478,C1478)+IFERROR(VLOOKUP(C1478,Master!B$1:F$101,5,FALSE),0)</f>
        <v>0</v>
      </c>
    </row>
    <row r="1479" spans="1:12">
      <c r="A1479" s="47">
        <f>IF(I1479=0,A1478,COUNTIF(I$2:I1479,"=0")+1)</f>
        <v>513</v>
      </c>
      <c r="B1479" s="203"/>
      <c r="C1479" s="345"/>
      <c r="D1479" s="189"/>
      <c r="E1479" s="188"/>
      <c r="F1479" s="190"/>
      <c r="G1479" t="e">
        <f t="shared" si="72"/>
        <v>#N/A</v>
      </c>
      <c r="H1479">
        <f>ROW()</f>
        <v>1479</v>
      </c>
      <c r="I1479" t="str">
        <f>IF(SUM(D1479:E1479)&lt;&gt;0,SUM(D$2:D1479)-SUM(E$2:E1479),"")</f>
        <v/>
      </c>
      <c r="J1479" s="203" t="str">
        <f t="shared" si="74"/>
        <v/>
      </c>
      <c r="K1479" s="54" t="str">
        <f t="shared" si="73"/>
        <v>By  Rs/-0</v>
      </c>
      <c r="L1479" s="51">
        <f>SUMIFS(D$2:D1479,C$2:C1479,C1479)-SUMIFS(E$2:E1479,C$2:C1479,C1479)+IFERROR(VLOOKUP(C1479,Master!B$1:F$101,5,FALSE),0)</f>
        <v>0</v>
      </c>
    </row>
    <row r="1480" spans="1:12">
      <c r="A1480" s="47">
        <f>IF(I1480=0,A1479,COUNTIF(I$2:I1480,"=0")+1)</f>
        <v>513</v>
      </c>
      <c r="B1480" s="203"/>
      <c r="C1480" s="345"/>
      <c r="D1480" s="189"/>
      <c r="E1480" s="188"/>
      <c r="F1480" s="190"/>
      <c r="G1480" t="e">
        <f t="shared" si="72"/>
        <v>#N/A</v>
      </c>
      <c r="H1480">
        <f>ROW()</f>
        <v>1480</v>
      </c>
      <c r="I1480" t="str">
        <f>IF(SUM(D1480:E1480)&lt;&gt;0,SUM(D$2:D1480)-SUM(E$2:E1480),"")</f>
        <v/>
      </c>
      <c r="J1480" s="203" t="str">
        <f t="shared" si="74"/>
        <v/>
      </c>
      <c r="K1480" s="54" t="str">
        <f t="shared" si="73"/>
        <v>By  Rs/-0</v>
      </c>
      <c r="L1480" s="51">
        <f>SUMIFS(D$2:D1480,C$2:C1480,C1480)-SUMIFS(E$2:E1480,C$2:C1480,C1480)+IFERROR(VLOOKUP(C1480,Master!B$1:F$101,5,FALSE),0)</f>
        <v>0</v>
      </c>
    </row>
    <row r="1481" spans="1:12">
      <c r="A1481" s="47">
        <f>IF(I1481=0,A1480,COUNTIF(I$2:I1481,"=0")+1)</f>
        <v>513</v>
      </c>
      <c r="B1481" s="203"/>
      <c r="C1481" s="345"/>
      <c r="D1481" s="189"/>
      <c r="E1481" s="188"/>
      <c r="F1481" s="190"/>
      <c r="G1481" t="e">
        <f t="shared" si="72"/>
        <v>#N/A</v>
      </c>
      <c r="H1481">
        <f>ROW()</f>
        <v>1481</v>
      </c>
      <c r="I1481" t="str">
        <f>IF(SUM(D1481:E1481)&lt;&gt;0,SUM(D$2:D1481)-SUM(E$2:E1481),"")</f>
        <v/>
      </c>
      <c r="J1481" s="203" t="str">
        <f t="shared" si="74"/>
        <v/>
      </c>
      <c r="K1481" s="54" t="str">
        <f t="shared" si="73"/>
        <v>By  Rs/-0</v>
      </c>
      <c r="L1481" s="51">
        <f>SUMIFS(D$2:D1481,C$2:C1481,C1481)-SUMIFS(E$2:E1481,C$2:C1481,C1481)+IFERROR(VLOOKUP(C1481,Master!B$1:F$101,5,FALSE),0)</f>
        <v>0</v>
      </c>
    </row>
    <row r="1482" spans="1:12">
      <c r="A1482" s="47">
        <f>IF(I1482=0,A1481,COUNTIF(I$2:I1482,"=0")+1)</f>
        <v>513</v>
      </c>
      <c r="B1482" s="203"/>
      <c r="C1482" s="345"/>
      <c r="D1482" s="189"/>
      <c r="E1482" s="188"/>
      <c r="F1482" s="190"/>
      <c r="G1482" t="e">
        <f t="shared" si="72"/>
        <v>#N/A</v>
      </c>
      <c r="H1482">
        <f>ROW()</f>
        <v>1482</v>
      </c>
      <c r="I1482" t="str">
        <f>IF(SUM(D1482:E1482)&lt;&gt;0,SUM(D$2:D1482)-SUM(E$2:E1482),"")</f>
        <v/>
      </c>
      <c r="J1482" s="203" t="str">
        <f t="shared" si="74"/>
        <v/>
      </c>
      <c r="K1482" s="54" t="str">
        <f t="shared" si="73"/>
        <v>By  Rs/-0</v>
      </c>
      <c r="L1482" s="51">
        <f>SUMIFS(D$2:D1482,C$2:C1482,C1482)-SUMIFS(E$2:E1482,C$2:C1482,C1482)+IFERROR(VLOOKUP(C1482,Master!B$1:F$101,5,FALSE),0)</f>
        <v>0</v>
      </c>
    </row>
    <row r="1483" spans="1:12">
      <c r="A1483" s="47">
        <f>IF(I1483=0,A1482,COUNTIF(I$2:I1483,"=0")+1)</f>
        <v>513</v>
      </c>
      <c r="B1483" s="203"/>
      <c r="C1483" s="345"/>
      <c r="D1483" s="189"/>
      <c r="E1483" s="188"/>
      <c r="F1483" s="190"/>
      <c r="G1483" t="e">
        <f t="shared" si="72"/>
        <v>#N/A</v>
      </c>
      <c r="H1483">
        <f>ROW()</f>
        <v>1483</v>
      </c>
      <c r="I1483" t="str">
        <f>IF(SUM(D1483:E1483)&lt;&gt;0,SUM(D$2:D1483)-SUM(E$2:E1483),"")</f>
        <v/>
      </c>
      <c r="J1483" s="203" t="str">
        <f t="shared" si="74"/>
        <v/>
      </c>
      <c r="K1483" s="54" t="str">
        <f t="shared" si="73"/>
        <v>By  Rs/-0</v>
      </c>
      <c r="L1483" s="51">
        <f>SUMIFS(D$2:D1483,C$2:C1483,C1483)-SUMIFS(E$2:E1483,C$2:C1483,C1483)+IFERROR(VLOOKUP(C1483,Master!B$1:F$101,5,FALSE),0)</f>
        <v>0</v>
      </c>
    </row>
    <row r="1484" spans="1:12">
      <c r="A1484" s="47">
        <f>IF(I1484=0,A1483,COUNTIF(I$2:I1484,"=0")+1)</f>
        <v>513</v>
      </c>
      <c r="B1484" s="203"/>
      <c r="C1484" s="345"/>
      <c r="D1484" s="189"/>
      <c r="E1484" s="188"/>
      <c r="F1484" s="190"/>
      <c r="G1484" t="e">
        <f t="shared" ref="G1484:G1547" si="75">VLOOKUP(C1484,LL,2,FALSE)</f>
        <v>#N/A</v>
      </c>
      <c r="H1484">
        <f>ROW()</f>
        <v>1484</v>
      </c>
      <c r="I1484" t="str">
        <f>IF(SUM(D1484:E1484)&lt;&gt;0,SUM(D$2:D1484)-SUM(E$2:E1484),"")</f>
        <v/>
      </c>
      <c r="J1484" s="203" t="str">
        <f t="shared" si="74"/>
        <v/>
      </c>
      <c r="K1484" s="54" t="str">
        <f t="shared" si="73"/>
        <v>By  Rs/-0</v>
      </c>
      <c r="L1484" s="51">
        <f>SUMIFS(D$2:D1484,C$2:C1484,C1484)-SUMIFS(E$2:E1484,C$2:C1484,C1484)+IFERROR(VLOOKUP(C1484,Master!B$1:F$101,5,FALSE),0)</f>
        <v>0</v>
      </c>
    </row>
    <row r="1485" spans="1:12">
      <c r="A1485" s="47">
        <f>IF(I1485=0,A1484,COUNTIF(I$2:I1485,"=0")+1)</f>
        <v>513</v>
      </c>
      <c r="B1485" s="203"/>
      <c r="C1485" s="345"/>
      <c r="D1485" s="189"/>
      <c r="E1485" s="188"/>
      <c r="F1485" s="190"/>
      <c r="G1485" t="e">
        <f t="shared" si="75"/>
        <v>#N/A</v>
      </c>
      <c r="H1485">
        <f>ROW()</f>
        <v>1485</v>
      </c>
      <c r="I1485" t="str">
        <f>IF(SUM(D1485:E1485)&lt;&gt;0,SUM(D$2:D1485)-SUM(E$2:E1485),"")</f>
        <v/>
      </c>
      <c r="J1485" s="203" t="str">
        <f t="shared" si="74"/>
        <v/>
      </c>
      <c r="K1485" s="54" t="str">
        <f t="shared" si="73"/>
        <v>By  Rs/-0</v>
      </c>
      <c r="L1485" s="51">
        <f>SUMIFS(D$2:D1485,C$2:C1485,C1485)-SUMIFS(E$2:E1485,C$2:C1485,C1485)+IFERROR(VLOOKUP(C1485,Master!B$1:F$101,5,FALSE),0)</f>
        <v>0</v>
      </c>
    </row>
    <row r="1486" spans="1:12">
      <c r="A1486" s="47">
        <f>IF(I1486=0,A1485,COUNTIF(I$2:I1486,"=0")+1)</f>
        <v>513</v>
      </c>
      <c r="B1486" s="203"/>
      <c r="C1486" s="345"/>
      <c r="D1486" s="189"/>
      <c r="E1486" s="188"/>
      <c r="F1486" s="190"/>
      <c r="G1486" t="e">
        <f t="shared" si="75"/>
        <v>#N/A</v>
      </c>
      <c r="H1486">
        <f>ROW()</f>
        <v>1486</v>
      </c>
      <c r="I1486" t="str">
        <f>IF(SUM(D1486:E1486)&lt;&gt;0,SUM(D$2:D1486)-SUM(E$2:E1486),"")</f>
        <v/>
      </c>
      <c r="J1486" s="203" t="str">
        <f t="shared" si="74"/>
        <v/>
      </c>
      <c r="K1486" s="54" t="str">
        <f t="shared" si="73"/>
        <v>By  Rs/-0</v>
      </c>
      <c r="L1486" s="51">
        <f>SUMIFS(D$2:D1486,C$2:C1486,C1486)-SUMIFS(E$2:E1486,C$2:C1486,C1486)+IFERROR(VLOOKUP(C1486,Master!B$1:F$101,5,FALSE),0)</f>
        <v>0</v>
      </c>
    </row>
    <row r="1487" spans="1:12">
      <c r="A1487" s="47">
        <f>IF(I1487=0,A1486,COUNTIF(I$2:I1487,"=0")+1)</f>
        <v>513</v>
      </c>
      <c r="B1487" s="203"/>
      <c r="C1487" s="345"/>
      <c r="D1487" s="189"/>
      <c r="E1487" s="188"/>
      <c r="F1487" s="190"/>
      <c r="G1487" t="e">
        <f t="shared" si="75"/>
        <v>#N/A</v>
      </c>
      <c r="H1487">
        <f>ROW()</f>
        <v>1487</v>
      </c>
      <c r="I1487" t="str">
        <f>IF(SUM(D1487:E1487)&lt;&gt;0,SUM(D$2:D1487)-SUM(E$2:E1487),"")</f>
        <v/>
      </c>
      <c r="J1487" s="203" t="str">
        <f t="shared" si="74"/>
        <v/>
      </c>
      <c r="K1487" s="54" t="str">
        <f t="shared" si="73"/>
        <v>By  Rs/-0</v>
      </c>
      <c r="L1487" s="51">
        <f>SUMIFS(D$2:D1487,C$2:C1487,C1487)-SUMIFS(E$2:E1487,C$2:C1487,C1487)+IFERROR(VLOOKUP(C1487,Master!B$1:F$101,5,FALSE),0)</f>
        <v>0</v>
      </c>
    </row>
    <row r="1488" spans="1:12">
      <c r="A1488" s="47">
        <f>IF(I1488=0,A1487,COUNTIF(I$2:I1488,"=0")+1)</f>
        <v>513</v>
      </c>
      <c r="B1488" s="203"/>
      <c r="C1488" s="345"/>
      <c r="D1488" s="189"/>
      <c r="E1488" s="188"/>
      <c r="F1488" s="190"/>
      <c r="G1488" t="e">
        <f t="shared" si="75"/>
        <v>#N/A</v>
      </c>
      <c r="H1488">
        <f>ROW()</f>
        <v>1488</v>
      </c>
      <c r="I1488" t="str">
        <f>IF(SUM(D1488:E1488)&lt;&gt;0,SUM(D$2:D1488)-SUM(E$2:E1488),"")</f>
        <v/>
      </c>
      <c r="J1488" s="203" t="str">
        <f t="shared" si="74"/>
        <v/>
      </c>
      <c r="K1488" s="54" t="str">
        <f t="shared" si="73"/>
        <v>By  Rs/-0</v>
      </c>
      <c r="L1488" s="51">
        <f>SUMIFS(D$2:D1488,C$2:C1488,C1488)-SUMIFS(E$2:E1488,C$2:C1488,C1488)+IFERROR(VLOOKUP(C1488,Master!B$1:F$101,5,FALSE),0)</f>
        <v>0</v>
      </c>
    </row>
    <row r="1489" spans="1:12">
      <c r="A1489" s="47">
        <f>IF(I1489=0,A1488,COUNTIF(I$2:I1489,"=0")+1)</f>
        <v>513</v>
      </c>
      <c r="B1489" s="203"/>
      <c r="C1489" s="345"/>
      <c r="D1489" s="189"/>
      <c r="E1489" s="188"/>
      <c r="F1489" s="190"/>
      <c r="G1489" t="e">
        <f t="shared" si="75"/>
        <v>#N/A</v>
      </c>
      <c r="H1489">
        <f>ROW()</f>
        <v>1489</v>
      </c>
      <c r="I1489" t="str">
        <f>IF(SUM(D1489:E1489)&lt;&gt;0,SUM(D$2:D1489)-SUM(E$2:E1489),"")</f>
        <v/>
      </c>
      <c r="J1489" s="203" t="str">
        <f t="shared" si="74"/>
        <v/>
      </c>
      <c r="K1489" s="54" t="str">
        <f t="shared" si="73"/>
        <v>By  Rs/-0</v>
      </c>
      <c r="L1489" s="51">
        <f>SUMIFS(D$2:D1489,C$2:C1489,C1489)-SUMIFS(E$2:E1489,C$2:C1489,C1489)+IFERROR(VLOOKUP(C1489,Master!B$1:F$101,5,FALSE),0)</f>
        <v>0</v>
      </c>
    </row>
    <row r="1490" spans="1:12">
      <c r="A1490" s="47">
        <f>IF(I1490=0,A1489,COUNTIF(I$2:I1490,"=0")+1)</f>
        <v>513</v>
      </c>
      <c r="B1490" s="203"/>
      <c r="C1490" s="345"/>
      <c r="D1490" s="189"/>
      <c r="E1490" s="188"/>
      <c r="F1490" s="190"/>
      <c r="G1490" t="e">
        <f t="shared" si="75"/>
        <v>#N/A</v>
      </c>
      <c r="H1490">
        <f>ROW()</f>
        <v>1490</v>
      </c>
      <c r="I1490" t="str">
        <f>IF(SUM(D1490:E1490)&lt;&gt;0,SUM(D$2:D1490)-SUM(E$2:E1490),"")</f>
        <v/>
      </c>
      <c r="J1490" s="203" t="str">
        <f t="shared" si="74"/>
        <v/>
      </c>
      <c r="K1490" s="54" t="str">
        <f t="shared" si="73"/>
        <v>By  Rs/-0</v>
      </c>
      <c r="L1490" s="51">
        <f>SUMIFS(D$2:D1490,C$2:C1490,C1490)-SUMIFS(E$2:E1490,C$2:C1490,C1490)+IFERROR(VLOOKUP(C1490,Master!B$1:F$101,5,FALSE),0)</f>
        <v>0</v>
      </c>
    </row>
    <row r="1491" spans="1:12">
      <c r="A1491" s="47">
        <f>IF(I1491=0,A1490,COUNTIF(I$2:I1491,"=0")+1)</f>
        <v>513</v>
      </c>
      <c r="B1491" s="203"/>
      <c r="C1491" s="345"/>
      <c r="D1491" s="189"/>
      <c r="E1491" s="188"/>
      <c r="F1491" s="190"/>
      <c r="G1491" t="e">
        <f t="shared" si="75"/>
        <v>#N/A</v>
      </c>
      <c r="H1491">
        <f>ROW()</f>
        <v>1491</v>
      </c>
      <c r="I1491" t="str">
        <f>IF(SUM(D1491:E1491)&lt;&gt;0,SUM(D$2:D1491)-SUM(E$2:E1491),"")</f>
        <v/>
      </c>
      <c r="J1491" s="203" t="str">
        <f t="shared" si="74"/>
        <v/>
      </c>
      <c r="K1491" s="54" t="str">
        <f t="shared" si="73"/>
        <v>By  Rs/-0</v>
      </c>
      <c r="L1491" s="51">
        <f>SUMIFS(D$2:D1491,C$2:C1491,C1491)-SUMIFS(E$2:E1491,C$2:C1491,C1491)+IFERROR(VLOOKUP(C1491,Master!B$1:F$101,5,FALSE),0)</f>
        <v>0</v>
      </c>
    </row>
    <row r="1492" spans="1:12">
      <c r="A1492" s="47">
        <f>IF(I1492=0,A1491,COUNTIF(I$2:I1492,"=0")+1)</f>
        <v>513</v>
      </c>
      <c r="B1492" s="203"/>
      <c r="C1492" s="345"/>
      <c r="D1492" s="189"/>
      <c r="E1492" s="188"/>
      <c r="F1492" s="190"/>
      <c r="G1492" t="e">
        <f t="shared" si="75"/>
        <v>#N/A</v>
      </c>
      <c r="H1492">
        <f>ROW()</f>
        <v>1492</v>
      </c>
      <c r="I1492" t="str">
        <f>IF(SUM(D1492:E1492)&lt;&gt;0,SUM(D$2:D1492)-SUM(E$2:E1492),"")</f>
        <v/>
      </c>
      <c r="J1492" s="203" t="str">
        <f t="shared" si="74"/>
        <v/>
      </c>
      <c r="K1492" s="54" t="str">
        <f t="shared" si="73"/>
        <v>By  Rs/-0</v>
      </c>
      <c r="L1492" s="51">
        <f>SUMIFS(D$2:D1492,C$2:C1492,C1492)-SUMIFS(E$2:E1492,C$2:C1492,C1492)+IFERROR(VLOOKUP(C1492,Master!B$1:F$101,5,FALSE),0)</f>
        <v>0</v>
      </c>
    </row>
    <row r="1493" spans="1:12">
      <c r="A1493" s="47">
        <f>IF(I1493=0,A1492,COUNTIF(I$2:I1493,"=0")+1)</f>
        <v>513</v>
      </c>
      <c r="B1493" s="203"/>
      <c r="C1493" s="345"/>
      <c r="D1493" s="189"/>
      <c r="E1493" s="188"/>
      <c r="F1493" s="190"/>
      <c r="G1493" t="e">
        <f t="shared" si="75"/>
        <v>#N/A</v>
      </c>
      <c r="H1493">
        <f>ROW()</f>
        <v>1493</v>
      </c>
      <c r="I1493" t="str">
        <f>IF(SUM(D1493:E1493)&lt;&gt;0,SUM(D$2:D1493)-SUM(E$2:E1493),"")</f>
        <v/>
      </c>
      <c r="J1493" s="203" t="str">
        <f t="shared" si="74"/>
        <v/>
      </c>
      <c r="K1493" s="54" t="str">
        <f t="shared" si="73"/>
        <v>By  Rs/-0</v>
      </c>
      <c r="L1493" s="51">
        <f>SUMIFS(D$2:D1493,C$2:C1493,C1493)-SUMIFS(E$2:E1493,C$2:C1493,C1493)+IFERROR(VLOOKUP(C1493,Master!B$1:F$101,5,FALSE),0)</f>
        <v>0</v>
      </c>
    </row>
    <row r="1494" spans="1:12">
      <c r="A1494" s="47">
        <f>IF(I1494=0,A1493,COUNTIF(I$2:I1494,"=0")+1)</f>
        <v>513</v>
      </c>
      <c r="B1494" s="203"/>
      <c r="C1494" s="345"/>
      <c r="D1494" s="189"/>
      <c r="E1494" s="188"/>
      <c r="F1494" s="190"/>
      <c r="G1494" t="e">
        <f t="shared" si="75"/>
        <v>#N/A</v>
      </c>
      <c r="H1494">
        <f>ROW()</f>
        <v>1494</v>
      </c>
      <c r="I1494" t="str">
        <f>IF(SUM(D1494:E1494)&lt;&gt;0,SUM(D$2:D1494)-SUM(E$2:E1494),"")</f>
        <v/>
      </c>
      <c r="J1494" s="203" t="str">
        <f t="shared" si="74"/>
        <v/>
      </c>
      <c r="K1494" s="54" t="str">
        <f t="shared" si="73"/>
        <v>By  Rs/-0</v>
      </c>
      <c r="L1494" s="51">
        <f>SUMIFS(D$2:D1494,C$2:C1494,C1494)-SUMIFS(E$2:E1494,C$2:C1494,C1494)+IFERROR(VLOOKUP(C1494,Master!B$1:F$101,5,FALSE),0)</f>
        <v>0</v>
      </c>
    </row>
    <row r="1495" spans="1:12">
      <c r="A1495" s="47">
        <f>IF(I1495=0,A1494,COUNTIF(I$2:I1495,"=0")+1)</f>
        <v>513</v>
      </c>
      <c r="B1495" s="203"/>
      <c r="C1495" s="345"/>
      <c r="D1495" s="189"/>
      <c r="E1495" s="188"/>
      <c r="F1495" s="190"/>
      <c r="G1495" t="e">
        <f t="shared" si="75"/>
        <v>#N/A</v>
      </c>
      <c r="H1495">
        <f>ROW()</f>
        <v>1495</v>
      </c>
      <c r="I1495" t="str">
        <f>IF(SUM(D1495:E1495)&lt;&gt;0,SUM(D$2:D1495)-SUM(E$2:E1495),"")</f>
        <v/>
      </c>
      <c r="J1495" s="203" t="str">
        <f t="shared" si="74"/>
        <v/>
      </c>
      <c r="K1495" s="54" t="str">
        <f t="shared" si="73"/>
        <v>By  Rs/-0</v>
      </c>
      <c r="L1495" s="51">
        <f>SUMIFS(D$2:D1495,C$2:C1495,C1495)-SUMIFS(E$2:E1495,C$2:C1495,C1495)+IFERROR(VLOOKUP(C1495,Master!B$1:F$101,5,FALSE),0)</f>
        <v>0</v>
      </c>
    </row>
    <row r="1496" spans="1:12">
      <c r="A1496" s="47">
        <f>IF(I1496=0,A1495,COUNTIF(I$2:I1496,"=0")+1)</f>
        <v>513</v>
      </c>
      <c r="B1496" s="203"/>
      <c r="C1496" s="345"/>
      <c r="D1496" s="189"/>
      <c r="E1496" s="188"/>
      <c r="F1496" s="190"/>
      <c r="G1496" t="e">
        <f t="shared" si="75"/>
        <v>#N/A</v>
      </c>
      <c r="H1496">
        <f>ROW()</f>
        <v>1496</v>
      </c>
      <c r="I1496" t="str">
        <f>IF(SUM(D1496:E1496)&lt;&gt;0,SUM(D$2:D1496)-SUM(E$2:E1496),"")</f>
        <v/>
      </c>
      <c r="J1496" s="203" t="str">
        <f t="shared" si="74"/>
        <v/>
      </c>
      <c r="K1496" s="54" t="str">
        <f t="shared" si="73"/>
        <v>By  Rs/-0</v>
      </c>
      <c r="L1496" s="51">
        <f>SUMIFS(D$2:D1496,C$2:C1496,C1496)-SUMIFS(E$2:E1496,C$2:C1496,C1496)+IFERROR(VLOOKUP(C1496,Master!B$1:F$101,5,FALSE),0)</f>
        <v>0</v>
      </c>
    </row>
    <row r="1497" spans="1:12">
      <c r="A1497" s="47">
        <f>IF(I1497=0,A1496,COUNTIF(I$2:I1497,"=0")+1)</f>
        <v>513</v>
      </c>
      <c r="B1497" s="203"/>
      <c r="C1497" s="345"/>
      <c r="D1497" s="189"/>
      <c r="E1497" s="188"/>
      <c r="F1497" s="190"/>
      <c r="G1497" t="e">
        <f t="shared" si="75"/>
        <v>#N/A</v>
      </c>
      <c r="H1497">
        <f>ROW()</f>
        <v>1497</v>
      </c>
      <c r="I1497" t="str">
        <f>IF(SUM(D1497:E1497)&lt;&gt;0,SUM(D$2:D1497)-SUM(E$2:E1497),"")</f>
        <v/>
      </c>
      <c r="J1497" s="203" t="str">
        <f t="shared" si="74"/>
        <v/>
      </c>
      <c r="K1497" s="54" t="str">
        <f t="shared" si="73"/>
        <v>By  Rs/-0</v>
      </c>
      <c r="L1497" s="51">
        <f>SUMIFS(D$2:D1497,C$2:C1497,C1497)-SUMIFS(E$2:E1497,C$2:C1497,C1497)+IFERROR(VLOOKUP(C1497,Master!B$1:F$101,5,FALSE),0)</f>
        <v>0</v>
      </c>
    </row>
    <row r="1498" spans="1:12">
      <c r="A1498" s="47">
        <f>IF(I1498=0,A1497,COUNTIF(I$2:I1498,"=0")+1)</f>
        <v>513</v>
      </c>
      <c r="B1498" s="203"/>
      <c r="C1498" s="345"/>
      <c r="D1498" s="189"/>
      <c r="E1498" s="188"/>
      <c r="F1498" s="190"/>
      <c r="G1498" t="e">
        <f t="shared" si="75"/>
        <v>#N/A</v>
      </c>
      <c r="H1498">
        <f>ROW()</f>
        <v>1498</v>
      </c>
      <c r="I1498" t="str">
        <f>IF(SUM(D1498:E1498)&lt;&gt;0,SUM(D$2:D1498)-SUM(E$2:E1498),"")</f>
        <v/>
      </c>
      <c r="J1498" s="203" t="str">
        <f t="shared" si="74"/>
        <v/>
      </c>
      <c r="K1498" s="54" t="str">
        <f t="shared" si="73"/>
        <v>By  Rs/-0</v>
      </c>
      <c r="L1498" s="51">
        <f>SUMIFS(D$2:D1498,C$2:C1498,C1498)-SUMIFS(E$2:E1498,C$2:C1498,C1498)+IFERROR(VLOOKUP(C1498,Master!B$1:F$101,5,FALSE),0)</f>
        <v>0</v>
      </c>
    </row>
    <row r="1499" spans="1:12">
      <c r="A1499" s="47">
        <f>IF(I1499=0,A1498,COUNTIF(I$2:I1499,"=0")+1)</f>
        <v>513</v>
      </c>
      <c r="B1499" s="203"/>
      <c r="C1499" s="345"/>
      <c r="D1499" s="189"/>
      <c r="E1499" s="188"/>
      <c r="F1499" s="190"/>
      <c r="G1499" t="e">
        <f t="shared" si="75"/>
        <v>#N/A</v>
      </c>
      <c r="H1499">
        <f>ROW()</f>
        <v>1499</v>
      </c>
      <c r="I1499" t="str">
        <f>IF(SUM(D1499:E1499)&lt;&gt;0,SUM(D$2:D1499)-SUM(E$2:E1499),"")</f>
        <v/>
      </c>
      <c r="J1499" s="203" t="str">
        <f t="shared" si="74"/>
        <v/>
      </c>
      <c r="K1499" s="54" t="str">
        <f t="shared" si="73"/>
        <v>By  Rs/-0</v>
      </c>
      <c r="L1499" s="51">
        <f>SUMIFS(D$2:D1499,C$2:C1499,C1499)-SUMIFS(E$2:E1499,C$2:C1499,C1499)+IFERROR(VLOOKUP(C1499,Master!B$1:F$101,5,FALSE),0)</f>
        <v>0</v>
      </c>
    </row>
    <row r="1500" spans="1:12">
      <c r="A1500" s="47">
        <f>IF(I1500=0,A1499,COUNTIF(I$2:I1500,"=0")+1)</f>
        <v>513</v>
      </c>
      <c r="B1500" s="203"/>
      <c r="C1500" s="345"/>
      <c r="D1500" s="189"/>
      <c r="E1500" s="188"/>
      <c r="F1500" s="190"/>
      <c r="G1500" t="e">
        <f t="shared" si="75"/>
        <v>#N/A</v>
      </c>
      <c r="H1500">
        <f>ROW()</f>
        <v>1500</v>
      </c>
      <c r="I1500" t="str">
        <f>IF(SUM(D1500:E1500)&lt;&gt;0,SUM(D$2:D1500)-SUM(E$2:E1500),"")</f>
        <v/>
      </c>
      <c r="J1500" s="203" t="str">
        <f t="shared" si="74"/>
        <v/>
      </c>
      <c r="K1500" s="54" t="str">
        <f t="shared" si="73"/>
        <v>By  Rs/-0</v>
      </c>
      <c r="L1500" s="51">
        <f>SUMIFS(D$2:D1500,C$2:C1500,C1500)-SUMIFS(E$2:E1500,C$2:C1500,C1500)+IFERROR(VLOOKUP(C1500,Master!B$1:F$101,5,FALSE),0)</f>
        <v>0</v>
      </c>
    </row>
    <row r="1501" spans="1:12">
      <c r="A1501" s="47">
        <f>IF(I1501=0,A1500,COUNTIF(I$2:I1501,"=0")+1)</f>
        <v>513</v>
      </c>
      <c r="B1501" s="203"/>
      <c r="C1501" s="345"/>
      <c r="D1501" s="189"/>
      <c r="E1501" s="188"/>
      <c r="F1501" s="190"/>
      <c r="G1501" t="e">
        <f t="shared" si="75"/>
        <v>#N/A</v>
      </c>
      <c r="H1501">
        <f>ROW()</f>
        <v>1501</v>
      </c>
      <c r="I1501" t="str">
        <f>IF(SUM(D1501:E1501)&lt;&gt;0,SUM(D$2:D1501)-SUM(E$2:E1501),"")</f>
        <v/>
      </c>
      <c r="J1501" s="203" t="str">
        <f t="shared" si="74"/>
        <v/>
      </c>
      <c r="K1501" s="54" t="str">
        <f t="shared" si="73"/>
        <v>By  Rs/-0</v>
      </c>
      <c r="L1501" s="51">
        <f>SUMIFS(D$2:D1501,C$2:C1501,C1501)-SUMIFS(E$2:E1501,C$2:C1501,C1501)+IFERROR(VLOOKUP(C1501,Master!B$1:F$101,5,FALSE),0)</f>
        <v>0</v>
      </c>
    </row>
    <row r="1502" spans="1:12">
      <c r="A1502" s="47">
        <f>IF(I1502=0,A1501,COUNTIF(I$2:I1502,"=0")+1)</f>
        <v>513</v>
      </c>
      <c r="B1502" s="203"/>
      <c r="C1502" s="345"/>
      <c r="D1502" s="189"/>
      <c r="E1502" s="188"/>
      <c r="F1502" s="190"/>
      <c r="G1502" t="e">
        <f t="shared" si="75"/>
        <v>#N/A</v>
      </c>
      <c r="H1502">
        <f>ROW()</f>
        <v>1502</v>
      </c>
      <c r="I1502" t="str">
        <f>IF(SUM(D1502:E1502)&lt;&gt;0,SUM(D$2:D1502)-SUM(E$2:E1502),"")</f>
        <v/>
      </c>
      <c r="J1502" s="203" t="str">
        <f t="shared" si="74"/>
        <v/>
      </c>
      <c r="K1502" s="54" t="str">
        <f t="shared" si="73"/>
        <v>By  Rs/-0</v>
      </c>
      <c r="L1502" s="51">
        <f>SUMIFS(D$2:D1502,C$2:C1502,C1502)-SUMIFS(E$2:E1502,C$2:C1502,C1502)+IFERROR(VLOOKUP(C1502,Master!B$1:F$101,5,FALSE),0)</f>
        <v>0</v>
      </c>
    </row>
    <row r="1503" spans="1:12">
      <c r="A1503" s="47">
        <f>IF(I1503=0,A1502,COUNTIF(I$2:I1503,"=0")+1)</f>
        <v>513</v>
      </c>
      <c r="B1503" s="203"/>
      <c r="C1503" s="345"/>
      <c r="D1503" s="189"/>
      <c r="E1503" s="188"/>
      <c r="F1503" s="190"/>
      <c r="G1503" t="e">
        <f t="shared" si="75"/>
        <v>#N/A</v>
      </c>
      <c r="H1503">
        <f>ROW()</f>
        <v>1503</v>
      </c>
      <c r="I1503" t="str">
        <f>IF(SUM(D1503:E1503)&lt;&gt;0,SUM(D$2:D1503)-SUM(E$2:E1503),"")</f>
        <v/>
      </c>
      <c r="J1503" s="203" t="str">
        <f t="shared" si="74"/>
        <v/>
      </c>
      <c r="K1503" s="54" t="str">
        <f t="shared" si="73"/>
        <v>By  Rs/-0</v>
      </c>
      <c r="L1503" s="51">
        <f>SUMIFS(D$2:D1503,C$2:C1503,C1503)-SUMIFS(E$2:E1503,C$2:C1503,C1503)+IFERROR(VLOOKUP(C1503,Master!B$1:F$101,5,FALSE),0)</f>
        <v>0</v>
      </c>
    </row>
    <row r="1504" spans="1:12">
      <c r="A1504" s="47">
        <f>IF(I1504=0,A1503,COUNTIF(I$2:I1504,"=0")+1)</f>
        <v>513</v>
      </c>
      <c r="B1504" s="203"/>
      <c r="C1504" s="345"/>
      <c r="D1504" s="189"/>
      <c r="E1504" s="188"/>
      <c r="F1504" s="190"/>
      <c r="G1504" t="e">
        <f t="shared" si="75"/>
        <v>#N/A</v>
      </c>
      <c r="H1504">
        <f>ROW()</f>
        <v>1504</v>
      </c>
      <c r="I1504" t="str">
        <f>IF(SUM(D1504:E1504)&lt;&gt;0,SUM(D$2:D1504)-SUM(E$2:E1504),"")</f>
        <v/>
      </c>
      <c r="J1504" s="203" t="str">
        <f t="shared" si="74"/>
        <v/>
      </c>
      <c r="K1504" s="54" t="str">
        <f t="shared" si="73"/>
        <v>By  Rs/-0</v>
      </c>
      <c r="L1504" s="51">
        <f>SUMIFS(D$2:D1504,C$2:C1504,C1504)-SUMIFS(E$2:E1504,C$2:C1504,C1504)+IFERROR(VLOOKUP(C1504,Master!B$1:F$101,5,FALSE),0)</f>
        <v>0</v>
      </c>
    </row>
    <row r="1505" spans="1:12">
      <c r="A1505" s="47">
        <f>IF(I1505=0,A1504,COUNTIF(I$2:I1505,"=0")+1)</f>
        <v>513</v>
      </c>
      <c r="B1505" s="203"/>
      <c r="C1505" s="345"/>
      <c r="D1505" s="189"/>
      <c r="E1505" s="188"/>
      <c r="F1505" s="190"/>
      <c r="G1505" t="e">
        <f t="shared" si="75"/>
        <v>#N/A</v>
      </c>
      <c r="H1505">
        <f>ROW()</f>
        <v>1505</v>
      </c>
      <c r="I1505" t="str">
        <f>IF(SUM(D1505:E1505)&lt;&gt;0,SUM(D$2:D1505)-SUM(E$2:E1505),"")</f>
        <v/>
      </c>
      <c r="J1505" s="203" t="str">
        <f t="shared" si="74"/>
        <v/>
      </c>
      <c r="K1505" s="54" t="str">
        <f t="shared" si="73"/>
        <v>By  Rs/-0</v>
      </c>
      <c r="L1505" s="51">
        <f>SUMIFS(D$2:D1505,C$2:C1505,C1505)-SUMIFS(E$2:E1505,C$2:C1505,C1505)+IFERROR(VLOOKUP(C1505,Master!B$1:F$101,5,FALSE),0)</f>
        <v>0</v>
      </c>
    </row>
    <row r="1506" spans="1:12">
      <c r="A1506" s="47">
        <f>IF(I1506=0,A1505,COUNTIF(I$2:I1506,"=0")+1)</f>
        <v>513</v>
      </c>
      <c r="B1506" s="203"/>
      <c r="C1506" s="345"/>
      <c r="D1506" s="189"/>
      <c r="E1506" s="188"/>
      <c r="F1506" s="190"/>
      <c r="G1506" t="e">
        <f t="shared" si="75"/>
        <v>#N/A</v>
      </c>
      <c r="H1506">
        <f>ROW()</f>
        <v>1506</v>
      </c>
      <c r="I1506" t="str">
        <f>IF(SUM(D1506:E1506)&lt;&gt;0,SUM(D$2:D1506)-SUM(E$2:E1506),"")</f>
        <v/>
      </c>
      <c r="J1506" s="203" t="str">
        <f t="shared" si="74"/>
        <v/>
      </c>
      <c r="K1506" s="54" t="str">
        <f t="shared" si="73"/>
        <v>By  Rs/-0</v>
      </c>
      <c r="L1506" s="51">
        <f>SUMIFS(D$2:D1506,C$2:C1506,C1506)-SUMIFS(E$2:E1506,C$2:C1506,C1506)+IFERROR(VLOOKUP(C1506,Master!B$1:F$101,5,FALSE),0)</f>
        <v>0</v>
      </c>
    </row>
    <row r="1507" spans="1:12">
      <c r="A1507" s="47">
        <f>IF(I1507=0,A1506,COUNTIF(I$2:I1507,"=0")+1)</f>
        <v>513</v>
      </c>
      <c r="B1507" s="203"/>
      <c r="C1507" s="345"/>
      <c r="D1507" s="189"/>
      <c r="E1507" s="188"/>
      <c r="F1507" s="190"/>
      <c r="G1507" t="e">
        <f t="shared" si="75"/>
        <v>#N/A</v>
      </c>
      <c r="H1507">
        <f>ROW()</f>
        <v>1507</v>
      </c>
      <c r="I1507" t="str">
        <f>IF(SUM(D1507:E1507)&lt;&gt;0,SUM(D$2:D1507)-SUM(E$2:E1507),"")</f>
        <v/>
      </c>
      <c r="J1507" s="203" t="str">
        <f t="shared" si="74"/>
        <v/>
      </c>
      <c r="K1507" s="54" t="str">
        <f t="shared" si="73"/>
        <v>By  Rs/-0</v>
      </c>
      <c r="L1507" s="51">
        <f>SUMIFS(D$2:D1507,C$2:C1507,C1507)-SUMIFS(E$2:E1507,C$2:C1507,C1507)+IFERROR(VLOOKUP(C1507,Master!B$1:F$101,5,FALSE),0)</f>
        <v>0</v>
      </c>
    </row>
    <row r="1508" spans="1:12">
      <c r="A1508" s="47">
        <f>IF(I1508=0,A1507,COUNTIF(I$2:I1508,"=0")+1)</f>
        <v>513</v>
      </c>
      <c r="B1508" s="203"/>
      <c r="C1508" s="345"/>
      <c r="D1508" s="189"/>
      <c r="E1508" s="188"/>
      <c r="F1508" s="190"/>
      <c r="G1508" t="e">
        <f t="shared" si="75"/>
        <v>#N/A</v>
      </c>
      <c r="H1508">
        <f>ROW()</f>
        <v>1508</v>
      </c>
      <c r="I1508" t="str">
        <f>IF(SUM(D1508:E1508)&lt;&gt;0,SUM(D$2:D1508)-SUM(E$2:E1508),"")</f>
        <v/>
      </c>
      <c r="J1508" s="203" t="str">
        <f t="shared" si="74"/>
        <v/>
      </c>
      <c r="K1508" s="54" t="str">
        <f t="shared" si="73"/>
        <v>By  Rs/-0</v>
      </c>
      <c r="L1508" s="51">
        <f>SUMIFS(D$2:D1508,C$2:C1508,C1508)-SUMIFS(E$2:E1508,C$2:C1508,C1508)+IFERROR(VLOOKUP(C1508,Master!B$1:F$101,5,FALSE),0)</f>
        <v>0</v>
      </c>
    </row>
    <row r="1509" spans="1:12">
      <c r="A1509" s="47">
        <f>IF(I1509=0,A1508,COUNTIF(I$2:I1509,"=0")+1)</f>
        <v>513</v>
      </c>
      <c r="B1509" s="203"/>
      <c r="C1509" s="345"/>
      <c r="D1509" s="189"/>
      <c r="E1509" s="188"/>
      <c r="F1509" s="190"/>
      <c r="G1509" t="e">
        <f t="shared" si="75"/>
        <v>#N/A</v>
      </c>
      <c r="H1509">
        <f>ROW()</f>
        <v>1509</v>
      </c>
      <c r="I1509" t="str">
        <f>IF(SUM(D1509:E1509)&lt;&gt;0,SUM(D$2:D1509)-SUM(E$2:E1509),"")</f>
        <v/>
      </c>
      <c r="J1509" s="203" t="str">
        <f t="shared" si="74"/>
        <v/>
      </c>
      <c r="K1509" s="54" t="str">
        <f t="shared" si="73"/>
        <v>By  Rs/-0</v>
      </c>
      <c r="L1509" s="51">
        <f>SUMIFS(D$2:D1509,C$2:C1509,C1509)-SUMIFS(E$2:E1509,C$2:C1509,C1509)+IFERROR(VLOOKUP(C1509,Master!B$1:F$101,5,FALSE),0)</f>
        <v>0</v>
      </c>
    </row>
    <row r="1510" spans="1:12">
      <c r="A1510" s="47">
        <f>IF(I1510=0,A1509,COUNTIF(I$2:I1510,"=0")+1)</f>
        <v>513</v>
      </c>
      <c r="B1510" s="203"/>
      <c r="C1510" s="345"/>
      <c r="D1510" s="189"/>
      <c r="E1510" s="188"/>
      <c r="F1510" s="190"/>
      <c r="G1510" t="e">
        <f t="shared" si="75"/>
        <v>#N/A</v>
      </c>
      <c r="H1510">
        <f>ROW()</f>
        <v>1510</v>
      </c>
      <c r="I1510" t="str">
        <f>IF(SUM(D1510:E1510)&lt;&gt;0,SUM(D$2:D1510)-SUM(E$2:E1510),"")</f>
        <v/>
      </c>
      <c r="J1510" s="203" t="str">
        <f t="shared" si="74"/>
        <v/>
      </c>
      <c r="K1510" s="54" t="str">
        <f t="shared" si="73"/>
        <v>By  Rs/-0</v>
      </c>
      <c r="L1510" s="51">
        <f>SUMIFS(D$2:D1510,C$2:C1510,C1510)-SUMIFS(E$2:E1510,C$2:C1510,C1510)+IFERROR(VLOOKUP(C1510,Master!B$1:F$101,5,FALSE),0)</f>
        <v>0</v>
      </c>
    </row>
    <row r="1511" spans="1:12">
      <c r="A1511" s="47">
        <f>IF(I1511=0,A1510,COUNTIF(I$2:I1511,"=0")+1)</f>
        <v>513</v>
      </c>
      <c r="B1511" s="203"/>
      <c r="C1511" s="345"/>
      <c r="D1511" s="189"/>
      <c r="E1511" s="188"/>
      <c r="F1511" s="190"/>
      <c r="G1511" t="e">
        <f t="shared" si="75"/>
        <v>#N/A</v>
      </c>
      <c r="H1511">
        <f>ROW()</f>
        <v>1511</v>
      </c>
      <c r="I1511" t="str">
        <f>IF(SUM(D1511:E1511)&lt;&gt;0,SUM(D$2:D1511)-SUM(E$2:E1511),"")</f>
        <v/>
      </c>
      <c r="J1511" s="203" t="str">
        <f t="shared" si="74"/>
        <v/>
      </c>
      <c r="K1511" s="54" t="str">
        <f t="shared" si="73"/>
        <v>By  Rs/-0</v>
      </c>
      <c r="L1511" s="51">
        <f>SUMIFS(D$2:D1511,C$2:C1511,C1511)-SUMIFS(E$2:E1511,C$2:C1511,C1511)+IFERROR(VLOOKUP(C1511,Master!B$1:F$101,5,FALSE),0)</f>
        <v>0</v>
      </c>
    </row>
    <row r="1512" spans="1:12">
      <c r="A1512" s="47">
        <f>IF(I1512=0,A1511,COUNTIF(I$2:I1512,"=0")+1)</f>
        <v>513</v>
      </c>
      <c r="B1512" s="203"/>
      <c r="C1512" s="345"/>
      <c r="D1512" s="189"/>
      <c r="E1512" s="188"/>
      <c r="F1512" s="190"/>
      <c r="G1512" t="e">
        <f t="shared" si="75"/>
        <v>#N/A</v>
      </c>
      <c r="H1512">
        <f>ROW()</f>
        <v>1512</v>
      </c>
      <c r="I1512" t="str">
        <f>IF(SUM(D1512:E1512)&lt;&gt;0,SUM(D$2:D1512)-SUM(E$2:E1512),"")</f>
        <v/>
      </c>
      <c r="J1512" s="203" t="str">
        <f t="shared" si="74"/>
        <v/>
      </c>
      <c r="K1512" s="54" t="str">
        <f t="shared" si="73"/>
        <v>By  Rs/-0</v>
      </c>
      <c r="L1512" s="51">
        <f>SUMIFS(D$2:D1512,C$2:C1512,C1512)-SUMIFS(E$2:E1512,C$2:C1512,C1512)+IFERROR(VLOOKUP(C1512,Master!B$1:F$101,5,FALSE),0)</f>
        <v>0</v>
      </c>
    </row>
    <row r="1513" spans="1:12">
      <c r="A1513" s="47">
        <f>IF(I1513=0,A1512,COUNTIF(I$2:I1513,"=0")+1)</f>
        <v>513</v>
      </c>
      <c r="B1513" s="203"/>
      <c r="C1513" s="345"/>
      <c r="D1513" s="189"/>
      <c r="E1513" s="188"/>
      <c r="F1513" s="190"/>
      <c r="G1513" t="e">
        <f t="shared" si="75"/>
        <v>#N/A</v>
      </c>
      <c r="H1513">
        <f>ROW()</f>
        <v>1513</v>
      </c>
      <c r="I1513" t="str">
        <f>IF(SUM(D1513:E1513)&lt;&gt;0,SUM(D$2:D1513)-SUM(E$2:E1513),"")</f>
        <v/>
      </c>
      <c r="J1513" s="203" t="str">
        <f t="shared" si="74"/>
        <v/>
      </c>
      <c r="K1513" s="54" t="str">
        <f t="shared" si="73"/>
        <v>By  Rs/-0</v>
      </c>
      <c r="L1513" s="51">
        <f>SUMIFS(D$2:D1513,C$2:C1513,C1513)-SUMIFS(E$2:E1513,C$2:C1513,C1513)+IFERROR(VLOOKUP(C1513,Master!B$1:F$101,5,FALSE),0)</f>
        <v>0</v>
      </c>
    </row>
    <row r="1514" spans="1:12">
      <c r="A1514" s="47">
        <f>IF(I1514=0,A1513,COUNTIF(I$2:I1514,"=0")+1)</f>
        <v>513</v>
      </c>
      <c r="B1514" s="203"/>
      <c r="C1514" s="345"/>
      <c r="D1514" s="189"/>
      <c r="E1514" s="188"/>
      <c r="F1514" s="190"/>
      <c r="G1514" t="e">
        <f t="shared" si="75"/>
        <v>#N/A</v>
      </c>
      <c r="H1514">
        <f>ROW()</f>
        <v>1514</v>
      </c>
      <c r="I1514" t="str">
        <f>IF(SUM(D1514:E1514)&lt;&gt;0,SUM(D$2:D1514)-SUM(E$2:E1514),"")</f>
        <v/>
      </c>
      <c r="J1514" s="203" t="str">
        <f t="shared" si="74"/>
        <v/>
      </c>
      <c r="K1514" s="54" t="str">
        <f t="shared" si="73"/>
        <v>By  Rs/-0</v>
      </c>
      <c r="L1514" s="51">
        <f>SUMIFS(D$2:D1514,C$2:C1514,C1514)-SUMIFS(E$2:E1514,C$2:C1514,C1514)+IFERROR(VLOOKUP(C1514,Master!B$1:F$101,5,FALSE),0)</f>
        <v>0</v>
      </c>
    </row>
    <row r="1515" spans="1:12">
      <c r="A1515" s="47">
        <f>IF(I1515=0,A1514,COUNTIF(I$2:I1515,"=0")+1)</f>
        <v>513</v>
      </c>
      <c r="B1515" s="203"/>
      <c r="C1515" s="345"/>
      <c r="D1515" s="189"/>
      <c r="E1515" s="188"/>
      <c r="F1515" s="190"/>
      <c r="G1515" t="e">
        <f t="shared" si="75"/>
        <v>#N/A</v>
      </c>
      <c r="H1515">
        <f>ROW()</f>
        <v>1515</v>
      </c>
      <c r="I1515" t="str">
        <f>IF(SUM(D1515:E1515)&lt;&gt;0,SUM(D$2:D1515)-SUM(E$2:E1515),"")</f>
        <v/>
      </c>
      <c r="J1515" s="203" t="str">
        <f t="shared" si="74"/>
        <v/>
      </c>
      <c r="K1515" s="54" t="str">
        <f t="shared" si="73"/>
        <v>By  Rs/-0</v>
      </c>
      <c r="L1515" s="51">
        <f>SUMIFS(D$2:D1515,C$2:C1515,C1515)-SUMIFS(E$2:E1515,C$2:C1515,C1515)+IFERROR(VLOOKUP(C1515,Master!B$1:F$101,5,FALSE),0)</f>
        <v>0</v>
      </c>
    </row>
    <row r="1516" spans="1:12">
      <c r="A1516" s="47">
        <f>IF(I1516=0,A1515,COUNTIF(I$2:I1516,"=0")+1)</f>
        <v>513</v>
      </c>
      <c r="B1516" s="203"/>
      <c r="C1516" s="345"/>
      <c r="D1516" s="189"/>
      <c r="E1516" s="188"/>
      <c r="F1516" s="190"/>
      <c r="G1516" t="e">
        <f t="shared" si="75"/>
        <v>#N/A</v>
      </c>
      <c r="H1516">
        <f>ROW()</f>
        <v>1516</v>
      </c>
      <c r="I1516" t="str">
        <f>IF(SUM(D1516:E1516)&lt;&gt;0,SUM(D$2:D1516)-SUM(E$2:E1516),"")</f>
        <v/>
      </c>
      <c r="J1516" s="203" t="str">
        <f t="shared" si="74"/>
        <v/>
      </c>
      <c r="K1516" s="54" t="str">
        <f t="shared" si="73"/>
        <v>By  Rs/-0</v>
      </c>
      <c r="L1516" s="51">
        <f>SUMIFS(D$2:D1516,C$2:C1516,C1516)-SUMIFS(E$2:E1516,C$2:C1516,C1516)+IFERROR(VLOOKUP(C1516,Master!B$1:F$101,5,FALSE),0)</f>
        <v>0</v>
      </c>
    </row>
    <row r="1517" spans="1:12">
      <c r="A1517" s="47">
        <f>IF(I1517=0,A1516,COUNTIF(I$2:I1517,"=0")+1)</f>
        <v>513</v>
      </c>
      <c r="B1517" s="203"/>
      <c r="C1517" s="345"/>
      <c r="D1517" s="189"/>
      <c r="E1517" s="188"/>
      <c r="F1517" s="190"/>
      <c r="G1517" t="e">
        <f t="shared" si="75"/>
        <v>#N/A</v>
      </c>
      <c r="H1517">
        <f>ROW()</f>
        <v>1517</v>
      </c>
      <c r="I1517" t="str">
        <f>IF(SUM(D1517:E1517)&lt;&gt;0,SUM(D$2:D1517)-SUM(E$2:E1517),"")</f>
        <v/>
      </c>
      <c r="J1517" s="203" t="str">
        <f t="shared" si="74"/>
        <v/>
      </c>
      <c r="K1517" s="54" t="str">
        <f t="shared" si="73"/>
        <v>By  Rs/-0</v>
      </c>
      <c r="L1517" s="51">
        <f>SUMIFS(D$2:D1517,C$2:C1517,C1517)-SUMIFS(E$2:E1517,C$2:C1517,C1517)+IFERROR(VLOOKUP(C1517,Master!B$1:F$101,5,FALSE),0)</f>
        <v>0</v>
      </c>
    </row>
    <row r="1518" spans="1:12">
      <c r="A1518" s="47">
        <f>IF(I1518=0,A1517,COUNTIF(I$2:I1518,"=0")+1)</f>
        <v>513</v>
      </c>
      <c r="B1518" s="203"/>
      <c r="C1518" s="345"/>
      <c r="D1518" s="189"/>
      <c r="E1518" s="188"/>
      <c r="F1518" s="190"/>
      <c r="G1518" t="e">
        <f t="shared" si="75"/>
        <v>#N/A</v>
      </c>
      <c r="H1518">
        <f>ROW()</f>
        <v>1518</v>
      </c>
      <c r="I1518" t="str">
        <f>IF(SUM(D1518:E1518)&lt;&gt;0,SUM(D$2:D1518)-SUM(E$2:E1518),"")</f>
        <v/>
      </c>
      <c r="J1518" s="203" t="str">
        <f t="shared" si="74"/>
        <v/>
      </c>
      <c r="K1518" s="54" t="str">
        <f t="shared" si="73"/>
        <v>By  Rs/-0</v>
      </c>
      <c r="L1518" s="51">
        <f>SUMIFS(D$2:D1518,C$2:C1518,C1518)-SUMIFS(E$2:E1518,C$2:C1518,C1518)+IFERROR(VLOOKUP(C1518,Master!B$1:F$101,5,FALSE),0)</f>
        <v>0</v>
      </c>
    </row>
    <row r="1519" spans="1:12">
      <c r="A1519" s="47">
        <f>IF(I1519=0,A1518,COUNTIF(I$2:I1519,"=0")+1)</f>
        <v>513</v>
      </c>
      <c r="B1519" s="203"/>
      <c r="C1519" s="345"/>
      <c r="D1519" s="189"/>
      <c r="E1519" s="188"/>
      <c r="F1519" s="190"/>
      <c r="G1519" t="e">
        <f t="shared" si="75"/>
        <v>#N/A</v>
      </c>
      <c r="H1519">
        <f>ROW()</f>
        <v>1519</v>
      </c>
      <c r="I1519" t="str">
        <f>IF(SUM(D1519:E1519)&lt;&gt;0,SUM(D$2:D1519)-SUM(E$2:E1519),"")</f>
        <v/>
      </c>
      <c r="J1519" s="203" t="str">
        <f t="shared" si="74"/>
        <v/>
      </c>
      <c r="K1519" s="54" t="str">
        <f t="shared" si="73"/>
        <v>By  Rs/-0</v>
      </c>
      <c r="L1519" s="51">
        <f>SUMIFS(D$2:D1519,C$2:C1519,C1519)-SUMIFS(E$2:E1519,C$2:C1519,C1519)+IFERROR(VLOOKUP(C1519,Master!B$1:F$101,5,FALSE),0)</f>
        <v>0</v>
      </c>
    </row>
    <row r="1520" spans="1:12">
      <c r="A1520" s="47">
        <f>IF(I1520=0,A1519,COUNTIF(I$2:I1520,"=0")+1)</f>
        <v>513</v>
      </c>
      <c r="B1520" s="203"/>
      <c r="C1520" s="345"/>
      <c r="D1520" s="189"/>
      <c r="E1520" s="188"/>
      <c r="F1520" s="190"/>
      <c r="G1520" t="e">
        <f t="shared" si="75"/>
        <v>#N/A</v>
      </c>
      <c r="H1520">
        <f>ROW()</f>
        <v>1520</v>
      </c>
      <c r="I1520" t="str">
        <f>IF(SUM(D1520:E1520)&lt;&gt;0,SUM(D$2:D1520)-SUM(E$2:E1520),"")</f>
        <v/>
      </c>
      <c r="J1520" s="203" t="str">
        <f t="shared" si="74"/>
        <v/>
      </c>
      <c r="K1520" s="54" t="str">
        <f t="shared" si="73"/>
        <v>By  Rs/-0</v>
      </c>
      <c r="L1520" s="51">
        <f>SUMIFS(D$2:D1520,C$2:C1520,C1520)-SUMIFS(E$2:E1520,C$2:C1520,C1520)+IFERROR(VLOOKUP(C1520,Master!B$1:F$101,5,FALSE),0)</f>
        <v>0</v>
      </c>
    </row>
    <row r="1521" spans="1:12">
      <c r="A1521" s="47">
        <f>IF(I1521=0,A1520,COUNTIF(I$2:I1521,"=0")+1)</f>
        <v>513</v>
      </c>
      <c r="B1521" s="203"/>
      <c r="C1521" s="345"/>
      <c r="D1521" s="189"/>
      <c r="E1521" s="188"/>
      <c r="F1521" s="190"/>
      <c r="G1521" t="e">
        <f t="shared" si="75"/>
        <v>#N/A</v>
      </c>
      <c r="H1521">
        <f>ROW()</f>
        <v>1521</v>
      </c>
      <c r="I1521" t="str">
        <f>IF(SUM(D1521:E1521)&lt;&gt;0,SUM(D$2:D1521)-SUM(E$2:E1521),"")</f>
        <v/>
      </c>
      <c r="J1521" s="203" t="str">
        <f t="shared" si="74"/>
        <v/>
      </c>
      <c r="K1521" s="54" t="str">
        <f t="shared" si="73"/>
        <v>By  Rs/-0</v>
      </c>
      <c r="L1521" s="51">
        <f>SUMIFS(D$2:D1521,C$2:C1521,C1521)-SUMIFS(E$2:E1521,C$2:C1521,C1521)+IFERROR(VLOOKUP(C1521,Master!B$1:F$101,5,FALSE),0)</f>
        <v>0</v>
      </c>
    </row>
    <row r="1522" spans="1:12">
      <c r="A1522" s="47">
        <f>IF(I1522=0,A1521,COUNTIF(I$2:I1522,"=0")+1)</f>
        <v>513</v>
      </c>
      <c r="B1522" s="203"/>
      <c r="C1522" s="345"/>
      <c r="D1522" s="189"/>
      <c r="E1522" s="188"/>
      <c r="F1522" s="190"/>
      <c r="G1522" t="e">
        <f t="shared" si="75"/>
        <v>#N/A</v>
      </c>
      <c r="H1522">
        <f>ROW()</f>
        <v>1522</v>
      </c>
      <c r="I1522" t="str">
        <f>IF(SUM(D1522:E1522)&lt;&gt;0,SUM(D$2:D1522)-SUM(E$2:E1522),"")</f>
        <v/>
      </c>
      <c r="J1522" s="203" t="str">
        <f t="shared" si="74"/>
        <v/>
      </c>
      <c r="K1522" s="54" t="str">
        <f t="shared" si="73"/>
        <v>By  Rs/-0</v>
      </c>
      <c r="L1522" s="51">
        <f>SUMIFS(D$2:D1522,C$2:C1522,C1522)-SUMIFS(E$2:E1522,C$2:C1522,C1522)+IFERROR(VLOOKUP(C1522,Master!B$1:F$101,5,FALSE),0)</f>
        <v>0</v>
      </c>
    </row>
    <row r="1523" spans="1:12">
      <c r="A1523" s="47">
        <f>IF(I1523=0,A1522,COUNTIF(I$2:I1523,"=0")+1)</f>
        <v>513</v>
      </c>
      <c r="B1523" s="203"/>
      <c r="C1523" s="345"/>
      <c r="D1523" s="189"/>
      <c r="E1523" s="188"/>
      <c r="F1523" s="190"/>
      <c r="G1523" t="e">
        <f t="shared" si="75"/>
        <v>#N/A</v>
      </c>
      <c r="H1523">
        <f>ROW()</f>
        <v>1523</v>
      </c>
      <c r="I1523" t="str">
        <f>IF(SUM(D1523:E1523)&lt;&gt;0,SUM(D$2:D1523)-SUM(E$2:E1523),"")</f>
        <v/>
      </c>
      <c r="J1523" s="203" t="str">
        <f t="shared" si="74"/>
        <v/>
      </c>
      <c r="K1523" s="54" t="str">
        <f t="shared" si="73"/>
        <v>By  Rs/-0</v>
      </c>
      <c r="L1523" s="51">
        <f>SUMIFS(D$2:D1523,C$2:C1523,C1523)-SUMIFS(E$2:E1523,C$2:C1523,C1523)+IFERROR(VLOOKUP(C1523,Master!B$1:F$101,5,FALSE),0)</f>
        <v>0</v>
      </c>
    </row>
    <row r="1524" spans="1:12">
      <c r="A1524" s="47">
        <f>IF(I1524=0,A1523,COUNTIF(I$2:I1524,"=0")+1)</f>
        <v>513</v>
      </c>
      <c r="B1524" s="203"/>
      <c r="C1524" s="345"/>
      <c r="D1524" s="189"/>
      <c r="E1524" s="188"/>
      <c r="F1524" s="190"/>
      <c r="G1524" t="e">
        <f t="shared" si="75"/>
        <v>#N/A</v>
      </c>
      <c r="H1524">
        <f>ROW()</f>
        <v>1524</v>
      </c>
      <c r="I1524" t="str">
        <f>IF(SUM(D1524:E1524)&lt;&gt;0,SUM(D$2:D1524)-SUM(E$2:E1524),"")</f>
        <v/>
      </c>
      <c r="J1524" s="203" t="str">
        <f t="shared" si="74"/>
        <v/>
      </c>
      <c r="K1524" s="54" t="str">
        <f t="shared" si="73"/>
        <v>By  Rs/-0</v>
      </c>
      <c r="L1524" s="51">
        <f>SUMIFS(D$2:D1524,C$2:C1524,C1524)-SUMIFS(E$2:E1524,C$2:C1524,C1524)+IFERROR(VLOOKUP(C1524,Master!B$1:F$101,5,FALSE),0)</f>
        <v>0</v>
      </c>
    </row>
    <row r="1525" spans="1:12">
      <c r="A1525" s="47">
        <f>IF(I1525=0,A1524,COUNTIF(I$2:I1525,"=0")+1)</f>
        <v>513</v>
      </c>
      <c r="B1525" s="203"/>
      <c r="C1525" s="345"/>
      <c r="D1525" s="189"/>
      <c r="E1525" s="188"/>
      <c r="F1525" s="190"/>
      <c r="G1525" t="e">
        <f t="shared" si="75"/>
        <v>#N/A</v>
      </c>
      <c r="H1525">
        <f>ROW()</f>
        <v>1525</v>
      </c>
      <c r="I1525" t="str">
        <f>IF(SUM(D1525:E1525)&lt;&gt;0,SUM(D$2:D1525)-SUM(E$2:E1525),"")</f>
        <v/>
      </c>
      <c r="J1525" s="203" t="str">
        <f t="shared" si="74"/>
        <v/>
      </c>
      <c r="K1525" s="54" t="str">
        <f t="shared" si="73"/>
        <v>By  Rs/-0</v>
      </c>
      <c r="L1525" s="51">
        <f>SUMIFS(D$2:D1525,C$2:C1525,C1525)-SUMIFS(E$2:E1525,C$2:C1525,C1525)+IFERROR(VLOOKUP(C1525,Master!B$1:F$101,5,FALSE),0)</f>
        <v>0</v>
      </c>
    </row>
    <row r="1526" spans="1:12">
      <c r="A1526" s="47">
        <f>IF(I1526=0,A1525,COUNTIF(I$2:I1526,"=0")+1)</f>
        <v>513</v>
      </c>
      <c r="B1526" s="203"/>
      <c r="C1526" s="345"/>
      <c r="D1526" s="189"/>
      <c r="E1526" s="188"/>
      <c r="F1526" s="190"/>
      <c r="G1526" t="e">
        <f t="shared" si="75"/>
        <v>#N/A</v>
      </c>
      <c r="H1526">
        <f>ROW()</f>
        <v>1526</v>
      </c>
      <c r="I1526" t="str">
        <f>IF(SUM(D1526:E1526)&lt;&gt;0,SUM(D$2:D1526)-SUM(E$2:E1526),"")</f>
        <v/>
      </c>
      <c r="J1526" s="203" t="str">
        <f t="shared" si="74"/>
        <v/>
      </c>
      <c r="K1526" s="54" t="str">
        <f t="shared" si="73"/>
        <v>By  Rs/-0</v>
      </c>
      <c r="L1526" s="51">
        <f>SUMIFS(D$2:D1526,C$2:C1526,C1526)-SUMIFS(E$2:E1526,C$2:C1526,C1526)+IFERROR(VLOOKUP(C1526,Master!B$1:F$101,5,FALSE),0)</f>
        <v>0</v>
      </c>
    </row>
    <row r="1527" spans="1:12">
      <c r="A1527" s="47">
        <f>IF(I1527=0,A1526,COUNTIF(I$2:I1527,"=0")+1)</f>
        <v>513</v>
      </c>
      <c r="B1527" s="203"/>
      <c r="C1527" s="345"/>
      <c r="D1527" s="189"/>
      <c r="E1527" s="188"/>
      <c r="F1527" s="190"/>
      <c r="G1527" t="e">
        <f t="shared" si="75"/>
        <v>#N/A</v>
      </c>
      <c r="H1527">
        <f>ROW()</f>
        <v>1527</v>
      </c>
      <c r="I1527" t="str">
        <f>IF(SUM(D1527:E1527)&lt;&gt;0,SUM(D$2:D1527)-SUM(E$2:E1527),"")</f>
        <v/>
      </c>
      <c r="J1527" s="203" t="str">
        <f t="shared" si="74"/>
        <v/>
      </c>
      <c r="K1527" s="54" t="str">
        <f t="shared" si="73"/>
        <v>By  Rs/-0</v>
      </c>
      <c r="L1527" s="51">
        <f>SUMIFS(D$2:D1527,C$2:C1527,C1527)-SUMIFS(E$2:E1527,C$2:C1527,C1527)+IFERROR(VLOOKUP(C1527,Master!B$1:F$101,5,FALSE),0)</f>
        <v>0</v>
      </c>
    </row>
    <row r="1528" spans="1:12">
      <c r="A1528" s="47">
        <f>IF(I1528=0,A1527,COUNTIF(I$2:I1528,"=0")+1)</f>
        <v>513</v>
      </c>
      <c r="B1528" s="203"/>
      <c r="C1528" s="345"/>
      <c r="D1528" s="189"/>
      <c r="E1528" s="188"/>
      <c r="F1528" s="190"/>
      <c r="G1528" t="e">
        <f t="shared" si="75"/>
        <v>#N/A</v>
      </c>
      <c r="H1528">
        <f>ROW()</f>
        <v>1528</v>
      </c>
      <c r="I1528" t="str">
        <f>IF(SUM(D1528:E1528)&lt;&gt;0,SUM(D$2:D1528)-SUM(E$2:E1528),"")</f>
        <v/>
      </c>
      <c r="J1528" s="203" t="str">
        <f t="shared" si="74"/>
        <v/>
      </c>
      <c r="K1528" s="54" t="str">
        <f t="shared" si="73"/>
        <v>By  Rs/-0</v>
      </c>
      <c r="L1528" s="51">
        <f>SUMIFS(D$2:D1528,C$2:C1528,C1528)-SUMIFS(E$2:E1528,C$2:C1528,C1528)+IFERROR(VLOOKUP(C1528,Master!B$1:F$101,5,FALSE),0)</f>
        <v>0</v>
      </c>
    </row>
    <row r="1529" spans="1:12">
      <c r="A1529" s="47">
        <f>IF(I1529=0,A1528,COUNTIF(I$2:I1529,"=0")+1)</f>
        <v>513</v>
      </c>
      <c r="B1529" s="203"/>
      <c r="C1529" s="345"/>
      <c r="D1529" s="189"/>
      <c r="E1529" s="188"/>
      <c r="F1529" s="190"/>
      <c r="G1529" t="e">
        <f t="shared" si="75"/>
        <v>#N/A</v>
      </c>
      <c r="H1529">
        <f>ROW()</f>
        <v>1529</v>
      </c>
      <c r="I1529" t="str">
        <f>IF(SUM(D1529:E1529)&lt;&gt;0,SUM(D$2:D1529)-SUM(E$2:E1529),"")</f>
        <v/>
      </c>
      <c r="J1529" s="203" t="str">
        <f t="shared" si="74"/>
        <v/>
      </c>
      <c r="K1529" s="54" t="str">
        <f t="shared" si="73"/>
        <v>By  Rs/-0</v>
      </c>
      <c r="L1529" s="51">
        <f>SUMIFS(D$2:D1529,C$2:C1529,C1529)-SUMIFS(E$2:E1529,C$2:C1529,C1529)+IFERROR(VLOOKUP(C1529,Master!B$1:F$101,5,FALSE),0)</f>
        <v>0</v>
      </c>
    </row>
    <row r="1530" spans="1:12">
      <c r="A1530" s="47">
        <f>IF(I1530=0,A1529,COUNTIF(I$2:I1530,"=0")+1)</f>
        <v>513</v>
      </c>
      <c r="B1530" s="203"/>
      <c r="C1530" s="345"/>
      <c r="D1530" s="189"/>
      <c r="E1530" s="188"/>
      <c r="F1530" s="190"/>
      <c r="G1530" t="e">
        <f t="shared" si="75"/>
        <v>#N/A</v>
      </c>
      <c r="H1530">
        <f>ROW()</f>
        <v>1530</v>
      </c>
      <c r="I1530" t="str">
        <f>IF(SUM(D1530:E1530)&lt;&gt;0,SUM(D$2:D1530)-SUM(E$2:E1530),"")</f>
        <v/>
      </c>
      <c r="J1530" s="203" t="str">
        <f t="shared" si="74"/>
        <v/>
      </c>
      <c r="K1530" s="54" t="str">
        <f t="shared" si="73"/>
        <v>By  Rs/-0</v>
      </c>
      <c r="L1530" s="51">
        <f>SUMIFS(D$2:D1530,C$2:C1530,C1530)-SUMIFS(E$2:E1530,C$2:C1530,C1530)+IFERROR(VLOOKUP(C1530,Master!B$1:F$101,5,FALSE),0)</f>
        <v>0</v>
      </c>
    </row>
    <row r="1531" spans="1:12">
      <c r="A1531" s="47">
        <f>IF(I1531=0,A1530,COUNTIF(I$2:I1531,"=0")+1)</f>
        <v>513</v>
      </c>
      <c r="B1531" s="203"/>
      <c r="C1531" s="345"/>
      <c r="D1531" s="189"/>
      <c r="E1531" s="188"/>
      <c r="F1531" s="190"/>
      <c r="G1531" t="e">
        <f t="shared" si="75"/>
        <v>#N/A</v>
      </c>
      <c r="H1531">
        <f>ROW()</f>
        <v>1531</v>
      </c>
      <c r="I1531" t="str">
        <f>IF(SUM(D1531:E1531)&lt;&gt;0,SUM(D$2:D1531)-SUM(E$2:E1531),"")</f>
        <v/>
      </c>
      <c r="J1531" s="203" t="str">
        <f t="shared" si="74"/>
        <v/>
      </c>
      <c r="K1531" s="54" t="str">
        <f t="shared" si="73"/>
        <v>By  Rs/-0</v>
      </c>
      <c r="L1531" s="51">
        <f>SUMIFS(D$2:D1531,C$2:C1531,C1531)-SUMIFS(E$2:E1531,C$2:C1531,C1531)+IFERROR(VLOOKUP(C1531,Master!B$1:F$101,5,FALSE),0)</f>
        <v>0</v>
      </c>
    </row>
    <row r="1532" spans="1:12">
      <c r="A1532" s="47">
        <f>IF(I1532=0,A1531,COUNTIF(I$2:I1532,"=0")+1)</f>
        <v>513</v>
      </c>
      <c r="B1532" s="203"/>
      <c r="C1532" s="345"/>
      <c r="D1532" s="189"/>
      <c r="E1532" s="188"/>
      <c r="F1532" s="190"/>
      <c r="G1532" t="e">
        <f t="shared" si="75"/>
        <v>#N/A</v>
      </c>
      <c r="H1532">
        <f>ROW()</f>
        <v>1532</v>
      </c>
      <c r="I1532" t="str">
        <f>IF(SUM(D1532:E1532)&lt;&gt;0,SUM(D$2:D1532)-SUM(E$2:E1532),"")</f>
        <v/>
      </c>
      <c r="J1532" s="203" t="str">
        <f t="shared" si="74"/>
        <v/>
      </c>
      <c r="K1532" s="54" t="str">
        <f t="shared" si="73"/>
        <v>By  Rs/-0</v>
      </c>
      <c r="L1532" s="51">
        <f>SUMIFS(D$2:D1532,C$2:C1532,C1532)-SUMIFS(E$2:E1532,C$2:C1532,C1532)+IFERROR(VLOOKUP(C1532,Master!B$1:F$101,5,FALSE),0)</f>
        <v>0</v>
      </c>
    </row>
    <row r="1533" spans="1:12">
      <c r="A1533" s="47">
        <f>IF(I1533=0,A1532,COUNTIF(I$2:I1533,"=0")+1)</f>
        <v>513</v>
      </c>
      <c r="B1533" s="203"/>
      <c r="C1533" s="345"/>
      <c r="D1533" s="189"/>
      <c r="E1533" s="188"/>
      <c r="F1533" s="190"/>
      <c r="G1533" t="e">
        <f t="shared" si="75"/>
        <v>#N/A</v>
      </c>
      <c r="H1533">
        <f>ROW()</f>
        <v>1533</v>
      </c>
      <c r="I1533" t="str">
        <f>IF(SUM(D1533:E1533)&lt;&gt;0,SUM(D$2:D1533)-SUM(E$2:E1533),"")</f>
        <v/>
      </c>
      <c r="J1533" s="203" t="str">
        <f t="shared" si="74"/>
        <v/>
      </c>
      <c r="K1533" s="54" t="str">
        <f t="shared" si="73"/>
        <v>By  Rs/-0</v>
      </c>
      <c r="L1533" s="51">
        <f>SUMIFS(D$2:D1533,C$2:C1533,C1533)-SUMIFS(E$2:E1533,C$2:C1533,C1533)+IFERROR(VLOOKUP(C1533,Master!B$1:F$101,5,FALSE),0)</f>
        <v>0</v>
      </c>
    </row>
    <row r="1534" spans="1:12">
      <c r="A1534" s="47">
        <f>IF(I1534=0,A1533,COUNTIF(I$2:I1534,"=0")+1)</f>
        <v>513</v>
      </c>
      <c r="B1534" s="203"/>
      <c r="C1534" s="345"/>
      <c r="D1534" s="189"/>
      <c r="E1534" s="188"/>
      <c r="F1534" s="190"/>
      <c r="G1534" t="e">
        <f t="shared" si="75"/>
        <v>#N/A</v>
      </c>
      <c r="H1534">
        <f>ROW()</f>
        <v>1534</v>
      </c>
      <c r="I1534" t="str">
        <f>IF(SUM(D1534:E1534)&lt;&gt;0,SUM(D$2:D1534)-SUM(E$2:E1534),"")</f>
        <v/>
      </c>
      <c r="J1534" s="203" t="str">
        <f t="shared" si="74"/>
        <v/>
      </c>
      <c r="K1534" s="54" t="str">
        <f t="shared" si="73"/>
        <v>By  Rs/-0</v>
      </c>
      <c r="L1534" s="51">
        <f>SUMIFS(D$2:D1534,C$2:C1534,C1534)-SUMIFS(E$2:E1534,C$2:C1534,C1534)+IFERROR(VLOOKUP(C1534,Master!B$1:F$101,5,FALSE),0)</f>
        <v>0</v>
      </c>
    </row>
    <row r="1535" spans="1:12">
      <c r="A1535" s="47">
        <f>IF(I1535=0,A1534,COUNTIF(I$2:I1535,"=0")+1)</f>
        <v>513</v>
      </c>
      <c r="B1535" s="203"/>
      <c r="C1535" s="345"/>
      <c r="D1535" s="189"/>
      <c r="E1535" s="188"/>
      <c r="F1535" s="190"/>
      <c r="G1535" t="e">
        <f t="shared" si="75"/>
        <v>#N/A</v>
      </c>
      <c r="H1535">
        <f>ROW()</f>
        <v>1535</v>
      </c>
      <c r="I1535" t="str">
        <f>IF(SUM(D1535:E1535)&lt;&gt;0,SUM(D$2:D1535)-SUM(E$2:E1535),"")</f>
        <v/>
      </c>
      <c r="J1535" s="203" t="str">
        <f t="shared" si="74"/>
        <v/>
      </c>
      <c r="K1535" s="54" t="str">
        <f t="shared" si="73"/>
        <v>By  Rs/-0</v>
      </c>
      <c r="L1535" s="51">
        <f>SUMIFS(D$2:D1535,C$2:C1535,C1535)-SUMIFS(E$2:E1535,C$2:C1535,C1535)+IFERROR(VLOOKUP(C1535,Master!B$1:F$101,5,FALSE),0)</f>
        <v>0</v>
      </c>
    </row>
    <row r="1536" spans="1:12">
      <c r="A1536" s="47">
        <f>IF(I1536=0,A1535,COUNTIF(I$2:I1536,"=0")+1)</f>
        <v>513</v>
      </c>
      <c r="B1536" s="203"/>
      <c r="C1536" s="345"/>
      <c r="D1536" s="189"/>
      <c r="E1536" s="188"/>
      <c r="F1536" s="190"/>
      <c r="G1536" t="e">
        <f t="shared" si="75"/>
        <v>#N/A</v>
      </c>
      <c r="H1536">
        <f>ROW()</f>
        <v>1536</v>
      </c>
      <c r="I1536" t="str">
        <f>IF(SUM(D1536:E1536)&lt;&gt;0,SUM(D$2:D1536)-SUM(E$2:E1536),"")</f>
        <v/>
      </c>
      <c r="J1536" s="203" t="str">
        <f t="shared" si="74"/>
        <v/>
      </c>
      <c r="K1536" s="54" t="str">
        <f t="shared" si="73"/>
        <v>By  Rs/-0</v>
      </c>
      <c r="L1536" s="51">
        <f>SUMIFS(D$2:D1536,C$2:C1536,C1536)-SUMIFS(E$2:E1536,C$2:C1536,C1536)+IFERROR(VLOOKUP(C1536,Master!B$1:F$101,5,FALSE),0)</f>
        <v>0</v>
      </c>
    </row>
    <row r="1537" spans="1:12">
      <c r="A1537" s="47">
        <f>IF(I1537=0,A1536,COUNTIF(I$2:I1537,"=0")+1)</f>
        <v>513</v>
      </c>
      <c r="B1537" s="203"/>
      <c r="C1537" s="345"/>
      <c r="D1537" s="189"/>
      <c r="E1537" s="188"/>
      <c r="F1537" s="190"/>
      <c r="G1537" t="e">
        <f t="shared" si="75"/>
        <v>#N/A</v>
      </c>
      <c r="H1537">
        <f>ROW()</f>
        <v>1537</v>
      </c>
      <c r="I1537" t="str">
        <f>IF(SUM(D1537:E1537)&lt;&gt;0,SUM(D$2:D1537)-SUM(E$2:E1537),"")</f>
        <v/>
      </c>
      <c r="J1537" s="203" t="str">
        <f t="shared" si="74"/>
        <v/>
      </c>
      <c r="K1537" s="54" t="str">
        <f t="shared" si="73"/>
        <v>By  Rs/-0</v>
      </c>
      <c r="L1537" s="51">
        <f>SUMIFS(D$2:D1537,C$2:C1537,C1537)-SUMIFS(E$2:E1537,C$2:C1537,C1537)+IFERROR(VLOOKUP(C1537,Master!B$1:F$101,5,FALSE),0)</f>
        <v>0</v>
      </c>
    </row>
    <row r="1538" spans="1:12">
      <c r="A1538" s="47">
        <f>IF(I1538=0,A1537,COUNTIF(I$2:I1538,"=0")+1)</f>
        <v>513</v>
      </c>
      <c r="B1538" s="203"/>
      <c r="C1538" s="345"/>
      <c r="D1538" s="189"/>
      <c r="E1538" s="188"/>
      <c r="F1538" s="190"/>
      <c r="G1538" t="e">
        <f t="shared" si="75"/>
        <v>#N/A</v>
      </c>
      <c r="H1538">
        <f>ROW()</f>
        <v>1538</v>
      </c>
      <c r="I1538" t="str">
        <f>IF(SUM(D1538:E1538)&lt;&gt;0,SUM(D$2:D1538)-SUM(E$2:E1538),"")</f>
        <v/>
      </c>
      <c r="J1538" s="203" t="str">
        <f t="shared" si="74"/>
        <v/>
      </c>
      <c r="K1538" s="54" t="str">
        <f t="shared" ref="K1538:K1601" si="76">IF(I1538=0,"By "&amp;C1537&amp;" Rs/- "&amp;SUM(D1537:E1537),"By "&amp;C1539&amp;" Rs/-"&amp;SUM(D1539:E1539))</f>
        <v>By  Rs/-0</v>
      </c>
      <c r="L1538" s="51">
        <f>SUMIFS(D$2:D1538,C$2:C1538,C1538)-SUMIFS(E$2:E1538,C$2:C1538,C1538)+IFERROR(VLOOKUP(C1538,Master!B$1:F$101,5,FALSE),0)</f>
        <v>0</v>
      </c>
    </row>
    <row r="1539" spans="1:12">
      <c r="A1539" s="47">
        <f>IF(I1539=0,A1538,COUNTIF(I$2:I1539,"=0")+1)</f>
        <v>513</v>
      </c>
      <c r="B1539" s="203"/>
      <c r="C1539" s="345"/>
      <c r="D1539" s="189"/>
      <c r="E1539" s="188"/>
      <c r="F1539" s="190"/>
      <c r="G1539" t="e">
        <f t="shared" si="75"/>
        <v>#N/A</v>
      </c>
      <c r="H1539">
        <f>ROW()</f>
        <v>1539</v>
      </c>
      <c r="I1539" t="str">
        <f>IF(SUM(D1539:E1539)&lt;&gt;0,SUM(D$2:D1539)-SUM(E$2:E1539),"")</f>
        <v/>
      </c>
      <c r="J1539" s="203" t="str">
        <f t="shared" ref="J1539:J1602" si="77">IFERROR(AVERAGEIFS(B:B,A:A,A1539),"")</f>
        <v/>
      </c>
      <c r="K1539" s="54" t="str">
        <f t="shared" si="76"/>
        <v>By  Rs/-0</v>
      </c>
      <c r="L1539" s="51">
        <f>SUMIFS(D$2:D1539,C$2:C1539,C1539)-SUMIFS(E$2:E1539,C$2:C1539,C1539)+IFERROR(VLOOKUP(C1539,Master!B$1:F$101,5,FALSE),0)</f>
        <v>0</v>
      </c>
    </row>
    <row r="1540" spans="1:12">
      <c r="A1540" s="47">
        <f>IF(I1540=0,A1539,COUNTIF(I$2:I1540,"=0")+1)</f>
        <v>513</v>
      </c>
      <c r="B1540" s="203"/>
      <c r="C1540" s="345"/>
      <c r="D1540" s="189"/>
      <c r="E1540" s="188"/>
      <c r="F1540" s="190"/>
      <c r="G1540" t="e">
        <f t="shared" si="75"/>
        <v>#N/A</v>
      </c>
      <c r="H1540">
        <f>ROW()</f>
        <v>1540</v>
      </c>
      <c r="I1540" t="str">
        <f>IF(SUM(D1540:E1540)&lt;&gt;0,SUM(D$2:D1540)-SUM(E$2:E1540),"")</f>
        <v/>
      </c>
      <c r="J1540" s="203" t="str">
        <f t="shared" si="77"/>
        <v/>
      </c>
      <c r="K1540" s="54" t="str">
        <f t="shared" si="76"/>
        <v>By  Rs/-0</v>
      </c>
      <c r="L1540" s="51">
        <f>SUMIFS(D$2:D1540,C$2:C1540,C1540)-SUMIFS(E$2:E1540,C$2:C1540,C1540)+IFERROR(VLOOKUP(C1540,Master!B$1:F$101,5,FALSE),0)</f>
        <v>0</v>
      </c>
    </row>
    <row r="1541" spans="1:12">
      <c r="A1541" s="47">
        <f>IF(I1541=0,A1540,COUNTIF(I$2:I1541,"=0")+1)</f>
        <v>513</v>
      </c>
      <c r="B1541" s="203"/>
      <c r="C1541" s="345"/>
      <c r="D1541" s="189"/>
      <c r="E1541" s="188"/>
      <c r="F1541" s="190"/>
      <c r="G1541" t="e">
        <f t="shared" si="75"/>
        <v>#N/A</v>
      </c>
      <c r="H1541">
        <f>ROW()</f>
        <v>1541</v>
      </c>
      <c r="I1541" t="str">
        <f>IF(SUM(D1541:E1541)&lt;&gt;0,SUM(D$2:D1541)-SUM(E$2:E1541),"")</f>
        <v/>
      </c>
      <c r="J1541" s="203" t="str">
        <f t="shared" si="77"/>
        <v/>
      </c>
      <c r="K1541" s="54" t="str">
        <f t="shared" si="76"/>
        <v>By  Rs/-0</v>
      </c>
      <c r="L1541" s="51">
        <f>SUMIFS(D$2:D1541,C$2:C1541,C1541)-SUMIFS(E$2:E1541,C$2:C1541,C1541)+IFERROR(VLOOKUP(C1541,Master!B$1:F$101,5,FALSE),0)</f>
        <v>0</v>
      </c>
    </row>
    <row r="1542" spans="1:12">
      <c r="A1542" s="47">
        <f>IF(I1542=0,A1541,COUNTIF(I$2:I1542,"=0")+1)</f>
        <v>513</v>
      </c>
      <c r="B1542" s="203"/>
      <c r="C1542" s="345"/>
      <c r="D1542" s="189"/>
      <c r="E1542" s="188"/>
      <c r="F1542" s="190"/>
      <c r="G1542" t="e">
        <f t="shared" si="75"/>
        <v>#N/A</v>
      </c>
      <c r="H1542">
        <f>ROW()</f>
        <v>1542</v>
      </c>
      <c r="I1542" t="str">
        <f>IF(SUM(D1542:E1542)&lt;&gt;0,SUM(D$2:D1542)-SUM(E$2:E1542),"")</f>
        <v/>
      </c>
      <c r="J1542" s="203" t="str">
        <f t="shared" si="77"/>
        <v/>
      </c>
      <c r="K1542" s="54" t="str">
        <f t="shared" si="76"/>
        <v>By  Rs/-0</v>
      </c>
      <c r="L1542" s="51">
        <f>SUMIFS(D$2:D1542,C$2:C1542,C1542)-SUMIFS(E$2:E1542,C$2:C1542,C1542)+IFERROR(VLOOKUP(C1542,Master!B$1:F$101,5,FALSE),0)</f>
        <v>0</v>
      </c>
    </row>
    <row r="1543" spans="1:12">
      <c r="A1543" s="47">
        <f>IF(I1543=0,A1542,COUNTIF(I$2:I1543,"=0")+1)</f>
        <v>513</v>
      </c>
      <c r="B1543" s="203"/>
      <c r="C1543" s="345"/>
      <c r="D1543" s="189"/>
      <c r="E1543" s="188"/>
      <c r="F1543" s="190"/>
      <c r="G1543" t="e">
        <f t="shared" si="75"/>
        <v>#N/A</v>
      </c>
      <c r="H1543">
        <f>ROW()</f>
        <v>1543</v>
      </c>
      <c r="I1543" t="str">
        <f>IF(SUM(D1543:E1543)&lt;&gt;0,SUM(D$2:D1543)-SUM(E$2:E1543),"")</f>
        <v/>
      </c>
      <c r="J1543" s="203" t="str">
        <f t="shared" si="77"/>
        <v/>
      </c>
      <c r="K1543" s="54" t="str">
        <f t="shared" si="76"/>
        <v>By  Rs/-0</v>
      </c>
      <c r="L1543" s="51">
        <f>SUMIFS(D$2:D1543,C$2:C1543,C1543)-SUMIFS(E$2:E1543,C$2:C1543,C1543)+IFERROR(VLOOKUP(C1543,Master!B$1:F$101,5,FALSE),0)</f>
        <v>0</v>
      </c>
    </row>
    <row r="1544" spans="1:12">
      <c r="A1544" s="47">
        <f>IF(I1544=0,A1543,COUNTIF(I$2:I1544,"=0")+1)</f>
        <v>513</v>
      </c>
      <c r="B1544" s="203"/>
      <c r="C1544" s="345"/>
      <c r="D1544" s="189"/>
      <c r="E1544" s="188"/>
      <c r="F1544" s="190"/>
      <c r="G1544" t="e">
        <f t="shared" si="75"/>
        <v>#N/A</v>
      </c>
      <c r="H1544">
        <f>ROW()</f>
        <v>1544</v>
      </c>
      <c r="I1544" t="str">
        <f>IF(SUM(D1544:E1544)&lt;&gt;0,SUM(D$2:D1544)-SUM(E$2:E1544),"")</f>
        <v/>
      </c>
      <c r="J1544" s="203" t="str">
        <f t="shared" si="77"/>
        <v/>
      </c>
      <c r="K1544" s="54" t="str">
        <f t="shared" si="76"/>
        <v>By  Rs/-0</v>
      </c>
      <c r="L1544" s="51">
        <f>SUMIFS(D$2:D1544,C$2:C1544,C1544)-SUMIFS(E$2:E1544,C$2:C1544,C1544)+IFERROR(VLOOKUP(C1544,Master!B$1:F$101,5,FALSE),0)</f>
        <v>0</v>
      </c>
    </row>
    <row r="1545" spans="1:12">
      <c r="A1545" s="47">
        <f>IF(I1545=0,A1544,COUNTIF(I$2:I1545,"=0")+1)</f>
        <v>513</v>
      </c>
      <c r="B1545" s="203"/>
      <c r="C1545" s="345"/>
      <c r="D1545" s="189"/>
      <c r="E1545" s="188"/>
      <c r="F1545" s="190"/>
      <c r="G1545" t="e">
        <f t="shared" si="75"/>
        <v>#N/A</v>
      </c>
      <c r="H1545">
        <f>ROW()</f>
        <v>1545</v>
      </c>
      <c r="I1545" t="str">
        <f>IF(SUM(D1545:E1545)&lt;&gt;0,SUM(D$2:D1545)-SUM(E$2:E1545),"")</f>
        <v/>
      </c>
      <c r="J1545" s="203" t="str">
        <f t="shared" si="77"/>
        <v/>
      </c>
      <c r="K1545" s="54" t="str">
        <f t="shared" si="76"/>
        <v>By  Rs/-0</v>
      </c>
      <c r="L1545" s="51">
        <f>SUMIFS(D$2:D1545,C$2:C1545,C1545)-SUMIFS(E$2:E1545,C$2:C1545,C1545)+IFERROR(VLOOKUP(C1545,Master!B$1:F$101,5,FALSE),0)</f>
        <v>0</v>
      </c>
    </row>
    <row r="1546" spans="1:12">
      <c r="A1546" s="47">
        <f>IF(I1546=0,A1545,COUNTIF(I$2:I1546,"=0")+1)</f>
        <v>513</v>
      </c>
      <c r="B1546" s="203"/>
      <c r="C1546" s="345"/>
      <c r="D1546" s="189"/>
      <c r="E1546" s="188"/>
      <c r="F1546" s="190"/>
      <c r="G1546" t="e">
        <f t="shared" si="75"/>
        <v>#N/A</v>
      </c>
      <c r="H1546">
        <f>ROW()</f>
        <v>1546</v>
      </c>
      <c r="I1546" t="str">
        <f>IF(SUM(D1546:E1546)&lt;&gt;0,SUM(D$2:D1546)-SUM(E$2:E1546),"")</f>
        <v/>
      </c>
      <c r="J1546" s="203" t="str">
        <f t="shared" si="77"/>
        <v/>
      </c>
      <c r="K1546" s="54" t="str">
        <f t="shared" si="76"/>
        <v>By  Rs/-0</v>
      </c>
      <c r="L1546" s="51">
        <f>SUMIFS(D$2:D1546,C$2:C1546,C1546)-SUMIFS(E$2:E1546,C$2:C1546,C1546)+IFERROR(VLOOKUP(C1546,Master!B$1:F$101,5,FALSE),0)</f>
        <v>0</v>
      </c>
    </row>
    <row r="1547" spans="1:12">
      <c r="A1547" s="47">
        <f>IF(I1547=0,A1546,COUNTIF(I$2:I1547,"=0")+1)</f>
        <v>513</v>
      </c>
      <c r="B1547" s="203"/>
      <c r="C1547" s="345"/>
      <c r="D1547" s="189"/>
      <c r="E1547" s="188"/>
      <c r="F1547" s="190"/>
      <c r="G1547" t="e">
        <f t="shared" si="75"/>
        <v>#N/A</v>
      </c>
      <c r="H1547">
        <f>ROW()</f>
        <v>1547</v>
      </c>
      <c r="I1547" t="str">
        <f>IF(SUM(D1547:E1547)&lt;&gt;0,SUM(D$2:D1547)-SUM(E$2:E1547),"")</f>
        <v/>
      </c>
      <c r="J1547" s="203" t="str">
        <f t="shared" si="77"/>
        <v/>
      </c>
      <c r="K1547" s="54" t="str">
        <f t="shared" si="76"/>
        <v>By  Rs/-0</v>
      </c>
      <c r="L1547" s="51">
        <f>SUMIFS(D$2:D1547,C$2:C1547,C1547)-SUMIFS(E$2:E1547,C$2:C1547,C1547)+IFERROR(VLOOKUP(C1547,Master!B$1:F$101,5,FALSE),0)</f>
        <v>0</v>
      </c>
    </row>
    <row r="1548" spans="1:12">
      <c r="A1548" s="47">
        <f>IF(I1548=0,A1547,COUNTIF(I$2:I1548,"=0")+1)</f>
        <v>513</v>
      </c>
      <c r="B1548" s="203"/>
      <c r="C1548" s="345"/>
      <c r="D1548" s="189"/>
      <c r="E1548" s="188"/>
      <c r="F1548" s="190"/>
      <c r="G1548" t="e">
        <f t="shared" ref="G1548:G1611" si="78">VLOOKUP(C1548,LL,2,FALSE)</f>
        <v>#N/A</v>
      </c>
      <c r="H1548">
        <f>ROW()</f>
        <v>1548</v>
      </c>
      <c r="I1548" t="str">
        <f>IF(SUM(D1548:E1548)&lt;&gt;0,SUM(D$2:D1548)-SUM(E$2:E1548),"")</f>
        <v/>
      </c>
      <c r="J1548" s="203" t="str">
        <f t="shared" si="77"/>
        <v/>
      </c>
      <c r="K1548" s="54" t="str">
        <f t="shared" si="76"/>
        <v>By  Rs/-0</v>
      </c>
      <c r="L1548" s="51">
        <f>SUMIFS(D$2:D1548,C$2:C1548,C1548)-SUMIFS(E$2:E1548,C$2:C1548,C1548)+IFERROR(VLOOKUP(C1548,Master!B$1:F$101,5,FALSE),0)</f>
        <v>0</v>
      </c>
    </row>
    <row r="1549" spans="1:12">
      <c r="A1549" s="47">
        <f>IF(I1549=0,A1548,COUNTIF(I$2:I1549,"=0")+1)</f>
        <v>513</v>
      </c>
      <c r="B1549" s="203"/>
      <c r="C1549" s="345"/>
      <c r="D1549" s="189"/>
      <c r="E1549" s="188"/>
      <c r="F1549" s="190"/>
      <c r="G1549" t="e">
        <f t="shared" si="78"/>
        <v>#N/A</v>
      </c>
      <c r="H1549">
        <f>ROW()</f>
        <v>1549</v>
      </c>
      <c r="I1549" t="str">
        <f>IF(SUM(D1549:E1549)&lt;&gt;0,SUM(D$2:D1549)-SUM(E$2:E1549),"")</f>
        <v/>
      </c>
      <c r="J1549" s="203" t="str">
        <f t="shared" si="77"/>
        <v/>
      </c>
      <c r="K1549" s="54" t="str">
        <f t="shared" si="76"/>
        <v>By  Rs/-0</v>
      </c>
      <c r="L1549" s="51">
        <f>SUMIFS(D$2:D1549,C$2:C1549,C1549)-SUMIFS(E$2:E1549,C$2:C1549,C1549)+IFERROR(VLOOKUP(C1549,Master!B$1:F$101,5,FALSE),0)</f>
        <v>0</v>
      </c>
    </row>
    <row r="1550" spans="1:12">
      <c r="A1550" s="47">
        <f>IF(I1550=0,A1549,COUNTIF(I$2:I1550,"=0")+1)</f>
        <v>513</v>
      </c>
      <c r="B1550" s="203"/>
      <c r="C1550" s="345"/>
      <c r="D1550" s="189"/>
      <c r="E1550" s="188"/>
      <c r="F1550" s="190"/>
      <c r="G1550" t="e">
        <f t="shared" si="78"/>
        <v>#N/A</v>
      </c>
      <c r="H1550">
        <f>ROW()</f>
        <v>1550</v>
      </c>
      <c r="I1550" t="str">
        <f>IF(SUM(D1550:E1550)&lt;&gt;0,SUM(D$2:D1550)-SUM(E$2:E1550),"")</f>
        <v/>
      </c>
      <c r="J1550" s="203" t="str">
        <f t="shared" si="77"/>
        <v/>
      </c>
      <c r="K1550" s="54" t="str">
        <f t="shared" si="76"/>
        <v>By  Rs/-0</v>
      </c>
      <c r="L1550" s="51">
        <f>SUMIFS(D$2:D1550,C$2:C1550,C1550)-SUMIFS(E$2:E1550,C$2:C1550,C1550)+IFERROR(VLOOKUP(C1550,Master!B$1:F$101,5,FALSE),0)</f>
        <v>0</v>
      </c>
    </row>
    <row r="1551" spans="1:12">
      <c r="A1551" s="47">
        <f>IF(I1551=0,A1550,COUNTIF(I$2:I1551,"=0")+1)</f>
        <v>513</v>
      </c>
      <c r="B1551" s="203"/>
      <c r="C1551" s="345"/>
      <c r="D1551" s="189"/>
      <c r="E1551" s="188"/>
      <c r="F1551" s="190"/>
      <c r="G1551" t="e">
        <f t="shared" si="78"/>
        <v>#N/A</v>
      </c>
      <c r="H1551">
        <f>ROW()</f>
        <v>1551</v>
      </c>
      <c r="I1551" t="str">
        <f>IF(SUM(D1551:E1551)&lt;&gt;0,SUM(D$2:D1551)-SUM(E$2:E1551),"")</f>
        <v/>
      </c>
      <c r="J1551" s="203" t="str">
        <f t="shared" si="77"/>
        <v/>
      </c>
      <c r="K1551" s="54" t="str">
        <f t="shared" si="76"/>
        <v>By  Rs/-0</v>
      </c>
      <c r="L1551" s="51">
        <f>SUMIFS(D$2:D1551,C$2:C1551,C1551)-SUMIFS(E$2:E1551,C$2:C1551,C1551)+IFERROR(VLOOKUP(C1551,Master!B$1:F$101,5,FALSE),0)</f>
        <v>0</v>
      </c>
    </row>
    <row r="1552" spans="1:12">
      <c r="A1552" s="47">
        <f>IF(I1552=0,A1551,COUNTIF(I$2:I1552,"=0")+1)</f>
        <v>513</v>
      </c>
      <c r="B1552" s="203"/>
      <c r="C1552" s="345"/>
      <c r="D1552" s="189"/>
      <c r="E1552" s="188"/>
      <c r="F1552" s="190"/>
      <c r="G1552" t="e">
        <f t="shared" si="78"/>
        <v>#N/A</v>
      </c>
      <c r="H1552">
        <f>ROW()</f>
        <v>1552</v>
      </c>
      <c r="I1552" t="str">
        <f>IF(SUM(D1552:E1552)&lt;&gt;0,SUM(D$2:D1552)-SUM(E$2:E1552),"")</f>
        <v/>
      </c>
      <c r="J1552" s="203" t="str">
        <f t="shared" si="77"/>
        <v/>
      </c>
      <c r="K1552" s="54" t="str">
        <f t="shared" si="76"/>
        <v>By  Rs/-0</v>
      </c>
      <c r="L1552" s="51">
        <f>SUMIFS(D$2:D1552,C$2:C1552,C1552)-SUMIFS(E$2:E1552,C$2:C1552,C1552)+IFERROR(VLOOKUP(C1552,Master!B$1:F$101,5,FALSE),0)</f>
        <v>0</v>
      </c>
    </row>
    <row r="1553" spans="1:12">
      <c r="A1553" s="47">
        <f>IF(I1553=0,A1552,COUNTIF(I$2:I1553,"=0")+1)</f>
        <v>513</v>
      </c>
      <c r="B1553" s="203"/>
      <c r="C1553" s="345"/>
      <c r="D1553" s="189"/>
      <c r="E1553" s="188"/>
      <c r="F1553" s="190"/>
      <c r="G1553" t="e">
        <f t="shared" si="78"/>
        <v>#N/A</v>
      </c>
      <c r="H1553">
        <f>ROW()</f>
        <v>1553</v>
      </c>
      <c r="I1553" t="str">
        <f>IF(SUM(D1553:E1553)&lt;&gt;0,SUM(D$2:D1553)-SUM(E$2:E1553),"")</f>
        <v/>
      </c>
      <c r="J1553" s="203" t="str">
        <f t="shared" si="77"/>
        <v/>
      </c>
      <c r="K1553" s="54" t="str">
        <f t="shared" si="76"/>
        <v>By  Rs/-0</v>
      </c>
      <c r="L1553" s="51">
        <f>SUMIFS(D$2:D1553,C$2:C1553,C1553)-SUMIFS(E$2:E1553,C$2:C1553,C1553)+IFERROR(VLOOKUP(C1553,Master!B$1:F$101,5,FALSE),0)</f>
        <v>0</v>
      </c>
    </row>
    <row r="1554" spans="1:12">
      <c r="A1554" s="47">
        <f>IF(I1554=0,A1553,COUNTIF(I$2:I1554,"=0")+1)</f>
        <v>513</v>
      </c>
      <c r="B1554" s="203"/>
      <c r="C1554" s="345"/>
      <c r="D1554" s="189"/>
      <c r="E1554" s="188"/>
      <c r="F1554" s="190"/>
      <c r="G1554" t="e">
        <f t="shared" si="78"/>
        <v>#N/A</v>
      </c>
      <c r="H1554">
        <f>ROW()</f>
        <v>1554</v>
      </c>
      <c r="I1554" t="str">
        <f>IF(SUM(D1554:E1554)&lt;&gt;0,SUM(D$2:D1554)-SUM(E$2:E1554),"")</f>
        <v/>
      </c>
      <c r="J1554" s="203" t="str">
        <f t="shared" si="77"/>
        <v/>
      </c>
      <c r="K1554" s="54" t="str">
        <f t="shared" si="76"/>
        <v>By  Rs/-0</v>
      </c>
      <c r="L1554" s="51">
        <f>SUMIFS(D$2:D1554,C$2:C1554,C1554)-SUMIFS(E$2:E1554,C$2:C1554,C1554)+IFERROR(VLOOKUP(C1554,Master!B$1:F$101,5,FALSE),0)</f>
        <v>0</v>
      </c>
    </row>
    <row r="1555" spans="1:12">
      <c r="A1555" s="47">
        <f>IF(I1555=0,A1554,COUNTIF(I$2:I1555,"=0")+1)</f>
        <v>513</v>
      </c>
      <c r="B1555" s="203"/>
      <c r="C1555" s="345"/>
      <c r="D1555" s="189"/>
      <c r="E1555" s="188"/>
      <c r="F1555" s="190"/>
      <c r="G1555" t="e">
        <f t="shared" si="78"/>
        <v>#N/A</v>
      </c>
      <c r="H1555">
        <f>ROW()</f>
        <v>1555</v>
      </c>
      <c r="I1555" t="str">
        <f>IF(SUM(D1555:E1555)&lt;&gt;0,SUM(D$2:D1555)-SUM(E$2:E1555),"")</f>
        <v/>
      </c>
      <c r="J1555" s="203" t="str">
        <f t="shared" si="77"/>
        <v/>
      </c>
      <c r="K1555" s="54" t="str">
        <f t="shared" si="76"/>
        <v>By  Rs/-0</v>
      </c>
      <c r="L1555" s="51">
        <f>SUMIFS(D$2:D1555,C$2:C1555,C1555)-SUMIFS(E$2:E1555,C$2:C1555,C1555)+IFERROR(VLOOKUP(C1555,Master!B$1:F$101,5,FALSE),0)</f>
        <v>0</v>
      </c>
    </row>
    <row r="1556" spans="1:12">
      <c r="A1556" s="47">
        <f>IF(I1556=0,A1555,COUNTIF(I$2:I1556,"=0")+1)</f>
        <v>513</v>
      </c>
      <c r="B1556" s="203"/>
      <c r="C1556" s="345"/>
      <c r="D1556" s="189"/>
      <c r="E1556" s="188"/>
      <c r="F1556" s="190"/>
      <c r="G1556" t="e">
        <f t="shared" si="78"/>
        <v>#N/A</v>
      </c>
      <c r="H1556">
        <f>ROW()</f>
        <v>1556</v>
      </c>
      <c r="I1556" t="str">
        <f>IF(SUM(D1556:E1556)&lt;&gt;0,SUM(D$2:D1556)-SUM(E$2:E1556),"")</f>
        <v/>
      </c>
      <c r="J1556" s="203" t="str">
        <f t="shared" si="77"/>
        <v/>
      </c>
      <c r="K1556" s="54" t="str">
        <f t="shared" si="76"/>
        <v>By  Rs/-0</v>
      </c>
      <c r="L1556" s="51">
        <f>SUMIFS(D$2:D1556,C$2:C1556,C1556)-SUMIFS(E$2:E1556,C$2:C1556,C1556)+IFERROR(VLOOKUP(C1556,Master!B$1:F$101,5,FALSE),0)</f>
        <v>0</v>
      </c>
    </row>
    <row r="1557" spans="1:12">
      <c r="A1557" s="47">
        <f>IF(I1557=0,A1556,COUNTIF(I$2:I1557,"=0")+1)</f>
        <v>513</v>
      </c>
      <c r="B1557" s="203"/>
      <c r="C1557" s="345"/>
      <c r="D1557" s="189"/>
      <c r="E1557" s="188"/>
      <c r="F1557" s="190"/>
      <c r="G1557" t="e">
        <f t="shared" si="78"/>
        <v>#N/A</v>
      </c>
      <c r="H1557">
        <f>ROW()</f>
        <v>1557</v>
      </c>
      <c r="I1557" t="str">
        <f>IF(SUM(D1557:E1557)&lt;&gt;0,SUM(D$2:D1557)-SUM(E$2:E1557),"")</f>
        <v/>
      </c>
      <c r="J1557" s="203" t="str">
        <f t="shared" si="77"/>
        <v/>
      </c>
      <c r="K1557" s="54" t="str">
        <f t="shared" si="76"/>
        <v>By  Rs/-0</v>
      </c>
      <c r="L1557" s="51">
        <f>SUMIFS(D$2:D1557,C$2:C1557,C1557)-SUMIFS(E$2:E1557,C$2:C1557,C1557)+IFERROR(VLOOKUP(C1557,Master!B$1:F$101,5,FALSE),0)</f>
        <v>0</v>
      </c>
    </row>
    <row r="1558" spans="1:12">
      <c r="A1558" s="47">
        <f>IF(I1558=0,A1557,COUNTIF(I$2:I1558,"=0")+1)</f>
        <v>513</v>
      </c>
      <c r="B1558" s="203"/>
      <c r="C1558" s="345"/>
      <c r="D1558" s="189"/>
      <c r="E1558" s="188"/>
      <c r="F1558" s="190"/>
      <c r="G1558" t="e">
        <f t="shared" si="78"/>
        <v>#N/A</v>
      </c>
      <c r="H1558">
        <f>ROW()</f>
        <v>1558</v>
      </c>
      <c r="I1558" t="str">
        <f>IF(SUM(D1558:E1558)&lt;&gt;0,SUM(D$2:D1558)-SUM(E$2:E1558),"")</f>
        <v/>
      </c>
      <c r="J1558" s="203" t="str">
        <f t="shared" si="77"/>
        <v/>
      </c>
      <c r="K1558" s="54" t="str">
        <f t="shared" si="76"/>
        <v>By  Rs/-0</v>
      </c>
      <c r="L1558" s="51">
        <f>SUMIFS(D$2:D1558,C$2:C1558,C1558)-SUMIFS(E$2:E1558,C$2:C1558,C1558)+IFERROR(VLOOKUP(C1558,Master!B$1:F$101,5,FALSE),0)</f>
        <v>0</v>
      </c>
    </row>
    <row r="1559" spans="1:12">
      <c r="A1559" s="47">
        <f>IF(I1559=0,A1558,COUNTIF(I$2:I1559,"=0")+1)</f>
        <v>513</v>
      </c>
      <c r="B1559" s="203"/>
      <c r="C1559" s="345"/>
      <c r="D1559" s="189"/>
      <c r="E1559" s="188"/>
      <c r="F1559" s="190"/>
      <c r="G1559" t="e">
        <f t="shared" si="78"/>
        <v>#N/A</v>
      </c>
      <c r="H1559">
        <f>ROW()</f>
        <v>1559</v>
      </c>
      <c r="I1559" t="str">
        <f>IF(SUM(D1559:E1559)&lt;&gt;0,SUM(D$2:D1559)-SUM(E$2:E1559),"")</f>
        <v/>
      </c>
      <c r="J1559" s="203" t="str">
        <f t="shared" si="77"/>
        <v/>
      </c>
      <c r="K1559" s="54" t="str">
        <f t="shared" si="76"/>
        <v>By  Rs/-0</v>
      </c>
      <c r="L1559" s="51">
        <f>SUMIFS(D$2:D1559,C$2:C1559,C1559)-SUMIFS(E$2:E1559,C$2:C1559,C1559)+IFERROR(VLOOKUP(C1559,Master!B$1:F$101,5,FALSE),0)</f>
        <v>0</v>
      </c>
    </row>
    <row r="1560" spans="1:12">
      <c r="A1560" s="47">
        <f>IF(I1560=0,A1559,COUNTIF(I$2:I1560,"=0")+1)</f>
        <v>513</v>
      </c>
      <c r="B1560" s="203"/>
      <c r="C1560" s="345"/>
      <c r="D1560" s="189"/>
      <c r="E1560" s="188"/>
      <c r="F1560" s="190"/>
      <c r="G1560" t="e">
        <f t="shared" si="78"/>
        <v>#N/A</v>
      </c>
      <c r="H1560">
        <f>ROW()</f>
        <v>1560</v>
      </c>
      <c r="I1560" t="str">
        <f>IF(SUM(D1560:E1560)&lt;&gt;0,SUM(D$2:D1560)-SUM(E$2:E1560),"")</f>
        <v/>
      </c>
      <c r="J1560" s="203" t="str">
        <f t="shared" si="77"/>
        <v/>
      </c>
      <c r="K1560" s="54" t="str">
        <f t="shared" si="76"/>
        <v>By  Rs/-0</v>
      </c>
      <c r="L1560" s="51">
        <f>SUMIFS(D$2:D1560,C$2:C1560,C1560)-SUMIFS(E$2:E1560,C$2:C1560,C1560)+IFERROR(VLOOKUP(C1560,Master!B$1:F$101,5,FALSE),0)</f>
        <v>0</v>
      </c>
    </row>
    <row r="1561" spans="1:12">
      <c r="A1561" s="47">
        <f>IF(I1561=0,A1560,COUNTIF(I$2:I1561,"=0")+1)</f>
        <v>513</v>
      </c>
      <c r="B1561" s="203"/>
      <c r="C1561" s="345"/>
      <c r="D1561" s="189"/>
      <c r="E1561" s="188"/>
      <c r="F1561" s="190"/>
      <c r="G1561" t="e">
        <f t="shared" si="78"/>
        <v>#N/A</v>
      </c>
      <c r="H1561">
        <f>ROW()</f>
        <v>1561</v>
      </c>
      <c r="I1561" t="str">
        <f>IF(SUM(D1561:E1561)&lt;&gt;0,SUM(D$2:D1561)-SUM(E$2:E1561),"")</f>
        <v/>
      </c>
      <c r="J1561" s="203" t="str">
        <f t="shared" si="77"/>
        <v/>
      </c>
      <c r="K1561" s="54" t="str">
        <f t="shared" si="76"/>
        <v>By  Rs/-0</v>
      </c>
      <c r="L1561" s="51">
        <f>SUMIFS(D$2:D1561,C$2:C1561,C1561)-SUMIFS(E$2:E1561,C$2:C1561,C1561)+IFERROR(VLOOKUP(C1561,Master!B$1:F$101,5,FALSE),0)</f>
        <v>0</v>
      </c>
    </row>
    <row r="1562" spans="1:12">
      <c r="A1562" s="47">
        <f>IF(I1562=0,A1561,COUNTIF(I$2:I1562,"=0")+1)</f>
        <v>513</v>
      </c>
      <c r="B1562" s="203"/>
      <c r="C1562" s="345"/>
      <c r="D1562" s="189"/>
      <c r="E1562" s="188"/>
      <c r="F1562" s="190"/>
      <c r="G1562" t="e">
        <f t="shared" si="78"/>
        <v>#N/A</v>
      </c>
      <c r="H1562">
        <f>ROW()</f>
        <v>1562</v>
      </c>
      <c r="I1562" t="str">
        <f>IF(SUM(D1562:E1562)&lt;&gt;0,SUM(D$2:D1562)-SUM(E$2:E1562),"")</f>
        <v/>
      </c>
      <c r="J1562" s="203" t="str">
        <f t="shared" si="77"/>
        <v/>
      </c>
      <c r="K1562" s="54" t="str">
        <f t="shared" si="76"/>
        <v>By  Rs/-0</v>
      </c>
      <c r="L1562" s="51">
        <f>SUMIFS(D$2:D1562,C$2:C1562,C1562)-SUMIFS(E$2:E1562,C$2:C1562,C1562)+IFERROR(VLOOKUP(C1562,Master!B$1:F$101,5,FALSE),0)</f>
        <v>0</v>
      </c>
    </row>
    <row r="1563" spans="1:12">
      <c r="A1563" s="47">
        <f>IF(I1563=0,A1562,COUNTIF(I$2:I1563,"=0")+1)</f>
        <v>513</v>
      </c>
      <c r="B1563" s="203"/>
      <c r="C1563" s="345"/>
      <c r="D1563" s="189"/>
      <c r="E1563" s="188"/>
      <c r="F1563" s="190"/>
      <c r="G1563" t="e">
        <f t="shared" si="78"/>
        <v>#N/A</v>
      </c>
      <c r="H1563">
        <f>ROW()</f>
        <v>1563</v>
      </c>
      <c r="I1563" t="str">
        <f>IF(SUM(D1563:E1563)&lt;&gt;0,SUM(D$2:D1563)-SUM(E$2:E1563),"")</f>
        <v/>
      </c>
      <c r="J1563" s="203" t="str">
        <f t="shared" si="77"/>
        <v/>
      </c>
      <c r="K1563" s="54" t="str">
        <f t="shared" si="76"/>
        <v>By  Rs/-0</v>
      </c>
      <c r="L1563" s="51">
        <f>SUMIFS(D$2:D1563,C$2:C1563,C1563)-SUMIFS(E$2:E1563,C$2:C1563,C1563)+IFERROR(VLOOKUP(C1563,Master!B$1:F$101,5,FALSE),0)</f>
        <v>0</v>
      </c>
    </row>
    <row r="1564" spans="1:12">
      <c r="A1564" s="47">
        <f>IF(I1564=0,A1563,COUNTIF(I$2:I1564,"=0")+1)</f>
        <v>513</v>
      </c>
      <c r="B1564" s="203"/>
      <c r="C1564" s="345"/>
      <c r="D1564" s="189"/>
      <c r="E1564" s="188"/>
      <c r="F1564" s="190"/>
      <c r="G1564" t="e">
        <f t="shared" si="78"/>
        <v>#N/A</v>
      </c>
      <c r="H1564">
        <f>ROW()</f>
        <v>1564</v>
      </c>
      <c r="I1564" t="str">
        <f>IF(SUM(D1564:E1564)&lt;&gt;0,SUM(D$2:D1564)-SUM(E$2:E1564),"")</f>
        <v/>
      </c>
      <c r="J1564" s="203" t="str">
        <f t="shared" si="77"/>
        <v/>
      </c>
      <c r="K1564" s="54" t="str">
        <f t="shared" si="76"/>
        <v>By  Rs/-0</v>
      </c>
      <c r="L1564" s="51">
        <f>SUMIFS(D$2:D1564,C$2:C1564,C1564)-SUMIFS(E$2:E1564,C$2:C1564,C1564)+IFERROR(VLOOKUP(C1564,Master!B$1:F$101,5,FALSE),0)</f>
        <v>0</v>
      </c>
    </row>
    <row r="1565" spans="1:12">
      <c r="A1565" s="47">
        <f>IF(I1565=0,A1564,COUNTIF(I$2:I1565,"=0")+1)</f>
        <v>513</v>
      </c>
      <c r="B1565" s="203"/>
      <c r="C1565" s="345"/>
      <c r="D1565" s="189"/>
      <c r="E1565" s="188"/>
      <c r="F1565" s="190"/>
      <c r="G1565" t="e">
        <f t="shared" si="78"/>
        <v>#N/A</v>
      </c>
      <c r="H1565">
        <f>ROW()</f>
        <v>1565</v>
      </c>
      <c r="I1565" t="str">
        <f>IF(SUM(D1565:E1565)&lt;&gt;0,SUM(D$2:D1565)-SUM(E$2:E1565),"")</f>
        <v/>
      </c>
      <c r="J1565" s="203" t="str">
        <f t="shared" si="77"/>
        <v/>
      </c>
      <c r="K1565" s="54" t="str">
        <f t="shared" si="76"/>
        <v>By  Rs/-0</v>
      </c>
      <c r="L1565" s="51">
        <f>SUMIFS(D$2:D1565,C$2:C1565,C1565)-SUMIFS(E$2:E1565,C$2:C1565,C1565)+IFERROR(VLOOKUP(C1565,Master!B$1:F$101,5,FALSE),0)</f>
        <v>0</v>
      </c>
    </row>
    <row r="1566" spans="1:12">
      <c r="A1566" s="47">
        <f>IF(I1566=0,A1565,COUNTIF(I$2:I1566,"=0")+1)</f>
        <v>513</v>
      </c>
      <c r="B1566" s="203"/>
      <c r="C1566" s="345"/>
      <c r="D1566" s="189"/>
      <c r="E1566" s="188"/>
      <c r="F1566" s="190"/>
      <c r="G1566" t="e">
        <f t="shared" si="78"/>
        <v>#N/A</v>
      </c>
      <c r="H1566">
        <f>ROW()</f>
        <v>1566</v>
      </c>
      <c r="I1566" t="str">
        <f>IF(SUM(D1566:E1566)&lt;&gt;0,SUM(D$2:D1566)-SUM(E$2:E1566),"")</f>
        <v/>
      </c>
      <c r="J1566" s="203" t="str">
        <f t="shared" si="77"/>
        <v/>
      </c>
      <c r="K1566" s="54" t="str">
        <f t="shared" si="76"/>
        <v>By  Rs/-0</v>
      </c>
      <c r="L1566" s="51">
        <f>SUMIFS(D$2:D1566,C$2:C1566,C1566)-SUMIFS(E$2:E1566,C$2:C1566,C1566)+IFERROR(VLOOKUP(C1566,Master!B$1:F$101,5,FALSE),0)</f>
        <v>0</v>
      </c>
    </row>
    <row r="1567" spans="1:12">
      <c r="A1567" s="47">
        <f>IF(I1567=0,A1566,COUNTIF(I$2:I1567,"=0")+1)</f>
        <v>513</v>
      </c>
      <c r="B1567" s="203"/>
      <c r="C1567" s="345"/>
      <c r="D1567" s="189"/>
      <c r="E1567" s="188"/>
      <c r="F1567" s="190"/>
      <c r="G1567" t="e">
        <f t="shared" si="78"/>
        <v>#N/A</v>
      </c>
      <c r="H1567">
        <f>ROW()</f>
        <v>1567</v>
      </c>
      <c r="I1567" t="str">
        <f>IF(SUM(D1567:E1567)&lt;&gt;0,SUM(D$2:D1567)-SUM(E$2:E1567),"")</f>
        <v/>
      </c>
      <c r="J1567" s="203" t="str">
        <f t="shared" si="77"/>
        <v/>
      </c>
      <c r="K1567" s="54" t="str">
        <f t="shared" si="76"/>
        <v>By  Rs/-0</v>
      </c>
      <c r="L1567" s="51">
        <f>SUMIFS(D$2:D1567,C$2:C1567,C1567)-SUMIFS(E$2:E1567,C$2:C1567,C1567)+IFERROR(VLOOKUP(C1567,Master!B$1:F$101,5,FALSE),0)</f>
        <v>0</v>
      </c>
    </row>
    <row r="1568" spans="1:12">
      <c r="A1568" s="47">
        <f>IF(I1568=0,A1567,COUNTIF(I$2:I1568,"=0")+1)</f>
        <v>513</v>
      </c>
      <c r="B1568" s="203"/>
      <c r="C1568" s="345"/>
      <c r="D1568" s="189"/>
      <c r="E1568" s="188"/>
      <c r="F1568" s="190"/>
      <c r="G1568" t="e">
        <f t="shared" si="78"/>
        <v>#N/A</v>
      </c>
      <c r="H1568">
        <f>ROW()</f>
        <v>1568</v>
      </c>
      <c r="I1568" t="str">
        <f>IF(SUM(D1568:E1568)&lt;&gt;0,SUM(D$2:D1568)-SUM(E$2:E1568),"")</f>
        <v/>
      </c>
      <c r="J1568" s="203" t="str">
        <f t="shared" si="77"/>
        <v/>
      </c>
      <c r="K1568" s="54" t="str">
        <f t="shared" si="76"/>
        <v>By  Rs/-0</v>
      </c>
      <c r="L1568" s="51">
        <f>SUMIFS(D$2:D1568,C$2:C1568,C1568)-SUMIFS(E$2:E1568,C$2:C1568,C1568)+IFERROR(VLOOKUP(C1568,Master!B$1:F$101,5,FALSE),0)</f>
        <v>0</v>
      </c>
    </row>
    <row r="1569" spans="1:12">
      <c r="A1569" s="47">
        <f>IF(I1569=0,A1568,COUNTIF(I$2:I1569,"=0")+1)</f>
        <v>513</v>
      </c>
      <c r="B1569" s="203"/>
      <c r="C1569" s="345"/>
      <c r="D1569" s="189"/>
      <c r="E1569" s="188"/>
      <c r="F1569" s="190"/>
      <c r="G1569" t="e">
        <f t="shared" si="78"/>
        <v>#N/A</v>
      </c>
      <c r="H1569">
        <f>ROW()</f>
        <v>1569</v>
      </c>
      <c r="I1569" t="str">
        <f>IF(SUM(D1569:E1569)&lt;&gt;0,SUM(D$2:D1569)-SUM(E$2:E1569),"")</f>
        <v/>
      </c>
      <c r="J1569" s="203" t="str">
        <f t="shared" si="77"/>
        <v/>
      </c>
      <c r="K1569" s="54" t="str">
        <f t="shared" si="76"/>
        <v>By  Rs/-0</v>
      </c>
      <c r="L1569" s="51">
        <f>SUMIFS(D$2:D1569,C$2:C1569,C1569)-SUMIFS(E$2:E1569,C$2:C1569,C1569)+IFERROR(VLOOKUP(C1569,Master!B$1:F$101,5,FALSE),0)</f>
        <v>0</v>
      </c>
    </row>
    <row r="1570" spans="1:12">
      <c r="A1570" s="47">
        <f>IF(I1570=0,A1569,COUNTIF(I$2:I1570,"=0")+1)</f>
        <v>513</v>
      </c>
      <c r="B1570" s="203"/>
      <c r="C1570" s="345"/>
      <c r="D1570" s="189"/>
      <c r="E1570" s="188"/>
      <c r="F1570" s="190"/>
      <c r="G1570" t="e">
        <f t="shared" si="78"/>
        <v>#N/A</v>
      </c>
      <c r="H1570">
        <f>ROW()</f>
        <v>1570</v>
      </c>
      <c r="I1570" t="str">
        <f>IF(SUM(D1570:E1570)&lt;&gt;0,SUM(D$2:D1570)-SUM(E$2:E1570),"")</f>
        <v/>
      </c>
      <c r="J1570" s="203" t="str">
        <f t="shared" si="77"/>
        <v/>
      </c>
      <c r="K1570" s="54" t="str">
        <f t="shared" si="76"/>
        <v>By  Rs/-0</v>
      </c>
      <c r="L1570" s="51">
        <f>SUMIFS(D$2:D1570,C$2:C1570,C1570)-SUMIFS(E$2:E1570,C$2:C1570,C1570)+IFERROR(VLOOKUP(C1570,Master!B$1:F$101,5,FALSE),0)</f>
        <v>0</v>
      </c>
    </row>
    <row r="1571" spans="1:12">
      <c r="A1571" s="47">
        <f>IF(I1571=0,A1570,COUNTIF(I$2:I1571,"=0")+1)</f>
        <v>513</v>
      </c>
      <c r="B1571" s="203"/>
      <c r="C1571" s="345"/>
      <c r="D1571" s="189"/>
      <c r="E1571" s="188"/>
      <c r="F1571" s="190"/>
      <c r="G1571" t="e">
        <f t="shared" si="78"/>
        <v>#N/A</v>
      </c>
      <c r="H1571">
        <f>ROW()</f>
        <v>1571</v>
      </c>
      <c r="I1571" t="str">
        <f>IF(SUM(D1571:E1571)&lt;&gt;0,SUM(D$2:D1571)-SUM(E$2:E1571),"")</f>
        <v/>
      </c>
      <c r="J1571" s="203" t="str">
        <f t="shared" si="77"/>
        <v/>
      </c>
      <c r="K1571" s="54" t="str">
        <f t="shared" si="76"/>
        <v>By  Rs/-0</v>
      </c>
      <c r="L1571" s="51">
        <f>SUMIFS(D$2:D1571,C$2:C1571,C1571)-SUMIFS(E$2:E1571,C$2:C1571,C1571)+IFERROR(VLOOKUP(C1571,Master!B$1:F$101,5,FALSE),0)</f>
        <v>0</v>
      </c>
    </row>
    <row r="1572" spans="1:12">
      <c r="A1572" s="47">
        <f>IF(I1572=0,A1571,COUNTIF(I$2:I1572,"=0")+1)</f>
        <v>513</v>
      </c>
      <c r="B1572" s="203"/>
      <c r="C1572" s="345"/>
      <c r="D1572" s="189"/>
      <c r="E1572" s="188"/>
      <c r="F1572" s="190"/>
      <c r="G1572" t="e">
        <f t="shared" si="78"/>
        <v>#N/A</v>
      </c>
      <c r="H1572">
        <f>ROW()</f>
        <v>1572</v>
      </c>
      <c r="I1572" t="str">
        <f>IF(SUM(D1572:E1572)&lt;&gt;0,SUM(D$2:D1572)-SUM(E$2:E1572),"")</f>
        <v/>
      </c>
      <c r="J1572" s="203" t="str">
        <f t="shared" si="77"/>
        <v/>
      </c>
      <c r="K1572" s="54" t="str">
        <f t="shared" si="76"/>
        <v>By  Rs/-0</v>
      </c>
      <c r="L1572" s="51">
        <f>SUMIFS(D$2:D1572,C$2:C1572,C1572)-SUMIFS(E$2:E1572,C$2:C1572,C1572)+IFERROR(VLOOKUP(C1572,Master!B$1:F$101,5,FALSE),0)</f>
        <v>0</v>
      </c>
    </row>
    <row r="1573" spans="1:12">
      <c r="A1573" s="47">
        <f>IF(I1573=0,A1572,COUNTIF(I$2:I1573,"=0")+1)</f>
        <v>513</v>
      </c>
      <c r="B1573" s="203"/>
      <c r="C1573" s="345"/>
      <c r="D1573" s="189"/>
      <c r="E1573" s="188"/>
      <c r="F1573" s="190"/>
      <c r="G1573" t="e">
        <f t="shared" si="78"/>
        <v>#N/A</v>
      </c>
      <c r="H1573">
        <f>ROW()</f>
        <v>1573</v>
      </c>
      <c r="I1573" t="str">
        <f>IF(SUM(D1573:E1573)&lt;&gt;0,SUM(D$2:D1573)-SUM(E$2:E1573),"")</f>
        <v/>
      </c>
      <c r="J1573" s="203" t="str">
        <f t="shared" si="77"/>
        <v/>
      </c>
      <c r="K1573" s="54" t="str">
        <f t="shared" si="76"/>
        <v>By  Rs/-0</v>
      </c>
      <c r="L1573" s="51">
        <f>SUMIFS(D$2:D1573,C$2:C1573,C1573)-SUMIFS(E$2:E1573,C$2:C1573,C1573)+IFERROR(VLOOKUP(C1573,Master!B$1:F$101,5,FALSE),0)</f>
        <v>0</v>
      </c>
    </row>
    <row r="1574" spans="1:12">
      <c r="A1574" s="47">
        <f>IF(I1574=0,A1573,COUNTIF(I$2:I1574,"=0")+1)</f>
        <v>513</v>
      </c>
      <c r="B1574" s="203"/>
      <c r="C1574" s="345"/>
      <c r="D1574" s="189"/>
      <c r="E1574" s="188"/>
      <c r="F1574" s="190"/>
      <c r="G1574" t="e">
        <f t="shared" si="78"/>
        <v>#N/A</v>
      </c>
      <c r="H1574">
        <f>ROW()</f>
        <v>1574</v>
      </c>
      <c r="I1574" t="str">
        <f>IF(SUM(D1574:E1574)&lt;&gt;0,SUM(D$2:D1574)-SUM(E$2:E1574),"")</f>
        <v/>
      </c>
      <c r="J1574" s="203" t="str">
        <f t="shared" si="77"/>
        <v/>
      </c>
      <c r="K1574" s="54" t="str">
        <f t="shared" si="76"/>
        <v>By  Rs/-0</v>
      </c>
      <c r="L1574" s="51">
        <f>SUMIFS(D$2:D1574,C$2:C1574,C1574)-SUMIFS(E$2:E1574,C$2:C1574,C1574)+IFERROR(VLOOKUP(C1574,Master!B$1:F$101,5,FALSE),0)</f>
        <v>0</v>
      </c>
    </row>
    <row r="1575" spans="1:12">
      <c r="A1575" s="47">
        <f>IF(I1575=0,A1574,COUNTIF(I$2:I1575,"=0")+1)</f>
        <v>513</v>
      </c>
      <c r="B1575" s="203"/>
      <c r="C1575" s="345"/>
      <c r="D1575" s="189"/>
      <c r="E1575" s="188"/>
      <c r="F1575" s="190"/>
      <c r="G1575" t="e">
        <f t="shared" si="78"/>
        <v>#N/A</v>
      </c>
      <c r="H1575">
        <f>ROW()</f>
        <v>1575</v>
      </c>
      <c r="I1575" t="str">
        <f>IF(SUM(D1575:E1575)&lt;&gt;0,SUM(D$2:D1575)-SUM(E$2:E1575),"")</f>
        <v/>
      </c>
      <c r="J1575" s="203" t="str">
        <f t="shared" si="77"/>
        <v/>
      </c>
      <c r="K1575" s="54" t="str">
        <f t="shared" si="76"/>
        <v>By  Rs/-0</v>
      </c>
      <c r="L1575" s="51">
        <f>SUMIFS(D$2:D1575,C$2:C1575,C1575)-SUMIFS(E$2:E1575,C$2:C1575,C1575)+IFERROR(VLOOKUP(C1575,Master!B$1:F$101,5,FALSE),0)</f>
        <v>0</v>
      </c>
    </row>
    <row r="1576" spans="1:12">
      <c r="A1576" s="47">
        <f>IF(I1576=0,A1575,COUNTIF(I$2:I1576,"=0")+1)</f>
        <v>513</v>
      </c>
      <c r="B1576" s="203"/>
      <c r="C1576" s="345"/>
      <c r="D1576" s="189"/>
      <c r="E1576" s="188"/>
      <c r="F1576" s="190"/>
      <c r="G1576" t="e">
        <f t="shared" si="78"/>
        <v>#N/A</v>
      </c>
      <c r="H1576">
        <f>ROW()</f>
        <v>1576</v>
      </c>
      <c r="I1576" t="str">
        <f>IF(SUM(D1576:E1576)&lt;&gt;0,SUM(D$2:D1576)-SUM(E$2:E1576),"")</f>
        <v/>
      </c>
      <c r="J1576" s="203" t="str">
        <f t="shared" si="77"/>
        <v/>
      </c>
      <c r="K1576" s="54" t="str">
        <f t="shared" si="76"/>
        <v>By  Rs/-0</v>
      </c>
      <c r="L1576" s="51">
        <f>SUMIFS(D$2:D1576,C$2:C1576,C1576)-SUMIFS(E$2:E1576,C$2:C1576,C1576)+IFERROR(VLOOKUP(C1576,Master!B$1:F$101,5,FALSE),0)</f>
        <v>0</v>
      </c>
    </row>
    <row r="1577" spans="1:12">
      <c r="A1577" s="47">
        <f>IF(I1577=0,A1576,COUNTIF(I$2:I1577,"=0")+1)</f>
        <v>513</v>
      </c>
      <c r="B1577" s="203"/>
      <c r="C1577" s="345"/>
      <c r="D1577" s="189"/>
      <c r="E1577" s="188"/>
      <c r="F1577" s="190"/>
      <c r="G1577" t="e">
        <f t="shared" si="78"/>
        <v>#N/A</v>
      </c>
      <c r="H1577">
        <f>ROW()</f>
        <v>1577</v>
      </c>
      <c r="I1577" t="str">
        <f>IF(SUM(D1577:E1577)&lt;&gt;0,SUM(D$2:D1577)-SUM(E$2:E1577),"")</f>
        <v/>
      </c>
      <c r="J1577" s="203" t="str">
        <f t="shared" si="77"/>
        <v/>
      </c>
      <c r="K1577" s="54" t="str">
        <f t="shared" si="76"/>
        <v>By  Rs/-0</v>
      </c>
      <c r="L1577" s="51">
        <f>SUMIFS(D$2:D1577,C$2:C1577,C1577)-SUMIFS(E$2:E1577,C$2:C1577,C1577)+IFERROR(VLOOKUP(C1577,Master!B$1:F$101,5,FALSE),0)</f>
        <v>0</v>
      </c>
    </row>
    <row r="1578" spans="1:12">
      <c r="A1578" s="47">
        <f>IF(I1578=0,A1577,COUNTIF(I$2:I1578,"=0")+1)</f>
        <v>513</v>
      </c>
      <c r="B1578" s="203"/>
      <c r="C1578" s="345"/>
      <c r="D1578" s="189"/>
      <c r="E1578" s="188"/>
      <c r="F1578" s="190"/>
      <c r="G1578" t="e">
        <f t="shared" si="78"/>
        <v>#N/A</v>
      </c>
      <c r="H1578">
        <f>ROW()</f>
        <v>1578</v>
      </c>
      <c r="I1578" t="str">
        <f>IF(SUM(D1578:E1578)&lt;&gt;0,SUM(D$2:D1578)-SUM(E$2:E1578),"")</f>
        <v/>
      </c>
      <c r="J1578" s="203" t="str">
        <f t="shared" si="77"/>
        <v/>
      </c>
      <c r="K1578" s="54" t="str">
        <f t="shared" si="76"/>
        <v>By  Rs/-0</v>
      </c>
      <c r="L1578" s="51">
        <f>SUMIFS(D$2:D1578,C$2:C1578,C1578)-SUMIFS(E$2:E1578,C$2:C1578,C1578)+IFERROR(VLOOKUP(C1578,Master!B$1:F$101,5,FALSE),0)</f>
        <v>0</v>
      </c>
    </row>
    <row r="1579" spans="1:12">
      <c r="A1579" s="47">
        <f>IF(I1579=0,A1578,COUNTIF(I$2:I1579,"=0")+1)</f>
        <v>513</v>
      </c>
      <c r="B1579" s="203"/>
      <c r="C1579" s="345"/>
      <c r="D1579" s="189"/>
      <c r="E1579" s="188"/>
      <c r="F1579" s="190"/>
      <c r="G1579" t="e">
        <f t="shared" si="78"/>
        <v>#N/A</v>
      </c>
      <c r="H1579">
        <f>ROW()</f>
        <v>1579</v>
      </c>
      <c r="I1579" t="str">
        <f>IF(SUM(D1579:E1579)&lt;&gt;0,SUM(D$2:D1579)-SUM(E$2:E1579),"")</f>
        <v/>
      </c>
      <c r="J1579" s="203" t="str">
        <f t="shared" si="77"/>
        <v/>
      </c>
      <c r="K1579" s="54" t="str">
        <f t="shared" si="76"/>
        <v>By  Rs/-0</v>
      </c>
      <c r="L1579" s="51">
        <f>SUMIFS(D$2:D1579,C$2:C1579,C1579)-SUMIFS(E$2:E1579,C$2:C1579,C1579)+IFERROR(VLOOKUP(C1579,Master!B$1:F$101,5,FALSE),0)</f>
        <v>0</v>
      </c>
    </row>
    <row r="1580" spans="1:12">
      <c r="A1580" s="47">
        <f>IF(I1580=0,A1579,COUNTIF(I$2:I1580,"=0")+1)</f>
        <v>513</v>
      </c>
      <c r="B1580" s="203"/>
      <c r="C1580" s="345"/>
      <c r="D1580" s="189"/>
      <c r="E1580" s="188"/>
      <c r="F1580" s="190"/>
      <c r="G1580" t="e">
        <f t="shared" si="78"/>
        <v>#N/A</v>
      </c>
      <c r="H1580">
        <f>ROW()</f>
        <v>1580</v>
      </c>
      <c r="I1580" t="str">
        <f>IF(SUM(D1580:E1580)&lt;&gt;0,SUM(D$2:D1580)-SUM(E$2:E1580),"")</f>
        <v/>
      </c>
      <c r="J1580" s="203" t="str">
        <f t="shared" si="77"/>
        <v/>
      </c>
      <c r="K1580" s="54" t="str">
        <f t="shared" si="76"/>
        <v>By  Rs/-0</v>
      </c>
      <c r="L1580" s="51">
        <f>SUMIFS(D$2:D1580,C$2:C1580,C1580)-SUMIFS(E$2:E1580,C$2:C1580,C1580)+IFERROR(VLOOKUP(C1580,Master!B$1:F$101,5,FALSE),0)</f>
        <v>0</v>
      </c>
    </row>
    <row r="1581" spans="1:12">
      <c r="A1581" s="47">
        <f>IF(I1581=0,A1580,COUNTIF(I$2:I1581,"=0")+1)</f>
        <v>513</v>
      </c>
      <c r="B1581" s="203"/>
      <c r="C1581" s="345"/>
      <c r="D1581" s="189"/>
      <c r="E1581" s="188"/>
      <c r="F1581" s="190"/>
      <c r="G1581" t="e">
        <f t="shared" si="78"/>
        <v>#N/A</v>
      </c>
      <c r="H1581">
        <f>ROW()</f>
        <v>1581</v>
      </c>
      <c r="I1581" t="str">
        <f>IF(SUM(D1581:E1581)&lt;&gt;0,SUM(D$2:D1581)-SUM(E$2:E1581),"")</f>
        <v/>
      </c>
      <c r="J1581" s="203" t="str">
        <f t="shared" si="77"/>
        <v/>
      </c>
      <c r="K1581" s="54" t="str">
        <f t="shared" si="76"/>
        <v>By  Rs/-0</v>
      </c>
      <c r="L1581" s="51">
        <f>SUMIFS(D$2:D1581,C$2:C1581,C1581)-SUMIFS(E$2:E1581,C$2:C1581,C1581)+IFERROR(VLOOKUP(C1581,Master!B$1:F$101,5,FALSE),0)</f>
        <v>0</v>
      </c>
    </row>
    <row r="1582" spans="1:12">
      <c r="A1582" s="47">
        <f>IF(I1582=0,A1581,COUNTIF(I$2:I1582,"=0")+1)</f>
        <v>513</v>
      </c>
      <c r="B1582" s="203"/>
      <c r="C1582" s="345"/>
      <c r="D1582" s="189"/>
      <c r="E1582" s="188"/>
      <c r="F1582" s="190"/>
      <c r="G1582" t="e">
        <f t="shared" si="78"/>
        <v>#N/A</v>
      </c>
      <c r="H1582">
        <f>ROW()</f>
        <v>1582</v>
      </c>
      <c r="I1582" t="str">
        <f>IF(SUM(D1582:E1582)&lt;&gt;0,SUM(D$2:D1582)-SUM(E$2:E1582),"")</f>
        <v/>
      </c>
      <c r="J1582" s="203" t="str">
        <f t="shared" si="77"/>
        <v/>
      </c>
      <c r="K1582" s="54" t="str">
        <f t="shared" si="76"/>
        <v>By  Rs/-0</v>
      </c>
      <c r="L1582" s="51">
        <f>SUMIFS(D$2:D1582,C$2:C1582,C1582)-SUMIFS(E$2:E1582,C$2:C1582,C1582)+IFERROR(VLOOKUP(C1582,Master!B$1:F$101,5,FALSE),0)</f>
        <v>0</v>
      </c>
    </row>
    <row r="1583" spans="1:12">
      <c r="A1583" s="47">
        <f>IF(I1583=0,A1582,COUNTIF(I$2:I1583,"=0")+1)</f>
        <v>513</v>
      </c>
      <c r="B1583" s="203"/>
      <c r="C1583" s="345"/>
      <c r="D1583" s="189"/>
      <c r="E1583" s="188"/>
      <c r="F1583" s="190"/>
      <c r="G1583" t="e">
        <f t="shared" si="78"/>
        <v>#N/A</v>
      </c>
      <c r="H1583">
        <f>ROW()</f>
        <v>1583</v>
      </c>
      <c r="I1583" t="str">
        <f>IF(SUM(D1583:E1583)&lt;&gt;0,SUM(D$2:D1583)-SUM(E$2:E1583),"")</f>
        <v/>
      </c>
      <c r="J1583" s="203" t="str">
        <f t="shared" si="77"/>
        <v/>
      </c>
      <c r="K1583" s="54" t="str">
        <f t="shared" si="76"/>
        <v>By  Rs/-0</v>
      </c>
      <c r="L1583" s="51">
        <f>SUMIFS(D$2:D1583,C$2:C1583,C1583)-SUMIFS(E$2:E1583,C$2:C1583,C1583)+IFERROR(VLOOKUP(C1583,Master!B$1:F$101,5,FALSE),0)</f>
        <v>0</v>
      </c>
    </row>
    <row r="1584" spans="1:12">
      <c r="A1584" s="47">
        <f>IF(I1584=0,A1583,COUNTIF(I$2:I1584,"=0")+1)</f>
        <v>513</v>
      </c>
      <c r="B1584" s="203"/>
      <c r="C1584" s="345"/>
      <c r="D1584" s="189"/>
      <c r="E1584" s="188"/>
      <c r="F1584" s="190"/>
      <c r="G1584" t="e">
        <f t="shared" si="78"/>
        <v>#N/A</v>
      </c>
      <c r="H1584">
        <f>ROW()</f>
        <v>1584</v>
      </c>
      <c r="I1584" t="str">
        <f>IF(SUM(D1584:E1584)&lt;&gt;0,SUM(D$2:D1584)-SUM(E$2:E1584),"")</f>
        <v/>
      </c>
      <c r="J1584" s="203" t="str">
        <f t="shared" si="77"/>
        <v/>
      </c>
      <c r="K1584" s="54" t="str">
        <f t="shared" si="76"/>
        <v>By  Rs/-0</v>
      </c>
      <c r="L1584" s="51">
        <f>SUMIFS(D$2:D1584,C$2:C1584,C1584)-SUMIFS(E$2:E1584,C$2:C1584,C1584)+IFERROR(VLOOKUP(C1584,Master!B$1:F$101,5,FALSE),0)</f>
        <v>0</v>
      </c>
    </row>
    <row r="1585" spans="1:12">
      <c r="A1585" s="47">
        <f>IF(I1585=0,A1584,COUNTIF(I$2:I1585,"=0")+1)</f>
        <v>513</v>
      </c>
      <c r="B1585" s="203"/>
      <c r="C1585" s="345"/>
      <c r="D1585" s="189"/>
      <c r="E1585" s="188"/>
      <c r="F1585" s="190"/>
      <c r="G1585" t="e">
        <f t="shared" si="78"/>
        <v>#N/A</v>
      </c>
      <c r="H1585">
        <f>ROW()</f>
        <v>1585</v>
      </c>
      <c r="I1585" t="str">
        <f>IF(SUM(D1585:E1585)&lt;&gt;0,SUM(D$2:D1585)-SUM(E$2:E1585),"")</f>
        <v/>
      </c>
      <c r="J1585" s="203" t="str">
        <f t="shared" si="77"/>
        <v/>
      </c>
      <c r="K1585" s="54" t="str">
        <f t="shared" si="76"/>
        <v>By  Rs/-0</v>
      </c>
      <c r="L1585" s="51">
        <f>SUMIFS(D$2:D1585,C$2:C1585,C1585)-SUMIFS(E$2:E1585,C$2:C1585,C1585)+IFERROR(VLOOKUP(C1585,Master!B$1:F$101,5,FALSE),0)</f>
        <v>0</v>
      </c>
    </row>
    <row r="1586" spans="1:12">
      <c r="A1586" s="47">
        <f>IF(I1586=0,A1585,COUNTIF(I$2:I1586,"=0")+1)</f>
        <v>513</v>
      </c>
      <c r="B1586" s="203"/>
      <c r="C1586" s="345"/>
      <c r="D1586" s="189"/>
      <c r="E1586" s="188"/>
      <c r="F1586" s="190"/>
      <c r="G1586" t="e">
        <f t="shared" si="78"/>
        <v>#N/A</v>
      </c>
      <c r="H1586">
        <f>ROW()</f>
        <v>1586</v>
      </c>
      <c r="I1586" t="str">
        <f>IF(SUM(D1586:E1586)&lt;&gt;0,SUM(D$2:D1586)-SUM(E$2:E1586),"")</f>
        <v/>
      </c>
      <c r="J1586" s="203" t="str">
        <f t="shared" si="77"/>
        <v/>
      </c>
      <c r="K1586" s="54" t="str">
        <f t="shared" si="76"/>
        <v>By  Rs/-0</v>
      </c>
      <c r="L1586" s="51">
        <f>SUMIFS(D$2:D1586,C$2:C1586,C1586)-SUMIFS(E$2:E1586,C$2:C1586,C1586)+IFERROR(VLOOKUP(C1586,Master!B$1:F$101,5,FALSE),0)</f>
        <v>0</v>
      </c>
    </row>
    <row r="1587" spans="1:12">
      <c r="A1587" s="47">
        <f>IF(I1587=0,A1586,COUNTIF(I$2:I1587,"=0")+1)</f>
        <v>513</v>
      </c>
      <c r="B1587" s="203"/>
      <c r="C1587" s="345"/>
      <c r="D1587" s="189"/>
      <c r="E1587" s="188"/>
      <c r="F1587" s="190"/>
      <c r="G1587" t="e">
        <f t="shared" si="78"/>
        <v>#N/A</v>
      </c>
      <c r="H1587">
        <f>ROW()</f>
        <v>1587</v>
      </c>
      <c r="I1587" t="str">
        <f>IF(SUM(D1587:E1587)&lt;&gt;0,SUM(D$2:D1587)-SUM(E$2:E1587),"")</f>
        <v/>
      </c>
      <c r="J1587" s="203" t="str">
        <f t="shared" si="77"/>
        <v/>
      </c>
      <c r="K1587" s="54" t="str">
        <f t="shared" si="76"/>
        <v>By  Rs/-0</v>
      </c>
      <c r="L1587" s="51">
        <f>SUMIFS(D$2:D1587,C$2:C1587,C1587)-SUMIFS(E$2:E1587,C$2:C1587,C1587)+IFERROR(VLOOKUP(C1587,Master!B$1:F$101,5,FALSE),0)</f>
        <v>0</v>
      </c>
    </row>
    <row r="1588" spans="1:12">
      <c r="A1588" s="47">
        <f>IF(I1588=0,A1587,COUNTIF(I$2:I1588,"=0")+1)</f>
        <v>513</v>
      </c>
      <c r="B1588" s="203"/>
      <c r="C1588" s="345"/>
      <c r="D1588" s="189"/>
      <c r="E1588" s="188"/>
      <c r="F1588" s="190"/>
      <c r="G1588" t="e">
        <f t="shared" si="78"/>
        <v>#N/A</v>
      </c>
      <c r="H1588">
        <f>ROW()</f>
        <v>1588</v>
      </c>
      <c r="I1588" t="str">
        <f>IF(SUM(D1588:E1588)&lt;&gt;0,SUM(D$2:D1588)-SUM(E$2:E1588),"")</f>
        <v/>
      </c>
      <c r="J1588" s="203" t="str">
        <f t="shared" si="77"/>
        <v/>
      </c>
      <c r="K1588" s="54" t="str">
        <f t="shared" si="76"/>
        <v>By  Rs/-0</v>
      </c>
      <c r="L1588" s="51">
        <f>SUMIFS(D$2:D1588,C$2:C1588,C1588)-SUMIFS(E$2:E1588,C$2:C1588,C1588)+IFERROR(VLOOKUP(C1588,Master!B$1:F$101,5,FALSE),0)</f>
        <v>0</v>
      </c>
    </row>
    <row r="1589" spans="1:12">
      <c r="A1589" s="47">
        <f>IF(I1589=0,A1588,COUNTIF(I$2:I1589,"=0")+1)</f>
        <v>513</v>
      </c>
      <c r="B1589" s="203"/>
      <c r="C1589" s="345"/>
      <c r="D1589" s="189"/>
      <c r="E1589" s="188"/>
      <c r="F1589" s="190"/>
      <c r="G1589" t="e">
        <f t="shared" si="78"/>
        <v>#N/A</v>
      </c>
      <c r="H1589">
        <f>ROW()</f>
        <v>1589</v>
      </c>
      <c r="I1589" t="str">
        <f>IF(SUM(D1589:E1589)&lt;&gt;0,SUM(D$2:D1589)-SUM(E$2:E1589),"")</f>
        <v/>
      </c>
      <c r="J1589" s="203" t="str">
        <f t="shared" si="77"/>
        <v/>
      </c>
      <c r="K1589" s="54" t="str">
        <f t="shared" si="76"/>
        <v>By  Rs/-0</v>
      </c>
      <c r="L1589" s="51">
        <f>SUMIFS(D$2:D1589,C$2:C1589,C1589)-SUMIFS(E$2:E1589,C$2:C1589,C1589)+IFERROR(VLOOKUP(C1589,Master!B$1:F$101,5,FALSE),0)</f>
        <v>0</v>
      </c>
    </row>
    <row r="1590" spans="1:12">
      <c r="A1590" s="47">
        <f>IF(I1590=0,A1589,COUNTIF(I$2:I1590,"=0")+1)</f>
        <v>513</v>
      </c>
      <c r="B1590" s="203"/>
      <c r="C1590" s="345"/>
      <c r="D1590" s="189"/>
      <c r="E1590" s="188"/>
      <c r="F1590" s="190"/>
      <c r="G1590" t="e">
        <f t="shared" si="78"/>
        <v>#N/A</v>
      </c>
      <c r="H1590">
        <f>ROW()</f>
        <v>1590</v>
      </c>
      <c r="I1590" t="str">
        <f>IF(SUM(D1590:E1590)&lt;&gt;0,SUM(D$2:D1590)-SUM(E$2:E1590),"")</f>
        <v/>
      </c>
      <c r="J1590" s="203" t="str">
        <f t="shared" si="77"/>
        <v/>
      </c>
      <c r="K1590" s="54" t="str">
        <f t="shared" si="76"/>
        <v>By  Rs/-0</v>
      </c>
      <c r="L1590" s="51">
        <f>SUMIFS(D$2:D1590,C$2:C1590,C1590)-SUMIFS(E$2:E1590,C$2:C1590,C1590)+IFERROR(VLOOKUP(C1590,Master!B$1:F$101,5,FALSE),0)</f>
        <v>0</v>
      </c>
    </row>
    <row r="1591" spans="1:12">
      <c r="A1591" s="47">
        <f>IF(I1591=0,A1590,COUNTIF(I$2:I1591,"=0")+1)</f>
        <v>513</v>
      </c>
      <c r="B1591" s="203"/>
      <c r="C1591" s="345"/>
      <c r="D1591" s="189"/>
      <c r="E1591" s="188"/>
      <c r="F1591" s="190"/>
      <c r="G1591" t="e">
        <f t="shared" si="78"/>
        <v>#N/A</v>
      </c>
      <c r="H1591">
        <f>ROW()</f>
        <v>1591</v>
      </c>
      <c r="I1591" t="str">
        <f>IF(SUM(D1591:E1591)&lt;&gt;0,SUM(D$2:D1591)-SUM(E$2:E1591),"")</f>
        <v/>
      </c>
      <c r="J1591" s="203" t="str">
        <f t="shared" si="77"/>
        <v/>
      </c>
      <c r="K1591" s="54" t="str">
        <f t="shared" si="76"/>
        <v>By  Rs/-0</v>
      </c>
      <c r="L1591" s="51">
        <f>SUMIFS(D$2:D1591,C$2:C1591,C1591)-SUMIFS(E$2:E1591,C$2:C1591,C1591)+IFERROR(VLOOKUP(C1591,Master!B$1:F$101,5,FALSE),0)</f>
        <v>0</v>
      </c>
    </row>
    <row r="1592" spans="1:12">
      <c r="A1592" s="47">
        <f>IF(I1592=0,A1591,COUNTIF(I$2:I1592,"=0")+1)</f>
        <v>513</v>
      </c>
      <c r="B1592" s="203"/>
      <c r="C1592" s="345"/>
      <c r="D1592" s="189"/>
      <c r="E1592" s="188"/>
      <c r="F1592" s="190"/>
      <c r="G1592" t="e">
        <f t="shared" si="78"/>
        <v>#N/A</v>
      </c>
      <c r="H1592">
        <f>ROW()</f>
        <v>1592</v>
      </c>
      <c r="I1592" t="str">
        <f>IF(SUM(D1592:E1592)&lt;&gt;0,SUM(D$2:D1592)-SUM(E$2:E1592),"")</f>
        <v/>
      </c>
      <c r="J1592" s="203" t="str">
        <f t="shared" si="77"/>
        <v/>
      </c>
      <c r="K1592" s="54" t="str">
        <f t="shared" si="76"/>
        <v>By  Rs/-0</v>
      </c>
      <c r="L1592" s="51">
        <f>SUMIFS(D$2:D1592,C$2:C1592,C1592)-SUMIFS(E$2:E1592,C$2:C1592,C1592)+IFERROR(VLOOKUP(C1592,Master!B$1:F$101,5,FALSE),0)</f>
        <v>0</v>
      </c>
    </row>
    <row r="1593" spans="1:12">
      <c r="A1593" s="47">
        <f>IF(I1593=0,A1592,COUNTIF(I$2:I1593,"=0")+1)</f>
        <v>513</v>
      </c>
      <c r="B1593" s="203"/>
      <c r="C1593" s="345"/>
      <c r="D1593" s="189"/>
      <c r="E1593" s="188"/>
      <c r="F1593" s="190"/>
      <c r="G1593" t="e">
        <f t="shared" si="78"/>
        <v>#N/A</v>
      </c>
      <c r="H1593">
        <f>ROW()</f>
        <v>1593</v>
      </c>
      <c r="I1593" t="str">
        <f>IF(SUM(D1593:E1593)&lt;&gt;0,SUM(D$2:D1593)-SUM(E$2:E1593),"")</f>
        <v/>
      </c>
      <c r="J1593" s="203" t="str">
        <f t="shared" si="77"/>
        <v/>
      </c>
      <c r="K1593" s="54" t="str">
        <f t="shared" si="76"/>
        <v>By  Rs/-0</v>
      </c>
      <c r="L1593" s="51">
        <f>SUMIFS(D$2:D1593,C$2:C1593,C1593)-SUMIFS(E$2:E1593,C$2:C1593,C1593)+IFERROR(VLOOKUP(C1593,Master!B$1:F$101,5,FALSE),0)</f>
        <v>0</v>
      </c>
    </row>
    <row r="1594" spans="1:12">
      <c r="A1594" s="47">
        <f>IF(I1594=0,A1593,COUNTIF(I$2:I1594,"=0")+1)</f>
        <v>513</v>
      </c>
      <c r="B1594" s="203"/>
      <c r="C1594" s="345"/>
      <c r="D1594" s="189"/>
      <c r="E1594" s="188"/>
      <c r="F1594" s="190"/>
      <c r="G1594" t="e">
        <f t="shared" si="78"/>
        <v>#N/A</v>
      </c>
      <c r="H1594">
        <f>ROW()</f>
        <v>1594</v>
      </c>
      <c r="I1594" t="str">
        <f>IF(SUM(D1594:E1594)&lt;&gt;0,SUM(D$2:D1594)-SUM(E$2:E1594),"")</f>
        <v/>
      </c>
      <c r="J1594" s="203" t="str">
        <f t="shared" si="77"/>
        <v/>
      </c>
      <c r="K1594" s="54" t="str">
        <f t="shared" si="76"/>
        <v>By  Rs/-0</v>
      </c>
      <c r="L1594" s="51">
        <f>SUMIFS(D$2:D1594,C$2:C1594,C1594)-SUMIFS(E$2:E1594,C$2:C1594,C1594)+IFERROR(VLOOKUP(C1594,Master!B$1:F$101,5,FALSE),0)</f>
        <v>0</v>
      </c>
    </row>
    <row r="1595" spans="1:12">
      <c r="A1595" s="47">
        <f>IF(I1595=0,A1594,COUNTIF(I$2:I1595,"=0")+1)</f>
        <v>513</v>
      </c>
      <c r="B1595" s="203"/>
      <c r="C1595" s="345"/>
      <c r="D1595" s="189"/>
      <c r="E1595" s="188"/>
      <c r="F1595" s="190"/>
      <c r="G1595" t="e">
        <f t="shared" si="78"/>
        <v>#N/A</v>
      </c>
      <c r="H1595">
        <f>ROW()</f>
        <v>1595</v>
      </c>
      <c r="I1595" t="str">
        <f>IF(SUM(D1595:E1595)&lt;&gt;0,SUM(D$2:D1595)-SUM(E$2:E1595),"")</f>
        <v/>
      </c>
      <c r="J1595" s="203" t="str">
        <f t="shared" si="77"/>
        <v/>
      </c>
      <c r="K1595" s="54" t="str">
        <f t="shared" si="76"/>
        <v>By  Rs/-0</v>
      </c>
      <c r="L1595" s="51">
        <f>SUMIFS(D$2:D1595,C$2:C1595,C1595)-SUMIFS(E$2:E1595,C$2:C1595,C1595)+IFERROR(VLOOKUP(C1595,Master!B$1:F$101,5,FALSE),0)</f>
        <v>0</v>
      </c>
    </row>
    <row r="1596" spans="1:12">
      <c r="A1596" s="47">
        <f>IF(I1596=0,A1595,COUNTIF(I$2:I1596,"=0")+1)</f>
        <v>513</v>
      </c>
      <c r="B1596" s="203"/>
      <c r="C1596" s="345"/>
      <c r="D1596" s="189"/>
      <c r="E1596" s="188"/>
      <c r="F1596" s="190"/>
      <c r="G1596" t="e">
        <f t="shared" si="78"/>
        <v>#N/A</v>
      </c>
      <c r="H1596">
        <f>ROW()</f>
        <v>1596</v>
      </c>
      <c r="I1596" t="str">
        <f>IF(SUM(D1596:E1596)&lt;&gt;0,SUM(D$2:D1596)-SUM(E$2:E1596),"")</f>
        <v/>
      </c>
      <c r="J1596" s="203" t="str">
        <f t="shared" si="77"/>
        <v/>
      </c>
      <c r="K1596" s="54" t="str">
        <f t="shared" si="76"/>
        <v>By  Rs/-0</v>
      </c>
      <c r="L1596" s="51">
        <f>SUMIFS(D$2:D1596,C$2:C1596,C1596)-SUMIFS(E$2:E1596,C$2:C1596,C1596)+IFERROR(VLOOKUP(C1596,Master!B$1:F$101,5,FALSE),0)</f>
        <v>0</v>
      </c>
    </row>
    <row r="1597" spans="1:12">
      <c r="A1597" s="47">
        <f>IF(I1597=0,A1596,COUNTIF(I$2:I1597,"=0")+1)</f>
        <v>513</v>
      </c>
      <c r="B1597" s="203"/>
      <c r="C1597" s="345"/>
      <c r="D1597" s="189"/>
      <c r="E1597" s="188"/>
      <c r="F1597" s="190"/>
      <c r="G1597" t="e">
        <f t="shared" si="78"/>
        <v>#N/A</v>
      </c>
      <c r="H1597">
        <f>ROW()</f>
        <v>1597</v>
      </c>
      <c r="I1597" t="str">
        <f>IF(SUM(D1597:E1597)&lt;&gt;0,SUM(D$2:D1597)-SUM(E$2:E1597),"")</f>
        <v/>
      </c>
      <c r="J1597" s="203" t="str">
        <f t="shared" si="77"/>
        <v/>
      </c>
      <c r="K1597" s="54" t="str">
        <f t="shared" si="76"/>
        <v>By  Rs/-0</v>
      </c>
      <c r="L1597" s="51">
        <f>SUMIFS(D$2:D1597,C$2:C1597,C1597)-SUMIFS(E$2:E1597,C$2:C1597,C1597)+IFERROR(VLOOKUP(C1597,Master!B$1:F$101,5,FALSE),0)</f>
        <v>0</v>
      </c>
    </row>
    <row r="1598" spans="1:12">
      <c r="A1598" s="47">
        <f>IF(I1598=0,A1597,COUNTIF(I$2:I1598,"=0")+1)</f>
        <v>513</v>
      </c>
      <c r="B1598" s="203"/>
      <c r="C1598" s="345"/>
      <c r="D1598" s="189"/>
      <c r="E1598" s="188"/>
      <c r="F1598" s="190"/>
      <c r="G1598" t="e">
        <f t="shared" si="78"/>
        <v>#N/A</v>
      </c>
      <c r="H1598">
        <f>ROW()</f>
        <v>1598</v>
      </c>
      <c r="I1598" t="str">
        <f>IF(SUM(D1598:E1598)&lt;&gt;0,SUM(D$2:D1598)-SUM(E$2:E1598),"")</f>
        <v/>
      </c>
      <c r="J1598" s="203" t="str">
        <f t="shared" si="77"/>
        <v/>
      </c>
      <c r="K1598" s="54" t="str">
        <f t="shared" si="76"/>
        <v>By  Rs/-0</v>
      </c>
      <c r="L1598" s="51">
        <f>SUMIFS(D$2:D1598,C$2:C1598,C1598)-SUMIFS(E$2:E1598,C$2:C1598,C1598)+IFERROR(VLOOKUP(C1598,Master!B$1:F$101,5,FALSE),0)</f>
        <v>0</v>
      </c>
    </row>
    <row r="1599" spans="1:12">
      <c r="A1599" s="47">
        <f>IF(I1599=0,A1598,COUNTIF(I$2:I1599,"=0")+1)</f>
        <v>513</v>
      </c>
      <c r="B1599" s="203"/>
      <c r="C1599" s="345"/>
      <c r="D1599" s="189"/>
      <c r="E1599" s="188"/>
      <c r="F1599" s="190"/>
      <c r="G1599" t="e">
        <f t="shared" si="78"/>
        <v>#N/A</v>
      </c>
      <c r="H1599">
        <f>ROW()</f>
        <v>1599</v>
      </c>
      <c r="I1599" t="str">
        <f>IF(SUM(D1599:E1599)&lt;&gt;0,SUM(D$2:D1599)-SUM(E$2:E1599),"")</f>
        <v/>
      </c>
      <c r="J1599" s="203" t="str">
        <f t="shared" si="77"/>
        <v/>
      </c>
      <c r="K1599" s="54" t="str">
        <f t="shared" si="76"/>
        <v>By  Rs/-0</v>
      </c>
      <c r="L1599" s="51">
        <f>SUMIFS(D$2:D1599,C$2:C1599,C1599)-SUMIFS(E$2:E1599,C$2:C1599,C1599)+IFERROR(VLOOKUP(C1599,Master!B$1:F$101,5,FALSE),0)</f>
        <v>0</v>
      </c>
    </row>
    <row r="1600" spans="1:12">
      <c r="A1600" s="47">
        <f>IF(I1600=0,A1599,COUNTIF(I$2:I1600,"=0")+1)</f>
        <v>513</v>
      </c>
      <c r="B1600" s="203"/>
      <c r="C1600" s="345"/>
      <c r="D1600" s="189"/>
      <c r="E1600" s="188"/>
      <c r="F1600" s="190"/>
      <c r="G1600" t="e">
        <f t="shared" si="78"/>
        <v>#N/A</v>
      </c>
      <c r="H1600">
        <f>ROW()</f>
        <v>1600</v>
      </c>
      <c r="I1600" t="str">
        <f>IF(SUM(D1600:E1600)&lt;&gt;0,SUM(D$2:D1600)-SUM(E$2:E1600),"")</f>
        <v/>
      </c>
      <c r="J1600" s="203" t="str">
        <f t="shared" si="77"/>
        <v/>
      </c>
      <c r="K1600" s="54" t="str">
        <f t="shared" si="76"/>
        <v>By  Rs/-0</v>
      </c>
      <c r="L1600" s="51">
        <f>SUMIFS(D$2:D1600,C$2:C1600,C1600)-SUMIFS(E$2:E1600,C$2:C1600,C1600)+IFERROR(VLOOKUP(C1600,Master!B$1:F$101,5,FALSE),0)</f>
        <v>0</v>
      </c>
    </row>
    <row r="1601" spans="1:12">
      <c r="A1601" s="47">
        <f>IF(I1601=0,A1600,COUNTIF(I$2:I1601,"=0")+1)</f>
        <v>513</v>
      </c>
      <c r="B1601" s="203"/>
      <c r="C1601" s="345"/>
      <c r="D1601" s="189"/>
      <c r="E1601" s="188"/>
      <c r="F1601" s="190"/>
      <c r="G1601" t="e">
        <f t="shared" si="78"/>
        <v>#N/A</v>
      </c>
      <c r="H1601">
        <f>ROW()</f>
        <v>1601</v>
      </c>
      <c r="I1601" t="str">
        <f>IF(SUM(D1601:E1601)&lt;&gt;0,SUM(D$2:D1601)-SUM(E$2:E1601),"")</f>
        <v/>
      </c>
      <c r="J1601" s="203" t="str">
        <f t="shared" si="77"/>
        <v/>
      </c>
      <c r="K1601" s="54" t="str">
        <f t="shared" si="76"/>
        <v>By  Rs/-0</v>
      </c>
      <c r="L1601" s="51">
        <f>SUMIFS(D$2:D1601,C$2:C1601,C1601)-SUMIFS(E$2:E1601,C$2:C1601,C1601)+IFERROR(VLOOKUP(C1601,Master!B$1:F$101,5,FALSE),0)</f>
        <v>0</v>
      </c>
    </row>
    <row r="1602" spans="1:12">
      <c r="A1602" s="47">
        <f>IF(I1602=0,A1601,COUNTIF(I$2:I1602,"=0")+1)</f>
        <v>513</v>
      </c>
      <c r="B1602" s="203"/>
      <c r="C1602" s="345"/>
      <c r="D1602" s="189"/>
      <c r="E1602" s="188"/>
      <c r="F1602" s="190"/>
      <c r="G1602" t="e">
        <f t="shared" si="78"/>
        <v>#N/A</v>
      </c>
      <c r="H1602">
        <f>ROW()</f>
        <v>1602</v>
      </c>
      <c r="I1602" t="str">
        <f>IF(SUM(D1602:E1602)&lt;&gt;0,SUM(D$2:D1602)-SUM(E$2:E1602),"")</f>
        <v/>
      </c>
      <c r="J1602" s="203" t="str">
        <f t="shared" si="77"/>
        <v/>
      </c>
      <c r="K1602" s="54" t="str">
        <f t="shared" ref="K1602:K1665" si="79">IF(I1602=0,"By "&amp;C1601&amp;" Rs/- "&amp;SUM(D1601:E1601),"By "&amp;C1603&amp;" Rs/-"&amp;SUM(D1603:E1603))</f>
        <v>By  Rs/-0</v>
      </c>
      <c r="L1602" s="51">
        <f>SUMIFS(D$2:D1602,C$2:C1602,C1602)-SUMIFS(E$2:E1602,C$2:C1602,C1602)+IFERROR(VLOOKUP(C1602,Master!B$1:F$101,5,FALSE),0)</f>
        <v>0</v>
      </c>
    </row>
    <row r="1603" spans="1:12">
      <c r="A1603" s="47">
        <f>IF(I1603=0,A1602,COUNTIF(I$2:I1603,"=0")+1)</f>
        <v>513</v>
      </c>
      <c r="B1603" s="203"/>
      <c r="C1603" s="345"/>
      <c r="D1603" s="189"/>
      <c r="E1603" s="188"/>
      <c r="F1603" s="190"/>
      <c r="G1603" t="e">
        <f t="shared" si="78"/>
        <v>#N/A</v>
      </c>
      <c r="H1603">
        <f>ROW()</f>
        <v>1603</v>
      </c>
      <c r="I1603" t="str">
        <f>IF(SUM(D1603:E1603)&lt;&gt;0,SUM(D$2:D1603)-SUM(E$2:E1603),"")</f>
        <v/>
      </c>
      <c r="J1603" s="203" t="str">
        <f t="shared" ref="J1603:J1666" si="80">IFERROR(AVERAGEIFS(B:B,A:A,A1603),"")</f>
        <v/>
      </c>
      <c r="K1603" s="54" t="str">
        <f t="shared" si="79"/>
        <v>By  Rs/-0</v>
      </c>
      <c r="L1603" s="51">
        <f>SUMIFS(D$2:D1603,C$2:C1603,C1603)-SUMIFS(E$2:E1603,C$2:C1603,C1603)+IFERROR(VLOOKUP(C1603,Master!B$1:F$101,5,FALSE),0)</f>
        <v>0</v>
      </c>
    </row>
    <row r="1604" spans="1:12">
      <c r="A1604" s="47">
        <f>IF(I1604=0,A1603,COUNTIF(I$2:I1604,"=0")+1)</f>
        <v>513</v>
      </c>
      <c r="B1604" s="203"/>
      <c r="C1604" s="345"/>
      <c r="D1604" s="189"/>
      <c r="E1604" s="188"/>
      <c r="F1604" s="190"/>
      <c r="G1604" t="e">
        <f t="shared" si="78"/>
        <v>#N/A</v>
      </c>
      <c r="H1604">
        <f>ROW()</f>
        <v>1604</v>
      </c>
      <c r="I1604" t="str">
        <f>IF(SUM(D1604:E1604)&lt;&gt;0,SUM(D$2:D1604)-SUM(E$2:E1604),"")</f>
        <v/>
      </c>
      <c r="J1604" s="203" t="str">
        <f t="shared" si="80"/>
        <v/>
      </c>
      <c r="K1604" s="54" t="str">
        <f t="shared" si="79"/>
        <v>By  Rs/-0</v>
      </c>
      <c r="L1604" s="51">
        <f>SUMIFS(D$2:D1604,C$2:C1604,C1604)-SUMIFS(E$2:E1604,C$2:C1604,C1604)+IFERROR(VLOOKUP(C1604,Master!B$1:F$101,5,FALSE),0)</f>
        <v>0</v>
      </c>
    </row>
    <row r="1605" spans="1:12">
      <c r="A1605" s="47">
        <f>IF(I1605=0,A1604,COUNTIF(I$2:I1605,"=0")+1)</f>
        <v>513</v>
      </c>
      <c r="B1605" s="203"/>
      <c r="C1605" s="345"/>
      <c r="D1605" s="189"/>
      <c r="E1605" s="188"/>
      <c r="F1605" s="190"/>
      <c r="G1605" t="e">
        <f t="shared" si="78"/>
        <v>#N/A</v>
      </c>
      <c r="H1605">
        <f>ROW()</f>
        <v>1605</v>
      </c>
      <c r="I1605" t="str">
        <f>IF(SUM(D1605:E1605)&lt;&gt;0,SUM(D$2:D1605)-SUM(E$2:E1605),"")</f>
        <v/>
      </c>
      <c r="J1605" s="203" t="str">
        <f t="shared" si="80"/>
        <v/>
      </c>
      <c r="K1605" s="54" t="str">
        <f t="shared" si="79"/>
        <v>By  Rs/-0</v>
      </c>
      <c r="L1605" s="51">
        <f>SUMIFS(D$2:D1605,C$2:C1605,C1605)-SUMIFS(E$2:E1605,C$2:C1605,C1605)+IFERROR(VLOOKUP(C1605,Master!B$1:F$101,5,FALSE),0)</f>
        <v>0</v>
      </c>
    </row>
    <row r="1606" spans="1:12">
      <c r="A1606" s="47">
        <f>IF(I1606=0,A1605,COUNTIF(I$2:I1606,"=0")+1)</f>
        <v>513</v>
      </c>
      <c r="B1606" s="203"/>
      <c r="C1606" s="345"/>
      <c r="D1606" s="189"/>
      <c r="E1606" s="188"/>
      <c r="F1606" s="190"/>
      <c r="G1606" t="e">
        <f t="shared" si="78"/>
        <v>#N/A</v>
      </c>
      <c r="H1606">
        <f>ROW()</f>
        <v>1606</v>
      </c>
      <c r="I1606" t="str">
        <f>IF(SUM(D1606:E1606)&lt;&gt;0,SUM(D$2:D1606)-SUM(E$2:E1606),"")</f>
        <v/>
      </c>
      <c r="J1606" s="203" t="str">
        <f t="shared" si="80"/>
        <v/>
      </c>
      <c r="K1606" s="54" t="str">
        <f t="shared" si="79"/>
        <v>By  Rs/-0</v>
      </c>
      <c r="L1606" s="51">
        <f>SUMIFS(D$2:D1606,C$2:C1606,C1606)-SUMIFS(E$2:E1606,C$2:C1606,C1606)+IFERROR(VLOOKUP(C1606,Master!B$1:F$101,5,FALSE),0)</f>
        <v>0</v>
      </c>
    </row>
    <row r="1607" spans="1:12">
      <c r="A1607" s="47">
        <f>IF(I1607=0,A1606,COUNTIF(I$2:I1607,"=0")+1)</f>
        <v>513</v>
      </c>
      <c r="B1607" s="203"/>
      <c r="C1607" s="345"/>
      <c r="D1607" s="189"/>
      <c r="E1607" s="188"/>
      <c r="F1607" s="190"/>
      <c r="G1607" t="e">
        <f t="shared" si="78"/>
        <v>#N/A</v>
      </c>
      <c r="H1607">
        <f>ROW()</f>
        <v>1607</v>
      </c>
      <c r="I1607" t="str">
        <f>IF(SUM(D1607:E1607)&lt;&gt;0,SUM(D$2:D1607)-SUM(E$2:E1607),"")</f>
        <v/>
      </c>
      <c r="J1607" s="203" t="str">
        <f t="shared" si="80"/>
        <v/>
      </c>
      <c r="K1607" s="54" t="str">
        <f t="shared" si="79"/>
        <v>By  Rs/-0</v>
      </c>
      <c r="L1607" s="51">
        <f>SUMIFS(D$2:D1607,C$2:C1607,C1607)-SUMIFS(E$2:E1607,C$2:C1607,C1607)+IFERROR(VLOOKUP(C1607,Master!B$1:F$101,5,FALSE),0)</f>
        <v>0</v>
      </c>
    </row>
    <row r="1608" spans="1:12">
      <c r="A1608" s="47">
        <f>IF(I1608=0,A1607,COUNTIF(I$2:I1608,"=0")+1)</f>
        <v>513</v>
      </c>
      <c r="B1608" s="203"/>
      <c r="C1608" s="345"/>
      <c r="D1608" s="189"/>
      <c r="E1608" s="188"/>
      <c r="F1608" s="190"/>
      <c r="G1608" t="e">
        <f t="shared" si="78"/>
        <v>#N/A</v>
      </c>
      <c r="H1608">
        <f>ROW()</f>
        <v>1608</v>
      </c>
      <c r="I1608" t="str">
        <f>IF(SUM(D1608:E1608)&lt;&gt;0,SUM(D$2:D1608)-SUM(E$2:E1608),"")</f>
        <v/>
      </c>
      <c r="J1608" s="203" t="str">
        <f t="shared" si="80"/>
        <v/>
      </c>
      <c r="K1608" s="54" t="str">
        <f t="shared" si="79"/>
        <v>By  Rs/-0</v>
      </c>
      <c r="L1608" s="51">
        <f>SUMIFS(D$2:D1608,C$2:C1608,C1608)-SUMIFS(E$2:E1608,C$2:C1608,C1608)+IFERROR(VLOOKUP(C1608,Master!B$1:F$101,5,FALSE),0)</f>
        <v>0</v>
      </c>
    </row>
    <row r="1609" spans="1:12">
      <c r="A1609" s="47">
        <f>IF(I1609=0,A1608,COUNTIF(I$2:I1609,"=0")+1)</f>
        <v>513</v>
      </c>
      <c r="B1609" s="203"/>
      <c r="C1609" s="345"/>
      <c r="D1609" s="189"/>
      <c r="E1609" s="188"/>
      <c r="F1609" s="190"/>
      <c r="G1609" t="e">
        <f t="shared" si="78"/>
        <v>#N/A</v>
      </c>
      <c r="H1609">
        <f>ROW()</f>
        <v>1609</v>
      </c>
      <c r="I1609" t="str">
        <f>IF(SUM(D1609:E1609)&lt;&gt;0,SUM(D$2:D1609)-SUM(E$2:E1609),"")</f>
        <v/>
      </c>
      <c r="J1609" s="203" t="str">
        <f t="shared" si="80"/>
        <v/>
      </c>
      <c r="K1609" s="54" t="str">
        <f t="shared" si="79"/>
        <v>By  Rs/-0</v>
      </c>
      <c r="L1609" s="51">
        <f>SUMIFS(D$2:D1609,C$2:C1609,C1609)-SUMIFS(E$2:E1609,C$2:C1609,C1609)+IFERROR(VLOOKUP(C1609,Master!B$1:F$101,5,FALSE),0)</f>
        <v>0</v>
      </c>
    </row>
    <row r="1610" spans="1:12">
      <c r="A1610" s="47">
        <f>IF(I1610=0,A1609,COUNTIF(I$2:I1610,"=0")+1)</f>
        <v>513</v>
      </c>
      <c r="B1610" s="203"/>
      <c r="C1610" s="345"/>
      <c r="D1610" s="189"/>
      <c r="E1610" s="188"/>
      <c r="F1610" s="190"/>
      <c r="G1610" t="e">
        <f t="shared" si="78"/>
        <v>#N/A</v>
      </c>
      <c r="H1610">
        <f>ROW()</f>
        <v>1610</v>
      </c>
      <c r="I1610" t="str">
        <f>IF(SUM(D1610:E1610)&lt;&gt;0,SUM(D$2:D1610)-SUM(E$2:E1610),"")</f>
        <v/>
      </c>
      <c r="J1610" s="203" t="str">
        <f t="shared" si="80"/>
        <v/>
      </c>
      <c r="K1610" s="54" t="str">
        <f t="shared" si="79"/>
        <v>By  Rs/-0</v>
      </c>
      <c r="L1610" s="51">
        <f>SUMIFS(D$2:D1610,C$2:C1610,C1610)-SUMIFS(E$2:E1610,C$2:C1610,C1610)+IFERROR(VLOOKUP(C1610,Master!B$1:F$101,5,FALSE),0)</f>
        <v>0</v>
      </c>
    </row>
    <row r="1611" spans="1:12">
      <c r="A1611" s="47">
        <f>IF(I1611=0,A1610,COUNTIF(I$2:I1611,"=0")+1)</f>
        <v>513</v>
      </c>
      <c r="B1611" s="203"/>
      <c r="C1611" s="345"/>
      <c r="D1611" s="189"/>
      <c r="E1611" s="188"/>
      <c r="F1611" s="190"/>
      <c r="G1611" t="e">
        <f t="shared" si="78"/>
        <v>#N/A</v>
      </c>
      <c r="H1611">
        <f>ROW()</f>
        <v>1611</v>
      </c>
      <c r="I1611" t="str">
        <f>IF(SUM(D1611:E1611)&lt;&gt;0,SUM(D$2:D1611)-SUM(E$2:E1611),"")</f>
        <v/>
      </c>
      <c r="J1611" s="203" t="str">
        <f t="shared" si="80"/>
        <v/>
      </c>
      <c r="K1611" s="54" t="str">
        <f t="shared" si="79"/>
        <v>By  Rs/-0</v>
      </c>
      <c r="L1611" s="51">
        <f>SUMIFS(D$2:D1611,C$2:C1611,C1611)-SUMIFS(E$2:E1611,C$2:C1611,C1611)+IFERROR(VLOOKUP(C1611,Master!B$1:F$101,5,FALSE),0)</f>
        <v>0</v>
      </c>
    </row>
    <row r="1612" spans="1:12">
      <c r="A1612" s="47">
        <f>IF(I1612=0,A1611,COUNTIF(I$2:I1612,"=0")+1)</f>
        <v>513</v>
      </c>
      <c r="B1612" s="203"/>
      <c r="C1612" s="345"/>
      <c r="D1612" s="189"/>
      <c r="E1612" s="188"/>
      <c r="F1612" s="190"/>
      <c r="G1612" t="e">
        <f t="shared" ref="G1612:G1675" si="81">VLOOKUP(C1612,LL,2,FALSE)</f>
        <v>#N/A</v>
      </c>
      <c r="H1612">
        <f>ROW()</f>
        <v>1612</v>
      </c>
      <c r="I1612" t="str">
        <f>IF(SUM(D1612:E1612)&lt;&gt;0,SUM(D$2:D1612)-SUM(E$2:E1612),"")</f>
        <v/>
      </c>
      <c r="J1612" s="203" t="str">
        <f t="shared" si="80"/>
        <v/>
      </c>
      <c r="K1612" s="54" t="str">
        <f t="shared" si="79"/>
        <v>By  Rs/-0</v>
      </c>
      <c r="L1612" s="51">
        <f>SUMIFS(D$2:D1612,C$2:C1612,C1612)-SUMIFS(E$2:E1612,C$2:C1612,C1612)+IFERROR(VLOOKUP(C1612,Master!B$1:F$101,5,FALSE),0)</f>
        <v>0</v>
      </c>
    </row>
    <row r="1613" spans="1:12">
      <c r="A1613" s="47">
        <f>IF(I1613=0,A1612,COUNTIF(I$2:I1613,"=0")+1)</f>
        <v>513</v>
      </c>
      <c r="B1613" s="203"/>
      <c r="C1613" s="345"/>
      <c r="D1613" s="189"/>
      <c r="E1613" s="188"/>
      <c r="F1613" s="190"/>
      <c r="G1613" t="e">
        <f t="shared" si="81"/>
        <v>#N/A</v>
      </c>
      <c r="H1613">
        <f>ROW()</f>
        <v>1613</v>
      </c>
      <c r="I1613" t="str">
        <f>IF(SUM(D1613:E1613)&lt;&gt;0,SUM(D$2:D1613)-SUM(E$2:E1613),"")</f>
        <v/>
      </c>
      <c r="J1613" s="203" t="str">
        <f t="shared" si="80"/>
        <v/>
      </c>
      <c r="K1613" s="54" t="str">
        <f t="shared" si="79"/>
        <v>By  Rs/-0</v>
      </c>
      <c r="L1613" s="51">
        <f>SUMIFS(D$2:D1613,C$2:C1613,C1613)-SUMIFS(E$2:E1613,C$2:C1613,C1613)+IFERROR(VLOOKUP(C1613,Master!B$1:F$101,5,FALSE),0)</f>
        <v>0</v>
      </c>
    </row>
    <row r="1614" spans="1:12">
      <c r="A1614" s="47">
        <f>IF(I1614=0,A1613,COUNTIF(I$2:I1614,"=0")+1)</f>
        <v>513</v>
      </c>
      <c r="B1614" s="203"/>
      <c r="C1614" s="345"/>
      <c r="D1614" s="189"/>
      <c r="E1614" s="188"/>
      <c r="F1614" s="190"/>
      <c r="G1614" t="e">
        <f t="shared" si="81"/>
        <v>#N/A</v>
      </c>
      <c r="H1614">
        <f>ROW()</f>
        <v>1614</v>
      </c>
      <c r="I1614" t="str">
        <f>IF(SUM(D1614:E1614)&lt;&gt;0,SUM(D$2:D1614)-SUM(E$2:E1614),"")</f>
        <v/>
      </c>
      <c r="J1614" s="203" t="str">
        <f t="shared" si="80"/>
        <v/>
      </c>
      <c r="K1614" s="54" t="str">
        <f t="shared" si="79"/>
        <v>By  Rs/-0</v>
      </c>
      <c r="L1614" s="51">
        <f>SUMIFS(D$2:D1614,C$2:C1614,C1614)-SUMIFS(E$2:E1614,C$2:C1614,C1614)+IFERROR(VLOOKUP(C1614,Master!B$1:F$101,5,FALSE),0)</f>
        <v>0</v>
      </c>
    </row>
    <row r="1615" spans="1:12">
      <c r="A1615" s="47">
        <f>IF(I1615=0,A1614,COUNTIF(I$2:I1615,"=0")+1)</f>
        <v>513</v>
      </c>
      <c r="B1615" s="203"/>
      <c r="C1615" s="345"/>
      <c r="D1615" s="189"/>
      <c r="E1615" s="188"/>
      <c r="F1615" s="190"/>
      <c r="G1615" t="e">
        <f t="shared" si="81"/>
        <v>#N/A</v>
      </c>
      <c r="H1615">
        <f>ROW()</f>
        <v>1615</v>
      </c>
      <c r="I1615" t="str">
        <f>IF(SUM(D1615:E1615)&lt;&gt;0,SUM(D$2:D1615)-SUM(E$2:E1615),"")</f>
        <v/>
      </c>
      <c r="J1615" s="203" t="str">
        <f t="shared" si="80"/>
        <v/>
      </c>
      <c r="K1615" s="54" t="str">
        <f t="shared" si="79"/>
        <v>By  Rs/-0</v>
      </c>
      <c r="L1615" s="51">
        <f>SUMIFS(D$2:D1615,C$2:C1615,C1615)-SUMIFS(E$2:E1615,C$2:C1615,C1615)+IFERROR(VLOOKUP(C1615,Master!B$1:F$101,5,FALSE),0)</f>
        <v>0</v>
      </c>
    </row>
    <row r="1616" spans="1:12">
      <c r="A1616" s="47">
        <f>IF(I1616=0,A1615,COUNTIF(I$2:I1616,"=0")+1)</f>
        <v>513</v>
      </c>
      <c r="B1616" s="203"/>
      <c r="C1616" s="345"/>
      <c r="D1616" s="189"/>
      <c r="E1616" s="188"/>
      <c r="F1616" s="190"/>
      <c r="G1616" t="e">
        <f t="shared" si="81"/>
        <v>#N/A</v>
      </c>
      <c r="H1616">
        <f>ROW()</f>
        <v>1616</v>
      </c>
      <c r="I1616" t="str">
        <f>IF(SUM(D1616:E1616)&lt;&gt;0,SUM(D$2:D1616)-SUM(E$2:E1616),"")</f>
        <v/>
      </c>
      <c r="J1616" s="203" t="str">
        <f t="shared" si="80"/>
        <v/>
      </c>
      <c r="K1616" s="54" t="str">
        <f t="shared" si="79"/>
        <v>By  Rs/-0</v>
      </c>
      <c r="L1616" s="51">
        <f>SUMIFS(D$2:D1616,C$2:C1616,C1616)-SUMIFS(E$2:E1616,C$2:C1616,C1616)+IFERROR(VLOOKUP(C1616,Master!B$1:F$101,5,FALSE),0)</f>
        <v>0</v>
      </c>
    </row>
    <row r="1617" spans="1:12">
      <c r="A1617" s="47">
        <f>IF(I1617=0,A1616,COUNTIF(I$2:I1617,"=0")+1)</f>
        <v>513</v>
      </c>
      <c r="B1617" s="203"/>
      <c r="C1617" s="345"/>
      <c r="D1617" s="189"/>
      <c r="E1617" s="188"/>
      <c r="F1617" s="190"/>
      <c r="G1617" t="e">
        <f t="shared" si="81"/>
        <v>#N/A</v>
      </c>
      <c r="H1617">
        <f>ROW()</f>
        <v>1617</v>
      </c>
      <c r="I1617" t="str">
        <f>IF(SUM(D1617:E1617)&lt;&gt;0,SUM(D$2:D1617)-SUM(E$2:E1617),"")</f>
        <v/>
      </c>
      <c r="J1617" s="203" t="str">
        <f t="shared" si="80"/>
        <v/>
      </c>
      <c r="K1617" s="54" t="str">
        <f t="shared" si="79"/>
        <v>By  Rs/-0</v>
      </c>
      <c r="L1617" s="51">
        <f>SUMIFS(D$2:D1617,C$2:C1617,C1617)-SUMIFS(E$2:E1617,C$2:C1617,C1617)+IFERROR(VLOOKUP(C1617,Master!B$1:F$101,5,FALSE),0)</f>
        <v>0</v>
      </c>
    </row>
    <row r="1618" spans="1:12">
      <c r="A1618" s="47">
        <f>IF(I1618=0,A1617,COUNTIF(I$2:I1618,"=0")+1)</f>
        <v>513</v>
      </c>
      <c r="B1618" s="203"/>
      <c r="C1618" s="345"/>
      <c r="D1618" s="189"/>
      <c r="E1618" s="188"/>
      <c r="F1618" s="190"/>
      <c r="G1618" t="e">
        <f t="shared" si="81"/>
        <v>#N/A</v>
      </c>
      <c r="H1618">
        <f>ROW()</f>
        <v>1618</v>
      </c>
      <c r="I1618" t="str">
        <f>IF(SUM(D1618:E1618)&lt;&gt;0,SUM(D$2:D1618)-SUM(E$2:E1618),"")</f>
        <v/>
      </c>
      <c r="J1618" s="203" t="str">
        <f t="shared" si="80"/>
        <v/>
      </c>
      <c r="K1618" s="54" t="str">
        <f t="shared" si="79"/>
        <v>By  Rs/-0</v>
      </c>
      <c r="L1618" s="51">
        <f>SUMIFS(D$2:D1618,C$2:C1618,C1618)-SUMIFS(E$2:E1618,C$2:C1618,C1618)+IFERROR(VLOOKUP(C1618,Master!B$1:F$101,5,FALSE),0)</f>
        <v>0</v>
      </c>
    </row>
    <row r="1619" spans="1:12">
      <c r="A1619" s="47">
        <f>IF(I1619=0,A1618,COUNTIF(I$2:I1619,"=0")+1)</f>
        <v>513</v>
      </c>
      <c r="B1619" s="203"/>
      <c r="C1619" s="345"/>
      <c r="D1619" s="189"/>
      <c r="E1619" s="188"/>
      <c r="F1619" s="190"/>
      <c r="G1619" t="e">
        <f t="shared" si="81"/>
        <v>#N/A</v>
      </c>
      <c r="H1619">
        <f>ROW()</f>
        <v>1619</v>
      </c>
      <c r="I1619" t="str">
        <f>IF(SUM(D1619:E1619)&lt;&gt;0,SUM(D$2:D1619)-SUM(E$2:E1619),"")</f>
        <v/>
      </c>
      <c r="J1619" s="203" t="str">
        <f t="shared" si="80"/>
        <v/>
      </c>
      <c r="K1619" s="54" t="str">
        <f t="shared" si="79"/>
        <v>By  Rs/-0</v>
      </c>
      <c r="L1619" s="51">
        <f>SUMIFS(D$2:D1619,C$2:C1619,C1619)-SUMIFS(E$2:E1619,C$2:C1619,C1619)+IFERROR(VLOOKUP(C1619,Master!B$1:F$101,5,FALSE),0)</f>
        <v>0</v>
      </c>
    </row>
    <row r="1620" spans="1:12">
      <c r="A1620" s="47">
        <f>IF(I1620=0,A1619,COUNTIF(I$2:I1620,"=0")+1)</f>
        <v>513</v>
      </c>
      <c r="B1620" s="203"/>
      <c r="C1620" s="345"/>
      <c r="D1620" s="189"/>
      <c r="E1620" s="188"/>
      <c r="F1620" s="190"/>
      <c r="G1620" t="e">
        <f t="shared" si="81"/>
        <v>#N/A</v>
      </c>
      <c r="H1620">
        <f>ROW()</f>
        <v>1620</v>
      </c>
      <c r="I1620" t="str">
        <f>IF(SUM(D1620:E1620)&lt;&gt;0,SUM(D$2:D1620)-SUM(E$2:E1620),"")</f>
        <v/>
      </c>
      <c r="J1620" s="203" t="str">
        <f t="shared" si="80"/>
        <v/>
      </c>
      <c r="K1620" s="54" t="str">
        <f t="shared" si="79"/>
        <v>By  Rs/-0</v>
      </c>
      <c r="L1620" s="51">
        <f>SUMIFS(D$2:D1620,C$2:C1620,C1620)-SUMIFS(E$2:E1620,C$2:C1620,C1620)+IFERROR(VLOOKUP(C1620,Master!B$1:F$101,5,FALSE),0)</f>
        <v>0</v>
      </c>
    </row>
    <row r="1621" spans="1:12">
      <c r="A1621" s="47">
        <f>IF(I1621=0,A1620,COUNTIF(I$2:I1621,"=0")+1)</f>
        <v>513</v>
      </c>
      <c r="B1621" s="203"/>
      <c r="C1621" s="345"/>
      <c r="D1621" s="189"/>
      <c r="E1621" s="188"/>
      <c r="F1621" s="190"/>
      <c r="G1621" t="e">
        <f t="shared" si="81"/>
        <v>#N/A</v>
      </c>
      <c r="H1621">
        <f>ROW()</f>
        <v>1621</v>
      </c>
      <c r="I1621" t="str">
        <f>IF(SUM(D1621:E1621)&lt;&gt;0,SUM(D$2:D1621)-SUM(E$2:E1621),"")</f>
        <v/>
      </c>
      <c r="J1621" s="203" t="str">
        <f t="shared" si="80"/>
        <v/>
      </c>
      <c r="K1621" s="54" t="str">
        <f t="shared" si="79"/>
        <v>By  Rs/-0</v>
      </c>
      <c r="L1621" s="51">
        <f>SUMIFS(D$2:D1621,C$2:C1621,C1621)-SUMIFS(E$2:E1621,C$2:C1621,C1621)+IFERROR(VLOOKUP(C1621,Master!B$1:F$101,5,FALSE),0)</f>
        <v>0</v>
      </c>
    </row>
    <row r="1622" spans="1:12">
      <c r="A1622" s="47">
        <f>IF(I1622=0,A1621,COUNTIF(I$2:I1622,"=0")+1)</f>
        <v>513</v>
      </c>
      <c r="B1622" s="203"/>
      <c r="C1622" s="345"/>
      <c r="D1622" s="189"/>
      <c r="E1622" s="188"/>
      <c r="F1622" s="190"/>
      <c r="G1622" t="e">
        <f t="shared" si="81"/>
        <v>#N/A</v>
      </c>
      <c r="H1622">
        <f>ROW()</f>
        <v>1622</v>
      </c>
      <c r="I1622" t="str">
        <f>IF(SUM(D1622:E1622)&lt;&gt;0,SUM(D$2:D1622)-SUM(E$2:E1622),"")</f>
        <v/>
      </c>
      <c r="J1622" s="203" t="str">
        <f t="shared" si="80"/>
        <v/>
      </c>
      <c r="K1622" s="54" t="str">
        <f t="shared" si="79"/>
        <v>By  Rs/-0</v>
      </c>
      <c r="L1622" s="51">
        <f>SUMIFS(D$2:D1622,C$2:C1622,C1622)-SUMIFS(E$2:E1622,C$2:C1622,C1622)+IFERROR(VLOOKUP(C1622,Master!B$1:F$101,5,FALSE),0)</f>
        <v>0</v>
      </c>
    </row>
    <row r="1623" spans="1:12">
      <c r="A1623" s="47">
        <f>IF(I1623=0,A1622,COUNTIF(I$2:I1623,"=0")+1)</f>
        <v>513</v>
      </c>
      <c r="B1623" s="203"/>
      <c r="C1623" s="345"/>
      <c r="D1623" s="189"/>
      <c r="E1623" s="188"/>
      <c r="F1623" s="190"/>
      <c r="G1623" t="e">
        <f t="shared" si="81"/>
        <v>#N/A</v>
      </c>
      <c r="H1623">
        <f>ROW()</f>
        <v>1623</v>
      </c>
      <c r="I1623" t="str">
        <f>IF(SUM(D1623:E1623)&lt;&gt;0,SUM(D$2:D1623)-SUM(E$2:E1623),"")</f>
        <v/>
      </c>
      <c r="J1623" s="203" t="str">
        <f t="shared" si="80"/>
        <v/>
      </c>
      <c r="K1623" s="54" t="str">
        <f t="shared" si="79"/>
        <v>By  Rs/-0</v>
      </c>
      <c r="L1623" s="51">
        <f>SUMIFS(D$2:D1623,C$2:C1623,C1623)-SUMIFS(E$2:E1623,C$2:C1623,C1623)+IFERROR(VLOOKUP(C1623,Master!B$1:F$101,5,FALSE),0)</f>
        <v>0</v>
      </c>
    </row>
    <row r="1624" spans="1:12">
      <c r="A1624" s="47">
        <f>IF(I1624=0,A1623,COUNTIF(I$2:I1624,"=0")+1)</f>
        <v>513</v>
      </c>
      <c r="B1624" s="203"/>
      <c r="C1624" s="345"/>
      <c r="D1624" s="189"/>
      <c r="E1624" s="188"/>
      <c r="F1624" s="190"/>
      <c r="G1624" t="e">
        <f t="shared" si="81"/>
        <v>#N/A</v>
      </c>
      <c r="H1624">
        <f>ROW()</f>
        <v>1624</v>
      </c>
      <c r="I1624" t="str">
        <f>IF(SUM(D1624:E1624)&lt;&gt;0,SUM(D$2:D1624)-SUM(E$2:E1624),"")</f>
        <v/>
      </c>
      <c r="J1624" s="203" t="str">
        <f t="shared" si="80"/>
        <v/>
      </c>
      <c r="K1624" s="54" t="str">
        <f t="shared" si="79"/>
        <v>By  Rs/-0</v>
      </c>
      <c r="L1624" s="51">
        <f>SUMIFS(D$2:D1624,C$2:C1624,C1624)-SUMIFS(E$2:E1624,C$2:C1624,C1624)+IFERROR(VLOOKUP(C1624,Master!B$1:F$101,5,FALSE),0)</f>
        <v>0</v>
      </c>
    </row>
    <row r="1625" spans="1:12">
      <c r="A1625" s="47">
        <f>IF(I1625=0,A1624,COUNTIF(I$2:I1625,"=0")+1)</f>
        <v>513</v>
      </c>
      <c r="B1625" s="203"/>
      <c r="C1625" s="345"/>
      <c r="D1625" s="189"/>
      <c r="E1625" s="188"/>
      <c r="F1625" s="190"/>
      <c r="G1625" t="e">
        <f t="shared" si="81"/>
        <v>#N/A</v>
      </c>
      <c r="H1625">
        <f>ROW()</f>
        <v>1625</v>
      </c>
      <c r="I1625" t="str">
        <f>IF(SUM(D1625:E1625)&lt;&gt;0,SUM(D$2:D1625)-SUM(E$2:E1625),"")</f>
        <v/>
      </c>
      <c r="J1625" s="203" t="str">
        <f t="shared" si="80"/>
        <v/>
      </c>
      <c r="K1625" s="54" t="str">
        <f t="shared" si="79"/>
        <v>By  Rs/-0</v>
      </c>
      <c r="L1625" s="51">
        <f>SUMIFS(D$2:D1625,C$2:C1625,C1625)-SUMIFS(E$2:E1625,C$2:C1625,C1625)+IFERROR(VLOOKUP(C1625,Master!B$1:F$101,5,FALSE),0)</f>
        <v>0</v>
      </c>
    </row>
    <row r="1626" spans="1:12">
      <c r="A1626" s="47">
        <f>IF(I1626=0,A1625,COUNTIF(I$2:I1626,"=0")+1)</f>
        <v>513</v>
      </c>
      <c r="B1626" s="203"/>
      <c r="C1626" s="345"/>
      <c r="D1626" s="189"/>
      <c r="E1626" s="188"/>
      <c r="F1626" s="190"/>
      <c r="G1626" t="e">
        <f t="shared" si="81"/>
        <v>#N/A</v>
      </c>
      <c r="H1626">
        <f>ROW()</f>
        <v>1626</v>
      </c>
      <c r="I1626" t="str">
        <f>IF(SUM(D1626:E1626)&lt;&gt;0,SUM(D$2:D1626)-SUM(E$2:E1626),"")</f>
        <v/>
      </c>
      <c r="J1626" s="203" t="str">
        <f t="shared" si="80"/>
        <v/>
      </c>
      <c r="K1626" s="54" t="str">
        <f t="shared" si="79"/>
        <v>By  Rs/-0</v>
      </c>
      <c r="L1626" s="51">
        <f>SUMIFS(D$2:D1626,C$2:C1626,C1626)-SUMIFS(E$2:E1626,C$2:C1626,C1626)+IFERROR(VLOOKUP(C1626,Master!B$1:F$101,5,FALSE),0)</f>
        <v>0</v>
      </c>
    </row>
    <row r="1627" spans="1:12">
      <c r="A1627" s="47">
        <f>IF(I1627=0,A1626,COUNTIF(I$2:I1627,"=0")+1)</f>
        <v>513</v>
      </c>
      <c r="B1627" s="203"/>
      <c r="C1627" s="345"/>
      <c r="D1627" s="189"/>
      <c r="E1627" s="188"/>
      <c r="F1627" s="190"/>
      <c r="G1627" t="e">
        <f t="shared" si="81"/>
        <v>#N/A</v>
      </c>
      <c r="H1627">
        <f>ROW()</f>
        <v>1627</v>
      </c>
      <c r="I1627" t="str">
        <f>IF(SUM(D1627:E1627)&lt;&gt;0,SUM(D$2:D1627)-SUM(E$2:E1627),"")</f>
        <v/>
      </c>
      <c r="J1627" s="203" t="str">
        <f t="shared" si="80"/>
        <v/>
      </c>
      <c r="K1627" s="54" t="str">
        <f t="shared" si="79"/>
        <v>By  Rs/-0</v>
      </c>
      <c r="L1627" s="51">
        <f>SUMIFS(D$2:D1627,C$2:C1627,C1627)-SUMIFS(E$2:E1627,C$2:C1627,C1627)+IFERROR(VLOOKUP(C1627,Master!B$1:F$101,5,FALSE),0)</f>
        <v>0</v>
      </c>
    </row>
    <row r="1628" spans="1:12">
      <c r="A1628" s="47">
        <f>IF(I1628=0,A1627,COUNTIF(I$2:I1628,"=0")+1)</f>
        <v>513</v>
      </c>
      <c r="B1628" s="203"/>
      <c r="C1628" s="345"/>
      <c r="D1628" s="189"/>
      <c r="E1628" s="188"/>
      <c r="F1628" s="190"/>
      <c r="G1628" t="e">
        <f t="shared" si="81"/>
        <v>#N/A</v>
      </c>
      <c r="H1628">
        <f>ROW()</f>
        <v>1628</v>
      </c>
      <c r="I1628" t="str">
        <f>IF(SUM(D1628:E1628)&lt;&gt;0,SUM(D$2:D1628)-SUM(E$2:E1628),"")</f>
        <v/>
      </c>
      <c r="J1628" s="203" t="str">
        <f t="shared" si="80"/>
        <v/>
      </c>
      <c r="K1628" s="54" t="str">
        <f t="shared" si="79"/>
        <v>By  Rs/-0</v>
      </c>
      <c r="L1628" s="51">
        <f>SUMIFS(D$2:D1628,C$2:C1628,C1628)-SUMIFS(E$2:E1628,C$2:C1628,C1628)+IFERROR(VLOOKUP(C1628,Master!B$1:F$101,5,FALSE),0)</f>
        <v>0</v>
      </c>
    </row>
    <row r="1629" spans="1:12">
      <c r="A1629" s="47">
        <f>IF(I1629=0,A1628,COUNTIF(I$2:I1629,"=0")+1)</f>
        <v>513</v>
      </c>
      <c r="B1629" s="203"/>
      <c r="C1629" s="345"/>
      <c r="D1629" s="189"/>
      <c r="E1629" s="188"/>
      <c r="F1629" s="190"/>
      <c r="G1629" t="e">
        <f t="shared" si="81"/>
        <v>#N/A</v>
      </c>
      <c r="H1629">
        <f>ROW()</f>
        <v>1629</v>
      </c>
      <c r="I1629" t="str">
        <f>IF(SUM(D1629:E1629)&lt;&gt;0,SUM(D$2:D1629)-SUM(E$2:E1629),"")</f>
        <v/>
      </c>
      <c r="J1629" s="203" t="str">
        <f t="shared" si="80"/>
        <v/>
      </c>
      <c r="K1629" s="54" t="str">
        <f t="shared" si="79"/>
        <v>By  Rs/-0</v>
      </c>
      <c r="L1629" s="51">
        <f>SUMIFS(D$2:D1629,C$2:C1629,C1629)-SUMIFS(E$2:E1629,C$2:C1629,C1629)+IFERROR(VLOOKUP(C1629,Master!B$1:F$101,5,FALSE),0)</f>
        <v>0</v>
      </c>
    </row>
    <row r="1630" spans="1:12">
      <c r="A1630" s="47">
        <f>IF(I1630=0,A1629,COUNTIF(I$2:I1630,"=0")+1)</f>
        <v>513</v>
      </c>
      <c r="B1630" s="203"/>
      <c r="C1630" s="345"/>
      <c r="D1630" s="189"/>
      <c r="E1630" s="188"/>
      <c r="F1630" s="190"/>
      <c r="G1630" t="e">
        <f t="shared" si="81"/>
        <v>#N/A</v>
      </c>
      <c r="H1630">
        <f>ROW()</f>
        <v>1630</v>
      </c>
      <c r="I1630" t="str">
        <f>IF(SUM(D1630:E1630)&lt;&gt;0,SUM(D$2:D1630)-SUM(E$2:E1630),"")</f>
        <v/>
      </c>
      <c r="J1630" s="203" t="str">
        <f t="shared" si="80"/>
        <v/>
      </c>
      <c r="K1630" s="54" t="str">
        <f t="shared" si="79"/>
        <v>By  Rs/-0</v>
      </c>
      <c r="L1630" s="51">
        <f>SUMIFS(D$2:D1630,C$2:C1630,C1630)-SUMIFS(E$2:E1630,C$2:C1630,C1630)+IFERROR(VLOOKUP(C1630,Master!B$1:F$101,5,FALSE),0)</f>
        <v>0</v>
      </c>
    </row>
    <row r="1631" spans="1:12">
      <c r="A1631" s="47">
        <f>IF(I1631=0,A1630,COUNTIF(I$2:I1631,"=0")+1)</f>
        <v>513</v>
      </c>
      <c r="B1631" s="203"/>
      <c r="C1631" s="345"/>
      <c r="D1631" s="189"/>
      <c r="E1631" s="188"/>
      <c r="F1631" s="190"/>
      <c r="G1631" t="e">
        <f t="shared" si="81"/>
        <v>#N/A</v>
      </c>
      <c r="H1631">
        <f>ROW()</f>
        <v>1631</v>
      </c>
      <c r="I1631" t="str">
        <f>IF(SUM(D1631:E1631)&lt;&gt;0,SUM(D$2:D1631)-SUM(E$2:E1631),"")</f>
        <v/>
      </c>
      <c r="J1631" s="203" t="str">
        <f t="shared" si="80"/>
        <v/>
      </c>
      <c r="K1631" s="54" t="str">
        <f t="shared" si="79"/>
        <v>By  Rs/-0</v>
      </c>
      <c r="L1631" s="51">
        <f>SUMIFS(D$2:D1631,C$2:C1631,C1631)-SUMIFS(E$2:E1631,C$2:C1631,C1631)+IFERROR(VLOOKUP(C1631,Master!B$1:F$101,5,FALSE),0)</f>
        <v>0</v>
      </c>
    </row>
    <row r="1632" spans="1:12">
      <c r="A1632" s="47">
        <f>IF(I1632=0,A1631,COUNTIF(I$2:I1632,"=0")+1)</f>
        <v>513</v>
      </c>
      <c r="B1632" s="203"/>
      <c r="C1632" s="345"/>
      <c r="D1632" s="189"/>
      <c r="E1632" s="188"/>
      <c r="F1632" s="190"/>
      <c r="G1632" t="e">
        <f t="shared" si="81"/>
        <v>#N/A</v>
      </c>
      <c r="H1632">
        <f>ROW()</f>
        <v>1632</v>
      </c>
      <c r="I1632" t="str">
        <f>IF(SUM(D1632:E1632)&lt;&gt;0,SUM(D$2:D1632)-SUM(E$2:E1632),"")</f>
        <v/>
      </c>
      <c r="J1632" s="203" t="str">
        <f t="shared" si="80"/>
        <v/>
      </c>
      <c r="K1632" s="54" t="str">
        <f t="shared" si="79"/>
        <v>By  Rs/-0</v>
      </c>
      <c r="L1632" s="51">
        <f>SUMIFS(D$2:D1632,C$2:C1632,C1632)-SUMIFS(E$2:E1632,C$2:C1632,C1632)+IFERROR(VLOOKUP(C1632,Master!B$1:F$101,5,FALSE),0)</f>
        <v>0</v>
      </c>
    </row>
    <row r="1633" spans="1:12">
      <c r="A1633" s="47">
        <f>IF(I1633=0,A1632,COUNTIF(I$2:I1633,"=0")+1)</f>
        <v>513</v>
      </c>
      <c r="B1633" s="203"/>
      <c r="C1633" s="345"/>
      <c r="D1633" s="189"/>
      <c r="E1633" s="188"/>
      <c r="F1633" s="190"/>
      <c r="G1633" t="e">
        <f t="shared" si="81"/>
        <v>#N/A</v>
      </c>
      <c r="H1633">
        <f>ROW()</f>
        <v>1633</v>
      </c>
      <c r="I1633" t="str">
        <f>IF(SUM(D1633:E1633)&lt;&gt;0,SUM(D$2:D1633)-SUM(E$2:E1633),"")</f>
        <v/>
      </c>
      <c r="J1633" s="203" t="str">
        <f t="shared" si="80"/>
        <v/>
      </c>
      <c r="K1633" s="54" t="str">
        <f t="shared" si="79"/>
        <v>By  Rs/-0</v>
      </c>
      <c r="L1633" s="51">
        <f>SUMIFS(D$2:D1633,C$2:C1633,C1633)-SUMIFS(E$2:E1633,C$2:C1633,C1633)+IFERROR(VLOOKUP(C1633,Master!B$1:F$101,5,FALSE),0)</f>
        <v>0</v>
      </c>
    </row>
    <row r="1634" spans="1:12">
      <c r="A1634" s="47">
        <f>IF(I1634=0,A1633,COUNTIF(I$2:I1634,"=0")+1)</f>
        <v>513</v>
      </c>
      <c r="B1634" s="203"/>
      <c r="C1634" s="345"/>
      <c r="D1634" s="189"/>
      <c r="E1634" s="188"/>
      <c r="F1634" s="190"/>
      <c r="G1634" t="e">
        <f t="shared" si="81"/>
        <v>#N/A</v>
      </c>
      <c r="H1634">
        <f>ROW()</f>
        <v>1634</v>
      </c>
      <c r="I1634" t="str">
        <f>IF(SUM(D1634:E1634)&lt;&gt;0,SUM(D$2:D1634)-SUM(E$2:E1634),"")</f>
        <v/>
      </c>
      <c r="J1634" s="203" t="str">
        <f t="shared" si="80"/>
        <v/>
      </c>
      <c r="K1634" s="54" t="str">
        <f t="shared" si="79"/>
        <v>By  Rs/-0</v>
      </c>
      <c r="L1634" s="51">
        <f>SUMIFS(D$2:D1634,C$2:C1634,C1634)-SUMIFS(E$2:E1634,C$2:C1634,C1634)+IFERROR(VLOOKUP(C1634,Master!B$1:F$101,5,FALSE),0)</f>
        <v>0</v>
      </c>
    </row>
    <row r="1635" spans="1:12">
      <c r="A1635" s="47">
        <f>IF(I1635=0,A1634,COUNTIF(I$2:I1635,"=0")+1)</f>
        <v>513</v>
      </c>
      <c r="B1635" s="203"/>
      <c r="C1635" s="345"/>
      <c r="D1635" s="189"/>
      <c r="E1635" s="188"/>
      <c r="F1635" s="190"/>
      <c r="G1635" t="e">
        <f t="shared" si="81"/>
        <v>#N/A</v>
      </c>
      <c r="H1635">
        <f>ROW()</f>
        <v>1635</v>
      </c>
      <c r="I1635" t="str">
        <f>IF(SUM(D1635:E1635)&lt;&gt;0,SUM(D$2:D1635)-SUM(E$2:E1635),"")</f>
        <v/>
      </c>
      <c r="J1635" s="203" t="str">
        <f t="shared" si="80"/>
        <v/>
      </c>
      <c r="K1635" s="54" t="str">
        <f t="shared" si="79"/>
        <v>By  Rs/-0</v>
      </c>
      <c r="L1635" s="51">
        <f>SUMIFS(D$2:D1635,C$2:C1635,C1635)-SUMIFS(E$2:E1635,C$2:C1635,C1635)+IFERROR(VLOOKUP(C1635,Master!B$1:F$101,5,FALSE),0)</f>
        <v>0</v>
      </c>
    </row>
    <row r="1636" spans="1:12">
      <c r="A1636" s="47">
        <f>IF(I1636=0,A1635,COUNTIF(I$2:I1636,"=0")+1)</f>
        <v>513</v>
      </c>
      <c r="B1636" s="203"/>
      <c r="C1636" s="345"/>
      <c r="D1636" s="189"/>
      <c r="E1636" s="188"/>
      <c r="F1636" s="190"/>
      <c r="G1636" t="e">
        <f t="shared" si="81"/>
        <v>#N/A</v>
      </c>
      <c r="H1636">
        <f>ROW()</f>
        <v>1636</v>
      </c>
      <c r="I1636" t="str">
        <f>IF(SUM(D1636:E1636)&lt;&gt;0,SUM(D$2:D1636)-SUM(E$2:E1636),"")</f>
        <v/>
      </c>
      <c r="J1636" s="203" t="str">
        <f t="shared" si="80"/>
        <v/>
      </c>
      <c r="K1636" s="54" t="str">
        <f t="shared" si="79"/>
        <v>By  Rs/-0</v>
      </c>
      <c r="L1636" s="51">
        <f>SUMIFS(D$2:D1636,C$2:C1636,C1636)-SUMIFS(E$2:E1636,C$2:C1636,C1636)+IFERROR(VLOOKUP(C1636,Master!B$1:F$101,5,FALSE),0)</f>
        <v>0</v>
      </c>
    </row>
    <row r="1637" spans="1:12">
      <c r="A1637" s="47">
        <f>IF(I1637=0,A1636,COUNTIF(I$2:I1637,"=0")+1)</f>
        <v>513</v>
      </c>
      <c r="B1637" s="203"/>
      <c r="C1637" s="345"/>
      <c r="D1637" s="189"/>
      <c r="E1637" s="188"/>
      <c r="F1637" s="190"/>
      <c r="G1637" t="e">
        <f t="shared" si="81"/>
        <v>#N/A</v>
      </c>
      <c r="H1637">
        <f>ROW()</f>
        <v>1637</v>
      </c>
      <c r="I1637" t="str">
        <f>IF(SUM(D1637:E1637)&lt;&gt;0,SUM(D$2:D1637)-SUM(E$2:E1637),"")</f>
        <v/>
      </c>
      <c r="J1637" s="203" t="str">
        <f t="shared" si="80"/>
        <v/>
      </c>
      <c r="K1637" s="54" t="str">
        <f t="shared" si="79"/>
        <v>By  Rs/-0</v>
      </c>
      <c r="L1637" s="51">
        <f>SUMIFS(D$2:D1637,C$2:C1637,C1637)-SUMIFS(E$2:E1637,C$2:C1637,C1637)+IFERROR(VLOOKUP(C1637,Master!B$1:F$101,5,FALSE),0)</f>
        <v>0</v>
      </c>
    </row>
    <row r="1638" spans="1:12">
      <c r="A1638" s="47">
        <f>IF(I1638=0,A1637,COUNTIF(I$2:I1638,"=0")+1)</f>
        <v>513</v>
      </c>
      <c r="B1638" s="203"/>
      <c r="C1638" s="345"/>
      <c r="D1638" s="189"/>
      <c r="E1638" s="188"/>
      <c r="F1638" s="190"/>
      <c r="G1638" t="e">
        <f t="shared" si="81"/>
        <v>#N/A</v>
      </c>
      <c r="H1638">
        <f>ROW()</f>
        <v>1638</v>
      </c>
      <c r="I1638" t="str">
        <f>IF(SUM(D1638:E1638)&lt;&gt;0,SUM(D$2:D1638)-SUM(E$2:E1638),"")</f>
        <v/>
      </c>
      <c r="J1638" s="203" t="str">
        <f t="shared" si="80"/>
        <v/>
      </c>
      <c r="K1638" s="54" t="str">
        <f t="shared" si="79"/>
        <v>By  Rs/-0</v>
      </c>
      <c r="L1638" s="51">
        <f>SUMIFS(D$2:D1638,C$2:C1638,C1638)-SUMIFS(E$2:E1638,C$2:C1638,C1638)+IFERROR(VLOOKUP(C1638,Master!B$1:F$101,5,FALSE),0)</f>
        <v>0</v>
      </c>
    </row>
    <row r="1639" spans="1:12">
      <c r="A1639" s="47">
        <f>IF(I1639=0,A1638,COUNTIF(I$2:I1639,"=0")+1)</f>
        <v>513</v>
      </c>
      <c r="B1639" s="203"/>
      <c r="C1639" s="345"/>
      <c r="D1639" s="189"/>
      <c r="E1639" s="188"/>
      <c r="F1639" s="190"/>
      <c r="G1639" t="e">
        <f t="shared" si="81"/>
        <v>#N/A</v>
      </c>
      <c r="H1639">
        <f>ROW()</f>
        <v>1639</v>
      </c>
      <c r="I1639" t="str">
        <f>IF(SUM(D1639:E1639)&lt;&gt;0,SUM(D$2:D1639)-SUM(E$2:E1639),"")</f>
        <v/>
      </c>
      <c r="J1639" s="203" t="str">
        <f t="shared" si="80"/>
        <v/>
      </c>
      <c r="K1639" s="54" t="str">
        <f t="shared" si="79"/>
        <v>By  Rs/-0</v>
      </c>
      <c r="L1639" s="51">
        <f>SUMIFS(D$2:D1639,C$2:C1639,C1639)-SUMIFS(E$2:E1639,C$2:C1639,C1639)+IFERROR(VLOOKUP(C1639,Master!B$1:F$101,5,FALSE),0)</f>
        <v>0</v>
      </c>
    </row>
    <row r="1640" spans="1:12">
      <c r="A1640" s="47">
        <f>IF(I1640=0,A1639,COUNTIF(I$2:I1640,"=0")+1)</f>
        <v>513</v>
      </c>
      <c r="B1640" s="203"/>
      <c r="C1640" s="345"/>
      <c r="D1640" s="189"/>
      <c r="E1640" s="188"/>
      <c r="F1640" s="190"/>
      <c r="G1640" t="e">
        <f t="shared" si="81"/>
        <v>#N/A</v>
      </c>
      <c r="H1640">
        <f>ROW()</f>
        <v>1640</v>
      </c>
      <c r="I1640" t="str">
        <f>IF(SUM(D1640:E1640)&lt;&gt;0,SUM(D$2:D1640)-SUM(E$2:E1640),"")</f>
        <v/>
      </c>
      <c r="J1640" s="203" t="str">
        <f t="shared" si="80"/>
        <v/>
      </c>
      <c r="K1640" s="54" t="str">
        <f t="shared" si="79"/>
        <v>By  Rs/-0</v>
      </c>
      <c r="L1640" s="51">
        <f>SUMIFS(D$2:D1640,C$2:C1640,C1640)-SUMIFS(E$2:E1640,C$2:C1640,C1640)+IFERROR(VLOOKUP(C1640,Master!B$1:F$101,5,FALSE),0)</f>
        <v>0</v>
      </c>
    </row>
    <row r="1641" spans="1:12">
      <c r="A1641" s="47">
        <f>IF(I1641=0,A1640,COUNTIF(I$2:I1641,"=0")+1)</f>
        <v>513</v>
      </c>
      <c r="B1641" s="203"/>
      <c r="C1641" s="345"/>
      <c r="D1641" s="189"/>
      <c r="E1641" s="188"/>
      <c r="F1641" s="190"/>
      <c r="G1641" t="e">
        <f t="shared" si="81"/>
        <v>#N/A</v>
      </c>
      <c r="H1641">
        <f>ROW()</f>
        <v>1641</v>
      </c>
      <c r="I1641" t="str">
        <f>IF(SUM(D1641:E1641)&lt;&gt;0,SUM(D$2:D1641)-SUM(E$2:E1641),"")</f>
        <v/>
      </c>
      <c r="J1641" s="203" t="str">
        <f t="shared" si="80"/>
        <v/>
      </c>
      <c r="K1641" s="54" t="str">
        <f t="shared" si="79"/>
        <v>By  Rs/-0</v>
      </c>
      <c r="L1641" s="51">
        <f>SUMIFS(D$2:D1641,C$2:C1641,C1641)-SUMIFS(E$2:E1641,C$2:C1641,C1641)+IFERROR(VLOOKUP(C1641,Master!B$1:F$101,5,FALSE),0)</f>
        <v>0</v>
      </c>
    </row>
    <row r="1642" spans="1:12">
      <c r="A1642" s="47">
        <f>IF(I1642=0,A1641,COUNTIF(I$2:I1642,"=0")+1)</f>
        <v>513</v>
      </c>
      <c r="B1642" s="203"/>
      <c r="C1642" s="345"/>
      <c r="D1642" s="189"/>
      <c r="E1642" s="188"/>
      <c r="F1642" s="190"/>
      <c r="G1642" t="e">
        <f t="shared" si="81"/>
        <v>#N/A</v>
      </c>
      <c r="H1642">
        <f>ROW()</f>
        <v>1642</v>
      </c>
      <c r="I1642" t="str">
        <f>IF(SUM(D1642:E1642)&lt;&gt;0,SUM(D$2:D1642)-SUM(E$2:E1642),"")</f>
        <v/>
      </c>
      <c r="J1642" s="203" t="str">
        <f t="shared" si="80"/>
        <v/>
      </c>
      <c r="K1642" s="54" t="str">
        <f t="shared" si="79"/>
        <v>By  Rs/-0</v>
      </c>
      <c r="L1642" s="51">
        <f>SUMIFS(D$2:D1642,C$2:C1642,C1642)-SUMIFS(E$2:E1642,C$2:C1642,C1642)+IFERROR(VLOOKUP(C1642,Master!B$1:F$101,5,FALSE),0)</f>
        <v>0</v>
      </c>
    </row>
    <row r="1643" spans="1:12">
      <c r="A1643" s="47">
        <f>IF(I1643=0,A1642,COUNTIF(I$2:I1643,"=0")+1)</f>
        <v>513</v>
      </c>
      <c r="B1643" s="203"/>
      <c r="C1643" s="345"/>
      <c r="D1643" s="189"/>
      <c r="E1643" s="188"/>
      <c r="F1643" s="190"/>
      <c r="G1643" t="e">
        <f t="shared" si="81"/>
        <v>#N/A</v>
      </c>
      <c r="H1643">
        <f>ROW()</f>
        <v>1643</v>
      </c>
      <c r="I1643" t="str">
        <f>IF(SUM(D1643:E1643)&lt;&gt;0,SUM(D$2:D1643)-SUM(E$2:E1643),"")</f>
        <v/>
      </c>
      <c r="J1643" s="203" t="str">
        <f t="shared" si="80"/>
        <v/>
      </c>
      <c r="K1643" s="54" t="str">
        <f t="shared" si="79"/>
        <v>By  Rs/-0</v>
      </c>
      <c r="L1643" s="51">
        <f>SUMIFS(D$2:D1643,C$2:C1643,C1643)-SUMIFS(E$2:E1643,C$2:C1643,C1643)+IFERROR(VLOOKUP(C1643,Master!B$1:F$101,5,FALSE),0)</f>
        <v>0</v>
      </c>
    </row>
    <row r="1644" spans="1:12">
      <c r="A1644" s="47">
        <f>IF(I1644=0,A1643,COUNTIF(I$2:I1644,"=0")+1)</f>
        <v>513</v>
      </c>
      <c r="B1644" s="203"/>
      <c r="C1644" s="345"/>
      <c r="D1644" s="189"/>
      <c r="E1644" s="188"/>
      <c r="F1644" s="190"/>
      <c r="G1644" t="e">
        <f t="shared" si="81"/>
        <v>#N/A</v>
      </c>
      <c r="H1644">
        <f>ROW()</f>
        <v>1644</v>
      </c>
      <c r="I1644" t="str">
        <f>IF(SUM(D1644:E1644)&lt;&gt;0,SUM(D$2:D1644)-SUM(E$2:E1644),"")</f>
        <v/>
      </c>
      <c r="J1644" s="203" t="str">
        <f t="shared" si="80"/>
        <v/>
      </c>
      <c r="K1644" s="54" t="str">
        <f t="shared" si="79"/>
        <v>By  Rs/-0</v>
      </c>
      <c r="L1644" s="51">
        <f>SUMIFS(D$2:D1644,C$2:C1644,C1644)-SUMIFS(E$2:E1644,C$2:C1644,C1644)+IFERROR(VLOOKUP(C1644,Master!B$1:F$101,5,FALSE),0)</f>
        <v>0</v>
      </c>
    </row>
    <row r="1645" spans="1:12">
      <c r="A1645" s="47">
        <f>IF(I1645=0,A1644,COUNTIF(I$2:I1645,"=0")+1)</f>
        <v>513</v>
      </c>
      <c r="B1645" s="203"/>
      <c r="C1645" s="345"/>
      <c r="D1645" s="189"/>
      <c r="E1645" s="188"/>
      <c r="F1645" s="190"/>
      <c r="G1645" t="e">
        <f t="shared" si="81"/>
        <v>#N/A</v>
      </c>
      <c r="H1645">
        <f>ROW()</f>
        <v>1645</v>
      </c>
      <c r="I1645" t="str">
        <f>IF(SUM(D1645:E1645)&lt;&gt;0,SUM(D$2:D1645)-SUM(E$2:E1645),"")</f>
        <v/>
      </c>
      <c r="J1645" s="203" t="str">
        <f t="shared" si="80"/>
        <v/>
      </c>
      <c r="K1645" s="54" t="str">
        <f t="shared" si="79"/>
        <v>By  Rs/-0</v>
      </c>
      <c r="L1645" s="51">
        <f>SUMIFS(D$2:D1645,C$2:C1645,C1645)-SUMIFS(E$2:E1645,C$2:C1645,C1645)+IFERROR(VLOOKUP(C1645,Master!B$1:F$101,5,FALSE),0)</f>
        <v>0</v>
      </c>
    </row>
    <row r="1646" spans="1:12">
      <c r="A1646" s="47">
        <f>IF(I1646=0,A1645,COUNTIF(I$2:I1646,"=0")+1)</f>
        <v>513</v>
      </c>
      <c r="B1646" s="203"/>
      <c r="C1646" s="345"/>
      <c r="D1646" s="189"/>
      <c r="E1646" s="188"/>
      <c r="F1646" s="190"/>
      <c r="G1646" t="e">
        <f t="shared" si="81"/>
        <v>#N/A</v>
      </c>
      <c r="H1646">
        <f>ROW()</f>
        <v>1646</v>
      </c>
      <c r="I1646" t="str">
        <f>IF(SUM(D1646:E1646)&lt;&gt;0,SUM(D$2:D1646)-SUM(E$2:E1646),"")</f>
        <v/>
      </c>
      <c r="J1646" s="203" t="str">
        <f t="shared" si="80"/>
        <v/>
      </c>
      <c r="K1646" s="54" t="str">
        <f t="shared" si="79"/>
        <v>By  Rs/-0</v>
      </c>
      <c r="L1646" s="51">
        <f>SUMIFS(D$2:D1646,C$2:C1646,C1646)-SUMIFS(E$2:E1646,C$2:C1646,C1646)+IFERROR(VLOOKUP(C1646,Master!B$1:F$101,5,FALSE),0)</f>
        <v>0</v>
      </c>
    </row>
    <row r="1647" spans="1:12">
      <c r="A1647" s="47">
        <f>IF(I1647=0,A1646,COUNTIF(I$2:I1647,"=0")+1)</f>
        <v>513</v>
      </c>
      <c r="B1647" s="203"/>
      <c r="C1647" s="345"/>
      <c r="D1647" s="189"/>
      <c r="E1647" s="188"/>
      <c r="F1647" s="190"/>
      <c r="G1647" t="e">
        <f t="shared" si="81"/>
        <v>#N/A</v>
      </c>
      <c r="H1647">
        <f>ROW()</f>
        <v>1647</v>
      </c>
      <c r="I1647" t="str">
        <f>IF(SUM(D1647:E1647)&lt;&gt;0,SUM(D$2:D1647)-SUM(E$2:E1647),"")</f>
        <v/>
      </c>
      <c r="J1647" s="203" t="str">
        <f t="shared" si="80"/>
        <v/>
      </c>
      <c r="K1647" s="54" t="str">
        <f t="shared" si="79"/>
        <v>By  Rs/-0</v>
      </c>
      <c r="L1647" s="51">
        <f>SUMIFS(D$2:D1647,C$2:C1647,C1647)-SUMIFS(E$2:E1647,C$2:C1647,C1647)+IFERROR(VLOOKUP(C1647,Master!B$1:F$101,5,FALSE),0)</f>
        <v>0</v>
      </c>
    </row>
    <row r="1648" spans="1:12">
      <c r="A1648" s="47">
        <f>IF(I1648=0,A1647,COUNTIF(I$2:I1648,"=0")+1)</f>
        <v>513</v>
      </c>
      <c r="B1648" s="203"/>
      <c r="C1648" s="345"/>
      <c r="D1648" s="189"/>
      <c r="E1648" s="188"/>
      <c r="F1648" s="190"/>
      <c r="G1648" t="e">
        <f t="shared" si="81"/>
        <v>#N/A</v>
      </c>
      <c r="H1648">
        <f>ROW()</f>
        <v>1648</v>
      </c>
      <c r="I1648" t="str">
        <f>IF(SUM(D1648:E1648)&lt;&gt;0,SUM(D$2:D1648)-SUM(E$2:E1648),"")</f>
        <v/>
      </c>
      <c r="J1648" s="203" t="str">
        <f t="shared" si="80"/>
        <v/>
      </c>
      <c r="K1648" s="54" t="str">
        <f t="shared" si="79"/>
        <v>By  Rs/-0</v>
      </c>
      <c r="L1648" s="51">
        <f>SUMIFS(D$2:D1648,C$2:C1648,C1648)-SUMIFS(E$2:E1648,C$2:C1648,C1648)+IFERROR(VLOOKUP(C1648,Master!B$1:F$101,5,FALSE),0)</f>
        <v>0</v>
      </c>
    </row>
    <row r="1649" spans="1:12">
      <c r="A1649" s="47">
        <f>IF(I1649=0,A1648,COUNTIF(I$2:I1649,"=0")+1)</f>
        <v>513</v>
      </c>
      <c r="B1649" s="203"/>
      <c r="C1649" s="345"/>
      <c r="D1649" s="189"/>
      <c r="E1649" s="188"/>
      <c r="F1649" s="190"/>
      <c r="G1649" t="e">
        <f t="shared" si="81"/>
        <v>#N/A</v>
      </c>
      <c r="H1649">
        <f>ROW()</f>
        <v>1649</v>
      </c>
      <c r="I1649" t="str">
        <f>IF(SUM(D1649:E1649)&lt;&gt;0,SUM(D$2:D1649)-SUM(E$2:E1649),"")</f>
        <v/>
      </c>
      <c r="J1649" s="203" t="str">
        <f t="shared" si="80"/>
        <v/>
      </c>
      <c r="K1649" s="54" t="str">
        <f t="shared" si="79"/>
        <v>By  Rs/-0</v>
      </c>
      <c r="L1649" s="51">
        <f>SUMIFS(D$2:D1649,C$2:C1649,C1649)-SUMIFS(E$2:E1649,C$2:C1649,C1649)+IFERROR(VLOOKUP(C1649,Master!B$1:F$101,5,FALSE),0)</f>
        <v>0</v>
      </c>
    </row>
    <row r="1650" spans="1:12">
      <c r="A1650" s="47">
        <f>IF(I1650=0,A1649,COUNTIF(I$2:I1650,"=0")+1)</f>
        <v>513</v>
      </c>
      <c r="B1650" s="203"/>
      <c r="C1650" s="345"/>
      <c r="D1650" s="189"/>
      <c r="E1650" s="188"/>
      <c r="F1650" s="190"/>
      <c r="G1650" t="e">
        <f t="shared" si="81"/>
        <v>#N/A</v>
      </c>
      <c r="H1650">
        <f>ROW()</f>
        <v>1650</v>
      </c>
      <c r="I1650" t="str">
        <f>IF(SUM(D1650:E1650)&lt;&gt;0,SUM(D$2:D1650)-SUM(E$2:E1650),"")</f>
        <v/>
      </c>
      <c r="J1650" s="203" t="str">
        <f t="shared" si="80"/>
        <v/>
      </c>
      <c r="K1650" s="54" t="str">
        <f t="shared" si="79"/>
        <v>By  Rs/-0</v>
      </c>
      <c r="L1650" s="51">
        <f>SUMIFS(D$2:D1650,C$2:C1650,C1650)-SUMIFS(E$2:E1650,C$2:C1650,C1650)+IFERROR(VLOOKUP(C1650,Master!B$1:F$101,5,FALSE),0)</f>
        <v>0</v>
      </c>
    </row>
    <row r="1651" spans="1:12">
      <c r="A1651" s="47">
        <f>IF(I1651=0,A1650,COUNTIF(I$2:I1651,"=0")+1)</f>
        <v>513</v>
      </c>
      <c r="B1651" s="203"/>
      <c r="C1651" s="345"/>
      <c r="D1651" s="189"/>
      <c r="E1651" s="188"/>
      <c r="F1651" s="190"/>
      <c r="G1651" t="e">
        <f t="shared" si="81"/>
        <v>#N/A</v>
      </c>
      <c r="H1651">
        <f>ROW()</f>
        <v>1651</v>
      </c>
      <c r="I1651" t="str">
        <f>IF(SUM(D1651:E1651)&lt;&gt;0,SUM(D$2:D1651)-SUM(E$2:E1651),"")</f>
        <v/>
      </c>
      <c r="J1651" s="203" t="str">
        <f t="shared" si="80"/>
        <v/>
      </c>
      <c r="K1651" s="54" t="str">
        <f t="shared" si="79"/>
        <v>By  Rs/-0</v>
      </c>
      <c r="L1651" s="51">
        <f>SUMIFS(D$2:D1651,C$2:C1651,C1651)-SUMIFS(E$2:E1651,C$2:C1651,C1651)+IFERROR(VLOOKUP(C1651,Master!B$1:F$101,5,FALSE),0)</f>
        <v>0</v>
      </c>
    </row>
    <row r="1652" spans="1:12">
      <c r="A1652" s="47">
        <f>IF(I1652=0,A1651,COUNTIF(I$2:I1652,"=0")+1)</f>
        <v>513</v>
      </c>
      <c r="B1652" s="203"/>
      <c r="C1652" s="345"/>
      <c r="D1652" s="189"/>
      <c r="E1652" s="188"/>
      <c r="F1652" s="190"/>
      <c r="G1652" t="e">
        <f t="shared" si="81"/>
        <v>#N/A</v>
      </c>
      <c r="H1652">
        <f>ROW()</f>
        <v>1652</v>
      </c>
      <c r="I1652" t="str">
        <f>IF(SUM(D1652:E1652)&lt;&gt;0,SUM(D$2:D1652)-SUM(E$2:E1652),"")</f>
        <v/>
      </c>
      <c r="J1652" s="203" t="str">
        <f t="shared" si="80"/>
        <v/>
      </c>
      <c r="K1652" s="54" t="str">
        <f t="shared" si="79"/>
        <v>By  Rs/-0</v>
      </c>
      <c r="L1652" s="51">
        <f>SUMIFS(D$2:D1652,C$2:C1652,C1652)-SUMIFS(E$2:E1652,C$2:C1652,C1652)+IFERROR(VLOOKUP(C1652,Master!B$1:F$101,5,FALSE),0)</f>
        <v>0</v>
      </c>
    </row>
    <row r="1653" spans="1:12">
      <c r="A1653" s="47">
        <f>IF(I1653=0,A1652,COUNTIF(I$2:I1653,"=0")+1)</f>
        <v>513</v>
      </c>
      <c r="B1653" s="203"/>
      <c r="C1653" s="345"/>
      <c r="D1653" s="189"/>
      <c r="E1653" s="188"/>
      <c r="F1653" s="190"/>
      <c r="G1653" t="e">
        <f t="shared" si="81"/>
        <v>#N/A</v>
      </c>
      <c r="H1653">
        <f>ROW()</f>
        <v>1653</v>
      </c>
      <c r="I1653" t="str">
        <f>IF(SUM(D1653:E1653)&lt;&gt;0,SUM(D$2:D1653)-SUM(E$2:E1653),"")</f>
        <v/>
      </c>
      <c r="J1653" s="203" t="str">
        <f t="shared" si="80"/>
        <v/>
      </c>
      <c r="K1653" s="54" t="str">
        <f t="shared" si="79"/>
        <v>By  Rs/-0</v>
      </c>
      <c r="L1653" s="51">
        <f>SUMIFS(D$2:D1653,C$2:C1653,C1653)-SUMIFS(E$2:E1653,C$2:C1653,C1653)+IFERROR(VLOOKUP(C1653,Master!B$1:F$101,5,FALSE),0)</f>
        <v>0</v>
      </c>
    </row>
    <row r="1654" spans="1:12">
      <c r="A1654" s="47">
        <f>IF(I1654=0,A1653,COUNTIF(I$2:I1654,"=0")+1)</f>
        <v>513</v>
      </c>
      <c r="B1654" s="203"/>
      <c r="C1654" s="345"/>
      <c r="D1654" s="189"/>
      <c r="E1654" s="188"/>
      <c r="F1654" s="190"/>
      <c r="G1654" t="e">
        <f t="shared" si="81"/>
        <v>#N/A</v>
      </c>
      <c r="H1654">
        <f>ROW()</f>
        <v>1654</v>
      </c>
      <c r="I1654" t="str">
        <f>IF(SUM(D1654:E1654)&lt;&gt;0,SUM(D$2:D1654)-SUM(E$2:E1654),"")</f>
        <v/>
      </c>
      <c r="J1654" s="203" t="str">
        <f t="shared" si="80"/>
        <v/>
      </c>
      <c r="K1654" s="54" t="str">
        <f t="shared" si="79"/>
        <v>By  Rs/-0</v>
      </c>
      <c r="L1654" s="51">
        <f>SUMIFS(D$2:D1654,C$2:C1654,C1654)-SUMIFS(E$2:E1654,C$2:C1654,C1654)+IFERROR(VLOOKUP(C1654,Master!B$1:F$101,5,FALSE),0)</f>
        <v>0</v>
      </c>
    </row>
    <row r="1655" spans="1:12">
      <c r="A1655" s="47">
        <f>IF(I1655=0,A1654,COUNTIF(I$2:I1655,"=0")+1)</f>
        <v>513</v>
      </c>
      <c r="B1655" s="203"/>
      <c r="C1655" s="345"/>
      <c r="D1655" s="189"/>
      <c r="E1655" s="188"/>
      <c r="F1655" s="190"/>
      <c r="G1655" t="e">
        <f t="shared" si="81"/>
        <v>#N/A</v>
      </c>
      <c r="H1655">
        <f>ROW()</f>
        <v>1655</v>
      </c>
      <c r="I1655" t="str">
        <f>IF(SUM(D1655:E1655)&lt;&gt;0,SUM(D$2:D1655)-SUM(E$2:E1655),"")</f>
        <v/>
      </c>
      <c r="J1655" s="203" t="str">
        <f t="shared" si="80"/>
        <v/>
      </c>
      <c r="K1655" s="54" t="str">
        <f t="shared" si="79"/>
        <v>By  Rs/-0</v>
      </c>
      <c r="L1655" s="51">
        <f>SUMIFS(D$2:D1655,C$2:C1655,C1655)-SUMIFS(E$2:E1655,C$2:C1655,C1655)+IFERROR(VLOOKUP(C1655,Master!B$1:F$101,5,FALSE),0)</f>
        <v>0</v>
      </c>
    </row>
    <row r="1656" spans="1:12">
      <c r="A1656" s="47">
        <f>IF(I1656=0,A1655,COUNTIF(I$2:I1656,"=0")+1)</f>
        <v>513</v>
      </c>
      <c r="B1656" s="203"/>
      <c r="C1656" s="345"/>
      <c r="D1656" s="189"/>
      <c r="E1656" s="188"/>
      <c r="F1656" s="190"/>
      <c r="G1656" t="e">
        <f t="shared" si="81"/>
        <v>#N/A</v>
      </c>
      <c r="H1656">
        <f>ROW()</f>
        <v>1656</v>
      </c>
      <c r="I1656" t="str">
        <f>IF(SUM(D1656:E1656)&lt;&gt;0,SUM(D$2:D1656)-SUM(E$2:E1656),"")</f>
        <v/>
      </c>
      <c r="J1656" s="203" t="str">
        <f t="shared" si="80"/>
        <v/>
      </c>
      <c r="K1656" s="54" t="str">
        <f t="shared" si="79"/>
        <v>By  Rs/-0</v>
      </c>
      <c r="L1656" s="51">
        <f>SUMIFS(D$2:D1656,C$2:C1656,C1656)-SUMIFS(E$2:E1656,C$2:C1656,C1656)+IFERROR(VLOOKUP(C1656,Master!B$1:F$101,5,FALSE),0)</f>
        <v>0</v>
      </c>
    </row>
    <row r="1657" spans="1:12">
      <c r="A1657" s="47">
        <f>IF(I1657=0,A1656,COUNTIF(I$2:I1657,"=0")+1)</f>
        <v>513</v>
      </c>
      <c r="B1657" s="203"/>
      <c r="C1657" s="345"/>
      <c r="D1657" s="189"/>
      <c r="E1657" s="188"/>
      <c r="F1657" s="190"/>
      <c r="G1657" t="e">
        <f t="shared" si="81"/>
        <v>#N/A</v>
      </c>
      <c r="H1657">
        <f>ROW()</f>
        <v>1657</v>
      </c>
      <c r="I1657" t="str">
        <f>IF(SUM(D1657:E1657)&lt;&gt;0,SUM(D$2:D1657)-SUM(E$2:E1657),"")</f>
        <v/>
      </c>
      <c r="J1657" s="203" t="str">
        <f t="shared" si="80"/>
        <v/>
      </c>
      <c r="K1657" s="54" t="str">
        <f t="shared" si="79"/>
        <v>By  Rs/-0</v>
      </c>
      <c r="L1657" s="51">
        <f>SUMIFS(D$2:D1657,C$2:C1657,C1657)-SUMIFS(E$2:E1657,C$2:C1657,C1657)+IFERROR(VLOOKUP(C1657,Master!B$1:F$101,5,FALSE),0)</f>
        <v>0</v>
      </c>
    </row>
    <row r="1658" spans="1:12">
      <c r="A1658" s="47">
        <f>IF(I1658=0,A1657,COUNTIF(I$2:I1658,"=0")+1)</f>
        <v>513</v>
      </c>
      <c r="B1658" s="203"/>
      <c r="C1658" s="345"/>
      <c r="D1658" s="189"/>
      <c r="E1658" s="188"/>
      <c r="F1658" s="190"/>
      <c r="G1658" t="e">
        <f t="shared" si="81"/>
        <v>#N/A</v>
      </c>
      <c r="H1658">
        <f>ROW()</f>
        <v>1658</v>
      </c>
      <c r="I1658" t="str">
        <f>IF(SUM(D1658:E1658)&lt;&gt;0,SUM(D$2:D1658)-SUM(E$2:E1658),"")</f>
        <v/>
      </c>
      <c r="J1658" s="203" t="str">
        <f t="shared" si="80"/>
        <v/>
      </c>
      <c r="K1658" s="54" t="str">
        <f t="shared" si="79"/>
        <v>By  Rs/-0</v>
      </c>
      <c r="L1658" s="51">
        <f>SUMIFS(D$2:D1658,C$2:C1658,C1658)-SUMIFS(E$2:E1658,C$2:C1658,C1658)+IFERROR(VLOOKUP(C1658,Master!B$1:F$101,5,FALSE),0)</f>
        <v>0</v>
      </c>
    </row>
    <row r="1659" spans="1:12">
      <c r="A1659" s="47">
        <f>IF(I1659=0,A1658,COUNTIF(I$2:I1659,"=0")+1)</f>
        <v>513</v>
      </c>
      <c r="B1659" s="203"/>
      <c r="C1659" s="345"/>
      <c r="D1659" s="189"/>
      <c r="E1659" s="188"/>
      <c r="F1659" s="190"/>
      <c r="G1659" t="e">
        <f t="shared" si="81"/>
        <v>#N/A</v>
      </c>
      <c r="H1659">
        <f>ROW()</f>
        <v>1659</v>
      </c>
      <c r="I1659" t="str">
        <f>IF(SUM(D1659:E1659)&lt;&gt;0,SUM(D$2:D1659)-SUM(E$2:E1659),"")</f>
        <v/>
      </c>
      <c r="J1659" s="203" t="str">
        <f t="shared" si="80"/>
        <v/>
      </c>
      <c r="K1659" s="54" t="str">
        <f t="shared" si="79"/>
        <v>By  Rs/-0</v>
      </c>
      <c r="L1659" s="51">
        <f>SUMIFS(D$2:D1659,C$2:C1659,C1659)-SUMIFS(E$2:E1659,C$2:C1659,C1659)+IFERROR(VLOOKUP(C1659,Master!B$1:F$101,5,FALSE),0)</f>
        <v>0</v>
      </c>
    </row>
    <row r="1660" spans="1:12">
      <c r="A1660" s="47">
        <f>IF(I1660=0,A1659,COUNTIF(I$2:I1660,"=0")+1)</f>
        <v>513</v>
      </c>
      <c r="B1660" s="203"/>
      <c r="C1660" s="345"/>
      <c r="D1660" s="189"/>
      <c r="E1660" s="188"/>
      <c r="F1660" s="190"/>
      <c r="G1660" t="e">
        <f t="shared" si="81"/>
        <v>#N/A</v>
      </c>
      <c r="H1660">
        <f>ROW()</f>
        <v>1660</v>
      </c>
      <c r="I1660" t="str">
        <f>IF(SUM(D1660:E1660)&lt;&gt;0,SUM(D$2:D1660)-SUM(E$2:E1660),"")</f>
        <v/>
      </c>
      <c r="J1660" s="203" t="str">
        <f t="shared" si="80"/>
        <v/>
      </c>
      <c r="K1660" s="54" t="str">
        <f t="shared" si="79"/>
        <v>By  Rs/-0</v>
      </c>
      <c r="L1660" s="51">
        <f>SUMIFS(D$2:D1660,C$2:C1660,C1660)-SUMIFS(E$2:E1660,C$2:C1660,C1660)+IFERROR(VLOOKUP(C1660,Master!B$1:F$101,5,FALSE),0)</f>
        <v>0</v>
      </c>
    </row>
    <row r="1661" spans="1:12">
      <c r="A1661" s="47">
        <f>IF(I1661=0,A1660,COUNTIF(I$2:I1661,"=0")+1)</f>
        <v>513</v>
      </c>
      <c r="B1661" s="203"/>
      <c r="C1661" s="345"/>
      <c r="D1661" s="189"/>
      <c r="E1661" s="188"/>
      <c r="F1661" s="190"/>
      <c r="G1661" t="e">
        <f t="shared" si="81"/>
        <v>#N/A</v>
      </c>
      <c r="H1661">
        <f>ROW()</f>
        <v>1661</v>
      </c>
      <c r="I1661" t="str">
        <f>IF(SUM(D1661:E1661)&lt;&gt;0,SUM(D$2:D1661)-SUM(E$2:E1661),"")</f>
        <v/>
      </c>
      <c r="J1661" s="203" t="str">
        <f t="shared" si="80"/>
        <v/>
      </c>
      <c r="K1661" s="54" t="str">
        <f t="shared" si="79"/>
        <v>By  Rs/-0</v>
      </c>
      <c r="L1661" s="51">
        <f>SUMIFS(D$2:D1661,C$2:C1661,C1661)-SUMIFS(E$2:E1661,C$2:C1661,C1661)+IFERROR(VLOOKUP(C1661,Master!B$1:F$101,5,FALSE),0)</f>
        <v>0</v>
      </c>
    </row>
    <row r="1662" spans="1:12">
      <c r="A1662" s="47">
        <f>IF(I1662=0,A1661,COUNTIF(I$2:I1662,"=0")+1)</f>
        <v>513</v>
      </c>
      <c r="B1662" s="203"/>
      <c r="C1662" s="345"/>
      <c r="D1662" s="189"/>
      <c r="E1662" s="188"/>
      <c r="F1662" s="190"/>
      <c r="G1662" t="e">
        <f t="shared" si="81"/>
        <v>#N/A</v>
      </c>
      <c r="H1662">
        <f>ROW()</f>
        <v>1662</v>
      </c>
      <c r="I1662" t="str">
        <f>IF(SUM(D1662:E1662)&lt;&gt;0,SUM(D$2:D1662)-SUM(E$2:E1662),"")</f>
        <v/>
      </c>
      <c r="J1662" s="203" t="str">
        <f t="shared" si="80"/>
        <v/>
      </c>
      <c r="K1662" s="54" t="str">
        <f t="shared" si="79"/>
        <v>By  Rs/-0</v>
      </c>
      <c r="L1662" s="51">
        <f>SUMIFS(D$2:D1662,C$2:C1662,C1662)-SUMIFS(E$2:E1662,C$2:C1662,C1662)+IFERROR(VLOOKUP(C1662,Master!B$1:F$101,5,FALSE),0)</f>
        <v>0</v>
      </c>
    </row>
    <row r="1663" spans="1:12">
      <c r="A1663" s="47">
        <f>IF(I1663=0,A1662,COUNTIF(I$2:I1663,"=0")+1)</f>
        <v>513</v>
      </c>
      <c r="B1663" s="203"/>
      <c r="C1663" s="345"/>
      <c r="D1663" s="189"/>
      <c r="E1663" s="188"/>
      <c r="F1663" s="190"/>
      <c r="G1663" t="e">
        <f t="shared" si="81"/>
        <v>#N/A</v>
      </c>
      <c r="H1663">
        <f>ROW()</f>
        <v>1663</v>
      </c>
      <c r="I1663" t="str">
        <f>IF(SUM(D1663:E1663)&lt;&gt;0,SUM(D$2:D1663)-SUM(E$2:E1663),"")</f>
        <v/>
      </c>
      <c r="J1663" s="203" t="str">
        <f t="shared" si="80"/>
        <v/>
      </c>
      <c r="K1663" s="54" t="str">
        <f t="shared" si="79"/>
        <v>By  Rs/-0</v>
      </c>
      <c r="L1663" s="51">
        <f>SUMIFS(D$2:D1663,C$2:C1663,C1663)-SUMIFS(E$2:E1663,C$2:C1663,C1663)+IFERROR(VLOOKUP(C1663,Master!B$1:F$101,5,FALSE),0)</f>
        <v>0</v>
      </c>
    </row>
    <row r="1664" spans="1:12">
      <c r="A1664" s="47">
        <f>IF(I1664=0,A1663,COUNTIF(I$2:I1664,"=0")+1)</f>
        <v>513</v>
      </c>
      <c r="B1664" s="203"/>
      <c r="C1664" s="345"/>
      <c r="D1664" s="189"/>
      <c r="E1664" s="188"/>
      <c r="F1664" s="190"/>
      <c r="G1664" t="e">
        <f t="shared" si="81"/>
        <v>#N/A</v>
      </c>
      <c r="H1664">
        <f>ROW()</f>
        <v>1664</v>
      </c>
      <c r="I1664" t="str">
        <f>IF(SUM(D1664:E1664)&lt;&gt;0,SUM(D$2:D1664)-SUM(E$2:E1664),"")</f>
        <v/>
      </c>
      <c r="J1664" s="203" t="str">
        <f t="shared" si="80"/>
        <v/>
      </c>
      <c r="K1664" s="54" t="str">
        <f t="shared" si="79"/>
        <v>By  Rs/-0</v>
      </c>
      <c r="L1664" s="51">
        <f>SUMIFS(D$2:D1664,C$2:C1664,C1664)-SUMIFS(E$2:E1664,C$2:C1664,C1664)+IFERROR(VLOOKUP(C1664,Master!B$1:F$101,5,FALSE),0)</f>
        <v>0</v>
      </c>
    </row>
    <row r="1665" spans="1:12">
      <c r="A1665" s="47">
        <f>IF(I1665=0,A1664,COUNTIF(I$2:I1665,"=0")+1)</f>
        <v>513</v>
      </c>
      <c r="B1665" s="203"/>
      <c r="C1665" s="345"/>
      <c r="D1665" s="189"/>
      <c r="E1665" s="188"/>
      <c r="F1665" s="190"/>
      <c r="G1665" t="e">
        <f t="shared" si="81"/>
        <v>#N/A</v>
      </c>
      <c r="H1665">
        <f>ROW()</f>
        <v>1665</v>
      </c>
      <c r="I1665" t="str">
        <f>IF(SUM(D1665:E1665)&lt;&gt;0,SUM(D$2:D1665)-SUM(E$2:E1665),"")</f>
        <v/>
      </c>
      <c r="J1665" s="203" t="str">
        <f t="shared" si="80"/>
        <v/>
      </c>
      <c r="K1665" s="54" t="str">
        <f t="shared" si="79"/>
        <v>By  Rs/-0</v>
      </c>
      <c r="L1665" s="51">
        <f>SUMIFS(D$2:D1665,C$2:C1665,C1665)-SUMIFS(E$2:E1665,C$2:C1665,C1665)+IFERROR(VLOOKUP(C1665,Master!B$1:F$101,5,FALSE),0)</f>
        <v>0</v>
      </c>
    </row>
    <row r="1666" spans="1:12">
      <c r="A1666" s="47">
        <f>IF(I1666=0,A1665,COUNTIF(I$2:I1666,"=0")+1)</f>
        <v>513</v>
      </c>
      <c r="B1666" s="203"/>
      <c r="C1666" s="345"/>
      <c r="D1666" s="189"/>
      <c r="E1666" s="188"/>
      <c r="F1666" s="190"/>
      <c r="G1666" t="e">
        <f t="shared" si="81"/>
        <v>#N/A</v>
      </c>
      <c r="H1666">
        <f>ROW()</f>
        <v>1666</v>
      </c>
      <c r="I1666" t="str">
        <f>IF(SUM(D1666:E1666)&lt;&gt;0,SUM(D$2:D1666)-SUM(E$2:E1666),"")</f>
        <v/>
      </c>
      <c r="J1666" s="203" t="str">
        <f t="shared" si="80"/>
        <v/>
      </c>
      <c r="K1666" s="54" t="str">
        <f t="shared" ref="K1666:K1729" si="82">IF(I1666=0,"By "&amp;C1665&amp;" Rs/- "&amp;SUM(D1665:E1665),"By "&amp;C1667&amp;" Rs/-"&amp;SUM(D1667:E1667))</f>
        <v>By  Rs/-0</v>
      </c>
      <c r="L1666" s="51">
        <f>SUMIFS(D$2:D1666,C$2:C1666,C1666)-SUMIFS(E$2:E1666,C$2:C1666,C1666)+IFERROR(VLOOKUP(C1666,Master!B$1:F$101,5,FALSE),0)</f>
        <v>0</v>
      </c>
    </row>
    <row r="1667" spans="1:12">
      <c r="A1667" s="47">
        <f>IF(I1667=0,A1666,COUNTIF(I$2:I1667,"=0")+1)</f>
        <v>513</v>
      </c>
      <c r="B1667" s="203"/>
      <c r="C1667" s="345"/>
      <c r="D1667" s="189"/>
      <c r="E1667" s="188"/>
      <c r="F1667" s="190"/>
      <c r="G1667" t="e">
        <f t="shared" si="81"/>
        <v>#N/A</v>
      </c>
      <c r="H1667">
        <f>ROW()</f>
        <v>1667</v>
      </c>
      <c r="I1667" t="str">
        <f>IF(SUM(D1667:E1667)&lt;&gt;0,SUM(D$2:D1667)-SUM(E$2:E1667),"")</f>
        <v/>
      </c>
      <c r="J1667" s="203" t="str">
        <f t="shared" ref="J1667:J1730" si="83">IFERROR(AVERAGEIFS(B:B,A:A,A1667),"")</f>
        <v/>
      </c>
      <c r="K1667" s="54" t="str">
        <f t="shared" si="82"/>
        <v>By  Rs/-0</v>
      </c>
      <c r="L1667" s="51">
        <f>SUMIFS(D$2:D1667,C$2:C1667,C1667)-SUMIFS(E$2:E1667,C$2:C1667,C1667)+IFERROR(VLOOKUP(C1667,Master!B$1:F$101,5,FALSE),0)</f>
        <v>0</v>
      </c>
    </row>
    <row r="1668" spans="1:12">
      <c r="A1668" s="47">
        <f>IF(I1668=0,A1667,COUNTIF(I$2:I1668,"=0")+1)</f>
        <v>513</v>
      </c>
      <c r="B1668" s="203"/>
      <c r="C1668" s="345"/>
      <c r="D1668" s="189"/>
      <c r="E1668" s="188"/>
      <c r="F1668" s="190"/>
      <c r="G1668" t="e">
        <f t="shared" si="81"/>
        <v>#N/A</v>
      </c>
      <c r="H1668">
        <f>ROW()</f>
        <v>1668</v>
      </c>
      <c r="I1668" t="str">
        <f>IF(SUM(D1668:E1668)&lt;&gt;0,SUM(D$2:D1668)-SUM(E$2:E1668),"")</f>
        <v/>
      </c>
      <c r="J1668" s="203" t="str">
        <f t="shared" si="83"/>
        <v/>
      </c>
      <c r="K1668" s="54" t="str">
        <f t="shared" si="82"/>
        <v>By  Rs/-0</v>
      </c>
      <c r="L1668" s="51">
        <f>SUMIFS(D$2:D1668,C$2:C1668,C1668)-SUMIFS(E$2:E1668,C$2:C1668,C1668)+IFERROR(VLOOKUP(C1668,Master!B$1:F$101,5,FALSE),0)</f>
        <v>0</v>
      </c>
    </row>
    <row r="1669" spans="1:12">
      <c r="A1669" s="47">
        <f>IF(I1669=0,A1668,COUNTIF(I$2:I1669,"=0")+1)</f>
        <v>513</v>
      </c>
      <c r="B1669" s="203"/>
      <c r="C1669" s="345"/>
      <c r="D1669" s="189"/>
      <c r="E1669" s="188"/>
      <c r="F1669" s="190"/>
      <c r="G1669" t="e">
        <f t="shared" si="81"/>
        <v>#N/A</v>
      </c>
      <c r="H1669">
        <f>ROW()</f>
        <v>1669</v>
      </c>
      <c r="I1669" t="str">
        <f>IF(SUM(D1669:E1669)&lt;&gt;0,SUM(D$2:D1669)-SUM(E$2:E1669),"")</f>
        <v/>
      </c>
      <c r="J1669" s="203" t="str">
        <f t="shared" si="83"/>
        <v/>
      </c>
      <c r="K1669" s="54" t="str">
        <f t="shared" si="82"/>
        <v>By  Rs/-0</v>
      </c>
      <c r="L1669" s="51">
        <f>SUMIFS(D$2:D1669,C$2:C1669,C1669)-SUMIFS(E$2:E1669,C$2:C1669,C1669)+IFERROR(VLOOKUP(C1669,Master!B$1:F$101,5,FALSE),0)</f>
        <v>0</v>
      </c>
    </row>
    <row r="1670" spans="1:12">
      <c r="A1670" s="47">
        <f>IF(I1670=0,A1669,COUNTIF(I$2:I1670,"=0")+1)</f>
        <v>513</v>
      </c>
      <c r="B1670" s="203"/>
      <c r="C1670" s="345"/>
      <c r="D1670" s="189"/>
      <c r="E1670" s="188"/>
      <c r="F1670" s="190"/>
      <c r="G1670" t="e">
        <f t="shared" si="81"/>
        <v>#N/A</v>
      </c>
      <c r="H1670">
        <f>ROW()</f>
        <v>1670</v>
      </c>
      <c r="I1670" t="str">
        <f>IF(SUM(D1670:E1670)&lt;&gt;0,SUM(D$2:D1670)-SUM(E$2:E1670),"")</f>
        <v/>
      </c>
      <c r="J1670" s="203" t="str">
        <f t="shared" si="83"/>
        <v/>
      </c>
      <c r="K1670" s="54" t="str">
        <f t="shared" si="82"/>
        <v>By  Rs/-0</v>
      </c>
      <c r="L1670" s="51">
        <f>SUMIFS(D$2:D1670,C$2:C1670,C1670)-SUMIFS(E$2:E1670,C$2:C1670,C1670)+IFERROR(VLOOKUP(C1670,Master!B$1:F$101,5,FALSE),0)</f>
        <v>0</v>
      </c>
    </row>
    <row r="1671" spans="1:12">
      <c r="A1671" s="47">
        <f>IF(I1671=0,A1670,COUNTIF(I$2:I1671,"=0")+1)</f>
        <v>513</v>
      </c>
      <c r="B1671" s="203"/>
      <c r="C1671" s="345"/>
      <c r="D1671" s="189"/>
      <c r="E1671" s="188"/>
      <c r="F1671" s="190"/>
      <c r="G1671" t="e">
        <f t="shared" si="81"/>
        <v>#N/A</v>
      </c>
      <c r="H1671">
        <f>ROW()</f>
        <v>1671</v>
      </c>
      <c r="I1671" t="str">
        <f>IF(SUM(D1671:E1671)&lt;&gt;0,SUM(D$2:D1671)-SUM(E$2:E1671),"")</f>
        <v/>
      </c>
      <c r="J1671" s="203" t="str">
        <f t="shared" si="83"/>
        <v/>
      </c>
      <c r="K1671" s="54" t="str">
        <f t="shared" si="82"/>
        <v>By  Rs/-0</v>
      </c>
      <c r="L1671" s="51">
        <f>SUMIFS(D$2:D1671,C$2:C1671,C1671)-SUMIFS(E$2:E1671,C$2:C1671,C1671)+IFERROR(VLOOKUP(C1671,Master!B$1:F$101,5,FALSE),0)</f>
        <v>0</v>
      </c>
    </row>
    <row r="1672" spans="1:12">
      <c r="A1672" s="47">
        <f>IF(I1672=0,A1671,COUNTIF(I$2:I1672,"=0")+1)</f>
        <v>513</v>
      </c>
      <c r="B1672" s="203"/>
      <c r="C1672" s="345"/>
      <c r="D1672" s="189"/>
      <c r="E1672" s="188"/>
      <c r="F1672" s="190"/>
      <c r="G1672" t="e">
        <f t="shared" si="81"/>
        <v>#N/A</v>
      </c>
      <c r="H1672">
        <f>ROW()</f>
        <v>1672</v>
      </c>
      <c r="I1672" t="str">
        <f>IF(SUM(D1672:E1672)&lt;&gt;0,SUM(D$2:D1672)-SUM(E$2:E1672),"")</f>
        <v/>
      </c>
      <c r="J1672" s="203" t="str">
        <f t="shared" si="83"/>
        <v/>
      </c>
      <c r="K1672" s="54" t="str">
        <f t="shared" si="82"/>
        <v>By  Rs/-0</v>
      </c>
      <c r="L1672" s="51">
        <f>SUMIFS(D$2:D1672,C$2:C1672,C1672)-SUMIFS(E$2:E1672,C$2:C1672,C1672)+IFERROR(VLOOKUP(C1672,Master!B$1:F$101,5,FALSE),0)</f>
        <v>0</v>
      </c>
    </row>
    <row r="1673" spans="1:12">
      <c r="A1673" s="47">
        <f>IF(I1673=0,A1672,COUNTIF(I$2:I1673,"=0")+1)</f>
        <v>513</v>
      </c>
      <c r="B1673" s="203"/>
      <c r="C1673" s="345"/>
      <c r="D1673" s="189"/>
      <c r="E1673" s="188"/>
      <c r="F1673" s="190"/>
      <c r="G1673" t="e">
        <f t="shared" si="81"/>
        <v>#N/A</v>
      </c>
      <c r="H1673">
        <f>ROW()</f>
        <v>1673</v>
      </c>
      <c r="I1673" t="str">
        <f>IF(SUM(D1673:E1673)&lt;&gt;0,SUM(D$2:D1673)-SUM(E$2:E1673),"")</f>
        <v/>
      </c>
      <c r="J1673" s="203" t="str">
        <f t="shared" si="83"/>
        <v/>
      </c>
      <c r="K1673" s="54" t="str">
        <f t="shared" si="82"/>
        <v>By  Rs/-0</v>
      </c>
      <c r="L1673" s="51">
        <f>SUMIFS(D$2:D1673,C$2:C1673,C1673)-SUMIFS(E$2:E1673,C$2:C1673,C1673)+IFERROR(VLOOKUP(C1673,Master!B$1:F$101,5,FALSE),0)</f>
        <v>0</v>
      </c>
    </row>
    <row r="1674" spans="1:12">
      <c r="A1674" s="47">
        <f>IF(I1674=0,A1673,COUNTIF(I$2:I1674,"=0")+1)</f>
        <v>513</v>
      </c>
      <c r="B1674" s="203"/>
      <c r="C1674" s="345"/>
      <c r="D1674" s="189"/>
      <c r="E1674" s="188"/>
      <c r="F1674" s="190"/>
      <c r="G1674" t="e">
        <f t="shared" si="81"/>
        <v>#N/A</v>
      </c>
      <c r="H1674">
        <f>ROW()</f>
        <v>1674</v>
      </c>
      <c r="I1674" t="str">
        <f>IF(SUM(D1674:E1674)&lt;&gt;0,SUM(D$2:D1674)-SUM(E$2:E1674),"")</f>
        <v/>
      </c>
      <c r="J1674" s="203" t="str">
        <f t="shared" si="83"/>
        <v/>
      </c>
      <c r="K1674" s="54" t="str">
        <f t="shared" si="82"/>
        <v>By  Rs/-0</v>
      </c>
      <c r="L1674" s="51">
        <f>SUMIFS(D$2:D1674,C$2:C1674,C1674)-SUMIFS(E$2:E1674,C$2:C1674,C1674)+IFERROR(VLOOKUP(C1674,Master!B$1:F$101,5,FALSE),0)</f>
        <v>0</v>
      </c>
    </row>
    <row r="1675" spans="1:12">
      <c r="A1675" s="47">
        <f>IF(I1675=0,A1674,COUNTIF(I$2:I1675,"=0")+1)</f>
        <v>513</v>
      </c>
      <c r="B1675" s="203"/>
      <c r="C1675" s="345"/>
      <c r="D1675" s="189"/>
      <c r="E1675" s="188"/>
      <c r="F1675" s="190"/>
      <c r="G1675" t="e">
        <f t="shared" si="81"/>
        <v>#N/A</v>
      </c>
      <c r="H1675">
        <f>ROW()</f>
        <v>1675</v>
      </c>
      <c r="I1675" t="str">
        <f>IF(SUM(D1675:E1675)&lt;&gt;0,SUM(D$2:D1675)-SUM(E$2:E1675),"")</f>
        <v/>
      </c>
      <c r="J1675" s="203" t="str">
        <f t="shared" si="83"/>
        <v/>
      </c>
      <c r="K1675" s="54" t="str">
        <f t="shared" si="82"/>
        <v>By  Rs/-0</v>
      </c>
      <c r="L1675" s="51">
        <f>SUMIFS(D$2:D1675,C$2:C1675,C1675)-SUMIFS(E$2:E1675,C$2:C1675,C1675)+IFERROR(VLOOKUP(C1675,Master!B$1:F$101,5,FALSE),0)</f>
        <v>0</v>
      </c>
    </row>
    <row r="1676" spans="1:12">
      <c r="A1676" s="47">
        <f>IF(I1676=0,A1675,COUNTIF(I$2:I1676,"=0")+1)</f>
        <v>513</v>
      </c>
      <c r="B1676" s="203"/>
      <c r="C1676" s="345"/>
      <c r="D1676" s="189"/>
      <c r="E1676" s="188"/>
      <c r="F1676" s="190"/>
      <c r="G1676" t="e">
        <f t="shared" ref="G1676:G1739" si="84">VLOOKUP(C1676,LL,2,FALSE)</f>
        <v>#N/A</v>
      </c>
      <c r="H1676">
        <f>ROW()</f>
        <v>1676</v>
      </c>
      <c r="I1676" t="str">
        <f>IF(SUM(D1676:E1676)&lt;&gt;0,SUM(D$2:D1676)-SUM(E$2:E1676),"")</f>
        <v/>
      </c>
      <c r="J1676" s="203" t="str">
        <f t="shared" si="83"/>
        <v/>
      </c>
      <c r="K1676" s="54" t="str">
        <f t="shared" si="82"/>
        <v>By  Rs/-0</v>
      </c>
      <c r="L1676" s="51">
        <f>SUMIFS(D$2:D1676,C$2:C1676,C1676)-SUMIFS(E$2:E1676,C$2:C1676,C1676)+IFERROR(VLOOKUP(C1676,Master!B$1:F$101,5,FALSE),0)</f>
        <v>0</v>
      </c>
    </row>
    <row r="1677" spans="1:12">
      <c r="A1677" s="47">
        <f>IF(I1677=0,A1676,COUNTIF(I$2:I1677,"=0")+1)</f>
        <v>513</v>
      </c>
      <c r="B1677" s="203"/>
      <c r="C1677" s="345"/>
      <c r="D1677" s="189"/>
      <c r="E1677" s="188"/>
      <c r="F1677" s="190"/>
      <c r="G1677" t="e">
        <f t="shared" si="84"/>
        <v>#N/A</v>
      </c>
      <c r="H1677">
        <f>ROW()</f>
        <v>1677</v>
      </c>
      <c r="I1677" t="str">
        <f>IF(SUM(D1677:E1677)&lt;&gt;0,SUM(D$2:D1677)-SUM(E$2:E1677),"")</f>
        <v/>
      </c>
      <c r="J1677" s="203" t="str">
        <f t="shared" si="83"/>
        <v/>
      </c>
      <c r="K1677" s="54" t="str">
        <f t="shared" si="82"/>
        <v>By  Rs/-0</v>
      </c>
      <c r="L1677" s="51">
        <f>SUMIFS(D$2:D1677,C$2:C1677,C1677)-SUMIFS(E$2:E1677,C$2:C1677,C1677)+IFERROR(VLOOKUP(C1677,Master!B$1:F$101,5,FALSE),0)</f>
        <v>0</v>
      </c>
    </row>
    <row r="1678" spans="1:12">
      <c r="A1678" s="47">
        <f>IF(I1678=0,A1677,COUNTIF(I$2:I1678,"=0")+1)</f>
        <v>513</v>
      </c>
      <c r="B1678" s="203"/>
      <c r="C1678" s="345"/>
      <c r="D1678" s="189"/>
      <c r="E1678" s="188"/>
      <c r="F1678" s="190"/>
      <c r="G1678" t="e">
        <f t="shared" si="84"/>
        <v>#N/A</v>
      </c>
      <c r="H1678">
        <f>ROW()</f>
        <v>1678</v>
      </c>
      <c r="I1678" t="str">
        <f>IF(SUM(D1678:E1678)&lt;&gt;0,SUM(D$2:D1678)-SUM(E$2:E1678),"")</f>
        <v/>
      </c>
      <c r="J1678" s="203" t="str">
        <f t="shared" si="83"/>
        <v/>
      </c>
      <c r="K1678" s="54" t="str">
        <f t="shared" si="82"/>
        <v>By  Rs/-0</v>
      </c>
      <c r="L1678" s="51">
        <f>SUMIFS(D$2:D1678,C$2:C1678,C1678)-SUMIFS(E$2:E1678,C$2:C1678,C1678)+IFERROR(VLOOKUP(C1678,Master!B$1:F$101,5,FALSE),0)</f>
        <v>0</v>
      </c>
    </row>
    <row r="1679" spans="1:12">
      <c r="A1679" s="47">
        <f>IF(I1679=0,A1678,COUNTIF(I$2:I1679,"=0")+1)</f>
        <v>513</v>
      </c>
      <c r="B1679" s="203"/>
      <c r="C1679" s="345"/>
      <c r="D1679" s="189"/>
      <c r="E1679" s="188"/>
      <c r="F1679" s="190"/>
      <c r="G1679" t="e">
        <f t="shared" si="84"/>
        <v>#N/A</v>
      </c>
      <c r="H1679">
        <f>ROW()</f>
        <v>1679</v>
      </c>
      <c r="I1679" t="str">
        <f>IF(SUM(D1679:E1679)&lt;&gt;0,SUM(D$2:D1679)-SUM(E$2:E1679),"")</f>
        <v/>
      </c>
      <c r="J1679" s="203" t="str">
        <f t="shared" si="83"/>
        <v/>
      </c>
      <c r="K1679" s="54" t="str">
        <f t="shared" si="82"/>
        <v>By  Rs/-0</v>
      </c>
      <c r="L1679" s="51">
        <f>SUMIFS(D$2:D1679,C$2:C1679,C1679)-SUMIFS(E$2:E1679,C$2:C1679,C1679)+IFERROR(VLOOKUP(C1679,Master!B$1:F$101,5,FALSE),0)</f>
        <v>0</v>
      </c>
    </row>
    <row r="1680" spans="1:12">
      <c r="A1680" s="47">
        <f>IF(I1680=0,A1679,COUNTIF(I$2:I1680,"=0")+1)</f>
        <v>513</v>
      </c>
      <c r="B1680" s="203"/>
      <c r="C1680" s="345"/>
      <c r="D1680" s="189"/>
      <c r="E1680" s="188"/>
      <c r="F1680" s="190"/>
      <c r="G1680" t="e">
        <f t="shared" si="84"/>
        <v>#N/A</v>
      </c>
      <c r="H1680">
        <f>ROW()</f>
        <v>1680</v>
      </c>
      <c r="I1680" t="str">
        <f>IF(SUM(D1680:E1680)&lt;&gt;0,SUM(D$2:D1680)-SUM(E$2:E1680),"")</f>
        <v/>
      </c>
      <c r="J1680" s="203" t="str">
        <f t="shared" si="83"/>
        <v/>
      </c>
      <c r="K1680" s="54" t="str">
        <f t="shared" si="82"/>
        <v>By  Rs/-0</v>
      </c>
      <c r="L1680" s="51">
        <f>SUMIFS(D$2:D1680,C$2:C1680,C1680)-SUMIFS(E$2:E1680,C$2:C1680,C1680)+IFERROR(VLOOKUP(C1680,Master!B$1:F$101,5,FALSE),0)</f>
        <v>0</v>
      </c>
    </row>
    <row r="1681" spans="1:12">
      <c r="A1681" s="47">
        <f>IF(I1681=0,A1680,COUNTIF(I$2:I1681,"=0")+1)</f>
        <v>513</v>
      </c>
      <c r="B1681" s="203"/>
      <c r="C1681" s="345"/>
      <c r="D1681" s="189"/>
      <c r="E1681" s="188"/>
      <c r="F1681" s="190"/>
      <c r="G1681" t="e">
        <f t="shared" si="84"/>
        <v>#N/A</v>
      </c>
      <c r="H1681">
        <f>ROW()</f>
        <v>1681</v>
      </c>
      <c r="I1681" t="str">
        <f>IF(SUM(D1681:E1681)&lt;&gt;0,SUM(D$2:D1681)-SUM(E$2:E1681),"")</f>
        <v/>
      </c>
      <c r="J1681" s="203" t="str">
        <f t="shared" si="83"/>
        <v/>
      </c>
      <c r="K1681" s="54" t="str">
        <f t="shared" si="82"/>
        <v>By  Rs/-0</v>
      </c>
      <c r="L1681" s="51">
        <f>SUMIFS(D$2:D1681,C$2:C1681,C1681)-SUMIFS(E$2:E1681,C$2:C1681,C1681)+IFERROR(VLOOKUP(C1681,Master!B$1:F$101,5,FALSE),0)</f>
        <v>0</v>
      </c>
    </row>
    <row r="1682" spans="1:12">
      <c r="A1682" s="47">
        <f>IF(I1682=0,A1681,COUNTIF(I$2:I1682,"=0")+1)</f>
        <v>513</v>
      </c>
      <c r="B1682" s="203"/>
      <c r="C1682" s="345"/>
      <c r="D1682" s="189"/>
      <c r="E1682" s="188"/>
      <c r="F1682" s="190"/>
      <c r="G1682" t="e">
        <f t="shared" si="84"/>
        <v>#N/A</v>
      </c>
      <c r="H1682">
        <f>ROW()</f>
        <v>1682</v>
      </c>
      <c r="I1682" t="str">
        <f>IF(SUM(D1682:E1682)&lt;&gt;0,SUM(D$2:D1682)-SUM(E$2:E1682),"")</f>
        <v/>
      </c>
      <c r="J1682" s="203" t="str">
        <f t="shared" si="83"/>
        <v/>
      </c>
      <c r="K1682" s="54" t="str">
        <f t="shared" si="82"/>
        <v>By  Rs/-0</v>
      </c>
      <c r="L1682" s="51">
        <f>SUMIFS(D$2:D1682,C$2:C1682,C1682)-SUMIFS(E$2:E1682,C$2:C1682,C1682)+IFERROR(VLOOKUP(C1682,Master!B$1:F$101,5,FALSE),0)</f>
        <v>0</v>
      </c>
    </row>
    <row r="1683" spans="1:12">
      <c r="A1683" s="47">
        <f>IF(I1683=0,A1682,COUNTIF(I$2:I1683,"=0")+1)</f>
        <v>513</v>
      </c>
      <c r="B1683" s="203"/>
      <c r="C1683" s="345"/>
      <c r="D1683" s="189"/>
      <c r="E1683" s="188"/>
      <c r="F1683" s="190"/>
      <c r="G1683" t="e">
        <f t="shared" si="84"/>
        <v>#N/A</v>
      </c>
      <c r="H1683">
        <f>ROW()</f>
        <v>1683</v>
      </c>
      <c r="I1683" t="str">
        <f>IF(SUM(D1683:E1683)&lt;&gt;0,SUM(D$2:D1683)-SUM(E$2:E1683),"")</f>
        <v/>
      </c>
      <c r="J1683" s="203" t="str">
        <f t="shared" si="83"/>
        <v/>
      </c>
      <c r="K1683" s="54" t="str">
        <f t="shared" si="82"/>
        <v>By  Rs/-0</v>
      </c>
      <c r="L1683" s="51">
        <f>SUMIFS(D$2:D1683,C$2:C1683,C1683)-SUMIFS(E$2:E1683,C$2:C1683,C1683)+IFERROR(VLOOKUP(C1683,Master!B$1:F$101,5,FALSE),0)</f>
        <v>0</v>
      </c>
    </row>
    <row r="1684" spans="1:12">
      <c r="A1684" s="47">
        <f>IF(I1684=0,A1683,COUNTIF(I$2:I1684,"=0")+1)</f>
        <v>513</v>
      </c>
      <c r="B1684" s="203"/>
      <c r="C1684" s="345"/>
      <c r="D1684" s="189"/>
      <c r="E1684" s="188"/>
      <c r="F1684" s="190"/>
      <c r="G1684" t="e">
        <f t="shared" si="84"/>
        <v>#N/A</v>
      </c>
      <c r="H1684">
        <f>ROW()</f>
        <v>1684</v>
      </c>
      <c r="I1684" t="str">
        <f>IF(SUM(D1684:E1684)&lt;&gt;0,SUM(D$2:D1684)-SUM(E$2:E1684),"")</f>
        <v/>
      </c>
      <c r="J1684" s="203" t="str">
        <f t="shared" si="83"/>
        <v/>
      </c>
      <c r="K1684" s="54" t="str">
        <f t="shared" si="82"/>
        <v>By  Rs/-0</v>
      </c>
      <c r="L1684" s="51">
        <f>SUMIFS(D$2:D1684,C$2:C1684,C1684)-SUMIFS(E$2:E1684,C$2:C1684,C1684)+IFERROR(VLOOKUP(C1684,Master!B$1:F$101,5,FALSE),0)</f>
        <v>0</v>
      </c>
    </row>
    <row r="1685" spans="1:12">
      <c r="A1685" s="47">
        <f>IF(I1685=0,A1684,COUNTIF(I$2:I1685,"=0")+1)</f>
        <v>513</v>
      </c>
      <c r="B1685" s="203"/>
      <c r="C1685" s="345"/>
      <c r="D1685" s="189"/>
      <c r="E1685" s="188"/>
      <c r="F1685" s="190"/>
      <c r="G1685" t="e">
        <f t="shared" si="84"/>
        <v>#N/A</v>
      </c>
      <c r="H1685">
        <f>ROW()</f>
        <v>1685</v>
      </c>
      <c r="I1685" t="str">
        <f>IF(SUM(D1685:E1685)&lt;&gt;0,SUM(D$2:D1685)-SUM(E$2:E1685),"")</f>
        <v/>
      </c>
      <c r="J1685" s="203" t="str">
        <f t="shared" si="83"/>
        <v/>
      </c>
      <c r="K1685" s="54" t="str">
        <f t="shared" si="82"/>
        <v>By  Rs/-0</v>
      </c>
      <c r="L1685" s="51">
        <f>SUMIFS(D$2:D1685,C$2:C1685,C1685)-SUMIFS(E$2:E1685,C$2:C1685,C1685)+IFERROR(VLOOKUP(C1685,Master!B$1:F$101,5,FALSE),0)</f>
        <v>0</v>
      </c>
    </row>
    <row r="1686" spans="1:12">
      <c r="A1686" s="47">
        <f>IF(I1686=0,A1685,COUNTIF(I$2:I1686,"=0")+1)</f>
        <v>513</v>
      </c>
      <c r="B1686" s="203"/>
      <c r="C1686" s="345"/>
      <c r="D1686" s="189"/>
      <c r="E1686" s="188"/>
      <c r="F1686" s="190"/>
      <c r="G1686" t="e">
        <f t="shared" si="84"/>
        <v>#N/A</v>
      </c>
      <c r="H1686">
        <f>ROW()</f>
        <v>1686</v>
      </c>
      <c r="I1686" t="str">
        <f>IF(SUM(D1686:E1686)&lt;&gt;0,SUM(D$2:D1686)-SUM(E$2:E1686),"")</f>
        <v/>
      </c>
      <c r="J1686" s="203" t="str">
        <f t="shared" si="83"/>
        <v/>
      </c>
      <c r="K1686" s="54" t="str">
        <f t="shared" si="82"/>
        <v>By  Rs/-0</v>
      </c>
      <c r="L1686" s="51">
        <f>SUMIFS(D$2:D1686,C$2:C1686,C1686)-SUMIFS(E$2:E1686,C$2:C1686,C1686)+IFERROR(VLOOKUP(C1686,Master!B$1:F$101,5,FALSE),0)</f>
        <v>0</v>
      </c>
    </row>
    <row r="1687" spans="1:12">
      <c r="A1687" s="47">
        <f>IF(I1687=0,A1686,COUNTIF(I$2:I1687,"=0")+1)</f>
        <v>513</v>
      </c>
      <c r="B1687" s="203"/>
      <c r="C1687" s="345"/>
      <c r="D1687" s="189"/>
      <c r="E1687" s="188"/>
      <c r="F1687" s="190"/>
      <c r="G1687" t="e">
        <f t="shared" si="84"/>
        <v>#N/A</v>
      </c>
      <c r="H1687">
        <f>ROW()</f>
        <v>1687</v>
      </c>
      <c r="I1687" t="str">
        <f>IF(SUM(D1687:E1687)&lt;&gt;0,SUM(D$2:D1687)-SUM(E$2:E1687),"")</f>
        <v/>
      </c>
      <c r="J1687" s="203" t="str">
        <f t="shared" si="83"/>
        <v/>
      </c>
      <c r="K1687" s="54" t="str">
        <f t="shared" si="82"/>
        <v>By  Rs/-0</v>
      </c>
      <c r="L1687" s="51">
        <f>SUMIFS(D$2:D1687,C$2:C1687,C1687)-SUMIFS(E$2:E1687,C$2:C1687,C1687)+IFERROR(VLOOKUP(C1687,Master!B$1:F$101,5,FALSE),0)</f>
        <v>0</v>
      </c>
    </row>
    <row r="1688" spans="1:12">
      <c r="A1688" s="47">
        <f>IF(I1688=0,A1687,COUNTIF(I$2:I1688,"=0")+1)</f>
        <v>513</v>
      </c>
      <c r="B1688" s="203"/>
      <c r="C1688" s="345"/>
      <c r="D1688" s="189"/>
      <c r="E1688" s="188"/>
      <c r="F1688" s="190"/>
      <c r="G1688" t="e">
        <f t="shared" si="84"/>
        <v>#N/A</v>
      </c>
      <c r="H1688">
        <f>ROW()</f>
        <v>1688</v>
      </c>
      <c r="I1688" t="str">
        <f>IF(SUM(D1688:E1688)&lt;&gt;0,SUM(D$2:D1688)-SUM(E$2:E1688),"")</f>
        <v/>
      </c>
      <c r="J1688" s="203" t="str">
        <f t="shared" si="83"/>
        <v/>
      </c>
      <c r="K1688" s="54" t="str">
        <f t="shared" si="82"/>
        <v>By  Rs/-0</v>
      </c>
      <c r="L1688" s="51">
        <f>SUMIFS(D$2:D1688,C$2:C1688,C1688)-SUMIFS(E$2:E1688,C$2:C1688,C1688)+IFERROR(VLOOKUP(C1688,Master!B$1:F$101,5,FALSE),0)</f>
        <v>0</v>
      </c>
    </row>
    <row r="1689" spans="1:12">
      <c r="A1689" s="47">
        <f>IF(I1689=0,A1688,COUNTIF(I$2:I1689,"=0")+1)</f>
        <v>513</v>
      </c>
      <c r="B1689" s="203"/>
      <c r="C1689" s="345"/>
      <c r="D1689" s="189"/>
      <c r="E1689" s="188"/>
      <c r="F1689" s="190"/>
      <c r="G1689" t="e">
        <f t="shared" si="84"/>
        <v>#N/A</v>
      </c>
      <c r="H1689">
        <f>ROW()</f>
        <v>1689</v>
      </c>
      <c r="I1689" t="str">
        <f>IF(SUM(D1689:E1689)&lt;&gt;0,SUM(D$2:D1689)-SUM(E$2:E1689),"")</f>
        <v/>
      </c>
      <c r="J1689" s="203" t="str">
        <f t="shared" si="83"/>
        <v/>
      </c>
      <c r="K1689" s="54" t="str">
        <f t="shared" si="82"/>
        <v>By  Rs/-0</v>
      </c>
      <c r="L1689" s="51">
        <f>SUMIFS(D$2:D1689,C$2:C1689,C1689)-SUMIFS(E$2:E1689,C$2:C1689,C1689)+IFERROR(VLOOKUP(C1689,Master!B$1:F$101,5,FALSE),0)</f>
        <v>0</v>
      </c>
    </row>
    <row r="1690" spans="1:12">
      <c r="A1690" s="47">
        <f>IF(I1690=0,A1689,COUNTIF(I$2:I1690,"=0")+1)</f>
        <v>513</v>
      </c>
      <c r="B1690" s="203"/>
      <c r="C1690" s="345"/>
      <c r="D1690" s="189"/>
      <c r="E1690" s="188"/>
      <c r="F1690" s="190"/>
      <c r="G1690" t="e">
        <f t="shared" si="84"/>
        <v>#N/A</v>
      </c>
      <c r="H1690">
        <f>ROW()</f>
        <v>1690</v>
      </c>
      <c r="I1690" t="str">
        <f>IF(SUM(D1690:E1690)&lt;&gt;0,SUM(D$2:D1690)-SUM(E$2:E1690),"")</f>
        <v/>
      </c>
      <c r="J1690" s="203" t="str">
        <f t="shared" si="83"/>
        <v/>
      </c>
      <c r="K1690" s="54" t="str">
        <f t="shared" si="82"/>
        <v>By  Rs/-0</v>
      </c>
      <c r="L1690" s="51">
        <f>SUMIFS(D$2:D1690,C$2:C1690,C1690)-SUMIFS(E$2:E1690,C$2:C1690,C1690)+IFERROR(VLOOKUP(C1690,Master!B$1:F$101,5,FALSE),0)</f>
        <v>0</v>
      </c>
    </row>
    <row r="1691" spans="1:12">
      <c r="A1691" s="47">
        <f>IF(I1691=0,A1690,COUNTIF(I$2:I1691,"=0")+1)</f>
        <v>513</v>
      </c>
      <c r="B1691" s="203"/>
      <c r="C1691" s="345"/>
      <c r="D1691" s="189"/>
      <c r="E1691" s="188"/>
      <c r="F1691" s="190"/>
      <c r="G1691" t="e">
        <f t="shared" si="84"/>
        <v>#N/A</v>
      </c>
      <c r="H1691">
        <f>ROW()</f>
        <v>1691</v>
      </c>
      <c r="I1691" t="str">
        <f>IF(SUM(D1691:E1691)&lt;&gt;0,SUM(D$2:D1691)-SUM(E$2:E1691),"")</f>
        <v/>
      </c>
      <c r="J1691" s="203" t="str">
        <f t="shared" si="83"/>
        <v/>
      </c>
      <c r="K1691" s="54" t="str">
        <f t="shared" si="82"/>
        <v>By  Rs/-0</v>
      </c>
      <c r="L1691" s="51">
        <f>SUMIFS(D$2:D1691,C$2:C1691,C1691)-SUMIFS(E$2:E1691,C$2:C1691,C1691)+IFERROR(VLOOKUP(C1691,Master!B$1:F$101,5,FALSE),0)</f>
        <v>0</v>
      </c>
    </row>
    <row r="1692" spans="1:12">
      <c r="A1692" s="47">
        <f>IF(I1692=0,A1691,COUNTIF(I$2:I1692,"=0")+1)</f>
        <v>513</v>
      </c>
      <c r="B1692" s="203"/>
      <c r="C1692" s="345"/>
      <c r="D1692" s="189"/>
      <c r="E1692" s="188"/>
      <c r="F1692" s="190"/>
      <c r="G1692" t="e">
        <f t="shared" si="84"/>
        <v>#N/A</v>
      </c>
      <c r="H1692">
        <f>ROW()</f>
        <v>1692</v>
      </c>
      <c r="I1692" t="str">
        <f>IF(SUM(D1692:E1692)&lt;&gt;0,SUM(D$2:D1692)-SUM(E$2:E1692),"")</f>
        <v/>
      </c>
      <c r="J1692" s="203" t="str">
        <f t="shared" si="83"/>
        <v/>
      </c>
      <c r="K1692" s="54" t="str">
        <f t="shared" si="82"/>
        <v>By  Rs/-0</v>
      </c>
      <c r="L1692" s="51">
        <f>SUMIFS(D$2:D1692,C$2:C1692,C1692)-SUMIFS(E$2:E1692,C$2:C1692,C1692)+IFERROR(VLOOKUP(C1692,Master!B$1:F$101,5,FALSE),0)</f>
        <v>0</v>
      </c>
    </row>
    <row r="1693" spans="1:12">
      <c r="A1693" s="47">
        <f>IF(I1693=0,A1692,COUNTIF(I$2:I1693,"=0")+1)</f>
        <v>513</v>
      </c>
      <c r="B1693" s="203"/>
      <c r="C1693" s="345"/>
      <c r="D1693" s="189"/>
      <c r="E1693" s="188"/>
      <c r="F1693" s="190"/>
      <c r="G1693" t="e">
        <f t="shared" si="84"/>
        <v>#N/A</v>
      </c>
      <c r="H1693">
        <f>ROW()</f>
        <v>1693</v>
      </c>
      <c r="I1693" t="str">
        <f>IF(SUM(D1693:E1693)&lt;&gt;0,SUM(D$2:D1693)-SUM(E$2:E1693),"")</f>
        <v/>
      </c>
      <c r="J1693" s="203" t="str">
        <f t="shared" si="83"/>
        <v/>
      </c>
      <c r="K1693" s="54" t="str">
        <f t="shared" si="82"/>
        <v>By  Rs/-0</v>
      </c>
      <c r="L1693" s="51">
        <f>SUMIFS(D$2:D1693,C$2:C1693,C1693)-SUMIFS(E$2:E1693,C$2:C1693,C1693)+IFERROR(VLOOKUP(C1693,Master!B$1:F$101,5,FALSE),0)</f>
        <v>0</v>
      </c>
    </row>
    <row r="1694" spans="1:12">
      <c r="A1694" s="47">
        <f>IF(I1694=0,A1693,COUNTIF(I$2:I1694,"=0")+1)</f>
        <v>513</v>
      </c>
      <c r="B1694" s="203"/>
      <c r="C1694" s="345"/>
      <c r="D1694" s="189"/>
      <c r="E1694" s="188"/>
      <c r="F1694" s="190"/>
      <c r="G1694" t="e">
        <f t="shared" si="84"/>
        <v>#N/A</v>
      </c>
      <c r="H1694">
        <f>ROW()</f>
        <v>1694</v>
      </c>
      <c r="I1694" t="str">
        <f>IF(SUM(D1694:E1694)&lt;&gt;0,SUM(D$2:D1694)-SUM(E$2:E1694),"")</f>
        <v/>
      </c>
      <c r="J1694" s="203" t="str">
        <f t="shared" si="83"/>
        <v/>
      </c>
      <c r="K1694" s="54" t="str">
        <f t="shared" si="82"/>
        <v>By  Rs/-0</v>
      </c>
      <c r="L1694" s="51">
        <f>SUMIFS(D$2:D1694,C$2:C1694,C1694)-SUMIFS(E$2:E1694,C$2:C1694,C1694)+IFERROR(VLOOKUP(C1694,Master!B$1:F$101,5,FALSE),0)</f>
        <v>0</v>
      </c>
    </row>
    <row r="1695" spans="1:12">
      <c r="A1695" s="47">
        <f>IF(I1695=0,A1694,COUNTIF(I$2:I1695,"=0")+1)</f>
        <v>513</v>
      </c>
      <c r="B1695" s="203"/>
      <c r="C1695" s="345"/>
      <c r="D1695" s="189"/>
      <c r="E1695" s="188"/>
      <c r="F1695" s="190"/>
      <c r="G1695" t="e">
        <f t="shared" si="84"/>
        <v>#N/A</v>
      </c>
      <c r="H1695">
        <f>ROW()</f>
        <v>1695</v>
      </c>
      <c r="I1695" t="str">
        <f>IF(SUM(D1695:E1695)&lt;&gt;0,SUM(D$2:D1695)-SUM(E$2:E1695),"")</f>
        <v/>
      </c>
      <c r="J1695" s="203" t="str">
        <f t="shared" si="83"/>
        <v/>
      </c>
      <c r="K1695" s="54" t="str">
        <f t="shared" si="82"/>
        <v>By  Rs/-0</v>
      </c>
      <c r="L1695" s="51">
        <f>SUMIFS(D$2:D1695,C$2:C1695,C1695)-SUMIFS(E$2:E1695,C$2:C1695,C1695)+IFERROR(VLOOKUP(C1695,Master!B$1:F$101,5,FALSE),0)</f>
        <v>0</v>
      </c>
    </row>
    <row r="1696" spans="1:12">
      <c r="A1696" s="47">
        <f>IF(I1696=0,A1695,COUNTIF(I$2:I1696,"=0")+1)</f>
        <v>513</v>
      </c>
      <c r="B1696" s="203"/>
      <c r="C1696" s="345"/>
      <c r="D1696" s="189"/>
      <c r="E1696" s="188"/>
      <c r="F1696" s="190"/>
      <c r="G1696" t="e">
        <f t="shared" si="84"/>
        <v>#N/A</v>
      </c>
      <c r="H1696">
        <f>ROW()</f>
        <v>1696</v>
      </c>
      <c r="I1696" t="str">
        <f>IF(SUM(D1696:E1696)&lt;&gt;0,SUM(D$2:D1696)-SUM(E$2:E1696),"")</f>
        <v/>
      </c>
      <c r="J1696" s="203" t="str">
        <f t="shared" si="83"/>
        <v/>
      </c>
      <c r="K1696" s="54" t="str">
        <f t="shared" si="82"/>
        <v>By  Rs/-0</v>
      </c>
      <c r="L1696" s="51">
        <f>SUMIFS(D$2:D1696,C$2:C1696,C1696)-SUMIFS(E$2:E1696,C$2:C1696,C1696)+IFERROR(VLOOKUP(C1696,Master!B$1:F$101,5,FALSE),0)</f>
        <v>0</v>
      </c>
    </row>
    <row r="1697" spans="1:12">
      <c r="A1697" s="47">
        <f>IF(I1697=0,A1696,COUNTIF(I$2:I1697,"=0")+1)</f>
        <v>513</v>
      </c>
      <c r="B1697" s="203"/>
      <c r="C1697" s="345"/>
      <c r="D1697" s="189"/>
      <c r="E1697" s="188"/>
      <c r="F1697" s="190"/>
      <c r="G1697" t="e">
        <f t="shared" si="84"/>
        <v>#N/A</v>
      </c>
      <c r="H1697">
        <f>ROW()</f>
        <v>1697</v>
      </c>
      <c r="I1697" t="str">
        <f>IF(SUM(D1697:E1697)&lt;&gt;0,SUM(D$2:D1697)-SUM(E$2:E1697),"")</f>
        <v/>
      </c>
      <c r="J1697" s="203" t="str">
        <f t="shared" si="83"/>
        <v/>
      </c>
      <c r="K1697" s="54" t="str">
        <f t="shared" si="82"/>
        <v>By  Rs/-0</v>
      </c>
      <c r="L1697" s="51">
        <f>SUMIFS(D$2:D1697,C$2:C1697,C1697)-SUMIFS(E$2:E1697,C$2:C1697,C1697)+IFERROR(VLOOKUP(C1697,Master!B$1:F$101,5,FALSE),0)</f>
        <v>0</v>
      </c>
    </row>
    <row r="1698" spans="1:12">
      <c r="A1698" s="47">
        <f>IF(I1698=0,A1697,COUNTIF(I$2:I1698,"=0")+1)</f>
        <v>513</v>
      </c>
      <c r="B1698" s="203"/>
      <c r="C1698" s="345"/>
      <c r="D1698" s="189"/>
      <c r="E1698" s="188"/>
      <c r="F1698" s="190"/>
      <c r="G1698" t="e">
        <f t="shared" si="84"/>
        <v>#N/A</v>
      </c>
      <c r="H1698">
        <f>ROW()</f>
        <v>1698</v>
      </c>
      <c r="I1698" t="str">
        <f>IF(SUM(D1698:E1698)&lt;&gt;0,SUM(D$2:D1698)-SUM(E$2:E1698),"")</f>
        <v/>
      </c>
      <c r="J1698" s="203" t="str">
        <f t="shared" si="83"/>
        <v/>
      </c>
      <c r="K1698" s="54" t="str">
        <f t="shared" si="82"/>
        <v>By  Rs/-0</v>
      </c>
      <c r="L1698" s="51">
        <f>SUMIFS(D$2:D1698,C$2:C1698,C1698)-SUMIFS(E$2:E1698,C$2:C1698,C1698)+IFERROR(VLOOKUP(C1698,Master!B$1:F$101,5,FALSE),0)</f>
        <v>0</v>
      </c>
    </row>
    <row r="1699" spans="1:12">
      <c r="A1699" s="47">
        <f>IF(I1699=0,A1698,COUNTIF(I$2:I1699,"=0")+1)</f>
        <v>513</v>
      </c>
      <c r="B1699" s="203"/>
      <c r="C1699" s="345"/>
      <c r="D1699" s="189"/>
      <c r="E1699" s="188"/>
      <c r="F1699" s="190"/>
      <c r="G1699" t="e">
        <f t="shared" si="84"/>
        <v>#N/A</v>
      </c>
      <c r="H1699">
        <f>ROW()</f>
        <v>1699</v>
      </c>
      <c r="I1699" t="str">
        <f>IF(SUM(D1699:E1699)&lt;&gt;0,SUM(D$2:D1699)-SUM(E$2:E1699),"")</f>
        <v/>
      </c>
      <c r="J1699" s="203" t="str">
        <f t="shared" si="83"/>
        <v/>
      </c>
      <c r="K1699" s="54" t="str">
        <f t="shared" si="82"/>
        <v>By  Rs/-0</v>
      </c>
      <c r="L1699" s="51">
        <f>SUMIFS(D$2:D1699,C$2:C1699,C1699)-SUMIFS(E$2:E1699,C$2:C1699,C1699)+IFERROR(VLOOKUP(C1699,Master!B$1:F$101,5,FALSE),0)</f>
        <v>0</v>
      </c>
    </row>
    <row r="1700" spans="1:12">
      <c r="A1700" s="47">
        <f>IF(I1700=0,A1699,COUNTIF(I$2:I1700,"=0")+1)</f>
        <v>513</v>
      </c>
      <c r="B1700" s="203"/>
      <c r="C1700" s="345"/>
      <c r="D1700" s="189"/>
      <c r="E1700" s="188"/>
      <c r="F1700" s="190"/>
      <c r="G1700" t="e">
        <f t="shared" si="84"/>
        <v>#N/A</v>
      </c>
      <c r="H1700">
        <f>ROW()</f>
        <v>1700</v>
      </c>
      <c r="I1700" t="str">
        <f>IF(SUM(D1700:E1700)&lt;&gt;0,SUM(D$2:D1700)-SUM(E$2:E1700),"")</f>
        <v/>
      </c>
      <c r="J1700" s="203" t="str">
        <f t="shared" si="83"/>
        <v/>
      </c>
      <c r="K1700" s="54" t="str">
        <f t="shared" si="82"/>
        <v>By  Rs/-0</v>
      </c>
      <c r="L1700" s="51">
        <f>SUMIFS(D$2:D1700,C$2:C1700,C1700)-SUMIFS(E$2:E1700,C$2:C1700,C1700)+IFERROR(VLOOKUP(C1700,Master!B$1:F$101,5,FALSE),0)</f>
        <v>0</v>
      </c>
    </row>
    <row r="1701" spans="1:12">
      <c r="A1701" s="47">
        <f>IF(I1701=0,A1700,COUNTIF(I$2:I1701,"=0")+1)</f>
        <v>513</v>
      </c>
      <c r="B1701" s="203"/>
      <c r="C1701" s="345"/>
      <c r="D1701" s="189"/>
      <c r="E1701" s="188"/>
      <c r="F1701" s="190"/>
      <c r="G1701" t="e">
        <f t="shared" si="84"/>
        <v>#N/A</v>
      </c>
      <c r="H1701">
        <f>ROW()</f>
        <v>1701</v>
      </c>
      <c r="I1701" t="str">
        <f>IF(SUM(D1701:E1701)&lt;&gt;0,SUM(D$2:D1701)-SUM(E$2:E1701),"")</f>
        <v/>
      </c>
      <c r="J1701" s="203" t="str">
        <f t="shared" si="83"/>
        <v/>
      </c>
      <c r="K1701" s="54" t="str">
        <f t="shared" si="82"/>
        <v>By  Rs/-0</v>
      </c>
      <c r="L1701" s="51">
        <f>SUMIFS(D$2:D1701,C$2:C1701,C1701)-SUMIFS(E$2:E1701,C$2:C1701,C1701)+IFERROR(VLOOKUP(C1701,Master!B$1:F$101,5,FALSE),0)</f>
        <v>0</v>
      </c>
    </row>
    <row r="1702" spans="1:12">
      <c r="A1702" s="47">
        <f>IF(I1702=0,A1701,COUNTIF(I$2:I1702,"=0")+1)</f>
        <v>513</v>
      </c>
      <c r="B1702" s="203"/>
      <c r="C1702" s="345"/>
      <c r="D1702" s="189"/>
      <c r="E1702" s="188"/>
      <c r="F1702" s="190"/>
      <c r="G1702" t="e">
        <f t="shared" si="84"/>
        <v>#N/A</v>
      </c>
      <c r="H1702">
        <f>ROW()</f>
        <v>1702</v>
      </c>
      <c r="I1702" t="str">
        <f>IF(SUM(D1702:E1702)&lt;&gt;0,SUM(D$2:D1702)-SUM(E$2:E1702),"")</f>
        <v/>
      </c>
      <c r="J1702" s="203" t="str">
        <f t="shared" si="83"/>
        <v/>
      </c>
      <c r="K1702" s="54" t="str">
        <f t="shared" si="82"/>
        <v>By  Rs/-0</v>
      </c>
      <c r="L1702" s="51">
        <f>SUMIFS(D$2:D1702,C$2:C1702,C1702)-SUMIFS(E$2:E1702,C$2:C1702,C1702)+IFERROR(VLOOKUP(C1702,Master!B$1:F$101,5,FALSE),0)</f>
        <v>0</v>
      </c>
    </row>
    <row r="1703" spans="1:12">
      <c r="A1703" s="47">
        <f>IF(I1703=0,A1702,COUNTIF(I$2:I1703,"=0")+1)</f>
        <v>513</v>
      </c>
      <c r="B1703" s="203"/>
      <c r="C1703" s="345"/>
      <c r="D1703" s="189"/>
      <c r="E1703" s="188"/>
      <c r="F1703" s="190"/>
      <c r="G1703" t="e">
        <f t="shared" si="84"/>
        <v>#N/A</v>
      </c>
      <c r="H1703">
        <f>ROW()</f>
        <v>1703</v>
      </c>
      <c r="I1703" t="str">
        <f>IF(SUM(D1703:E1703)&lt;&gt;0,SUM(D$2:D1703)-SUM(E$2:E1703),"")</f>
        <v/>
      </c>
      <c r="J1703" s="203" t="str">
        <f t="shared" si="83"/>
        <v/>
      </c>
      <c r="K1703" s="54" t="str">
        <f t="shared" si="82"/>
        <v>By  Rs/-0</v>
      </c>
      <c r="L1703" s="51">
        <f>SUMIFS(D$2:D1703,C$2:C1703,C1703)-SUMIFS(E$2:E1703,C$2:C1703,C1703)+IFERROR(VLOOKUP(C1703,Master!B$1:F$101,5,FALSE),0)</f>
        <v>0</v>
      </c>
    </row>
    <row r="1704" spans="1:12">
      <c r="A1704" s="47">
        <f>IF(I1704=0,A1703,COUNTIF(I$2:I1704,"=0")+1)</f>
        <v>513</v>
      </c>
      <c r="B1704" s="203"/>
      <c r="C1704" s="345"/>
      <c r="D1704" s="189"/>
      <c r="E1704" s="188"/>
      <c r="F1704" s="190"/>
      <c r="G1704" t="e">
        <f t="shared" si="84"/>
        <v>#N/A</v>
      </c>
      <c r="H1704">
        <f>ROW()</f>
        <v>1704</v>
      </c>
      <c r="I1704" t="str">
        <f>IF(SUM(D1704:E1704)&lt;&gt;0,SUM(D$2:D1704)-SUM(E$2:E1704),"")</f>
        <v/>
      </c>
      <c r="J1704" s="203" t="str">
        <f t="shared" si="83"/>
        <v/>
      </c>
      <c r="K1704" s="54" t="str">
        <f t="shared" si="82"/>
        <v>By  Rs/-0</v>
      </c>
      <c r="L1704" s="51">
        <f>SUMIFS(D$2:D1704,C$2:C1704,C1704)-SUMIFS(E$2:E1704,C$2:C1704,C1704)+IFERROR(VLOOKUP(C1704,Master!B$1:F$101,5,FALSE),0)</f>
        <v>0</v>
      </c>
    </row>
    <row r="1705" spans="1:12">
      <c r="A1705" s="47">
        <f>IF(I1705=0,A1704,COUNTIF(I$2:I1705,"=0")+1)</f>
        <v>513</v>
      </c>
      <c r="B1705" s="203"/>
      <c r="C1705" s="345"/>
      <c r="D1705" s="189"/>
      <c r="E1705" s="188"/>
      <c r="F1705" s="190"/>
      <c r="G1705" t="e">
        <f t="shared" si="84"/>
        <v>#N/A</v>
      </c>
      <c r="H1705">
        <f>ROW()</f>
        <v>1705</v>
      </c>
      <c r="I1705" t="str">
        <f>IF(SUM(D1705:E1705)&lt;&gt;0,SUM(D$2:D1705)-SUM(E$2:E1705),"")</f>
        <v/>
      </c>
      <c r="J1705" s="203" t="str">
        <f t="shared" si="83"/>
        <v/>
      </c>
      <c r="K1705" s="54" t="str">
        <f t="shared" si="82"/>
        <v>By  Rs/-0</v>
      </c>
      <c r="L1705" s="51">
        <f>SUMIFS(D$2:D1705,C$2:C1705,C1705)-SUMIFS(E$2:E1705,C$2:C1705,C1705)+IFERROR(VLOOKUP(C1705,Master!B$1:F$101,5,FALSE),0)</f>
        <v>0</v>
      </c>
    </row>
    <row r="1706" spans="1:12">
      <c r="A1706" s="47">
        <f>IF(I1706=0,A1705,COUNTIF(I$2:I1706,"=0")+1)</f>
        <v>513</v>
      </c>
      <c r="B1706" s="203"/>
      <c r="C1706" s="345"/>
      <c r="D1706" s="189"/>
      <c r="E1706" s="188"/>
      <c r="F1706" s="190"/>
      <c r="G1706" t="e">
        <f t="shared" si="84"/>
        <v>#N/A</v>
      </c>
      <c r="H1706">
        <f>ROW()</f>
        <v>1706</v>
      </c>
      <c r="I1706" t="str">
        <f>IF(SUM(D1706:E1706)&lt;&gt;0,SUM(D$2:D1706)-SUM(E$2:E1706),"")</f>
        <v/>
      </c>
      <c r="J1706" s="203" t="str">
        <f t="shared" si="83"/>
        <v/>
      </c>
      <c r="K1706" s="54" t="str">
        <f t="shared" si="82"/>
        <v>By  Rs/-0</v>
      </c>
      <c r="L1706" s="51">
        <f>SUMIFS(D$2:D1706,C$2:C1706,C1706)-SUMIFS(E$2:E1706,C$2:C1706,C1706)+IFERROR(VLOOKUP(C1706,Master!B$1:F$101,5,FALSE),0)</f>
        <v>0</v>
      </c>
    </row>
    <row r="1707" spans="1:12">
      <c r="A1707" s="47">
        <f>IF(I1707=0,A1706,COUNTIF(I$2:I1707,"=0")+1)</f>
        <v>513</v>
      </c>
      <c r="B1707" s="203"/>
      <c r="C1707" s="345"/>
      <c r="D1707" s="189"/>
      <c r="E1707" s="188"/>
      <c r="F1707" s="190"/>
      <c r="G1707" t="e">
        <f t="shared" si="84"/>
        <v>#N/A</v>
      </c>
      <c r="H1707">
        <f>ROW()</f>
        <v>1707</v>
      </c>
      <c r="I1707" t="str">
        <f>IF(SUM(D1707:E1707)&lt;&gt;0,SUM(D$2:D1707)-SUM(E$2:E1707),"")</f>
        <v/>
      </c>
      <c r="J1707" s="203" t="str">
        <f t="shared" si="83"/>
        <v/>
      </c>
      <c r="K1707" s="54" t="str">
        <f t="shared" si="82"/>
        <v>By  Rs/-0</v>
      </c>
      <c r="L1707" s="51">
        <f>SUMIFS(D$2:D1707,C$2:C1707,C1707)-SUMIFS(E$2:E1707,C$2:C1707,C1707)+IFERROR(VLOOKUP(C1707,Master!B$1:F$101,5,FALSE),0)</f>
        <v>0</v>
      </c>
    </row>
    <row r="1708" spans="1:12">
      <c r="A1708" s="47">
        <f>IF(I1708=0,A1707,COUNTIF(I$2:I1708,"=0")+1)</f>
        <v>513</v>
      </c>
      <c r="B1708" s="203"/>
      <c r="C1708" s="345"/>
      <c r="D1708" s="189"/>
      <c r="E1708" s="188"/>
      <c r="F1708" s="190"/>
      <c r="G1708" t="e">
        <f t="shared" si="84"/>
        <v>#N/A</v>
      </c>
      <c r="H1708">
        <f>ROW()</f>
        <v>1708</v>
      </c>
      <c r="I1708" t="str">
        <f>IF(SUM(D1708:E1708)&lt;&gt;0,SUM(D$2:D1708)-SUM(E$2:E1708),"")</f>
        <v/>
      </c>
      <c r="J1708" s="203" t="str">
        <f t="shared" si="83"/>
        <v/>
      </c>
      <c r="K1708" s="54" t="str">
        <f t="shared" si="82"/>
        <v>By  Rs/-0</v>
      </c>
      <c r="L1708" s="51">
        <f>SUMIFS(D$2:D1708,C$2:C1708,C1708)-SUMIFS(E$2:E1708,C$2:C1708,C1708)+IFERROR(VLOOKUP(C1708,Master!B$1:F$101,5,FALSE),0)</f>
        <v>0</v>
      </c>
    </row>
    <row r="1709" spans="1:12">
      <c r="A1709" s="47">
        <f>IF(I1709=0,A1708,COUNTIF(I$2:I1709,"=0")+1)</f>
        <v>513</v>
      </c>
      <c r="B1709" s="203"/>
      <c r="C1709" s="345"/>
      <c r="D1709" s="189"/>
      <c r="E1709" s="188"/>
      <c r="F1709" s="190"/>
      <c r="G1709" t="e">
        <f t="shared" si="84"/>
        <v>#N/A</v>
      </c>
      <c r="H1709">
        <f>ROW()</f>
        <v>1709</v>
      </c>
      <c r="I1709" t="str">
        <f>IF(SUM(D1709:E1709)&lt;&gt;0,SUM(D$2:D1709)-SUM(E$2:E1709),"")</f>
        <v/>
      </c>
      <c r="J1709" s="203" t="str">
        <f t="shared" si="83"/>
        <v/>
      </c>
      <c r="K1709" s="54" t="str">
        <f t="shared" si="82"/>
        <v>By  Rs/-0</v>
      </c>
      <c r="L1709" s="51">
        <f>SUMIFS(D$2:D1709,C$2:C1709,C1709)-SUMIFS(E$2:E1709,C$2:C1709,C1709)+IFERROR(VLOOKUP(C1709,Master!B$1:F$101,5,FALSE),0)</f>
        <v>0</v>
      </c>
    </row>
    <row r="1710" spans="1:12">
      <c r="A1710" s="47">
        <f>IF(I1710=0,A1709,COUNTIF(I$2:I1710,"=0")+1)</f>
        <v>513</v>
      </c>
      <c r="B1710" s="203"/>
      <c r="C1710" s="345"/>
      <c r="D1710" s="189"/>
      <c r="E1710" s="188"/>
      <c r="F1710" s="190"/>
      <c r="G1710" t="e">
        <f t="shared" si="84"/>
        <v>#N/A</v>
      </c>
      <c r="H1710">
        <f>ROW()</f>
        <v>1710</v>
      </c>
      <c r="I1710" t="str">
        <f>IF(SUM(D1710:E1710)&lt;&gt;0,SUM(D$2:D1710)-SUM(E$2:E1710),"")</f>
        <v/>
      </c>
      <c r="J1710" s="203" t="str">
        <f t="shared" si="83"/>
        <v/>
      </c>
      <c r="K1710" s="54" t="str">
        <f t="shared" si="82"/>
        <v>By  Rs/-0</v>
      </c>
      <c r="L1710" s="51">
        <f>SUMIFS(D$2:D1710,C$2:C1710,C1710)-SUMIFS(E$2:E1710,C$2:C1710,C1710)+IFERROR(VLOOKUP(C1710,Master!B$1:F$101,5,FALSE),0)</f>
        <v>0</v>
      </c>
    </row>
    <row r="1711" spans="1:12">
      <c r="A1711" s="47">
        <f>IF(I1711=0,A1710,COUNTIF(I$2:I1711,"=0")+1)</f>
        <v>513</v>
      </c>
      <c r="B1711" s="203"/>
      <c r="C1711" s="345"/>
      <c r="D1711" s="189"/>
      <c r="E1711" s="188"/>
      <c r="F1711" s="190"/>
      <c r="G1711" t="e">
        <f t="shared" si="84"/>
        <v>#N/A</v>
      </c>
      <c r="H1711">
        <f>ROW()</f>
        <v>1711</v>
      </c>
      <c r="I1711" t="str">
        <f>IF(SUM(D1711:E1711)&lt;&gt;0,SUM(D$2:D1711)-SUM(E$2:E1711),"")</f>
        <v/>
      </c>
      <c r="J1711" s="203" t="str">
        <f t="shared" si="83"/>
        <v/>
      </c>
      <c r="K1711" s="54" t="str">
        <f t="shared" si="82"/>
        <v>By  Rs/-0</v>
      </c>
      <c r="L1711" s="51">
        <f>SUMIFS(D$2:D1711,C$2:C1711,C1711)-SUMIFS(E$2:E1711,C$2:C1711,C1711)+IFERROR(VLOOKUP(C1711,Master!B$1:F$101,5,FALSE),0)</f>
        <v>0</v>
      </c>
    </row>
    <row r="1712" spans="1:12">
      <c r="A1712" s="47">
        <f>IF(I1712=0,A1711,COUNTIF(I$2:I1712,"=0")+1)</f>
        <v>513</v>
      </c>
      <c r="B1712" s="203"/>
      <c r="C1712" s="345"/>
      <c r="D1712" s="189"/>
      <c r="E1712" s="188"/>
      <c r="F1712" s="190"/>
      <c r="G1712" t="e">
        <f t="shared" si="84"/>
        <v>#N/A</v>
      </c>
      <c r="H1712">
        <f>ROW()</f>
        <v>1712</v>
      </c>
      <c r="I1712" t="str">
        <f>IF(SUM(D1712:E1712)&lt;&gt;0,SUM(D$2:D1712)-SUM(E$2:E1712),"")</f>
        <v/>
      </c>
      <c r="J1712" s="203" t="str">
        <f t="shared" si="83"/>
        <v/>
      </c>
      <c r="K1712" s="54" t="str">
        <f t="shared" si="82"/>
        <v>By  Rs/-0</v>
      </c>
      <c r="L1712" s="51">
        <f>SUMIFS(D$2:D1712,C$2:C1712,C1712)-SUMIFS(E$2:E1712,C$2:C1712,C1712)+IFERROR(VLOOKUP(C1712,Master!B$1:F$101,5,FALSE),0)</f>
        <v>0</v>
      </c>
    </row>
    <row r="1713" spans="1:12">
      <c r="A1713" s="47">
        <f>IF(I1713=0,A1712,COUNTIF(I$2:I1713,"=0")+1)</f>
        <v>513</v>
      </c>
      <c r="B1713" s="203"/>
      <c r="C1713" s="345"/>
      <c r="D1713" s="189"/>
      <c r="E1713" s="188"/>
      <c r="F1713" s="190"/>
      <c r="G1713" t="e">
        <f t="shared" si="84"/>
        <v>#N/A</v>
      </c>
      <c r="H1713">
        <f>ROW()</f>
        <v>1713</v>
      </c>
      <c r="I1713" t="str">
        <f>IF(SUM(D1713:E1713)&lt;&gt;0,SUM(D$2:D1713)-SUM(E$2:E1713),"")</f>
        <v/>
      </c>
      <c r="J1713" s="203" t="str">
        <f t="shared" si="83"/>
        <v/>
      </c>
      <c r="K1713" s="54" t="str">
        <f t="shared" si="82"/>
        <v>By  Rs/-0</v>
      </c>
      <c r="L1713" s="51">
        <f>SUMIFS(D$2:D1713,C$2:C1713,C1713)-SUMIFS(E$2:E1713,C$2:C1713,C1713)+IFERROR(VLOOKUP(C1713,Master!B$1:F$101,5,FALSE),0)</f>
        <v>0</v>
      </c>
    </row>
    <row r="1714" spans="1:12">
      <c r="A1714" s="47">
        <f>IF(I1714=0,A1713,COUNTIF(I$2:I1714,"=0")+1)</f>
        <v>513</v>
      </c>
      <c r="B1714" s="203"/>
      <c r="C1714" s="345"/>
      <c r="D1714" s="189"/>
      <c r="E1714" s="188"/>
      <c r="F1714" s="190"/>
      <c r="G1714" t="e">
        <f t="shared" si="84"/>
        <v>#N/A</v>
      </c>
      <c r="H1714">
        <f>ROW()</f>
        <v>1714</v>
      </c>
      <c r="I1714" t="str">
        <f>IF(SUM(D1714:E1714)&lt;&gt;0,SUM(D$2:D1714)-SUM(E$2:E1714),"")</f>
        <v/>
      </c>
      <c r="J1714" s="203" t="str">
        <f t="shared" si="83"/>
        <v/>
      </c>
      <c r="K1714" s="54" t="str">
        <f t="shared" si="82"/>
        <v>By  Rs/-0</v>
      </c>
      <c r="L1714" s="51">
        <f>SUMIFS(D$2:D1714,C$2:C1714,C1714)-SUMIFS(E$2:E1714,C$2:C1714,C1714)+IFERROR(VLOOKUP(C1714,Master!B$1:F$101,5,FALSE),0)</f>
        <v>0</v>
      </c>
    </row>
    <row r="1715" spans="1:12">
      <c r="A1715" s="47">
        <f>IF(I1715=0,A1714,COUNTIF(I$2:I1715,"=0")+1)</f>
        <v>513</v>
      </c>
      <c r="B1715" s="203"/>
      <c r="C1715" s="345"/>
      <c r="D1715" s="189"/>
      <c r="E1715" s="188"/>
      <c r="F1715" s="190"/>
      <c r="G1715" t="e">
        <f t="shared" si="84"/>
        <v>#N/A</v>
      </c>
      <c r="H1715">
        <f>ROW()</f>
        <v>1715</v>
      </c>
      <c r="I1715" t="str">
        <f>IF(SUM(D1715:E1715)&lt;&gt;0,SUM(D$2:D1715)-SUM(E$2:E1715),"")</f>
        <v/>
      </c>
      <c r="J1715" s="203" t="str">
        <f t="shared" si="83"/>
        <v/>
      </c>
      <c r="K1715" s="54" t="str">
        <f t="shared" si="82"/>
        <v>By  Rs/-0</v>
      </c>
      <c r="L1715" s="51">
        <f>SUMIFS(D$2:D1715,C$2:C1715,C1715)-SUMIFS(E$2:E1715,C$2:C1715,C1715)+IFERROR(VLOOKUP(C1715,Master!B$1:F$101,5,FALSE),0)</f>
        <v>0</v>
      </c>
    </row>
    <row r="1716" spans="1:12">
      <c r="A1716" s="47">
        <f>IF(I1716=0,A1715,COUNTIF(I$2:I1716,"=0")+1)</f>
        <v>513</v>
      </c>
      <c r="B1716" s="203"/>
      <c r="C1716" s="345"/>
      <c r="D1716" s="189"/>
      <c r="E1716" s="188"/>
      <c r="F1716" s="190"/>
      <c r="G1716" t="e">
        <f t="shared" si="84"/>
        <v>#N/A</v>
      </c>
      <c r="H1716">
        <f>ROW()</f>
        <v>1716</v>
      </c>
      <c r="I1716" t="str">
        <f>IF(SUM(D1716:E1716)&lt;&gt;0,SUM(D$2:D1716)-SUM(E$2:E1716),"")</f>
        <v/>
      </c>
      <c r="J1716" s="203" t="str">
        <f t="shared" si="83"/>
        <v/>
      </c>
      <c r="K1716" s="54" t="str">
        <f t="shared" si="82"/>
        <v>By  Rs/-0</v>
      </c>
      <c r="L1716" s="51">
        <f>SUMIFS(D$2:D1716,C$2:C1716,C1716)-SUMIFS(E$2:E1716,C$2:C1716,C1716)+IFERROR(VLOOKUP(C1716,Master!B$1:F$101,5,FALSE),0)</f>
        <v>0</v>
      </c>
    </row>
    <row r="1717" spans="1:12">
      <c r="A1717" s="47">
        <f>IF(I1717=0,A1716,COUNTIF(I$2:I1717,"=0")+1)</f>
        <v>513</v>
      </c>
      <c r="B1717" s="203"/>
      <c r="C1717" s="345"/>
      <c r="D1717" s="189"/>
      <c r="E1717" s="188"/>
      <c r="F1717" s="190"/>
      <c r="G1717" t="e">
        <f t="shared" si="84"/>
        <v>#N/A</v>
      </c>
      <c r="H1717">
        <f>ROW()</f>
        <v>1717</v>
      </c>
      <c r="I1717" t="str">
        <f>IF(SUM(D1717:E1717)&lt;&gt;0,SUM(D$2:D1717)-SUM(E$2:E1717),"")</f>
        <v/>
      </c>
      <c r="J1717" s="203" t="str">
        <f t="shared" si="83"/>
        <v/>
      </c>
      <c r="K1717" s="54" t="str">
        <f t="shared" si="82"/>
        <v>By  Rs/-0</v>
      </c>
      <c r="L1717" s="51">
        <f>SUMIFS(D$2:D1717,C$2:C1717,C1717)-SUMIFS(E$2:E1717,C$2:C1717,C1717)+IFERROR(VLOOKUP(C1717,Master!B$1:F$101,5,FALSE),0)</f>
        <v>0</v>
      </c>
    </row>
    <row r="1718" spans="1:12">
      <c r="A1718" s="47">
        <f>IF(I1718=0,A1717,COUNTIF(I$2:I1718,"=0")+1)</f>
        <v>513</v>
      </c>
      <c r="B1718" s="203"/>
      <c r="C1718" s="345"/>
      <c r="D1718" s="189"/>
      <c r="E1718" s="188"/>
      <c r="F1718" s="190"/>
      <c r="G1718" t="e">
        <f t="shared" si="84"/>
        <v>#N/A</v>
      </c>
      <c r="H1718">
        <f>ROW()</f>
        <v>1718</v>
      </c>
      <c r="I1718" t="str">
        <f>IF(SUM(D1718:E1718)&lt;&gt;0,SUM(D$2:D1718)-SUM(E$2:E1718),"")</f>
        <v/>
      </c>
      <c r="J1718" s="203" t="str">
        <f t="shared" si="83"/>
        <v/>
      </c>
      <c r="K1718" s="54" t="str">
        <f t="shared" si="82"/>
        <v>By  Rs/-0</v>
      </c>
      <c r="L1718" s="51">
        <f>SUMIFS(D$2:D1718,C$2:C1718,C1718)-SUMIFS(E$2:E1718,C$2:C1718,C1718)+IFERROR(VLOOKUP(C1718,Master!B$1:F$101,5,FALSE),0)</f>
        <v>0</v>
      </c>
    </row>
    <row r="1719" spans="1:12">
      <c r="A1719" s="47">
        <f>IF(I1719=0,A1718,COUNTIF(I$2:I1719,"=0")+1)</f>
        <v>513</v>
      </c>
      <c r="B1719" s="203"/>
      <c r="C1719" s="345"/>
      <c r="D1719" s="189"/>
      <c r="E1719" s="188"/>
      <c r="F1719" s="190"/>
      <c r="G1719" t="e">
        <f t="shared" si="84"/>
        <v>#N/A</v>
      </c>
      <c r="H1719">
        <f>ROW()</f>
        <v>1719</v>
      </c>
      <c r="I1719" t="str">
        <f>IF(SUM(D1719:E1719)&lt;&gt;0,SUM(D$2:D1719)-SUM(E$2:E1719),"")</f>
        <v/>
      </c>
      <c r="J1719" s="203" t="str">
        <f t="shared" si="83"/>
        <v/>
      </c>
      <c r="K1719" s="54" t="str">
        <f t="shared" si="82"/>
        <v>By  Rs/-0</v>
      </c>
      <c r="L1719" s="51">
        <f>SUMIFS(D$2:D1719,C$2:C1719,C1719)-SUMIFS(E$2:E1719,C$2:C1719,C1719)+IFERROR(VLOOKUP(C1719,Master!B$1:F$101,5,FALSE),0)</f>
        <v>0</v>
      </c>
    </row>
    <row r="1720" spans="1:12">
      <c r="A1720" s="47">
        <f>IF(I1720=0,A1719,COUNTIF(I$2:I1720,"=0")+1)</f>
        <v>513</v>
      </c>
      <c r="B1720" s="203"/>
      <c r="C1720" s="345"/>
      <c r="D1720" s="189"/>
      <c r="E1720" s="188"/>
      <c r="F1720" s="190"/>
      <c r="G1720" t="e">
        <f t="shared" si="84"/>
        <v>#N/A</v>
      </c>
      <c r="H1720">
        <f>ROW()</f>
        <v>1720</v>
      </c>
      <c r="I1720" t="str">
        <f>IF(SUM(D1720:E1720)&lt;&gt;0,SUM(D$2:D1720)-SUM(E$2:E1720),"")</f>
        <v/>
      </c>
      <c r="J1720" s="203" t="str">
        <f t="shared" si="83"/>
        <v/>
      </c>
      <c r="K1720" s="54" t="str">
        <f t="shared" si="82"/>
        <v>By  Rs/-0</v>
      </c>
      <c r="L1720" s="51">
        <f>SUMIFS(D$2:D1720,C$2:C1720,C1720)-SUMIFS(E$2:E1720,C$2:C1720,C1720)+IFERROR(VLOOKUP(C1720,Master!B$1:F$101,5,FALSE),0)</f>
        <v>0</v>
      </c>
    </row>
    <row r="1721" spans="1:12">
      <c r="A1721" s="47">
        <f>IF(I1721=0,A1720,COUNTIF(I$2:I1721,"=0")+1)</f>
        <v>513</v>
      </c>
      <c r="B1721" s="203"/>
      <c r="C1721" s="345"/>
      <c r="D1721" s="189"/>
      <c r="E1721" s="188"/>
      <c r="F1721" s="190"/>
      <c r="G1721" t="e">
        <f t="shared" si="84"/>
        <v>#N/A</v>
      </c>
      <c r="H1721">
        <f>ROW()</f>
        <v>1721</v>
      </c>
      <c r="I1721" t="str">
        <f>IF(SUM(D1721:E1721)&lt;&gt;0,SUM(D$2:D1721)-SUM(E$2:E1721),"")</f>
        <v/>
      </c>
      <c r="J1721" s="203" t="str">
        <f t="shared" si="83"/>
        <v/>
      </c>
      <c r="K1721" s="54" t="str">
        <f t="shared" si="82"/>
        <v>By  Rs/-0</v>
      </c>
      <c r="L1721" s="51">
        <f>SUMIFS(D$2:D1721,C$2:C1721,C1721)-SUMIFS(E$2:E1721,C$2:C1721,C1721)+IFERROR(VLOOKUP(C1721,Master!B$1:F$101,5,FALSE),0)</f>
        <v>0</v>
      </c>
    </row>
    <row r="1722" spans="1:12">
      <c r="A1722" s="47">
        <f>IF(I1722=0,A1721,COUNTIF(I$2:I1722,"=0")+1)</f>
        <v>513</v>
      </c>
      <c r="B1722" s="203"/>
      <c r="C1722" s="345"/>
      <c r="D1722" s="189"/>
      <c r="E1722" s="188"/>
      <c r="F1722" s="190"/>
      <c r="G1722" t="e">
        <f t="shared" si="84"/>
        <v>#N/A</v>
      </c>
      <c r="H1722">
        <f>ROW()</f>
        <v>1722</v>
      </c>
      <c r="I1722" t="str">
        <f>IF(SUM(D1722:E1722)&lt;&gt;0,SUM(D$2:D1722)-SUM(E$2:E1722),"")</f>
        <v/>
      </c>
      <c r="J1722" s="203" t="str">
        <f t="shared" si="83"/>
        <v/>
      </c>
      <c r="K1722" s="54" t="str">
        <f t="shared" si="82"/>
        <v>By  Rs/-0</v>
      </c>
      <c r="L1722" s="51">
        <f>SUMIFS(D$2:D1722,C$2:C1722,C1722)-SUMIFS(E$2:E1722,C$2:C1722,C1722)+IFERROR(VLOOKUP(C1722,Master!B$1:F$101,5,FALSE),0)</f>
        <v>0</v>
      </c>
    </row>
    <row r="1723" spans="1:12">
      <c r="A1723" s="47">
        <f>IF(I1723=0,A1722,COUNTIF(I$2:I1723,"=0")+1)</f>
        <v>513</v>
      </c>
      <c r="B1723" s="203"/>
      <c r="C1723" s="345"/>
      <c r="D1723" s="189"/>
      <c r="E1723" s="188"/>
      <c r="F1723" s="190"/>
      <c r="G1723" t="e">
        <f t="shared" si="84"/>
        <v>#N/A</v>
      </c>
      <c r="H1723">
        <f>ROW()</f>
        <v>1723</v>
      </c>
      <c r="I1723" t="str">
        <f>IF(SUM(D1723:E1723)&lt;&gt;0,SUM(D$2:D1723)-SUM(E$2:E1723),"")</f>
        <v/>
      </c>
      <c r="J1723" s="203" t="str">
        <f t="shared" si="83"/>
        <v/>
      </c>
      <c r="K1723" s="54" t="str">
        <f t="shared" si="82"/>
        <v>By  Rs/-0</v>
      </c>
      <c r="L1723" s="51">
        <f>SUMIFS(D$2:D1723,C$2:C1723,C1723)-SUMIFS(E$2:E1723,C$2:C1723,C1723)+IFERROR(VLOOKUP(C1723,Master!B$1:F$101,5,FALSE),0)</f>
        <v>0</v>
      </c>
    </row>
    <row r="1724" spans="1:12">
      <c r="A1724" s="47">
        <f>IF(I1724=0,A1723,COUNTIF(I$2:I1724,"=0")+1)</f>
        <v>513</v>
      </c>
      <c r="B1724" s="203"/>
      <c r="C1724" s="345"/>
      <c r="D1724" s="189"/>
      <c r="E1724" s="188"/>
      <c r="F1724" s="190"/>
      <c r="G1724" t="e">
        <f t="shared" si="84"/>
        <v>#N/A</v>
      </c>
      <c r="H1724">
        <f>ROW()</f>
        <v>1724</v>
      </c>
      <c r="I1724" t="str">
        <f>IF(SUM(D1724:E1724)&lt;&gt;0,SUM(D$2:D1724)-SUM(E$2:E1724),"")</f>
        <v/>
      </c>
      <c r="J1724" s="203" t="str">
        <f t="shared" si="83"/>
        <v/>
      </c>
      <c r="K1724" s="54" t="str">
        <f t="shared" si="82"/>
        <v>By  Rs/-0</v>
      </c>
      <c r="L1724" s="51">
        <f>SUMIFS(D$2:D1724,C$2:C1724,C1724)-SUMIFS(E$2:E1724,C$2:C1724,C1724)+IFERROR(VLOOKUP(C1724,Master!B$1:F$101,5,FALSE),0)</f>
        <v>0</v>
      </c>
    </row>
    <row r="1725" spans="1:12">
      <c r="A1725" s="47">
        <f>IF(I1725=0,A1724,COUNTIF(I$2:I1725,"=0")+1)</f>
        <v>513</v>
      </c>
      <c r="B1725" s="203"/>
      <c r="C1725" s="345"/>
      <c r="D1725" s="189"/>
      <c r="E1725" s="188"/>
      <c r="F1725" s="190"/>
      <c r="G1725" t="e">
        <f t="shared" si="84"/>
        <v>#N/A</v>
      </c>
      <c r="H1725">
        <f>ROW()</f>
        <v>1725</v>
      </c>
      <c r="I1725" t="str">
        <f>IF(SUM(D1725:E1725)&lt;&gt;0,SUM(D$2:D1725)-SUM(E$2:E1725),"")</f>
        <v/>
      </c>
      <c r="J1725" s="203" t="str">
        <f t="shared" si="83"/>
        <v/>
      </c>
      <c r="K1725" s="54" t="str">
        <f t="shared" si="82"/>
        <v>By  Rs/-0</v>
      </c>
      <c r="L1725" s="51">
        <f>SUMIFS(D$2:D1725,C$2:C1725,C1725)-SUMIFS(E$2:E1725,C$2:C1725,C1725)+IFERROR(VLOOKUP(C1725,Master!B$1:F$101,5,FALSE),0)</f>
        <v>0</v>
      </c>
    </row>
    <row r="1726" spans="1:12">
      <c r="A1726" s="47">
        <f>IF(I1726=0,A1725,COUNTIF(I$2:I1726,"=0")+1)</f>
        <v>513</v>
      </c>
      <c r="B1726" s="203"/>
      <c r="C1726" s="345"/>
      <c r="D1726" s="189"/>
      <c r="E1726" s="188"/>
      <c r="F1726" s="190"/>
      <c r="G1726" t="e">
        <f t="shared" si="84"/>
        <v>#N/A</v>
      </c>
      <c r="H1726">
        <f>ROW()</f>
        <v>1726</v>
      </c>
      <c r="I1726" t="str">
        <f>IF(SUM(D1726:E1726)&lt;&gt;0,SUM(D$2:D1726)-SUM(E$2:E1726),"")</f>
        <v/>
      </c>
      <c r="J1726" s="203" t="str">
        <f t="shared" si="83"/>
        <v/>
      </c>
      <c r="K1726" s="54" t="str">
        <f t="shared" si="82"/>
        <v>By  Rs/-0</v>
      </c>
      <c r="L1726" s="51">
        <f>SUMIFS(D$2:D1726,C$2:C1726,C1726)-SUMIFS(E$2:E1726,C$2:C1726,C1726)+IFERROR(VLOOKUP(C1726,Master!B$1:F$101,5,FALSE),0)</f>
        <v>0</v>
      </c>
    </row>
    <row r="1727" spans="1:12">
      <c r="A1727" s="47">
        <f>IF(I1727=0,A1726,COUNTIF(I$2:I1727,"=0")+1)</f>
        <v>513</v>
      </c>
      <c r="B1727" s="203"/>
      <c r="C1727" s="345"/>
      <c r="D1727" s="189"/>
      <c r="E1727" s="188"/>
      <c r="F1727" s="190"/>
      <c r="G1727" t="e">
        <f t="shared" si="84"/>
        <v>#N/A</v>
      </c>
      <c r="H1727">
        <f>ROW()</f>
        <v>1727</v>
      </c>
      <c r="I1727" t="str">
        <f>IF(SUM(D1727:E1727)&lt;&gt;0,SUM(D$2:D1727)-SUM(E$2:E1727),"")</f>
        <v/>
      </c>
      <c r="J1727" s="203" t="str">
        <f t="shared" si="83"/>
        <v/>
      </c>
      <c r="K1727" s="54" t="str">
        <f t="shared" si="82"/>
        <v>By  Rs/-0</v>
      </c>
      <c r="L1727" s="51">
        <f>SUMIFS(D$2:D1727,C$2:C1727,C1727)-SUMIFS(E$2:E1727,C$2:C1727,C1727)+IFERROR(VLOOKUP(C1727,Master!B$1:F$101,5,FALSE),0)</f>
        <v>0</v>
      </c>
    </row>
    <row r="1728" spans="1:12">
      <c r="A1728" s="47">
        <f>IF(I1728=0,A1727,COUNTIF(I$2:I1728,"=0")+1)</f>
        <v>513</v>
      </c>
      <c r="B1728" s="203"/>
      <c r="C1728" s="345"/>
      <c r="D1728" s="189"/>
      <c r="E1728" s="188"/>
      <c r="F1728" s="190"/>
      <c r="G1728" t="e">
        <f t="shared" si="84"/>
        <v>#N/A</v>
      </c>
      <c r="H1728">
        <f>ROW()</f>
        <v>1728</v>
      </c>
      <c r="I1728" t="str">
        <f>IF(SUM(D1728:E1728)&lt;&gt;0,SUM(D$2:D1728)-SUM(E$2:E1728),"")</f>
        <v/>
      </c>
      <c r="J1728" s="203" t="str">
        <f t="shared" si="83"/>
        <v/>
      </c>
      <c r="K1728" s="54" t="str">
        <f t="shared" si="82"/>
        <v>By  Rs/-0</v>
      </c>
      <c r="L1728" s="51">
        <f>SUMIFS(D$2:D1728,C$2:C1728,C1728)-SUMIFS(E$2:E1728,C$2:C1728,C1728)+IFERROR(VLOOKUP(C1728,Master!B$1:F$101,5,FALSE),0)</f>
        <v>0</v>
      </c>
    </row>
    <row r="1729" spans="1:12">
      <c r="A1729" s="47">
        <f>IF(I1729=0,A1728,COUNTIF(I$2:I1729,"=0")+1)</f>
        <v>513</v>
      </c>
      <c r="B1729" s="203"/>
      <c r="C1729" s="345"/>
      <c r="D1729" s="189"/>
      <c r="E1729" s="188"/>
      <c r="F1729" s="190"/>
      <c r="G1729" t="e">
        <f t="shared" si="84"/>
        <v>#N/A</v>
      </c>
      <c r="H1729">
        <f>ROW()</f>
        <v>1729</v>
      </c>
      <c r="I1729" t="str">
        <f>IF(SUM(D1729:E1729)&lt;&gt;0,SUM(D$2:D1729)-SUM(E$2:E1729),"")</f>
        <v/>
      </c>
      <c r="J1729" s="203" t="str">
        <f t="shared" si="83"/>
        <v/>
      </c>
      <c r="K1729" s="54" t="str">
        <f t="shared" si="82"/>
        <v>By  Rs/-0</v>
      </c>
      <c r="L1729" s="51">
        <f>SUMIFS(D$2:D1729,C$2:C1729,C1729)-SUMIFS(E$2:E1729,C$2:C1729,C1729)+IFERROR(VLOOKUP(C1729,Master!B$1:F$101,5,FALSE),0)</f>
        <v>0</v>
      </c>
    </row>
    <row r="1730" spans="1:12">
      <c r="A1730" s="47">
        <f>IF(I1730=0,A1729,COUNTIF(I$2:I1730,"=0")+1)</f>
        <v>513</v>
      </c>
      <c r="B1730" s="203"/>
      <c r="C1730" s="345"/>
      <c r="D1730" s="189"/>
      <c r="E1730" s="188"/>
      <c r="F1730" s="190"/>
      <c r="G1730" t="e">
        <f t="shared" si="84"/>
        <v>#N/A</v>
      </c>
      <c r="H1730">
        <f>ROW()</f>
        <v>1730</v>
      </c>
      <c r="I1730" t="str">
        <f>IF(SUM(D1730:E1730)&lt;&gt;0,SUM(D$2:D1730)-SUM(E$2:E1730),"")</f>
        <v/>
      </c>
      <c r="J1730" s="203" t="str">
        <f t="shared" si="83"/>
        <v/>
      </c>
      <c r="K1730" s="54" t="str">
        <f t="shared" ref="K1730:K1793" si="85">IF(I1730=0,"By "&amp;C1729&amp;" Rs/- "&amp;SUM(D1729:E1729),"By "&amp;C1731&amp;" Rs/-"&amp;SUM(D1731:E1731))</f>
        <v>By  Rs/-0</v>
      </c>
      <c r="L1730" s="51">
        <f>SUMIFS(D$2:D1730,C$2:C1730,C1730)-SUMIFS(E$2:E1730,C$2:C1730,C1730)+IFERROR(VLOOKUP(C1730,Master!B$1:F$101,5,FALSE),0)</f>
        <v>0</v>
      </c>
    </row>
    <row r="1731" spans="1:12">
      <c r="A1731" s="47">
        <f>IF(I1731=0,A1730,COUNTIF(I$2:I1731,"=0")+1)</f>
        <v>513</v>
      </c>
      <c r="B1731" s="203"/>
      <c r="C1731" s="345"/>
      <c r="D1731" s="189"/>
      <c r="E1731" s="188"/>
      <c r="F1731" s="190"/>
      <c r="G1731" t="e">
        <f t="shared" si="84"/>
        <v>#N/A</v>
      </c>
      <c r="H1731">
        <f>ROW()</f>
        <v>1731</v>
      </c>
      <c r="I1731" t="str">
        <f>IF(SUM(D1731:E1731)&lt;&gt;0,SUM(D$2:D1731)-SUM(E$2:E1731),"")</f>
        <v/>
      </c>
      <c r="J1731" s="203" t="str">
        <f t="shared" ref="J1731:J1794" si="86">IFERROR(AVERAGEIFS(B:B,A:A,A1731),"")</f>
        <v/>
      </c>
      <c r="K1731" s="54" t="str">
        <f t="shared" si="85"/>
        <v>By  Rs/-0</v>
      </c>
      <c r="L1731" s="51">
        <f>SUMIFS(D$2:D1731,C$2:C1731,C1731)-SUMIFS(E$2:E1731,C$2:C1731,C1731)+IFERROR(VLOOKUP(C1731,Master!B$1:F$101,5,FALSE),0)</f>
        <v>0</v>
      </c>
    </row>
    <row r="1732" spans="1:12">
      <c r="A1732" s="47">
        <f>IF(I1732=0,A1731,COUNTIF(I$2:I1732,"=0")+1)</f>
        <v>513</v>
      </c>
      <c r="B1732" s="203"/>
      <c r="C1732" s="345"/>
      <c r="D1732" s="189"/>
      <c r="E1732" s="188"/>
      <c r="F1732" s="190"/>
      <c r="G1732" t="e">
        <f t="shared" si="84"/>
        <v>#N/A</v>
      </c>
      <c r="H1732">
        <f>ROW()</f>
        <v>1732</v>
      </c>
      <c r="I1732" t="str">
        <f>IF(SUM(D1732:E1732)&lt;&gt;0,SUM(D$2:D1732)-SUM(E$2:E1732),"")</f>
        <v/>
      </c>
      <c r="J1732" s="203" t="str">
        <f t="shared" si="86"/>
        <v/>
      </c>
      <c r="K1732" s="54" t="str">
        <f t="shared" si="85"/>
        <v>By  Rs/-0</v>
      </c>
      <c r="L1732" s="51">
        <f>SUMIFS(D$2:D1732,C$2:C1732,C1732)-SUMIFS(E$2:E1732,C$2:C1732,C1732)+IFERROR(VLOOKUP(C1732,Master!B$1:F$101,5,FALSE),0)</f>
        <v>0</v>
      </c>
    </row>
    <row r="1733" spans="1:12">
      <c r="A1733" s="47">
        <f>IF(I1733=0,A1732,COUNTIF(I$2:I1733,"=0")+1)</f>
        <v>513</v>
      </c>
      <c r="B1733" s="203"/>
      <c r="C1733" s="345"/>
      <c r="D1733" s="189"/>
      <c r="E1733" s="188"/>
      <c r="F1733" s="190"/>
      <c r="G1733" t="e">
        <f t="shared" si="84"/>
        <v>#N/A</v>
      </c>
      <c r="H1733">
        <f>ROW()</f>
        <v>1733</v>
      </c>
      <c r="I1733" t="str">
        <f>IF(SUM(D1733:E1733)&lt;&gt;0,SUM(D$2:D1733)-SUM(E$2:E1733),"")</f>
        <v/>
      </c>
      <c r="J1733" s="203" t="str">
        <f t="shared" si="86"/>
        <v/>
      </c>
      <c r="K1733" s="54" t="str">
        <f t="shared" si="85"/>
        <v>By  Rs/-0</v>
      </c>
      <c r="L1733" s="51">
        <f>SUMIFS(D$2:D1733,C$2:C1733,C1733)-SUMIFS(E$2:E1733,C$2:C1733,C1733)+IFERROR(VLOOKUP(C1733,Master!B$1:F$101,5,FALSE),0)</f>
        <v>0</v>
      </c>
    </row>
    <row r="1734" spans="1:12">
      <c r="A1734" s="47">
        <f>IF(I1734=0,A1733,COUNTIF(I$2:I1734,"=0")+1)</f>
        <v>513</v>
      </c>
      <c r="B1734" s="203"/>
      <c r="C1734" s="345"/>
      <c r="D1734" s="189"/>
      <c r="E1734" s="188"/>
      <c r="F1734" s="190"/>
      <c r="G1734" t="e">
        <f t="shared" si="84"/>
        <v>#N/A</v>
      </c>
      <c r="H1734">
        <f>ROW()</f>
        <v>1734</v>
      </c>
      <c r="I1734" t="str">
        <f>IF(SUM(D1734:E1734)&lt;&gt;0,SUM(D$2:D1734)-SUM(E$2:E1734),"")</f>
        <v/>
      </c>
      <c r="J1734" s="203" t="str">
        <f t="shared" si="86"/>
        <v/>
      </c>
      <c r="K1734" s="54" t="str">
        <f t="shared" si="85"/>
        <v>By  Rs/-0</v>
      </c>
      <c r="L1734" s="51">
        <f>SUMIFS(D$2:D1734,C$2:C1734,C1734)-SUMIFS(E$2:E1734,C$2:C1734,C1734)+IFERROR(VLOOKUP(C1734,Master!B$1:F$101,5,FALSE),0)</f>
        <v>0</v>
      </c>
    </row>
    <row r="1735" spans="1:12">
      <c r="A1735" s="47">
        <f>IF(I1735=0,A1734,COUNTIF(I$2:I1735,"=0")+1)</f>
        <v>513</v>
      </c>
      <c r="B1735" s="203"/>
      <c r="C1735" s="345"/>
      <c r="D1735" s="189"/>
      <c r="E1735" s="188"/>
      <c r="F1735" s="190"/>
      <c r="G1735" t="e">
        <f t="shared" si="84"/>
        <v>#N/A</v>
      </c>
      <c r="H1735">
        <f>ROW()</f>
        <v>1735</v>
      </c>
      <c r="I1735" t="str">
        <f>IF(SUM(D1735:E1735)&lt;&gt;0,SUM(D$2:D1735)-SUM(E$2:E1735),"")</f>
        <v/>
      </c>
      <c r="J1735" s="203" t="str">
        <f t="shared" si="86"/>
        <v/>
      </c>
      <c r="K1735" s="54" t="str">
        <f t="shared" si="85"/>
        <v>By  Rs/-0</v>
      </c>
      <c r="L1735" s="51">
        <f>SUMIFS(D$2:D1735,C$2:C1735,C1735)-SUMIFS(E$2:E1735,C$2:C1735,C1735)+IFERROR(VLOOKUP(C1735,Master!B$1:F$101,5,FALSE),0)</f>
        <v>0</v>
      </c>
    </row>
    <row r="1736" spans="1:12">
      <c r="A1736" s="47">
        <f>IF(I1736=0,A1735,COUNTIF(I$2:I1736,"=0")+1)</f>
        <v>513</v>
      </c>
      <c r="B1736" s="203"/>
      <c r="C1736" s="345"/>
      <c r="D1736" s="189"/>
      <c r="E1736" s="188"/>
      <c r="F1736" s="190"/>
      <c r="G1736" t="e">
        <f t="shared" si="84"/>
        <v>#N/A</v>
      </c>
      <c r="H1736">
        <f>ROW()</f>
        <v>1736</v>
      </c>
      <c r="I1736" t="str">
        <f>IF(SUM(D1736:E1736)&lt;&gt;0,SUM(D$2:D1736)-SUM(E$2:E1736),"")</f>
        <v/>
      </c>
      <c r="J1736" s="203" t="str">
        <f t="shared" si="86"/>
        <v/>
      </c>
      <c r="K1736" s="54" t="str">
        <f t="shared" si="85"/>
        <v>By  Rs/-0</v>
      </c>
      <c r="L1736" s="51">
        <f>SUMIFS(D$2:D1736,C$2:C1736,C1736)-SUMIFS(E$2:E1736,C$2:C1736,C1736)+IFERROR(VLOOKUP(C1736,Master!B$1:F$101,5,FALSE),0)</f>
        <v>0</v>
      </c>
    </row>
    <row r="1737" spans="1:12">
      <c r="A1737" s="47">
        <f>IF(I1737=0,A1736,COUNTIF(I$2:I1737,"=0")+1)</f>
        <v>513</v>
      </c>
      <c r="B1737" s="203"/>
      <c r="C1737" s="345"/>
      <c r="D1737" s="189"/>
      <c r="E1737" s="188"/>
      <c r="F1737" s="190"/>
      <c r="G1737" t="e">
        <f t="shared" si="84"/>
        <v>#N/A</v>
      </c>
      <c r="H1737">
        <f>ROW()</f>
        <v>1737</v>
      </c>
      <c r="I1737" t="str">
        <f>IF(SUM(D1737:E1737)&lt;&gt;0,SUM(D$2:D1737)-SUM(E$2:E1737),"")</f>
        <v/>
      </c>
      <c r="J1737" s="203" t="str">
        <f t="shared" si="86"/>
        <v/>
      </c>
      <c r="K1737" s="54" t="str">
        <f t="shared" si="85"/>
        <v>By  Rs/-0</v>
      </c>
      <c r="L1737" s="51">
        <f>SUMIFS(D$2:D1737,C$2:C1737,C1737)-SUMIFS(E$2:E1737,C$2:C1737,C1737)+IFERROR(VLOOKUP(C1737,Master!B$1:F$101,5,FALSE),0)</f>
        <v>0</v>
      </c>
    </row>
    <row r="1738" spans="1:12">
      <c r="A1738" s="47">
        <f>IF(I1738=0,A1737,COUNTIF(I$2:I1738,"=0")+1)</f>
        <v>513</v>
      </c>
      <c r="B1738" s="203"/>
      <c r="C1738" s="345"/>
      <c r="D1738" s="189"/>
      <c r="E1738" s="188"/>
      <c r="F1738" s="190"/>
      <c r="G1738" t="e">
        <f t="shared" si="84"/>
        <v>#N/A</v>
      </c>
      <c r="H1738">
        <f>ROW()</f>
        <v>1738</v>
      </c>
      <c r="I1738" t="str">
        <f>IF(SUM(D1738:E1738)&lt;&gt;0,SUM(D$2:D1738)-SUM(E$2:E1738),"")</f>
        <v/>
      </c>
      <c r="J1738" s="203" t="str">
        <f t="shared" si="86"/>
        <v/>
      </c>
      <c r="K1738" s="54" t="str">
        <f t="shared" si="85"/>
        <v>By  Rs/-0</v>
      </c>
      <c r="L1738" s="51">
        <f>SUMIFS(D$2:D1738,C$2:C1738,C1738)-SUMIFS(E$2:E1738,C$2:C1738,C1738)+IFERROR(VLOOKUP(C1738,Master!B$1:F$101,5,FALSE),0)</f>
        <v>0</v>
      </c>
    </row>
    <row r="1739" spans="1:12">
      <c r="A1739" s="47">
        <f>IF(I1739=0,A1738,COUNTIF(I$2:I1739,"=0")+1)</f>
        <v>513</v>
      </c>
      <c r="B1739" s="203"/>
      <c r="C1739" s="345"/>
      <c r="D1739" s="189"/>
      <c r="E1739" s="188"/>
      <c r="F1739" s="190"/>
      <c r="G1739" t="e">
        <f t="shared" si="84"/>
        <v>#N/A</v>
      </c>
      <c r="H1739">
        <f>ROW()</f>
        <v>1739</v>
      </c>
      <c r="I1739" t="str">
        <f>IF(SUM(D1739:E1739)&lt;&gt;0,SUM(D$2:D1739)-SUM(E$2:E1739),"")</f>
        <v/>
      </c>
      <c r="J1739" s="203" t="str">
        <f t="shared" si="86"/>
        <v/>
      </c>
      <c r="K1739" s="54" t="str">
        <f t="shared" si="85"/>
        <v>By  Rs/-0</v>
      </c>
      <c r="L1739" s="51">
        <f>SUMIFS(D$2:D1739,C$2:C1739,C1739)-SUMIFS(E$2:E1739,C$2:C1739,C1739)+IFERROR(VLOOKUP(C1739,Master!B$1:F$101,5,FALSE),0)</f>
        <v>0</v>
      </c>
    </row>
    <row r="1740" spans="1:12">
      <c r="A1740" s="47">
        <f>IF(I1740=0,A1739,COUNTIF(I$2:I1740,"=0")+1)</f>
        <v>513</v>
      </c>
      <c r="B1740" s="203"/>
      <c r="C1740" s="345"/>
      <c r="D1740" s="189"/>
      <c r="E1740" s="188"/>
      <c r="F1740" s="190"/>
      <c r="G1740" t="e">
        <f t="shared" ref="G1740:G1803" si="87">VLOOKUP(C1740,LL,2,FALSE)</f>
        <v>#N/A</v>
      </c>
      <c r="H1740">
        <f>ROW()</f>
        <v>1740</v>
      </c>
      <c r="I1740" t="str">
        <f>IF(SUM(D1740:E1740)&lt;&gt;0,SUM(D$2:D1740)-SUM(E$2:E1740),"")</f>
        <v/>
      </c>
      <c r="J1740" s="203" t="str">
        <f t="shared" si="86"/>
        <v/>
      </c>
      <c r="K1740" s="54" t="str">
        <f t="shared" si="85"/>
        <v>By  Rs/-0</v>
      </c>
      <c r="L1740" s="51">
        <f>SUMIFS(D$2:D1740,C$2:C1740,C1740)-SUMIFS(E$2:E1740,C$2:C1740,C1740)+IFERROR(VLOOKUP(C1740,Master!B$1:F$101,5,FALSE),0)</f>
        <v>0</v>
      </c>
    </row>
    <row r="1741" spans="1:12">
      <c r="A1741" s="47">
        <f>IF(I1741=0,A1740,COUNTIF(I$2:I1741,"=0")+1)</f>
        <v>513</v>
      </c>
      <c r="B1741" s="203"/>
      <c r="C1741" s="345"/>
      <c r="D1741" s="189"/>
      <c r="E1741" s="188"/>
      <c r="F1741" s="190"/>
      <c r="G1741" t="e">
        <f t="shared" si="87"/>
        <v>#N/A</v>
      </c>
      <c r="H1741">
        <f>ROW()</f>
        <v>1741</v>
      </c>
      <c r="I1741" t="str">
        <f>IF(SUM(D1741:E1741)&lt;&gt;0,SUM(D$2:D1741)-SUM(E$2:E1741),"")</f>
        <v/>
      </c>
      <c r="J1741" s="203" t="str">
        <f t="shared" si="86"/>
        <v/>
      </c>
      <c r="K1741" s="54" t="str">
        <f t="shared" si="85"/>
        <v>By  Rs/-0</v>
      </c>
      <c r="L1741" s="51">
        <f>SUMIFS(D$2:D1741,C$2:C1741,C1741)-SUMIFS(E$2:E1741,C$2:C1741,C1741)+IFERROR(VLOOKUP(C1741,Master!B$1:F$101,5,FALSE),0)</f>
        <v>0</v>
      </c>
    </row>
    <row r="1742" spans="1:12">
      <c r="A1742" s="47">
        <f>IF(I1742=0,A1741,COUNTIF(I$2:I1742,"=0")+1)</f>
        <v>513</v>
      </c>
      <c r="B1742" s="203"/>
      <c r="C1742" s="345"/>
      <c r="D1742" s="189"/>
      <c r="E1742" s="188"/>
      <c r="F1742" s="190"/>
      <c r="G1742" t="e">
        <f t="shared" si="87"/>
        <v>#N/A</v>
      </c>
      <c r="H1742">
        <f>ROW()</f>
        <v>1742</v>
      </c>
      <c r="I1742" t="str">
        <f>IF(SUM(D1742:E1742)&lt;&gt;0,SUM(D$2:D1742)-SUM(E$2:E1742),"")</f>
        <v/>
      </c>
      <c r="J1742" s="203" t="str">
        <f t="shared" si="86"/>
        <v/>
      </c>
      <c r="K1742" s="54" t="str">
        <f t="shared" si="85"/>
        <v>By  Rs/-0</v>
      </c>
      <c r="L1742" s="51">
        <f>SUMIFS(D$2:D1742,C$2:C1742,C1742)-SUMIFS(E$2:E1742,C$2:C1742,C1742)+IFERROR(VLOOKUP(C1742,Master!B$1:F$101,5,FALSE),0)</f>
        <v>0</v>
      </c>
    </row>
    <row r="1743" spans="1:12">
      <c r="A1743" s="47">
        <f>IF(I1743=0,A1742,COUNTIF(I$2:I1743,"=0")+1)</f>
        <v>513</v>
      </c>
      <c r="B1743" s="203"/>
      <c r="C1743" s="345"/>
      <c r="D1743" s="189"/>
      <c r="E1743" s="188"/>
      <c r="F1743" s="190"/>
      <c r="G1743" t="e">
        <f t="shared" si="87"/>
        <v>#N/A</v>
      </c>
      <c r="H1743">
        <f>ROW()</f>
        <v>1743</v>
      </c>
      <c r="I1743" t="str">
        <f>IF(SUM(D1743:E1743)&lt;&gt;0,SUM(D$2:D1743)-SUM(E$2:E1743),"")</f>
        <v/>
      </c>
      <c r="J1743" s="203" t="str">
        <f t="shared" si="86"/>
        <v/>
      </c>
      <c r="K1743" s="54" t="str">
        <f t="shared" si="85"/>
        <v>By  Rs/-0</v>
      </c>
      <c r="L1743" s="51">
        <f>SUMIFS(D$2:D1743,C$2:C1743,C1743)-SUMIFS(E$2:E1743,C$2:C1743,C1743)+IFERROR(VLOOKUP(C1743,Master!B$1:F$101,5,FALSE),0)</f>
        <v>0</v>
      </c>
    </row>
    <row r="1744" spans="1:12">
      <c r="A1744" s="47">
        <f>IF(I1744=0,A1743,COUNTIF(I$2:I1744,"=0")+1)</f>
        <v>513</v>
      </c>
      <c r="B1744" s="203"/>
      <c r="C1744" s="345"/>
      <c r="D1744" s="189"/>
      <c r="E1744" s="188"/>
      <c r="F1744" s="190"/>
      <c r="G1744" t="e">
        <f t="shared" si="87"/>
        <v>#N/A</v>
      </c>
      <c r="H1744">
        <f>ROW()</f>
        <v>1744</v>
      </c>
      <c r="I1744" t="str">
        <f>IF(SUM(D1744:E1744)&lt;&gt;0,SUM(D$2:D1744)-SUM(E$2:E1744),"")</f>
        <v/>
      </c>
      <c r="J1744" s="203" t="str">
        <f t="shared" si="86"/>
        <v/>
      </c>
      <c r="K1744" s="54" t="str">
        <f t="shared" si="85"/>
        <v>By  Rs/-0</v>
      </c>
      <c r="L1744" s="51">
        <f>SUMIFS(D$2:D1744,C$2:C1744,C1744)-SUMIFS(E$2:E1744,C$2:C1744,C1744)+IFERROR(VLOOKUP(C1744,Master!B$1:F$101,5,FALSE),0)</f>
        <v>0</v>
      </c>
    </row>
    <row r="1745" spans="1:12">
      <c r="A1745" s="47">
        <f>IF(I1745=0,A1744,COUNTIF(I$2:I1745,"=0")+1)</f>
        <v>513</v>
      </c>
      <c r="B1745" s="203"/>
      <c r="C1745" s="345"/>
      <c r="D1745" s="189"/>
      <c r="E1745" s="188"/>
      <c r="F1745" s="190"/>
      <c r="G1745" t="e">
        <f t="shared" si="87"/>
        <v>#N/A</v>
      </c>
      <c r="H1745">
        <f>ROW()</f>
        <v>1745</v>
      </c>
      <c r="I1745" t="str">
        <f>IF(SUM(D1745:E1745)&lt;&gt;0,SUM(D$2:D1745)-SUM(E$2:E1745),"")</f>
        <v/>
      </c>
      <c r="J1745" s="203" t="str">
        <f t="shared" si="86"/>
        <v/>
      </c>
      <c r="K1745" s="54" t="str">
        <f t="shared" si="85"/>
        <v>By  Rs/-0</v>
      </c>
      <c r="L1745" s="51">
        <f>SUMIFS(D$2:D1745,C$2:C1745,C1745)-SUMIFS(E$2:E1745,C$2:C1745,C1745)+IFERROR(VLOOKUP(C1745,Master!B$1:F$101,5,FALSE),0)</f>
        <v>0</v>
      </c>
    </row>
    <row r="1746" spans="1:12">
      <c r="A1746" s="47">
        <f>IF(I1746=0,A1745,COUNTIF(I$2:I1746,"=0")+1)</f>
        <v>513</v>
      </c>
      <c r="B1746" s="203"/>
      <c r="C1746" s="345"/>
      <c r="D1746" s="189"/>
      <c r="E1746" s="188"/>
      <c r="F1746" s="190"/>
      <c r="G1746" t="e">
        <f t="shared" si="87"/>
        <v>#N/A</v>
      </c>
      <c r="H1746">
        <f>ROW()</f>
        <v>1746</v>
      </c>
      <c r="I1746" t="str">
        <f>IF(SUM(D1746:E1746)&lt;&gt;0,SUM(D$2:D1746)-SUM(E$2:E1746),"")</f>
        <v/>
      </c>
      <c r="J1746" s="203" t="str">
        <f t="shared" si="86"/>
        <v/>
      </c>
      <c r="K1746" s="54" t="str">
        <f t="shared" si="85"/>
        <v>By  Rs/-0</v>
      </c>
      <c r="L1746" s="51">
        <f>SUMIFS(D$2:D1746,C$2:C1746,C1746)-SUMIFS(E$2:E1746,C$2:C1746,C1746)+IFERROR(VLOOKUP(C1746,Master!B$1:F$101,5,FALSE),0)</f>
        <v>0</v>
      </c>
    </row>
    <row r="1747" spans="1:12">
      <c r="A1747" s="47">
        <f>IF(I1747=0,A1746,COUNTIF(I$2:I1747,"=0")+1)</f>
        <v>513</v>
      </c>
      <c r="B1747" s="203"/>
      <c r="C1747" s="345"/>
      <c r="D1747" s="189"/>
      <c r="E1747" s="188"/>
      <c r="F1747" s="190"/>
      <c r="G1747" t="e">
        <f t="shared" si="87"/>
        <v>#N/A</v>
      </c>
      <c r="H1747">
        <f>ROW()</f>
        <v>1747</v>
      </c>
      <c r="I1747" t="str">
        <f>IF(SUM(D1747:E1747)&lt;&gt;0,SUM(D$2:D1747)-SUM(E$2:E1747),"")</f>
        <v/>
      </c>
      <c r="J1747" s="203" t="str">
        <f t="shared" si="86"/>
        <v/>
      </c>
      <c r="K1747" s="54" t="str">
        <f t="shared" si="85"/>
        <v>By  Rs/-0</v>
      </c>
      <c r="L1747" s="51">
        <f>SUMIFS(D$2:D1747,C$2:C1747,C1747)-SUMIFS(E$2:E1747,C$2:C1747,C1747)+IFERROR(VLOOKUP(C1747,Master!B$1:F$101,5,FALSE),0)</f>
        <v>0</v>
      </c>
    </row>
    <row r="1748" spans="1:12">
      <c r="A1748" s="47">
        <f>IF(I1748=0,A1747,COUNTIF(I$2:I1748,"=0")+1)</f>
        <v>513</v>
      </c>
      <c r="B1748" s="203"/>
      <c r="C1748" s="345"/>
      <c r="D1748" s="189"/>
      <c r="E1748" s="188"/>
      <c r="F1748" s="190"/>
      <c r="G1748" t="e">
        <f t="shared" si="87"/>
        <v>#N/A</v>
      </c>
      <c r="H1748">
        <f>ROW()</f>
        <v>1748</v>
      </c>
      <c r="I1748" t="str">
        <f>IF(SUM(D1748:E1748)&lt;&gt;0,SUM(D$2:D1748)-SUM(E$2:E1748),"")</f>
        <v/>
      </c>
      <c r="J1748" s="203" t="str">
        <f t="shared" si="86"/>
        <v/>
      </c>
      <c r="K1748" s="54" t="str">
        <f t="shared" si="85"/>
        <v>By  Rs/-0</v>
      </c>
      <c r="L1748" s="51">
        <f>SUMIFS(D$2:D1748,C$2:C1748,C1748)-SUMIFS(E$2:E1748,C$2:C1748,C1748)+IFERROR(VLOOKUP(C1748,Master!B$1:F$101,5,FALSE),0)</f>
        <v>0</v>
      </c>
    </row>
    <row r="1749" spans="1:12">
      <c r="A1749" s="47">
        <f>IF(I1749=0,A1748,COUNTIF(I$2:I1749,"=0")+1)</f>
        <v>513</v>
      </c>
      <c r="B1749" s="203"/>
      <c r="C1749" s="345"/>
      <c r="D1749" s="189"/>
      <c r="E1749" s="188"/>
      <c r="F1749" s="190"/>
      <c r="G1749" t="e">
        <f t="shared" si="87"/>
        <v>#N/A</v>
      </c>
      <c r="H1749">
        <f>ROW()</f>
        <v>1749</v>
      </c>
      <c r="I1749" t="str">
        <f>IF(SUM(D1749:E1749)&lt;&gt;0,SUM(D$2:D1749)-SUM(E$2:E1749),"")</f>
        <v/>
      </c>
      <c r="J1749" s="203" t="str">
        <f t="shared" si="86"/>
        <v/>
      </c>
      <c r="K1749" s="54" t="str">
        <f t="shared" si="85"/>
        <v>By  Rs/-0</v>
      </c>
      <c r="L1749" s="51">
        <f>SUMIFS(D$2:D1749,C$2:C1749,C1749)-SUMIFS(E$2:E1749,C$2:C1749,C1749)+IFERROR(VLOOKUP(C1749,Master!B$1:F$101,5,FALSE),0)</f>
        <v>0</v>
      </c>
    </row>
    <row r="1750" spans="1:12">
      <c r="A1750" s="47">
        <f>IF(I1750=0,A1749,COUNTIF(I$2:I1750,"=0")+1)</f>
        <v>513</v>
      </c>
      <c r="B1750" s="203"/>
      <c r="C1750" s="345"/>
      <c r="D1750" s="189"/>
      <c r="E1750" s="188"/>
      <c r="F1750" s="190"/>
      <c r="G1750" t="e">
        <f t="shared" si="87"/>
        <v>#N/A</v>
      </c>
      <c r="H1750">
        <f>ROW()</f>
        <v>1750</v>
      </c>
      <c r="I1750" t="str">
        <f>IF(SUM(D1750:E1750)&lt;&gt;0,SUM(D$2:D1750)-SUM(E$2:E1750),"")</f>
        <v/>
      </c>
      <c r="J1750" s="203" t="str">
        <f t="shared" si="86"/>
        <v/>
      </c>
      <c r="K1750" s="54" t="str">
        <f t="shared" si="85"/>
        <v>By  Rs/-0</v>
      </c>
      <c r="L1750" s="51">
        <f>SUMIFS(D$2:D1750,C$2:C1750,C1750)-SUMIFS(E$2:E1750,C$2:C1750,C1750)+IFERROR(VLOOKUP(C1750,Master!B$1:F$101,5,FALSE),0)</f>
        <v>0</v>
      </c>
    </row>
    <row r="1751" spans="1:12">
      <c r="A1751" s="47">
        <f>IF(I1751=0,A1750,COUNTIF(I$2:I1751,"=0")+1)</f>
        <v>513</v>
      </c>
      <c r="B1751" s="203"/>
      <c r="C1751" s="345"/>
      <c r="D1751" s="189"/>
      <c r="E1751" s="188"/>
      <c r="F1751" s="190"/>
      <c r="G1751" t="e">
        <f t="shared" si="87"/>
        <v>#N/A</v>
      </c>
      <c r="H1751">
        <f>ROW()</f>
        <v>1751</v>
      </c>
      <c r="I1751" t="str">
        <f>IF(SUM(D1751:E1751)&lt;&gt;0,SUM(D$2:D1751)-SUM(E$2:E1751),"")</f>
        <v/>
      </c>
      <c r="J1751" s="203" t="str">
        <f t="shared" si="86"/>
        <v/>
      </c>
      <c r="K1751" s="54" t="str">
        <f t="shared" si="85"/>
        <v>By  Rs/-0</v>
      </c>
      <c r="L1751" s="51">
        <f>SUMIFS(D$2:D1751,C$2:C1751,C1751)-SUMIFS(E$2:E1751,C$2:C1751,C1751)+IFERROR(VLOOKUP(C1751,Master!B$1:F$101,5,FALSE),0)</f>
        <v>0</v>
      </c>
    </row>
    <row r="1752" spans="1:12">
      <c r="A1752" s="47">
        <f>IF(I1752=0,A1751,COUNTIF(I$2:I1752,"=0")+1)</f>
        <v>513</v>
      </c>
      <c r="B1752" s="203"/>
      <c r="C1752" s="345"/>
      <c r="D1752" s="189"/>
      <c r="E1752" s="188"/>
      <c r="F1752" s="190"/>
      <c r="G1752" t="e">
        <f t="shared" si="87"/>
        <v>#N/A</v>
      </c>
      <c r="H1752">
        <f>ROW()</f>
        <v>1752</v>
      </c>
      <c r="I1752" t="str">
        <f>IF(SUM(D1752:E1752)&lt;&gt;0,SUM(D$2:D1752)-SUM(E$2:E1752),"")</f>
        <v/>
      </c>
      <c r="J1752" s="203" t="str">
        <f t="shared" si="86"/>
        <v/>
      </c>
      <c r="K1752" s="54" t="str">
        <f t="shared" si="85"/>
        <v>By  Rs/-0</v>
      </c>
      <c r="L1752" s="51">
        <f>SUMIFS(D$2:D1752,C$2:C1752,C1752)-SUMIFS(E$2:E1752,C$2:C1752,C1752)+IFERROR(VLOOKUP(C1752,Master!B$1:F$101,5,FALSE),0)</f>
        <v>0</v>
      </c>
    </row>
    <row r="1753" spans="1:12">
      <c r="A1753" s="47">
        <f>IF(I1753=0,A1752,COUNTIF(I$2:I1753,"=0")+1)</f>
        <v>513</v>
      </c>
      <c r="B1753" s="203"/>
      <c r="C1753" s="345"/>
      <c r="D1753" s="189"/>
      <c r="E1753" s="188"/>
      <c r="F1753" s="190"/>
      <c r="G1753" t="e">
        <f t="shared" si="87"/>
        <v>#N/A</v>
      </c>
      <c r="H1753">
        <f>ROW()</f>
        <v>1753</v>
      </c>
      <c r="I1753" t="str">
        <f>IF(SUM(D1753:E1753)&lt;&gt;0,SUM(D$2:D1753)-SUM(E$2:E1753),"")</f>
        <v/>
      </c>
      <c r="J1753" s="203" t="str">
        <f t="shared" si="86"/>
        <v/>
      </c>
      <c r="K1753" s="54" t="str">
        <f t="shared" si="85"/>
        <v>By  Rs/-0</v>
      </c>
      <c r="L1753" s="51">
        <f>SUMIFS(D$2:D1753,C$2:C1753,C1753)-SUMIFS(E$2:E1753,C$2:C1753,C1753)+IFERROR(VLOOKUP(C1753,Master!B$1:F$101,5,FALSE),0)</f>
        <v>0</v>
      </c>
    </row>
    <row r="1754" spans="1:12">
      <c r="A1754" s="47">
        <f>IF(I1754=0,A1753,COUNTIF(I$2:I1754,"=0")+1)</f>
        <v>513</v>
      </c>
      <c r="B1754" s="203"/>
      <c r="C1754" s="345"/>
      <c r="D1754" s="189"/>
      <c r="E1754" s="188"/>
      <c r="F1754" s="190"/>
      <c r="G1754" t="e">
        <f t="shared" si="87"/>
        <v>#N/A</v>
      </c>
      <c r="H1754">
        <f>ROW()</f>
        <v>1754</v>
      </c>
      <c r="I1754" t="str">
        <f>IF(SUM(D1754:E1754)&lt;&gt;0,SUM(D$2:D1754)-SUM(E$2:E1754),"")</f>
        <v/>
      </c>
      <c r="J1754" s="203" t="str">
        <f t="shared" si="86"/>
        <v/>
      </c>
      <c r="K1754" s="54" t="str">
        <f t="shared" si="85"/>
        <v>By  Rs/-0</v>
      </c>
      <c r="L1754" s="51">
        <f>SUMIFS(D$2:D1754,C$2:C1754,C1754)-SUMIFS(E$2:E1754,C$2:C1754,C1754)+IFERROR(VLOOKUP(C1754,Master!B$1:F$101,5,FALSE),0)</f>
        <v>0</v>
      </c>
    </row>
    <row r="1755" spans="1:12">
      <c r="A1755" s="47">
        <f>IF(I1755=0,A1754,COUNTIF(I$2:I1755,"=0")+1)</f>
        <v>513</v>
      </c>
      <c r="B1755" s="203"/>
      <c r="C1755" s="345"/>
      <c r="D1755" s="189"/>
      <c r="E1755" s="188"/>
      <c r="F1755" s="190"/>
      <c r="G1755" t="e">
        <f t="shared" si="87"/>
        <v>#N/A</v>
      </c>
      <c r="H1755">
        <f>ROW()</f>
        <v>1755</v>
      </c>
      <c r="I1755" t="str">
        <f>IF(SUM(D1755:E1755)&lt;&gt;0,SUM(D$2:D1755)-SUM(E$2:E1755),"")</f>
        <v/>
      </c>
      <c r="J1755" s="203" t="str">
        <f t="shared" si="86"/>
        <v/>
      </c>
      <c r="K1755" s="54" t="str">
        <f t="shared" si="85"/>
        <v>By  Rs/-0</v>
      </c>
      <c r="L1755" s="51">
        <f>SUMIFS(D$2:D1755,C$2:C1755,C1755)-SUMIFS(E$2:E1755,C$2:C1755,C1755)+IFERROR(VLOOKUP(C1755,Master!B$1:F$101,5,FALSE),0)</f>
        <v>0</v>
      </c>
    </row>
    <row r="1756" spans="1:12">
      <c r="A1756" s="47">
        <f>IF(I1756=0,A1755,COUNTIF(I$2:I1756,"=0")+1)</f>
        <v>513</v>
      </c>
      <c r="B1756" s="203"/>
      <c r="C1756" s="345"/>
      <c r="D1756" s="189"/>
      <c r="E1756" s="188"/>
      <c r="F1756" s="190"/>
      <c r="G1756" t="e">
        <f t="shared" si="87"/>
        <v>#N/A</v>
      </c>
      <c r="H1756">
        <f>ROW()</f>
        <v>1756</v>
      </c>
      <c r="I1756" t="str">
        <f>IF(SUM(D1756:E1756)&lt;&gt;0,SUM(D$2:D1756)-SUM(E$2:E1756),"")</f>
        <v/>
      </c>
      <c r="J1756" s="203" t="str">
        <f t="shared" si="86"/>
        <v/>
      </c>
      <c r="K1756" s="54" t="str">
        <f t="shared" si="85"/>
        <v>By  Rs/-0</v>
      </c>
      <c r="L1756" s="51">
        <f>SUMIFS(D$2:D1756,C$2:C1756,C1756)-SUMIFS(E$2:E1756,C$2:C1756,C1756)+IFERROR(VLOOKUP(C1756,Master!B$1:F$101,5,FALSE),0)</f>
        <v>0</v>
      </c>
    </row>
    <row r="1757" spans="1:12">
      <c r="A1757" s="47">
        <f>IF(I1757=0,A1756,COUNTIF(I$2:I1757,"=0")+1)</f>
        <v>513</v>
      </c>
      <c r="B1757" s="203"/>
      <c r="C1757" s="345"/>
      <c r="D1757" s="189"/>
      <c r="E1757" s="188"/>
      <c r="F1757" s="190"/>
      <c r="G1757" t="e">
        <f t="shared" si="87"/>
        <v>#N/A</v>
      </c>
      <c r="H1757">
        <f>ROW()</f>
        <v>1757</v>
      </c>
      <c r="I1757" t="str">
        <f>IF(SUM(D1757:E1757)&lt;&gt;0,SUM(D$2:D1757)-SUM(E$2:E1757),"")</f>
        <v/>
      </c>
      <c r="J1757" s="203" t="str">
        <f t="shared" si="86"/>
        <v/>
      </c>
      <c r="K1757" s="54" t="str">
        <f t="shared" si="85"/>
        <v>By  Rs/-0</v>
      </c>
      <c r="L1757" s="51">
        <f>SUMIFS(D$2:D1757,C$2:C1757,C1757)-SUMIFS(E$2:E1757,C$2:C1757,C1757)+IFERROR(VLOOKUP(C1757,Master!B$1:F$101,5,FALSE),0)</f>
        <v>0</v>
      </c>
    </row>
    <row r="1758" spans="1:12">
      <c r="A1758" s="47">
        <f>IF(I1758=0,A1757,COUNTIF(I$2:I1758,"=0")+1)</f>
        <v>513</v>
      </c>
      <c r="B1758" s="203"/>
      <c r="C1758" s="345"/>
      <c r="D1758" s="189"/>
      <c r="E1758" s="188"/>
      <c r="F1758" s="190"/>
      <c r="G1758" t="e">
        <f t="shared" si="87"/>
        <v>#N/A</v>
      </c>
      <c r="H1758">
        <f>ROW()</f>
        <v>1758</v>
      </c>
      <c r="I1758" t="str">
        <f>IF(SUM(D1758:E1758)&lt;&gt;0,SUM(D$2:D1758)-SUM(E$2:E1758),"")</f>
        <v/>
      </c>
      <c r="J1758" s="203" t="str">
        <f t="shared" si="86"/>
        <v/>
      </c>
      <c r="K1758" s="54" t="str">
        <f t="shared" si="85"/>
        <v>By  Rs/-0</v>
      </c>
      <c r="L1758" s="51">
        <f>SUMIFS(D$2:D1758,C$2:C1758,C1758)-SUMIFS(E$2:E1758,C$2:C1758,C1758)+IFERROR(VLOOKUP(C1758,Master!B$1:F$101,5,FALSE),0)</f>
        <v>0</v>
      </c>
    </row>
    <row r="1759" spans="1:12">
      <c r="A1759" s="47">
        <f>IF(I1759=0,A1758,COUNTIF(I$2:I1759,"=0")+1)</f>
        <v>513</v>
      </c>
      <c r="B1759" s="203"/>
      <c r="C1759" s="345"/>
      <c r="D1759" s="189"/>
      <c r="E1759" s="188"/>
      <c r="F1759" s="190"/>
      <c r="G1759" t="e">
        <f t="shared" si="87"/>
        <v>#N/A</v>
      </c>
      <c r="H1759">
        <f>ROW()</f>
        <v>1759</v>
      </c>
      <c r="I1759" t="str">
        <f>IF(SUM(D1759:E1759)&lt;&gt;0,SUM(D$2:D1759)-SUM(E$2:E1759),"")</f>
        <v/>
      </c>
      <c r="J1759" s="203" t="str">
        <f t="shared" si="86"/>
        <v/>
      </c>
      <c r="K1759" s="54" t="str">
        <f t="shared" si="85"/>
        <v>By  Rs/-0</v>
      </c>
      <c r="L1759" s="51">
        <f>SUMIFS(D$2:D1759,C$2:C1759,C1759)-SUMIFS(E$2:E1759,C$2:C1759,C1759)+IFERROR(VLOOKUP(C1759,Master!B$1:F$101,5,FALSE),0)</f>
        <v>0</v>
      </c>
    </row>
    <row r="1760" spans="1:12">
      <c r="A1760" s="47">
        <f>IF(I1760=0,A1759,COUNTIF(I$2:I1760,"=0")+1)</f>
        <v>513</v>
      </c>
      <c r="B1760" s="203"/>
      <c r="C1760" s="345"/>
      <c r="D1760" s="189"/>
      <c r="E1760" s="188"/>
      <c r="F1760" s="190"/>
      <c r="G1760" t="e">
        <f t="shared" si="87"/>
        <v>#N/A</v>
      </c>
      <c r="H1760">
        <f>ROW()</f>
        <v>1760</v>
      </c>
      <c r="I1760" t="str">
        <f>IF(SUM(D1760:E1760)&lt;&gt;0,SUM(D$2:D1760)-SUM(E$2:E1760),"")</f>
        <v/>
      </c>
      <c r="J1760" s="203" t="str">
        <f t="shared" si="86"/>
        <v/>
      </c>
      <c r="K1760" s="54" t="str">
        <f t="shared" si="85"/>
        <v>By  Rs/-0</v>
      </c>
      <c r="L1760" s="51">
        <f>SUMIFS(D$2:D1760,C$2:C1760,C1760)-SUMIFS(E$2:E1760,C$2:C1760,C1760)+IFERROR(VLOOKUP(C1760,Master!B$1:F$101,5,FALSE),0)</f>
        <v>0</v>
      </c>
    </row>
    <row r="1761" spans="1:12">
      <c r="A1761" s="47">
        <f>IF(I1761=0,A1760,COUNTIF(I$2:I1761,"=0")+1)</f>
        <v>513</v>
      </c>
      <c r="B1761" s="203"/>
      <c r="C1761" s="345"/>
      <c r="D1761" s="189"/>
      <c r="E1761" s="188"/>
      <c r="F1761" s="190"/>
      <c r="G1761" t="e">
        <f t="shared" si="87"/>
        <v>#N/A</v>
      </c>
      <c r="H1761">
        <f>ROW()</f>
        <v>1761</v>
      </c>
      <c r="I1761" t="str">
        <f>IF(SUM(D1761:E1761)&lt;&gt;0,SUM(D$2:D1761)-SUM(E$2:E1761),"")</f>
        <v/>
      </c>
      <c r="J1761" s="203" t="str">
        <f t="shared" si="86"/>
        <v/>
      </c>
      <c r="K1761" s="54" t="str">
        <f t="shared" si="85"/>
        <v>By  Rs/-0</v>
      </c>
      <c r="L1761" s="51">
        <f>SUMIFS(D$2:D1761,C$2:C1761,C1761)-SUMIFS(E$2:E1761,C$2:C1761,C1761)+IFERROR(VLOOKUP(C1761,Master!B$1:F$101,5,FALSE),0)</f>
        <v>0</v>
      </c>
    </row>
    <row r="1762" spans="1:12">
      <c r="A1762" s="47">
        <f>IF(I1762=0,A1761,COUNTIF(I$2:I1762,"=0")+1)</f>
        <v>513</v>
      </c>
      <c r="B1762" s="203"/>
      <c r="C1762" s="345"/>
      <c r="D1762" s="189"/>
      <c r="E1762" s="188"/>
      <c r="F1762" s="190"/>
      <c r="G1762" t="e">
        <f t="shared" si="87"/>
        <v>#N/A</v>
      </c>
      <c r="H1762">
        <f>ROW()</f>
        <v>1762</v>
      </c>
      <c r="I1762" t="str">
        <f>IF(SUM(D1762:E1762)&lt;&gt;0,SUM(D$2:D1762)-SUM(E$2:E1762),"")</f>
        <v/>
      </c>
      <c r="J1762" s="203" t="str">
        <f t="shared" si="86"/>
        <v/>
      </c>
      <c r="K1762" s="54" t="str">
        <f t="shared" si="85"/>
        <v>By  Rs/-0</v>
      </c>
      <c r="L1762" s="51">
        <f>SUMIFS(D$2:D1762,C$2:C1762,C1762)-SUMIFS(E$2:E1762,C$2:C1762,C1762)+IFERROR(VLOOKUP(C1762,Master!B$1:F$101,5,FALSE),0)</f>
        <v>0</v>
      </c>
    </row>
    <row r="1763" spans="1:12">
      <c r="A1763" s="47">
        <f>IF(I1763=0,A1762,COUNTIF(I$2:I1763,"=0")+1)</f>
        <v>513</v>
      </c>
      <c r="B1763" s="203"/>
      <c r="C1763" s="345"/>
      <c r="D1763" s="189"/>
      <c r="E1763" s="188"/>
      <c r="F1763" s="190"/>
      <c r="G1763" t="e">
        <f t="shared" si="87"/>
        <v>#N/A</v>
      </c>
      <c r="H1763">
        <f>ROW()</f>
        <v>1763</v>
      </c>
      <c r="I1763" t="str">
        <f>IF(SUM(D1763:E1763)&lt;&gt;0,SUM(D$2:D1763)-SUM(E$2:E1763),"")</f>
        <v/>
      </c>
      <c r="J1763" s="203" t="str">
        <f t="shared" si="86"/>
        <v/>
      </c>
      <c r="K1763" s="54" t="str">
        <f t="shared" si="85"/>
        <v>By  Rs/-0</v>
      </c>
      <c r="L1763" s="51">
        <f>SUMIFS(D$2:D1763,C$2:C1763,C1763)-SUMIFS(E$2:E1763,C$2:C1763,C1763)+IFERROR(VLOOKUP(C1763,Master!B$1:F$101,5,FALSE),0)</f>
        <v>0</v>
      </c>
    </row>
    <row r="1764" spans="1:12">
      <c r="A1764" s="47">
        <f>IF(I1764=0,A1763,COUNTIF(I$2:I1764,"=0")+1)</f>
        <v>513</v>
      </c>
      <c r="B1764" s="203"/>
      <c r="C1764" s="345"/>
      <c r="D1764" s="189"/>
      <c r="E1764" s="188"/>
      <c r="F1764" s="190"/>
      <c r="G1764" t="e">
        <f t="shared" si="87"/>
        <v>#N/A</v>
      </c>
      <c r="H1764">
        <f>ROW()</f>
        <v>1764</v>
      </c>
      <c r="I1764" t="str">
        <f>IF(SUM(D1764:E1764)&lt;&gt;0,SUM(D$2:D1764)-SUM(E$2:E1764),"")</f>
        <v/>
      </c>
      <c r="J1764" s="203" t="str">
        <f t="shared" si="86"/>
        <v/>
      </c>
      <c r="K1764" s="54" t="str">
        <f t="shared" si="85"/>
        <v>By  Rs/-0</v>
      </c>
      <c r="L1764" s="51">
        <f>SUMIFS(D$2:D1764,C$2:C1764,C1764)-SUMIFS(E$2:E1764,C$2:C1764,C1764)+IFERROR(VLOOKUP(C1764,Master!B$1:F$101,5,FALSE),0)</f>
        <v>0</v>
      </c>
    </row>
    <row r="1765" spans="1:12">
      <c r="A1765" s="47">
        <f>IF(I1765=0,A1764,COUNTIF(I$2:I1765,"=0")+1)</f>
        <v>513</v>
      </c>
      <c r="B1765" s="203"/>
      <c r="C1765" s="345"/>
      <c r="D1765" s="189"/>
      <c r="E1765" s="188"/>
      <c r="F1765" s="190"/>
      <c r="G1765" t="e">
        <f t="shared" si="87"/>
        <v>#N/A</v>
      </c>
      <c r="H1765">
        <f>ROW()</f>
        <v>1765</v>
      </c>
      <c r="I1765" t="str">
        <f>IF(SUM(D1765:E1765)&lt;&gt;0,SUM(D$2:D1765)-SUM(E$2:E1765),"")</f>
        <v/>
      </c>
      <c r="J1765" s="203" t="str">
        <f t="shared" si="86"/>
        <v/>
      </c>
      <c r="K1765" s="54" t="str">
        <f t="shared" si="85"/>
        <v>By  Rs/-0</v>
      </c>
      <c r="L1765" s="51">
        <f>SUMIFS(D$2:D1765,C$2:C1765,C1765)-SUMIFS(E$2:E1765,C$2:C1765,C1765)+IFERROR(VLOOKUP(C1765,Master!B$1:F$101,5,FALSE),0)</f>
        <v>0</v>
      </c>
    </row>
    <row r="1766" spans="1:12">
      <c r="A1766" s="47">
        <f>IF(I1766=0,A1765,COUNTIF(I$2:I1766,"=0")+1)</f>
        <v>513</v>
      </c>
      <c r="B1766" s="203"/>
      <c r="C1766" s="345"/>
      <c r="D1766" s="189"/>
      <c r="E1766" s="188"/>
      <c r="F1766" s="190"/>
      <c r="G1766" t="e">
        <f t="shared" si="87"/>
        <v>#N/A</v>
      </c>
      <c r="H1766">
        <f>ROW()</f>
        <v>1766</v>
      </c>
      <c r="I1766" t="str">
        <f>IF(SUM(D1766:E1766)&lt;&gt;0,SUM(D$2:D1766)-SUM(E$2:E1766),"")</f>
        <v/>
      </c>
      <c r="J1766" s="203" t="str">
        <f t="shared" si="86"/>
        <v/>
      </c>
      <c r="K1766" s="54" t="str">
        <f t="shared" si="85"/>
        <v>By  Rs/-0</v>
      </c>
      <c r="L1766" s="51">
        <f>SUMIFS(D$2:D1766,C$2:C1766,C1766)-SUMIFS(E$2:E1766,C$2:C1766,C1766)+IFERROR(VLOOKUP(C1766,Master!B$1:F$101,5,FALSE),0)</f>
        <v>0</v>
      </c>
    </row>
    <row r="1767" spans="1:12">
      <c r="A1767" s="47">
        <f>IF(I1767=0,A1766,COUNTIF(I$2:I1767,"=0")+1)</f>
        <v>513</v>
      </c>
      <c r="B1767" s="203"/>
      <c r="C1767" s="345"/>
      <c r="D1767" s="189"/>
      <c r="E1767" s="188"/>
      <c r="F1767" s="190"/>
      <c r="G1767" t="e">
        <f t="shared" si="87"/>
        <v>#N/A</v>
      </c>
      <c r="H1767">
        <f>ROW()</f>
        <v>1767</v>
      </c>
      <c r="I1767" t="str">
        <f>IF(SUM(D1767:E1767)&lt;&gt;0,SUM(D$2:D1767)-SUM(E$2:E1767),"")</f>
        <v/>
      </c>
      <c r="J1767" s="203" t="str">
        <f t="shared" si="86"/>
        <v/>
      </c>
      <c r="K1767" s="54" t="str">
        <f t="shared" si="85"/>
        <v>By  Rs/-0</v>
      </c>
      <c r="L1767" s="51">
        <f>SUMIFS(D$2:D1767,C$2:C1767,C1767)-SUMIFS(E$2:E1767,C$2:C1767,C1767)+IFERROR(VLOOKUP(C1767,Master!B$1:F$101,5,FALSE),0)</f>
        <v>0</v>
      </c>
    </row>
    <row r="1768" spans="1:12">
      <c r="A1768" s="47">
        <f>IF(I1768=0,A1767,COUNTIF(I$2:I1768,"=0")+1)</f>
        <v>513</v>
      </c>
      <c r="B1768" s="203"/>
      <c r="C1768" s="345"/>
      <c r="D1768" s="189"/>
      <c r="E1768" s="188"/>
      <c r="F1768" s="190"/>
      <c r="G1768" t="e">
        <f t="shared" si="87"/>
        <v>#N/A</v>
      </c>
      <c r="H1768">
        <f>ROW()</f>
        <v>1768</v>
      </c>
      <c r="I1768" t="str">
        <f>IF(SUM(D1768:E1768)&lt;&gt;0,SUM(D$2:D1768)-SUM(E$2:E1768),"")</f>
        <v/>
      </c>
      <c r="J1768" s="203" t="str">
        <f t="shared" si="86"/>
        <v/>
      </c>
      <c r="K1768" s="54" t="str">
        <f t="shared" si="85"/>
        <v>By  Rs/-0</v>
      </c>
      <c r="L1768" s="51">
        <f>SUMIFS(D$2:D1768,C$2:C1768,C1768)-SUMIFS(E$2:E1768,C$2:C1768,C1768)+IFERROR(VLOOKUP(C1768,Master!B$1:F$101,5,FALSE),0)</f>
        <v>0</v>
      </c>
    </row>
    <row r="1769" spans="1:12">
      <c r="A1769" s="47">
        <f>IF(I1769=0,A1768,COUNTIF(I$2:I1769,"=0")+1)</f>
        <v>513</v>
      </c>
      <c r="B1769" s="203"/>
      <c r="C1769" s="345"/>
      <c r="D1769" s="189"/>
      <c r="E1769" s="188"/>
      <c r="F1769" s="190"/>
      <c r="G1769" t="e">
        <f t="shared" si="87"/>
        <v>#N/A</v>
      </c>
      <c r="H1769">
        <f>ROW()</f>
        <v>1769</v>
      </c>
      <c r="I1769" t="str">
        <f>IF(SUM(D1769:E1769)&lt;&gt;0,SUM(D$2:D1769)-SUM(E$2:E1769),"")</f>
        <v/>
      </c>
      <c r="J1769" s="203" t="str">
        <f t="shared" si="86"/>
        <v/>
      </c>
      <c r="K1769" s="54" t="str">
        <f t="shared" si="85"/>
        <v>By  Rs/-0</v>
      </c>
      <c r="L1769" s="51">
        <f>SUMIFS(D$2:D1769,C$2:C1769,C1769)-SUMIFS(E$2:E1769,C$2:C1769,C1769)+IFERROR(VLOOKUP(C1769,Master!B$1:F$101,5,FALSE),0)</f>
        <v>0</v>
      </c>
    </row>
    <row r="1770" spans="1:12">
      <c r="A1770" s="47">
        <f>IF(I1770=0,A1769,COUNTIF(I$2:I1770,"=0")+1)</f>
        <v>513</v>
      </c>
      <c r="B1770" s="203"/>
      <c r="C1770" s="345"/>
      <c r="D1770" s="189"/>
      <c r="E1770" s="188"/>
      <c r="F1770" s="190"/>
      <c r="G1770" t="e">
        <f t="shared" si="87"/>
        <v>#N/A</v>
      </c>
      <c r="H1770">
        <f>ROW()</f>
        <v>1770</v>
      </c>
      <c r="I1770" t="str">
        <f>IF(SUM(D1770:E1770)&lt;&gt;0,SUM(D$2:D1770)-SUM(E$2:E1770),"")</f>
        <v/>
      </c>
      <c r="J1770" s="203" t="str">
        <f t="shared" si="86"/>
        <v/>
      </c>
      <c r="K1770" s="54" t="str">
        <f t="shared" si="85"/>
        <v>By  Rs/-0</v>
      </c>
      <c r="L1770" s="51">
        <f>SUMIFS(D$2:D1770,C$2:C1770,C1770)-SUMIFS(E$2:E1770,C$2:C1770,C1770)+IFERROR(VLOOKUP(C1770,Master!B$1:F$101,5,FALSE),0)</f>
        <v>0</v>
      </c>
    </row>
    <row r="1771" spans="1:12">
      <c r="A1771" s="47">
        <f>IF(I1771=0,A1770,COUNTIF(I$2:I1771,"=0")+1)</f>
        <v>513</v>
      </c>
      <c r="B1771" s="203"/>
      <c r="C1771" s="345"/>
      <c r="D1771" s="189"/>
      <c r="E1771" s="188"/>
      <c r="F1771" s="190"/>
      <c r="G1771" t="e">
        <f t="shared" si="87"/>
        <v>#N/A</v>
      </c>
      <c r="H1771">
        <f>ROW()</f>
        <v>1771</v>
      </c>
      <c r="I1771" t="str">
        <f>IF(SUM(D1771:E1771)&lt;&gt;0,SUM(D$2:D1771)-SUM(E$2:E1771),"")</f>
        <v/>
      </c>
      <c r="J1771" s="203" t="str">
        <f t="shared" si="86"/>
        <v/>
      </c>
      <c r="K1771" s="54" t="str">
        <f t="shared" si="85"/>
        <v>By  Rs/-0</v>
      </c>
      <c r="L1771" s="51">
        <f>SUMIFS(D$2:D1771,C$2:C1771,C1771)-SUMIFS(E$2:E1771,C$2:C1771,C1771)+IFERROR(VLOOKUP(C1771,Master!B$1:F$101,5,FALSE),0)</f>
        <v>0</v>
      </c>
    </row>
    <row r="1772" spans="1:12">
      <c r="A1772" s="47">
        <f>IF(I1772=0,A1771,COUNTIF(I$2:I1772,"=0")+1)</f>
        <v>513</v>
      </c>
      <c r="B1772" s="203"/>
      <c r="C1772" s="345"/>
      <c r="D1772" s="189"/>
      <c r="E1772" s="188"/>
      <c r="F1772" s="190"/>
      <c r="G1772" t="e">
        <f t="shared" si="87"/>
        <v>#N/A</v>
      </c>
      <c r="H1772">
        <f>ROW()</f>
        <v>1772</v>
      </c>
      <c r="I1772" t="str">
        <f>IF(SUM(D1772:E1772)&lt;&gt;0,SUM(D$2:D1772)-SUM(E$2:E1772),"")</f>
        <v/>
      </c>
      <c r="J1772" s="203" t="str">
        <f t="shared" si="86"/>
        <v/>
      </c>
      <c r="K1772" s="54" t="str">
        <f t="shared" si="85"/>
        <v>By  Rs/-0</v>
      </c>
      <c r="L1772" s="51">
        <f>SUMIFS(D$2:D1772,C$2:C1772,C1772)-SUMIFS(E$2:E1772,C$2:C1772,C1772)+IFERROR(VLOOKUP(C1772,Master!B$1:F$101,5,FALSE),0)</f>
        <v>0</v>
      </c>
    </row>
    <row r="1773" spans="1:12">
      <c r="A1773" s="47">
        <f>IF(I1773=0,A1772,COUNTIF(I$2:I1773,"=0")+1)</f>
        <v>513</v>
      </c>
      <c r="B1773" s="203"/>
      <c r="C1773" s="345"/>
      <c r="D1773" s="189"/>
      <c r="E1773" s="188"/>
      <c r="F1773" s="190"/>
      <c r="G1773" t="e">
        <f t="shared" si="87"/>
        <v>#N/A</v>
      </c>
      <c r="H1773">
        <f>ROW()</f>
        <v>1773</v>
      </c>
      <c r="I1773" t="str">
        <f>IF(SUM(D1773:E1773)&lt;&gt;0,SUM(D$2:D1773)-SUM(E$2:E1773),"")</f>
        <v/>
      </c>
      <c r="J1773" s="203" t="str">
        <f t="shared" si="86"/>
        <v/>
      </c>
      <c r="K1773" s="54" t="str">
        <f t="shared" si="85"/>
        <v>By  Rs/-0</v>
      </c>
      <c r="L1773" s="51">
        <f>SUMIFS(D$2:D1773,C$2:C1773,C1773)-SUMIFS(E$2:E1773,C$2:C1773,C1773)+IFERROR(VLOOKUP(C1773,Master!B$1:F$101,5,FALSE),0)</f>
        <v>0</v>
      </c>
    </row>
    <row r="1774" spans="1:12">
      <c r="A1774" s="47">
        <f>IF(I1774=0,A1773,COUNTIF(I$2:I1774,"=0")+1)</f>
        <v>513</v>
      </c>
      <c r="B1774" s="203"/>
      <c r="C1774" s="345"/>
      <c r="D1774" s="189"/>
      <c r="E1774" s="188"/>
      <c r="F1774" s="190"/>
      <c r="G1774" t="e">
        <f t="shared" si="87"/>
        <v>#N/A</v>
      </c>
      <c r="H1774">
        <f>ROW()</f>
        <v>1774</v>
      </c>
      <c r="I1774" t="str">
        <f>IF(SUM(D1774:E1774)&lt;&gt;0,SUM(D$2:D1774)-SUM(E$2:E1774),"")</f>
        <v/>
      </c>
      <c r="J1774" s="203" t="str">
        <f t="shared" si="86"/>
        <v/>
      </c>
      <c r="K1774" s="54" t="str">
        <f t="shared" si="85"/>
        <v>By  Rs/-0</v>
      </c>
      <c r="L1774" s="51">
        <f>SUMIFS(D$2:D1774,C$2:C1774,C1774)-SUMIFS(E$2:E1774,C$2:C1774,C1774)+IFERROR(VLOOKUP(C1774,Master!B$1:F$101,5,FALSE),0)</f>
        <v>0</v>
      </c>
    </row>
    <row r="1775" spans="1:12">
      <c r="A1775" s="47">
        <f>IF(I1775=0,A1774,COUNTIF(I$2:I1775,"=0")+1)</f>
        <v>513</v>
      </c>
      <c r="B1775" s="203"/>
      <c r="C1775" s="345"/>
      <c r="D1775" s="189"/>
      <c r="E1775" s="188"/>
      <c r="F1775" s="190"/>
      <c r="G1775" t="e">
        <f t="shared" si="87"/>
        <v>#N/A</v>
      </c>
      <c r="H1775">
        <f>ROW()</f>
        <v>1775</v>
      </c>
      <c r="I1775" t="str">
        <f>IF(SUM(D1775:E1775)&lt;&gt;0,SUM(D$2:D1775)-SUM(E$2:E1775),"")</f>
        <v/>
      </c>
      <c r="J1775" s="203" t="str">
        <f t="shared" si="86"/>
        <v/>
      </c>
      <c r="K1775" s="54" t="str">
        <f t="shared" si="85"/>
        <v>By  Rs/-0</v>
      </c>
      <c r="L1775" s="51">
        <f>SUMIFS(D$2:D1775,C$2:C1775,C1775)-SUMIFS(E$2:E1775,C$2:C1775,C1775)+IFERROR(VLOOKUP(C1775,Master!B$1:F$101,5,FALSE),0)</f>
        <v>0</v>
      </c>
    </row>
    <row r="1776" spans="1:12">
      <c r="A1776" s="47">
        <f>IF(I1776=0,A1775,COUNTIF(I$2:I1776,"=0")+1)</f>
        <v>513</v>
      </c>
      <c r="B1776" s="203"/>
      <c r="C1776" s="345"/>
      <c r="D1776" s="189"/>
      <c r="E1776" s="188"/>
      <c r="F1776" s="190"/>
      <c r="G1776" t="e">
        <f t="shared" si="87"/>
        <v>#N/A</v>
      </c>
      <c r="H1776">
        <f>ROW()</f>
        <v>1776</v>
      </c>
      <c r="I1776" t="str">
        <f>IF(SUM(D1776:E1776)&lt;&gt;0,SUM(D$2:D1776)-SUM(E$2:E1776),"")</f>
        <v/>
      </c>
      <c r="J1776" s="203" t="str">
        <f t="shared" si="86"/>
        <v/>
      </c>
      <c r="K1776" s="54" t="str">
        <f t="shared" si="85"/>
        <v>By  Rs/-0</v>
      </c>
      <c r="L1776" s="51">
        <f>SUMIFS(D$2:D1776,C$2:C1776,C1776)-SUMIFS(E$2:E1776,C$2:C1776,C1776)+IFERROR(VLOOKUP(C1776,Master!B$1:F$101,5,FALSE),0)</f>
        <v>0</v>
      </c>
    </row>
    <row r="1777" spans="1:12">
      <c r="A1777" s="47">
        <f>IF(I1777=0,A1776,COUNTIF(I$2:I1777,"=0")+1)</f>
        <v>513</v>
      </c>
      <c r="B1777" s="203"/>
      <c r="C1777" s="345"/>
      <c r="D1777" s="189"/>
      <c r="E1777" s="188"/>
      <c r="F1777" s="190"/>
      <c r="G1777" t="e">
        <f t="shared" si="87"/>
        <v>#N/A</v>
      </c>
      <c r="H1777">
        <f>ROW()</f>
        <v>1777</v>
      </c>
      <c r="I1777" t="str">
        <f>IF(SUM(D1777:E1777)&lt;&gt;0,SUM(D$2:D1777)-SUM(E$2:E1777),"")</f>
        <v/>
      </c>
      <c r="J1777" s="203" t="str">
        <f t="shared" si="86"/>
        <v/>
      </c>
      <c r="K1777" s="54" t="str">
        <f t="shared" si="85"/>
        <v>By  Rs/-0</v>
      </c>
      <c r="L1777" s="51">
        <f>SUMIFS(D$2:D1777,C$2:C1777,C1777)-SUMIFS(E$2:E1777,C$2:C1777,C1777)+IFERROR(VLOOKUP(C1777,Master!B$1:F$101,5,FALSE),0)</f>
        <v>0</v>
      </c>
    </row>
    <row r="1778" spans="1:12">
      <c r="A1778" s="47">
        <f>IF(I1778=0,A1777,COUNTIF(I$2:I1778,"=0")+1)</f>
        <v>513</v>
      </c>
      <c r="B1778" s="203"/>
      <c r="C1778" s="345"/>
      <c r="D1778" s="189"/>
      <c r="E1778" s="188"/>
      <c r="F1778" s="190"/>
      <c r="G1778" t="e">
        <f t="shared" si="87"/>
        <v>#N/A</v>
      </c>
      <c r="H1778">
        <f>ROW()</f>
        <v>1778</v>
      </c>
      <c r="I1778" t="str">
        <f>IF(SUM(D1778:E1778)&lt;&gt;0,SUM(D$2:D1778)-SUM(E$2:E1778),"")</f>
        <v/>
      </c>
      <c r="J1778" s="203" t="str">
        <f t="shared" si="86"/>
        <v/>
      </c>
      <c r="K1778" s="54" t="str">
        <f t="shared" si="85"/>
        <v>By  Rs/-0</v>
      </c>
      <c r="L1778" s="51">
        <f>SUMIFS(D$2:D1778,C$2:C1778,C1778)-SUMIFS(E$2:E1778,C$2:C1778,C1778)+IFERROR(VLOOKUP(C1778,Master!B$1:F$101,5,FALSE),0)</f>
        <v>0</v>
      </c>
    </row>
    <row r="1779" spans="1:12">
      <c r="A1779" s="47">
        <f>IF(I1779=0,A1778,COUNTIF(I$2:I1779,"=0")+1)</f>
        <v>513</v>
      </c>
      <c r="B1779" s="203"/>
      <c r="C1779" s="345"/>
      <c r="D1779" s="189"/>
      <c r="E1779" s="188"/>
      <c r="F1779" s="190"/>
      <c r="G1779" t="e">
        <f t="shared" si="87"/>
        <v>#N/A</v>
      </c>
      <c r="H1779">
        <f>ROW()</f>
        <v>1779</v>
      </c>
      <c r="I1779" t="str">
        <f>IF(SUM(D1779:E1779)&lt;&gt;0,SUM(D$2:D1779)-SUM(E$2:E1779),"")</f>
        <v/>
      </c>
      <c r="J1779" s="203" t="str">
        <f t="shared" si="86"/>
        <v/>
      </c>
      <c r="K1779" s="54" t="str">
        <f t="shared" si="85"/>
        <v>By  Rs/-0</v>
      </c>
      <c r="L1779" s="51">
        <f>SUMIFS(D$2:D1779,C$2:C1779,C1779)-SUMIFS(E$2:E1779,C$2:C1779,C1779)+IFERROR(VLOOKUP(C1779,Master!B$1:F$101,5,FALSE),0)</f>
        <v>0</v>
      </c>
    </row>
    <row r="1780" spans="1:12">
      <c r="A1780" s="47">
        <f>IF(I1780=0,A1779,COUNTIF(I$2:I1780,"=0")+1)</f>
        <v>513</v>
      </c>
      <c r="B1780" s="203"/>
      <c r="C1780" s="345"/>
      <c r="D1780" s="189"/>
      <c r="E1780" s="188"/>
      <c r="F1780" s="190"/>
      <c r="G1780" t="e">
        <f t="shared" si="87"/>
        <v>#N/A</v>
      </c>
      <c r="H1780">
        <f>ROW()</f>
        <v>1780</v>
      </c>
      <c r="I1780" t="str">
        <f>IF(SUM(D1780:E1780)&lt;&gt;0,SUM(D$2:D1780)-SUM(E$2:E1780),"")</f>
        <v/>
      </c>
      <c r="J1780" s="203" t="str">
        <f t="shared" si="86"/>
        <v/>
      </c>
      <c r="K1780" s="54" t="str">
        <f t="shared" si="85"/>
        <v>By  Rs/-0</v>
      </c>
      <c r="L1780" s="51">
        <f>SUMIFS(D$2:D1780,C$2:C1780,C1780)-SUMIFS(E$2:E1780,C$2:C1780,C1780)+IFERROR(VLOOKUP(C1780,Master!B$1:F$101,5,FALSE),0)</f>
        <v>0</v>
      </c>
    </row>
    <row r="1781" spans="1:12">
      <c r="A1781" s="47">
        <f>IF(I1781=0,A1780,COUNTIF(I$2:I1781,"=0")+1)</f>
        <v>513</v>
      </c>
      <c r="B1781" s="203"/>
      <c r="C1781" s="345"/>
      <c r="D1781" s="189"/>
      <c r="E1781" s="188"/>
      <c r="F1781" s="190"/>
      <c r="G1781" t="e">
        <f t="shared" si="87"/>
        <v>#N/A</v>
      </c>
      <c r="H1781">
        <f>ROW()</f>
        <v>1781</v>
      </c>
      <c r="I1781" t="str">
        <f>IF(SUM(D1781:E1781)&lt;&gt;0,SUM(D$2:D1781)-SUM(E$2:E1781),"")</f>
        <v/>
      </c>
      <c r="J1781" s="203" t="str">
        <f t="shared" si="86"/>
        <v/>
      </c>
      <c r="K1781" s="54" t="str">
        <f t="shared" si="85"/>
        <v>By  Rs/-0</v>
      </c>
      <c r="L1781" s="51">
        <f>SUMIFS(D$2:D1781,C$2:C1781,C1781)-SUMIFS(E$2:E1781,C$2:C1781,C1781)+IFERROR(VLOOKUP(C1781,Master!B$1:F$101,5,FALSE),0)</f>
        <v>0</v>
      </c>
    </row>
    <row r="1782" spans="1:12">
      <c r="A1782" s="47">
        <f>IF(I1782=0,A1781,COUNTIF(I$2:I1782,"=0")+1)</f>
        <v>513</v>
      </c>
      <c r="B1782" s="203"/>
      <c r="C1782" s="345"/>
      <c r="D1782" s="189"/>
      <c r="E1782" s="188"/>
      <c r="F1782" s="190"/>
      <c r="G1782" t="e">
        <f t="shared" si="87"/>
        <v>#N/A</v>
      </c>
      <c r="H1782">
        <f>ROW()</f>
        <v>1782</v>
      </c>
      <c r="I1782" t="str">
        <f>IF(SUM(D1782:E1782)&lt;&gt;0,SUM(D$2:D1782)-SUM(E$2:E1782),"")</f>
        <v/>
      </c>
      <c r="J1782" s="203" t="str">
        <f t="shared" si="86"/>
        <v/>
      </c>
      <c r="K1782" s="54" t="str">
        <f t="shared" si="85"/>
        <v>By  Rs/-0</v>
      </c>
      <c r="L1782" s="51">
        <f>SUMIFS(D$2:D1782,C$2:C1782,C1782)-SUMIFS(E$2:E1782,C$2:C1782,C1782)+IFERROR(VLOOKUP(C1782,Master!B$1:F$101,5,FALSE),0)</f>
        <v>0</v>
      </c>
    </row>
    <row r="1783" spans="1:12">
      <c r="A1783" s="47">
        <f>IF(I1783=0,A1782,COUNTIF(I$2:I1783,"=0")+1)</f>
        <v>513</v>
      </c>
      <c r="B1783" s="203"/>
      <c r="C1783" s="345"/>
      <c r="D1783" s="189"/>
      <c r="E1783" s="188"/>
      <c r="F1783" s="190"/>
      <c r="G1783" t="e">
        <f t="shared" si="87"/>
        <v>#N/A</v>
      </c>
      <c r="H1783">
        <f>ROW()</f>
        <v>1783</v>
      </c>
      <c r="I1783" t="str">
        <f>IF(SUM(D1783:E1783)&lt;&gt;0,SUM(D$2:D1783)-SUM(E$2:E1783),"")</f>
        <v/>
      </c>
      <c r="J1783" s="203" t="str">
        <f t="shared" si="86"/>
        <v/>
      </c>
      <c r="K1783" s="54" t="str">
        <f t="shared" si="85"/>
        <v>By  Rs/-0</v>
      </c>
      <c r="L1783" s="51">
        <f>SUMIFS(D$2:D1783,C$2:C1783,C1783)-SUMIFS(E$2:E1783,C$2:C1783,C1783)+IFERROR(VLOOKUP(C1783,Master!B$1:F$101,5,FALSE),0)</f>
        <v>0</v>
      </c>
    </row>
    <row r="1784" spans="1:12">
      <c r="A1784" s="47">
        <f>IF(I1784=0,A1783,COUNTIF(I$2:I1784,"=0")+1)</f>
        <v>513</v>
      </c>
      <c r="B1784" s="203"/>
      <c r="C1784" s="345"/>
      <c r="D1784" s="189"/>
      <c r="E1784" s="188"/>
      <c r="F1784" s="190"/>
      <c r="G1784" t="e">
        <f t="shared" si="87"/>
        <v>#N/A</v>
      </c>
      <c r="H1784">
        <f>ROW()</f>
        <v>1784</v>
      </c>
      <c r="I1784" t="str">
        <f>IF(SUM(D1784:E1784)&lt;&gt;0,SUM(D$2:D1784)-SUM(E$2:E1784),"")</f>
        <v/>
      </c>
      <c r="J1784" s="203" t="str">
        <f t="shared" si="86"/>
        <v/>
      </c>
      <c r="K1784" s="54" t="str">
        <f t="shared" si="85"/>
        <v>By  Rs/-0</v>
      </c>
      <c r="L1784" s="51">
        <f>SUMIFS(D$2:D1784,C$2:C1784,C1784)-SUMIFS(E$2:E1784,C$2:C1784,C1784)+IFERROR(VLOOKUP(C1784,Master!B$1:F$101,5,FALSE),0)</f>
        <v>0</v>
      </c>
    </row>
    <row r="1785" spans="1:12">
      <c r="A1785" s="47">
        <f>IF(I1785=0,A1784,COUNTIF(I$2:I1785,"=0")+1)</f>
        <v>513</v>
      </c>
      <c r="B1785" s="203"/>
      <c r="C1785" s="345"/>
      <c r="D1785" s="189"/>
      <c r="E1785" s="188"/>
      <c r="F1785" s="190"/>
      <c r="G1785" t="e">
        <f t="shared" si="87"/>
        <v>#N/A</v>
      </c>
      <c r="H1785">
        <f>ROW()</f>
        <v>1785</v>
      </c>
      <c r="I1785" t="str">
        <f>IF(SUM(D1785:E1785)&lt;&gt;0,SUM(D$2:D1785)-SUM(E$2:E1785),"")</f>
        <v/>
      </c>
      <c r="J1785" s="203" t="str">
        <f t="shared" si="86"/>
        <v/>
      </c>
      <c r="K1785" s="54" t="str">
        <f t="shared" si="85"/>
        <v>By  Rs/-0</v>
      </c>
      <c r="L1785" s="51">
        <f>SUMIFS(D$2:D1785,C$2:C1785,C1785)-SUMIFS(E$2:E1785,C$2:C1785,C1785)+IFERROR(VLOOKUP(C1785,Master!B$1:F$101,5,FALSE),0)</f>
        <v>0</v>
      </c>
    </row>
    <row r="1786" spans="1:12">
      <c r="A1786" s="47">
        <f>IF(I1786=0,A1785,COUNTIF(I$2:I1786,"=0")+1)</f>
        <v>513</v>
      </c>
      <c r="B1786" s="203"/>
      <c r="C1786" s="345"/>
      <c r="D1786" s="189"/>
      <c r="E1786" s="188"/>
      <c r="F1786" s="190"/>
      <c r="G1786" t="e">
        <f t="shared" si="87"/>
        <v>#N/A</v>
      </c>
      <c r="H1786">
        <f>ROW()</f>
        <v>1786</v>
      </c>
      <c r="I1786" t="str">
        <f>IF(SUM(D1786:E1786)&lt;&gt;0,SUM(D$2:D1786)-SUM(E$2:E1786),"")</f>
        <v/>
      </c>
      <c r="J1786" s="203" t="str">
        <f t="shared" si="86"/>
        <v/>
      </c>
      <c r="K1786" s="54" t="str">
        <f t="shared" si="85"/>
        <v>By  Rs/-0</v>
      </c>
      <c r="L1786" s="51">
        <f>SUMIFS(D$2:D1786,C$2:C1786,C1786)-SUMIFS(E$2:E1786,C$2:C1786,C1786)+IFERROR(VLOOKUP(C1786,Master!B$1:F$101,5,FALSE),0)</f>
        <v>0</v>
      </c>
    </row>
    <row r="1787" spans="1:12">
      <c r="A1787" s="47">
        <f>IF(I1787=0,A1786,COUNTIF(I$2:I1787,"=0")+1)</f>
        <v>513</v>
      </c>
      <c r="B1787" s="203"/>
      <c r="C1787" s="345"/>
      <c r="D1787" s="189"/>
      <c r="E1787" s="188"/>
      <c r="F1787" s="190"/>
      <c r="G1787" t="e">
        <f t="shared" si="87"/>
        <v>#N/A</v>
      </c>
      <c r="H1787">
        <f>ROW()</f>
        <v>1787</v>
      </c>
      <c r="I1787" t="str">
        <f>IF(SUM(D1787:E1787)&lt;&gt;0,SUM(D$2:D1787)-SUM(E$2:E1787),"")</f>
        <v/>
      </c>
      <c r="J1787" s="203" t="str">
        <f t="shared" si="86"/>
        <v/>
      </c>
      <c r="K1787" s="54" t="str">
        <f t="shared" si="85"/>
        <v>By  Rs/-0</v>
      </c>
      <c r="L1787" s="51">
        <f>SUMIFS(D$2:D1787,C$2:C1787,C1787)-SUMIFS(E$2:E1787,C$2:C1787,C1787)+IFERROR(VLOOKUP(C1787,Master!B$1:F$101,5,FALSE),0)</f>
        <v>0</v>
      </c>
    </row>
    <row r="1788" spans="1:12">
      <c r="A1788" s="47">
        <f>IF(I1788=0,A1787,COUNTIF(I$2:I1788,"=0")+1)</f>
        <v>513</v>
      </c>
      <c r="B1788" s="203"/>
      <c r="C1788" s="345"/>
      <c r="D1788" s="189"/>
      <c r="E1788" s="188"/>
      <c r="F1788" s="190"/>
      <c r="G1788" t="e">
        <f t="shared" si="87"/>
        <v>#N/A</v>
      </c>
      <c r="H1788">
        <f>ROW()</f>
        <v>1788</v>
      </c>
      <c r="I1788" t="str">
        <f>IF(SUM(D1788:E1788)&lt;&gt;0,SUM(D$2:D1788)-SUM(E$2:E1788),"")</f>
        <v/>
      </c>
      <c r="J1788" s="203" t="str">
        <f t="shared" si="86"/>
        <v/>
      </c>
      <c r="K1788" s="54" t="str">
        <f t="shared" si="85"/>
        <v>By  Rs/-0</v>
      </c>
      <c r="L1788" s="51">
        <f>SUMIFS(D$2:D1788,C$2:C1788,C1788)-SUMIFS(E$2:E1788,C$2:C1788,C1788)+IFERROR(VLOOKUP(C1788,Master!B$1:F$101,5,FALSE),0)</f>
        <v>0</v>
      </c>
    </row>
    <row r="1789" spans="1:12">
      <c r="A1789" s="47">
        <f>IF(I1789=0,A1788,COUNTIF(I$2:I1789,"=0")+1)</f>
        <v>513</v>
      </c>
      <c r="B1789" s="203"/>
      <c r="C1789" s="345"/>
      <c r="D1789" s="189"/>
      <c r="E1789" s="188"/>
      <c r="F1789" s="190"/>
      <c r="G1789" t="e">
        <f t="shared" si="87"/>
        <v>#N/A</v>
      </c>
      <c r="H1789">
        <f>ROW()</f>
        <v>1789</v>
      </c>
      <c r="I1789" t="str">
        <f>IF(SUM(D1789:E1789)&lt;&gt;0,SUM(D$2:D1789)-SUM(E$2:E1789),"")</f>
        <v/>
      </c>
      <c r="J1789" s="203" t="str">
        <f t="shared" si="86"/>
        <v/>
      </c>
      <c r="K1789" s="54" t="str">
        <f t="shared" si="85"/>
        <v>By  Rs/-0</v>
      </c>
      <c r="L1789" s="51">
        <f>SUMIFS(D$2:D1789,C$2:C1789,C1789)-SUMIFS(E$2:E1789,C$2:C1789,C1789)+IFERROR(VLOOKUP(C1789,Master!B$1:F$101,5,FALSE),0)</f>
        <v>0</v>
      </c>
    </row>
    <row r="1790" spans="1:12">
      <c r="A1790" s="47">
        <f>IF(I1790=0,A1789,COUNTIF(I$2:I1790,"=0")+1)</f>
        <v>513</v>
      </c>
      <c r="B1790" s="203"/>
      <c r="C1790" s="345"/>
      <c r="D1790" s="189"/>
      <c r="E1790" s="188"/>
      <c r="F1790" s="190"/>
      <c r="G1790" t="e">
        <f t="shared" si="87"/>
        <v>#N/A</v>
      </c>
      <c r="H1790">
        <f>ROW()</f>
        <v>1790</v>
      </c>
      <c r="I1790" t="str">
        <f>IF(SUM(D1790:E1790)&lt;&gt;0,SUM(D$2:D1790)-SUM(E$2:E1790),"")</f>
        <v/>
      </c>
      <c r="J1790" s="203" t="str">
        <f t="shared" si="86"/>
        <v/>
      </c>
      <c r="K1790" s="54" t="str">
        <f t="shared" si="85"/>
        <v>By  Rs/-0</v>
      </c>
      <c r="L1790" s="51">
        <f>SUMIFS(D$2:D1790,C$2:C1790,C1790)-SUMIFS(E$2:E1790,C$2:C1790,C1790)+IFERROR(VLOOKUP(C1790,Master!B$1:F$101,5,FALSE),0)</f>
        <v>0</v>
      </c>
    </row>
    <row r="1791" spans="1:12">
      <c r="A1791" s="47">
        <f>IF(I1791=0,A1790,COUNTIF(I$2:I1791,"=0")+1)</f>
        <v>513</v>
      </c>
      <c r="B1791" s="203"/>
      <c r="C1791" s="345"/>
      <c r="D1791" s="189"/>
      <c r="E1791" s="188"/>
      <c r="F1791" s="190"/>
      <c r="G1791" t="e">
        <f t="shared" si="87"/>
        <v>#N/A</v>
      </c>
      <c r="H1791">
        <f>ROW()</f>
        <v>1791</v>
      </c>
      <c r="I1791" t="str">
        <f>IF(SUM(D1791:E1791)&lt;&gt;0,SUM(D$2:D1791)-SUM(E$2:E1791),"")</f>
        <v/>
      </c>
      <c r="J1791" s="203" t="str">
        <f t="shared" si="86"/>
        <v/>
      </c>
      <c r="K1791" s="54" t="str">
        <f t="shared" si="85"/>
        <v>By  Rs/-0</v>
      </c>
      <c r="L1791" s="51">
        <f>SUMIFS(D$2:D1791,C$2:C1791,C1791)-SUMIFS(E$2:E1791,C$2:C1791,C1791)+IFERROR(VLOOKUP(C1791,Master!B$1:F$101,5,FALSE),0)</f>
        <v>0</v>
      </c>
    </row>
    <row r="1792" spans="1:12">
      <c r="A1792" s="47">
        <f>IF(I1792=0,A1791,COUNTIF(I$2:I1792,"=0")+1)</f>
        <v>513</v>
      </c>
      <c r="B1792" s="203"/>
      <c r="C1792" s="345"/>
      <c r="D1792" s="189"/>
      <c r="E1792" s="188"/>
      <c r="F1792" s="190"/>
      <c r="G1792" t="e">
        <f t="shared" si="87"/>
        <v>#N/A</v>
      </c>
      <c r="H1792">
        <f>ROW()</f>
        <v>1792</v>
      </c>
      <c r="I1792" t="str">
        <f>IF(SUM(D1792:E1792)&lt;&gt;0,SUM(D$2:D1792)-SUM(E$2:E1792),"")</f>
        <v/>
      </c>
      <c r="J1792" s="203" t="str">
        <f t="shared" si="86"/>
        <v/>
      </c>
      <c r="K1792" s="54" t="str">
        <f t="shared" si="85"/>
        <v>By  Rs/-0</v>
      </c>
      <c r="L1792" s="51">
        <f>SUMIFS(D$2:D1792,C$2:C1792,C1792)-SUMIFS(E$2:E1792,C$2:C1792,C1792)+IFERROR(VLOOKUP(C1792,Master!B$1:F$101,5,FALSE),0)</f>
        <v>0</v>
      </c>
    </row>
    <row r="1793" spans="1:12">
      <c r="A1793" s="47">
        <f>IF(I1793=0,A1792,COUNTIF(I$2:I1793,"=0")+1)</f>
        <v>513</v>
      </c>
      <c r="B1793" s="203"/>
      <c r="C1793" s="345"/>
      <c r="D1793" s="189"/>
      <c r="E1793" s="188"/>
      <c r="F1793" s="190"/>
      <c r="G1793" t="e">
        <f t="shared" si="87"/>
        <v>#N/A</v>
      </c>
      <c r="H1793">
        <f>ROW()</f>
        <v>1793</v>
      </c>
      <c r="I1793" t="str">
        <f>IF(SUM(D1793:E1793)&lt;&gt;0,SUM(D$2:D1793)-SUM(E$2:E1793),"")</f>
        <v/>
      </c>
      <c r="J1793" s="203" t="str">
        <f t="shared" si="86"/>
        <v/>
      </c>
      <c r="K1793" s="54" t="str">
        <f t="shared" si="85"/>
        <v>By  Rs/-0</v>
      </c>
      <c r="L1793" s="51">
        <f>SUMIFS(D$2:D1793,C$2:C1793,C1793)-SUMIFS(E$2:E1793,C$2:C1793,C1793)+IFERROR(VLOOKUP(C1793,Master!B$1:F$101,5,FALSE),0)</f>
        <v>0</v>
      </c>
    </row>
    <row r="1794" spans="1:12">
      <c r="A1794" s="47">
        <f>IF(I1794=0,A1793,COUNTIF(I$2:I1794,"=0")+1)</f>
        <v>513</v>
      </c>
      <c r="B1794" s="203"/>
      <c r="C1794" s="345"/>
      <c r="D1794" s="189"/>
      <c r="E1794" s="188"/>
      <c r="F1794" s="190"/>
      <c r="G1794" t="e">
        <f t="shared" si="87"/>
        <v>#N/A</v>
      </c>
      <c r="H1794">
        <f>ROW()</f>
        <v>1794</v>
      </c>
      <c r="I1794" t="str">
        <f>IF(SUM(D1794:E1794)&lt;&gt;0,SUM(D$2:D1794)-SUM(E$2:E1794),"")</f>
        <v/>
      </c>
      <c r="J1794" s="203" t="str">
        <f t="shared" si="86"/>
        <v/>
      </c>
      <c r="K1794" s="54" t="str">
        <f t="shared" ref="K1794:K1857" si="88">IF(I1794=0,"By "&amp;C1793&amp;" Rs/- "&amp;SUM(D1793:E1793),"By "&amp;C1795&amp;" Rs/-"&amp;SUM(D1795:E1795))</f>
        <v>By  Rs/-0</v>
      </c>
      <c r="L1794" s="51">
        <f>SUMIFS(D$2:D1794,C$2:C1794,C1794)-SUMIFS(E$2:E1794,C$2:C1794,C1794)+IFERROR(VLOOKUP(C1794,Master!B$1:F$101,5,FALSE),0)</f>
        <v>0</v>
      </c>
    </row>
    <row r="1795" spans="1:12">
      <c r="A1795" s="47">
        <f>IF(I1795=0,A1794,COUNTIF(I$2:I1795,"=0")+1)</f>
        <v>513</v>
      </c>
      <c r="B1795" s="203"/>
      <c r="C1795" s="345"/>
      <c r="D1795" s="189"/>
      <c r="E1795" s="188"/>
      <c r="F1795" s="190"/>
      <c r="G1795" t="e">
        <f t="shared" si="87"/>
        <v>#N/A</v>
      </c>
      <c r="H1795">
        <f>ROW()</f>
        <v>1795</v>
      </c>
      <c r="I1795" t="str">
        <f>IF(SUM(D1795:E1795)&lt;&gt;0,SUM(D$2:D1795)-SUM(E$2:E1795),"")</f>
        <v/>
      </c>
      <c r="J1795" s="203" t="str">
        <f t="shared" ref="J1795:J1858" si="89">IFERROR(AVERAGEIFS(B:B,A:A,A1795),"")</f>
        <v/>
      </c>
      <c r="K1795" s="54" t="str">
        <f t="shared" si="88"/>
        <v>By  Rs/-0</v>
      </c>
      <c r="L1795" s="51">
        <f>SUMIFS(D$2:D1795,C$2:C1795,C1795)-SUMIFS(E$2:E1795,C$2:C1795,C1795)+IFERROR(VLOOKUP(C1795,Master!B$1:F$101,5,FALSE),0)</f>
        <v>0</v>
      </c>
    </row>
    <row r="1796" spans="1:12">
      <c r="A1796" s="47">
        <f>IF(I1796=0,A1795,COUNTIF(I$2:I1796,"=0")+1)</f>
        <v>513</v>
      </c>
      <c r="B1796" s="203"/>
      <c r="C1796" s="345"/>
      <c r="D1796" s="189"/>
      <c r="E1796" s="188"/>
      <c r="F1796" s="190"/>
      <c r="G1796" t="e">
        <f t="shared" si="87"/>
        <v>#N/A</v>
      </c>
      <c r="H1796">
        <f>ROW()</f>
        <v>1796</v>
      </c>
      <c r="I1796" t="str">
        <f>IF(SUM(D1796:E1796)&lt;&gt;0,SUM(D$2:D1796)-SUM(E$2:E1796),"")</f>
        <v/>
      </c>
      <c r="J1796" s="203" t="str">
        <f t="shared" si="89"/>
        <v/>
      </c>
      <c r="K1796" s="54" t="str">
        <f t="shared" si="88"/>
        <v>By  Rs/-0</v>
      </c>
      <c r="L1796" s="51">
        <f>SUMIFS(D$2:D1796,C$2:C1796,C1796)-SUMIFS(E$2:E1796,C$2:C1796,C1796)+IFERROR(VLOOKUP(C1796,Master!B$1:F$101,5,FALSE),0)</f>
        <v>0</v>
      </c>
    </row>
    <row r="1797" spans="1:12">
      <c r="A1797" s="47">
        <f>IF(I1797=0,A1796,COUNTIF(I$2:I1797,"=0")+1)</f>
        <v>513</v>
      </c>
      <c r="B1797" s="203"/>
      <c r="C1797" s="345"/>
      <c r="D1797" s="189"/>
      <c r="E1797" s="188"/>
      <c r="F1797" s="190"/>
      <c r="G1797" t="e">
        <f t="shared" si="87"/>
        <v>#N/A</v>
      </c>
      <c r="H1797">
        <f>ROW()</f>
        <v>1797</v>
      </c>
      <c r="I1797" t="str">
        <f>IF(SUM(D1797:E1797)&lt;&gt;0,SUM(D$2:D1797)-SUM(E$2:E1797),"")</f>
        <v/>
      </c>
      <c r="J1797" s="203" t="str">
        <f t="shared" si="89"/>
        <v/>
      </c>
      <c r="K1797" s="54" t="str">
        <f t="shared" si="88"/>
        <v>By  Rs/-0</v>
      </c>
      <c r="L1797" s="51">
        <f>SUMIFS(D$2:D1797,C$2:C1797,C1797)-SUMIFS(E$2:E1797,C$2:C1797,C1797)+IFERROR(VLOOKUP(C1797,Master!B$1:F$101,5,FALSE),0)</f>
        <v>0</v>
      </c>
    </row>
    <row r="1798" spans="1:12">
      <c r="A1798" s="47">
        <f>IF(I1798=0,A1797,COUNTIF(I$2:I1798,"=0")+1)</f>
        <v>513</v>
      </c>
      <c r="B1798" s="203"/>
      <c r="C1798" s="345"/>
      <c r="D1798" s="189"/>
      <c r="E1798" s="188"/>
      <c r="F1798" s="190"/>
      <c r="G1798" t="e">
        <f t="shared" si="87"/>
        <v>#N/A</v>
      </c>
      <c r="H1798">
        <f>ROW()</f>
        <v>1798</v>
      </c>
      <c r="I1798" t="str">
        <f>IF(SUM(D1798:E1798)&lt;&gt;0,SUM(D$2:D1798)-SUM(E$2:E1798),"")</f>
        <v/>
      </c>
      <c r="J1798" s="203" t="str">
        <f t="shared" si="89"/>
        <v/>
      </c>
      <c r="K1798" s="54" t="str">
        <f t="shared" si="88"/>
        <v>By  Rs/-0</v>
      </c>
      <c r="L1798" s="51">
        <f>SUMIFS(D$2:D1798,C$2:C1798,C1798)-SUMIFS(E$2:E1798,C$2:C1798,C1798)+IFERROR(VLOOKUP(C1798,Master!B$1:F$101,5,FALSE),0)</f>
        <v>0</v>
      </c>
    </row>
    <row r="1799" spans="1:12">
      <c r="A1799" s="47">
        <f>IF(I1799=0,A1798,COUNTIF(I$2:I1799,"=0")+1)</f>
        <v>513</v>
      </c>
      <c r="B1799" s="203"/>
      <c r="C1799" s="345"/>
      <c r="D1799" s="189"/>
      <c r="E1799" s="188"/>
      <c r="F1799" s="190"/>
      <c r="G1799" t="e">
        <f t="shared" si="87"/>
        <v>#N/A</v>
      </c>
      <c r="H1799">
        <f>ROW()</f>
        <v>1799</v>
      </c>
      <c r="I1799" t="str">
        <f>IF(SUM(D1799:E1799)&lt;&gt;0,SUM(D$2:D1799)-SUM(E$2:E1799),"")</f>
        <v/>
      </c>
      <c r="J1799" s="203" t="str">
        <f t="shared" si="89"/>
        <v/>
      </c>
      <c r="K1799" s="54" t="str">
        <f t="shared" si="88"/>
        <v>By  Rs/-0</v>
      </c>
      <c r="L1799" s="51">
        <f>SUMIFS(D$2:D1799,C$2:C1799,C1799)-SUMIFS(E$2:E1799,C$2:C1799,C1799)+IFERROR(VLOOKUP(C1799,Master!B$1:F$101,5,FALSE),0)</f>
        <v>0</v>
      </c>
    </row>
    <row r="1800" spans="1:12">
      <c r="A1800" s="47">
        <f>IF(I1800=0,A1799,COUNTIF(I$2:I1800,"=0")+1)</f>
        <v>513</v>
      </c>
      <c r="B1800" s="203"/>
      <c r="C1800" s="345"/>
      <c r="D1800" s="189"/>
      <c r="E1800" s="188"/>
      <c r="F1800" s="190"/>
      <c r="G1800" t="e">
        <f t="shared" si="87"/>
        <v>#N/A</v>
      </c>
      <c r="H1800">
        <f>ROW()</f>
        <v>1800</v>
      </c>
      <c r="I1800" t="str">
        <f>IF(SUM(D1800:E1800)&lt;&gt;0,SUM(D$2:D1800)-SUM(E$2:E1800),"")</f>
        <v/>
      </c>
      <c r="J1800" s="203" t="str">
        <f t="shared" si="89"/>
        <v/>
      </c>
      <c r="K1800" s="54" t="str">
        <f t="shared" si="88"/>
        <v>By  Rs/-0</v>
      </c>
      <c r="L1800" s="51">
        <f>SUMIFS(D$2:D1800,C$2:C1800,C1800)-SUMIFS(E$2:E1800,C$2:C1800,C1800)+IFERROR(VLOOKUP(C1800,Master!B$1:F$101,5,FALSE),0)</f>
        <v>0</v>
      </c>
    </row>
    <row r="1801" spans="1:12">
      <c r="A1801" s="47">
        <f>IF(I1801=0,A1800,COUNTIF(I$2:I1801,"=0")+1)</f>
        <v>513</v>
      </c>
      <c r="B1801" s="203"/>
      <c r="C1801" s="345"/>
      <c r="D1801" s="189"/>
      <c r="E1801" s="188"/>
      <c r="F1801" s="190"/>
      <c r="G1801" t="e">
        <f t="shared" si="87"/>
        <v>#N/A</v>
      </c>
      <c r="H1801">
        <f>ROW()</f>
        <v>1801</v>
      </c>
      <c r="I1801" t="str">
        <f>IF(SUM(D1801:E1801)&lt;&gt;0,SUM(D$2:D1801)-SUM(E$2:E1801),"")</f>
        <v/>
      </c>
      <c r="J1801" s="203" t="str">
        <f t="shared" si="89"/>
        <v/>
      </c>
      <c r="K1801" s="54" t="str">
        <f t="shared" si="88"/>
        <v>By  Rs/-0</v>
      </c>
      <c r="L1801" s="51">
        <f>SUMIFS(D$2:D1801,C$2:C1801,C1801)-SUMIFS(E$2:E1801,C$2:C1801,C1801)+IFERROR(VLOOKUP(C1801,Master!B$1:F$101,5,FALSE),0)</f>
        <v>0</v>
      </c>
    </row>
    <row r="1802" spans="1:12">
      <c r="A1802" s="47">
        <f>IF(I1802=0,A1801,COUNTIF(I$2:I1802,"=0")+1)</f>
        <v>513</v>
      </c>
      <c r="B1802" s="203"/>
      <c r="C1802" s="345"/>
      <c r="D1802" s="189"/>
      <c r="E1802" s="188"/>
      <c r="F1802" s="190"/>
      <c r="G1802" t="e">
        <f t="shared" si="87"/>
        <v>#N/A</v>
      </c>
      <c r="H1802">
        <f>ROW()</f>
        <v>1802</v>
      </c>
      <c r="I1802" t="str">
        <f>IF(SUM(D1802:E1802)&lt;&gt;0,SUM(D$2:D1802)-SUM(E$2:E1802),"")</f>
        <v/>
      </c>
      <c r="J1802" s="203" t="str">
        <f t="shared" si="89"/>
        <v/>
      </c>
      <c r="K1802" s="54" t="str">
        <f t="shared" si="88"/>
        <v>By  Rs/-0</v>
      </c>
      <c r="L1802" s="51">
        <f>SUMIFS(D$2:D1802,C$2:C1802,C1802)-SUMIFS(E$2:E1802,C$2:C1802,C1802)+IFERROR(VLOOKUP(C1802,Master!B$1:F$101,5,FALSE),0)</f>
        <v>0</v>
      </c>
    </row>
    <row r="1803" spans="1:12">
      <c r="A1803" s="47">
        <f>IF(I1803=0,A1802,COUNTIF(I$2:I1803,"=0")+1)</f>
        <v>513</v>
      </c>
      <c r="B1803" s="203"/>
      <c r="C1803" s="345"/>
      <c r="D1803" s="189"/>
      <c r="E1803" s="188"/>
      <c r="F1803" s="190"/>
      <c r="G1803" t="e">
        <f t="shared" si="87"/>
        <v>#N/A</v>
      </c>
      <c r="H1803">
        <f>ROW()</f>
        <v>1803</v>
      </c>
      <c r="I1803" t="str">
        <f>IF(SUM(D1803:E1803)&lt;&gt;0,SUM(D$2:D1803)-SUM(E$2:E1803),"")</f>
        <v/>
      </c>
      <c r="J1803" s="203" t="str">
        <f t="shared" si="89"/>
        <v/>
      </c>
      <c r="K1803" s="54" t="str">
        <f t="shared" si="88"/>
        <v>By  Rs/-0</v>
      </c>
      <c r="L1803" s="51">
        <f>SUMIFS(D$2:D1803,C$2:C1803,C1803)-SUMIFS(E$2:E1803,C$2:C1803,C1803)+IFERROR(VLOOKUP(C1803,Master!B$1:F$101,5,FALSE),0)</f>
        <v>0</v>
      </c>
    </row>
    <row r="1804" spans="1:12">
      <c r="A1804" s="47">
        <f>IF(I1804=0,A1803,COUNTIF(I$2:I1804,"=0")+1)</f>
        <v>513</v>
      </c>
      <c r="B1804" s="203"/>
      <c r="C1804" s="345"/>
      <c r="D1804" s="189"/>
      <c r="E1804" s="188"/>
      <c r="F1804" s="190"/>
      <c r="G1804" t="e">
        <f t="shared" ref="G1804:G1867" si="90">VLOOKUP(C1804,LL,2,FALSE)</f>
        <v>#N/A</v>
      </c>
      <c r="H1804">
        <f>ROW()</f>
        <v>1804</v>
      </c>
      <c r="I1804" t="str">
        <f>IF(SUM(D1804:E1804)&lt;&gt;0,SUM(D$2:D1804)-SUM(E$2:E1804),"")</f>
        <v/>
      </c>
      <c r="J1804" s="203" t="str">
        <f t="shared" si="89"/>
        <v/>
      </c>
      <c r="K1804" s="54" t="str">
        <f t="shared" si="88"/>
        <v>By  Rs/-0</v>
      </c>
      <c r="L1804" s="51">
        <f>SUMIFS(D$2:D1804,C$2:C1804,C1804)-SUMIFS(E$2:E1804,C$2:C1804,C1804)+IFERROR(VLOOKUP(C1804,Master!B$1:F$101,5,FALSE),0)</f>
        <v>0</v>
      </c>
    </row>
    <row r="1805" spans="1:12">
      <c r="A1805" s="47">
        <f>IF(I1805=0,A1804,COUNTIF(I$2:I1805,"=0")+1)</f>
        <v>513</v>
      </c>
      <c r="B1805" s="203"/>
      <c r="C1805" s="345"/>
      <c r="D1805" s="189"/>
      <c r="E1805" s="188"/>
      <c r="F1805" s="190"/>
      <c r="G1805" t="e">
        <f t="shared" si="90"/>
        <v>#N/A</v>
      </c>
      <c r="H1805">
        <f>ROW()</f>
        <v>1805</v>
      </c>
      <c r="I1805" t="str">
        <f>IF(SUM(D1805:E1805)&lt;&gt;0,SUM(D$2:D1805)-SUM(E$2:E1805),"")</f>
        <v/>
      </c>
      <c r="J1805" s="203" t="str">
        <f t="shared" si="89"/>
        <v/>
      </c>
      <c r="K1805" s="54" t="str">
        <f t="shared" si="88"/>
        <v>By  Rs/-0</v>
      </c>
      <c r="L1805" s="51">
        <f>SUMIFS(D$2:D1805,C$2:C1805,C1805)-SUMIFS(E$2:E1805,C$2:C1805,C1805)+IFERROR(VLOOKUP(C1805,Master!B$1:F$101,5,FALSE),0)</f>
        <v>0</v>
      </c>
    </row>
    <row r="1806" spans="1:12">
      <c r="A1806" s="47">
        <f>IF(I1806=0,A1805,COUNTIF(I$2:I1806,"=0")+1)</f>
        <v>513</v>
      </c>
      <c r="B1806" s="203"/>
      <c r="C1806" s="345"/>
      <c r="D1806" s="189"/>
      <c r="E1806" s="188"/>
      <c r="F1806" s="190"/>
      <c r="G1806" t="e">
        <f t="shared" si="90"/>
        <v>#N/A</v>
      </c>
      <c r="H1806">
        <f>ROW()</f>
        <v>1806</v>
      </c>
      <c r="I1806" t="str">
        <f>IF(SUM(D1806:E1806)&lt;&gt;0,SUM(D$2:D1806)-SUM(E$2:E1806),"")</f>
        <v/>
      </c>
      <c r="J1806" s="203" t="str">
        <f t="shared" si="89"/>
        <v/>
      </c>
      <c r="K1806" s="54" t="str">
        <f t="shared" si="88"/>
        <v>By  Rs/-0</v>
      </c>
      <c r="L1806" s="51">
        <f>SUMIFS(D$2:D1806,C$2:C1806,C1806)-SUMIFS(E$2:E1806,C$2:C1806,C1806)+IFERROR(VLOOKUP(C1806,Master!B$1:F$101,5,FALSE),0)</f>
        <v>0</v>
      </c>
    </row>
    <row r="1807" spans="1:12">
      <c r="A1807" s="47">
        <f>IF(I1807=0,A1806,COUNTIF(I$2:I1807,"=0")+1)</f>
        <v>513</v>
      </c>
      <c r="B1807" s="203"/>
      <c r="C1807" s="345"/>
      <c r="D1807" s="189"/>
      <c r="E1807" s="188"/>
      <c r="F1807" s="190"/>
      <c r="G1807" t="e">
        <f t="shared" si="90"/>
        <v>#N/A</v>
      </c>
      <c r="H1807">
        <f>ROW()</f>
        <v>1807</v>
      </c>
      <c r="I1807" t="str">
        <f>IF(SUM(D1807:E1807)&lt;&gt;0,SUM(D$2:D1807)-SUM(E$2:E1807),"")</f>
        <v/>
      </c>
      <c r="J1807" s="203" t="str">
        <f t="shared" si="89"/>
        <v/>
      </c>
      <c r="K1807" s="54" t="str">
        <f t="shared" si="88"/>
        <v>By  Rs/-0</v>
      </c>
      <c r="L1807" s="51">
        <f>SUMIFS(D$2:D1807,C$2:C1807,C1807)-SUMIFS(E$2:E1807,C$2:C1807,C1807)+IFERROR(VLOOKUP(C1807,Master!B$1:F$101,5,FALSE),0)</f>
        <v>0</v>
      </c>
    </row>
    <row r="1808" spans="1:12">
      <c r="A1808" s="47">
        <f>IF(I1808=0,A1807,COUNTIF(I$2:I1808,"=0")+1)</f>
        <v>513</v>
      </c>
      <c r="B1808" s="203"/>
      <c r="C1808" s="345"/>
      <c r="D1808" s="189"/>
      <c r="E1808" s="188"/>
      <c r="F1808" s="190"/>
      <c r="G1808" t="e">
        <f t="shared" si="90"/>
        <v>#N/A</v>
      </c>
      <c r="H1808">
        <f>ROW()</f>
        <v>1808</v>
      </c>
      <c r="I1808" t="str">
        <f>IF(SUM(D1808:E1808)&lt;&gt;0,SUM(D$2:D1808)-SUM(E$2:E1808),"")</f>
        <v/>
      </c>
      <c r="J1808" s="203" t="str">
        <f t="shared" si="89"/>
        <v/>
      </c>
      <c r="K1808" s="54" t="str">
        <f t="shared" si="88"/>
        <v>By  Rs/-0</v>
      </c>
      <c r="L1808" s="51">
        <f>SUMIFS(D$2:D1808,C$2:C1808,C1808)-SUMIFS(E$2:E1808,C$2:C1808,C1808)+IFERROR(VLOOKUP(C1808,Master!B$1:F$101,5,FALSE),0)</f>
        <v>0</v>
      </c>
    </row>
    <row r="1809" spans="1:12">
      <c r="A1809" s="47">
        <f>IF(I1809=0,A1808,COUNTIF(I$2:I1809,"=0")+1)</f>
        <v>513</v>
      </c>
      <c r="B1809" s="203"/>
      <c r="C1809" s="345"/>
      <c r="D1809" s="189"/>
      <c r="E1809" s="188"/>
      <c r="F1809" s="190"/>
      <c r="G1809" t="e">
        <f t="shared" si="90"/>
        <v>#N/A</v>
      </c>
      <c r="H1809">
        <f>ROW()</f>
        <v>1809</v>
      </c>
      <c r="I1809" t="str">
        <f>IF(SUM(D1809:E1809)&lt;&gt;0,SUM(D$2:D1809)-SUM(E$2:E1809),"")</f>
        <v/>
      </c>
      <c r="J1809" s="203" t="str">
        <f t="shared" si="89"/>
        <v/>
      </c>
      <c r="K1809" s="54" t="str">
        <f t="shared" si="88"/>
        <v>By  Rs/-0</v>
      </c>
      <c r="L1809" s="51">
        <f>SUMIFS(D$2:D1809,C$2:C1809,C1809)-SUMIFS(E$2:E1809,C$2:C1809,C1809)+IFERROR(VLOOKUP(C1809,Master!B$1:F$101,5,FALSE),0)</f>
        <v>0</v>
      </c>
    </row>
    <row r="1810" spans="1:12">
      <c r="A1810" s="47">
        <f>IF(I1810=0,A1809,COUNTIF(I$2:I1810,"=0")+1)</f>
        <v>513</v>
      </c>
      <c r="B1810" s="203"/>
      <c r="C1810" s="345"/>
      <c r="D1810" s="189"/>
      <c r="E1810" s="188"/>
      <c r="F1810" s="190"/>
      <c r="G1810" t="e">
        <f t="shared" si="90"/>
        <v>#N/A</v>
      </c>
      <c r="H1810">
        <f>ROW()</f>
        <v>1810</v>
      </c>
      <c r="I1810" t="str">
        <f>IF(SUM(D1810:E1810)&lt;&gt;0,SUM(D$2:D1810)-SUM(E$2:E1810),"")</f>
        <v/>
      </c>
      <c r="J1810" s="203" t="str">
        <f t="shared" si="89"/>
        <v/>
      </c>
      <c r="K1810" s="54" t="str">
        <f t="shared" si="88"/>
        <v>By  Rs/-0</v>
      </c>
      <c r="L1810" s="51">
        <f>SUMIFS(D$2:D1810,C$2:C1810,C1810)-SUMIFS(E$2:E1810,C$2:C1810,C1810)+IFERROR(VLOOKUP(C1810,Master!B$1:F$101,5,FALSE),0)</f>
        <v>0</v>
      </c>
    </row>
    <row r="1811" spans="1:12">
      <c r="A1811" s="47">
        <f>IF(I1811=0,A1810,COUNTIF(I$2:I1811,"=0")+1)</f>
        <v>513</v>
      </c>
      <c r="B1811" s="203"/>
      <c r="C1811" s="345"/>
      <c r="D1811" s="189"/>
      <c r="E1811" s="188"/>
      <c r="F1811" s="190"/>
      <c r="G1811" t="e">
        <f t="shared" si="90"/>
        <v>#N/A</v>
      </c>
      <c r="H1811">
        <f>ROW()</f>
        <v>1811</v>
      </c>
      <c r="I1811" t="str">
        <f>IF(SUM(D1811:E1811)&lt;&gt;0,SUM(D$2:D1811)-SUM(E$2:E1811),"")</f>
        <v/>
      </c>
      <c r="J1811" s="203" t="str">
        <f t="shared" si="89"/>
        <v/>
      </c>
      <c r="K1811" s="54" t="str">
        <f t="shared" si="88"/>
        <v>By  Rs/-0</v>
      </c>
      <c r="L1811" s="51">
        <f>SUMIFS(D$2:D1811,C$2:C1811,C1811)-SUMIFS(E$2:E1811,C$2:C1811,C1811)+IFERROR(VLOOKUP(C1811,Master!B$1:F$101,5,FALSE),0)</f>
        <v>0</v>
      </c>
    </row>
    <row r="1812" spans="1:12">
      <c r="A1812" s="47">
        <f>IF(I1812=0,A1811,COUNTIF(I$2:I1812,"=0")+1)</f>
        <v>513</v>
      </c>
      <c r="B1812" s="203"/>
      <c r="C1812" s="345"/>
      <c r="D1812" s="189"/>
      <c r="E1812" s="188"/>
      <c r="F1812" s="190"/>
      <c r="G1812" t="e">
        <f t="shared" si="90"/>
        <v>#N/A</v>
      </c>
      <c r="H1812">
        <f>ROW()</f>
        <v>1812</v>
      </c>
      <c r="I1812" t="str">
        <f>IF(SUM(D1812:E1812)&lt;&gt;0,SUM(D$2:D1812)-SUM(E$2:E1812),"")</f>
        <v/>
      </c>
      <c r="J1812" s="203" t="str">
        <f t="shared" si="89"/>
        <v/>
      </c>
      <c r="K1812" s="54" t="str">
        <f t="shared" si="88"/>
        <v>By  Rs/-0</v>
      </c>
      <c r="L1812" s="51">
        <f>SUMIFS(D$2:D1812,C$2:C1812,C1812)-SUMIFS(E$2:E1812,C$2:C1812,C1812)+IFERROR(VLOOKUP(C1812,Master!B$1:F$101,5,FALSE),0)</f>
        <v>0</v>
      </c>
    </row>
    <row r="1813" spans="1:12">
      <c r="A1813" s="47">
        <f>IF(I1813=0,A1812,COUNTIF(I$2:I1813,"=0")+1)</f>
        <v>513</v>
      </c>
      <c r="B1813" s="203"/>
      <c r="C1813" s="345"/>
      <c r="D1813" s="189"/>
      <c r="E1813" s="188"/>
      <c r="F1813" s="190"/>
      <c r="G1813" t="e">
        <f t="shared" si="90"/>
        <v>#N/A</v>
      </c>
      <c r="H1813">
        <f>ROW()</f>
        <v>1813</v>
      </c>
      <c r="I1813" t="str">
        <f>IF(SUM(D1813:E1813)&lt;&gt;0,SUM(D$2:D1813)-SUM(E$2:E1813),"")</f>
        <v/>
      </c>
      <c r="J1813" s="203" t="str">
        <f t="shared" si="89"/>
        <v/>
      </c>
      <c r="K1813" s="54" t="str">
        <f t="shared" si="88"/>
        <v>By  Rs/-0</v>
      </c>
      <c r="L1813" s="51">
        <f>SUMIFS(D$2:D1813,C$2:C1813,C1813)-SUMIFS(E$2:E1813,C$2:C1813,C1813)+IFERROR(VLOOKUP(C1813,Master!B$1:F$101,5,FALSE),0)</f>
        <v>0</v>
      </c>
    </row>
    <row r="1814" spans="1:12">
      <c r="A1814" s="47">
        <f>IF(I1814=0,A1813,COUNTIF(I$2:I1814,"=0")+1)</f>
        <v>513</v>
      </c>
      <c r="B1814" s="203"/>
      <c r="C1814" s="345"/>
      <c r="D1814" s="189"/>
      <c r="E1814" s="188"/>
      <c r="F1814" s="190"/>
      <c r="G1814" t="e">
        <f t="shared" si="90"/>
        <v>#N/A</v>
      </c>
      <c r="H1814">
        <f>ROW()</f>
        <v>1814</v>
      </c>
      <c r="I1814" t="str">
        <f>IF(SUM(D1814:E1814)&lt;&gt;0,SUM(D$2:D1814)-SUM(E$2:E1814),"")</f>
        <v/>
      </c>
      <c r="J1814" s="203" t="str">
        <f t="shared" si="89"/>
        <v/>
      </c>
      <c r="K1814" s="54" t="str">
        <f t="shared" si="88"/>
        <v>By  Rs/-0</v>
      </c>
      <c r="L1814" s="51">
        <f>SUMIFS(D$2:D1814,C$2:C1814,C1814)-SUMIFS(E$2:E1814,C$2:C1814,C1814)+IFERROR(VLOOKUP(C1814,Master!B$1:F$101,5,FALSE),0)</f>
        <v>0</v>
      </c>
    </row>
    <row r="1815" spans="1:12">
      <c r="A1815" s="47">
        <f>IF(I1815=0,A1814,COUNTIF(I$2:I1815,"=0")+1)</f>
        <v>513</v>
      </c>
      <c r="B1815" s="203"/>
      <c r="C1815" s="345"/>
      <c r="D1815" s="189"/>
      <c r="E1815" s="188"/>
      <c r="F1815" s="190"/>
      <c r="G1815" t="e">
        <f t="shared" si="90"/>
        <v>#N/A</v>
      </c>
      <c r="H1815">
        <f>ROW()</f>
        <v>1815</v>
      </c>
      <c r="I1815" t="str">
        <f>IF(SUM(D1815:E1815)&lt;&gt;0,SUM(D$2:D1815)-SUM(E$2:E1815),"")</f>
        <v/>
      </c>
      <c r="J1815" s="203" t="str">
        <f t="shared" si="89"/>
        <v/>
      </c>
      <c r="K1815" s="54" t="str">
        <f t="shared" si="88"/>
        <v>By  Rs/-0</v>
      </c>
      <c r="L1815" s="51">
        <f>SUMIFS(D$2:D1815,C$2:C1815,C1815)-SUMIFS(E$2:E1815,C$2:C1815,C1815)+IFERROR(VLOOKUP(C1815,Master!B$1:F$101,5,FALSE),0)</f>
        <v>0</v>
      </c>
    </row>
    <row r="1816" spans="1:12">
      <c r="A1816" s="47">
        <f>IF(I1816=0,A1815,COUNTIF(I$2:I1816,"=0")+1)</f>
        <v>513</v>
      </c>
      <c r="B1816" s="203"/>
      <c r="C1816" s="345"/>
      <c r="D1816" s="189"/>
      <c r="E1816" s="188"/>
      <c r="F1816" s="190"/>
      <c r="G1816" t="e">
        <f t="shared" si="90"/>
        <v>#N/A</v>
      </c>
      <c r="H1816">
        <f>ROW()</f>
        <v>1816</v>
      </c>
      <c r="I1816" t="str">
        <f>IF(SUM(D1816:E1816)&lt;&gt;0,SUM(D$2:D1816)-SUM(E$2:E1816),"")</f>
        <v/>
      </c>
      <c r="J1816" s="203" t="str">
        <f t="shared" si="89"/>
        <v/>
      </c>
      <c r="K1816" s="54" t="str">
        <f t="shared" si="88"/>
        <v>By  Rs/-0</v>
      </c>
      <c r="L1816" s="51">
        <f>SUMIFS(D$2:D1816,C$2:C1816,C1816)-SUMIFS(E$2:E1816,C$2:C1816,C1816)+IFERROR(VLOOKUP(C1816,Master!B$1:F$101,5,FALSE),0)</f>
        <v>0</v>
      </c>
    </row>
    <row r="1817" spans="1:12">
      <c r="A1817" s="47">
        <f>IF(I1817=0,A1816,COUNTIF(I$2:I1817,"=0")+1)</f>
        <v>513</v>
      </c>
      <c r="B1817" s="203"/>
      <c r="C1817" s="345"/>
      <c r="D1817" s="189"/>
      <c r="E1817" s="188"/>
      <c r="F1817" s="190"/>
      <c r="G1817" t="e">
        <f t="shared" si="90"/>
        <v>#N/A</v>
      </c>
      <c r="H1817">
        <f>ROW()</f>
        <v>1817</v>
      </c>
      <c r="I1817" t="str">
        <f>IF(SUM(D1817:E1817)&lt;&gt;0,SUM(D$2:D1817)-SUM(E$2:E1817),"")</f>
        <v/>
      </c>
      <c r="J1817" s="203" t="str">
        <f t="shared" si="89"/>
        <v/>
      </c>
      <c r="K1817" s="54" t="str">
        <f t="shared" si="88"/>
        <v>By  Rs/-0</v>
      </c>
      <c r="L1817" s="51">
        <f>SUMIFS(D$2:D1817,C$2:C1817,C1817)-SUMIFS(E$2:E1817,C$2:C1817,C1817)+IFERROR(VLOOKUP(C1817,Master!B$1:F$101,5,FALSE),0)</f>
        <v>0</v>
      </c>
    </row>
    <row r="1818" spans="1:12">
      <c r="A1818" s="47">
        <f>IF(I1818=0,A1817,COUNTIF(I$2:I1818,"=0")+1)</f>
        <v>513</v>
      </c>
      <c r="B1818" s="203"/>
      <c r="C1818" s="345"/>
      <c r="D1818" s="189"/>
      <c r="E1818" s="188"/>
      <c r="F1818" s="190"/>
      <c r="G1818" t="e">
        <f t="shared" si="90"/>
        <v>#N/A</v>
      </c>
      <c r="H1818">
        <f>ROW()</f>
        <v>1818</v>
      </c>
      <c r="I1818" t="str">
        <f>IF(SUM(D1818:E1818)&lt;&gt;0,SUM(D$2:D1818)-SUM(E$2:E1818),"")</f>
        <v/>
      </c>
      <c r="J1818" s="203" t="str">
        <f t="shared" si="89"/>
        <v/>
      </c>
      <c r="K1818" s="54" t="str">
        <f t="shared" si="88"/>
        <v>By  Rs/-0</v>
      </c>
      <c r="L1818" s="51">
        <f>SUMIFS(D$2:D1818,C$2:C1818,C1818)-SUMIFS(E$2:E1818,C$2:C1818,C1818)+IFERROR(VLOOKUP(C1818,Master!B$1:F$101,5,FALSE),0)</f>
        <v>0</v>
      </c>
    </row>
    <row r="1819" spans="1:12">
      <c r="A1819" s="47">
        <f>IF(I1819=0,A1818,COUNTIF(I$2:I1819,"=0")+1)</f>
        <v>513</v>
      </c>
      <c r="B1819" s="203"/>
      <c r="C1819" s="345"/>
      <c r="D1819" s="189"/>
      <c r="E1819" s="188"/>
      <c r="F1819" s="190"/>
      <c r="G1819" t="e">
        <f t="shared" si="90"/>
        <v>#N/A</v>
      </c>
      <c r="H1819">
        <f>ROW()</f>
        <v>1819</v>
      </c>
      <c r="I1819" t="str">
        <f>IF(SUM(D1819:E1819)&lt;&gt;0,SUM(D$2:D1819)-SUM(E$2:E1819),"")</f>
        <v/>
      </c>
      <c r="J1819" s="203" t="str">
        <f t="shared" si="89"/>
        <v/>
      </c>
      <c r="K1819" s="54" t="str">
        <f t="shared" si="88"/>
        <v>By  Rs/-0</v>
      </c>
      <c r="L1819" s="51">
        <f>SUMIFS(D$2:D1819,C$2:C1819,C1819)-SUMIFS(E$2:E1819,C$2:C1819,C1819)+IFERROR(VLOOKUP(C1819,Master!B$1:F$101,5,FALSE),0)</f>
        <v>0</v>
      </c>
    </row>
    <row r="1820" spans="1:12">
      <c r="A1820" s="47">
        <f>IF(I1820=0,A1819,COUNTIF(I$2:I1820,"=0")+1)</f>
        <v>513</v>
      </c>
      <c r="B1820" s="203"/>
      <c r="C1820" s="345"/>
      <c r="D1820" s="189"/>
      <c r="E1820" s="188"/>
      <c r="F1820" s="190"/>
      <c r="G1820" t="e">
        <f t="shared" si="90"/>
        <v>#N/A</v>
      </c>
      <c r="H1820">
        <f>ROW()</f>
        <v>1820</v>
      </c>
      <c r="I1820" t="str">
        <f>IF(SUM(D1820:E1820)&lt;&gt;0,SUM(D$2:D1820)-SUM(E$2:E1820),"")</f>
        <v/>
      </c>
      <c r="J1820" s="203" t="str">
        <f t="shared" si="89"/>
        <v/>
      </c>
      <c r="K1820" s="54" t="str">
        <f t="shared" si="88"/>
        <v>By  Rs/-0</v>
      </c>
      <c r="L1820" s="51">
        <f>SUMIFS(D$2:D1820,C$2:C1820,C1820)-SUMIFS(E$2:E1820,C$2:C1820,C1820)+IFERROR(VLOOKUP(C1820,Master!B$1:F$101,5,FALSE),0)</f>
        <v>0</v>
      </c>
    </row>
    <row r="1821" spans="1:12">
      <c r="A1821" s="47">
        <f>IF(I1821=0,A1820,COUNTIF(I$2:I1821,"=0")+1)</f>
        <v>513</v>
      </c>
      <c r="B1821" s="203"/>
      <c r="C1821" s="345"/>
      <c r="D1821" s="189"/>
      <c r="E1821" s="188"/>
      <c r="F1821" s="190"/>
      <c r="G1821" t="e">
        <f t="shared" si="90"/>
        <v>#N/A</v>
      </c>
      <c r="H1821">
        <f>ROW()</f>
        <v>1821</v>
      </c>
      <c r="I1821" t="str">
        <f>IF(SUM(D1821:E1821)&lt;&gt;0,SUM(D$2:D1821)-SUM(E$2:E1821),"")</f>
        <v/>
      </c>
      <c r="J1821" s="203" t="str">
        <f t="shared" si="89"/>
        <v/>
      </c>
      <c r="K1821" s="54" t="str">
        <f t="shared" si="88"/>
        <v>By  Rs/-0</v>
      </c>
      <c r="L1821" s="51">
        <f>SUMIFS(D$2:D1821,C$2:C1821,C1821)-SUMIFS(E$2:E1821,C$2:C1821,C1821)+IFERROR(VLOOKUP(C1821,Master!B$1:F$101,5,FALSE),0)</f>
        <v>0</v>
      </c>
    </row>
    <row r="1822" spans="1:12">
      <c r="A1822" s="47">
        <f>IF(I1822=0,A1821,COUNTIF(I$2:I1822,"=0")+1)</f>
        <v>513</v>
      </c>
      <c r="B1822" s="203"/>
      <c r="C1822" s="345"/>
      <c r="D1822" s="189"/>
      <c r="E1822" s="188"/>
      <c r="F1822" s="190"/>
      <c r="G1822" t="e">
        <f t="shared" si="90"/>
        <v>#N/A</v>
      </c>
      <c r="H1822">
        <f>ROW()</f>
        <v>1822</v>
      </c>
      <c r="I1822" t="str">
        <f>IF(SUM(D1822:E1822)&lt;&gt;0,SUM(D$2:D1822)-SUM(E$2:E1822),"")</f>
        <v/>
      </c>
      <c r="J1822" s="203" t="str">
        <f t="shared" si="89"/>
        <v/>
      </c>
      <c r="K1822" s="54" t="str">
        <f t="shared" si="88"/>
        <v>By  Rs/-0</v>
      </c>
      <c r="L1822" s="51">
        <f>SUMIFS(D$2:D1822,C$2:C1822,C1822)-SUMIFS(E$2:E1822,C$2:C1822,C1822)+IFERROR(VLOOKUP(C1822,Master!B$1:F$101,5,FALSE),0)</f>
        <v>0</v>
      </c>
    </row>
    <row r="1823" spans="1:12">
      <c r="A1823" s="47">
        <f>IF(I1823=0,A1822,COUNTIF(I$2:I1823,"=0")+1)</f>
        <v>513</v>
      </c>
      <c r="B1823" s="203"/>
      <c r="C1823" s="345"/>
      <c r="D1823" s="189"/>
      <c r="E1823" s="188"/>
      <c r="F1823" s="190"/>
      <c r="G1823" t="e">
        <f t="shared" si="90"/>
        <v>#N/A</v>
      </c>
      <c r="H1823">
        <f>ROW()</f>
        <v>1823</v>
      </c>
      <c r="I1823" t="str">
        <f>IF(SUM(D1823:E1823)&lt;&gt;0,SUM(D$2:D1823)-SUM(E$2:E1823),"")</f>
        <v/>
      </c>
      <c r="J1823" s="203" t="str">
        <f t="shared" si="89"/>
        <v/>
      </c>
      <c r="K1823" s="54" t="str">
        <f t="shared" si="88"/>
        <v>By  Rs/-0</v>
      </c>
      <c r="L1823" s="51">
        <f>SUMIFS(D$2:D1823,C$2:C1823,C1823)-SUMIFS(E$2:E1823,C$2:C1823,C1823)+IFERROR(VLOOKUP(C1823,Master!B$1:F$101,5,FALSE),0)</f>
        <v>0</v>
      </c>
    </row>
    <row r="1824" spans="1:12">
      <c r="A1824" s="47">
        <f>IF(I1824=0,A1823,COUNTIF(I$2:I1824,"=0")+1)</f>
        <v>513</v>
      </c>
      <c r="B1824" s="203"/>
      <c r="C1824" s="345"/>
      <c r="D1824" s="189"/>
      <c r="E1824" s="188"/>
      <c r="F1824" s="190"/>
      <c r="G1824" t="e">
        <f t="shared" si="90"/>
        <v>#N/A</v>
      </c>
      <c r="H1824">
        <f>ROW()</f>
        <v>1824</v>
      </c>
      <c r="I1824" t="str">
        <f>IF(SUM(D1824:E1824)&lt;&gt;0,SUM(D$2:D1824)-SUM(E$2:E1824),"")</f>
        <v/>
      </c>
      <c r="J1824" s="203" t="str">
        <f t="shared" si="89"/>
        <v/>
      </c>
      <c r="K1824" s="54" t="str">
        <f t="shared" si="88"/>
        <v>By  Rs/-0</v>
      </c>
      <c r="L1824" s="51">
        <f>SUMIFS(D$2:D1824,C$2:C1824,C1824)-SUMIFS(E$2:E1824,C$2:C1824,C1824)+IFERROR(VLOOKUP(C1824,Master!B$1:F$101,5,FALSE),0)</f>
        <v>0</v>
      </c>
    </row>
    <row r="1825" spans="1:12">
      <c r="A1825" s="47">
        <f>IF(I1825=0,A1824,COUNTIF(I$2:I1825,"=0")+1)</f>
        <v>513</v>
      </c>
      <c r="B1825" s="203"/>
      <c r="C1825" s="345"/>
      <c r="D1825" s="189"/>
      <c r="E1825" s="188"/>
      <c r="F1825" s="190"/>
      <c r="G1825" t="e">
        <f t="shared" si="90"/>
        <v>#N/A</v>
      </c>
      <c r="H1825">
        <f>ROW()</f>
        <v>1825</v>
      </c>
      <c r="I1825" t="str">
        <f>IF(SUM(D1825:E1825)&lt;&gt;0,SUM(D$2:D1825)-SUM(E$2:E1825),"")</f>
        <v/>
      </c>
      <c r="J1825" s="203" t="str">
        <f t="shared" si="89"/>
        <v/>
      </c>
      <c r="K1825" s="54" t="str">
        <f t="shared" si="88"/>
        <v>By  Rs/-0</v>
      </c>
      <c r="L1825" s="51">
        <f>SUMIFS(D$2:D1825,C$2:C1825,C1825)-SUMIFS(E$2:E1825,C$2:C1825,C1825)+IFERROR(VLOOKUP(C1825,Master!B$1:F$101,5,FALSE),0)</f>
        <v>0</v>
      </c>
    </row>
    <row r="1826" spans="1:12">
      <c r="A1826" s="47">
        <f>IF(I1826=0,A1825,COUNTIF(I$2:I1826,"=0")+1)</f>
        <v>513</v>
      </c>
      <c r="B1826" s="203"/>
      <c r="C1826" s="345"/>
      <c r="D1826" s="189"/>
      <c r="E1826" s="188"/>
      <c r="F1826" s="190"/>
      <c r="G1826" t="e">
        <f t="shared" si="90"/>
        <v>#N/A</v>
      </c>
      <c r="H1826">
        <f>ROW()</f>
        <v>1826</v>
      </c>
      <c r="I1826" t="str">
        <f>IF(SUM(D1826:E1826)&lt;&gt;0,SUM(D$2:D1826)-SUM(E$2:E1826),"")</f>
        <v/>
      </c>
      <c r="J1826" s="203" t="str">
        <f t="shared" si="89"/>
        <v/>
      </c>
      <c r="K1826" s="54" t="str">
        <f t="shared" si="88"/>
        <v>By  Rs/-0</v>
      </c>
      <c r="L1826" s="51">
        <f>SUMIFS(D$2:D1826,C$2:C1826,C1826)-SUMIFS(E$2:E1826,C$2:C1826,C1826)+IFERROR(VLOOKUP(C1826,Master!B$1:F$101,5,FALSE),0)</f>
        <v>0</v>
      </c>
    </row>
    <row r="1827" spans="1:12">
      <c r="A1827" s="47">
        <f>IF(I1827=0,A1826,COUNTIF(I$2:I1827,"=0")+1)</f>
        <v>513</v>
      </c>
      <c r="B1827" s="203"/>
      <c r="C1827" s="345"/>
      <c r="D1827" s="189"/>
      <c r="E1827" s="188"/>
      <c r="F1827" s="190"/>
      <c r="G1827" t="e">
        <f t="shared" si="90"/>
        <v>#N/A</v>
      </c>
      <c r="H1827">
        <f>ROW()</f>
        <v>1827</v>
      </c>
      <c r="I1827" t="str">
        <f>IF(SUM(D1827:E1827)&lt;&gt;0,SUM(D$2:D1827)-SUM(E$2:E1827),"")</f>
        <v/>
      </c>
      <c r="J1827" s="203" t="str">
        <f t="shared" si="89"/>
        <v/>
      </c>
      <c r="K1827" s="54" t="str">
        <f t="shared" si="88"/>
        <v>By  Rs/-0</v>
      </c>
      <c r="L1827" s="51">
        <f>SUMIFS(D$2:D1827,C$2:C1827,C1827)-SUMIFS(E$2:E1827,C$2:C1827,C1827)+IFERROR(VLOOKUP(C1827,Master!B$1:F$101,5,FALSE),0)</f>
        <v>0</v>
      </c>
    </row>
    <row r="1828" spans="1:12">
      <c r="A1828" s="47">
        <f>IF(I1828=0,A1827,COUNTIF(I$2:I1828,"=0")+1)</f>
        <v>513</v>
      </c>
      <c r="B1828" s="203"/>
      <c r="C1828" s="345"/>
      <c r="D1828" s="189"/>
      <c r="E1828" s="188"/>
      <c r="F1828" s="190"/>
      <c r="G1828" t="e">
        <f t="shared" si="90"/>
        <v>#N/A</v>
      </c>
      <c r="H1828">
        <f>ROW()</f>
        <v>1828</v>
      </c>
      <c r="I1828" t="str">
        <f>IF(SUM(D1828:E1828)&lt;&gt;0,SUM(D$2:D1828)-SUM(E$2:E1828),"")</f>
        <v/>
      </c>
      <c r="J1828" s="203" t="str">
        <f t="shared" si="89"/>
        <v/>
      </c>
      <c r="K1828" s="54" t="str">
        <f t="shared" si="88"/>
        <v>By  Rs/-0</v>
      </c>
      <c r="L1828" s="51">
        <f>SUMIFS(D$2:D1828,C$2:C1828,C1828)-SUMIFS(E$2:E1828,C$2:C1828,C1828)+IFERROR(VLOOKUP(C1828,Master!B$1:F$101,5,FALSE),0)</f>
        <v>0</v>
      </c>
    </row>
    <row r="1829" spans="1:12">
      <c r="A1829" s="47">
        <f>IF(I1829=0,A1828,COUNTIF(I$2:I1829,"=0")+1)</f>
        <v>513</v>
      </c>
      <c r="B1829" s="203"/>
      <c r="C1829" s="345"/>
      <c r="D1829" s="189"/>
      <c r="E1829" s="188"/>
      <c r="F1829" s="190"/>
      <c r="G1829" t="e">
        <f t="shared" si="90"/>
        <v>#N/A</v>
      </c>
      <c r="H1829">
        <f>ROW()</f>
        <v>1829</v>
      </c>
      <c r="I1829" t="str">
        <f>IF(SUM(D1829:E1829)&lt;&gt;0,SUM(D$2:D1829)-SUM(E$2:E1829),"")</f>
        <v/>
      </c>
      <c r="J1829" s="203" t="str">
        <f t="shared" si="89"/>
        <v/>
      </c>
      <c r="K1829" s="54" t="str">
        <f t="shared" si="88"/>
        <v>By  Rs/-0</v>
      </c>
      <c r="L1829" s="51">
        <f>SUMIFS(D$2:D1829,C$2:C1829,C1829)-SUMIFS(E$2:E1829,C$2:C1829,C1829)+IFERROR(VLOOKUP(C1829,Master!B$1:F$101,5,FALSE),0)</f>
        <v>0</v>
      </c>
    </row>
    <row r="1830" spans="1:12">
      <c r="A1830" s="47">
        <f>IF(I1830=0,A1829,COUNTIF(I$2:I1830,"=0")+1)</f>
        <v>513</v>
      </c>
      <c r="B1830" s="203"/>
      <c r="C1830" s="345"/>
      <c r="D1830" s="189"/>
      <c r="E1830" s="188"/>
      <c r="F1830" s="190"/>
      <c r="G1830" t="e">
        <f t="shared" si="90"/>
        <v>#N/A</v>
      </c>
      <c r="H1830">
        <f>ROW()</f>
        <v>1830</v>
      </c>
      <c r="I1830" t="str">
        <f>IF(SUM(D1830:E1830)&lt;&gt;0,SUM(D$2:D1830)-SUM(E$2:E1830),"")</f>
        <v/>
      </c>
      <c r="J1830" s="203" t="str">
        <f t="shared" si="89"/>
        <v/>
      </c>
      <c r="K1830" s="54" t="str">
        <f t="shared" si="88"/>
        <v>By  Rs/-0</v>
      </c>
      <c r="L1830" s="51">
        <f>SUMIFS(D$2:D1830,C$2:C1830,C1830)-SUMIFS(E$2:E1830,C$2:C1830,C1830)+IFERROR(VLOOKUP(C1830,Master!B$1:F$101,5,FALSE),0)</f>
        <v>0</v>
      </c>
    </row>
    <row r="1831" spans="1:12">
      <c r="A1831" s="47">
        <f>IF(I1831=0,A1830,COUNTIF(I$2:I1831,"=0")+1)</f>
        <v>513</v>
      </c>
      <c r="B1831" s="203"/>
      <c r="C1831" s="345"/>
      <c r="D1831" s="189"/>
      <c r="E1831" s="188"/>
      <c r="F1831" s="190"/>
      <c r="G1831" t="e">
        <f t="shared" si="90"/>
        <v>#N/A</v>
      </c>
      <c r="H1831">
        <f>ROW()</f>
        <v>1831</v>
      </c>
      <c r="I1831" t="str">
        <f>IF(SUM(D1831:E1831)&lt;&gt;0,SUM(D$2:D1831)-SUM(E$2:E1831),"")</f>
        <v/>
      </c>
      <c r="J1831" s="203" t="str">
        <f t="shared" si="89"/>
        <v/>
      </c>
      <c r="K1831" s="54" t="str">
        <f t="shared" si="88"/>
        <v>By  Rs/-0</v>
      </c>
      <c r="L1831" s="51">
        <f>SUMIFS(D$2:D1831,C$2:C1831,C1831)-SUMIFS(E$2:E1831,C$2:C1831,C1831)+IFERROR(VLOOKUP(C1831,Master!B$1:F$101,5,FALSE),0)</f>
        <v>0</v>
      </c>
    </row>
    <row r="1832" spans="1:12">
      <c r="A1832" s="47">
        <f>IF(I1832=0,A1831,COUNTIF(I$2:I1832,"=0")+1)</f>
        <v>513</v>
      </c>
      <c r="B1832" s="203"/>
      <c r="C1832" s="345"/>
      <c r="D1832" s="189"/>
      <c r="E1832" s="188"/>
      <c r="F1832" s="190"/>
      <c r="G1832" t="e">
        <f t="shared" si="90"/>
        <v>#N/A</v>
      </c>
      <c r="H1832">
        <f>ROW()</f>
        <v>1832</v>
      </c>
      <c r="I1832" t="str">
        <f>IF(SUM(D1832:E1832)&lt;&gt;0,SUM(D$2:D1832)-SUM(E$2:E1832),"")</f>
        <v/>
      </c>
      <c r="J1832" s="203" t="str">
        <f t="shared" si="89"/>
        <v/>
      </c>
      <c r="K1832" s="54" t="str">
        <f t="shared" si="88"/>
        <v>By  Rs/-0</v>
      </c>
      <c r="L1832" s="51">
        <f>SUMIFS(D$2:D1832,C$2:C1832,C1832)-SUMIFS(E$2:E1832,C$2:C1832,C1832)+IFERROR(VLOOKUP(C1832,Master!B$1:F$101,5,FALSE),0)</f>
        <v>0</v>
      </c>
    </row>
    <row r="1833" spans="1:12">
      <c r="A1833" s="47">
        <f>IF(I1833=0,A1832,COUNTIF(I$2:I1833,"=0")+1)</f>
        <v>513</v>
      </c>
      <c r="B1833" s="203"/>
      <c r="C1833" s="345"/>
      <c r="D1833" s="189"/>
      <c r="E1833" s="188"/>
      <c r="F1833" s="190"/>
      <c r="G1833" t="e">
        <f t="shared" si="90"/>
        <v>#N/A</v>
      </c>
      <c r="H1833">
        <f>ROW()</f>
        <v>1833</v>
      </c>
      <c r="I1833" t="str">
        <f>IF(SUM(D1833:E1833)&lt;&gt;0,SUM(D$2:D1833)-SUM(E$2:E1833),"")</f>
        <v/>
      </c>
      <c r="J1833" s="203" t="str">
        <f t="shared" si="89"/>
        <v/>
      </c>
      <c r="K1833" s="54" t="str">
        <f t="shared" si="88"/>
        <v>By  Rs/-0</v>
      </c>
      <c r="L1833" s="51">
        <f>SUMIFS(D$2:D1833,C$2:C1833,C1833)-SUMIFS(E$2:E1833,C$2:C1833,C1833)+IFERROR(VLOOKUP(C1833,Master!B$1:F$101,5,FALSE),0)</f>
        <v>0</v>
      </c>
    </row>
    <row r="1834" spans="1:12">
      <c r="A1834" s="47">
        <f>IF(I1834=0,A1833,COUNTIF(I$2:I1834,"=0")+1)</f>
        <v>513</v>
      </c>
      <c r="B1834" s="203"/>
      <c r="C1834" s="345"/>
      <c r="D1834" s="189"/>
      <c r="E1834" s="188"/>
      <c r="F1834" s="190"/>
      <c r="G1834" t="e">
        <f t="shared" si="90"/>
        <v>#N/A</v>
      </c>
      <c r="H1834">
        <f>ROW()</f>
        <v>1834</v>
      </c>
      <c r="I1834" t="str">
        <f>IF(SUM(D1834:E1834)&lt;&gt;0,SUM(D$2:D1834)-SUM(E$2:E1834),"")</f>
        <v/>
      </c>
      <c r="J1834" s="203" t="str">
        <f t="shared" si="89"/>
        <v/>
      </c>
      <c r="K1834" s="54" t="str">
        <f t="shared" si="88"/>
        <v>By  Rs/-0</v>
      </c>
      <c r="L1834" s="51">
        <f>SUMIFS(D$2:D1834,C$2:C1834,C1834)-SUMIFS(E$2:E1834,C$2:C1834,C1834)+IFERROR(VLOOKUP(C1834,Master!B$1:F$101,5,FALSE),0)</f>
        <v>0</v>
      </c>
    </row>
    <row r="1835" spans="1:12">
      <c r="A1835" s="47">
        <f>IF(I1835=0,A1834,COUNTIF(I$2:I1835,"=0")+1)</f>
        <v>513</v>
      </c>
      <c r="B1835" s="203"/>
      <c r="C1835" s="345"/>
      <c r="D1835" s="189"/>
      <c r="E1835" s="188"/>
      <c r="F1835" s="190"/>
      <c r="G1835" t="e">
        <f t="shared" si="90"/>
        <v>#N/A</v>
      </c>
      <c r="H1835">
        <f>ROW()</f>
        <v>1835</v>
      </c>
      <c r="I1835" t="str">
        <f>IF(SUM(D1835:E1835)&lt;&gt;0,SUM(D$2:D1835)-SUM(E$2:E1835),"")</f>
        <v/>
      </c>
      <c r="J1835" s="203" t="str">
        <f t="shared" si="89"/>
        <v/>
      </c>
      <c r="K1835" s="54" t="str">
        <f t="shared" si="88"/>
        <v>By  Rs/-0</v>
      </c>
      <c r="L1835" s="51">
        <f>SUMIFS(D$2:D1835,C$2:C1835,C1835)-SUMIFS(E$2:E1835,C$2:C1835,C1835)+IFERROR(VLOOKUP(C1835,Master!B$1:F$101,5,FALSE),0)</f>
        <v>0</v>
      </c>
    </row>
    <row r="1836" spans="1:12">
      <c r="A1836" s="47">
        <f>IF(I1836=0,A1835,COUNTIF(I$2:I1836,"=0")+1)</f>
        <v>513</v>
      </c>
      <c r="B1836" s="203"/>
      <c r="C1836" s="345"/>
      <c r="D1836" s="189"/>
      <c r="E1836" s="188"/>
      <c r="F1836" s="190"/>
      <c r="G1836" t="e">
        <f t="shared" si="90"/>
        <v>#N/A</v>
      </c>
      <c r="H1836">
        <f>ROW()</f>
        <v>1836</v>
      </c>
      <c r="I1836" t="str">
        <f>IF(SUM(D1836:E1836)&lt;&gt;0,SUM(D$2:D1836)-SUM(E$2:E1836),"")</f>
        <v/>
      </c>
      <c r="J1836" s="203" t="str">
        <f t="shared" si="89"/>
        <v/>
      </c>
      <c r="K1836" s="54" t="str">
        <f t="shared" si="88"/>
        <v>By  Rs/-0</v>
      </c>
      <c r="L1836" s="51">
        <f>SUMIFS(D$2:D1836,C$2:C1836,C1836)-SUMIFS(E$2:E1836,C$2:C1836,C1836)+IFERROR(VLOOKUP(C1836,Master!B$1:F$101,5,FALSE),0)</f>
        <v>0</v>
      </c>
    </row>
    <row r="1837" spans="1:12">
      <c r="A1837" s="47">
        <f>IF(I1837=0,A1836,COUNTIF(I$2:I1837,"=0")+1)</f>
        <v>513</v>
      </c>
      <c r="B1837" s="203"/>
      <c r="C1837" s="345"/>
      <c r="D1837" s="189"/>
      <c r="E1837" s="188"/>
      <c r="F1837" s="190"/>
      <c r="G1837" t="e">
        <f t="shared" si="90"/>
        <v>#N/A</v>
      </c>
      <c r="H1837">
        <f>ROW()</f>
        <v>1837</v>
      </c>
      <c r="I1837" t="str">
        <f>IF(SUM(D1837:E1837)&lt;&gt;0,SUM(D$2:D1837)-SUM(E$2:E1837),"")</f>
        <v/>
      </c>
      <c r="J1837" s="203" t="str">
        <f t="shared" si="89"/>
        <v/>
      </c>
      <c r="K1837" s="54" t="str">
        <f t="shared" si="88"/>
        <v>By  Rs/-0</v>
      </c>
      <c r="L1837" s="51">
        <f>SUMIFS(D$2:D1837,C$2:C1837,C1837)-SUMIFS(E$2:E1837,C$2:C1837,C1837)+IFERROR(VLOOKUP(C1837,Master!B$1:F$101,5,FALSE),0)</f>
        <v>0</v>
      </c>
    </row>
    <row r="1838" spans="1:12">
      <c r="A1838" s="47">
        <f>IF(I1838=0,A1837,COUNTIF(I$2:I1838,"=0")+1)</f>
        <v>513</v>
      </c>
      <c r="B1838" s="203"/>
      <c r="C1838" s="345"/>
      <c r="D1838" s="189"/>
      <c r="E1838" s="188"/>
      <c r="F1838" s="190"/>
      <c r="G1838" t="e">
        <f t="shared" si="90"/>
        <v>#N/A</v>
      </c>
      <c r="H1838">
        <f>ROW()</f>
        <v>1838</v>
      </c>
      <c r="I1838" t="str">
        <f>IF(SUM(D1838:E1838)&lt;&gt;0,SUM(D$2:D1838)-SUM(E$2:E1838),"")</f>
        <v/>
      </c>
      <c r="J1838" s="203" t="str">
        <f t="shared" si="89"/>
        <v/>
      </c>
      <c r="K1838" s="54" t="str">
        <f t="shared" si="88"/>
        <v>By  Rs/-0</v>
      </c>
      <c r="L1838" s="51">
        <f>SUMIFS(D$2:D1838,C$2:C1838,C1838)-SUMIFS(E$2:E1838,C$2:C1838,C1838)+IFERROR(VLOOKUP(C1838,Master!B$1:F$101,5,FALSE),0)</f>
        <v>0</v>
      </c>
    </row>
    <row r="1839" spans="1:12">
      <c r="A1839" s="47">
        <f>IF(I1839=0,A1838,COUNTIF(I$2:I1839,"=0")+1)</f>
        <v>513</v>
      </c>
      <c r="B1839" s="203"/>
      <c r="C1839" s="345"/>
      <c r="D1839" s="189"/>
      <c r="E1839" s="188"/>
      <c r="F1839" s="190"/>
      <c r="G1839" t="e">
        <f t="shared" si="90"/>
        <v>#N/A</v>
      </c>
      <c r="H1839">
        <f>ROW()</f>
        <v>1839</v>
      </c>
      <c r="I1839" t="str">
        <f>IF(SUM(D1839:E1839)&lt;&gt;0,SUM(D$2:D1839)-SUM(E$2:E1839),"")</f>
        <v/>
      </c>
      <c r="J1839" s="203" t="str">
        <f t="shared" si="89"/>
        <v/>
      </c>
      <c r="K1839" s="54" t="str">
        <f t="shared" si="88"/>
        <v>By  Rs/-0</v>
      </c>
      <c r="L1839" s="51">
        <f>SUMIFS(D$2:D1839,C$2:C1839,C1839)-SUMIFS(E$2:E1839,C$2:C1839,C1839)+IFERROR(VLOOKUP(C1839,Master!B$1:F$101,5,FALSE),0)</f>
        <v>0</v>
      </c>
    </row>
    <row r="1840" spans="1:12">
      <c r="A1840" s="47">
        <f>IF(I1840=0,A1839,COUNTIF(I$2:I1840,"=0")+1)</f>
        <v>513</v>
      </c>
      <c r="B1840" s="203"/>
      <c r="C1840" s="345"/>
      <c r="D1840" s="189"/>
      <c r="E1840" s="188"/>
      <c r="F1840" s="190"/>
      <c r="G1840" t="e">
        <f t="shared" si="90"/>
        <v>#N/A</v>
      </c>
      <c r="H1840">
        <f>ROW()</f>
        <v>1840</v>
      </c>
      <c r="I1840" t="str">
        <f>IF(SUM(D1840:E1840)&lt;&gt;0,SUM(D$2:D1840)-SUM(E$2:E1840),"")</f>
        <v/>
      </c>
      <c r="J1840" s="203" t="str">
        <f t="shared" si="89"/>
        <v/>
      </c>
      <c r="K1840" s="54" t="str">
        <f t="shared" si="88"/>
        <v>By  Rs/-0</v>
      </c>
      <c r="L1840" s="51">
        <f>SUMIFS(D$2:D1840,C$2:C1840,C1840)-SUMIFS(E$2:E1840,C$2:C1840,C1840)+IFERROR(VLOOKUP(C1840,Master!B$1:F$101,5,FALSE),0)</f>
        <v>0</v>
      </c>
    </row>
    <row r="1841" spans="1:12">
      <c r="A1841" s="47">
        <f>IF(I1841=0,A1840,COUNTIF(I$2:I1841,"=0")+1)</f>
        <v>513</v>
      </c>
      <c r="B1841" s="203"/>
      <c r="C1841" s="345"/>
      <c r="D1841" s="189"/>
      <c r="E1841" s="188"/>
      <c r="F1841" s="190"/>
      <c r="G1841" t="e">
        <f t="shared" si="90"/>
        <v>#N/A</v>
      </c>
      <c r="H1841">
        <f>ROW()</f>
        <v>1841</v>
      </c>
      <c r="I1841" t="str">
        <f>IF(SUM(D1841:E1841)&lt;&gt;0,SUM(D$2:D1841)-SUM(E$2:E1841),"")</f>
        <v/>
      </c>
      <c r="J1841" s="203" t="str">
        <f t="shared" si="89"/>
        <v/>
      </c>
      <c r="K1841" s="54" t="str">
        <f t="shared" si="88"/>
        <v>By  Rs/-0</v>
      </c>
      <c r="L1841" s="51">
        <f>SUMIFS(D$2:D1841,C$2:C1841,C1841)-SUMIFS(E$2:E1841,C$2:C1841,C1841)+IFERROR(VLOOKUP(C1841,Master!B$1:F$101,5,FALSE),0)</f>
        <v>0</v>
      </c>
    </row>
    <row r="1842" spans="1:12">
      <c r="A1842" s="47">
        <f>IF(I1842=0,A1841,COUNTIF(I$2:I1842,"=0")+1)</f>
        <v>513</v>
      </c>
      <c r="B1842" s="203"/>
      <c r="C1842" s="345"/>
      <c r="D1842" s="189"/>
      <c r="E1842" s="188"/>
      <c r="F1842" s="190"/>
      <c r="G1842" t="e">
        <f t="shared" si="90"/>
        <v>#N/A</v>
      </c>
      <c r="H1842">
        <f>ROW()</f>
        <v>1842</v>
      </c>
      <c r="I1842" t="str">
        <f>IF(SUM(D1842:E1842)&lt;&gt;0,SUM(D$2:D1842)-SUM(E$2:E1842),"")</f>
        <v/>
      </c>
      <c r="J1842" s="203" t="str">
        <f t="shared" si="89"/>
        <v/>
      </c>
      <c r="K1842" s="54" t="str">
        <f t="shared" si="88"/>
        <v>By  Rs/-0</v>
      </c>
      <c r="L1842" s="51">
        <f>SUMIFS(D$2:D1842,C$2:C1842,C1842)-SUMIFS(E$2:E1842,C$2:C1842,C1842)+IFERROR(VLOOKUP(C1842,Master!B$1:F$101,5,FALSE),0)</f>
        <v>0</v>
      </c>
    </row>
    <row r="1843" spans="1:12">
      <c r="A1843" s="47">
        <f>IF(I1843=0,A1842,COUNTIF(I$2:I1843,"=0")+1)</f>
        <v>513</v>
      </c>
      <c r="B1843" s="203"/>
      <c r="C1843" s="345"/>
      <c r="D1843" s="189"/>
      <c r="E1843" s="188"/>
      <c r="F1843" s="190"/>
      <c r="G1843" t="e">
        <f t="shared" si="90"/>
        <v>#N/A</v>
      </c>
      <c r="H1843">
        <f>ROW()</f>
        <v>1843</v>
      </c>
      <c r="I1843" t="str">
        <f>IF(SUM(D1843:E1843)&lt;&gt;0,SUM(D$2:D1843)-SUM(E$2:E1843),"")</f>
        <v/>
      </c>
      <c r="J1843" s="203" t="str">
        <f t="shared" si="89"/>
        <v/>
      </c>
      <c r="K1843" s="54" t="str">
        <f t="shared" si="88"/>
        <v>By  Rs/-0</v>
      </c>
      <c r="L1843" s="51">
        <f>SUMIFS(D$2:D1843,C$2:C1843,C1843)-SUMIFS(E$2:E1843,C$2:C1843,C1843)+IFERROR(VLOOKUP(C1843,Master!B$1:F$101,5,FALSE),0)</f>
        <v>0</v>
      </c>
    </row>
    <row r="1844" spans="1:12">
      <c r="A1844" s="47">
        <f>IF(I1844=0,A1843,COUNTIF(I$2:I1844,"=0")+1)</f>
        <v>513</v>
      </c>
      <c r="B1844" s="203"/>
      <c r="C1844" s="345"/>
      <c r="D1844" s="189"/>
      <c r="E1844" s="188"/>
      <c r="F1844" s="190"/>
      <c r="G1844" t="e">
        <f t="shared" si="90"/>
        <v>#N/A</v>
      </c>
      <c r="H1844">
        <f>ROW()</f>
        <v>1844</v>
      </c>
      <c r="I1844" t="str">
        <f>IF(SUM(D1844:E1844)&lt;&gt;0,SUM(D$2:D1844)-SUM(E$2:E1844),"")</f>
        <v/>
      </c>
      <c r="J1844" s="203" t="str">
        <f t="shared" si="89"/>
        <v/>
      </c>
      <c r="K1844" s="54" t="str">
        <f t="shared" si="88"/>
        <v>By  Rs/-0</v>
      </c>
      <c r="L1844" s="51">
        <f>SUMIFS(D$2:D1844,C$2:C1844,C1844)-SUMIFS(E$2:E1844,C$2:C1844,C1844)+IFERROR(VLOOKUP(C1844,Master!B$1:F$101,5,FALSE),0)</f>
        <v>0</v>
      </c>
    </row>
    <row r="1845" spans="1:12">
      <c r="A1845" s="47">
        <f>IF(I1845=0,A1844,COUNTIF(I$2:I1845,"=0")+1)</f>
        <v>513</v>
      </c>
      <c r="B1845" s="203"/>
      <c r="C1845" s="345"/>
      <c r="D1845" s="189"/>
      <c r="E1845" s="188"/>
      <c r="F1845" s="190"/>
      <c r="G1845" t="e">
        <f t="shared" si="90"/>
        <v>#N/A</v>
      </c>
      <c r="H1845">
        <f>ROW()</f>
        <v>1845</v>
      </c>
      <c r="I1845" t="str">
        <f>IF(SUM(D1845:E1845)&lt;&gt;0,SUM(D$2:D1845)-SUM(E$2:E1845),"")</f>
        <v/>
      </c>
      <c r="J1845" s="203" t="str">
        <f t="shared" si="89"/>
        <v/>
      </c>
      <c r="K1845" s="54" t="str">
        <f t="shared" si="88"/>
        <v>By  Rs/-0</v>
      </c>
      <c r="L1845" s="51">
        <f>SUMIFS(D$2:D1845,C$2:C1845,C1845)-SUMIFS(E$2:E1845,C$2:C1845,C1845)+IFERROR(VLOOKUP(C1845,Master!B$1:F$101,5,FALSE),0)</f>
        <v>0</v>
      </c>
    </row>
    <row r="1846" spans="1:12">
      <c r="A1846" s="47">
        <f>IF(I1846=0,A1845,COUNTIF(I$2:I1846,"=0")+1)</f>
        <v>513</v>
      </c>
      <c r="B1846" s="203"/>
      <c r="C1846" s="345"/>
      <c r="D1846" s="189"/>
      <c r="E1846" s="188"/>
      <c r="F1846" s="190"/>
      <c r="G1846" t="e">
        <f t="shared" si="90"/>
        <v>#N/A</v>
      </c>
      <c r="H1846">
        <f>ROW()</f>
        <v>1846</v>
      </c>
      <c r="I1846" t="str">
        <f>IF(SUM(D1846:E1846)&lt;&gt;0,SUM(D$2:D1846)-SUM(E$2:E1846),"")</f>
        <v/>
      </c>
      <c r="J1846" s="203" t="str">
        <f t="shared" si="89"/>
        <v/>
      </c>
      <c r="K1846" s="54" t="str">
        <f t="shared" si="88"/>
        <v>By  Rs/-0</v>
      </c>
      <c r="L1846" s="51">
        <f>SUMIFS(D$2:D1846,C$2:C1846,C1846)-SUMIFS(E$2:E1846,C$2:C1846,C1846)+IFERROR(VLOOKUP(C1846,Master!B$1:F$101,5,FALSE),0)</f>
        <v>0</v>
      </c>
    </row>
    <row r="1847" spans="1:12">
      <c r="A1847" s="47">
        <f>IF(I1847=0,A1846,COUNTIF(I$2:I1847,"=0")+1)</f>
        <v>513</v>
      </c>
      <c r="B1847" s="203"/>
      <c r="C1847" s="345"/>
      <c r="D1847" s="189"/>
      <c r="E1847" s="188"/>
      <c r="F1847" s="190"/>
      <c r="G1847" t="e">
        <f t="shared" si="90"/>
        <v>#N/A</v>
      </c>
      <c r="H1847">
        <f>ROW()</f>
        <v>1847</v>
      </c>
      <c r="I1847" t="str">
        <f>IF(SUM(D1847:E1847)&lt;&gt;0,SUM(D$2:D1847)-SUM(E$2:E1847),"")</f>
        <v/>
      </c>
      <c r="J1847" s="203" t="str">
        <f t="shared" si="89"/>
        <v/>
      </c>
      <c r="K1847" s="54" t="str">
        <f t="shared" si="88"/>
        <v>By  Rs/-0</v>
      </c>
      <c r="L1847" s="51">
        <f>SUMIFS(D$2:D1847,C$2:C1847,C1847)-SUMIFS(E$2:E1847,C$2:C1847,C1847)+IFERROR(VLOOKUP(C1847,Master!B$1:F$101,5,FALSE),0)</f>
        <v>0</v>
      </c>
    </row>
    <row r="1848" spans="1:12">
      <c r="A1848" s="47">
        <f>IF(I1848=0,A1847,COUNTIF(I$2:I1848,"=0")+1)</f>
        <v>513</v>
      </c>
      <c r="B1848" s="203"/>
      <c r="C1848" s="345"/>
      <c r="D1848" s="189"/>
      <c r="E1848" s="188"/>
      <c r="F1848" s="190"/>
      <c r="G1848" t="e">
        <f t="shared" si="90"/>
        <v>#N/A</v>
      </c>
      <c r="H1848">
        <f>ROW()</f>
        <v>1848</v>
      </c>
      <c r="I1848" t="str">
        <f>IF(SUM(D1848:E1848)&lt;&gt;0,SUM(D$2:D1848)-SUM(E$2:E1848),"")</f>
        <v/>
      </c>
      <c r="J1848" s="203" t="str">
        <f t="shared" si="89"/>
        <v/>
      </c>
      <c r="K1848" s="54" t="str">
        <f t="shared" si="88"/>
        <v>By  Rs/-0</v>
      </c>
      <c r="L1848" s="51">
        <f>SUMIFS(D$2:D1848,C$2:C1848,C1848)-SUMIFS(E$2:E1848,C$2:C1848,C1848)+IFERROR(VLOOKUP(C1848,Master!B$1:F$101,5,FALSE),0)</f>
        <v>0</v>
      </c>
    </row>
    <row r="1849" spans="1:12">
      <c r="A1849" s="47">
        <f>IF(I1849=0,A1848,COUNTIF(I$2:I1849,"=0")+1)</f>
        <v>513</v>
      </c>
      <c r="B1849" s="203"/>
      <c r="C1849" s="345"/>
      <c r="D1849" s="189"/>
      <c r="E1849" s="188"/>
      <c r="F1849" s="190"/>
      <c r="G1849" t="e">
        <f t="shared" si="90"/>
        <v>#N/A</v>
      </c>
      <c r="H1849">
        <f>ROW()</f>
        <v>1849</v>
      </c>
      <c r="I1849" t="str">
        <f>IF(SUM(D1849:E1849)&lt;&gt;0,SUM(D$2:D1849)-SUM(E$2:E1849),"")</f>
        <v/>
      </c>
      <c r="J1849" s="203" t="str">
        <f t="shared" si="89"/>
        <v/>
      </c>
      <c r="K1849" s="54" t="str">
        <f t="shared" si="88"/>
        <v>By  Rs/-0</v>
      </c>
      <c r="L1849" s="51">
        <f>SUMIFS(D$2:D1849,C$2:C1849,C1849)-SUMIFS(E$2:E1849,C$2:C1849,C1849)+IFERROR(VLOOKUP(C1849,Master!B$1:F$101,5,FALSE),0)</f>
        <v>0</v>
      </c>
    </row>
    <row r="1850" spans="1:12">
      <c r="A1850" s="47">
        <f>IF(I1850=0,A1849,COUNTIF(I$2:I1850,"=0")+1)</f>
        <v>513</v>
      </c>
      <c r="B1850" s="203"/>
      <c r="C1850" s="345"/>
      <c r="D1850" s="189"/>
      <c r="E1850" s="188"/>
      <c r="F1850" s="190"/>
      <c r="G1850" t="e">
        <f t="shared" si="90"/>
        <v>#N/A</v>
      </c>
      <c r="H1850">
        <f>ROW()</f>
        <v>1850</v>
      </c>
      <c r="I1850" t="str">
        <f>IF(SUM(D1850:E1850)&lt;&gt;0,SUM(D$2:D1850)-SUM(E$2:E1850),"")</f>
        <v/>
      </c>
      <c r="J1850" s="203" t="str">
        <f t="shared" si="89"/>
        <v/>
      </c>
      <c r="K1850" s="54" t="str">
        <f t="shared" si="88"/>
        <v>By  Rs/-0</v>
      </c>
      <c r="L1850" s="51">
        <f>SUMIFS(D$2:D1850,C$2:C1850,C1850)-SUMIFS(E$2:E1850,C$2:C1850,C1850)+IFERROR(VLOOKUP(C1850,Master!B$1:F$101,5,FALSE),0)</f>
        <v>0</v>
      </c>
    </row>
    <row r="1851" spans="1:12">
      <c r="A1851" s="47">
        <f>IF(I1851=0,A1850,COUNTIF(I$2:I1851,"=0")+1)</f>
        <v>513</v>
      </c>
      <c r="B1851" s="203"/>
      <c r="C1851" s="345"/>
      <c r="D1851" s="189"/>
      <c r="E1851" s="188"/>
      <c r="F1851" s="190"/>
      <c r="G1851" t="e">
        <f t="shared" si="90"/>
        <v>#N/A</v>
      </c>
      <c r="H1851">
        <f>ROW()</f>
        <v>1851</v>
      </c>
      <c r="I1851" t="str">
        <f>IF(SUM(D1851:E1851)&lt;&gt;0,SUM(D$2:D1851)-SUM(E$2:E1851),"")</f>
        <v/>
      </c>
      <c r="J1851" s="203" t="str">
        <f t="shared" si="89"/>
        <v/>
      </c>
      <c r="K1851" s="54" t="str">
        <f t="shared" si="88"/>
        <v>By  Rs/-0</v>
      </c>
      <c r="L1851" s="51">
        <f>SUMIFS(D$2:D1851,C$2:C1851,C1851)-SUMIFS(E$2:E1851,C$2:C1851,C1851)+IFERROR(VLOOKUP(C1851,Master!B$1:F$101,5,FALSE),0)</f>
        <v>0</v>
      </c>
    </row>
    <row r="1852" spans="1:12">
      <c r="A1852" s="47">
        <f>IF(I1852=0,A1851,COUNTIF(I$2:I1852,"=0")+1)</f>
        <v>513</v>
      </c>
      <c r="B1852" s="203"/>
      <c r="C1852" s="345"/>
      <c r="D1852" s="189"/>
      <c r="E1852" s="188"/>
      <c r="F1852" s="190"/>
      <c r="G1852" t="e">
        <f t="shared" si="90"/>
        <v>#N/A</v>
      </c>
      <c r="H1852">
        <f>ROW()</f>
        <v>1852</v>
      </c>
      <c r="I1852" t="str">
        <f>IF(SUM(D1852:E1852)&lt;&gt;0,SUM(D$2:D1852)-SUM(E$2:E1852),"")</f>
        <v/>
      </c>
      <c r="J1852" s="203" t="str">
        <f t="shared" si="89"/>
        <v/>
      </c>
      <c r="K1852" s="54" t="str">
        <f t="shared" si="88"/>
        <v>By  Rs/-0</v>
      </c>
      <c r="L1852" s="51">
        <f>SUMIFS(D$2:D1852,C$2:C1852,C1852)-SUMIFS(E$2:E1852,C$2:C1852,C1852)+IFERROR(VLOOKUP(C1852,Master!B$1:F$101,5,FALSE),0)</f>
        <v>0</v>
      </c>
    </row>
    <row r="1853" spans="1:12">
      <c r="A1853" s="47">
        <f>IF(I1853=0,A1852,COUNTIF(I$2:I1853,"=0")+1)</f>
        <v>513</v>
      </c>
      <c r="B1853" s="203"/>
      <c r="C1853" s="345"/>
      <c r="D1853" s="189"/>
      <c r="E1853" s="188"/>
      <c r="F1853" s="190"/>
      <c r="G1853" t="e">
        <f t="shared" si="90"/>
        <v>#N/A</v>
      </c>
      <c r="H1853">
        <f>ROW()</f>
        <v>1853</v>
      </c>
      <c r="I1853" t="str">
        <f>IF(SUM(D1853:E1853)&lt;&gt;0,SUM(D$2:D1853)-SUM(E$2:E1853),"")</f>
        <v/>
      </c>
      <c r="J1853" s="203" t="str">
        <f t="shared" si="89"/>
        <v/>
      </c>
      <c r="K1853" s="54" t="str">
        <f t="shared" si="88"/>
        <v>By  Rs/-0</v>
      </c>
      <c r="L1853" s="51">
        <f>SUMIFS(D$2:D1853,C$2:C1853,C1853)-SUMIFS(E$2:E1853,C$2:C1853,C1853)+IFERROR(VLOOKUP(C1853,Master!B$1:F$101,5,FALSE),0)</f>
        <v>0</v>
      </c>
    </row>
    <row r="1854" spans="1:12">
      <c r="A1854" s="47">
        <f>IF(I1854=0,A1853,COUNTIF(I$2:I1854,"=0")+1)</f>
        <v>513</v>
      </c>
      <c r="B1854" s="203"/>
      <c r="C1854" s="345"/>
      <c r="D1854" s="189"/>
      <c r="E1854" s="188"/>
      <c r="F1854" s="190"/>
      <c r="G1854" t="e">
        <f t="shared" si="90"/>
        <v>#N/A</v>
      </c>
      <c r="H1854">
        <f>ROW()</f>
        <v>1854</v>
      </c>
      <c r="I1854" t="str">
        <f>IF(SUM(D1854:E1854)&lt;&gt;0,SUM(D$2:D1854)-SUM(E$2:E1854),"")</f>
        <v/>
      </c>
      <c r="J1854" s="203" t="str">
        <f t="shared" si="89"/>
        <v/>
      </c>
      <c r="K1854" s="54" t="str">
        <f t="shared" si="88"/>
        <v>By  Rs/-0</v>
      </c>
      <c r="L1854" s="51">
        <f>SUMIFS(D$2:D1854,C$2:C1854,C1854)-SUMIFS(E$2:E1854,C$2:C1854,C1854)+IFERROR(VLOOKUP(C1854,Master!B$1:F$101,5,FALSE),0)</f>
        <v>0</v>
      </c>
    </row>
    <row r="1855" spans="1:12">
      <c r="A1855" s="47">
        <f>IF(I1855=0,A1854,COUNTIF(I$2:I1855,"=0")+1)</f>
        <v>513</v>
      </c>
      <c r="B1855" s="203"/>
      <c r="C1855" s="345"/>
      <c r="D1855" s="189"/>
      <c r="E1855" s="188"/>
      <c r="F1855" s="190"/>
      <c r="G1855" t="e">
        <f t="shared" si="90"/>
        <v>#N/A</v>
      </c>
      <c r="H1855">
        <f>ROW()</f>
        <v>1855</v>
      </c>
      <c r="I1855" t="str">
        <f>IF(SUM(D1855:E1855)&lt;&gt;0,SUM(D$2:D1855)-SUM(E$2:E1855),"")</f>
        <v/>
      </c>
      <c r="J1855" s="203" t="str">
        <f t="shared" si="89"/>
        <v/>
      </c>
      <c r="K1855" s="54" t="str">
        <f t="shared" si="88"/>
        <v>By  Rs/-0</v>
      </c>
      <c r="L1855" s="51">
        <f>SUMIFS(D$2:D1855,C$2:C1855,C1855)-SUMIFS(E$2:E1855,C$2:C1855,C1855)+IFERROR(VLOOKUP(C1855,Master!B$1:F$101,5,FALSE),0)</f>
        <v>0</v>
      </c>
    </row>
    <row r="1856" spans="1:12">
      <c r="A1856" s="47">
        <f>IF(I1856=0,A1855,COUNTIF(I$2:I1856,"=0")+1)</f>
        <v>513</v>
      </c>
      <c r="B1856" s="203"/>
      <c r="C1856" s="345"/>
      <c r="D1856" s="189"/>
      <c r="E1856" s="188"/>
      <c r="F1856" s="190"/>
      <c r="G1856" t="e">
        <f t="shared" si="90"/>
        <v>#N/A</v>
      </c>
      <c r="H1856">
        <f>ROW()</f>
        <v>1856</v>
      </c>
      <c r="I1856" t="str">
        <f>IF(SUM(D1856:E1856)&lt;&gt;0,SUM(D$2:D1856)-SUM(E$2:E1856),"")</f>
        <v/>
      </c>
      <c r="J1856" s="203" t="str">
        <f t="shared" si="89"/>
        <v/>
      </c>
      <c r="K1856" s="54" t="str">
        <f t="shared" si="88"/>
        <v>By  Rs/-0</v>
      </c>
      <c r="L1856" s="51">
        <f>SUMIFS(D$2:D1856,C$2:C1856,C1856)-SUMIFS(E$2:E1856,C$2:C1856,C1856)+IFERROR(VLOOKUP(C1856,Master!B$1:F$101,5,FALSE),0)</f>
        <v>0</v>
      </c>
    </row>
    <row r="1857" spans="1:12">
      <c r="A1857" s="47">
        <f>IF(I1857=0,A1856,COUNTIF(I$2:I1857,"=0")+1)</f>
        <v>513</v>
      </c>
      <c r="B1857" s="203"/>
      <c r="C1857" s="345"/>
      <c r="D1857" s="189"/>
      <c r="E1857" s="188"/>
      <c r="F1857" s="190"/>
      <c r="G1857" t="e">
        <f t="shared" si="90"/>
        <v>#N/A</v>
      </c>
      <c r="H1857">
        <f>ROW()</f>
        <v>1857</v>
      </c>
      <c r="I1857" t="str">
        <f>IF(SUM(D1857:E1857)&lt;&gt;0,SUM(D$2:D1857)-SUM(E$2:E1857),"")</f>
        <v/>
      </c>
      <c r="J1857" s="203" t="str">
        <f t="shared" si="89"/>
        <v/>
      </c>
      <c r="K1857" s="54" t="str">
        <f t="shared" si="88"/>
        <v>By  Rs/-0</v>
      </c>
      <c r="L1857" s="51">
        <f>SUMIFS(D$2:D1857,C$2:C1857,C1857)-SUMIFS(E$2:E1857,C$2:C1857,C1857)+IFERROR(VLOOKUP(C1857,Master!B$1:F$101,5,FALSE),0)</f>
        <v>0</v>
      </c>
    </row>
    <row r="1858" spans="1:12">
      <c r="A1858" s="47">
        <f>IF(I1858=0,A1857,COUNTIF(I$2:I1858,"=0")+1)</f>
        <v>513</v>
      </c>
      <c r="B1858" s="203"/>
      <c r="C1858" s="345"/>
      <c r="D1858" s="189"/>
      <c r="E1858" s="188"/>
      <c r="F1858" s="190"/>
      <c r="G1858" t="e">
        <f t="shared" si="90"/>
        <v>#N/A</v>
      </c>
      <c r="H1858">
        <f>ROW()</f>
        <v>1858</v>
      </c>
      <c r="I1858" t="str">
        <f>IF(SUM(D1858:E1858)&lt;&gt;0,SUM(D$2:D1858)-SUM(E$2:E1858),"")</f>
        <v/>
      </c>
      <c r="J1858" s="203" t="str">
        <f t="shared" si="89"/>
        <v/>
      </c>
      <c r="K1858" s="54" t="str">
        <f t="shared" ref="K1858:K1921" si="91">IF(I1858=0,"By "&amp;C1857&amp;" Rs/- "&amp;SUM(D1857:E1857),"By "&amp;C1859&amp;" Rs/-"&amp;SUM(D1859:E1859))</f>
        <v>By  Rs/-0</v>
      </c>
      <c r="L1858" s="51">
        <f>SUMIFS(D$2:D1858,C$2:C1858,C1858)-SUMIFS(E$2:E1858,C$2:C1858,C1858)+IFERROR(VLOOKUP(C1858,Master!B$1:F$101,5,FALSE),0)</f>
        <v>0</v>
      </c>
    </row>
    <row r="1859" spans="1:12">
      <c r="A1859" s="47">
        <f>IF(I1859=0,A1858,COUNTIF(I$2:I1859,"=0")+1)</f>
        <v>513</v>
      </c>
      <c r="B1859" s="203"/>
      <c r="C1859" s="345"/>
      <c r="D1859" s="189"/>
      <c r="E1859" s="188"/>
      <c r="F1859" s="190"/>
      <c r="G1859" t="e">
        <f t="shared" si="90"/>
        <v>#N/A</v>
      </c>
      <c r="H1859">
        <f>ROW()</f>
        <v>1859</v>
      </c>
      <c r="I1859" t="str">
        <f>IF(SUM(D1859:E1859)&lt;&gt;0,SUM(D$2:D1859)-SUM(E$2:E1859),"")</f>
        <v/>
      </c>
      <c r="J1859" s="203" t="str">
        <f t="shared" ref="J1859:J1922" si="92">IFERROR(AVERAGEIFS(B:B,A:A,A1859),"")</f>
        <v/>
      </c>
      <c r="K1859" s="54" t="str">
        <f t="shared" si="91"/>
        <v>By  Rs/-0</v>
      </c>
      <c r="L1859" s="51">
        <f>SUMIFS(D$2:D1859,C$2:C1859,C1859)-SUMIFS(E$2:E1859,C$2:C1859,C1859)+IFERROR(VLOOKUP(C1859,Master!B$1:F$101,5,FALSE),0)</f>
        <v>0</v>
      </c>
    </row>
    <row r="1860" spans="1:12">
      <c r="A1860" s="47">
        <f>IF(I1860=0,A1859,COUNTIF(I$2:I1860,"=0")+1)</f>
        <v>513</v>
      </c>
      <c r="B1860" s="203"/>
      <c r="C1860" s="345"/>
      <c r="D1860" s="189"/>
      <c r="E1860" s="188"/>
      <c r="F1860" s="190"/>
      <c r="G1860" t="e">
        <f t="shared" si="90"/>
        <v>#N/A</v>
      </c>
      <c r="H1860">
        <f>ROW()</f>
        <v>1860</v>
      </c>
      <c r="I1860" t="str">
        <f>IF(SUM(D1860:E1860)&lt;&gt;0,SUM(D$2:D1860)-SUM(E$2:E1860),"")</f>
        <v/>
      </c>
      <c r="J1860" s="203" t="str">
        <f t="shared" si="92"/>
        <v/>
      </c>
      <c r="K1860" s="54" t="str">
        <f t="shared" si="91"/>
        <v>By  Rs/-0</v>
      </c>
      <c r="L1860" s="51">
        <f>SUMIFS(D$2:D1860,C$2:C1860,C1860)-SUMIFS(E$2:E1860,C$2:C1860,C1860)+IFERROR(VLOOKUP(C1860,Master!B$1:F$101,5,FALSE),0)</f>
        <v>0</v>
      </c>
    </row>
    <row r="1861" spans="1:12">
      <c r="A1861" s="47">
        <f>IF(I1861=0,A1860,COUNTIF(I$2:I1861,"=0")+1)</f>
        <v>513</v>
      </c>
      <c r="B1861" s="203"/>
      <c r="C1861" s="345"/>
      <c r="D1861" s="189"/>
      <c r="E1861" s="188"/>
      <c r="F1861" s="190"/>
      <c r="G1861" t="e">
        <f t="shared" si="90"/>
        <v>#N/A</v>
      </c>
      <c r="H1861">
        <f>ROW()</f>
        <v>1861</v>
      </c>
      <c r="I1861" t="str">
        <f>IF(SUM(D1861:E1861)&lt;&gt;0,SUM(D$2:D1861)-SUM(E$2:E1861),"")</f>
        <v/>
      </c>
      <c r="J1861" s="203" t="str">
        <f t="shared" si="92"/>
        <v/>
      </c>
      <c r="K1861" s="54" t="str">
        <f t="shared" si="91"/>
        <v>By  Rs/-0</v>
      </c>
      <c r="L1861" s="51">
        <f>SUMIFS(D$2:D1861,C$2:C1861,C1861)-SUMIFS(E$2:E1861,C$2:C1861,C1861)+IFERROR(VLOOKUP(C1861,Master!B$1:F$101,5,FALSE),0)</f>
        <v>0</v>
      </c>
    </row>
    <row r="1862" spans="1:12">
      <c r="A1862" s="47">
        <f>IF(I1862=0,A1861,COUNTIF(I$2:I1862,"=0")+1)</f>
        <v>513</v>
      </c>
      <c r="B1862" s="203"/>
      <c r="C1862" s="345"/>
      <c r="D1862" s="189"/>
      <c r="E1862" s="188"/>
      <c r="F1862" s="190"/>
      <c r="G1862" t="e">
        <f t="shared" si="90"/>
        <v>#N/A</v>
      </c>
      <c r="H1862">
        <f>ROW()</f>
        <v>1862</v>
      </c>
      <c r="I1862" t="str">
        <f>IF(SUM(D1862:E1862)&lt;&gt;0,SUM(D$2:D1862)-SUM(E$2:E1862),"")</f>
        <v/>
      </c>
      <c r="J1862" s="203" t="str">
        <f t="shared" si="92"/>
        <v/>
      </c>
      <c r="K1862" s="54" t="str">
        <f t="shared" si="91"/>
        <v>By  Rs/-0</v>
      </c>
      <c r="L1862" s="51">
        <f>SUMIFS(D$2:D1862,C$2:C1862,C1862)-SUMIFS(E$2:E1862,C$2:C1862,C1862)+IFERROR(VLOOKUP(C1862,Master!B$1:F$101,5,FALSE),0)</f>
        <v>0</v>
      </c>
    </row>
    <row r="1863" spans="1:12">
      <c r="A1863" s="47">
        <f>IF(I1863=0,A1862,COUNTIF(I$2:I1863,"=0")+1)</f>
        <v>513</v>
      </c>
      <c r="B1863" s="203"/>
      <c r="C1863" s="345"/>
      <c r="D1863" s="189"/>
      <c r="E1863" s="188"/>
      <c r="F1863" s="190"/>
      <c r="G1863" t="e">
        <f t="shared" si="90"/>
        <v>#N/A</v>
      </c>
      <c r="H1863">
        <f>ROW()</f>
        <v>1863</v>
      </c>
      <c r="I1863" t="str">
        <f>IF(SUM(D1863:E1863)&lt;&gt;0,SUM(D$2:D1863)-SUM(E$2:E1863),"")</f>
        <v/>
      </c>
      <c r="J1863" s="203" t="str">
        <f t="shared" si="92"/>
        <v/>
      </c>
      <c r="K1863" s="54" t="str">
        <f t="shared" si="91"/>
        <v>By  Rs/-0</v>
      </c>
      <c r="L1863" s="51">
        <f>SUMIFS(D$2:D1863,C$2:C1863,C1863)-SUMIFS(E$2:E1863,C$2:C1863,C1863)+IFERROR(VLOOKUP(C1863,Master!B$1:F$101,5,FALSE),0)</f>
        <v>0</v>
      </c>
    </row>
    <row r="1864" spans="1:12">
      <c r="A1864" s="47">
        <f>IF(I1864=0,A1863,COUNTIF(I$2:I1864,"=0")+1)</f>
        <v>513</v>
      </c>
      <c r="B1864" s="203"/>
      <c r="C1864" s="345"/>
      <c r="D1864" s="189"/>
      <c r="E1864" s="188"/>
      <c r="F1864" s="190"/>
      <c r="G1864" t="e">
        <f t="shared" si="90"/>
        <v>#N/A</v>
      </c>
      <c r="H1864">
        <f>ROW()</f>
        <v>1864</v>
      </c>
      <c r="I1864" t="str">
        <f>IF(SUM(D1864:E1864)&lt;&gt;0,SUM(D$2:D1864)-SUM(E$2:E1864),"")</f>
        <v/>
      </c>
      <c r="J1864" s="203" t="str">
        <f t="shared" si="92"/>
        <v/>
      </c>
      <c r="K1864" s="54" t="str">
        <f t="shared" si="91"/>
        <v>By  Rs/-0</v>
      </c>
      <c r="L1864" s="51">
        <f>SUMIFS(D$2:D1864,C$2:C1864,C1864)-SUMIFS(E$2:E1864,C$2:C1864,C1864)+IFERROR(VLOOKUP(C1864,Master!B$1:F$101,5,FALSE),0)</f>
        <v>0</v>
      </c>
    </row>
    <row r="1865" spans="1:12">
      <c r="A1865" s="47">
        <f>IF(I1865=0,A1864,COUNTIF(I$2:I1865,"=0")+1)</f>
        <v>513</v>
      </c>
      <c r="B1865" s="203"/>
      <c r="C1865" s="345"/>
      <c r="D1865" s="189"/>
      <c r="E1865" s="188"/>
      <c r="F1865" s="190"/>
      <c r="G1865" t="e">
        <f t="shared" si="90"/>
        <v>#N/A</v>
      </c>
      <c r="H1865">
        <f>ROW()</f>
        <v>1865</v>
      </c>
      <c r="I1865" t="str">
        <f>IF(SUM(D1865:E1865)&lt;&gt;0,SUM(D$2:D1865)-SUM(E$2:E1865),"")</f>
        <v/>
      </c>
      <c r="J1865" s="203" t="str">
        <f t="shared" si="92"/>
        <v/>
      </c>
      <c r="K1865" s="54" t="str">
        <f t="shared" si="91"/>
        <v>By  Rs/-0</v>
      </c>
      <c r="L1865" s="51">
        <f>SUMIFS(D$2:D1865,C$2:C1865,C1865)-SUMIFS(E$2:E1865,C$2:C1865,C1865)+IFERROR(VLOOKUP(C1865,Master!B$1:F$101,5,FALSE),0)</f>
        <v>0</v>
      </c>
    </row>
    <row r="1866" spans="1:12">
      <c r="A1866" s="47">
        <f>IF(I1866=0,A1865,COUNTIF(I$2:I1866,"=0")+1)</f>
        <v>513</v>
      </c>
      <c r="B1866" s="203"/>
      <c r="C1866" s="345"/>
      <c r="D1866" s="189"/>
      <c r="E1866" s="188"/>
      <c r="F1866" s="190"/>
      <c r="G1866" t="e">
        <f t="shared" si="90"/>
        <v>#N/A</v>
      </c>
      <c r="H1866">
        <f>ROW()</f>
        <v>1866</v>
      </c>
      <c r="I1866" t="str">
        <f>IF(SUM(D1866:E1866)&lt;&gt;0,SUM(D$2:D1866)-SUM(E$2:E1866),"")</f>
        <v/>
      </c>
      <c r="J1866" s="203" t="str">
        <f t="shared" si="92"/>
        <v/>
      </c>
      <c r="K1866" s="54" t="str">
        <f t="shared" si="91"/>
        <v>By  Rs/-0</v>
      </c>
      <c r="L1866" s="51">
        <f>SUMIFS(D$2:D1866,C$2:C1866,C1866)-SUMIFS(E$2:E1866,C$2:C1866,C1866)+IFERROR(VLOOKUP(C1866,Master!B$1:F$101,5,FALSE),0)</f>
        <v>0</v>
      </c>
    </row>
    <row r="1867" spans="1:12">
      <c r="A1867" s="47">
        <f>IF(I1867=0,A1866,COUNTIF(I$2:I1867,"=0")+1)</f>
        <v>513</v>
      </c>
      <c r="B1867" s="203"/>
      <c r="C1867" s="345"/>
      <c r="D1867" s="189"/>
      <c r="E1867" s="188"/>
      <c r="F1867" s="190"/>
      <c r="G1867" t="e">
        <f t="shared" si="90"/>
        <v>#N/A</v>
      </c>
      <c r="H1867">
        <f>ROW()</f>
        <v>1867</v>
      </c>
      <c r="I1867" t="str">
        <f>IF(SUM(D1867:E1867)&lt;&gt;0,SUM(D$2:D1867)-SUM(E$2:E1867),"")</f>
        <v/>
      </c>
      <c r="J1867" s="203" t="str">
        <f t="shared" si="92"/>
        <v/>
      </c>
      <c r="K1867" s="54" t="str">
        <f t="shared" si="91"/>
        <v>By  Rs/-0</v>
      </c>
      <c r="L1867" s="51">
        <f>SUMIFS(D$2:D1867,C$2:C1867,C1867)-SUMIFS(E$2:E1867,C$2:C1867,C1867)+IFERROR(VLOOKUP(C1867,Master!B$1:F$101,5,FALSE),0)</f>
        <v>0</v>
      </c>
    </row>
    <row r="1868" spans="1:12">
      <c r="A1868" s="47">
        <f>IF(I1868=0,A1867,COUNTIF(I$2:I1868,"=0")+1)</f>
        <v>513</v>
      </c>
      <c r="B1868" s="203"/>
      <c r="C1868" s="345"/>
      <c r="D1868" s="189"/>
      <c r="E1868" s="188"/>
      <c r="F1868" s="190"/>
      <c r="G1868" t="e">
        <f t="shared" ref="G1868:G1931" si="93">VLOOKUP(C1868,LL,2,FALSE)</f>
        <v>#N/A</v>
      </c>
      <c r="H1868">
        <f>ROW()</f>
        <v>1868</v>
      </c>
      <c r="I1868" t="str">
        <f>IF(SUM(D1868:E1868)&lt;&gt;0,SUM(D$2:D1868)-SUM(E$2:E1868),"")</f>
        <v/>
      </c>
      <c r="J1868" s="203" t="str">
        <f t="shared" si="92"/>
        <v/>
      </c>
      <c r="K1868" s="54" t="str">
        <f t="shared" si="91"/>
        <v>By  Rs/-0</v>
      </c>
      <c r="L1868" s="51">
        <f>SUMIFS(D$2:D1868,C$2:C1868,C1868)-SUMIFS(E$2:E1868,C$2:C1868,C1868)+IFERROR(VLOOKUP(C1868,Master!B$1:F$101,5,FALSE),0)</f>
        <v>0</v>
      </c>
    </row>
    <row r="1869" spans="1:12">
      <c r="A1869" s="47">
        <f>IF(I1869=0,A1868,COUNTIF(I$2:I1869,"=0")+1)</f>
        <v>513</v>
      </c>
      <c r="B1869" s="203"/>
      <c r="C1869" s="345"/>
      <c r="D1869" s="189"/>
      <c r="E1869" s="188"/>
      <c r="F1869" s="190"/>
      <c r="G1869" t="e">
        <f t="shared" si="93"/>
        <v>#N/A</v>
      </c>
      <c r="H1869">
        <f>ROW()</f>
        <v>1869</v>
      </c>
      <c r="I1869" t="str">
        <f>IF(SUM(D1869:E1869)&lt;&gt;0,SUM(D$2:D1869)-SUM(E$2:E1869),"")</f>
        <v/>
      </c>
      <c r="J1869" s="203" t="str">
        <f t="shared" si="92"/>
        <v/>
      </c>
      <c r="K1869" s="54" t="str">
        <f t="shared" si="91"/>
        <v>By  Rs/-0</v>
      </c>
      <c r="L1869" s="51">
        <f>SUMIFS(D$2:D1869,C$2:C1869,C1869)-SUMIFS(E$2:E1869,C$2:C1869,C1869)+IFERROR(VLOOKUP(C1869,Master!B$1:F$101,5,FALSE),0)</f>
        <v>0</v>
      </c>
    </row>
    <row r="1870" spans="1:12">
      <c r="A1870" s="47">
        <f>IF(I1870=0,A1869,COUNTIF(I$2:I1870,"=0")+1)</f>
        <v>513</v>
      </c>
      <c r="B1870" s="203"/>
      <c r="C1870" s="345"/>
      <c r="D1870" s="189"/>
      <c r="E1870" s="188"/>
      <c r="F1870" s="190"/>
      <c r="G1870" t="e">
        <f t="shared" si="93"/>
        <v>#N/A</v>
      </c>
      <c r="H1870">
        <f>ROW()</f>
        <v>1870</v>
      </c>
      <c r="I1870" t="str">
        <f>IF(SUM(D1870:E1870)&lt;&gt;0,SUM(D$2:D1870)-SUM(E$2:E1870),"")</f>
        <v/>
      </c>
      <c r="J1870" s="203" t="str">
        <f t="shared" si="92"/>
        <v/>
      </c>
      <c r="K1870" s="54" t="str">
        <f t="shared" si="91"/>
        <v>By  Rs/-0</v>
      </c>
      <c r="L1870" s="51">
        <f>SUMIFS(D$2:D1870,C$2:C1870,C1870)-SUMIFS(E$2:E1870,C$2:C1870,C1870)+IFERROR(VLOOKUP(C1870,Master!B$1:F$101,5,FALSE),0)</f>
        <v>0</v>
      </c>
    </row>
    <row r="1871" spans="1:12">
      <c r="A1871" s="47">
        <f>IF(I1871=0,A1870,COUNTIF(I$2:I1871,"=0")+1)</f>
        <v>513</v>
      </c>
      <c r="B1871" s="203"/>
      <c r="C1871" s="345"/>
      <c r="D1871" s="189"/>
      <c r="E1871" s="188"/>
      <c r="F1871" s="190"/>
      <c r="G1871" t="e">
        <f t="shared" si="93"/>
        <v>#N/A</v>
      </c>
      <c r="H1871">
        <f>ROW()</f>
        <v>1871</v>
      </c>
      <c r="I1871" t="str">
        <f>IF(SUM(D1871:E1871)&lt;&gt;0,SUM(D$2:D1871)-SUM(E$2:E1871),"")</f>
        <v/>
      </c>
      <c r="J1871" s="203" t="str">
        <f t="shared" si="92"/>
        <v/>
      </c>
      <c r="K1871" s="54" t="str">
        <f t="shared" si="91"/>
        <v>By  Rs/-0</v>
      </c>
      <c r="L1871" s="51">
        <f>SUMIFS(D$2:D1871,C$2:C1871,C1871)-SUMIFS(E$2:E1871,C$2:C1871,C1871)+IFERROR(VLOOKUP(C1871,Master!B$1:F$101,5,FALSE),0)</f>
        <v>0</v>
      </c>
    </row>
    <row r="1872" spans="1:12">
      <c r="A1872" s="47">
        <f>IF(I1872=0,A1871,COUNTIF(I$2:I1872,"=0")+1)</f>
        <v>513</v>
      </c>
      <c r="B1872" s="203"/>
      <c r="C1872" s="345"/>
      <c r="D1872" s="189"/>
      <c r="E1872" s="188"/>
      <c r="F1872" s="190"/>
      <c r="G1872" t="e">
        <f t="shared" si="93"/>
        <v>#N/A</v>
      </c>
      <c r="H1872">
        <f>ROW()</f>
        <v>1872</v>
      </c>
      <c r="I1872" t="str">
        <f>IF(SUM(D1872:E1872)&lt;&gt;0,SUM(D$2:D1872)-SUM(E$2:E1872),"")</f>
        <v/>
      </c>
      <c r="J1872" s="203" t="str">
        <f t="shared" si="92"/>
        <v/>
      </c>
      <c r="K1872" s="54" t="str">
        <f t="shared" si="91"/>
        <v>By  Rs/-0</v>
      </c>
      <c r="L1872" s="51">
        <f>SUMIFS(D$2:D1872,C$2:C1872,C1872)-SUMIFS(E$2:E1872,C$2:C1872,C1872)+IFERROR(VLOOKUP(C1872,Master!B$1:F$101,5,FALSE),0)</f>
        <v>0</v>
      </c>
    </row>
    <row r="1873" spans="1:12">
      <c r="A1873" s="47">
        <f>IF(I1873=0,A1872,COUNTIF(I$2:I1873,"=0")+1)</f>
        <v>513</v>
      </c>
      <c r="B1873" s="203"/>
      <c r="C1873" s="345"/>
      <c r="D1873" s="189"/>
      <c r="E1873" s="188"/>
      <c r="F1873" s="190"/>
      <c r="G1873" t="e">
        <f t="shared" si="93"/>
        <v>#N/A</v>
      </c>
      <c r="H1873">
        <f>ROW()</f>
        <v>1873</v>
      </c>
      <c r="I1873" t="str">
        <f>IF(SUM(D1873:E1873)&lt;&gt;0,SUM(D$2:D1873)-SUM(E$2:E1873),"")</f>
        <v/>
      </c>
      <c r="J1873" s="203" t="str">
        <f t="shared" si="92"/>
        <v/>
      </c>
      <c r="K1873" s="54" t="str">
        <f t="shared" si="91"/>
        <v>By  Rs/-0</v>
      </c>
      <c r="L1873" s="51">
        <f>SUMIFS(D$2:D1873,C$2:C1873,C1873)-SUMIFS(E$2:E1873,C$2:C1873,C1873)+IFERROR(VLOOKUP(C1873,Master!B$1:F$101,5,FALSE),0)</f>
        <v>0</v>
      </c>
    </row>
    <row r="1874" spans="1:12">
      <c r="A1874" s="47">
        <f>IF(I1874=0,A1873,COUNTIF(I$2:I1874,"=0")+1)</f>
        <v>513</v>
      </c>
      <c r="B1874" s="203"/>
      <c r="C1874" s="345"/>
      <c r="D1874" s="189"/>
      <c r="E1874" s="188"/>
      <c r="F1874" s="190"/>
      <c r="G1874" t="e">
        <f t="shared" si="93"/>
        <v>#N/A</v>
      </c>
      <c r="H1874">
        <f>ROW()</f>
        <v>1874</v>
      </c>
      <c r="I1874" t="str">
        <f>IF(SUM(D1874:E1874)&lt;&gt;0,SUM(D$2:D1874)-SUM(E$2:E1874),"")</f>
        <v/>
      </c>
      <c r="J1874" s="203" t="str">
        <f t="shared" si="92"/>
        <v/>
      </c>
      <c r="K1874" s="54" t="str">
        <f t="shared" si="91"/>
        <v>By  Rs/-0</v>
      </c>
      <c r="L1874" s="51">
        <f>SUMIFS(D$2:D1874,C$2:C1874,C1874)-SUMIFS(E$2:E1874,C$2:C1874,C1874)+IFERROR(VLOOKUP(C1874,Master!B$1:F$101,5,FALSE),0)</f>
        <v>0</v>
      </c>
    </row>
    <row r="1875" spans="1:12">
      <c r="A1875" s="47">
        <f>IF(I1875=0,A1874,COUNTIF(I$2:I1875,"=0")+1)</f>
        <v>513</v>
      </c>
      <c r="B1875" s="203"/>
      <c r="C1875" s="345"/>
      <c r="D1875" s="189"/>
      <c r="E1875" s="188"/>
      <c r="F1875" s="190"/>
      <c r="G1875" t="e">
        <f t="shared" si="93"/>
        <v>#N/A</v>
      </c>
      <c r="H1875">
        <f>ROW()</f>
        <v>1875</v>
      </c>
      <c r="I1875" t="str">
        <f>IF(SUM(D1875:E1875)&lt;&gt;0,SUM(D$2:D1875)-SUM(E$2:E1875),"")</f>
        <v/>
      </c>
      <c r="J1875" s="203" t="str">
        <f t="shared" si="92"/>
        <v/>
      </c>
      <c r="K1875" s="54" t="str">
        <f t="shared" si="91"/>
        <v>By  Rs/-0</v>
      </c>
      <c r="L1875" s="51">
        <f>SUMIFS(D$2:D1875,C$2:C1875,C1875)-SUMIFS(E$2:E1875,C$2:C1875,C1875)+IFERROR(VLOOKUP(C1875,Master!B$1:F$101,5,FALSE),0)</f>
        <v>0</v>
      </c>
    </row>
    <row r="1876" spans="1:12">
      <c r="A1876" s="47">
        <f>IF(I1876=0,A1875,COUNTIF(I$2:I1876,"=0")+1)</f>
        <v>513</v>
      </c>
      <c r="B1876" s="203"/>
      <c r="C1876" s="345"/>
      <c r="D1876" s="189"/>
      <c r="E1876" s="188"/>
      <c r="F1876" s="190"/>
      <c r="G1876" t="e">
        <f t="shared" si="93"/>
        <v>#N/A</v>
      </c>
      <c r="H1876">
        <f>ROW()</f>
        <v>1876</v>
      </c>
      <c r="I1876" t="str">
        <f>IF(SUM(D1876:E1876)&lt;&gt;0,SUM(D$2:D1876)-SUM(E$2:E1876),"")</f>
        <v/>
      </c>
      <c r="J1876" s="203" t="str">
        <f t="shared" si="92"/>
        <v/>
      </c>
      <c r="K1876" s="54" t="str">
        <f t="shared" si="91"/>
        <v>By  Rs/-0</v>
      </c>
      <c r="L1876" s="51">
        <f>SUMIFS(D$2:D1876,C$2:C1876,C1876)-SUMIFS(E$2:E1876,C$2:C1876,C1876)+IFERROR(VLOOKUP(C1876,Master!B$1:F$101,5,FALSE),0)</f>
        <v>0</v>
      </c>
    </row>
    <row r="1877" spans="1:12">
      <c r="A1877" s="47">
        <f>IF(I1877=0,A1876,COUNTIF(I$2:I1877,"=0")+1)</f>
        <v>513</v>
      </c>
      <c r="B1877" s="203"/>
      <c r="C1877" s="345"/>
      <c r="D1877" s="189"/>
      <c r="E1877" s="188"/>
      <c r="F1877" s="190"/>
      <c r="G1877" t="e">
        <f t="shared" si="93"/>
        <v>#N/A</v>
      </c>
      <c r="H1877">
        <f>ROW()</f>
        <v>1877</v>
      </c>
      <c r="I1877" t="str">
        <f>IF(SUM(D1877:E1877)&lt;&gt;0,SUM(D$2:D1877)-SUM(E$2:E1877),"")</f>
        <v/>
      </c>
      <c r="J1877" s="203" t="str">
        <f t="shared" si="92"/>
        <v/>
      </c>
      <c r="K1877" s="54" t="str">
        <f t="shared" si="91"/>
        <v>By  Rs/-0</v>
      </c>
      <c r="L1877" s="51">
        <f>SUMIFS(D$2:D1877,C$2:C1877,C1877)-SUMIFS(E$2:E1877,C$2:C1877,C1877)+IFERROR(VLOOKUP(C1877,Master!B$1:F$101,5,FALSE),0)</f>
        <v>0</v>
      </c>
    </row>
    <row r="1878" spans="1:12">
      <c r="A1878" s="47">
        <f>IF(I1878=0,A1877,COUNTIF(I$2:I1878,"=0")+1)</f>
        <v>513</v>
      </c>
      <c r="B1878" s="203"/>
      <c r="C1878" s="345"/>
      <c r="D1878" s="189"/>
      <c r="E1878" s="188"/>
      <c r="F1878" s="190"/>
      <c r="G1878" t="e">
        <f t="shared" si="93"/>
        <v>#N/A</v>
      </c>
      <c r="H1878">
        <f>ROW()</f>
        <v>1878</v>
      </c>
      <c r="I1878" t="str">
        <f>IF(SUM(D1878:E1878)&lt;&gt;0,SUM(D$2:D1878)-SUM(E$2:E1878),"")</f>
        <v/>
      </c>
      <c r="J1878" s="203" t="str">
        <f t="shared" si="92"/>
        <v/>
      </c>
      <c r="K1878" s="54" t="str">
        <f t="shared" si="91"/>
        <v>By  Rs/-0</v>
      </c>
      <c r="L1878" s="51">
        <f>SUMIFS(D$2:D1878,C$2:C1878,C1878)-SUMIFS(E$2:E1878,C$2:C1878,C1878)+IFERROR(VLOOKUP(C1878,Master!B$1:F$101,5,FALSE),0)</f>
        <v>0</v>
      </c>
    </row>
    <row r="1879" spans="1:12">
      <c r="A1879" s="47">
        <f>IF(I1879=0,A1878,COUNTIF(I$2:I1879,"=0")+1)</f>
        <v>513</v>
      </c>
      <c r="B1879" s="203"/>
      <c r="C1879" s="345"/>
      <c r="D1879" s="189"/>
      <c r="E1879" s="188"/>
      <c r="F1879" s="190"/>
      <c r="G1879" t="e">
        <f t="shared" si="93"/>
        <v>#N/A</v>
      </c>
      <c r="H1879">
        <f>ROW()</f>
        <v>1879</v>
      </c>
      <c r="I1879" t="str">
        <f>IF(SUM(D1879:E1879)&lt;&gt;0,SUM(D$2:D1879)-SUM(E$2:E1879),"")</f>
        <v/>
      </c>
      <c r="J1879" s="203" t="str">
        <f t="shared" si="92"/>
        <v/>
      </c>
      <c r="K1879" s="54" t="str">
        <f t="shared" si="91"/>
        <v>By  Rs/-0</v>
      </c>
      <c r="L1879" s="51">
        <f>SUMIFS(D$2:D1879,C$2:C1879,C1879)-SUMIFS(E$2:E1879,C$2:C1879,C1879)+IFERROR(VLOOKUP(C1879,Master!B$1:F$101,5,FALSE),0)</f>
        <v>0</v>
      </c>
    </row>
    <row r="1880" spans="1:12">
      <c r="A1880" s="47">
        <f>IF(I1880=0,A1879,COUNTIF(I$2:I1880,"=0")+1)</f>
        <v>513</v>
      </c>
      <c r="B1880" s="203"/>
      <c r="C1880" s="345"/>
      <c r="D1880" s="189"/>
      <c r="E1880" s="188"/>
      <c r="F1880" s="190"/>
      <c r="G1880" t="e">
        <f t="shared" si="93"/>
        <v>#N/A</v>
      </c>
      <c r="H1880">
        <f>ROW()</f>
        <v>1880</v>
      </c>
      <c r="I1880" t="str">
        <f>IF(SUM(D1880:E1880)&lt;&gt;0,SUM(D$2:D1880)-SUM(E$2:E1880),"")</f>
        <v/>
      </c>
      <c r="J1880" s="203" t="str">
        <f t="shared" si="92"/>
        <v/>
      </c>
      <c r="K1880" s="54" t="str">
        <f t="shared" si="91"/>
        <v>By  Rs/-0</v>
      </c>
      <c r="L1880" s="51">
        <f>SUMIFS(D$2:D1880,C$2:C1880,C1880)-SUMIFS(E$2:E1880,C$2:C1880,C1880)+IFERROR(VLOOKUP(C1880,Master!B$1:F$101,5,FALSE),0)</f>
        <v>0</v>
      </c>
    </row>
    <row r="1881" spans="1:12">
      <c r="A1881" s="47">
        <f>IF(I1881=0,A1880,COUNTIF(I$2:I1881,"=0")+1)</f>
        <v>513</v>
      </c>
      <c r="B1881" s="203"/>
      <c r="C1881" s="345"/>
      <c r="D1881" s="189"/>
      <c r="E1881" s="188"/>
      <c r="F1881" s="190"/>
      <c r="G1881" t="e">
        <f t="shared" si="93"/>
        <v>#N/A</v>
      </c>
      <c r="H1881">
        <f>ROW()</f>
        <v>1881</v>
      </c>
      <c r="I1881" t="str">
        <f>IF(SUM(D1881:E1881)&lt;&gt;0,SUM(D$2:D1881)-SUM(E$2:E1881),"")</f>
        <v/>
      </c>
      <c r="J1881" s="203" t="str">
        <f t="shared" si="92"/>
        <v/>
      </c>
      <c r="K1881" s="54" t="str">
        <f t="shared" si="91"/>
        <v>By  Rs/-0</v>
      </c>
      <c r="L1881" s="51">
        <f>SUMIFS(D$2:D1881,C$2:C1881,C1881)-SUMIFS(E$2:E1881,C$2:C1881,C1881)+IFERROR(VLOOKUP(C1881,Master!B$1:F$101,5,FALSE),0)</f>
        <v>0</v>
      </c>
    </row>
    <row r="1882" spans="1:12">
      <c r="A1882" s="47">
        <f>IF(I1882=0,A1881,COUNTIF(I$2:I1882,"=0")+1)</f>
        <v>513</v>
      </c>
      <c r="B1882" s="203"/>
      <c r="C1882" s="345"/>
      <c r="D1882" s="189"/>
      <c r="E1882" s="188"/>
      <c r="F1882" s="190"/>
      <c r="G1882" t="e">
        <f t="shared" si="93"/>
        <v>#N/A</v>
      </c>
      <c r="H1882">
        <f>ROW()</f>
        <v>1882</v>
      </c>
      <c r="I1882" t="str">
        <f>IF(SUM(D1882:E1882)&lt;&gt;0,SUM(D$2:D1882)-SUM(E$2:E1882),"")</f>
        <v/>
      </c>
      <c r="J1882" s="203" t="str">
        <f t="shared" si="92"/>
        <v/>
      </c>
      <c r="K1882" s="54" t="str">
        <f t="shared" si="91"/>
        <v>By  Rs/-0</v>
      </c>
      <c r="L1882" s="51">
        <f>SUMIFS(D$2:D1882,C$2:C1882,C1882)-SUMIFS(E$2:E1882,C$2:C1882,C1882)+IFERROR(VLOOKUP(C1882,Master!B$1:F$101,5,FALSE),0)</f>
        <v>0</v>
      </c>
    </row>
    <row r="1883" spans="1:12">
      <c r="A1883" s="47">
        <f>IF(I1883=0,A1882,COUNTIF(I$2:I1883,"=0")+1)</f>
        <v>513</v>
      </c>
      <c r="B1883" s="203"/>
      <c r="C1883" s="345"/>
      <c r="D1883" s="189"/>
      <c r="E1883" s="188"/>
      <c r="F1883" s="190"/>
      <c r="G1883" t="e">
        <f t="shared" si="93"/>
        <v>#N/A</v>
      </c>
      <c r="H1883">
        <f>ROW()</f>
        <v>1883</v>
      </c>
      <c r="I1883" t="str">
        <f>IF(SUM(D1883:E1883)&lt;&gt;0,SUM(D$2:D1883)-SUM(E$2:E1883),"")</f>
        <v/>
      </c>
      <c r="J1883" s="203" t="str">
        <f t="shared" si="92"/>
        <v/>
      </c>
      <c r="K1883" s="54" t="str">
        <f t="shared" si="91"/>
        <v>By  Rs/-0</v>
      </c>
      <c r="L1883" s="51">
        <f>SUMIFS(D$2:D1883,C$2:C1883,C1883)-SUMIFS(E$2:E1883,C$2:C1883,C1883)+IFERROR(VLOOKUP(C1883,Master!B$1:F$101,5,FALSE),0)</f>
        <v>0</v>
      </c>
    </row>
    <row r="1884" spans="1:12">
      <c r="A1884" s="47">
        <f>IF(I1884=0,A1883,COUNTIF(I$2:I1884,"=0")+1)</f>
        <v>513</v>
      </c>
      <c r="B1884" s="203"/>
      <c r="C1884" s="345"/>
      <c r="D1884" s="189"/>
      <c r="E1884" s="188"/>
      <c r="F1884" s="190"/>
      <c r="G1884" t="e">
        <f t="shared" si="93"/>
        <v>#N/A</v>
      </c>
      <c r="H1884">
        <f>ROW()</f>
        <v>1884</v>
      </c>
      <c r="I1884" t="str">
        <f>IF(SUM(D1884:E1884)&lt;&gt;0,SUM(D$2:D1884)-SUM(E$2:E1884),"")</f>
        <v/>
      </c>
      <c r="J1884" s="203" t="str">
        <f t="shared" si="92"/>
        <v/>
      </c>
      <c r="K1884" s="54" t="str">
        <f t="shared" si="91"/>
        <v>By  Rs/-0</v>
      </c>
      <c r="L1884" s="51">
        <f>SUMIFS(D$2:D1884,C$2:C1884,C1884)-SUMIFS(E$2:E1884,C$2:C1884,C1884)+IFERROR(VLOOKUP(C1884,Master!B$1:F$101,5,FALSE),0)</f>
        <v>0</v>
      </c>
    </row>
    <row r="1885" spans="1:12">
      <c r="A1885" s="47">
        <f>IF(I1885=0,A1884,COUNTIF(I$2:I1885,"=0")+1)</f>
        <v>513</v>
      </c>
      <c r="B1885" s="203"/>
      <c r="C1885" s="345"/>
      <c r="D1885" s="189"/>
      <c r="E1885" s="188"/>
      <c r="F1885" s="190"/>
      <c r="G1885" t="e">
        <f t="shared" si="93"/>
        <v>#N/A</v>
      </c>
      <c r="H1885">
        <f>ROW()</f>
        <v>1885</v>
      </c>
      <c r="I1885" t="str">
        <f>IF(SUM(D1885:E1885)&lt;&gt;0,SUM(D$2:D1885)-SUM(E$2:E1885),"")</f>
        <v/>
      </c>
      <c r="J1885" s="203" t="str">
        <f t="shared" si="92"/>
        <v/>
      </c>
      <c r="K1885" s="54" t="str">
        <f t="shared" si="91"/>
        <v>By  Rs/-0</v>
      </c>
      <c r="L1885" s="51">
        <f>SUMIFS(D$2:D1885,C$2:C1885,C1885)-SUMIFS(E$2:E1885,C$2:C1885,C1885)+IFERROR(VLOOKUP(C1885,Master!B$1:F$101,5,FALSE),0)</f>
        <v>0</v>
      </c>
    </row>
    <row r="1886" spans="1:12">
      <c r="A1886" s="47">
        <f>IF(I1886=0,A1885,COUNTIF(I$2:I1886,"=0")+1)</f>
        <v>513</v>
      </c>
      <c r="B1886" s="203"/>
      <c r="C1886" s="345"/>
      <c r="D1886" s="189"/>
      <c r="E1886" s="188"/>
      <c r="F1886" s="190"/>
      <c r="G1886" t="e">
        <f t="shared" si="93"/>
        <v>#N/A</v>
      </c>
      <c r="H1886">
        <f>ROW()</f>
        <v>1886</v>
      </c>
      <c r="I1886" t="str">
        <f>IF(SUM(D1886:E1886)&lt;&gt;0,SUM(D$2:D1886)-SUM(E$2:E1886),"")</f>
        <v/>
      </c>
      <c r="J1886" s="203" t="str">
        <f t="shared" si="92"/>
        <v/>
      </c>
      <c r="K1886" s="54" t="str">
        <f t="shared" si="91"/>
        <v>By  Rs/-0</v>
      </c>
      <c r="L1886" s="51">
        <f>SUMIFS(D$2:D1886,C$2:C1886,C1886)-SUMIFS(E$2:E1886,C$2:C1886,C1886)+IFERROR(VLOOKUP(C1886,Master!B$1:F$101,5,FALSE),0)</f>
        <v>0</v>
      </c>
    </row>
    <row r="1887" spans="1:12">
      <c r="A1887" s="47">
        <f>IF(I1887=0,A1886,COUNTIF(I$2:I1887,"=0")+1)</f>
        <v>513</v>
      </c>
      <c r="B1887" s="203"/>
      <c r="C1887" s="345"/>
      <c r="D1887" s="189"/>
      <c r="E1887" s="188"/>
      <c r="F1887" s="190"/>
      <c r="G1887" t="e">
        <f t="shared" si="93"/>
        <v>#N/A</v>
      </c>
      <c r="H1887">
        <f>ROW()</f>
        <v>1887</v>
      </c>
      <c r="I1887" t="str">
        <f>IF(SUM(D1887:E1887)&lt;&gt;0,SUM(D$2:D1887)-SUM(E$2:E1887),"")</f>
        <v/>
      </c>
      <c r="J1887" s="203" t="str">
        <f t="shared" si="92"/>
        <v/>
      </c>
      <c r="K1887" s="54" t="str">
        <f t="shared" si="91"/>
        <v>By  Rs/-0</v>
      </c>
      <c r="L1887" s="51">
        <f>SUMIFS(D$2:D1887,C$2:C1887,C1887)-SUMIFS(E$2:E1887,C$2:C1887,C1887)+IFERROR(VLOOKUP(C1887,Master!B$1:F$101,5,FALSE),0)</f>
        <v>0</v>
      </c>
    </row>
    <row r="1888" spans="1:12">
      <c r="A1888" s="47">
        <f>IF(I1888=0,A1887,COUNTIF(I$2:I1888,"=0")+1)</f>
        <v>513</v>
      </c>
      <c r="B1888" s="203"/>
      <c r="C1888" s="345"/>
      <c r="D1888" s="189"/>
      <c r="E1888" s="188"/>
      <c r="F1888" s="190"/>
      <c r="G1888" t="e">
        <f t="shared" si="93"/>
        <v>#N/A</v>
      </c>
      <c r="H1888">
        <f>ROW()</f>
        <v>1888</v>
      </c>
      <c r="I1888" t="str">
        <f>IF(SUM(D1888:E1888)&lt;&gt;0,SUM(D$2:D1888)-SUM(E$2:E1888),"")</f>
        <v/>
      </c>
      <c r="J1888" s="203" t="str">
        <f t="shared" si="92"/>
        <v/>
      </c>
      <c r="K1888" s="54" t="str">
        <f t="shared" si="91"/>
        <v>By  Rs/-0</v>
      </c>
      <c r="L1888" s="51">
        <f>SUMIFS(D$2:D1888,C$2:C1888,C1888)-SUMIFS(E$2:E1888,C$2:C1888,C1888)+IFERROR(VLOOKUP(C1888,Master!B$1:F$101,5,FALSE),0)</f>
        <v>0</v>
      </c>
    </row>
    <row r="1889" spans="1:12">
      <c r="A1889" s="47">
        <f>IF(I1889=0,A1888,COUNTIF(I$2:I1889,"=0")+1)</f>
        <v>513</v>
      </c>
      <c r="B1889" s="203"/>
      <c r="C1889" s="345"/>
      <c r="D1889" s="189"/>
      <c r="E1889" s="188"/>
      <c r="F1889" s="190"/>
      <c r="G1889" t="e">
        <f t="shared" si="93"/>
        <v>#N/A</v>
      </c>
      <c r="H1889">
        <f>ROW()</f>
        <v>1889</v>
      </c>
      <c r="I1889" t="str">
        <f>IF(SUM(D1889:E1889)&lt;&gt;0,SUM(D$2:D1889)-SUM(E$2:E1889),"")</f>
        <v/>
      </c>
      <c r="J1889" s="203" t="str">
        <f t="shared" si="92"/>
        <v/>
      </c>
      <c r="K1889" s="54" t="str">
        <f t="shared" si="91"/>
        <v>By  Rs/-0</v>
      </c>
      <c r="L1889" s="51">
        <f>SUMIFS(D$2:D1889,C$2:C1889,C1889)-SUMIFS(E$2:E1889,C$2:C1889,C1889)+IFERROR(VLOOKUP(C1889,Master!B$1:F$101,5,FALSE),0)</f>
        <v>0</v>
      </c>
    </row>
    <row r="1890" spans="1:12">
      <c r="A1890" s="47">
        <f>IF(I1890=0,A1889,COUNTIF(I$2:I1890,"=0")+1)</f>
        <v>513</v>
      </c>
      <c r="B1890" s="203"/>
      <c r="C1890" s="345"/>
      <c r="D1890" s="189"/>
      <c r="E1890" s="188"/>
      <c r="F1890" s="190"/>
      <c r="G1890" t="e">
        <f t="shared" si="93"/>
        <v>#N/A</v>
      </c>
      <c r="H1890">
        <f>ROW()</f>
        <v>1890</v>
      </c>
      <c r="I1890" t="str">
        <f>IF(SUM(D1890:E1890)&lt;&gt;0,SUM(D$2:D1890)-SUM(E$2:E1890),"")</f>
        <v/>
      </c>
      <c r="J1890" s="203" t="str">
        <f t="shared" si="92"/>
        <v/>
      </c>
      <c r="K1890" s="54" t="str">
        <f t="shared" si="91"/>
        <v>By  Rs/-0</v>
      </c>
      <c r="L1890" s="51">
        <f>SUMIFS(D$2:D1890,C$2:C1890,C1890)-SUMIFS(E$2:E1890,C$2:C1890,C1890)+IFERROR(VLOOKUP(C1890,Master!B$1:F$101,5,FALSE),0)</f>
        <v>0</v>
      </c>
    </row>
    <row r="1891" spans="1:12">
      <c r="A1891" s="47">
        <f>IF(I1891=0,A1890,COUNTIF(I$2:I1891,"=0")+1)</f>
        <v>513</v>
      </c>
      <c r="B1891" s="203"/>
      <c r="C1891" s="345"/>
      <c r="D1891" s="189"/>
      <c r="E1891" s="188"/>
      <c r="F1891" s="190"/>
      <c r="G1891" t="e">
        <f t="shared" si="93"/>
        <v>#N/A</v>
      </c>
      <c r="H1891">
        <f>ROW()</f>
        <v>1891</v>
      </c>
      <c r="I1891" t="str">
        <f>IF(SUM(D1891:E1891)&lt;&gt;0,SUM(D$2:D1891)-SUM(E$2:E1891),"")</f>
        <v/>
      </c>
      <c r="J1891" s="203" t="str">
        <f t="shared" si="92"/>
        <v/>
      </c>
      <c r="K1891" s="54" t="str">
        <f t="shared" si="91"/>
        <v>By  Rs/-0</v>
      </c>
      <c r="L1891" s="51">
        <f>SUMIFS(D$2:D1891,C$2:C1891,C1891)-SUMIFS(E$2:E1891,C$2:C1891,C1891)+IFERROR(VLOOKUP(C1891,Master!B$1:F$101,5,FALSE),0)</f>
        <v>0</v>
      </c>
    </row>
    <row r="1892" spans="1:12">
      <c r="A1892" s="47">
        <f>IF(I1892=0,A1891,COUNTIF(I$2:I1892,"=0")+1)</f>
        <v>513</v>
      </c>
      <c r="B1892" s="203"/>
      <c r="C1892" s="345"/>
      <c r="D1892" s="189"/>
      <c r="E1892" s="188"/>
      <c r="F1892" s="190"/>
      <c r="G1892" t="e">
        <f t="shared" si="93"/>
        <v>#N/A</v>
      </c>
      <c r="H1892">
        <f>ROW()</f>
        <v>1892</v>
      </c>
      <c r="I1892" t="str">
        <f>IF(SUM(D1892:E1892)&lt;&gt;0,SUM(D$2:D1892)-SUM(E$2:E1892),"")</f>
        <v/>
      </c>
      <c r="J1892" s="203" t="str">
        <f t="shared" si="92"/>
        <v/>
      </c>
      <c r="K1892" s="54" t="str">
        <f t="shared" si="91"/>
        <v>By  Rs/-0</v>
      </c>
      <c r="L1892" s="51">
        <f>SUMIFS(D$2:D1892,C$2:C1892,C1892)-SUMIFS(E$2:E1892,C$2:C1892,C1892)+IFERROR(VLOOKUP(C1892,Master!B$1:F$101,5,FALSE),0)</f>
        <v>0</v>
      </c>
    </row>
    <row r="1893" spans="1:12">
      <c r="A1893" s="47">
        <f>IF(I1893=0,A1892,COUNTIF(I$2:I1893,"=0")+1)</f>
        <v>513</v>
      </c>
      <c r="B1893" s="203"/>
      <c r="C1893" s="345"/>
      <c r="D1893" s="189"/>
      <c r="E1893" s="188"/>
      <c r="F1893" s="190"/>
      <c r="G1893" t="e">
        <f t="shared" si="93"/>
        <v>#N/A</v>
      </c>
      <c r="H1893">
        <f>ROW()</f>
        <v>1893</v>
      </c>
      <c r="I1893" t="str">
        <f>IF(SUM(D1893:E1893)&lt;&gt;0,SUM(D$2:D1893)-SUM(E$2:E1893),"")</f>
        <v/>
      </c>
      <c r="J1893" s="203" t="str">
        <f t="shared" si="92"/>
        <v/>
      </c>
      <c r="K1893" s="54" t="str">
        <f t="shared" si="91"/>
        <v>By  Rs/-0</v>
      </c>
      <c r="L1893" s="51">
        <f>SUMIFS(D$2:D1893,C$2:C1893,C1893)-SUMIFS(E$2:E1893,C$2:C1893,C1893)+IFERROR(VLOOKUP(C1893,Master!B$1:F$101,5,FALSE),0)</f>
        <v>0</v>
      </c>
    </row>
    <row r="1894" spans="1:12">
      <c r="A1894" s="47">
        <f>IF(I1894=0,A1893,COUNTIF(I$2:I1894,"=0")+1)</f>
        <v>513</v>
      </c>
      <c r="B1894" s="203"/>
      <c r="C1894" s="345"/>
      <c r="D1894" s="189"/>
      <c r="E1894" s="188"/>
      <c r="F1894" s="190"/>
      <c r="G1894" t="e">
        <f t="shared" si="93"/>
        <v>#N/A</v>
      </c>
      <c r="H1894">
        <f>ROW()</f>
        <v>1894</v>
      </c>
      <c r="I1894" t="str">
        <f>IF(SUM(D1894:E1894)&lt;&gt;0,SUM(D$2:D1894)-SUM(E$2:E1894),"")</f>
        <v/>
      </c>
      <c r="J1894" s="203" t="str">
        <f t="shared" si="92"/>
        <v/>
      </c>
      <c r="K1894" s="54" t="str">
        <f t="shared" si="91"/>
        <v>By  Rs/-0</v>
      </c>
      <c r="L1894" s="51">
        <f>SUMIFS(D$2:D1894,C$2:C1894,C1894)-SUMIFS(E$2:E1894,C$2:C1894,C1894)+IFERROR(VLOOKUP(C1894,Master!B$1:F$101,5,FALSE),0)</f>
        <v>0</v>
      </c>
    </row>
    <row r="1895" spans="1:12">
      <c r="A1895" s="47">
        <f>IF(I1895=0,A1894,COUNTIF(I$2:I1895,"=0")+1)</f>
        <v>513</v>
      </c>
      <c r="B1895" s="203"/>
      <c r="C1895" s="345"/>
      <c r="D1895" s="189"/>
      <c r="E1895" s="188"/>
      <c r="F1895" s="190"/>
      <c r="G1895" t="e">
        <f t="shared" si="93"/>
        <v>#N/A</v>
      </c>
      <c r="H1895">
        <f>ROW()</f>
        <v>1895</v>
      </c>
      <c r="I1895" t="str">
        <f>IF(SUM(D1895:E1895)&lt;&gt;0,SUM(D$2:D1895)-SUM(E$2:E1895),"")</f>
        <v/>
      </c>
      <c r="J1895" s="203" t="str">
        <f t="shared" si="92"/>
        <v/>
      </c>
      <c r="K1895" s="54" t="str">
        <f t="shared" si="91"/>
        <v>By  Rs/-0</v>
      </c>
      <c r="L1895" s="51">
        <f>SUMIFS(D$2:D1895,C$2:C1895,C1895)-SUMIFS(E$2:E1895,C$2:C1895,C1895)+IFERROR(VLOOKUP(C1895,Master!B$1:F$101,5,FALSE),0)</f>
        <v>0</v>
      </c>
    </row>
    <row r="1896" spans="1:12">
      <c r="A1896" s="47">
        <f>IF(I1896=0,A1895,COUNTIF(I$2:I1896,"=0")+1)</f>
        <v>513</v>
      </c>
      <c r="B1896" s="203"/>
      <c r="C1896" s="345"/>
      <c r="D1896" s="189"/>
      <c r="E1896" s="188"/>
      <c r="F1896" s="190"/>
      <c r="G1896" t="e">
        <f t="shared" si="93"/>
        <v>#N/A</v>
      </c>
      <c r="H1896">
        <f>ROW()</f>
        <v>1896</v>
      </c>
      <c r="I1896" t="str">
        <f>IF(SUM(D1896:E1896)&lt;&gt;0,SUM(D$2:D1896)-SUM(E$2:E1896),"")</f>
        <v/>
      </c>
      <c r="J1896" s="203" t="str">
        <f t="shared" si="92"/>
        <v/>
      </c>
      <c r="K1896" s="54" t="str">
        <f t="shared" si="91"/>
        <v>By  Rs/-0</v>
      </c>
      <c r="L1896" s="51">
        <f>SUMIFS(D$2:D1896,C$2:C1896,C1896)-SUMIFS(E$2:E1896,C$2:C1896,C1896)+IFERROR(VLOOKUP(C1896,Master!B$1:F$101,5,FALSE),0)</f>
        <v>0</v>
      </c>
    </row>
    <row r="1897" spans="1:12">
      <c r="A1897" s="47">
        <f>IF(I1897=0,A1896,COUNTIF(I$2:I1897,"=0")+1)</f>
        <v>513</v>
      </c>
      <c r="B1897" s="203"/>
      <c r="C1897" s="345"/>
      <c r="D1897" s="189"/>
      <c r="E1897" s="188"/>
      <c r="F1897" s="190"/>
      <c r="G1897" t="e">
        <f t="shared" si="93"/>
        <v>#N/A</v>
      </c>
      <c r="H1897">
        <f>ROW()</f>
        <v>1897</v>
      </c>
      <c r="I1897" t="str">
        <f>IF(SUM(D1897:E1897)&lt;&gt;0,SUM(D$2:D1897)-SUM(E$2:E1897),"")</f>
        <v/>
      </c>
      <c r="J1897" s="203" t="str">
        <f t="shared" si="92"/>
        <v/>
      </c>
      <c r="K1897" s="54" t="str">
        <f t="shared" si="91"/>
        <v>By  Rs/-0</v>
      </c>
      <c r="L1897" s="51">
        <f>SUMIFS(D$2:D1897,C$2:C1897,C1897)-SUMIFS(E$2:E1897,C$2:C1897,C1897)+IFERROR(VLOOKUP(C1897,Master!B$1:F$101,5,FALSE),0)</f>
        <v>0</v>
      </c>
    </row>
    <row r="1898" spans="1:12">
      <c r="A1898" s="47">
        <f>IF(I1898=0,A1897,COUNTIF(I$2:I1898,"=0")+1)</f>
        <v>513</v>
      </c>
      <c r="B1898" s="203"/>
      <c r="C1898" s="345"/>
      <c r="D1898" s="189"/>
      <c r="E1898" s="188"/>
      <c r="F1898" s="190"/>
      <c r="G1898" t="e">
        <f t="shared" si="93"/>
        <v>#N/A</v>
      </c>
      <c r="H1898">
        <f>ROW()</f>
        <v>1898</v>
      </c>
      <c r="I1898" t="str">
        <f>IF(SUM(D1898:E1898)&lt;&gt;0,SUM(D$2:D1898)-SUM(E$2:E1898),"")</f>
        <v/>
      </c>
      <c r="J1898" s="203" t="str">
        <f t="shared" si="92"/>
        <v/>
      </c>
      <c r="K1898" s="54" t="str">
        <f t="shared" si="91"/>
        <v>By  Rs/-0</v>
      </c>
      <c r="L1898" s="51">
        <f>SUMIFS(D$2:D1898,C$2:C1898,C1898)-SUMIFS(E$2:E1898,C$2:C1898,C1898)+IFERROR(VLOOKUP(C1898,Master!B$1:F$101,5,FALSE),0)</f>
        <v>0</v>
      </c>
    </row>
    <row r="1899" spans="1:12">
      <c r="A1899" s="47">
        <f>IF(I1899=0,A1898,COUNTIF(I$2:I1899,"=0")+1)</f>
        <v>513</v>
      </c>
      <c r="B1899" s="203"/>
      <c r="C1899" s="345"/>
      <c r="D1899" s="189"/>
      <c r="E1899" s="188"/>
      <c r="F1899" s="190"/>
      <c r="G1899" t="e">
        <f t="shared" si="93"/>
        <v>#N/A</v>
      </c>
      <c r="H1899">
        <f>ROW()</f>
        <v>1899</v>
      </c>
      <c r="I1899" t="str">
        <f>IF(SUM(D1899:E1899)&lt;&gt;0,SUM(D$2:D1899)-SUM(E$2:E1899),"")</f>
        <v/>
      </c>
      <c r="J1899" s="203" t="str">
        <f t="shared" si="92"/>
        <v/>
      </c>
      <c r="K1899" s="54" t="str">
        <f t="shared" si="91"/>
        <v>By  Rs/-0</v>
      </c>
      <c r="L1899" s="51">
        <f>SUMIFS(D$2:D1899,C$2:C1899,C1899)-SUMIFS(E$2:E1899,C$2:C1899,C1899)+IFERROR(VLOOKUP(C1899,Master!B$1:F$101,5,FALSE),0)</f>
        <v>0</v>
      </c>
    </row>
    <row r="1900" spans="1:12">
      <c r="A1900" s="47">
        <f>IF(I1900=0,A1899,COUNTIF(I$2:I1900,"=0")+1)</f>
        <v>513</v>
      </c>
      <c r="B1900" s="203"/>
      <c r="C1900" s="345"/>
      <c r="D1900" s="189"/>
      <c r="E1900" s="188"/>
      <c r="F1900" s="190"/>
      <c r="G1900" t="e">
        <f t="shared" si="93"/>
        <v>#N/A</v>
      </c>
      <c r="H1900">
        <f>ROW()</f>
        <v>1900</v>
      </c>
      <c r="I1900" t="str">
        <f>IF(SUM(D1900:E1900)&lt;&gt;0,SUM(D$2:D1900)-SUM(E$2:E1900),"")</f>
        <v/>
      </c>
      <c r="J1900" s="203" t="str">
        <f t="shared" si="92"/>
        <v/>
      </c>
      <c r="K1900" s="54" t="str">
        <f t="shared" si="91"/>
        <v>By  Rs/-0</v>
      </c>
      <c r="L1900" s="51">
        <f>SUMIFS(D$2:D1900,C$2:C1900,C1900)-SUMIFS(E$2:E1900,C$2:C1900,C1900)+IFERROR(VLOOKUP(C1900,Master!B$1:F$101,5,FALSE),0)</f>
        <v>0</v>
      </c>
    </row>
    <row r="1901" spans="1:12">
      <c r="A1901" s="47">
        <f>IF(I1901=0,A1900,COUNTIF(I$2:I1901,"=0")+1)</f>
        <v>513</v>
      </c>
      <c r="B1901" s="203"/>
      <c r="C1901" s="345"/>
      <c r="D1901" s="189"/>
      <c r="E1901" s="188"/>
      <c r="F1901" s="190"/>
      <c r="G1901" t="e">
        <f t="shared" si="93"/>
        <v>#N/A</v>
      </c>
      <c r="H1901">
        <f>ROW()</f>
        <v>1901</v>
      </c>
      <c r="I1901" t="str">
        <f>IF(SUM(D1901:E1901)&lt;&gt;0,SUM(D$2:D1901)-SUM(E$2:E1901),"")</f>
        <v/>
      </c>
      <c r="J1901" s="203" t="str">
        <f t="shared" si="92"/>
        <v/>
      </c>
      <c r="K1901" s="54" t="str">
        <f t="shared" si="91"/>
        <v>By  Rs/-0</v>
      </c>
      <c r="L1901" s="51">
        <f>SUMIFS(D$2:D1901,C$2:C1901,C1901)-SUMIFS(E$2:E1901,C$2:C1901,C1901)+IFERROR(VLOOKUP(C1901,Master!B$1:F$101,5,FALSE),0)</f>
        <v>0</v>
      </c>
    </row>
    <row r="1902" spans="1:12">
      <c r="A1902" s="47">
        <f>IF(I1902=0,A1901,COUNTIF(I$2:I1902,"=0")+1)</f>
        <v>513</v>
      </c>
      <c r="B1902" s="203"/>
      <c r="C1902" s="345"/>
      <c r="D1902" s="189"/>
      <c r="E1902" s="188"/>
      <c r="F1902" s="190"/>
      <c r="G1902" t="e">
        <f t="shared" si="93"/>
        <v>#N/A</v>
      </c>
      <c r="H1902">
        <f>ROW()</f>
        <v>1902</v>
      </c>
      <c r="I1902" t="str">
        <f>IF(SUM(D1902:E1902)&lt;&gt;0,SUM(D$2:D1902)-SUM(E$2:E1902),"")</f>
        <v/>
      </c>
      <c r="J1902" s="203" t="str">
        <f t="shared" si="92"/>
        <v/>
      </c>
      <c r="K1902" s="54" t="str">
        <f t="shared" si="91"/>
        <v>By  Rs/-0</v>
      </c>
      <c r="L1902" s="51">
        <f>SUMIFS(D$2:D1902,C$2:C1902,C1902)-SUMIFS(E$2:E1902,C$2:C1902,C1902)+IFERROR(VLOOKUP(C1902,Master!B$1:F$101,5,FALSE),0)</f>
        <v>0</v>
      </c>
    </row>
    <row r="1903" spans="1:12">
      <c r="A1903" s="47">
        <f>IF(I1903=0,A1902,COUNTIF(I$2:I1903,"=0")+1)</f>
        <v>513</v>
      </c>
      <c r="B1903" s="203"/>
      <c r="C1903" s="345"/>
      <c r="D1903" s="189"/>
      <c r="E1903" s="188"/>
      <c r="F1903" s="190"/>
      <c r="G1903" t="e">
        <f t="shared" si="93"/>
        <v>#N/A</v>
      </c>
      <c r="H1903">
        <f>ROW()</f>
        <v>1903</v>
      </c>
      <c r="I1903" t="str">
        <f>IF(SUM(D1903:E1903)&lt;&gt;0,SUM(D$2:D1903)-SUM(E$2:E1903),"")</f>
        <v/>
      </c>
      <c r="J1903" s="203" t="str">
        <f t="shared" si="92"/>
        <v/>
      </c>
      <c r="K1903" s="54" t="str">
        <f t="shared" si="91"/>
        <v>By  Rs/-0</v>
      </c>
      <c r="L1903" s="51">
        <f>SUMIFS(D$2:D1903,C$2:C1903,C1903)-SUMIFS(E$2:E1903,C$2:C1903,C1903)+IFERROR(VLOOKUP(C1903,Master!B$1:F$101,5,FALSE),0)</f>
        <v>0</v>
      </c>
    </row>
    <row r="1904" spans="1:12">
      <c r="A1904" s="47">
        <f>IF(I1904=0,A1903,COUNTIF(I$2:I1904,"=0")+1)</f>
        <v>513</v>
      </c>
      <c r="B1904" s="203"/>
      <c r="C1904" s="345"/>
      <c r="D1904" s="189"/>
      <c r="E1904" s="188"/>
      <c r="F1904" s="190"/>
      <c r="G1904" t="e">
        <f t="shared" si="93"/>
        <v>#N/A</v>
      </c>
      <c r="H1904">
        <f>ROW()</f>
        <v>1904</v>
      </c>
      <c r="I1904" t="str">
        <f>IF(SUM(D1904:E1904)&lt;&gt;0,SUM(D$2:D1904)-SUM(E$2:E1904),"")</f>
        <v/>
      </c>
      <c r="J1904" s="203" t="str">
        <f t="shared" si="92"/>
        <v/>
      </c>
      <c r="K1904" s="54" t="str">
        <f t="shared" si="91"/>
        <v>By  Rs/-0</v>
      </c>
      <c r="L1904" s="51">
        <f>SUMIFS(D$2:D1904,C$2:C1904,C1904)-SUMIFS(E$2:E1904,C$2:C1904,C1904)+IFERROR(VLOOKUP(C1904,Master!B$1:F$101,5,FALSE),0)</f>
        <v>0</v>
      </c>
    </row>
    <row r="1905" spans="1:12">
      <c r="A1905" s="47">
        <f>IF(I1905=0,A1904,COUNTIF(I$2:I1905,"=0")+1)</f>
        <v>513</v>
      </c>
      <c r="B1905" s="203"/>
      <c r="C1905" s="345"/>
      <c r="D1905" s="189"/>
      <c r="E1905" s="188"/>
      <c r="F1905" s="190"/>
      <c r="G1905" t="e">
        <f t="shared" si="93"/>
        <v>#N/A</v>
      </c>
      <c r="H1905">
        <f>ROW()</f>
        <v>1905</v>
      </c>
      <c r="I1905" t="str">
        <f>IF(SUM(D1905:E1905)&lt;&gt;0,SUM(D$2:D1905)-SUM(E$2:E1905),"")</f>
        <v/>
      </c>
      <c r="J1905" s="203" t="str">
        <f t="shared" si="92"/>
        <v/>
      </c>
      <c r="K1905" s="54" t="str">
        <f t="shared" si="91"/>
        <v>By  Rs/-0</v>
      </c>
      <c r="L1905" s="51">
        <f>SUMIFS(D$2:D1905,C$2:C1905,C1905)-SUMIFS(E$2:E1905,C$2:C1905,C1905)+IFERROR(VLOOKUP(C1905,Master!B$1:F$101,5,FALSE),0)</f>
        <v>0</v>
      </c>
    </row>
    <row r="1906" spans="1:12">
      <c r="A1906" s="47">
        <f>IF(I1906=0,A1905,COUNTIF(I$2:I1906,"=0")+1)</f>
        <v>513</v>
      </c>
      <c r="B1906" s="203"/>
      <c r="C1906" s="345"/>
      <c r="D1906" s="189"/>
      <c r="E1906" s="188"/>
      <c r="F1906" s="190"/>
      <c r="G1906" t="e">
        <f t="shared" si="93"/>
        <v>#N/A</v>
      </c>
      <c r="H1906">
        <f>ROW()</f>
        <v>1906</v>
      </c>
      <c r="I1906" t="str">
        <f>IF(SUM(D1906:E1906)&lt;&gt;0,SUM(D$2:D1906)-SUM(E$2:E1906),"")</f>
        <v/>
      </c>
      <c r="J1906" s="203" t="str">
        <f t="shared" si="92"/>
        <v/>
      </c>
      <c r="K1906" s="54" t="str">
        <f t="shared" si="91"/>
        <v>By  Rs/-0</v>
      </c>
      <c r="L1906" s="51">
        <f>SUMIFS(D$2:D1906,C$2:C1906,C1906)-SUMIFS(E$2:E1906,C$2:C1906,C1906)+IFERROR(VLOOKUP(C1906,Master!B$1:F$101,5,FALSE),0)</f>
        <v>0</v>
      </c>
    </row>
    <row r="1907" spans="1:12">
      <c r="A1907" s="47">
        <f>IF(I1907=0,A1906,COUNTIF(I$2:I1907,"=0")+1)</f>
        <v>513</v>
      </c>
      <c r="B1907" s="203"/>
      <c r="C1907" s="345"/>
      <c r="D1907" s="189"/>
      <c r="E1907" s="188"/>
      <c r="F1907" s="190"/>
      <c r="G1907" t="e">
        <f t="shared" si="93"/>
        <v>#N/A</v>
      </c>
      <c r="H1907">
        <f>ROW()</f>
        <v>1907</v>
      </c>
      <c r="I1907" t="str">
        <f>IF(SUM(D1907:E1907)&lt;&gt;0,SUM(D$2:D1907)-SUM(E$2:E1907),"")</f>
        <v/>
      </c>
      <c r="J1907" s="203" t="str">
        <f t="shared" si="92"/>
        <v/>
      </c>
      <c r="K1907" s="54" t="str">
        <f t="shared" si="91"/>
        <v>By  Rs/-0</v>
      </c>
      <c r="L1907" s="51">
        <f>SUMIFS(D$2:D1907,C$2:C1907,C1907)-SUMIFS(E$2:E1907,C$2:C1907,C1907)+IFERROR(VLOOKUP(C1907,Master!B$1:F$101,5,FALSE),0)</f>
        <v>0</v>
      </c>
    </row>
    <row r="1908" spans="1:12">
      <c r="A1908" s="47">
        <f>IF(I1908=0,A1907,COUNTIF(I$2:I1908,"=0")+1)</f>
        <v>513</v>
      </c>
      <c r="B1908" s="203"/>
      <c r="C1908" s="345"/>
      <c r="D1908" s="189"/>
      <c r="E1908" s="188"/>
      <c r="F1908" s="190"/>
      <c r="G1908" t="e">
        <f t="shared" si="93"/>
        <v>#N/A</v>
      </c>
      <c r="H1908">
        <f>ROW()</f>
        <v>1908</v>
      </c>
      <c r="I1908" t="str">
        <f>IF(SUM(D1908:E1908)&lt;&gt;0,SUM(D$2:D1908)-SUM(E$2:E1908),"")</f>
        <v/>
      </c>
      <c r="J1908" s="203" t="str">
        <f t="shared" si="92"/>
        <v/>
      </c>
      <c r="K1908" s="54" t="str">
        <f t="shared" si="91"/>
        <v>By  Rs/-0</v>
      </c>
      <c r="L1908" s="51">
        <f>SUMIFS(D$2:D1908,C$2:C1908,C1908)-SUMIFS(E$2:E1908,C$2:C1908,C1908)+IFERROR(VLOOKUP(C1908,Master!B$1:F$101,5,FALSE),0)</f>
        <v>0</v>
      </c>
    </row>
    <row r="1909" spans="1:12">
      <c r="A1909" s="47">
        <f>IF(I1909=0,A1908,COUNTIF(I$2:I1909,"=0")+1)</f>
        <v>513</v>
      </c>
      <c r="B1909" s="203"/>
      <c r="C1909" s="345"/>
      <c r="D1909" s="189"/>
      <c r="E1909" s="188"/>
      <c r="F1909" s="190"/>
      <c r="G1909" t="e">
        <f t="shared" si="93"/>
        <v>#N/A</v>
      </c>
      <c r="H1909">
        <f>ROW()</f>
        <v>1909</v>
      </c>
      <c r="I1909" t="str">
        <f>IF(SUM(D1909:E1909)&lt;&gt;0,SUM(D$2:D1909)-SUM(E$2:E1909),"")</f>
        <v/>
      </c>
      <c r="J1909" s="203" t="str">
        <f t="shared" si="92"/>
        <v/>
      </c>
      <c r="K1909" s="54" t="str">
        <f t="shared" si="91"/>
        <v>By  Rs/-0</v>
      </c>
      <c r="L1909" s="51">
        <f>SUMIFS(D$2:D1909,C$2:C1909,C1909)-SUMIFS(E$2:E1909,C$2:C1909,C1909)+IFERROR(VLOOKUP(C1909,Master!B$1:F$101,5,FALSE),0)</f>
        <v>0</v>
      </c>
    </row>
    <row r="1910" spans="1:12">
      <c r="A1910" s="47">
        <f>IF(I1910=0,A1909,COUNTIF(I$2:I1910,"=0")+1)</f>
        <v>513</v>
      </c>
      <c r="B1910" s="203"/>
      <c r="C1910" s="345"/>
      <c r="D1910" s="189"/>
      <c r="E1910" s="188"/>
      <c r="F1910" s="190"/>
      <c r="G1910" t="e">
        <f t="shared" si="93"/>
        <v>#N/A</v>
      </c>
      <c r="H1910">
        <f>ROW()</f>
        <v>1910</v>
      </c>
      <c r="I1910" t="str">
        <f>IF(SUM(D1910:E1910)&lt;&gt;0,SUM(D$2:D1910)-SUM(E$2:E1910),"")</f>
        <v/>
      </c>
      <c r="J1910" s="203" t="str">
        <f t="shared" si="92"/>
        <v/>
      </c>
      <c r="K1910" s="54" t="str">
        <f t="shared" si="91"/>
        <v>By  Rs/-0</v>
      </c>
      <c r="L1910" s="51">
        <f>SUMIFS(D$2:D1910,C$2:C1910,C1910)-SUMIFS(E$2:E1910,C$2:C1910,C1910)+IFERROR(VLOOKUP(C1910,Master!B$1:F$101,5,FALSE),0)</f>
        <v>0</v>
      </c>
    </row>
    <row r="1911" spans="1:12">
      <c r="A1911" s="47">
        <f>IF(I1911=0,A1910,COUNTIF(I$2:I1911,"=0")+1)</f>
        <v>513</v>
      </c>
      <c r="B1911" s="203"/>
      <c r="C1911" s="345"/>
      <c r="D1911" s="189"/>
      <c r="E1911" s="188"/>
      <c r="F1911" s="190"/>
      <c r="G1911" t="e">
        <f t="shared" si="93"/>
        <v>#N/A</v>
      </c>
      <c r="H1911">
        <f>ROW()</f>
        <v>1911</v>
      </c>
      <c r="I1911" t="str">
        <f>IF(SUM(D1911:E1911)&lt;&gt;0,SUM(D$2:D1911)-SUM(E$2:E1911),"")</f>
        <v/>
      </c>
      <c r="J1911" s="203" t="str">
        <f t="shared" si="92"/>
        <v/>
      </c>
      <c r="K1911" s="54" t="str">
        <f t="shared" si="91"/>
        <v>By  Rs/-0</v>
      </c>
      <c r="L1911" s="51">
        <f>SUMIFS(D$2:D1911,C$2:C1911,C1911)-SUMIFS(E$2:E1911,C$2:C1911,C1911)+IFERROR(VLOOKUP(C1911,Master!B$1:F$101,5,FALSE),0)</f>
        <v>0</v>
      </c>
    </row>
    <row r="1912" spans="1:12">
      <c r="A1912" s="47">
        <f>IF(I1912=0,A1911,COUNTIF(I$2:I1912,"=0")+1)</f>
        <v>513</v>
      </c>
      <c r="B1912" s="203"/>
      <c r="C1912" s="345"/>
      <c r="D1912" s="189"/>
      <c r="E1912" s="188"/>
      <c r="F1912" s="190"/>
      <c r="G1912" t="e">
        <f t="shared" si="93"/>
        <v>#N/A</v>
      </c>
      <c r="H1912">
        <f>ROW()</f>
        <v>1912</v>
      </c>
      <c r="I1912" t="str">
        <f>IF(SUM(D1912:E1912)&lt;&gt;0,SUM(D$2:D1912)-SUM(E$2:E1912),"")</f>
        <v/>
      </c>
      <c r="J1912" s="203" t="str">
        <f t="shared" si="92"/>
        <v/>
      </c>
      <c r="K1912" s="54" t="str">
        <f t="shared" si="91"/>
        <v>By  Rs/-0</v>
      </c>
      <c r="L1912" s="51">
        <f>SUMIFS(D$2:D1912,C$2:C1912,C1912)-SUMIFS(E$2:E1912,C$2:C1912,C1912)+IFERROR(VLOOKUP(C1912,Master!B$1:F$101,5,FALSE),0)</f>
        <v>0</v>
      </c>
    </row>
    <row r="1913" spans="1:12">
      <c r="A1913" s="47">
        <f>IF(I1913=0,A1912,COUNTIF(I$2:I1913,"=0")+1)</f>
        <v>513</v>
      </c>
      <c r="B1913" s="203"/>
      <c r="C1913" s="345"/>
      <c r="D1913" s="189"/>
      <c r="E1913" s="188"/>
      <c r="F1913" s="190"/>
      <c r="G1913" t="e">
        <f t="shared" si="93"/>
        <v>#N/A</v>
      </c>
      <c r="H1913">
        <f>ROW()</f>
        <v>1913</v>
      </c>
      <c r="I1913" t="str">
        <f>IF(SUM(D1913:E1913)&lt;&gt;0,SUM(D$2:D1913)-SUM(E$2:E1913),"")</f>
        <v/>
      </c>
      <c r="J1913" s="203" t="str">
        <f t="shared" si="92"/>
        <v/>
      </c>
      <c r="K1913" s="54" t="str">
        <f t="shared" si="91"/>
        <v>By  Rs/-0</v>
      </c>
      <c r="L1913" s="51">
        <f>SUMIFS(D$2:D1913,C$2:C1913,C1913)-SUMIFS(E$2:E1913,C$2:C1913,C1913)+IFERROR(VLOOKUP(C1913,Master!B$1:F$101,5,FALSE),0)</f>
        <v>0</v>
      </c>
    </row>
    <row r="1914" spans="1:12">
      <c r="A1914" s="47">
        <f>IF(I1914=0,A1913,COUNTIF(I$2:I1914,"=0")+1)</f>
        <v>513</v>
      </c>
      <c r="B1914" s="203"/>
      <c r="C1914" s="345"/>
      <c r="D1914" s="189"/>
      <c r="E1914" s="188"/>
      <c r="F1914" s="190"/>
      <c r="G1914" t="e">
        <f t="shared" si="93"/>
        <v>#N/A</v>
      </c>
      <c r="H1914">
        <f>ROW()</f>
        <v>1914</v>
      </c>
      <c r="I1914" t="str">
        <f>IF(SUM(D1914:E1914)&lt;&gt;0,SUM(D$2:D1914)-SUM(E$2:E1914),"")</f>
        <v/>
      </c>
      <c r="J1914" s="203" t="str">
        <f t="shared" si="92"/>
        <v/>
      </c>
      <c r="K1914" s="54" t="str">
        <f t="shared" si="91"/>
        <v>By  Rs/-0</v>
      </c>
      <c r="L1914" s="51">
        <f>SUMIFS(D$2:D1914,C$2:C1914,C1914)-SUMIFS(E$2:E1914,C$2:C1914,C1914)+IFERROR(VLOOKUP(C1914,Master!B$1:F$101,5,FALSE),0)</f>
        <v>0</v>
      </c>
    </row>
    <row r="1915" spans="1:12">
      <c r="A1915" s="47">
        <f>IF(I1915=0,A1914,COUNTIF(I$2:I1915,"=0")+1)</f>
        <v>513</v>
      </c>
      <c r="B1915" s="203"/>
      <c r="C1915" s="345"/>
      <c r="D1915" s="189"/>
      <c r="E1915" s="188"/>
      <c r="F1915" s="190"/>
      <c r="G1915" t="e">
        <f t="shared" si="93"/>
        <v>#N/A</v>
      </c>
      <c r="H1915">
        <f>ROW()</f>
        <v>1915</v>
      </c>
      <c r="I1915" t="str">
        <f>IF(SUM(D1915:E1915)&lt;&gt;0,SUM(D$2:D1915)-SUM(E$2:E1915),"")</f>
        <v/>
      </c>
      <c r="J1915" s="203" t="str">
        <f t="shared" si="92"/>
        <v/>
      </c>
      <c r="K1915" s="54" t="str">
        <f t="shared" si="91"/>
        <v>By  Rs/-0</v>
      </c>
      <c r="L1915" s="51">
        <f>SUMIFS(D$2:D1915,C$2:C1915,C1915)-SUMIFS(E$2:E1915,C$2:C1915,C1915)+IFERROR(VLOOKUP(C1915,Master!B$1:F$101,5,FALSE),0)</f>
        <v>0</v>
      </c>
    </row>
    <row r="1916" spans="1:12">
      <c r="A1916" s="47">
        <f>IF(I1916=0,A1915,COUNTIF(I$2:I1916,"=0")+1)</f>
        <v>513</v>
      </c>
      <c r="B1916" s="203"/>
      <c r="C1916" s="345"/>
      <c r="D1916" s="189"/>
      <c r="E1916" s="188"/>
      <c r="F1916" s="190"/>
      <c r="G1916" t="e">
        <f t="shared" si="93"/>
        <v>#N/A</v>
      </c>
      <c r="H1916">
        <f>ROW()</f>
        <v>1916</v>
      </c>
      <c r="I1916" t="str">
        <f>IF(SUM(D1916:E1916)&lt;&gt;0,SUM(D$2:D1916)-SUM(E$2:E1916),"")</f>
        <v/>
      </c>
      <c r="J1916" s="203" t="str">
        <f t="shared" si="92"/>
        <v/>
      </c>
      <c r="K1916" s="54" t="str">
        <f t="shared" si="91"/>
        <v>By  Rs/-0</v>
      </c>
      <c r="L1916" s="51">
        <f>SUMIFS(D$2:D1916,C$2:C1916,C1916)-SUMIFS(E$2:E1916,C$2:C1916,C1916)+IFERROR(VLOOKUP(C1916,Master!B$1:F$101,5,FALSE),0)</f>
        <v>0</v>
      </c>
    </row>
    <row r="1917" spans="1:12">
      <c r="A1917" s="47">
        <f>IF(I1917=0,A1916,COUNTIF(I$2:I1917,"=0")+1)</f>
        <v>513</v>
      </c>
      <c r="B1917" s="203"/>
      <c r="C1917" s="345"/>
      <c r="D1917" s="189"/>
      <c r="E1917" s="188"/>
      <c r="F1917" s="190"/>
      <c r="G1917" t="e">
        <f t="shared" si="93"/>
        <v>#N/A</v>
      </c>
      <c r="H1917">
        <f>ROW()</f>
        <v>1917</v>
      </c>
      <c r="I1917" t="str">
        <f>IF(SUM(D1917:E1917)&lt;&gt;0,SUM(D$2:D1917)-SUM(E$2:E1917),"")</f>
        <v/>
      </c>
      <c r="J1917" s="203" t="str">
        <f t="shared" si="92"/>
        <v/>
      </c>
      <c r="K1917" s="54" t="str">
        <f t="shared" si="91"/>
        <v>By  Rs/-0</v>
      </c>
      <c r="L1917" s="51">
        <f>SUMIFS(D$2:D1917,C$2:C1917,C1917)-SUMIFS(E$2:E1917,C$2:C1917,C1917)+IFERROR(VLOOKUP(C1917,Master!B$1:F$101,5,FALSE),0)</f>
        <v>0</v>
      </c>
    </row>
    <row r="1918" spans="1:12">
      <c r="A1918" s="47">
        <f>IF(I1918=0,A1917,COUNTIF(I$2:I1918,"=0")+1)</f>
        <v>513</v>
      </c>
      <c r="B1918" s="203"/>
      <c r="C1918" s="345"/>
      <c r="D1918" s="189"/>
      <c r="E1918" s="188"/>
      <c r="F1918" s="190"/>
      <c r="G1918" t="e">
        <f t="shared" si="93"/>
        <v>#N/A</v>
      </c>
      <c r="H1918">
        <f>ROW()</f>
        <v>1918</v>
      </c>
      <c r="I1918" t="str">
        <f>IF(SUM(D1918:E1918)&lt;&gt;0,SUM(D$2:D1918)-SUM(E$2:E1918),"")</f>
        <v/>
      </c>
      <c r="J1918" s="203" t="str">
        <f t="shared" si="92"/>
        <v/>
      </c>
      <c r="K1918" s="54" t="str">
        <f t="shared" si="91"/>
        <v>By  Rs/-0</v>
      </c>
      <c r="L1918" s="51">
        <f>SUMIFS(D$2:D1918,C$2:C1918,C1918)-SUMIFS(E$2:E1918,C$2:C1918,C1918)+IFERROR(VLOOKUP(C1918,Master!B$1:F$101,5,FALSE),0)</f>
        <v>0</v>
      </c>
    </row>
    <row r="1919" spans="1:12">
      <c r="A1919" s="47">
        <f>IF(I1919=0,A1918,COUNTIF(I$2:I1919,"=0")+1)</f>
        <v>513</v>
      </c>
      <c r="B1919" s="203"/>
      <c r="C1919" s="345"/>
      <c r="D1919" s="189"/>
      <c r="E1919" s="188"/>
      <c r="F1919" s="190"/>
      <c r="G1919" t="e">
        <f t="shared" si="93"/>
        <v>#N/A</v>
      </c>
      <c r="H1919">
        <f>ROW()</f>
        <v>1919</v>
      </c>
      <c r="I1919" t="str">
        <f>IF(SUM(D1919:E1919)&lt;&gt;0,SUM(D$2:D1919)-SUM(E$2:E1919),"")</f>
        <v/>
      </c>
      <c r="J1919" s="203" t="str">
        <f t="shared" si="92"/>
        <v/>
      </c>
      <c r="K1919" s="54" t="str">
        <f t="shared" si="91"/>
        <v>By  Rs/-0</v>
      </c>
      <c r="L1919" s="51">
        <f>SUMIFS(D$2:D1919,C$2:C1919,C1919)-SUMIFS(E$2:E1919,C$2:C1919,C1919)+IFERROR(VLOOKUP(C1919,Master!B$1:F$101,5,FALSE),0)</f>
        <v>0</v>
      </c>
    </row>
    <row r="1920" spans="1:12">
      <c r="A1920" s="47">
        <f>IF(I1920=0,A1919,COUNTIF(I$2:I1920,"=0")+1)</f>
        <v>513</v>
      </c>
      <c r="B1920" s="203"/>
      <c r="C1920" s="345"/>
      <c r="D1920" s="189"/>
      <c r="E1920" s="188"/>
      <c r="F1920" s="190"/>
      <c r="G1920" t="e">
        <f t="shared" si="93"/>
        <v>#N/A</v>
      </c>
      <c r="H1920">
        <f>ROW()</f>
        <v>1920</v>
      </c>
      <c r="I1920" t="str">
        <f>IF(SUM(D1920:E1920)&lt;&gt;0,SUM(D$2:D1920)-SUM(E$2:E1920),"")</f>
        <v/>
      </c>
      <c r="J1920" s="203" t="str">
        <f t="shared" si="92"/>
        <v/>
      </c>
      <c r="K1920" s="54" t="str">
        <f t="shared" si="91"/>
        <v>By  Rs/-0</v>
      </c>
      <c r="L1920" s="51">
        <f>SUMIFS(D$2:D1920,C$2:C1920,C1920)-SUMIFS(E$2:E1920,C$2:C1920,C1920)+IFERROR(VLOOKUP(C1920,Master!B$1:F$101,5,FALSE),0)</f>
        <v>0</v>
      </c>
    </row>
    <row r="1921" spans="1:12">
      <c r="A1921" s="47">
        <f>IF(I1921=0,A1920,COUNTIF(I$2:I1921,"=0")+1)</f>
        <v>513</v>
      </c>
      <c r="B1921" s="203"/>
      <c r="C1921" s="345"/>
      <c r="D1921" s="189"/>
      <c r="E1921" s="188"/>
      <c r="F1921" s="190"/>
      <c r="G1921" t="e">
        <f t="shared" si="93"/>
        <v>#N/A</v>
      </c>
      <c r="H1921">
        <f>ROW()</f>
        <v>1921</v>
      </c>
      <c r="I1921" t="str">
        <f>IF(SUM(D1921:E1921)&lt;&gt;0,SUM(D$2:D1921)-SUM(E$2:E1921),"")</f>
        <v/>
      </c>
      <c r="J1921" s="203" t="str">
        <f t="shared" si="92"/>
        <v/>
      </c>
      <c r="K1921" s="54" t="str">
        <f t="shared" si="91"/>
        <v>By  Rs/-0</v>
      </c>
      <c r="L1921" s="51">
        <f>SUMIFS(D$2:D1921,C$2:C1921,C1921)-SUMIFS(E$2:E1921,C$2:C1921,C1921)+IFERROR(VLOOKUP(C1921,Master!B$1:F$101,5,FALSE),0)</f>
        <v>0</v>
      </c>
    </row>
    <row r="1922" spans="1:12">
      <c r="A1922" s="47">
        <f>IF(I1922=0,A1921,COUNTIF(I$2:I1922,"=0")+1)</f>
        <v>513</v>
      </c>
      <c r="B1922" s="203"/>
      <c r="C1922" s="345"/>
      <c r="D1922" s="189"/>
      <c r="E1922" s="188"/>
      <c r="F1922" s="190"/>
      <c r="G1922" t="e">
        <f t="shared" si="93"/>
        <v>#N/A</v>
      </c>
      <c r="H1922">
        <f>ROW()</f>
        <v>1922</v>
      </c>
      <c r="I1922" t="str">
        <f>IF(SUM(D1922:E1922)&lt;&gt;0,SUM(D$2:D1922)-SUM(E$2:E1922),"")</f>
        <v/>
      </c>
      <c r="J1922" s="203" t="str">
        <f t="shared" si="92"/>
        <v/>
      </c>
      <c r="K1922" s="54" t="str">
        <f t="shared" ref="K1922:K1985" si="94">IF(I1922=0,"By "&amp;C1921&amp;" Rs/- "&amp;SUM(D1921:E1921),"By "&amp;C1923&amp;" Rs/-"&amp;SUM(D1923:E1923))</f>
        <v>By  Rs/-0</v>
      </c>
      <c r="L1922" s="51">
        <f>SUMIFS(D$2:D1922,C$2:C1922,C1922)-SUMIFS(E$2:E1922,C$2:C1922,C1922)+IFERROR(VLOOKUP(C1922,Master!B$1:F$101,5,FALSE),0)</f>
        <v>0</v>
      </c>
    </row>
    <row r="1923" spans="1:12">
      <c r="A1923" s="47">
        <f>IF(I1923=0,A1922,COUNTIF(I$2:I1923,"=0")+1)</f>
        <v>513</v>
      </c>
      <c r="B1923" s="203"/>
      <c r="C1923" s="345"/>
      <c r="D1923" s="189"/>
      <c r="E1923" s="188"/>
      <c r="F1923" s="190"/>
      <c r="G1923" t="e">
        <f t="shared" si="93"/>
        <v>#N/A</v>
      </c>
      <c r="H1923">
        <f>ROW()</f>
        <v>1923</v>
      </c>
      <c r="I1923" t="str">
        <f>IF(SUM(D1923:E1923)&lt;&gt;0,SUM(D$2:D1923)-SUM(E$2:E1923),"")</f>
        <v/>
      </c>
      <c r="J1923" s="203" t="str">
        <f t="shared" ref="J1923:J1986" si="95">IFERROR(AVERAGEIFS(B:B,A:A,A1923),"")</f>
        <v/>
      </c>
      <c r="K1923" s="54" t="str">
        <f t="shared" si="94"/>
        <v>By  Rs/-0</v>
      </c>
      <c r="L1923" s="51">
        <f>SUMIFS(D$2:D1923,C$2:C1923,C1923)-SUMIFS(E$2:E1923,C$2:C1923,C1923)+IFERROR(VLOOKUP(C1923,Master!B$1:F$101,5,FALSE),0)</f>
        <v>0</v>
      </c>
    </row>
    <row r="1924" spans="1:12">
      <c r="A1924" s="47">
        <f>IF(I1924=0,A1923,COUNTIF(I$2:I1924,"=0")+1)</f>
        <v>513</v>
      </c>
      <c r="B1924" s="203"/>
      <c r="C1924" s="345"/>
      <c r="D1924" s="189"/>
      <c r="E1924" s="188"/>
      <c r="F1924" s="190"/>
      <c r="G1924" t="e">
        <f t="shared" si="93"/>
        <v>#N/A</v>
      </c>
      <c r="H1924">
        <f>ROW()</f>
        <v>1924</v>
      </c>
      <c r="I1924" t="str">
        <f>IF(SUM(D1924:E1924)&lt;&gt;0,SUM(D$2:D1924)-SUM(E$2:E1924),"")</f>
        <v/>
      </c>
      <c r="J1924" s="203" t="str">
        <f t="shared" si="95"/>
        <v/>
      </c>
      <c r="K1924" s="54" t="str">
        <f t="shared" si="94"/>
        <v>By  Rs/-0</v>
      </c>
      <c r="L1924" s="51">
        <f>SUMIFS(D$2:D1924,C$2:C1924,C1924)-SUMIFS(E$2:E1924,C$2:C1924,C1924)+IFERROR(VLOOKUP(C1924,Master!B$1:F$101,5,FALSE),0)</f>
        <v>0</v>
      </c>
    </row>
    <row r="1925" spans="1:12">
      <c r="A1925" s="47">
        <f>IF(I1925=0,A1924,COUNTIF(I$2:I1925,"=0")+1)</f>
        <v>513</v>
      </c>
      <c r="B1925" s="203"/>
      <c r="C1925" s="345"/>
      <c r="D1925" s="189"/>
      <c r="E1925" s="188"/>
      <c r="F1925" s="190"/>
      <c r="G1925" t="e">
        <f t="shared" si="93"/>
        <v>#N/A</v>
      </c>
      <c r="H1925">
        <f>ROW()</f>
        <v>1925</v>
      </c>
      <c r="I1925" t="str">
        <f>IF(SUM(D1925:E1925)&lt;&gt;0,SUM(D$2:D1925)-SUM(E$2:E1925),"")</f>
        <v/>
      </c>
      <c r="J1925" s="203" t="str">
        <f t="shared" si="95"/>
        <v/>
      </c>
      <c r="K1925" s="54" t="str">
        <f t="shared" si="94"/>
        <v>By  Rs/-0</v>
      </c>
      <c r="L1925" s="51">
        <f>SUMIFS(D$2:D1925,C$2:C1925,C1925)-SUMIFS(E$2:E1925,C$2:C1925,C1925)+IFERROR(VLOOKUP(C1925,Master!B$1:F$101,5,FALSE),0)</f>
        <v>0</v>
      </c>
    </row>
    <row r="1926" spans="1:12">
      <c r="A1926" s="47">
        <f>IF(I1926=0,A1925,COUNTIF(I$2:I1926,"=0")+1)</f>
        <v>513</v>
      </c>
      <c r="B1926" s="203"/>
      <c r="C1926" s="345"/>
      <c r="D1926" s="189"/>
      <c r="E1926" s="188"/>
      <c r="F1926" s="190"/>
      <c r="G1926" t="e">
        <f t="shared" si="93"/>
        <v>#N/A</v>
      </c>
      <c r="H1926">
        <f>ROW()</f>
        <v>1926</v>
      </c>
      <c r="I1926" t="str">
        <f>IF(SUM(D1926:E1926)&lt;&gt;0,SUM(D$2:D1926)-SUM(E$2:E1926),"")</f>
        <v/>
      </c>
      <c r="J1926" s="203" t="str">
        <f t="shared" si="95"/>
        <v/>
      </c>
      <c r="K1926" s="54" t="str">
        <f t="shared" si="94"/>
        <v>By  Rs/-0</v>
      </c>
      <c r="L1926" s="51">
        <f>SUMIFS(D$2:D1926,C$2:C1926,C1926)-SUMIFS(E$2:E1926,C$2:C1926,C1926)+IFERROR(VLOOKUP(C1926,Master!B$1:F$101,5,FALSE),0)</f>
        <v>0</v>
      </c>
    </row>
    <row r="1927" spans="1:12">
      <c r="A1927" s="47">
        <f>IF(I1927=0,A1926,COUNTIF(I$2:I1927,"=0")+1)</f>
        <v>513</v>
      </c>
      <c r="B1927" s="203"/>
      <c r="C1927" s="345"/>
      <c r="D1927" s="189"/>
      <c r="E1927" s="188"/>
      <c r="F1927" s="190"/>
      <c r="G1927" t="e">
        <f t="shared" si="93"/>
        <v>#N/A</v>
      </c>
      <c r="H1927">
        <f>ROW()</f>
        <v>1927</v>
      </c>
      <c r="I1927" t="str">
        <f>IF(SUM(D1927:E1927)&lt;&gt;0,SUM(D$2:D1927)-SUM(E$2:E1927),"")</f>
        <v/>
      </c>
      <c r="J1927" s="203" t="str">
        <f t="shared" si="95"/>
        <v/>
      </c>
      <c r="K1927" s="54" t="str">
        <f t="shared" si="94"/>
        <v>By  Rs/-0</v>
      </c>
      <c r="L1927" s="51">
        <f>SUMIFS(D$2:D1927,C$2:C1927,C1927)-SUMIFS(E$2:E1927,C$2:C1927,C1927)+IFERROR(VLOOKUP(C1927,Master!B$1:F$101,5,FALSE),0)</f>
        <v>0</v>
      </c>
    </row>
    <row r="1928" spans="1:12">
      <c r="A1928" s="47">
        <f>IF(I1928=0,A1927,COUNTIF(I$2:I1928,"=0")+1)</f>
        <v>513</v>
      </c>
      <c r="B1928" s="203"/>
      <c r="C1928" s="345"/>
      <c r="D1928" s="189"/>
      <c r="E1928" s="188"/>
      <c r="F1928" s="190"/>
      <c r="G1928" t="e">
        <f t="shared" si="93"/>
        <v>#N/A</v>
      </c>
      <c r="H1928">
        <f>ROW()</f>
        <v>1928</v>
      </c>
      <c r="I1928" t="str">
        <f>IF(SUM(D1928:E1928)&lt;&gt;0,SUM(D$2:D1928)-SUM(E$2:E1928),"")</f>
        <v/>
      </c>
      <c r="J1928" s="203" t="str">
        <f t="shared" si="95"/>
        <v/>
      </c>
      <c r="K1928" s="54" t="str">
        <f t="shared" si="94"/>
        <v>By  Rs/-0</v>
      </c>
      <c r="L1928" s="51">
        <f>SUMIFS(D$2:D1928,C$2:C1928,C1928)-SUMIFS(E$2:E1928,C$2:C1928,C1928)+IFERROR(VLOOKUP(C1928,Master!B$1:F$101,5,FALSE),0)</f>
        <v>0</v>
      </c>
    </row>
    <row r="1929" spans="1:12">
      <c r="A1929" s="47">
        <f>IF(I1929=0,A1928,COUNTIF(I$2:I1929,"=0")+1)</f>
        <v>513</v>
      </c>
      <c r="B1929" s="203"/>
      <c r="C1929" s="345"/>
      <c r="D1929" s="189"/>
      <c r="E1929" s="188"/>
      <c r="F1929" s="190"/>
      <c r="G1929" t="e">
        <f t="shared" si="93"/>
        <v>#N/A</v>
      </c>
      <c r="H1929">
        <f>ROW()</f>
        <v>1929</v>
      </c>
      <c r="I1929" t="str">
        <f>IF(SUM(D1929:E1929)&lt;&gt;0,SUM(D$2:D1929)-SUM(E$2:E1929),"")</f>
        <v/>
      </c>
      <c r="J1929" s="203" t="str">
        <f t="shared" si="95"/>
        <v/>
      </c>
      <c r="K1929" s="54" t="str">
        <f t="shared" si="94"/>
        <v>By  Rs/-0</v>
      </c>
      <c r="L1929" s="51">
        <f>SUMIFS(D$2:D1929,C$2:C1929,C1929)-SUMIFS(E$2:E1929,C$2:C1929,C1929)+IFERROR(VLOOKUP(C1929,Master!B$1:F$101,5,FALSE),0)</f>
        <v>0</v>
      </c>
    </row>
    <row r="1930" spans="1:12">
      <c r="A1930" s="47">
        <f>IF(I1930=0,A1929,COUNTIF(I$2:I1930,"=0")+1)</f>
        <v>513</v>
      </c>
      <c r="B1930" s="203"/>
      <c r="C1930" s="345"/>
      <c r="D1930" s="189"/>
      <c r="E1930" s="188"/>
      <c r="F1930" s="190"/>
      <c r="G1930" t="e">
        <f t="shared" si="93"/>
        <v>#N/A</v>
      </c>
      <c r="H1930">
        <f>ROW()</f>
        <v>1930</v>
      </c>
      <c r="I1930" t="str">
        <f>IF(SUM(D1930:E1930)&lt;&gt;0,SUM(D$2:D1930)-SUM(E$2:E1930),"")</f>
        <v/>
      </c>
      <c r="J1930" s="203" t="str">
        <f t="shared" si="95"/>
        <v/>
      </c>
      <c r="K1930" s="54" t="str">
        <f t="shared" si="94"/>
        <v>By  Rs/-0</v>
      </c>
      <c r="L1930" s="51">
        <f>SUMIFS(D$2:D1930,C$2:C1930,C1930)-SUMIFS(E$2:E1930,C$2:C1930,C1930)+IFERROR(VLOOKUP(C1930,Master!B$1:F$101,5,FALSE),0)</f>
        <v>0</v>
      </c>
    </row>
    <row r="1931" spans="1:12">
      <c r="A1931" s="47">
        <f>IF(I1931=0,A1930,COUNTIF(I$2:I1931,"=0")+1)</f>
        <v>513</v>
      </c>
      <c r="B1931" s="203"/>
      <c r="C1931" s="345"/>
      <c r="D1931" s="189"/>
      <c r="E1931" s="188"/>
      <c r="F1931" s="190"/>
      <c r="G1931" t="e">
        <f t="shared" si="93"/>
        <v>#N/A</v>
      </c>
      <c r="H1931">
        <f>ROW()</f>
        <v>1931</v>
      </c>
      <c r="I1931" t="str">
        <f>IF(SUM(D1931:E1931)&lt;&gt;0,SUM(D$2:D1931)-SUM(E$2:E1931),"")</f>
        <v/>
      </c>
      <c r="J1931" s="203" t="str">
        <f t="shared" si="95"/>
        <v/>
      </c>
      <c r="K1931" s="54" t="str">
        <f t="shared" si="94"/>
        <v>By  Rs/-0</v>
      </c>
      <c r="L1931" s="51">
        <f>SUMIFS(D$2:D1931,C$2:C1931,C1931)-SUMIFS(E$2:E1931,C$2:C1931,C1931)+IFERROR(VLOOKUP(C1931,Master!B$1:F$101,5,FALSE),0)</f>
        <v>0</v>
      </c>
    </row>
    <row r="1932" spans="1:12">
      <c r="A1932" s="47">
        <f>IF(I1932=0,A1931,COUNTIF(I$2:I1932,"=0")+1)</f>
        <v>513</v>
      </c>
      <c r="B1932" s="203"/>
      <c r="C1932" s="345"/>
      <c r="D1932" s="189"/>
      <c r="E1932" s="188"/>
      <c r="F1932" s="190"/>
      <c r="G1932" t="e">
        <f t="shared" ref="G1932:G1995" si="96">VLOOKUP(C1932,LL,2,FALSE)</f>
        <v>#N/A</v>
      </c>
      <c r="H1932">
        <f>ROW()</f>
        <v>1932</v>
      </c>
      <c r="I1932" t="str">
        <f>IF(SUM(D1932:E1932)&lt;&gt;0,SUM(D$2:D1932)-SUM(E$2:E1932),"")</f>
        <v/>
      </c>
      <c r="J1932" s="203" t="str">
        <f t="shared" si="95"/>
        <v/>
      </c>
      <c r="K1932" s="54" t="str">
        <f t="shared" si="94"/>
        <v>By  Rs/-0</v>
      </c>
      <c r="L1932" s="51">
        <f>SUMIFS(D$2:D1932,C$2:C1932,C1932)-SUMIFS(E$2:E1932,C$2:C1932,C1932)+IFERROR(VLOOKUP(C1932,Master!B$1:F$101,5,FALSE),0)</f>
        <v>0</v>
      </c>
    </row>
    <row r="1933" spans="1:12">
      <c r="A1933" s="47">
        <f>IF(I1933=0,A1932,COUNTIF(I$2:I1933,"=0")+1)</f>
        <v>513</v>
      </c>
      <c r="B1933" s="203"/>
      <c r="C1933" s="345"/>
      <c r="D1933" s="189"/>
      <c r="E1933" s="188"/>
      <c r="F1933" s="190"/>
      <c r="G1933" t="e">
        <f t="shared" si="96"/>
        <v>#N/A</v>
      </c>
      <c r="H1933">
        <f>ROW()</f>
        <v>1933</v>
      </c>
      <c r="I1933" t="str">
        <f>IF(SUM(D1933:E1933)&lt;&gt;0,SUM(D$2:D1933)-SUM(E$2:E1933),"")</f>
        <v/>
      </c>
      <c r="J1933" s="203" t="str">
        <f t="shared" si="95"/>
        <v/>
      </c>
      <c r="K1933" s="54" t="str">
        <f t="shared" si="94"/>
        <v>By  Rs/-0</v>
      </c>
      <c r="L1933" s="51">
        <f>SUMIFS(D$2:D1933,C$2:C1933,C1933)-SUMIFS(E$2:E1933,C$2:C1933,C1933)+IFERROR(VLOOKUP(C1933,Master!B$1:F$101,5,FALSE),0)</f>
        <v>0</v>
      </c>
    </row>
    <row r="1934" spans="1:12">
      <c r="A1934" s="47">
        <f>IF(I1934=0,A1933,COUNTIF(I$2:I1934,"=0")+1)</f>
        <v>513</v>
      </c>
      <c r="B1934" s="203"/>
      <c r="C1934" s="345"/>
      <c r="D1934" s="189"/>
      <c r="E1934" s="188"/>
      <c r="F1934" s="190"/>
      <c r="G1934" t="e">
        <f t="shared" si="96"/>
        <v>#N/A</v>
      </c>
      <c r="H1934">
        <f>ROW()</f>
        <v>1934</v>
      </c>
      <c r="I1934" t="str">
        <f>IF(SUM(D1934:E1934)&lt;&gt;0,SUM(D$2:D1934)-SUM(E$2:E1934),"")</f>
        <v/>
      </c>
      <c r="J1934" s="203" t="str">
        <f t="shared" si="95"/>
        <v/>
      </c>
      <c r="K1934" s="54" t="str">
        <f t="shared" si="94"/>
        <v>By  Rs/-0</v>
      </c>
      <c r="L1934" s="51">
        <f>SUMIFS(D$2:D1934,C$2:C1934,C1934)-SUMIFS(E$2:E1934,C$2:C1934,C1934)+IFERROR(VLOOKUP(C1934,Master!B$1:F$101,5,FALSE),0)</f>
        <v>0</v>
      </c>
    </row>
    <row r="1935" spans="1:12">
      <c r="A1935" s="47">
        <f>IF(I1935=0,A1934,COUNTIF(I$2:I1935,"=0")+1)</f>
        <v>513</v>
      </c>
      <c r="B1935" s="203"/>
      <c r="C1935" s="345"/>
      <c r="D1935" s="189"/>
      <c r="E1935" s="188"/>
      <c r="F1935" s="190"/>
      <c r="G1935" t="e">
        <f t="shared" si="96"/>
        <v>#N/A</v>
      </c>
      <c r="H1935">
        <f>ROW()</f>
        <v>1935</v>
      </c>
      <c r="I1935" t="str">
        <f>IF(SUM(D1935:E1935)&lt;&gt;0,SUM(D$2:D1935)-SUM(E$2:E1935),"")</f>
        <v/>
      </c>
      <c r="J1935" s="203" t="str">
        <f t="shared" si="95"/>
        <v/>
      </c>
      <c r="K1935" s="54" t="str">
        <f t="shared" si="94"/>
        <v>By  Rs/-0</v>
      </c>
      <c r="L1935" s="51">
        <f>SUMIFS(D$2:D1935,C$2:C1935,C1935)-SUMIFS(E$2:E1935,C$2:C1935,C1935)+IFERROR(VLOOKUP(C1935,Master!B$1:F$101,5,FALSE),0)</f>
        <v>0</v>
      </c>
    </row>
    <row r="1936" spans="1:12">
      <c r="A1936" s="47">
        <f>IF(I1936=0,A1935,COUNTIF(I$2:I1936,"=0")+1)</f>
        <v>513</v>
      </c>
      <c r="B1936" s="203"/>
      <c r="C1936" s="345"/>
      <c r="D1936" s="189"/>
      <c r="E1936" s="188"/>
      <c r="F1936" s="190"/>
      <c r="G1936" t="e">
        <f t="shared" si="96"/>
        <v>#N/A</v>
      </c>
      <c r="H1936">
        <f>ROW()</f>
        <v>1936</v>
      </c>
      <c r="I1936" t="str">
        <f>IF(SUM(D1936:E1936)&lt;&gt;0,SUM(D$2:D1936)-SUM(E$2:E1936),"")</f>
        <v/>
      </c>
      <c r="J1936" s="203" t="str">
        <f t="shared" si="95"/>
        <v/>
      </c>
      <c r="K1936" s="54" t="str">
        <f t="shared" si="94"/>
        <v>By  Rs/-0</v>
      </c>
      <c r="L1936" s="51">
        <f>SUMIFS(D$2:D1936,C$2:C1936,C1936)-SUMIFS(E$2:E1936,C$2:C1936,C1936)+IFERROR(VLOOKUP(C1936,Master!B$1:F$101,5,FALSE),0)</f>
        <v>0</v>
      </c>
    </row>
    <row r="1937" spans="1:12">
      <c r="A1937" s="47">
        <f>IF(I1937=0,A1936,COUNTIF(I$2:I1937,"=0")+1)</f>
        <v>513</v>
      </c>
      <c r="B1937" s="203"/>
      <c r="C1937" s="345"/>
      <c r="D1937" s="189"/>
      <c r="E1937" s="188"/>
      <c r="F1937" s="190"/>
      <c r="G1937" t="e">
        <f t="shared" si="96"/>
        <v>#N/A</v>
      </c>
      <c r="H1937">
        <f>ROW()</f>
        <v>1937</v>
      </c>
      <c r="I1937" t="str">
        <f>IF(SUM(D1937:E1937)&lt;&gt;0,SUM(D$2:D1937)-SUM(E$2:E1937),"")</f>
        <v/>
      </c>
      <c r="J1937" s="203" t="str">
        <f t="shared" si="95"/>
        <v/>
      </c>
      <c r="K1937" s="54" t="str">
        <f t="shared" si="94"/>
        <v>By  Rs/-0</v>
      </c>
      <c r="L1937" s="51">
        <f>SUMIFS(D$2:D1937,C$2:C1937,C1937)-SUMIFS(E$2:E1937,C$2:C1937,C1937)+IFERROR(VLOOKUP(C1937,Master!B$1:F$101,5,FALSE),0)</f>
        <v>0</v>
      </c>
    </row>
    <row r="1938" spans="1:12">
      <c r="A1938" s="47">
        <f>IF(I1938=0,A1937,COUNTIF(I$2:I1938,"=0")+1)</f>
        <v>513</v>
      </c>
      <c r="B1938" s="203"/>
      <c r="C1938" s="345"/>
      <c r="D1938" s="189"/>
      <c r="E1938" s="188"/>
      <c r="F1938" s="190"/>
      <c r="G1938" t="e">
        <f t="shared" si="96"/>
        <v>#N/A</v>
      </c>
      <c r="H1938">
        <f>ROW()</f>
        <v>1938</v>
      </c>
      <c r="I1938" t="str">
        <f>IF(SUM(D1938:E1938)&lt;&gt;0,SUM(D$2:D1938)-SUM(E$2:E1938),"")</f>
        <v/>
      </c>
      <c r="J1938" s="203" t="str">
        <f t="shared" si="95"/>
        <v/>
      </c>
      <c r="K1938" s="54" t="str">
        <f t="shared" si="94"/>
        <v>By  Rs/-0</v>
      </c>
      <c r="L1938" s="51">
        <f>SUMIFS(D$2:D1938,C$2:C1938,C1938)-SUMIFS(E$2:E1938,C$2:C1938,C1938)+IFERROR(VLOOKUP(C1938,Master!B$1:F$101,5,FALSE),0)</f>
        <v>0</v>
      </c>
    </row>
    <row r="1939" spans="1:12">
      <c r="A1939" s="47">
        <f>IF(I1939=0,A1938,COUNTIF(I$2:I1939,"=0")+1)</f>
        <v>513</v>
      </c>
      <c r="B1939" s="203"/>
      <c r="C1939" s="345"/>
      <c r="D1939" s="189"/>
      <c r="E1939" s="188"/>
      <c r="F1939" s="190"/>
      <c r="G1939" t="e">
        <f t="shared" si="96"/>
        <v>#N/A</v>
      </c>
      <c r="H1939">
        <f>ROW()</f>
        <v>1939</v>
      </c>
      <c r="I1939" t="str">
        <f>IF(SUM(D1939:E1939)&lt;&gt;0,SUM(D$2:D1939)-SUM(E$2:E1939),"")</f>
        <v/>
      </c>
      <c r="J1939" s="203" t="str">
        <f t="shared" si="95"/>
        <v/>
      </c>
      <c r="K1939" s="54" t="str">
        <f t="shared" si="94"/>
        <v>By  Rs/-0</v>
      </c>
      <c r="L1939" s="51">
        <f>SUMIFS(D$2:D1939,C$2:C1939,C1939)-SUMIFS(E$2:E1939,C$2:C1939,C1939)+IFERROR(VLOOKUP(C1939,Master!B$1:F$101,5,FALSE),0)</f>
        <v>0</v>
      </c>
    </row>
    <row r="1940" spans="1:12">
      <c r="A1940" s="47">
        <f>IF(I1940=0,A1939,COUNTIF(I$2:I1940,"=0")+1)</f>
        <v>513</v>
      </c>
      <c r="B1940" s="203"/>
      <c r="C1940" s="345"/>
      <c r="D1940" s="189"/>
      <c r="E1940" s="188"/>
      <c r="F1940" s="190"/>
      <c r="G1940" t="e">
        <f t="shared" si="96"/>
        <v>#N/A</v>
      </c>
      <c r="H1940">
        <f>ROW()</f>
        <v>1940</v>
      </c>
      <c r="I1940" t="str">
        <f>IF(SUM(D1940:E1940)&lt;&gt;0,SUM(D$2:D1940)-SUM(E$2:E1940),"")</f>
        <v/>
      </c>
      <c r="J1940" s="203" t="str">
        <f t="shared" si="95"/>
        <v/>
      </c>
      <c r="K1940" s="54" t="str">
        <f t="shared" si="94"/>
        <v>By  Rs/-0</v>
      </c>
      <c r="L1940" s="51">
        <f>SUMIFS(D$2:D1940,C$2:C1940,C1940)-SUMIFS(E$2:E1940,C$2:C1940,C1940)+IFERROR(VLOOKUP(C1940,Master!B$1:F$101,5,FALSE),0)</f>
        <v>0</v>
      </c>
    </row>
    <row r="1941" spans="1:12">
      <c r="A1941" s="47">
        <f>IF(I1941=0,A1940,COUNTIF(I$2:I1941,"=0")+1)</f>
        <v>513</v>
      </c>
      <c r="B1941" s="203"/>
      <c r="C1941" s="345"/>
      <c r="D1941" s="189"/>
      <c r="E1941" s="188"/>
      <c r="F1941" s="190"/>
      <c r="G1941" t="e">
        <f t="shared" si="96"/>
        <v>#N/A</v>
      </c>
      <c r="H1941">
        <f>ROW()</f>
        <v>1941</v>
      </c>
      <c r="I1941" t="str">
        <f>IF(SUM(D1941:E1941)&lt;&gt;0,SUM(D$2:D1941)-SUM(E$2:E1941),"")</f>
        <v/>
      </c>
      <c r="J1941" s="203" t="str">
        <f t="shared" si="95"/>
        <v/>
      </c>
      <c r="K1941" s="54" t="str">
        <f t="shared" si="94"/>
        <v>By  Rs/-0</v>
      </c>
      <c r="L1941" s="51">
        <f>SUMIFS(D$2:D1941,C$2:C1941,C1941)-SUMIFS(E$2:E1941,C$2:C1941,C1941)+IFERROR(VLOOKUP(C1941,Master!B$1:F$101,5,FALSE),0)</f>
        <v>0</v>
      </c>
    </row>
    <row r="1942" spans="1:12">
      <c r="A1942" s="47">
        <f>IF(I1942=0,A1941,COUNTIF(I$2:I1942,"=0")+1)</f>
        <v>513</v>
      </c>
      <c r="B1942" s="203"/>
      <c r="C1942" s="345"/>
      <c r="D1942" s="189"/>
      <c r="E1942" s="188"/>
      <c r="F1942" s="190"/>
      <c r="G1942" t="e">
        <f t="shared" si="96"/>
        <v>#N/A</v>
      </c>
      <c r="H1942">
        <f>ROW()</f>
        <v>1942</v>
      </c>
      <c r="I1942" t="str">
        <f>IF(SUM(D1942:E1942)&lt;&gt;0,SUM(D$2:D1942)-SUM(E$2:E1942),"")</f>
        <v/>
      </c>
      <c r="J1942" s="203" t="str">
        <f t="shared" si="95"/>
        <v/>
      </c>
      <c r="K1942" s="54" t="str">
        <f t="shared" si="94"/>
        <v>By  Rs/-0</v>
      </c>
      <c r="L1942" s="51">
        <f>SUMIFS(D$2:D1942,C$2:C1942,C1942)-SUMIFS(E$2:E1942,C$2:C1942,C1942)+IFERROR(VLOOKUP(C1942,Master!B$1:F$101,5,FALSE),0)</f>
        <v>0</v>
      </c>
    </row>
    <row r="1943" spans="1:12">
      <c r="A1943" s="47">
        <f>IF(I1943=0,A1942,COUNTIF(I$2:I1943,"=0")+1)</f>
        <v>513</v>
      </c>
      <c r="B1943" s="203"/>
      <c r="C1943" s="345"/>
      <c r="D1943" s="189"/>
      <c r="E1943" s="188"/>
      <c r="F1943" s="190"/>
      <c r="G1943" t="e">
        <f t="shared" si="96"/>
        <v>#N/A</v>
      </c>
      <c r="H1943">
        <f>ROW()</f>
        <v>1943</v>
      </c>
      <c r="I1943" t="str">
        <f>IF(SUM(D1943:E1943)&lt;&gt;0,SUM(D$2:D1943)-SUM(E$2:E1943),"")</f>
        <v/>
      </c>
      <c r="J1943" s="203" t="str">
        <f t="shared" si="95"/>
        <v/>
      </c>
      <c r="K1943" s="54" t="str">
        <f t="shared" si="94"/>
        <v>By  Rs/-0</v>
      </c>
      <c r="L1943" s="51">
        <f>SUMIFS(D$2:D1943,C$2:C1943,C1943)-SUMIFS(E$2:E1943,C$2:C1943,C1943)+IFERROR(VLOOKUP(C1943,Master!B$1:F$101,5,FALSE),0)</f>
        <v>0</v>
      </c>
    </row>
    <row r="1944" spans="1:12">
      <c r="A1944" s="47">
        <f>IF(I1944=0,A1943,COUNTIF(I$2:I1944,"=0")+1)</f>
        <v>513</v>
      </c>
      <c r="B1944" s="203"/>
      <c r="C1944" s="345"/>
      <c r="D1944" s="189"/>
      <c r="E1944" s="188"/>
      <c r="F1944" s="190"/>
      <c r="G1944" t="e">
        <f t="shared" si="96"/>
        <v>#N/A</v>
      </c>
      <c r="H1944">
        <f>ROW()</f>
        <v>1944</v>
      </c>
      <c r="I1944" t="str">
        <f>IF(SUM(D1944:E1944)&lt;&gt;0,SUM(D$2:D1944)-SUM(E$2:E1944),"")</f>
        <v/>
      </c>
      <c r="J1944" s="203" t="str">
        <f t="shared" si="95"/>
        <v/>
      </c>
      <c r="K1944" s="54" t="str">
        <f t="shared" si="94"/>
        <v>By  Rs/-0</v>
      </c>
      <c r="L1944" s="51">
        <f>SUMIFS(D$2:D1944,C$2:C1944,C1944)-SUMIFS(E$2:E1944,C$2:C1944,C1944)+IFERROR(VLOOKUP(C1944,Master!B$1:F$101,5,FALSE),0)</f>
        <v>0</v>
      </c>
    </row>
    <row r="1945" spans="1:12">
      <c r="A1945" s="47">
        <f>IF(I1945=0,A1944,COUNTIF(I$2:I1945,"=0")+1)</f>
        <v>513</v>
      </c>
      <c r="B1945" s="203"/>
      <c r="C1945" s="345"/>
      <c r="D1945" s="189"/>
      <c r="E1945" s="188"/>
      <c r="F1945" s="190"/>
      <c r="G1945" t="e">
        <f t="shared" si="96"/>
        <v>#N/A</v>
      </c>
      <c r="H1945">
        <f>ROW()</f>
        <v>1945</v>
      </c>
      <c r="I1945" t="str">
        <f>IF(SUM(D1945:E1945)&lt;&gt;0,SUM(D$2:D1945)-SUM(E$2:E1945),"")</f>
        <v/>
      </c>
      <c r="J1945" s="203" t="str">
        <f t="shared" si="95"/>
        <v/>
      </c>
      <c r="K1945" s="54" t="str">
        <f t="shared" si="94"/>
        <v>By  Rs/-0</v>
      </c>
      <c r="L1945" s="51">
        <f>SUMIFS(D$2:D1945,C$2:C1945,C1945)-SUMIFS(E$2:E1945,C$2:C1945,C1945)+IFERROR(VLOOKUP(C1945,Master!B$1:F$101,5,FALSE),0)</f>
        <v>0</v>
      </c>
    </row>
    <row r="1946" spans="1:12">
      <c r="A1946" s="47">
        <f>IF(I1946=0,A1945,COUNTIF(I$2:I1946,"=0")+1)</f>
        <v>513</v>
      </c>
      <c r="B1946" s="203"/>
      <c r="C1946" s="345"/>
      <c r="D1946" s="189"/>
      <c r="E1946" s="188"/>
      <c r="F1946" s="190"/>
      <c r="G1946" t="e">
        <f t="shared" si="96"/>
        <v>#N/A</v>
      </c>
      <c r="H1946">
        <f>ROW()</f>
        <v>1946</v>
      </c>
      <c r="I1946" t="str">
        <f>IF(SUM(D1946:E1946)&lt;&gt;0,SUM(D$2:D1946)-SUM(E$2:E1946),"")</f>
        <v/>
      </c>
      <c r="J1946" s="203" t="str">
        <f t="shared" si="95"/>
        <v/>
      </c>
      <c r="K1946" s="54" t="str">
        <f t="shared" si="94"/>
        <v>By  Rs/-0</v>
      </c>
      <c r="L1946" s="51">
        <f>SUMIFS(D$2:D1946,C$2:C1946,C1946)-SUMIFS(E$2:E1946,C$2:C1946,C1946)+IFERROR(VLOOKUP(C1946,Master!B$1:F$101,5,FALSE),0)</f>
        <v>0</v>
      </c>
    </row>
    <row r="1947" spans="1:12">
      <c r="A1947" s="47">
        <f>IF(I1947=0,A1946,COUNTIF(I$2:I1947,"=0")+1)</f>
        <v>513</v>
      </c>
      <c r="B1947" s="203"/>
      <c r="C1947" s="345"/>
      <c r="D1947" s="189"/>
      <c r="E1947" s="188"/>
      <c r="F1947" s="190"/>
      <c r="G1947" t="e">
        <f t="shared" si="96"/>
        <v>#N/A</v>
      </c>
      <c r="H1947">
        <f>ROW()</f>
        <v>1947</v>
      </c>
      <c r="I1947" t="str">
        <f>IF(SUM(D1947:E1947)&lt;&gt;0,SUM(D$2:D1947)-SUM(E$2:E1947),"")</f>
        <v/>
      </c>
      <c r="J1947" s="203" t="str">
        <f t="shared" si="95"/>
        <v/>
      </c>
      <c r="K1947" s="54" t="str">
        <f t="shared" si="94"/>
        <v>By  Rs/-0</v>
      </c>
      <c r="L1947" s="51">
        <f>SUMIFS(D$2:D1947,C$2:C1947,C1947)-SUMIFS(E$2:E1947,C$2:C1947,C1947)+IFERROR(VLOOKUP(C1947,Master!B$1:F$101,5,FALSE),0)</f>
        <v>0</v>
      </c>
    </row>
    <row r="1948" spans="1:12">
      <c r="A1948" s="47">
        <f>IF(I1948=0,A1947,COUNTIF(I$2:I1948,"=0")+1)</f>
        <v>513</v>
      </c>
      <c r="B1948" s="203"/>
      <c r="C1948" s="345"/>
      <c r="D1948" s="189"/>
      <c r="E1948" s="188"/>
      <c r="F1948" s="190"/>
      <c r="G1948" t="e">
        <f t="shared" si="96"/>
        <v>#N/A</v>
      </c>
      <c r="H1948">
        <f>ROW()</f>
        <v>1948</v>
      </c>
      <c r="I1948" t="str">
        <f>IF(SUM(D1948:E1948)&lt;&gt;0,SUM(D$2:D1948)-SUM(E$2:E1948),"")</f>
        <v/>
      </c>
      <c r="J1948" s="203" t="str">
        <f t="shared" si="95"/>
        <v/>
      </c>
      <c r="K1948" s="54" t="str">
        <f t="shared" si="94"/>
        <v>By  Rs/-0</v>
      </c>
      <c r="L1948" s="51">
        <f>SUMIFS(D$2:D1948,C$2:C1948,C1948)-SUMIFS(E$2:E1948,C$2:C1948,C1948)+IFERROR(VLOOKUP(C1948,Master!B$1:F$101,5,FALSE),0)</f>
        <v>0</v>
      </c>
    </row>
    <row r="1949" spans="1:12">
      <c r="A1949" s="47">
        <f>IF(I1949=0,A1948,COUNTIF(I$2:I1949,"=0")+1)</f>
        <v>513</v>
      </c>
      <c r="B1949" s="203"/>
      <c r="C1949" s="345"/>
      <c r="D1949" s="189"/>
      <c r="E1949" s="188"/>
      <c r="F1949" s="190"/>
      <c r="G1949" t="e">
        <f t="shared" si="96"/>
        <v>#N/A</v>
      </c>
      <c r="H1949">
        <f>ROW()</f>
        <v>1949</v>
      </c>
      <c r="I1949" t="str">
        <f>IF(SUM(D1949:E1949)&lt;&gt;0,SUM(D$2:D1949)-SUM(E$2:E1949),"")</f>
        <v/>
      </c>
      <c r="J1949" s="203" t="str">
        <f t="shared" si="95"/>
        <v/>
      </c>
      <c r="K1949" s="54" t="str">
        <f t="shared" si="94"/>
        <v>By  Rs/-0</v>
      </c>
      <c r="L1949" s="51">
        <f>SUMIFS(D$2:D1949,C$2:C1949,C1949)-SUMIFS(E$2:E1949,C$2:C1949,C1949)+IFERROR(VLOOKUP(C1949,Master!B$1:F$101,5,FALSE),0)</f>
        <v>0</v>
      </c>
    </row>
    <row r="1950" spans="1:12">
      <c r="A1950" s="47">
        <f>IF(I1950=0,A1949,COUNTIF(I$2:I1950,"=0")+1)</f>
        <v>513</v>
      </c>
      <c r="B1950" s="203"/>
      <c r="C1950" s="345"/>
      <c r="D1950" s="189"/>
      <c r="E1950" s="188"/>
      <c r="F1950" s="190"/>
      <c r="G1950" t="e">
        <f t="shared" si="96"/>
        <v>#N/A</v>
      </c>
      <c r="H1950">
        <f>ROW()</f>
        <v>1950</v>
      </c>
      <c r="I1950" t="str">
        <f>IF(SUM(D1950:E1950)&lt;&gt;0,SUM(D$2:D1950)-SUM(E$2:E1950),"")</f>
        <v/>
      </c>
      <c r="J1950" s="203" t="str">
        <f t="shared" si="95"/>
        <v/>
      </c>
      <c r="K1950" s="54" t="str">
        <f t="shared" si="94"/>
        <v>By  Rs/-0</v>
      </c>
      <c r="L1950" s="51">
        <f>SUMIFS(D$2:D1950,C$2:C1950,C1950)-SUMIFS(E$2:E1950,C$2:C1950,C1950)+IFERROR(VLOOKUP(C1950,Master!B$1:F$101,5,FALSE),0)</f>
        <v>0</v>
      </c>
    </row>
    <row r="1951" spans="1:12">
      <c r="A1951" s="47">
        <f>IF(I1951=0,A1950,COUNTIF(I$2:I1951,"=0")+1)</f>
        <v>513</v>
      </c>
      <c r="B1951" s="203"/>
      <c r="C1951" s="345"/>
      <c r="D1951" s="189"/>
      <c r="E1951" s="188"/>
      <c r="F1951" s="190"/>
      <c r="G1951" t="e">
        <f t="shared" si="96"/>
        <v>#N/A</v>
      </c>
      <c r="H1951">
        <f>ROW()</f>
        <v>1951</v>
      </c>
      <c r="I1951" t="str">
        <f>IF(SUM(D1951:E1951)&lt;&gt;0,SUM(D$2:D1951)-SUM(E$2:E1951),"")</f>
        <v/>
      </c>
      <c r="J1951" s="203" t="str">
        <f t="shared" si="95"/>
        <v/>
      </c>
      <c r="K1951" s="54" t="str">
        <f t="shared" si="94"/>
        <v>By  Rs/-0</v>
      </c>
      <c r="L1951" s="51">
        <f>SUMIFS(D$2:D1951,C$2:C1951,C1951)-SUMIFS(E$2:E1951,C$2:C1951,C1951)+IFERROR(VLOOKUP(C1951,Master!B$1:F$101,5,FALSE),0)</f>
        <v>0</v>
      </c>
    </row>
    <row r="1952" spans="1:12">
      <c r="A1952" s="47">
        <f>IF(I1952=0,A1951,COUNTIF(I$2:I1952,"=0")+1)</f>
        <v>513</v>
      </c>
      <c r="B1952" s="203"/>
      <c r="C1952" s="345"/>
      <c r="D1952" s="189"/>
      <c r="E1952" s="188"/>
      <c r="F1952" s="190"/>
      <c r="G1952" t="e">
        <f t="shared" si="96"/>
        <v>#N/A</v>
      </c>
      <c r="H1952">
        <f>ROW()</f>
        <v>1952</v>
      </c>
      <c r="I1952" t="str">
        <f>IF(SUM(D1952:E1952)&lt;&gt;0,SUM(D$2:D1952)-SUM(E$2:E1952),"")</f>
        <v/>
      </c>
      <c r="J1952" s="203" t="str">
        <f t="shared" si="95"/>
        <v/>
      </c>
      <c r="K1952" s="54" t="str">
        <f t="shared" si="94"/>
        <v>By  Rs/-0</v>
      </c>
      <c r="L1952" s="51">
        <f>SUMIFS(D$2:D1952,C$2:C1952,C1952)-SUMIFS(E$2:E1952,C$2:C1952,C1952)+IFERROR(VLOOKUP(C1952,Master!B$1:F$101,5,FALSE),0)</f>
        <v>0</v>
      </c>
    </row>
    <row r="1953" spans="1:12">
      <c r="A1953" s="47">
        <f>IF(I1953=0,A1952,COUNTIF(I$2:I1953,"=0")+1)</f>
        <v>513</v>
      </c>
      <c r="B1953" s="203"/>
      <c r="C1953" s="345"/>
      <c r="D1953" s="189"/>
      <c r="E1953" s="188"/>
      <c r="F1953" s="190"/>
      <c r="G1953" t="e">
        <f t="shared" si="96"/>
        <v>#N/A</v>
      </c>
      <c r="H1953">
        <f>ROW()</f>
        <v>1953</v>
      </c>
      <c r="I1953" t="str">
        <f>IF(SUM(D1953:E1953)&lt;&gt;0,SUM(D$2:D1953)-SUM(E$2:E1953),"")</f>
        <v/>
      </c>
      <c r="J1953" s="203" t="str">
        <f t="shared" si="95"/>
        <v/>
      </c>
      <c r="K1953" s="54" t="str">
        <f t="shared" si="94"/>
        <v>By  Rs/-0</v>
      </c>
      <c r="L1953" s="51">
        <f>SUMIFS(D$2:D1953,C$2:C1953,C1953)-SUMIFS(E$2:E1953,C$2:C1953,C1953)+IFERROR(VLOOKUP(C1953,Master!B$1:F$101,5,FALSE),0)</f>
        <v>0</v>
      </c>
    </row>
    <row r="1954" spans="1:12">
      <c r="A1954" s="47">
        <f>IF(I1954=0,A1953,COUNTIF(I$2:I1954,"=0")+1)</f>
        <v>513</v>
      </c>
      <c r="B1954" s="203"/>
      <c r="C1954" s="345"/>
      <c r="D1954" s="189"/>
      <c r="E1954" s="188"/>
      <c r="F1954" s="190"/>
      <c r="G1954" t="e">
        <f t="shared" si="96"/>
        <v>#N/A</v>
      </c>
      <c r="H1954">
        <f>ROW()</f>
        <v>1954</v>
      </c>
      <c r="I1954" t="str">
        <f>IF(SUM(D1954:E1954)&lt;&gt;0,SUM(D$2:D1954)-SUM(E$2:E1954),"")</f>
        <v/>
      </c>
      <c r="J1954" s="203" t="str">
        <f t="shared" si="95"/>
        <v/>
      </c>
      <c r="K1954" s="54" t="str">
        <f t="shared" si="94"/>
        <v>By  Rs/-0</v>
      </c>
      <c r="L1954" s="51">
        <f>SUMIFS(D$2:D1954,C$2:C1954,C1954)-SUMIFS(E$2:E1954,C$2:C1954,C1954)+IFERROR(VLOOKUP(C1954,Master!B$1:F$101,5,FALSE),0)</f>
        <v>0</v>
      </c>
    </row>
    <row r="1955" spans="1:12">
      <c r="A1955" s="47">
        <f>IF(I1955=0,A1954,COUNTIF(I$2:I1955,"=0")+1)</f>
        <v>513</v>
      </c>
      <c r="B1955" s="203"/>
      <c r="C1955" s="345"/>
      <c r="D1955" s="189"/>
      <c r="E1955" s="188"/>
      <c r="F1955" s="190"/>
      <c r="G1955" t="e">
        <f t="shared" si="96"/>
        <v>#N/A</v>
      </c>
      <c r="H1955">
        <f>ROW()</f>
        <v>1955</v>
      </c>
      <c r="I1955" t="str">
        <f>IF(SUM(D1955:E1955)&lt;&gt;0,SUM(D$2:D1955)-SUM(E$2:E1955),"")</f>
        <v/>
      </c>
      <c r="J1955" s="203" t="str">
        <f t="shared" si="95"/>
        <v/>
      </c>
      <c r="K1955" s="54" t="str">
        <f t="shared" si="94"/>
        <v>By  Rs/-0</v>
      </c>
      <c r="L1955" s="51">
        <f>SUMIFS(D$2:D1955,C$2:C1955,C1955)-SUMIFS(E$2:E1955,C$2:C1955,C1955)+IFERROR(VLOOKUP(C1955,Master!B$1:F$101,5,FALSE),0)</f>
        <v>0</v>
      </c>
    </row>
    <row r="1956" spans="1:12">
      <c r="A1956" s="47">
        <f>IF(I1956=0,A1955,COUNTIF(I$2:I1956,"=0")+1)</f>
        <v>513</v>
      </c>
      <c r="B1956" s="203"/>
      <c r="C1956" s="345"/>
      <c r="D1956" s="189"/>
      <c r="E1956" s="188"/>
      <c r="F1956" s="190"/>
      <c r="G1956" t="e">
        <f t="shared" si="96"/>
        <v>#N/A</v>
      </c>
      <c r="H1956">
        <f>ROW()</f>
        <v>1956</v>
      </c>
      <c r="I1956" t="str">
        <f>IF(SUM(D1956:E1956)&lt;&gt;0,SUM(D$2:D1956)-SUM(E$2:E1956),"")</f>
        <v/>
      </c>
      <c r="J1956" s="203" t="str">
        <f t="shared" si="95"/>
        <v/>
      </c>
      <c r="K1956" s="54" t="str">
        <f t="shared" si="94"/>
        <v>By  Rs/-0</v>
      </c>
      <c r="L1956" s="51">
        <f>SUMIFS(D$2:D1956,C$2:C1956,C1956)-SUMIFS(E$2:E1956,C$2:C1956,C1956)+IFERROR(VLOOKUP(C1956,Master!B$1:F$101,5,FALSE),0)</f>
        <v>0</v>
      </c>
    </row>
    <row r="1957" spans="1:12">
      <c r="A1957" s="47">
        <f>IF(I1957=0,A1956,COUNTIF(I$2:I1957,"=0")+1)</f>
        <v>513</v>
      </c>
      <c r="B1957" s="203"/>
      <c r="C1957" s="345"/>
      <c r="D1957" s="189"/>
      <c r="E1957" s="188"/>
      <c r="F1957" s="190"/>
      <c r="G1957" t="e">
        <f t="shared" si="96"/>
        <v>#N/A</v>
      </c>
      <c r="H1957">
        <f>ROW()</f>
        <v>1957</v>
      </c>
      <c r="I1957" t="str">
        <f>IF(SUM(D1957:E1957)&lt;&gt;0,SUM(D$2:D1957)-SUM(E$2:E1957),"")</f>
        <v/>
      </c>
      <c r="J1957" s="203" t="str">
        <f t="shared" si="95"/>
        <v/>
      </c>
      <c r="K1957" s="54" t="str">
        <f t="shared" si="94"/>
        <v>By  Rs/-0</v>
      </c>
      <c r="L1957" s="51">
        <f>SUMIFS(D$2:D1957,C$2:C1957,C1957)-SUMIFS(E$2:E1957,C$2:C1957,C1957)+IFERROR(VLOOKUP(C1957,Master!B$1:F$101,5,FALSE),0)</f>
        <v>0</v>
      </c>
    </row>
    <row r="1958" spans="1:12">
      <c r="A1958" s="47">
        <f>IF(I1958=0,A1957,COUNTIF(I$2:I1958,"=0")+1)</f>
        <v>513</v>
      </c>
      <c r="B1958" s="203"/>
      <c r="C1958" s="345"/>
      <c r="D1958" s="189"/>
      <c r="E1958" s="188"/>
      <c r="F1958" s="190"/>
      <c r="G1958" t="e">
        <f t="shared" si="96"/>
        <v>#N/A</v>
      </c>
      <c r="H1958">
        <f>ROW()</f>
        <v>1958</v>
      </c>
      <c r="I1958" t="str">
        <f>IF(SUM(D1958:E1958)&lt;&gt;0,SUM(D$2:D1958)-SUM(E$2:E1958),"")</f>
        <v/>
      </c>
      <c r="J1958" s="203" t="str">
        <f t="shared" si="95"/>
        <v/>
      </c>
      <c r="K1958" s="54" t="str">
        <f t="shared" si="94"/>
        <v>By  Rs/-0</v>
      </c>
      <c r="L1958" s="51">
        <f>SUMIFS(D$2:D1958,C$2:C1958,C1958)-SUMIFS(E$2:E1958,C$2:C1958,C1958)+IFERROR(VLOOKUP(C1958,Master!B$1:F$101,5,FALSE),0)</f>
        <v>0</v>
      </c>
    </row>
    <row r="1959" spans="1:12">
      <c r="A1959" s="47">
        <f>IF(I1959=0,A1958,COUNTIF(I$2:I1959,"=0")+1)</f>
        <v>513</v>
      </c>
      <c r="B1959" s="203"/>
      <c r="C1959" s="345"/>
      <c r="D1959" s="189"/>
      <c r="E1959" s="188"/>
      <c r="F1959" s="190"/>
      <c r="G1959" t="e">
        <f t="shared" si="96"/>
        <v>#N/A</v>
      </c>
      <c r="H1959">
        <f>ROW()</f>
        <v>1959</v>
      </c>
      <c r="I1959" t="str">
        <f>IF(SUM(D1959:E1959)&lt;&gt;0,SUM(D$2:D1959)-SUM(E$2:E1959),"")</f>
        <v/>
      </c>
      <c r="J1959" s="203" t="str">
        <f t="shared" si="95"/>
        <v/>
      </c>
      <c r="K1959" s="54" t="str">
        <f t="shared" si="94"/>
        <v>By  Rs/-0</v>
      </c>
      <c r="L1959" s="51">
        <f>SUMIFS(D$2:D1959,C$2:C1959,C1959)-SUMIFS(E$2:E1959,C$2:C1959,C1959)+IFERROR(VLOOKUP(C1959,Master!B$1:F$101,5,FALSE),0)</f>
        <v>0</v>
      </c>
    </row>
    <row r="1960" spans="1:12">
      <c r="A1960" s="47">
        <f>IF(I1960=0,A1959,COUNTIF(I$2:I1960,"=0")+1)</f>
        <v>513</v>
      </c>
      <c r="B1960" s="203"/>
      <c r="C1960" s="345"/>
      <c r="D1960" s="189"/>
      <c r="E1960" s="188"/>
      <c r="F1960" s="190"/>
      <c r="G1960" t="e">
        <f t="shared" si="96"/>
        <v>#N/A</v>
      </c>
      <c r="H1960">
        <f>ROW()</f>
        <v>1960</v>
      </c>
      <c r="I1960" t="str">
        <f>IF(SUM(D1960:E1960)&lt;&gt;0,SUM(D$2:D1960)-SUM(E$2:E1960),"")</f>
        <v/>
      </c>
      <c r="J1960" s="203" t="str">
        <f t="shared" si="95"/>
        <v/>
      </c>
      <c r="K1960" s="54" t="str">
        <f t="shared" si="94"/>
        <v>By  Rs/-0</v>
      </c>
      <c r="L1960" s="51">
        <f>SUMIFS(D$2:D1960,C$2:C1960,C1960)-SUMIFS(E$2:E1960,C$2:C1960,C1960)+IFERROR(VLOOKUP(C1960,Master!B$1:F$101,5,FALSE),0)</f>
        <v>0</v>
      </c>
    </row>
    <row r="1961" spans="1:12">
      <c r="A1961" s="47">
        <f>IF(I1961=0,A1960,COUNTIF(I$2:I1961,"=0")+1)</f>
        <v>513</v>
      </c>
      <c r="B1961" s="203"/>
      <c r="C1961" s="345"/>
      <c r="D1961" s="189"/>
      <c r="E1961" s="188"/>
      <c r="F1961" s="190"/>
      <c r="G1961" t="e">
        <f t="shared" si="96"/>
        <v>#N/A</v>
      </c>
      <c r="H1961">
        <f>ROW()</f>
        <v>1961</v>
      </c>
      <c r="I1961" t="str">
        <f>IF(SUM(D1961:E1961)&lt;&gt;0,SUM(D$2:D1961)-SUM(E$2:E1961),"")</f>
        <v/>
      </c>
      <c r="J1961" s="203" t="str">
        <f t="shared" si="95"/>
        <v/>
      </c>
      <c r="K1961" s="54" t="str">
        <f t="shared" si="94"/>
        <v>By  Rs/-0</v>
      </c>
      <c r="L1961" s="51">
        <f>SUMIFS(D$2:D1961,C$2:C1961,C1961)-SUMIFS(E$2:E1961,C$2:C1961,C1961)+IFERROR(VLOOKUP(C1961,Master!B$1:F$101,5,FALSE),0)</f>
        <v>0</v>
      </c>
    </row>
    <row r="1962" spans="1:12">
      <c r="A1962" s="47">
        <f>IF(I1962=0,A1961,COUNTIF(I$2:I1962,"=0")+1)</f>
        <v>513</v>
      </c>
      <c r="B1962" s="203"/>
      <c r="C1962" s="345"/>
      <c r="D1962" s="189"/>
      <c r="E1962" s="188"/>
      <c r="F1962" s="190"/>
      <c r="G1962" t="e">
        <f t="shared" si="96"/>
        <v>#N/A</v>
      </c>
      <c r="H1962">
        <f>ROW()</f>
        <v>1962</v>
      </c>
      <c r="I1962" t="str">
        <f>IF(SUM(D1962:E1962)&lt;&gt;0,SUM(D$2:D1962)-SUM(E$2:E1962),"")</f>
        <v/>
      </c>
      <c r="J1962" s="203" t="str">
        <f t="shared" si="95"/>
        <v/>
      </c>
      <c r="K1962" s="54" t="str">
        <f t="shared" si="94"/>
        <v>By  Rs/-0</v>
      </c>
      <c r="L1962" s="51">
        <f>SUMIFS(D$2:D1962,C$2:C1962,C1962)-SUMIFS(E$2:E1962,C$2:C1962,C1962)+IFERROR(VLOOKUP(C1962,Master!B$1:F$101,5,FALSE),0)</f>
        <v>0</v>
      </c>
    </row>
    <row r="1963" spans="1:12">
      <c r="A1963" s="47">
        <f>IF(I1963=0,A1962,COUNTIF(I$2:I1963,"=0")+1)</f>
        <v>513</v>
      </c>
      <c r="B1963" s="203"/>
      <c r="C1963" s="345"/>
      <c r="D1963" s="189"/>
      <c r="E1963" s="188"/>
      <c r="F1963" s="190"/>
      <c r="G1963" t="e">
        <f t="shared" si="96"/>
        <v>#N/A</v>
      </c>
      <c r="H1963">
        <f>ROW()</f>
        <v>1963</v>
      </c>
      <c r="I1963" t="str">
        <f>IF(SUM(D1963:E1963)&lt;&gt;0,SUM(D$2:D1963)-SUM(E$2:E1963),"")</f>
        <v/>
      </c>
      <c r="J1963" s="203" t="str">
        <f t="shared" si="95"/>
        <v/>
      </c>
      <c r="K1963" s="54" t="str">
        <f t="shared" si="94"/>
        <v>By  Rs/-0</v>
      </c>
      <c r="L1963" s="51">
        <f>SUMIFS(D$2:D1963,C$2:C1963,C1963)-SUMIFS(E$2:E1963,C$2:C1963,C1963)+IFERROR(VLOOKUP(C1963,Master!B$1:F$101,5,FALSE),0)</f>
        <v>0</v>
      </c>
    </row>
    <row r="1964" spans="1:12">
      <c r="A1964" s="47">
        <f>IF(I1964=0,A1963,COUNTIF(I$2:I1964,"=0")+1)</f>
        <v>513</v>
      </c>
      <c r="B1964" s="203"/>
      <c r="C1964" s="345"/>
      <c r="D1964" s="189"/>
      <c r="E1964" s="188"/>
      <c r="F1964" s="190"/>
      <c r="G1964" t="e">
        <f t="shared" si="96"/>
        <v>#N/A</v>
      </c>
      <c r="H1964">
        <f>ROW()</f>
        <v>1964</v>
      </c>
      <c r="I1964" t="str">
        <f>IF(SUM(D1964:E1964)&lt;&gt;0,SUM(D$2:D1964)-SUM(E$2:E1964),"")</f>
        <v/>
      </c>
      <c r="J1964" s="203" t="str">
        <f t="shared" si="95"/>
        <v/>
      </c>
      <c r="K1964" s="54" t="str">
        <f t="shared" si="94"/>
        <v>By  Rs/-0</v>
      </c>
      <c r="L1964" s="51">
        <f>SUMIFS(D$2:D1964,C$2:C1964,C1964)-SUMIFS(E$2:E1964,C$2:C1964,C1964)+IFERROR(VLOOKUP(C1964,Master!B$1:F$101,5,FALSE),0)</f>
        <v>0</v>
      </c>
    </row>
    <row r="1965" spans="1:12">
      <c r="A1965" s="47">
        <f>IF(I1965=0,A1964,COUNTIF(I$2:I1965,"=0")+1)</f>
        <v>513</v>
      </c>
      <c r="B1965" s="203"/>
      <c r="C1965" s="345"/>
      <c r="D1965" s="189"/>
      <c r="E1965" s="188"/>
      <c r="F1965" s="190"/>
      <c r="G1965" t="e">
        <f t="shared" si="96"/>
        <v>#N/A</v>
      </c>
      <c r="H1965">
        <f>ROW()</f>
        <v>1965</v>
      </c>
      <c r="I1965" t="str">
        <f>IF(SUM(D1965:E1965)&lt;&gt;0,SUM(D$2:D1965)-SUM(E$2:E1965),"")</f>
        <v/>
      </c>
      <c r="J1965" s="203" t="str">
        <f t="shared" si="95"/>
        <v/>
      </c>
      <c r="K1965" s="54" t="str">
        <f t="shared" si="94"/>
        <v>By  Rs/-0</v>
      </c>
      <c r="L1965" s="51">
        <f>SUMIFS(D$2:D1965,C$2:C1965,C1965)-SUMIFS(E$2:E1965,C$2:C1965,C1965)+IFERROR(VLOOKUP(C1965,Master!B$1:F$101,5,FALSE),0)</f>
        <v>0</v>
      </c>
    </row>
    <row r="1966" spans="1:12">
      <c r="A1966" s="47">
        <f>IF(I1966=0,A1965,COUNTIF(I$2:I1966,"=0")+1)</f>
        <v>513</v>
      </c>
      <c r="B1966" s="203"/>
      <c r="C1966" s="345"/>
      <c r="D1966" s="189"/>
      <c r="E1966" s="188"/>
      <c r="F1966" s="190"/>
      <c r="G1966" t="e">
        <f t="shared" si="96"/>
        <v>#N/A</v>
      </c>
      <c r="H1966">
        <f>ROW()</f>
        <v>1966</v>
      </c>
      <c r="I1966" t="str">
        <f>IF(SUM(D1966:E1966)&lt;&gt;0,SUM(D$2:D1966)-SUM(E$2:E1966),"")</f>
        <v/>
      </c>
      <c r="J1966" s="203" t="str">
        <f t="shared" si="95"/>
        <v/>
      </c>
      <c r="K1966" s="54" t="str">
        <f t="shared" si="94"/>
        <v>By  Rs/-0</v>
      </c>
      <c r="L1966" s="51">
        <f>SUMIFS(D$2:D1966,C$2:C1966,C1966)-SUMIFS(E$2:E1966,C$2:C1966,C1966)+IFERROR(VLOOKUP(C1966,Master!B$1:F$101,5,FALSE),0)</f>
        <v>0</v>
      </c>
    </row>
    <row r="1967" spans="1:12">
      <c r="A1967" s="47">
        <f>IF(I1967=0,A1966,COUNTIF(I$2:I1967,"=0")+1)</f>
        <v>513</v>
      </c>
      <c r="B1967" s="203"/>
      <c r="C1967" s="345"/>
      <c r="D1967" s="189"/>
      <c r="E1967" s="188"/>
      <c r="F1967" s="190"/>
      <c r="G1967" t="e">
        <f t="shared" si="96"/>
        <v>#N/A</v>
      </c>
      <c r="H1967">
        <f>ROW()</f>
        <v>1967</v>
      </c>
      <c r="I1967" t="str">
        <f>IF(SUM(D1967:E1967)&lt;&gt;0,SUM(D$2:D1967)-SUM(E$2:E1967),"")</f>
        <v/>
      </c>
      <c r="J1967" s="203" t="str">
        <f t="shared" si="95"/>
        <v/>
      </c>
      <c r="K1967" s="54" t="str">
        <f t="shared" si="94"/>
        <v>By  Rs/-0</v>
      </c>
      <c r="L1967" s="51">
        <f>SUMIFS(D$2:D1967,C$2:C1967,C1967)-SUMIFS(E$2:E1967,C$2:C1967,C1967)+IFERROR(VLOOKUP(C1967,Master!B$1:F$101,5,FALSE),0)</f>
        <v>0</v>
      </c>
    </row>
    <row r="1968" spans="1:12">
      <c r="A1968" s="47">
        <f>IF(I1968=0,A1967,COUNTIF(I$2:I1968,"=0")+1)</f>
        <v>513</v>
      </c>
      <c r="B1968" s="203"/>
      <c r="C1968" s="345"/>
      <c r="D1968" s="189"/>
      <c r="E1968" s="188"/>
      <c r="F1968" s="190"/>
      <c r="G1968" t="e">
        <f t="shared" si="96"/>
        <v>#N/A</v>
      </c>
      <c r="H1968">
        <f>ROW()</f>
        <v>1968</v>
      </c>
      <c r="I1968" t="str">
        <f>IF(SUM(D1968:E1968)&lt;&gt;0,SUM(D$2:D1968)-SUM(E$2:E1968),"")</f>
        <v/>
      </c>
      <c r="J1968" s="203" t="str">
        <f t="shared" si="95"/>
        <v/>
      </c>
      <c r="K1968" s="54" t="str">
        <f t="shared" si="94"/>
        <v>By  Rs/-0</v>
      </c>
      <c r="L1968" s="51">
        <f>SUMIFS(D$2:D1968,C$2:C1968,C1968)-SUMIFS(E$2:E1968,C$2:C1968,C1968)+IFERROR(VLOOKUP(C1968,Master!B$1:F$101,5,FALSE),0)</f>
        <v>0</v>
      </c>
    </row>
    <row r="1969" spans="1:12">
      <c r="A1969" s="47">
        <f>IF(I1969=0,A1968,COUNTIF(I$2:I1969,"=0")+1)</f>
        <v>513</v>
      </c>
      <c r="B1969" s="203"/>
      <c r="C1969" s="345"/>
      <c r="D1969" s="189"/>
      <c r="E1969" s="188"/>
      <c r="F1969" s="190"/>
      <c r="G1969" t="e">
        <f t="shared" si="96"/>
        <v>#N/A</v>
      </c>
      <c r="H1969">
        <f>ROW()</f>
        <v>1969</v>
      </c>
      <c r="I1969" t="str">
        <f>IF(SUM(D1969:E1969)&lt;&gt;0,SUM(D$2:D1969)-SUM(E$2:E1969),"")</f>
        <v/>
      </c>
      <c r="J1969" s="203" t="str">
        <f t="shared" si="95"/>
        <v/>
      </c>
      <c r="K1969" s="54" t="str">
        <f t="shared" si="94"/>
        <v>By  Rs/-0</v>
      </c>
      <c r="L1969" s="51">
        <f>SUMIFS(D$2:D1969,C$2:C1969,C1969)-SUMIFS(E$2:E1969,C$2:C1969,C1969)+IFERROR(VLOOKUP(C1969,Master!B$1:F$101,5,FALSE),0)</f>
        <v>0</v>
      </c>
    </row>
    <row r="1970" spans="1:12">
      <c r="A1970" s="47">
        <f>IF(I1970=0,A1969,COUNTIF(I$2:I1970,"=0")+1)</f>
        <v>513</v>
      </c>
      <c r="B1970" s="203"/>
      <c r="C1970" s="345"/>
      <c r="D1970" s="189"/>
      <c r="E1970" s="188"/>
      <c r="F1970" s="190"/>
      <c r="G1970" t="e">
        <f t="shared" si="96"/>
        <v>#N/A</v>
      </c>
      <c r="H1970">
        <f>ROW()</f>
        <v>1970</v>
      </c>
      <c r="I1970" t="str">
        <f>IF(SUM(D1970:E1970)&lt;&gt;0,SUM(D$2:D1970)-SUM(E$2:E1970),"")</f>
        <v/>
      </c>
      <c r="J1970" s="203" t="str">
        <f t="shared" si="95"/>
        <v/>
      </c>
      <c r="K1970" s="54" t="str">
        <f t="shared" si="94"/>
        <v>By  Rs/-0</v>
      </c>
      <c r="L1970" s="51">
        <f>SUMIFS(D$2:D1970,C$2:C1970,C1970)-SUMIFS(E$2:E1970,C$2:C1970,C1970)+IFERROR(VLOOKUP(C1970,Master!B$1:F$101,5,FALSE),0)</f>
        <v>0</v>
      </c>
    </row>
    <row r="1971" spans="1:12">
      <c r="A1971" s="47">
        <f>IF(I1971=0,A1970,COUNTIF(I$2:I1971,"=0")+1)</f>
        <v>513</v>
      </c>
      <c r="B1971" s="203"/>
      <c r="C1971" s="345"/>
      <c r="D1971" s="189"/>
      <c r="E1971" s="188"/>
      <c r="F1971" s="190"/>
      <c r="G1971" t="e">
        <f t="shared" si="96"/>
        <v>#N/A</v>
      </c>
      <c r="H1971">
        <f>ROW()</f>
        <v>1971</v>
      </c>
      <c r="I1971" t="str">
        <f>IF(SUM(D1971:E1971)&lt;&gt;0,SUM(D$2:D1971)-SUM(E$2:E1971),"")</f>
        <v/>
      </c>
      <c r="J1971" s="203" t="str">
        <f t="shared" si="95"/>
        <v/>
      </c>
      <c r="K1971" s="54" t="str">
        <f t="shared" si="94"/>
        <v>By  Rs/-0</v>
      </c>
      <c r="L1971" s="51">
        <f>SUMIFS(D$2:D1971,C$2:C1971,C1971)-SUMIFS(E$2:E1971,C$2:C1971,C1971)+IFERROR(VLOOKUP(C1971,Master!B$1:F$101,5,FALSE),0)</f>
        <v>0</v>
      </c>
    </row>
    <row r="1972" spans="1:12">
      <c r="A1972" s="47">
        <f>IF(I1972=0,A1971,COUNTIF(I$2:I1972,"=0")+1)</f>
        <v>513</v>
      </c>
      <c r="B1972" s="203"/>
      <c r="C1972" s="345"/>
      <c r="D1972" s="189"/>
      <c r="E1972" s="188"/>
      <c r="F1972" s="190"/>
      <c r="G1972" t="e">
        <f t="shared" si="96"/>
        <v>#N/A</v>
      </c>
      <c r="H1972">
        <f>ROW()</f>
        <v>1972</v>
      </c>
      <c r="I1972" t="str">
        <f>IF(SUM(D1972:E1972)&lt;&gt;0,SUM(D$2:D1972)-SUM(E$2:E1972),"")</f>
        <v/>
      </c>
      <c r="J1972" s="203" t="str">
        <f t="shared" si="95"/>
        <v/>
      </c>
      <c r="K1972" s="54" t="str">
        <f t="shared" si="94"/>
        <v>By  Rs/-0</v>
      </c>
      <c r="L1972" s="51">
        <f>SUMIFS(D$2:D1972,C$2:C1972,C1972)-SUMIFS(E$2:E1972,C$2:C1972,C1972)+IFERROR(VLOOKUP(C1972,Master!B$1:F$101,5,FALSE),0)</f>
        <v>0</v>
      </c>
    </row>
    <row r="1973" spans="1:12">
      <c r="A1973" s="47">
        <f>IF(I1973=0,A1972,COUNTIF(I$2:I1973,"=0")+1)</f>
        <v>513</v>
      </c>
      <c r="B1973" s="203"/>
      <c r="C1973" s="345"/>
      <c r="D1973" s="189"/>
      <c r="E1973" s="188"/>
      <c r="F1973" s="190"/>
      <c r="G1973" t="e">
        <f t="shared" si="96"/>
        <v>#N/A</v>
      </c>
      <c r="H1973">
        <f>ROW()</f>
        <v>1973</v>
      </c>
      <c r="I1973" t="str">
        <f>IF(SUM(D1973:E1973)&lt;&gt;0,SUM(D$2:D1973)-SUM(E$2:E1973),"")</f>
        <v/>
      </c>
      <c r="J1973" s="203" t="str">
        <f t="shared" si="95"/>
        <v/>
      </c>
      <c r="K1973" s="54" t="str">
        <f t="shared" si="94"/>
        <v>By  Rs/-0</v>
      </c>
      <c r="L1973" s="51">
        <f>SUMIFS(D$2:D1973,C$2:C1973,C1973)-SUMIFS(E$2:E1973,C$2:C1973,C1973)+IFERROR(VLOOKUP(C1973,Master!B$1:F$101,5,FALSE),0)</f>
        <v>0</v>
      </c>
    </row>
    <row r="1974" spans="1:12">
      <c r="A1974" s="47">
        <f>IF(I1974=0,A1973,COUNTIF(I$2:I1974,"=0")+1)</f>
        <v>513</v>
      </c>
      <c r="B1974" s="203"/>
      <c r="C1974" s="345"/>
      <c r="D1974" s="189"/>
      <c r="E1974" s="188"/>
      <c r="F1974" s="190"/>
      <c r="G1974" t="e">
        <f t="shared" si="96"/>
        <v>#N/A</v>
      </c>
      <c r="H1974">
        <f>ROW()</f>
        <v>1974</v>
      </c>
      <c r="I1974" t="str">
        <f>IF(SUM(D1974:E1974)&lt;&gt;0,SUM(D$2:D1974)-SUM(E$2:E1974),"")</f>
        <v/>
      </c>
      <c r="J1974" s="203" t="str">
        <f t="shared" si="95"/>
        <v/>
      </c>
      <c r="K1974" s="54" t="str">
        <f t="shared" si="94"/>
        <v>By  Rs/-0</v>
      </c>
      <c r="L1974" s="51">
        <f>SUMIFS(D$2:D1974,C$2:C1974,C1974)-SUMIFS(E$2:E1974,C$2:C1974,C1974)+IFERROR(VLOOKUP(C1974,Master!B$1:F$101,5,FALSE),0)</f>
        <v>0</v>
      </c>
    </row>
    <row r="1975" spans="1:12">
      <c r="A1975" s="47">
        <f>IF(I1975=0,A1974,COUNTIF(I$2:I1975,"=0")+1)</f>
        <v>513</v>
      </c>
      <c r="B1975" s="203"/>
      <c r="C1975" s="345"/>
      <c r="D1975" s="189"/>
      <c r="E1975" s="188"/>
      <c r="F1975" s="190"/>
      <c r="G1975" t="e">
        <f t="shared" si="96"/>
        <v>#N/A</v>
      </c>
      <c r="H1975">
        <f>ROW()</f>
        <v>1975</v>
      </c>
      <c r="I1975" t="str">
        <f>IF(SUM(D1975:E1975)&lt;&gt;0,SUM(D$2:D1975)-SUM(E$2:E1975),"")</f>
        <v/>
      </c>
      <c r="J1975" s="203" t="str">
        <f t="shared" si="95"/>
        <v/>
      </c>
      <c r="K1975" s="54" t="str">
        <f t="shared" si="94"/>
        <v>By  Rs/-0</v>
      </c>
      <c r="L1975" s="51">
        <f>SUMIFS(D$2:D1975,C$2:C1975,C1975)-SUMIFS(E$2:E1975,C$2:C1975,C1975)+IFERROR(VLOOKUP(C1975,Master!B$1:F$101,5,FALSE),0)</f>
        <v>0</v>
      </c>
    </row>
    <row r="1976" spans="1:12">
      <c r="A1976" s="47">
        <f>IF(I1976=0,A1975,COUNTIF(I$2:I1976,"=0")+1)</f>
        <v>513</v>
      </c>
      <c r="B1976" s="203"/>
      <c r="C1976" s="345"/>
      <c r="D1976" s="189"/>
      <c r="E1976" s="188"/>
      <c r="F1976" s="190"/>
      <c r="G1976" t="e">
        <f t="shared" si="96"/>
        <v>#N/A</v>
      </c>
      <c r="H1976">
        <f>ROW()</f>
        <v>1976</v>
      </c>
      <c r="I1976" t="str">
        <f>IF(SUM(D1976:E1976)&lt;&gt;0,SUM(D$2:D1976)-SUM(E$2:E1976),"")</f>
        <v/>
      </c>
      <c r="J1976" s="203" t="str">
        <f t="shared" si="95"/>
        <v/>
      </c>
      <c r="K1976" s="54" t="str">
        <f t="shared" si="94"/>
        <v>By  Rs/-0</v>
      </c>
      <c r="L1976" s="51">
        <f>SUMIFS(D$2:D1976,C$2:C1976,C1976)-SUMIFS(E$2:E1976,C$2:C1976,C1976)+IFERROR(VLOOKUP(C1976,Master!B$1:F$101,5,FALSE),0)</f>
        <v>0</v>
      </c>
    </row>
    <row r="1977" spans="1:12">
      <c r="A1977" s="47">
        <f>IF(I1977=0,A1976,COUNTIF(I$2:I1977,"=0")+1)</f>
        <v>513</v>
      </c>
      <c r="B1977" s="203"/>
      <c r="C1977" s="345"/>
      <c r="D1977" s="189"/>
      <c r="E1977" s="188"/>
      <c r="F1977" s="190"/>
      <c r="G1977" t="e">
        <f t="shared" si="96"/>
        <v>#N/A</v>
      </c>
      <c r="H1977">
        <f>ROW()</f>
        <v>1977</v>
      </c>
      <c r="I1977" t="str">
        <f>IF(SUM(D1977:E1977)&lt;&gt;0,SUM(D$2:D1977)-SUM(E$2:E1977),"")</f>
        <v/>
      </c>
      <c r="J1977" s="203" t="str">
        <f t="shared" si="95"/>
        <v/>
      </c>
      <c r="K1977" s="54" t="str">
        <f t="shared" si="94"/>
        <v>By  Rs/-0</v>
      </c>
      <c r="L1977" s="51">
        <f>SUMIFS(D$2:D1977,C$2:C1977,C1977)-SUMIFS(E$2:E1977,C$2:C1977,C1977)+IFERROR(VLOOKUP(C1977,Master!B$1:F$101,5,FALSE),0)</f>
        <v>0</v>
      </c>
    </row>
    <row r="1978" spans="1:12">
      <c r="A1978" s="47">
        <f>IF(I1978=0,A1977,COUNTIF(I$2:I1978,"=0")+1)</f>
        <v>513</v>
      </c>
      <c r="B1978" s="203"/>
      <c r="C1978" s="345"/>
      <c r="D1978" s="189"/>
      <c r="E1978" s="188"/>
      <c r="F1978" s="190"/>
      <c r="G1978" t="e">
        <f t="shared" si="96"/>
        <v>#N/A</v>
      </c>
      <c r="H1978">
        <f>ROW()</f>
        <v>1978</v>
      </c>
      <c r="I1978" t="str">
        <f>IF(SUM(D1978:E1978)&lt;&gt;0,SUM(D$2:D1978)-SUM(E$2:E1978),"")</f>
        <v/>
      </c>
      <c r="J1978" s="203" t="str">
        <f t="shared" si="95"/>
        <v/>
      </c>
      <c r="K1978" s="54" t="str">
        <f t="shared" si="94"/>
        <v>By  Rs/-0</v>
      </c>
      <c r="L1978" s="51">
        <f>SUMIFS(D$2:D1978,C$2:C1978,C1978)-SUMIFS(E$2:E1978,C$2:C1978,C1978)+IFERROR(VLOOKUP(C1978,Master!B$1:F$101,5,FALSE),0)</f>
        <v>0</v>
      </c>
    </row>
    <row r="1979" spans="1:12">
      <c r="A1979" s="47">
        <f>IF(I1979=0,A1978,COUNTIF(I$2:I1979,"=0")+1)</f>
        <v>513</v>
      </c>
      <c r="B1979" s="203"/>
      <c r="C1979" s="345"/>
      <c r="D1979" s="189"/>
      <c r="E1979" s="188"/>
      <c r="F1979" s="190"/>
      <c r="G1979" t="e">
        <f t="shared" si="96"/>
        <v>#N/A</v>
      </c>
      <c r="H1979">
        <f>ROW()</f>
        <v>1979</v>
      </c>
      <c r="I1979" t="str">
        <f>IF(SUM(D1979:E1979)&lt;&gt;0,SUM(D$2:D1979)-SUM(E$2:E1979),"")</f>
        <v/>
      </c>
      <c r="J1979" s="203" t="str">
        <f t="shared" si="95"/>
        <v/>
      </c>
      <c r="K1979" s="54" t="str">
        <f t="shared" si="94"/>
        <v>By  Rs/-0</v>
      </c>
      <c r="L1979" s="51">
        <f>SUMIFS(D$2:D1979,C$2:C1979,C1979)-SUMIFS(E$2:E1979,C$2:C1979,C1979)+IFERROR(VLOOKUP(C1979,Master!B$1:F$101,5,FALSE),0)</f>
        <v>0</v>
      </c>
    </row>
    <row r="1980" spans="1:12">
      <c r="A1980" s="47">
        <f>IF(I1980=0,A1979,COUNTIF(I$2:I1980,"=0")+1)</f>
        <v>513</v>
      </c>
      <c r="B1980" s="203"/>
      <c r="C1980" s="345"/>
      <c r="D1980" s="189"/>
      <c r="E1980" s="188"/>
      <c r="F1980" s="190"/>
      <c r="G1980" t="e">
        <f t="shared" si="96"/>
        <v>#N/A</v>
      </c>
      <c r="H1980">
        <f>ROW()</f>
        <v>1980</v>
      </c>
      <c r="I1980" t="str">
        <f>IF(SUM(D1980:E1980)&lt;&gt;0,SUM(D$2:D1980)-SUM(E$2:E1980),"")</f>
        <v/>
      </c>
      <c r="J1980" s="203" t="str">
        <f t="shared" si="95"/>
        <v/>
      </c>
      <c r="K1980" s="54" t="str">
        <f t="shared" si="94"/>
        <v>By  Rs/-0</v>
      </c>
      <c r="L1980" s="51">
        <f>SUMIFS(D$2:D1980,C$2:C1980,C1980)-SUMIFS(E$2:E1980,C$2:C1980,C1980)+IFERROR(VLOOKUP(C1980,Master!B$1:F$101,5,FALSE),0)</f>
        <v>0</v>
      </c>
    </row>
    <row r="1981" spans="1:12">
      <c r="A1981" s="47">
        <f>IF(I1981=0,A1980,COUNTIF(I$2:I1981,"=0")+1)</f>
        <v>513</v>
      </c>
      <c r="B1981" s="203"/>
      <c r="C1981" s="345"/>
      <c r="D1981" s="189"/>
      <c r="E1981" s="188"/>
      <c r="F1981" s="190"/>
      <c r="G1981" t="e">
        <f t="shared" si="96"/>
        <v>#N/A</v>
      </c>
      <c r="H1981">
        <f>ROW()</f>
        <v>1981</v>
      </c>
      <c r="I1981" t="str">
        <f>IF(SUM(D1981:E1981)&lt;&gt;0,SUM(D$2:D1981)-SUM(E$2:E1981),"")</f>
        <v/>
      </c>
      <c r="J1981" s="203" t="str">
        <f t="shared" si="95"/>
        <v/>
      </c>
      <c r="K1981" s="54" t="str">
        <f t="shared" si="94"/>
        <v>By  Rs/-0</v>
      </c>
      <c r="L1981" s="51">
        <f>SUMIFS(D$2:D1981,C$2:C1981,C1981)-SUMIFS(E$2:E1981,C$2:C1981,C1981)+IFERROR(VLOOKUP(C1981,Master!B$1:F$101,5,FALSE),0)</f>
        <v>0</v>
      </c>
    </row>
    <row r="1982" spans="1:12">
      <c r="A1982" s="47">
        <f>IF(I1982=0,A1981,COUNTIF(I$2:I1982,"=0")+1)</f>
        <v>513</v>
      </c>
      <c r="B1982" s="203"/>
      <c r="C1982" s="345"/>
      <c r="D1982" s="189"/>
      <c r="E1982" s="188"/>
      <c r="F1982" s="190"/>
      <c r="G1982" t="e">
        <f t="shared" si="96"/>
        <v>#N/A</v>
      </c>
      <c r="H1982">
        <f>ROW()</f>
        <v>1982</v>
      </c>
      <c r="I1982" t="str">
        <f>IF(SUM(D1982:E1982)&lt;&gt;0,SUM(D$2:D1982)-SUM(E$2:E1982),"")</f>
        <v/>
      </c>
      <c r="J1982" s="203" t="str">
        <f t="shared" si="95"/>
        <v/>
      </c>
      <c r="K1982" s="54" t="str">
        <f t="shared" si="94"/>
        <v>By  Rs/-0</v>
      </c>
      <c r="L1982" s="51">
        <f>SUMIFS(D$2:D1982,C$2:C1982,C1982)-SUMIFS(E$2:E1982,C$2:C1982,C1982)+IFERROR(VLOOKUP(C1982,Master!B$1:F$101,5,FALSE),0)</f>
        <v>0</v>
      </c>
    </row>
    <row r="1983" spans="1:12">
      <c r="A1983" s="47">
        <f>IF(I1983=0,A1982,COUNTIF(I$2:I1983,"=0")+1)</f>
        <v>513</v>
      </c>
      <c r="B1983" s="203"/>
      <c r="C1983" s="345"/>
      <c r="D1983" s="189"/>
      <c r="E1983" s="188"/>
      <c r="F1983" s="190"/>
      <c r="G1983" t="e">
        <f t="shared" si="96"/>
        <v>#N/A</v>
      </c>
      <c r="H1983">
        <f>ROW()</f>
        <v>1983</v>
      </c>
      <c r="I1983" t="str">
        <f>IF(SUM(D1983:E1983)&lt;&gt;0,SUM(D$2:D1983)-SUM(E$2:E1983),"")</f>
        <v/>
      </c>
      <c r="J1983" s="203" t="str">
        <f t="shared" si="95"/>
        <v/>
      </c>
      <c r="K1983" s="54" t="str">
        <f t="shared" si="94"/>
        <v>By  Rs/-0</v>
      </c>
      <c r="L1983" s="51">
        <f>SUMIFS(D$2:D1983,C$2:C1983,C1983)-SUMIFS(E$2:E1983,C$2:C1983,C1983)+IFERROR(VLOOKUP(C1983,Master!B$1:F$101,5,FALSE),0)</f>
        <v>0</v>
      </c>
    </row>
    <row r="1984" spans="1:12">
      <c r="A1984" s="47">
        <f>IF(I1984=0,A1983,COUNTIF(I$2:I1984,"=0")+1)</f>
        <v>513</v>
      </c>
      <c r="B1984" s="203"/>
      <c r="C1984" s="345"/>
      <c r="D1984" s="189"/>
      <c r="E1984" s="188"/>
      <c r="F1984" s="190"/>
      <c r="G1984" t="e">
        <f t="shared" si="96"/>
        <v>#N/A</v>
      </c>
      <c r="H1984">
        <f>ROW()</f>
        <v>1984</v>
      </c>
      <c r="I1984" t="str">
        <f>IF(SUM(D1984:E1984)&lt;&gt;0,SUM(D$2:D1984)-SUM(E$2:E1984),"")</f>
        <v/>
      </c>
      <c r="J1984" s="203" t="str">
        <f t="shared" si="95"/>
        <v/>
      </c>
      <c r="K1984" s="54" t="str">
        <f t="shared" si="94"/>
        <v>By  Rs/-0</v>
      </c>
      <c r="L1984" s="51">
        <f>SUMIFS(D$2:D1984,C$2:C1984,C1984)-SUMIFS(E$2:E1984,C$2:C1984,C1984)+IFERROR(VLOOKUP(C1984,Master!B$1:F$101,5,FALSE),0)</f>
        <v>0</v>
      </c>
    </row>
    <row r="1985" spans="1:12">
      <c r="A1985" s="47">
        <f>IF(I1985=0,A1984,COUNTIF(I$2:I1985,"=0")+1)</f>
        <v>513</v>
      </c>
      <c r="B1985" s="203"/>
      <c r="C1985" s="345"/>
      <c r="D1985" s="189"/>
      <c r="E1985" s="188"/>
      <c r="F1985" s="190"/>
      <c r="G1985" t="e">
        <f t="shared" si="96"/>
        <v>#N/A</v>
      </c>
      <c r="H1985">
        <f>ROW()</f>
        <v>1985</v>
      </c>
      <c r="I1985" t="str">
        <f>IF(SUM(D1985:E1985)&lt;&gt;0,SUM(D$2:D1985)-SUM(E$2:E1985),"")</f>
        <v/>
      </c>
      <c r="J1985" s="203" t="str">
        <f t="shared" si="95"/>
        <v/>
      </c>
      <c r="K1985" s="54" t="str">
        <f t="shared" si="94"/>
        <v>By  Rs/-0</v>
      </c>
      <c r="L1985" s="51">
        <f>SUMIFS(D$2:D1985,C$2:C1985,C1985)-SUMIFS(E$2:E1985,C$2:C1985,C1985)+IFERROR(VLOOKUP(C1985,Master!B$1:F$101,5,FALSE),0)</f>
        <v>0</v>
      </c>
    </row>
    <row r="1986" spans="1:12">
      <c r="A1986" s="47">
        <f>IF(I1986=0,A1985,COUNTIF(I$2:I1986,"=0")+1)</f>
        <v>513</v>
      </c>
      <c r="B1986" s="203"/>
      <c r="C1986" s="345"/>
      <c r="D1986" s="189"/>
      <c r="E1986" s="188"/>
      <c r="F1986" s="190"/>
      <c r="G1986" t="e">
        <f t="shared" si="96"/>
        <v>#N/A</v>
      </c>
      <c r="H1986">
        <f>ROW()</f>
        <v>1986</v>
      </c>
      <c r="I1986" t="str">
        <f>IF(SUM(D1986:E1986)&lt;&gt;0,SUM(D$2:D1986)-SUM(E$2:E1986),"")</f>
        <v/>
      </c>
      <c r="J1986" s="203" t="str">
        <f t="shared" si="95"/>
        <v/>
      </c>
      <c r="K1986" s="54" t="str">
        <f t="shared" ref="K1986:K2049" si="97">IF(I1986=0,"By "&amp;C1985&amp;" Rs/- "&amp;SUM(D1985:E1985),"By "&amp;C1987&amp;" Rs/-"&amp;SUM(D1987:E1987))</f>
        <v>By  Rs/-0</v>
      </c>
      <c r="L1986" s="51">
        <f>SUMIFS(D$2:D1986,C$2:C1986,C1986)-SUMIFS(E$2:E1986,C$2:C1986,C1986)+IFERROR(VLOOKUP(C1986,Master!B$1:F$101,5,FALSE),0)</f>
        <v>0</v>
      </c>
    </row>
    <row r="1987" spans="1:12">
      <c r="A1987" s="47">
        <f>IF(I1987=0,A1986,COUNTIF(I$2:I1987,"=0")+1)</f>
        <v>513</v>
      </c>
      <c r="B1987" s="203"/>
      <c r="C1987" s="345"/>
      <c r="D1987" s="189"/>
      <c r="E1987" s="188"/>
      <c r="F1987" s="190"/>
      <c r="G1987" t="e">
        <f t="shared" si="96"/>
        <v>#N/A</v>
      </c>
      <c r="H1987">
        <f>ROW()</f>
        <v>1987</v>
      </c>
      <c r="I1987" t="str">
        <f>IF(SUM(D1987:E1987)&lt;&gt;0,SUM(D$2:D1987)-SUM(E$2:E1987),"")</f>
        <v/>
      </c>
      <c r="J1987" s="203" t="str">
        <f t="shared" ref="J1987:J2050" si="98">IFERROR(AVERAGEIFS(B:B,A:A,A1987),"")</f>
        <v/>
      </c>
      <c r="K1987" s="54" t="str">
        <f t="shared" si="97"/>
        <v>By  Rs/-0</v>
      </c>
      <c r="L1987" s="51">
        <f>SUMIFS(D$2:D1987,C$2:C1987,C1987)-SUMIFS(E$2:E1987,C$2:C1987,C1987)+IFERROR(VLOOKUP(C1987,Master!B$1:F$101,5,FALSE),0)</f>
        <v>0</v>
      </c>
    </row>
    <row r="1988" spans="1:12">
      <c r="A1988" s="47">
        <f>IF(I1988=0,A1987,COUNTIF(I$2:I1988,"=0")+1)</f>
        <v>513</v>
      </c>
      <c r="B1988" s="203"/>
      <c r="C1988" s="345"/>
      <c r="D1988" s="189"/>
      <c r="E1988" s="188"/>
      <c r="F1988" s="190"/>
      <c r="G1988" t="e">
        <f t="shared" si="96"/>
        <v>#N/A</v>
      </c>
      <c r="H1988">
        <f>ROW()</f>
        <v>1988</v>
      </c>
      <c r="I1988" t="str">
        <f>IF(SUM(D1988:E1988)&lt;&gt;0,SUM(D$2:D1988)-SUM(E$2:E1988),"")</f>
        <v/>
      </c>
      <c r="J1988" s="203" t="str">
        <f t="shared" si="98"/>
        <v/>
      </c>
      <c r="K1988" s="54" t="str">
        <f t="shared" si="97"/>
        <v>By  Rs/-0</v>
      </c>
      <c r="L1988" s="51">
        <f>SUMIFS(D$2:D1988,C$2:C1988,C1988)-SUMIFS(E$2:E1988,C$2:C1988,C1988)+IFERROR(VLOOKUP(C1988,Master!B$1:F$101,5,FALSE),0)</f>
        <v>0</v>
      </c>
    </row>
    <row r="1989" spans="1:12">
      <c r="A1989" s="47">
        <f>IF(I1989=0,A1988,COUNTIF(I$2:I1989,"=0")+1)</f>
        <v>513</v>
      </c>
      <c r="B1989" s="203"/>
      <c r="C1989" s="345"/>
      <c r="D1989" s="189"/>
      <c r="E1989" s="188"/>
      <c r="F1989" s="190"/>
      <c r="G1989" t="e">
        <f t="shared" si="96"/>
        <v>#N/A</v>
      </c>
      <c r="H1989">
        <f>ROW()</f>
        <v>1989</v>
      </c>
      <c r="I1989" t="str">
        <f>IF(SUM(D1989:E1989)&lt;&gt;0,SUM(D$2:D1989)-SUM(E$2:E1989),"")</f>
        <v/>
      </c>
      <c r="J1989" s="203" t="str">
        <f t="shared" si="98"/>
        <v/>
      </c>
      <c r="K1989" s="54" t="str">
        <f t="shared" si="97"/>
        <v>By  Rs/-0</v>
      </c>
      <c r="L1989" s="51">
        <f>SUMIFS(D$2:D1989,C$2:C1989,C1989)-SUMIFS(E$2:E1989,C$2:C1989,C1989)+IFERROR(VLOOKUP(C1989,Master!B$1:F$101,5,FALSE),0)</f>
        <v>0</v>
      </c>
    </row>
    <row r="1990" spans="1:12">
      <c r="A1990" s="47">
        <f>IF(I1990=0,A1989,COUNTIF(I$2:I1990,"=0")+1)</f>
        <v>513</v>
      </c>
      <c r="B1990" s="203"/>
      <c r="C1990" s="345"/>
      <c r="D1990" s="189"/>
      <c r="E1990" s="188"/>
      <c r="F1990" s="190"/>
      <c r="G1990" t="e">
        <f t="shared" si="96"/>
        <v>#N/A</v>
      </c>
      <c r="H1990">
        <f>ROW()</f>
        <v>1990</v>
      </c>
      <c r="I1990" t="str">
        <f>IF(SUM(D1990:E1990)&lt;&gt;0,SUM(D$2:D1990)-SUM(E$2:E1990),"")</f>
        <v/>
      </c>
      <c r="J1990" s="203" t="str">
        <f t="shared" si="98"/>
        <v/>
      </c>
      <c r="K1990" s="54" t="str">
        <f t="shared" si="97"/>
        <v>By  Rs/-0</v>
      </c>
      <c r="L1990" s="51">
        <f>SUMIFS(D$2:D1990,C$2:C1990,C1990)-SUMIFS(E$2:E1990,C$2:C1990,C1990)+IFERROR(VLOOKUP(C1990,Master!B$1:F$101,5,FALSE),0)</f>
        <v>0</v>
      </c>
    </row>
    <row r="1991" spans="1:12">
      <c r="A1991" s="47">
        <f>IF(I1991=0,A1990,COUNTIF(I$2:I1991,"=0")+1)</f>
        <v>513</v>
      </c>
      <c r="B1991" s="203"/>
      <c r="C1991" s="345"/>
      <c r="D1991" s="189"/>
      <c r="E1991" s="188"/>
      <c r="F1991" s="190"/>
      <c r="G1991" t="e">
        <f t="shared" si="96"/>
        <v>#N/A</v>
      </c>
      <c r="H1991">
        <f>ROW()</f>
        <v>1991</v>
      </c>
      <c r="I1991" t="str">
        <f>IF(SUM(D1991:E1991)&lt;&gt;0,SUM(D$2:D1991)-SUM(E$2:E1991),"")</f>
        <v/>
      </c>
      <c r="J1991" s="203" t="str">
        <f t="shared" si="98"/>
        <v/>
      </c>
      <c r="K1991" s="54" t="str">
        <f t="shared" si="97"/>
        <v>By  Rs/-0</v>
      </c>
      <c r="L1991" s="51">
        <f>SUMIFS(D$2:D1991,C$2:C1991,C1991)-SUMIFS(E$2:E1991,C$2:C1991,C1991)+IFERROR(VLOOKUP(C1991,Master!B$1:F$101,5,FALSE),0)</f>
        <v>0</v>
      </c>
    </row>
    <row r="1992" spans="1:12">
      <c r="A1992" s="47">
        <f>IF(I1992=0,A1991,COUNTIF(I$2:I1992,"=0")+1)</f>
        <v>513</v>
      </c>
      <c r="B1992" s="203"/>
      <c r="C1992" s="345"/>
      <c r="D1992" s="189"/>
      <c r="E1992" s="188"/>
      <c r="F1992" s="190"/>
      <c r="G1992" t="e">
        <f t="shared" si="96"/>
        <v>#N/A</v>
      </c>
      <c r="H1992">
        <f>ROW()</f>
        <v>1992</v>
      </c>
      <c r="I1992" t="str">
        <f>IF(SUM(D1992:E1992)&lt;&gt;0,SUM(D$2:D1992)-SUM(E$2:E1992),"")</f>
        <v/>
      </c>
      <c r="J1992" s="203" t="str">
        <f t="shared" si="98"/>
        <v/>
      </c>
      <c r="K1992" s="54" t="str">
        <f t="shared" si="97"/>
        <v>By  Rs/-0</v>
      </c>
      <c r="L1992" s="51">
        <f>SUMIFS(D$2:D1992,C$2:C1992,C1992)-SUMIFS(E$2:E1992,C$2:C1992,C1992)+IFERROR(VLOOKUP(C1992,Master!B$1:F$101,5,FALSE),0)</f>
        <v>0</v>
      </c>
    </row>
    <row r="1993" spans="1:12">
      <c r="A1993" s="47">
        <f>IF(I1993=0,A1992,COUNTIF(I$2:I1993,"=0")+1)</f>
        <v>513</v>
      </c>
      <c r="B1993" s="203"/>
      <c r="C1993" s="345"/>
      <c r="D1993" s="189"/>
      <c r="E1993" s="188"/>
      <c r="F1993" s="190"/>
      <c r="G1993" t="e">
        <f t="shared" si="96"/>
        <v>#N/A</v>
      </c>
      <c r="H1993">
        <f>ROW()</f>
        <v>1993</v>
      </c>
      <c r="I1993" t="str">
        <f>IF(SUM(D1993:E1993)&lt;&gt;0,SUM(D$2:D1993)-SUM(E$2:E1993),"")</f>
        <v/>
      </c>
      <c r="J1993" s="203" t="str">
        <f t="shared" si="98"/>
        <v/>
      </c>
      <c r="K1993" s="54" t="str">
        <f t="shared" si="97"/>
        <v>By  Rs/-0</v>
      </c>
      <c r="L1993" s="51">
        <f>SUMIFS(D$2:D1993,C$2:C1993,C1993)-SUMIFS(E$2:E1993,C$2:C1993,C1993)+IFERROR(VLOOKUP(C1993,Master!B$1:F$101,5,FALSE),0)</f>
        <v>0</v>
      </c>
    </row>
    <row r="1994" spans="1:12">
      <c r="A1994" s="47">
        <f>IF(I1994=0,A1993,COUNTIF(I$2:I1994,"=0")+1)</f>
        <v>513</v>
      </c>
      <c r="B1994" s="203"/>
      <c r="C1994" s="345"/>
      <c r="D1994" s="189"/>
      <c r="E1994" s="188"/>
      <c r="F1994" s="190"/>
      <c r="G1994" t="e">
        <f t="shared" si="96"/>
        <v>#N/A</v>
      </c>
      <c r="H1994">
        <f>ROW()</f>
        <v>1994</v>
      </c>
      <c r="I1994" t="str">
        <f>IF(SUM(D1994:E1994)&lt;&gt;0,SUM(D$2:D1994)-SUM(E$2:E1994),"")</f>
        <v/>
      </c>
      <c r="J1994" s="203" t="str">
        <f t="shared" si="98"/>
        <v/>
      </c>
      <c r="K1994" s="54" t="str">
        <f t="shared" si="97"/>
        <v>By  Rs/-0</v>
      </c>
      <c r="L1994" s="51">
        <f>SUMIFS(D$2:D1994,C$2:C1994,C1994)-SUMIFS(E$2:E1994,C$2:C1994,C1994)+IFERROR(VLOOKUP(C1994,Master!B$1:F$101,5,FALSE),0)</f>
        <v>0</v>
      </c>
    </row>
    <row r="1995" spans="1:12">
      <c r="A1995" s="47">
        <f>IF(I1995=0,A1994,COUNTIF(I$2:I1995,"=0")+1)</f>
        <v>513</v>
      </c>
      <c r="B1995" s="203"/>
      <c r="C1995" s="345"/>
      <c r="D1995" s="189"/>
      <c r="E1995" s="188"/>
      <c r="F1995" s="190"/>
      <c r="G1995" t="e">
        <f t="shared" si="96"/>
        <v>#N/A</v>
      </c>
      <c r="H1995">
        <f>ROW()</f>
        <v>1995</v>
      </c>
      <c r="I1995" t="str">
        <f>IF(SUM(D1995:E1995)&lt;&gt;0,SUM(D$2:D1995)-SUM(E$2:E1995),"")</f>
        <v/>
      </c>
      <c r="J1995" s="203" t="str">
        <f t="shared" si="98"/>
        <v/>
      </c>
      <c r="K1995" s="54" t="str">
        <f t="shared" si="97"/>
        <v>By  Rs/-0</v>
      </c>
      <c r="L1995" s="51">
        <f>SUMIFS(D$2:D1995,C$2:C1995,C1995)-SUMIFS(E$2:E1995,C$2:C1995,C1995)+IFERROR(VLOOKUP(C1995,Master!B$1:F$101,5,FALSE),0)</f>
        <v>0</v>
      </c>
    </row>
    <row r="1996" spans="1:12">
      <c r="A1996" s="47">
        <f>IF(I1996=0,A1995,COUNTIF(I$2:I1996,"=0")+1)</f>
        <v>513</v>
      </c>
      <c r="B1996" s="203"/>
      <c r="C1996" s="345"/>
      <c r="D1996" s="189"/>
      <c r="E1996" s="188"/>
      <c r="F1996" s="190"/>
      <c r="G1996" t="e">
        <f t="shared" ref="G1996:G2035" si="99">VLOOKUP(C1996,LL,2,FALSE)</f>
        <v>#N/A</v>
      </c>
      <c r="H1996">
        <f>ROW()</f>
        <v>1996</v>
      </c>
      <c r="I1996" t="str">
        <f>IF(SUM(D1996:E1996)&lt;&gt;0,SUM(D$2:D1996)-SUM(E$2:E1996),"")</f>
        <v/>
      </c>
      <c r="J1996" s="203" t="str">
        <f t="shared" si="98"/>
        <v/>
      </c>
      <c r="K1996" s="54" t="str">
        <f t="shared" si="97"/>
        <v>By  Rs/-0</v>
      </c>
      <c r="L1996" s="51">
        <f>SUMIFS(D$2:D1996,C$2:C1996,C1996)-SUMIFS(E$2:E1996,C$2:C1996,C1996)+IFERROR(VLOOKUP(C1996,Master!B$1:F$101,5,FALSE),0)</f>
        <v>0</v>
      </c>
    </row>
    <row r="1997" spans="1:12">
      <c r="A1997" s="47">
        <f>IF(I1997=0,A1996,COUNTIF(I$2:I1997,"=0")+1)</f>
        <v>513</v>
      </c>
      <c r="B1997" s="203"/>
      <c r="C1997" s="345"/>
      <c r="D1997" s="189"/>
      <c r="E1997" s="188"/>
      <c r="F1997" s="190"/>
      <c r="G1997" t="e">
        <f t="shared" si="99"/>
        <v>#N/A</v>
      </c>
      <c r="H1997">
        <f>ROW()</f>
        <v>1997</v>
      </c>
      <c r="I1997" t="str">
        <f>IF(SUM(D1997:E1997)&lt;&gt;0,SUM(D$2:D1997)-SUM(E$2:E1997),"")</f>
        <v/>
      </c>
      <c r="J1997" s="203" t="str">
        <f t="shared" si="98"/>
        <v/>
      </c>
      <c r="K1997" s="54" t="str">
        <f t="shared" si="97"/>
        <v>By  Rs/-0</v>
      </c>
      <c r="L1997" s="51">
        <f>SUMIFS(D$2:D1997,C$2:C1997,C1997)-SUMIFS(E$2:E1997,C$2:C1997,C1997)+IFERROR(VLOOKUP(C1997,Master!B$1:F$101,5,FALSE),0)</f>
        <v>0</v>
      </c>
    </row>
    <row r="1998" spans="1:12">
      <c r="A1998" s="47">
        <f>IF(I1998=0,A1997,COUNTIF(I$2:I1998,"=0")+1)</f>
        <v>513</v>
      </c>
      <c r="B1998" s="203"/>
      <c r="C1998" s="345"/>
      <c r="D1998" s="189"/>
      <c r="E1998" s="188"/>
      <c r="F1998" s="190"/>
      <c r="G1998" t="e">
        <f t="shared" si="99"/>
        <v>#N/A</v>
      </c>
      <c r="H1998">
        <f>ROW()</f>
        <v>1998</v>
      </c>
      <c r="I1998" t="str">
        <f>IF(SUM(D1998:E1998)&lt;&gt;0,SUM(D$2:D1998)-SUM(E$2:E1998),"")</f>
        <v/>
      </c>
      <c r="J1998" s="203" t="str">
        <f t="shared" si="98"/>
        <v/>
      </c>
      <c r="K1998" s="54" t="str">
        <f t="shared" si="97"/>
        <v>By  Rs/-0</v>
      </c>
      <c r="L1998" s="51">
        <f>SUMIFS(D$2:D1998,C$2:C1998,C1998)-SUMIFS(E$2:E1998,C$2:C1998,C1998)+IFERROR(VLOOKUP(C1998,Master!B$1:F$101,5,FALSE),0)</f>
        <v>0</v>
      </c>
    </row>
    <row r="1999" spans="1:12">
      <c r="A1999" s="47">
        <f>IF(I1999=0,A1998,COUNTIF(I$2:I1999,"=0")+1)</f>
        <v>513</v>
      </c>
      <c r="B1999" s="203"/>
      <c r="C1999" s="345"/>
      <c r="D1999" s="189"/>
      <c r="E1999" s="188"/>
      <c r="F1999" s="190"/>
      <c r="G1999" t="e">
        <f t="shared" si="99"/>
        <v>#N/A</v>
      </c>
      <c r="H1999">
        <f>ROW()</f>
        <v>1999</v>
      </c>
      <c r="I1999" t="str">
        <f>IF(SUM(D1999:E1999)&lt;&gt;0,SUM(D$2:D1999)-SUM(E$2:E1999),"")</f>
        <v/>
      </c>
      <c r="J1999" s="203" t="str">
        <f t="shared" si="98"/>
        <v/>
      </c>
      <c r="K1999" s="54" t="str">
        <f t="shared" si="97"/>
        <v>By  Rs/-0</v>
      </c>
      <c r="L1999" s="51">
        <f>SUMIFS(D$2:D1999,C$2:C1999,C1999)-SUMIFS(E$2:E1999,C$2:C1999,C1999)+IFERROR(VLOOKUP(C1999,Master!B$1:F$101,5,FALSE),0)</f>
        <v>0</v>
      </c>
    </row>
    <row r="2000" spans="1:12">
      <c r="A2000" s="47">
        <f>IF(I2000=0,A1999,COUNTIF(I$2:I2000,"=0")+1)</f>
        <v>513</v>
      </c>
      <c r="B2000" s="203"/>
      <c r="C2000" s="345"/>
      <c r="D2000" s="189"/>
      <c r="E2000" s="188"/>
      <c r="F2000" s="190"/>
      <c r="G2000" t="e">
        <f t="shared" si="99"/>
        <v>#N/A</v>
      </c>
      <c r="H2000">
        <f>ROW()</f>
        <v>2000</v>
      </c>
      <c r="I2000" t="str">
        <f>IF(SUM(D2000:E2000)&lt;&gt;0,SUM(D$2:D2000)-SUM(E$2:E2000),"")</f>
        <v/>
      </c>
      <c r="J2000" s="203" t="str">
        <f t="shared" si="98"/>
        <v/>
      </c>
      <c r="K2000" s="54" t="str">
        <f t="shared" si="97"/>
        <v>By  Rs/-0</v>
      </c>
      <c r="L2000" s="51">
        <f>SUMIFS(D$2:D2000,C$2:C2000,C2000)-SUMIFS(E$2:E2000,C$2:C2000,C2000)+IFERROR(VLOOKUP(C2000,Master!B$1:F$101,5,FALSE),0)</f>
        <v>0</v>
      </c>
    </row>
    <row r="2001" spans="1:12">
      <c r="A2001" s="47">
        <f>IF(I2001=0,A2000,COUNTIF(I$2:I2001,"=0")+1)</f>
        <v>513</v>
      </c>
      <c r="B2001" s="203"/>
      <c r="C2001" s="345"/>
      <c r="D2001" s="189"/>
      <c r="E2001" s="188"/>
      <c r="F2001" s="190"/>
      <c r="G2001" t="e">
        <f t="shared" si="99"/>
        <v>#N/A</v>
      </c>
      <c r="H2001">
        <f>ROW()</f>
        <v>2001</v>
      </c>
      <c r="I2001" t="str">
        <f>IF(SUM(D2001:E2001)&lt;&gt;0,SUM(D$2:D2001)-SUM(E$2:E2001),"")</f>
        <v/>
      </c>
      <c r="J2001" s="203" t="str">
        <f t="shared" si="98"/>
        <v/>
      </c>
      <c r="K2001" s="54" t="str">
        <f t="shared" si="97"/>
        <v>By  Rs/-0</v>
      </c>
      <c r="L2001" s="51">
        <f>SUMIFS(D$2:D2001,C$2:C2001,C2001)-SUMIFS(E$2:E2001,C$2:C2001,C2001)+IFERROR(VLOOKUP(C2001,Master!B$1:F$101,5,FALSE),0)</f>
        <v>0</v>
      </c>
    </row>
    <row r="2002" spans="1:12">
      <c r="A2002" s="47">
        <f>IF(I2002=0,A2001,COUNTIF(I$2:I2002,"=0")+1)</f>
        <v>513</v>
      </c>
      <c r="B2002" s="203"/>
      <c r="C2002" s="345"/>
      <c r="D2002" s="189"/>
      <c r="E2002" s="188"/>
      <c r="F2002" s="190"/>
      <c r="G2002" t="e">
        <f t="shared" si="99"/>
        <v>#N/A</v>
      </c>
      <c r="H2002">
        <f>ROW()</f>
        <v>2002</v>
      </c>
      <c r="I2002" t="str">
        <f>IF(SUM(D2002:E2002)&lt;&gt;0,SUM(D$2:D2002)-SUM(E$2:E2002),"")</f>
        <v/>
      </c>
      <c r="J2002" s="203" t="str">
        <f t="shared" si="98"/>
        <v/>
      </c>
      <c r="K2002" s="54" t="str">
        <f t="shared" si="97"/>
        <v>By  Rs/-0</v>
      </c>
      <c r="L2002" s="51">
        <f>SUMIFS(D$2:D2002,C$2:C2002,C2002)-SUMIFS(E$2:E2002,C$2:C2002,C2002)+IFERROR(VLOOKUP(C2002,Master!B$1:F$101,5,FALSE),0)</f>
        <v>0</v>
      </c>
    </row>
    <row r="2003" spans="1:12">
      <c r="A2003" s="47">
        <f>IF(I2003=0,A2002,COUNTIF(I$2:I2003,"=0")+1)</f>
        <v>513</v>
      </c>
      <c r="B2003" s="203"/>
      <c r="C2003" s="345"/>
      <c r="D2003" s="189"/>
      <c r="E2003" s="188"/>
      <c r="F2003" s="190"/>
      <c r="G2003" t="e">
        <f t="shared" si="99"/>
        <v>#N/A</v>
      </c>
      <c r="H2003">
        <f>ROW()</f>
        <v>2003</v>
      </c>
      <c r="I2003" t="str">
        <f>IF(SUM(D2003:E2003)&lt;&gt;0,SUM(D$2:D2003)-SUM(E$2:E2003),"")</f>
        <v/>
      </c>
      <c r="J2003" s="203" t="str">
        <f t="shared" si="98"/>
        <v/>
      </c>
      <c r="K2003" s="54" t="str">
        <f t="shared" si="97"/>
        <v>By  Rs/-0</v>
      </c>
      <c r="L2003" s="51">
        <f>SUMIFS(D$2:D2003,C$2:C2003,C2003)-SUMIFS(E$2:E2003,C$2:C2003,C2003)+IFERROR(VLOOKUP(C2003,Master!B$1:F$101,5,FALSE),0)</f>
        <v>0</v>
      </c>
    </row>
    <row r="2004" spans="1:12">
      <c r="A2004" s="47">
        <f>IF(I2004=0,A2003,COUNTIF(I$2:I2004,"=0")+1)</f>
        <v>513</v>
      </c>
      <c r="B2004" s="203"/>
      <c r="C2004" s="345"/>
      <c r="D2004" s="189"/>
      <c r="E2004" s="188"/>
      <c r="F2004" s="190"/>
      <c r="G2004" t="e">
        <f t="shared" si="99"/>
        <v>#N/A</v>
      </c>
      <c r="H2004">
        <f>ROW()</f>
        <v>2004</v>
      </c>
      <c r="I2004" t="str">
        <f>IF(SUM(D2004:E2004)&lt;&gt;0,SUM(D$2:D2004)-SUM(E$2:E2004),"")</f>
        <v/>
      </c>
      <c r="J2004" s="203" t="str">
        <f t="shared" si="98"/>
        <v/>
      </c>
      <c r="K2004" s="54" t="str">
        <f t="shared" si="97"/>
        <v>By  Rs/-0</v>
      </c>
      <c r="L2004" s="51">
        <f>SUMIFS(D$2:D2004,C$2:C2004,C2004)-SUMIFS(E$2:E2004,C$2:C2004,C2004)+IFERROR(VLOOKUP(C2004,Master!B$1:F$101,5,FALSE),0)</f>
        <v>0</v>
      </c>
    </row>
    <row r="2005" spans="1:12">
      <c r="A2005" s="47">
        <f>IF(I2005=0,A2004,COUNTIF(I$2:I2005,"=0")+1)</f>
        <v>513</v>
      </c>
      <c r="B2005" s="203"/>
      <c r="C2005" s="345"/>
      <c r="D2005" s="189"/>
      <c r="E2005" s="188"/>
      <c r="F2005" s="190"/>
      <c r="G2005" t="e">
        <f t="shared" si="99"/>
        <v>#N/A</v>
      </c>
      <c r="H2005">
        <f>ROW()</f>
        <v>2005</v>
      </c>
      <c r="I2005" t="str">
        <f>IF(SUM(D2005:E2005)&lt;&gt;0,SUM(D$2:D2005)-SUM(E$2:E2005),"")</f>
        <v/>
      </c>
      <c r="J2005" s="203" t="str">
        <f t="shared" si="98"/>
        <v/>
      </c>
      <c r="K2005" s="54" t="str">
        <f t="shared" si="97"/>
        <v>By  Rs/-0</v>
      </c>
      <c r="L2005" s="51">
        <f>SUMIFS(D$2:D2005,C$2:C2005,C2005)-SUMIFS(E$2:E2005,C$2:C2005,C2005)+IFERROR(VLOOKUP(C2005,Master!B$1:F$101,5,FALSE),0)</f>
        <v>0</v>
      </c>
    </row>
    <row r="2006" spans="1:12">
      <c r="A2006" s="47">
        <f>IF(I2006=0,A2005,COUNTIF(I$2:I2006,"=0")+1)</f>
        <v>513</v>
      </c>
      <c r="B2006" s="203"/>
      <c r="C2006" s="345"/>
      <c r="D2006" s="189"/>
      <c r="E2006" s="188"/>
      <c r="F2006" s="190"/>
      <c r="G2006" t="e">
        <f t="shared" si="99"/>
        <v>#N/A</v>
      </c>
      <c r="H2006">
        <f>ROW()</f>
        <v>2006</v>
      </c>
      <c r="I2006" t="str">
        <f>IF(SUM(D2006:E2006)&lt;&gt;0,SUM(D$2:D2006)-SUM(E$2:E2006),"")</f>
        <v/>
      </c>
      <c r="J2006" s="203" t="str">
        <f t="shared" si="98"/>
        <v/>
      </c>
      <c r="K2006" s="54" t="str">
        <f t="shared" si="97"/>
        <v>By  Rs/-0</v>
      </c>
      <c r="L2006" s="51">
        <f>SUMIFS(D$2:D2006,C$2:C2006,C2006)-SUMIFS(E$2:E2006,C$2:C2006,C2006)+IFERROR(VLOOKUP(C2006,Master!B$1:F$101,5,FALSE),0)</f>
        <v>0</v>
      </c>
    </row>
    <row r="2007" spans="1:12">
      <c r="A2007" s="47">
        <f>IF(I2007=0,A2006,COUNTIF(I$2:I2007,"=0")+1)</f>
        <v>513</v>
      </c>
      <c r="B2007" s="203"/>
      <c r="C2007" s="345"/>
      <c r="D2007" s="189"/>
      <c r="E2007" s="188"/>
      <c r="F2007" s="190"/>
      <c r="G2007" t="e">
        <f t="shared" si="99"/>
        <v>#N/A</v>
      </c>
      <c r="H2007">
        <f>ROW()</f>
        <v>2007</v>
      </c>
      <c r="I2007" t="str">
        <f>IF(SUM(D2007:E2007)&lt;&gt;0,SUM(D$2:D2007)-SUM(E$2:E2007),"")</f>
        <v/>
      </c>
      <c r="J2007" s="203" t="str">
        <f t="shared" si="98"/>
        <v/>
      </c>
      <c r="K2007" s="54" t="str">
        <f t="shared" si="97"/>
        <v>By  Rs/-0</v>
      </c>
      <c r="L2007" s="51">
        <f>SUMIFS(D$2:D2007,C$2:C2007,C2007)-SUMIFS(E$2:E2007,C$2:C2007,C2007)+IFERROR(VLOOKUP(C2007,Master!B$1:F$101,5,FALSE),0)</f>
        <v>0</v>
      </c>
    </row>
    <row r="2008" spans="1:12">
      <c r="A2008" s="47">
        <f>IF(I2008=0,A2007,COUNTIF(I$2:I2008,"=0")+1)</f>
        <v>513</v>
      </c>
      <c r="B2008" s="203"/>
      <c r="C2008" s="345"/>
      <c r="D2008" s="189"/>
      <c r="E2008" s="188"/>
      <c r="F2008" s="190"/>
      <c r="G2008" t="e">
        <f t="shared" si="99"/>
        <v>#N/A</v>
      </c>
      <c r="H2008">
        <f>ROW()</f>
        <v>2008</v>
      </c>
      <c r="I2008" t="str">
        <f>IF(SUM(D2008:E2008)&lt;&gt;0,SUM(D$2:D2008)-SUM(E$2:E2008),"")</f>
        <v/>
      </c>
      <c r="J2008" s="203" t="str">
        <f t="shared" si="98"/>
        <v/>
      </c>
      <c r="K2008" s="54" t="str">
        <f t="shared" si="97"/>
        <v>By  Rs/-0</v>
      </c>
      <c r="L2008" s="51">
        <f>SUMIFS(D$2:D2008,C$2:C2008,C2008)-SUMIFS(E$2:E2008,C$2:C2008,C2008)+IFERROR(VLOOKUP(C2008,Master!B$1:F$101,5,FALSE),0)</f>
        <v>0</v>
      </c>
    </row>
    <row r="2009" spans="1:12">
      <c r="A2009" s="47">
        <f>IF(I2009=0,A2008,COUNTIF(I$2:I2009,"=0")+1)</f>
        <v>513</v>
      </c>
      <c r="B2009" s="203"/>
      <c r="C2009" s="345"/>
      <c r="D2009" s="189"/>
      <c r="E2009" s="188"/>
      <c r="F2009" s="190"/>
      <c r="G2009" t="e">
        <f t="shared" si="99"/>
        <v>#N/A</v>
      </c>
      <c r="H2009">
        <f>ROW()</f>
        <v>2009</v>
      </c>
      <c r="I2009" t="str">
        <f>IF(SUM(D2009:E2009)&lt;&gt;0,SUM(D$2:D2009)-SUM(E$2:E2009),"")</f>
        <v/>
      </c>
      <c r="J2009" s="203" t="str">
        <f t="shared" si="98"/>
        <v/>
      </c>
      <c r="K2009" s="54" t="str">
        <f t="shared" si="97"/>
        <v>By  Rs/-0</v>
      </c>
      <c r="L2009" s="51">
        <f>SUMIFS(D$2:D2009,C$2:C2009,C2009)-SUMIFS(E$2:E2009,C$2:C2009,C2009)+IFERROR(VLOOKUP(C2009,Master!B$1:F$101,5,FALSE),0)</f>
        <v>0</v>
      </c>
    </row>
    <row r="2010" spans="1:12">
      <c r="A2010" s="47">
        <f>IF(I2010=0,A2009,COUNTIF(I$2:I2010,"=0")+1)</f>
        <v>513</v>
      </c>
      <c r="B2010" s="203"/>
      <c r="C2010" s="345"/>
      <c r="D2010" s="189"/>
      <c r="E2010" s="188"/>
      <c r="F2010" s="190"/>
      <c r="G2010" t="e">
        <f t="shared" si="99"/>
        <v>#N/A</v>
      </c>
      <c r="H2010">
        <f>ROW()</f>
        <v>2010</v>
      </c>
      <c r="I2010" t="str">
        <f>IF(SUM(D2010:E2010)&lt;&gt;0,SUM(D$2:D2010)-SUM(E$2:E2010),"")</f>
        <v/>
      </c>
      <c r="J2010" s="203" t="str">
        <f t="shared" si="98"/>
        <v/>
      </c>
      <c r="K2010" s="54" t="str">
        <f t="shared" si="97"/>
        <v>By  Rs/-0</v>
      </c>
      <c r="L2010" s="51">
        <f>SUMIFS(D$2:D2010,C$2:C2010,C2010)-SUMIFS(E$2:E2010,C$2:C2010,C2010)+IFERROR(VLOOKUP(C2010,Master!B$1:F$101,5,FALSE),0)</f>
        <v>0</v>
      </c>
    </row>
    <row r="2011" spans="1:12">
      <c r="A2011" s="47">
        <f>IF(I2011=0,A2010,COUNTIF(I$2:I2011,"=0")+1)</f>
        <v>513</v>
      </c>
      <c r="B2011" s="203"/>
      <c r="C2011" s="345"/>
      <c r="D2011" s="189"/>
      <c r="E2011" s="188"/>
      <c r="F2011" s="190"/>
      <c r="G2011" t="e">
        <f t="shared" si="99"/>
        <v>#N/A</v>
      </c>
      <c r="H2011">
        <f>ROW()</f>
        <v>2011</v>
      </c>
      <c r="I2011" t="str">
        <f>IF(SUM(D2011:E2011)&lt;&gt;0,SUM(D$2:D2011)-SUM(E$2:E2011),"")</f>
        <v/>
      </c>
      <c r="J2011" s="203" t="str">
        <f t="shared" si="98"/>
        <v/>
      </c>
      <c r="K2011" s="54" t="str">
        <f t="shared" si="97"/>
        <v>By  Rs/-0</v>
      </c>
      <c r="L2011" s="51">
        <f>SUMIFS(D$2:D2011,C$2:C2011,C2011)-SUMIFS(E$2:E2011,C$2:C2011,C2011)+IFERROR(VLOOKUP(C2011,Master!B$1:F$101,5,FALSE),0)</f>
        <v>0</v>
      </c>
    </row>
    <row r="2012" spans="1:12">
      <c r="A2012" s="47">
        <f>IF(I2012=0,A2011,COUNTIF(I$2:I2012,"=0")+1)</f>
        <v>513</v>
      </c>
      <c r="B2012" s="203"/>
      <c r="C2012" s="345"/>
      <c r="D2012" s="189"/>
      <c r="E2012" s="188"/>
      <c r="F2012" s="190"/>
      <c r="G2012" t="e">
        <f t="shared" si="99"/>
        <v>#N/A</v>
      </c>
      <c r="H2012">
        <f>ROW()</f>
        <v>2012</v>
      </c>
      <c r="I2012" t="str">
        <f>IF(SUM(D2012:E2012)&lt;&gt;0,SUM(D$2:D2012)-SUM(E$2:E2012),"")</f>
        <v/>
      </c>
      <c r="J2012" s="203" t="str">
        <f t="shared" si="98"/>
        <v/>
      </c>
      <c r="K2012" s="54" t="str">
        <f t="shared" si="97"/>
        <v>By  Rs/-0</v>
      </c>
      <c r="L2012" s="51">
        <f>SUMIFS(D$2:D2012,C$2:C2012,C2012)-SUMIFS(E$2:E2012,C$2:C2012,C2012)+IFERROR(VLOOKUP(C2012,Master!B$1:F$101,5,FALSE),0)</f>
        <v>0</v>
      </c>
    </row>
    <row r="2013" spans="1:12">
      <c r="A2013" s="47">
        <f>IF(I2013=0,A2012,COUNTIF(I$2:I2013,"=0")+1)</f>
        <v>513</v>
      </c>
      <c r="B2013" s="203"/>
      <c r="C2013" s="345"/>
      <c r="D2013" s="189"/>
      <c r="E2013" s="188"/>
      <c r="F2013" s="190"/>
      <c r="G2013" t="e">
        <f t="shared" si="99"/>
        <v>#N/A</v>
      </c>
      <c r="H2013">
        <f>ROW()</f>
        <v>2013</v>
      </c>
      <c r="I2013" t="str">
        <f>IF(SUM(D2013:E2013)&lt;&gt;0,SUM(D$2:D2013)-SUM(E$2:E2013),"")</f>
        <v/>
      </c>
      <c r="J2013" s="203" t="str">
        <f t="shared" si="98"/>
        <v/>
      </c>
      <c r="K2013" s="54" t="str">
        <f t="shared" si="97"/>
        <v>By  Rs/-0</v>
      </c>
      <c r="L2013" s="51">
        <f>SUMIFS(D$2:D2013,C$2:C2013,C2013)-SUMIFS(E$2:E2013,C$2:C2013,C2013)+IFERROR(VLOOKUP(C2013,Master!B$1:F$101,5,FALSE),0)</f>
        <v>0</v>
      </c>
    </row>
    <row r="2014" spans="1:12">
      <c r="A2014" s="47">
        <f>IF(I2014=0,A2013,COUNTIF(I$2:I2014,"=0")+1)</f>
        <v>513</v>
      </c>
      <c r="B2014" s="203"/>
      <c r="C2014" s="345"/>
      <c r="D2014" s="189"/>
      <c r="E2014" s="188"/>
      <c r="F2014" s="190"/>
      <c r="G2014" t="e">
        <f t="shared" si="99"/>
        <v>#N/A</v>
      </c>
      <c r="H2014">
        <f>ROW()</f>
        <v>2014</v>
      </c>
      <c r="I2014" t="str">
        <f>IF(SUM(D2014:E2014)&lt;&gt;0,SUM(D$2:D2014)-SUM(E$2:E2014),"")</f>
        <v/>
      </c>
      <c r="J2014" s="203" t="str">
        <f t="shared" si="98"/>
        <v/>
      </c>
      <c r="K2014" s="54" t="str">
        <f t="shared" si="97"/>
        <v>By  Rs/-0</v>
      </c>
      <c r="L2014" s="51">
        <f>SUMIFS(D$2:D2014,C$2:C2014,C2014)-SUMIFS(E$2:E2014,C$2:C2014,C2014)+IFERROR(VLOOKUP(C2014,Master!B$1:F$101,5,FALSE),0)</f>
        <v>0</v>
      </c>
    </row>
    <row r="2015" spans="1:12">
      <c r="A2015" s="47">
        <f>IF(I2015=0,A2014,COUNTIF(I$2:I2015,"=0")+1)</f>
        <v>513</v>
      </c>
      <c r="B2015" s="203"/>
      <c r="C2015" s="345"/>
      <c r="D2015" s="189"/>
      <c r="E2015" s="188"/>
      <c r="F2015" s="190"/>
      <c r="G2015" t="e">
        <f t="shared" si="99"/>
        <v>#N/A</v>
      </c>
      <c r="H2015">
        <f>ROW()</f>
        <v>2015</v>
      </c>
      <c r="I2015" t="str">
        <f>IF(SUM(D2015:E2015)&lt;&gt;0,SUM(D$2:D2015)-SUM(E$2:E2015),"")</f>
        <v/>
      </c>
      <c r="J2015" s="203" t="str">
        <f t="shared" si="98"/>
        <v/>
      </c>
      <c r="K2015" s="54" t="str">
        <f t="shared" si="97"/>
        <v>By  Rs/-0</v>
      </c>
      <c r="L2015" s="51">
        <f>SUMIFS(D$2:D2015,C$2:C2015,C2015)-SUMIFS(E$2:E2015,C$2:C2015,C2015)+IFERROR(VLOOKUP(C2015,Master!B$1:F$101,5,FALSE),0)</f>
        <v>0</v>
      </c>
    </row>
    <row r="2016" spans="1:12">
      <c r="A2016" s="47">
        <f>IF(I2016=0,A2015,COUNTIF(I$2:I2016,"=0")+1)</f>
        <v>513</v>
      </c>
      <c r="B2016" s="203"/>
      <c r="C2016" s="345"/>
      <c r="D2016" s="189"/>
      <c r="E2016" s="188"/>
      <c r="F2016" s="190"/>
      <c r="G2016" t="e">
        <f t="shared" si="99"/>
        <v>#N/A</v>
      </c>
      <c r="H2016">
        <f>ROW()</f>
        <v>2016</v>
      </c>
      <c r="I2016" t="str">
        <f>IF(SUM(D2016:E2016)&lt;&gt;0,SUM(D$2:D2016)-SUM(E$2:E2016),"")</f>
        <v/>
      </c>
      <c r="J2016" s="203" t="str">
        <f t="shared" si="98"/>
        <v/>
      </c>
      <c r="K2016" s="54" t="str">
        <f t="shared" si="97"/>
        <v>By  Rs/-0</v>
      </c>
      <c r="L2016" s="51">
        <f>SUMIFS(D$2:D2016,C$2:C2016,C2016)-SUMIFS(E$2:E2016,C$2:C2016,C2016)+IFERROR(VLOOKUP(C2016,Master!B$1:F$101,5,FALSE),0)</f>
        <v>0</v>
      </c>
    </row>
    <row r="2017" spans="1:12">
      <c r="A2017" s="47">
        <f>IF(I2017=0,A2016,COUNTIF(I$2:I2017,"=0")+1)</f>
        <v>513</v>
      </c>
      <c r="B2017" s="203"/>
      <c r="C2017" s="345"/>
      <c r="D2017" s="189"/>
      <c r="E2017" s="188"/>
      <c r="F2017" s="190"/>
      <c r="G2017" t="e">
        <f t="shared" si="99"/>
        <v>#N/A</v>
      </c>
      <c r="H2017">
        <f>ROW()</f>
        <v>2017</v>
      </c>
      <c r="I2017" t="str">
        <f>IF(SUM(D2017:E2017)&lt;&gt;0,SUM(D$2:D2017)-SUM(E$2:E2017),"")</f>
        <v/>
      </c>
      <c r="J2017" s="203" t="str">
        <f t="shared" si="98"/>
        <v/>
      </c>
      <c r="K2017" s="54" t="str">
        <f t="shared" si="97"/>
        <v>By  Rs/-0</v>
      </c>
      <c r="L2017" s="51">
        <f>SUMIFS(D$2:D2017,C$2:C2017,C2017)-SUMIFS(E$2:E2017,C$2:C2017,C2017)+IFERROR(VLOOKUP(C2017,Master!B$1:F$101,5,FALSE),0)</f>
        <v>0</v>
      </c>
    </row>
    <row r="2018" spans="1:12">
      <c r="A2018" s="47">
        <f>IF(I2018=0,A2017,COUNTIF(I$2:I2018,"=0")+1)</f>
        <v>513</v>
      </c>
      <c r="B2018" s="203"/>
      <c r="C2018" s="345"/>
      <c r="D2018" s="189"/>
      <c r="E2018" s="188"/>
      <c r="F2018" s="190"/>
      <c r="G2018" t="e">
        <f t="shared" si="99"/>
        <v>#N/A</v>
      </c>
      <c r="H2018">
        <f>ROW()</f>
        <v>2018</v>
      </c>
      <c r="I2018" t="str">
        <f>IF(SUM(D2018:E2018)&lt;&gt;0,SUM(D$2:D2018)-SUM(E$2:E2018),"")</f>
        <v/>
      </c>
      <c r="J2018" s="203" t="str">
        <f t="shared" si="98"/>
        <v/>
      </c>
      <c r="K2018" s="54" t="str">
        <f t="shared" si="97"/>
        <v>By  Rs/-0</v>
      </c>
      <c r="L2018" s="51">
        <f>SUMIFS(D$2:D2018,C$2:C2018,C2018)-SUMIFS(E$2:E2018,C$2:C2018,C2018)+IFERROR(VLOOKUP(C2018,Master!B$1:F$101,5,FALSE),0)</f>
        <v>0</v>
      </c>
    </row>
    <row r="2019" spans="1:12">
      <c r="A2019" s="47">
        <f>IF(I2019=0,A2018,COUNTIF(I$2:I2019,"=0")+1)</f>
        <v>513</v>
      </c>
      <c r="B2019" s="203"/>
      <c r="C2019" s="345"/>
      <c r="D2019" s="189"/>
      <c r="E2019" s="188"/>
      <c r="F2019" s="190"/>
      <c r="G2019" t="e">
        <f t="shared" si="99"/>
        <v>#N/A</v>
      </c>
      <c r="H2019">
        <f>ROW()</f>
        <v>2019</v>
      </c>
      <c r="I2019" t="str">
        <f>IF(SUM(D2019:E2019)&lt;&gt;0,SUM(D$2:D2019)-SUM(E$2:E2019),"")</f>
        <v/>
      </c>
      <c r="J2019" s="203" t="str">
        <f t="shared" si="98"/>
        <v/>
      </c>
      <c r="K2019" s="54" t="str">
        <f t="shared" si="97"/>
        <v>By  Rs/-0</v>
      </c>
      <c r="L2019" s="51">
        <f>SUMIFS(D$2:D2019,C$2:C2019,C2019)-SUMIFS(E$2:E2019,C$2:C2019,C2019)+IFERROR(VLOOKUP(C2019,Master!B$1:F$101,5,FALSE),0)</f>
        <v>0</v>
      </c>
    </row>
    <row r="2020" spans="1:12">
      <c r="A2020" s="47">
        <f>IF(I2020=0,A2019,COUNTIF(I$2:I2020,"=0")+1)</f>
        <v>513</v>
      </c>
      <c r="B2020" s="203"/>
      <c r="C2020" s="345"/>
      <c r="D2020" s="189"/>
      <c r="E2020" s="188"/>
      <c r="F2020" s="190"/>
      <c r="G2020" t="e">
        <f t="shared" si="99"/>
        <v>#N/A</v>
      </c>
      <c r="H2020">
        <f>ROW()</f>
        <v>2020</v>
      </c>
      <c r="I2020" t="str">
        <f>IF(SUM(D2020:E2020)&lt;&gt;0,SUM(D$2:D2020)-SUM(E$2:E2020),"")</f>
        <v/>
      </c>
      <c r="J2020" s="203" t="str">
        <f t="shared" si="98"/>
        <v/>
      </c>
      <c r="K2020" s="54" t="str">
        <f t="shared" si="97"/>
        <v>By  Rs/-0</v>
      </c>
      <c r="L2020" s="51">
        <f>SUMIFS(D$2:D2020,C$2:C2020,C2020)-SUMIFS(E$2:E2020,C$2:C2020,C2020)+IFERROR(VLOOKUP(C2020,Master!B$1:F$101,5,FALSE),0)</f>
        <v>0</v>
      </c>
    </row>
    <row r="2021" spans="1:12">
      <c r="A2021" s="47">
        <f>IF(I2021=0,A2020,COUNTIF(I$2:I2021,"=0")+1)</f>
        <v>513</v>
      </c>
      <c r="B2021" s="203"/>
      <c r="C2021" s="345"/>
      <c r="D2021" s="189"/>
      <c r="E2021" s="188"/>
      <c r="F2021" s="190"/>
      <c r="G2021" t="e">
        <f t="shared" si="99"/>
        <v>#N/A</v>
      </c>
      <c r="H2021">
        <f>ROW()</f>
        <v>2021</v>
      </c>
      <c r="I2021" t="str">
        <f>IF(SUM(D2021:E2021)&lt;&gt;0,SUM(D$2:D2021)-SUM(E$2:E2021),"")</f>
        <v/>
      </c>
      <c r="J2021" s="203" t="str">
        <f t="shared" si="98"/>
        <v/>
      </c>
      <c r="K2021" s="54" t="str">
        <f t="shared" si="97"/>
        <v>By  Rs/-0</v>
      </c>
      <c r="L2021" s="51">
        <f>SUMIFS(D$2:D2021,C$2:C2021,C2021)-SUMIFS(E$2:E2021,C$2:C2021,C2021)+IFERROR(VLOOKUP(C2021,Master!B$1:F$101,5,FALSE),0)</f>
        <v>0</v>
      </c>
    </row>
    <row r="2022" spans="1:12">
      <c r="A2022" s="47">
        <f>IF(I2022=0,A2021,COUNTIF(I$2:I2022,"=0")+1)</f>
        <v>513</v>
      </c>
      <c r="B2022" s="203"/>
      <c r="C2022" s="345"/>
      <c r="D2022" s="189"/>
      <c r="E2022" s="188"/>
      <c r="F2022" s="190"/>
      <c r="G2022" t="e">
        <f t="shared" si="99"/>
        <v>#N/A</v>
      </c>
      <c r="H2022">
        <f>ROW()</f>
        <v>2022</v>
      </c>
      <c r="I2022" t="str">
        <f>IF(SUM(D2022:E2022)&lt;&gt;0,SUM(D$2:D2022)-SUM(E$2:E2022),"")</f>
        <v/>
      </c>
      <c r="J2022" s="203" t="str">
        <f t="shared" si="98"/>
        <v/>
      </c>
      <c r="K2022" s="54" t="str">
        <f t="shared" si="97"/>
        <v>By  Rs/-0</v>
      </c>
      <c r="L2022" s="51">
        <f>SUMIFS(D$2:D2022,C$2:C2022,C2022)-SUMIFS(E$2:E2022,C$2:C2022,C2022)+IFERROR(VLOOKUP(C2022,Master!B$1:F$101,5,FALSE),0)</f>
        <v>0</v>
      </c>
    </row>
    <row r="2023" spans="1:12">
      <c r="A2023" s="47">
        <f>IF(I2023=0,A2022,COUNTIF(I$2:I2023,"=0")+1)</f>
        <v>513</v>
      </c>
      <c r="B2023" s="203"/>
      <c r="C2023" s="345"/>
      <c r="D2023" s="189"/>
      <c r="E2023" s="188"/>
      <c r="F2023" s="190"/>
      <c r="G2023" t="e">
        <f t="shared" si="99"/>
        <v>#N/A</v>
      </c>
      <c r="H2023">
        <f>ROW()</f>
        <v>2023</v>
      </c>
      <c r="I2023" t="str">
        <f>IF(SUM(D2023:E2023)&lt;&gt;0,SUM(D$2:D2023)-SUM(E$2:E2023),"")</f>
        <v/>
      </c>
      <c r="J2023" s="203" t="str">
        <f t="shared" si="98"/>
        <v/>
      </c>
      <c r="K2023" s="54" t="str">
        <f t="shared" si="97"/>
        <v>By  Rs/-0</v>
      </c>
      <c r="L2023" s="51">
        <f>SUMIFS(D$2:D2023,C$2:C2023,C2023)-SUMIFS(E$2:E2023,C$2:C2023,C2023)+IFERROR(VLOOKUP(C2023,Master!B$1:F$101,5,FALSE),0)</f>
        <v>0</v>
      </c>
    </row>
    <row r="2024" spans="1:12">
      <c r="A2024" s="47">
        <f>IF(I2024=0,A2023,COUNTIF(I$2:I2024,"=0")+1)</f>
        <v>513</v>
      </c>
      <c r="B2024" s="203"/>
      <c r="C2024" s="345"/>
      <c r="D2024" s="189"/>
      <c r="E2024" s="188"/>
      <c r="F2024" s="190"/>
      <c r="G2024" t="e">
        <f t="shared" si="99"/>
        <v>#N/A</v>
      </c>
      <c r="H2024">
        <f>ROW()</f>
        <v>2024</v>
      </c>
      <c r="I2024" t="str">
        <f>IF(SUM(D2024:E2024)&lt;&gt;0,SUM(D$2:D2024)-SUM(E$2:E2024),"")</f>
        <v/>
      </c>
      <c r="J2024" s="203" t="str">
        <f t="shared" si="98"/>
        <v/>
      </c>
      <c r="K2024" s="54" t="str">
        <f t="shared" si="97"/>
        <v>By  Rs/-0</v>
      </c>
      <c r="L2024" s="51">
        <f>SUMIFS(D$2:D2024,C$2:C2024,C2024)-SUMIFS(E$2:E2024,C$2:C2024,C2024)+IFERROR(VLOOKUP(C2024,Master!B$1:F$101,5,FALSE),0)</f>
        <v>0</v>
      </c>
    </row>
    <row r="2025" spans="1:12">
      <c r="A2025" s="47">
        <f>IF(I2025=0,A2024,COUNTIF(I$2:I2025,"=0")+1)</f>
        <v>513</v>
      </c>
      <c r="B2025" s="203"/>
      <c r="C2025" s="345"/>
      <c r="D2025" s="189"/>
      <c r="E2025" s="188"/>
      <c r="F2025" s="190"/>
      <c r="G2025" t="e">
        <f t="shared" si="99"/>
        <v>#N/A</v>
      </c>
      <c r="H2025">
        <f>ROW()</f>
        <v>2025</v>
      </c>
      <c r="I2025" t="str">
        <f>IF(SUM(D2025:E2025)&lt;&gt;0,SUM(D$2:D2025)-SUM(E$2:E2025),"")</f>
        <v/>
      </c>
      <c r="J2025" s="203" t="str">
        <f t="shared" si="98"/>
        <v/>
      </c>
      <c r="K2025" s="54" t="str">
        <f t="shared" si="97"/>
        <v>By  Rs/-0</v>
      </c>
      <c r="L2025" s="51">
        <f>SUMIFS(D$2:D2025,C$2:C2025,C2025)-SUMIFS(E$2:E2025,C$2:C2025,C2025)+IFERROR(VLOOKUP(C2025,Master!B$1:F$101,5,FALSE),0)</f>
        <v>0</v>
      </c>
    </row>
    <row r="2026" spans="1:12">
      <c r="A2026" s="47">
        <f>IF(I2026=0,A2025,COUNTIF(I$2:I2026,"=0")+1)</f>
        <v>513</v>
      </c>
      <c r="B2026" s="203"/>
      <c r="C2026" s="345"/>
      <c r="D2026" s="189"/>
      <c r="E2026" s="188"/>
      <c r="F2026" s="190"/>
      <c r="G2026" t="e">
        <f t="shared" si="99"/>
        <v>#N/A</v>
      </c>
      <c r="H2026">
        <f>ROW()</f>
        <v>2026</v>
      </c>
      <c r="I2026" t="str">
        <f>IF(SUM(D2026:E2026)&lt;&gt;0,SUM(D$2:D2026)-SUM(E$2:E2026),"")</f>
        <v/>
      </c>
      <c r="J2026" s="203" t="str">
        <f t="shared" si="98"/>
        <v/>
      </c>
      <c r="K2026" s="54" t="str">
        <f t="shared" si="97"/>
        <v>By  Rs/-0</v>
      </c>
      <c r="L2026" s="51">
        <f>SUMIFS(D$2:D2026,C$2:C2026,C2026)-SUMIFS(E$2:E2026,C$2:C2026,C2026)+IFERROR(VLOOKUP(C2026,Master!B$1:F$101,5,FALSE),0)</f>
        <v>0</v>
      </c>
    </row>
    <row r="2027" spans="1:12">
      <c r="A2027" s="47">
        <f>IF(I2027=0,A2026,COUNTIF(I$2:I2027,"=0")+1)</f>
        <v>513</v>
      </c>
      <c r="B2027" s="203"/>
      <c r="C2027" s="345"/>
      <c r="D2027" s="189"/>
      <c r="E2027" s="188"/>
      <c r="F2027" s="190"/>
      <c r="G2027" t="e">
        <f t="shared" si="99"/>
        <v>#N/A</v>
      </c>
      <c r="H2027">
        <f>ROW()</f>
        <v>2027</v>
      </c>
      <c r="I2027" t="str">
        <f>IF(SUM(D2027:E2027)&lt;&gt;0,SUM(D$2:D2027)-SUM(E$2:E2027),"")</f>
        <v/>
      </c>
      <c r="J2027" s="203" t="str">
        <f t="shared" si="98"/>
        <v/>
      </c>
      <c r="K2027" s="54" t="str">
        <f t="shared" si="97"/>
        <v>By  Rs/-0</v>
      </c>
      <c r="L2027" s="51">
        <f>SUMIFS(D$2:D2027,C$2:C2027,C2027)-SUMIFS(E$2:E2027,C$2:C2027,C2027)+IFERROR(VLOOKUP(C2027,Master!B$1:F$101,5,FALSE),0)</f>
        <v>0</v>
      </c>
    </row>
    <row r="2028" spans="1:12">
      <c r="A2028" s="47">
        <f>IF(I2028=0,A2027,COUNTIF(I$2:I2028,"=0")+1)</f>
        <v>513</v>
      </c>
      <c r="B2028" s="203"/>
      <c r="C2028" s="345"/>
      <c r="D2028" s="189"/>
      <c r="E2028" s="188"/>
      <c r="F2028" s="190"/>
      <c r="G2028" t="e">
        <f t="shared" si="99"/>
        <v>#N/A</v>
      </c>
      <c r="H2028">
        <f>ROW()</f>
        <v>2028</v>
      </c>
      <c r="I2028" t="str">
        <f>IF(SUM(D2028:E2028)&lt;&gt;0,SUM(D$2:D2028)-SUM(E$2:E2028),"")</f>
        <v/>
      </c>
      <c r="J2028" s="203" t="str">
        <f t="shared" si="98"/>
        <v/>
      </c>
      <c r="K2028" s="54" t="str">
        <f t="shared" si="97"/>
        <v>By  Rs/-0</v>
      </c>
      <c r="L2028" s="51">
        <f>SUMIFS(D$2:D2028,C$2:C2028,C2028)-SUMIFS(E$2:E2028,C$2:C2028,C2028)+IFERROR(VLOOKUP(C2028,Master!B$1:F$101,5,FALSE),0)</f>
        <v>0</v>
      </c>
    </row>
    <row r="2029" spans="1:12">
      <c r="A2029" s="47">
        <f>IF(I2029=0,A2028,COUNTIF(I$2:I2029,"=0")+1)</f>
        <v>513</v>
      </c>
      <c r="B2029" s="203"/>
      <c r="C2029" s="345"/>
      <c r="D2029" s="189"/>
      <c r="E2029" s="188"/>
      <c r="F2029" s="190"/>
      <c r="G2029" t="e">
        <f t="shared" si="99"/>
        <v>#N/A</v>
      </c>
      <c r="H2029">
        <f>ROW()</f>
        <v>2029</v>
      </c>
      <c r="I2029" t="str">
        <f>IF(SUM(D2029:E2029)&lt;&gt;0,SUM(D$2:D2029)-SUM(E$2:E2029),"")</f>
        <v/>
      </c>
      <c r="J2029" s="203" t="str">
        <f t="shared" si="98"/>
        <v/>
      </c>
      <c r="K2029" s="54" t="str">
        <f t="shared" si="97"/>
        <v>By  Rs/-0</v>
      </c>
      <c r="L2029" s="51">
        <f>SUMIFS(D$2:D2029,C$2:C2029,C2029)-SUMIFS(E$2:E2029,C$2:C2029,C2029)+IFERROR(VLOOKUP(C2029,Master!B$1:F$101,5,FALSE),0)</f>
        <v>0</v>
      </c>
    </row>
    <row r="2030" spans="1:12">
      <c r="A2030" s="47">
        <f>IF(I2030=0,A2029,COUNTIF(I$2:I2030,"=0")+1)</f>
        <v>513</v>
      </c>
      <c r="B2030" s="203"/>
      <c r="C2030" s="345"/>
      <c r="D2030" s="189"/>
      <c r="E2030" s="188"/>
      <c r="F2030" s="190"/>
      <c r="G2030" t="e">
        <f t="shared" si="99"/>
        <v>#N/A</v>
      </c>
      <c r="H2030">
        <f>ROW()</f>
        <v>2030</v>
      </c>
      <c r="I2030" t="str">
        <f>IF(SUM(D2030:E2030)&lt;&gt;0,SUM(D$2:D2030)-SUM(E$2:E2030),"")</f>
        <v/>
      </c>
      <c r="J2030" s="203" t="str">
        <f t="shared" si="98"/>
        <v/>
      </c>
      <c r="K2030" s="54" t="str">
        <f t="shared" si="97"/>
        <v>By  Rs/-0</v>
      </c>
      <c r="L2030" s="51">
        <f>SUMIFS(D$2:D2030,C$2:C2030,C2030)-SUMIFS(E$2:E2030,C$2:C2030,C2030)+IFERROR(VLOOKUP(C2030,Master!B$1:F$101,5,FALSE),0)</f>
        <v>0</v>
      </c>
    </row>
    <row r="2031" spans="1:12">
      <c r="A2031" s="47">
        <f>IF(I2031=0,A2030,COUNTIF(I$2:I2031,"=0")+1)</f>
        <v>513</v>
      </c>
      <c r="B2031" s="203"/>
      <c r="C2031" s="345"/>
      <c r="D2031" s="189"/>
      <c r="E2031" s="188"/>
      <c r="F2031" s="190"/>
      <c r="G2031" t="e">
        <f t="shared" si="99"/>
        <v>#N/A</v>
      </c>
      <c r="H2031">
        <f>ROW()</f>
        <v>2031</v>
      </c>
      <c r="I2031" t="str">
        <f>IF(SUM(D2031:E2031)&lt;&gt;0,SUM(D$2:D2031)-SUM(E$2:E2031),"")</f>
        <v/>
      </c>
      <c r="J2031" s="203" t="str">
        <f t="shared" si="98"/>
        <v/>
      </c>
      <c r="K2031" s="54" t="str">
        <f t="shared" si="97"/>
        <v>By  Rs/-0</v>
      </c>
      <c r="L2031" s="51">
        <f>SUMIFS(D$2:D2031,C$2:C2031,C2031)-SUMIFS(E$2:E2031,C$2:C2031,C2031)+IFERROR(VLOOKUP(C2031,Master!B$1:F$101,5,FALSE),0)</f>
        <v>0</v>
      </c>
    </row>
    <row r="2032" spans="1:12">
      <c r="A2032" s="47">
        <f>IF(I2032=0,A2031,COUNTIF(I$2:I2032,"=0")+1)</f>
        <v>513</v>
      </c>
      <c r="B2032" s="203"/>
      <c r="C2032" s="345"/>
      <c r="D2032" s="189"/>
      <c r="E2032" s="188"/>
      <c r="F2032" s="190"/>
      <c r="G2032" t="e">
        <f t="shared" si="99"/>
        <v>#N/A</v>
      </c>
      <c r="H2032">
        <f>ROW()</f>
        <v>2032</v>
      </c>
      <c r="I2032" t="str">
        <f>IF(SUM(D2032:E2032)&lt;&gt;0,SUM(D$2:D2032)-SUM(E$2:E2032),"")</f>
        <v/>
      </c>
      <c r="J2032" s="203" t="str">
        <f t="shared" si="98"/>
        <v/>
      </c>
      <c r="K2032" s="54" t="str">
        <f t="shared" si="97"/>
        <v>By  Rs/-0</v>
      </c>
      <c r="L2032" s="51">
        <f>SUMIFS(D$2:D2032,C$2:C2032,C2032)-SUMIFS(E$2:E2032,C$2:C2032,C2032)+IFERROR(VLOOKUP(C2032,Master!B$1:F$101,5,FALSE),0)</f>
        <v>0</v>
      </c>
    </row>
    <row r="2033" spans="1:12">
      <c r="A2033" s="47">
        <f>IF(I2033=0,A2032,COUNTIF(I$2:I2033,"=0")+1)</f>
        <v>513</v>
      </c>
      <c r="B2033" s="203"/>
      <c r="C2033" s="345"/>
      <c r="D2033" s="189"/>
      <c r="E2033" s="188"/>
      <c r="F2033" s="190"/>
      <c r="G2033" t="e">
        <f t="shared" si="99"/>
        <v>#N/A</v>
      </c>
      <c r="H2033">
        <f>ROW()</f>
        <v>2033</v>
      </c>
      <c r="I2033" t="str">
        <f>IF(SUM(D2033:E2033)&lt;&gt;0,SUM(D$2:D2033)-SUM(E$2:E2033),"")</f>
        <v/>
      </c>
      <c r="J2033" s="203" t="str">
        <f t="shared" si="98"/>
        <v/>
      </c>
      <c r="K2033" s="54" t="str">
        <f t="shared" si="97"/>
        <v>By  Rs/-0</v>
      </c>
      <c r="L2033" s="51">
        <f>SUMIFS(D$2:D2033,C$2:C2033,C2033)-SUMIFS(E$2:E2033,C$2:C2033,C2033)+IFERROR(VLOOKUP(C2033,Master!B$1:F$101,5,FALSE),0)</f>
        <v>0</v>
      </c>
    </row>
    <row r="2034" spans="1:12">
      <c r="A2034" s="47">
        <f>IF(I2034=0,A2033,COUNTIF(I$2:I2034,"=0")+1)</f>
        <v>513</v>
      </c>
      <c r="B2034" s="203"/>
      <c r="C2034" s="345"/>
      <c r="D2034" s="189"/>
      <c r="E2034" s="188"/>
      <c r="F2034" s="190"/>
      <c r="G2034" t="e">
        <f t="shared" si="99"/>
        <v>#N/A</v>
      </c>
      <c r="H2034">
        <f>ROW()</f>
        <v>2034</v>
      </c>
      <c r="I2034" t="str">
        <f>IF(SUM(D2034:E2034)&lt;&gt;0,SUM(D$2:D2034)-SUM(E$2:E2034),"")</f>
        <v/>
      </c>
      <c r="J2034" s="203" t="str">
        <f t="shared" si="98"/>
        <v/>
      </c>
      <c r="K2034" s="54" t="str">
        <f t="shared" si="97"/>
        <v>By  Rs/-0</v>
      </c>
      <c r="L2034" s="51">
        <f>SUMIFS(D$2:D2034,C$2:C2034,C2034)-SUMIFS(E$2:E2034,C$2:C2034,C2034)+IFERROR(VLOOKUP(C2034,Master!B$1:F$101,5,FALSE),0)</f>
        <v>0</v>
      </c>
    </row>
    <row r="2035" spans="1:12">
      <c r="A2035" s="47">
        <f>IF(I2035=0,A2034,COUNTIF(I$2:I2035,"=0")+1)</f>
        <v>513</v>
      </c>
      <c r="B2035" s="203"/>
      <c r="C2035" s="345"/>
      <c r="D2035" s="189"/>
      <c r="E2035" s="188"/>
      <c r="F2035" s="190"/>
      <c r="G2035" t="e">
        <f t="shared" si="99"/>
        <v>#N/A</v>
      </c>
      <c r="H2035">
        <f>ROW()</f>
        <v>2035</v>
      </c>
      <c r="I2035" t="str">
        <f>IF(SUM(D2035:E2035)&lt;&gt;0,SUM(D$2:D2035)-SUM(E$2:E2035),"")</f>
        <v/>
      </c>
      <c r="J2035" s="203" t="str">
        <f t="shared" si="98"/>
        <v/>
      </c>
      <c r="K2035" s="54" t="str">
        <f t="shared" si="97"/>
        <v>By  Rs/-0</v>
      </c>
      <c r="L2035" s="51">
        <f>SUMIFS(D$2:D2035,C$2:C2035,C2035)-SUMIFS(E$2:E2035,C$2:C2035,C2035)+IFERROR(VLOOKUP(C2035,Master!B$1:F$101,5,FALSE),0)</f>
        <v>0</v>
      </c>
    </row>
    <row r="2036" spans="1:12">
      <c r="A2036" s="47">
        <f>IF(I2036=0,A2035,COUNTIF(I$2:I2036,"=0")+1)</f>
        <v>513</v>
      </c>
      <c r="B2036" s="203"/>
      <c r="C2036" s="345"/>
      <c r="D2036" s="189"/>
      <c r="E2036" s="188"/>
      <c r="F2036" s="190"/>
      <c r="G2036" t="e">
        <f t="shared" ref="G2036:G2099" si="100">VLOOKUP(C2036,LL,2,FALSE)</f>
        <v>#N/A</v>
      </c>
      <c r="H2036">
        <f>ROW()</f>
        <v>2036</v>
      </c>
      <c r="I2036" s="58" t="str">
        <f>IF(SUM(D2036:E2036)&lt;&gt;0,SUM(D$2:D2036)-SUM(E$2:E2036),"")</f>
        <v/>
      </c>
      <c r="J2036" s="203" t="str">
        <f t="shared" si="98"/>
        <v/>
      </c>
      <c r="K2036" s="58" t="str">
        <f t="shared" si="97"/>
        <v>By  Rs/-0</v>
      </c>
      <c r="L2036" s="51">
        <f>SUMIFS(D$2:D2036,C$2:C2036,C2036)-SUMIFS(E$2:E2036,C$2:C2036,C2036)+IFERROR(VLOOKUP(C2036,Master!B$1:F$101,5,FALSE),0)</f>
        <v>0</v>
      </c>
    </row>
    <row r="2037" spans="1:12">
      <c r="A2037" s="47">
        <f>IF(I2037=0,A2036,COUNTIF(I$2:I2037,"=0")+1)</f>
        <v>513</v>
      </c>
      <c r="B2037" s="203"/>
      <c r="C2037" s="345"/>
      <c r="D2037" s="189"/>
      <c r="E2037" s="188"/>
      <c r="F2037" s="190"/>
      <c r="G2037" t="e">
        <f t="shared" si="100"/>
        <v>#N/A</v>
      </c>
      <c r="H2037">
        <f>ROW()</f>
        <v>2037</v>
      </c>
      <c r="I2037" s="58" t="str">
        <f>IF(SUM(D2037:E2037)&lt;&gt;0,SUM(D$2:D2037)-SUM(E$2:E2037),"")</f>
        <v/>
      </c>
      <c r="J2037" s="203" t="str">
        <f t="shared" si="98"/>
        <v/>
      </c>
      <c r="K2037" s="58" t="str">
        <f t="shared" si="97"/>
        <v>By  Rs/-0</v>
      </c>
      <c r="L2037" s="51">
        <f>SUMIFS(D$2:D2037,C$2:C2037,C2037)-SUMIFS(E$2:E2037,C$2:C2037,C2037)+IFERROR(VLOOKUP(C2037,Master!B$1:F$101,5,FALSE),0)</f>
        <v>0</v>
      </c>
    </row>
    <row r="2038" spans="1:12">
      <c r="A2038" s="47">
        <f>IF(I2038=0,A2037,COUNTIF(I$2:I2038,"=0")+1)</f>
        <v>513</v>
      </c>
      <c r="B2038" s="203"/>
      <c r="C2038" s="345"/>
      <c r="D2038" s="189"/>
      <c r="E2038" s="188"/>
      <c r="F2038" s="190"/>
      <c r="G2038" t="e">
        <f t="shared" si="100"/>
        <v>#N/A</v>
      </c>
      <c r="H2038">
        <f>ROW()</f>
        <v>2038</v>
      </c>
      <c r="I2038" s="58" t="str">
        <f>IF(SUM(D2038:E2038)&lt;&gt;0,SUM(D$2:D2038)-SUM(E$2:E2038),"")</f>
        <v/>
      </c>
      <c r="J2038" s="203" t="str">
        <f t="shared" si="98"/>
        <v/>
      </c>
      <c r="K2038" s="58" t="str">
        <f t="shared" si="97"/>
        <v>By  Rs/-0</v>
      </c>
      <c r="L2038" s="51">
        <f>SUMIFS(D$2:D2038,C$2:C2038,C2038)-SUMIFS(E$2:E2038,C$2:C2038,C2038)+IFERROR(VLOOKUP(C2038,Master!B$1:F$101,5,FALSE),0)</f>
        <v>0</v>
      </c>
    </row>
    <row r="2039" spans="1:12">
      <c r="A2039" s="47">
        <f>IF(I2039=0,A2038,COUNTIF(I$2:I2039,"=0")+1)</f>
        <v>513</v>
      </c>
      <c r="B2039" s="203"/>
      <c r="C2039" s="345"/>
      <c r="D2039" s="189"/>
      <c r="E2039" s="188"/>
      <c r="F2039" s="190"/>
      <c r="G2039" t="e">
        <f t="shared" si="100"/>
        <v>#N/A</v>
      </c>
      <c r="H2039">
        <f>ROW()</f>
        <v>2039</v>
      </c>
      <c r="I2039" s="58" t="str">
        <f>IF(SUM(D2039:E2039)&lt;&gt;0,SUM(D$2:D2039)-SUM(E$2:E2039),"")</f>
        <v/>
      </c>
      <c r="J2039" s="203" t="str">
        <f t="shared" si="98"/>
        <v/>
      </c>
      <c r="K2039" s="58" t="str">
        <f t="shared" si="97"/>
        <v>By  Rs/-0</v>
      </c>
      <c r="L2039" s="51">
        <f>SUMIFS(D$2:D2039,C$2:C2039,C2039)-SUMIFS(E$2:E2039,C$2:C2039,C2039)+IFERROR(VLOOKUP(C2039,Master!B$1:F$101,5,FALSE),0)</f>
        <v>0</v>
      </c>
    </row>
    <row r="2040" spans="1:12">
      <c r="A2040" s="47">
        <f>IF(I2040=0,A2039,COUNTIF(I$2:I2040,"=0")+1)</f>
        <v>513</v>
      </c>
      <c r="B2040" s="203"/>
      <c r="C2040" s="345"/>
      <c r="D2040" s="189"/>
      <c r="E2040" s="188"/>
      <c r="F2040" s="190"/>
      <c r="G2040" t="e">
        <f t="shared" si="100"/>
        <v>#N/A</v>
      </c>
      <c r="H2040">
        <f>ROW()</f>
        <v>2040</v>
      </c>
      <c r="I2040" s="58" t="str">
        <f>IF(SUM(D2040:E2040)&lt;&gt;0,SUM(D$2:D2040)-SUM(E$2:E2040),"")</f>
        <v/>
      </c>
      <c r="J2040" s="203" t="str">
        <f t="shared" si="98"/>
        <v/>
      </c>
      <c r="K2040" s="58" t="str">
        <f t="shared" si="97"/>
        <v>By  Rs/-0</v>
      </c>
      <c r="L2040" s="51">
        <f>SUMIFS(D$2:D2040,C$2:C2040,C2040)-SUMIFS(E$2:E2040,C$2:C2040,C2040)+IFERROR(VLOOKUP(C2040,Master!B$1:F$101,5,FALSE),0)</f>
        <v>0</v>
      </c>
    </row>
    <row r="2041" spans="1:12">
      <c r="A2041" s="47">
        <f>IF(I2041=0,A2040,COUNTIF(I$2:I2041,"=0")+1)</f>
        <v>513</v>
      </c>
      <c r="B2041" s="203"/>
      <c r="C2041" s="345"/>
      <c r="D2041" s="189"/>
      <c r="E2041" s="188"/>
      <c r="F2041" s="190"/>
      <c r="G2041" t="e">
        <f t="shared" si="100"/>
        <v>#N/A</v>
      </c>
      <c r="H2041">
        <f>ROW()</f>
        <v>2041</v>
      </c>
      <c r="I2041" s="58" t="str">
        <f>IF(SUM(D2041:E2041)&lt;&gt;0,SUM(D$2:D2041)-SUM(E$2:E2041),"")</f>
        <v/>
      </c>
      <c r="J2041" s="203" t="str">
        <f t="shared" si="98"/>
        <v/>
      </c>
      <c r="K2041" s="58" t="str">
        <f t="shared" si="97"/>
        <v>By  Rs/-0</v>
      </c>
      <c r="L2041" s="51">
        <f>SUMIFS(D$2:D2041,C$2:C2041,C2041)-SUMIFS(E$2:E2041,C$2:C2041,C2041)+IFERROR(VLOOKUP(C2041,Master!B$1:F$101,5,FALSE),0)</f>
        <v>0</v>
      </c>
    </row>
    <row r="2042" spans="1:12">
      <c r="A2042" s="47">
        <f>IF(I2042=0,A2041,COUNTIF(I$2:I2042,"=0")+1)</f>
        <v>513</v>
      </c>
      <c r="B2042" s="203"/>
      <c r="C2042" s="345"/>
      <c r="D2042" s="189"/>
      <c r="E2042" s="188"/>
      <c r="F2042" s="190"/>
      <c r="G2042" t="e">
        <f t="shared" si="100"/>
        <v>#N/A</v>
      </c>
      <c r="H2042">
        <f>ROW()</f>
        <v>2042</v>
      </c>
      <c r="I2042" s="58" t="str">
        <f>IF(SUM(D2042:E2042)&lt;&gt;0,SUM(D$2:D2042)-SUM(E$2:E2042),"")</f>
        <v/>
      </c>
      <c r="J2042" s="203" t="str">
        <f t="shared" si="98"/>
        <v/>
      </c>
      <c r="K2042" s="58" t="str">
        <f t="shared" si="97"/>
        <v>By  Rs/-0</v>
      </c>
      <c r="L2042" s="51">
        <f>SUMIFS(D$2:D2042,C$2:C2042,C2042)-SUMIFS(E$2:E2042,C$2:C2042,C2042)+IFERROR(VLOOKUP(C2042,Master!B$1:F$101,5,FALSE),0)</f>
        <v>0</v>
      </c>
    </row>
    <row r="2043" spans="1:12">
      <c r="A2043" s="47">
        <f>IF(I2043=0,A2042,COUNTIF(I$2:I2043,"=0")+1)</f>
        <v>513</v>
      </c>
      <c r="B2043" s="203"/>
      <c r="C2043" s="345"/>
      <c r="D2043" s="189"/>
      <c r="E2043" s="188"/>
      <c r="F2043" s="190"/>
      <c r="G2043" t="e">
        <f t="shared" si="100"/>
        <v>#N/A</v>
      </c>
      <c r="H2043">
        <f>ROW()</f>
        <v>2043</v>
      </c>
      <c r="I2043" s="58" t="str">
        <f>IF(SUM(D2043:E2043)&lt;&gt;0,SUM(D$2:D2043)-SUM(E$2:E2043),"")</f>
        <v/>
      </c>
      <c r="J2043" s="203" t="str">
        <f t="shared" si="98"/>
        <v/>
      </c>
      <c r="K2043" s="58" t="str">
        <f t="shared" si="97"/>
        <v>By  Rs/-0</v>
      </c>
      <c r="L2043" s="51">
        <f>SUMIFS(D$2:D2043,C$2:C2043,C2043)-SUMIFS(E$2:E2043,C$2:C2043,C2043)+IFERROR(VLOOKUP(C2043,Master!B$1:F$101,5,FALSE),0)</f>
        <v>0</v>
      </c>
    </row>
    <row r="2044" spans="1:12">
      <c r="A2044" s="47">
        <f>IF(I2044=0,A2043,COUNTIF(I$2:I2044,"=0")+1)</f>
        <v>513</v>
      </c>
      <c r="B2044" s="203"/>
      <c r="C2044" s="345"/>
      <c r="D2044" s="189"/>
      <c r="E2044" s="188"/>
      <c r="F2044" s="190"/>
      <c r="G2044" t="e">
        <f t="shared" si="100"/>
        <v>#N/A</v>
      </c>
      <c r="H2044">
        <f>ROW()</f>
        <v>2044</v>
      </c>
      <c r="I2044" s="58" t="str">
        <f>IF(SUM(D2044:E2044)&lt;&gt;0,SUM(D$2:D2044)-SUM(E$2:E2044),"")</f>
        <v/>
      </c>
      <c r="J2044" s="203" t="str">
        <f t="shared" si="98"/>
        <v/>
      </c>
      <c r="K2044" s="58" t="str">
        <f t="shared" si="97"/>
        <v>By  Rs/-0</v>
      </c>
      <c r="L2044" s="51">
        <f>SUMIFS(D$2:D2044,C$2:C2044,C2044)-SUMIFS(E$2:E2044,C$2:C2044,C2044)+IFERROR(VLOOKUP(C2044,Master!B$1:F$101,5,FALSE),0)</f>
        <v>0</v>
      </c>
    </row>
    <row r="2045" spans="1:12">
      <c r="A2045" s="47">
        <f>IF(I2045=0,A2044,COUNTIF(I$2:I2045,"=0")+1)</f>
        <v>513</v>
      </c>
      <c r="B2045" s="203"/>
      <c r="C2045" s="345"/>
      <c r="D2045" s="189"/>
      <c r="E2045" s="188"/>
      <c r="F2045" s="190"/>
      <c r="G2045" t="e">
        <f t="shared" si="100"/>
        <v>#N/A</v>
      </c>
      <c r="H2045">
        <f>ROW()</f>
        <v>2045</v>
      </c>
      <c r="I2045" s="58" t="str">
        <f>IF(SUM(D2045:E2045)&lt;&gt;0,SUM(D$2:D2045)-SUM(E$2:E2045),"")</f>
        <v/>
      </c>
      <c r="J2045" s="203" t="str">
        <f t="shared" si="98"/>
        <v/>
      </c>
      <c r="K2045" s="58" t="str">
        <f t="shared" si="97"/>
        <v>By  Rs/-0</v>
      </c>
      <c r="L2045" s="51">
        <f>SUMIFS(D$2:D2045,C$2:C2045,C2045)-SUMIFS(E$2:E2045,C$2:C2045,C2045)+IFERROR(VLOOKUP(C2045,Master!B$1:F$101,5,FALSE),0)</f>
        <v>0</v>
      </c>
    </row>
    <row r="2046" spans="1:12">
      <c r="A2046" s="47">
        <f>IF(I2046=0,A2045,COUNTIF(I$2:I2046,"=0")+1)</f>
        <v>513</v>
      </c>
      <c r="B2046" s="203"/>
      <c r="C2046" s="345"/>
      <c r="D2046" s="189"/>
      <c r="E2046" s="188"/>
      <c r="F2046" s="190"/>
      <c r="G2046" t="e">
        <f t="shared" si="100"/>
        <v>#N/A</v>
      </c>
      <c r="H2046">
        <f>ROW()</f>
        <v>2046</v>
      </c>
      <c r="I2046" s="58" t="str">
        <f>IF(SUM(D2046:E2046)&lt;&gt;0,SUM(D$2:D2046)-SUM(E$2:E2046),"")</f>
        <v/>
      </c>
      <c r="J2046" s="203" t="str">
        <f t="shared" si="98"/>
        <v/>
      </c>
      <c r="K2046" s="58" t="str">
        <f t="shared" si="97"/>
        <v>By  Rs/-0</v>
      </c>
      <c r="L2046" s="51">
        <f>SUMIFS(D$2:D2046,C$2:C2046,C2046)-SUMIFS(E$2:E2046,C$2:C2046,C2046)+IFERROR(VLOOKUP(C2046,Master!B$1:F$101,5,FALSE),0)</f>
        <v>0</v>
      </c>
    </row>
    <row r="2047" spans="1:12">
      <c r="A2047" s="47">
        <f>IF(I2047=0,A2046,COUNTIF(I$2:I2047,"=0")+1)</f>
        <v>513</v>
      </c>
      <c r="B2047" s="203"/>
      <c r="C2047" s="345"/>
      <c r="D2047" s="189"/>
      <c r="E2047" s="188"/>
      <c r="F2047" s="190"/>
      <c r="G2047" t="e">
        <f t="shared" si="100"/>
        <v>#N/A</v>
      </c>
      <c r="H2047">
        <f>ROW()</f>
        <v>2047</v>
      </c>
      <c r="I2047" s="58" t="str">
        <f>IF(SUM(D2047:E2047)&lt;&gt;0,SUM(D$2:D2047)-SUM(E$2:E2047),"")</f>
        <v/>
      </c>
      <c r="J2047" s="203" t="str">
        <f t="shared" si="98"/>
        <v/>
      </c>
      <c r="K2047" s="58" t="str">
        <f t="shared" si="97"/>
        <v>By  Rs/-0</v>
      </c>
      <c r="L2047" s="51">
        <f>SUMIFS(D$2:D2047,C$2:C2047,C2047)-SUMIFS(E$2:E2047,C$2:C2047,C2047)+IFERROR(VLOOKUP(C2047,Master!B$1:F$101,5,FALSE),0)</f>
        <v>0</v>
      </c>
    </row>
    <row r="2048" spans="1:12">
      <c r="A2048" s="47">
        <f>IF(I2048=0,A2047,COUNTIF(I$2:I2048,"=0")+1)</f>
        <v>513</v>
      </c>
      <c r="B2048" s="203"/>
      <c r="C2048" s="345"/>
      <c r="D2048" s="189"/>
      <c r="E2048" s="188"/>
      <c r="F2048" s="190"/>
      <c r="G2048" t="e">
        <f t="shared" si="100"/>
        <v>#N/A</v>
      </c>
      <c r="H2048">
        <f>ROW()</f>
        <v>2048</v>
      </c>
      <c r="I2048" s="58" t="str">
        <f>IF(SUM(D2048:E2048)&lt;&gt;0,SUM(D$2:D2048)-SUM(E$2:E2048),"")</f>
        <v/>
      </c>
      <c r="J2048" s="203" t="str">
        <f t="shared" si="98"/>
        <v/>
      </c>
      <c r="K2048" s="58" t="str">
        <f t="shared" si="97"/>
        <v>By  Rs/-0</v>
      </c>
      <c r="L2048" s="51">
        <f>SUMIFS(D$2:D2048,C$2:C2048,C2048)-SUMIFS(E$2:E2048,C$2:C2048,C2048)+IFERROR(VLOOKUP(C2048,Master!B$1:F$101,5,FALSE),0)</f>
        <v>0</v>
      </c>
    </row>
    <row r="2049" spans="1:12">
      <c r="A2049" s="47">
        <f>IF(I2049=0,A2048,COUNTIF(I$2:I2049,"=0")+1)</f>
        <v>513</v>
      </c>
      <c r="B2049" s="203"/>
      <c r="C2049" s="345"/>
      <c r="D2049" s="189"/>
      <c r="E2049" s="188"/>
      <c r="F2049" s="190"/>
      <c r="G2049" t="e">
        <f t="shared" si="100"/>
        <v>#N/A</v>
      </c>
      <c r="H2049">
        <f>ROW()</f>
        <v>2049</v>
      </c>
      <c r="I2049" s="58" t="str">
        <f>IF(SUM(D2049:E2049)&lt;&gt;0,SUM(D$2:D2049)-SUM(E$2:E2049),"")</f>
        <v/>
      </c>
      <c r="J2049" s="203" t="str">
        <f t="shared" si="98"/>
        <v/>
      </c>
      <c r="K2049" s="58" t="str">
        <f t="shared" si="97"/>
        <v>By  Rs/-0</v>
      </c>
      <c r="L2049" s="51">
        <f>SUMIFS(D$2:D2049,C$2:C2049,C2049)-SUMIFS(E$2:E2049,C$2:C2049,C2049)+IFERROR(VLOOKUP(C2049,Master!B$1:F$101,5,FALSE),0)</f>
        <v>0</v>
      </c>
    </row>
    <row r="2050" spans="1:12">
      <c r="A2050" s="47">
        <f>IF(I2050=0,A2049,COUNTIF(I$2:I2050,"=0")+1)</f>
        <v>513</v>
      </c>
      <c r="B2050" s="203"/>
      <c r="C2050" s="345"/>
      <c r="D2050" s="189"/>
      <c r="E2050" s="188"/>
      <c r="F2050" s="190"/>
      <c r="G2050" t="e">
        <f t="shared" si="100"/>
        <v>#N/A</v>
      </c>
      <c r="H2050">
        <f>ROW()</f>
        <v>2050</v>
      </c>
      <c r="I2050" s="58" t="str">
        <f>IF(SUM(D2050:E2050)&lt;&gt;0,SUM(D$2:D2050)-SUM(E$2:E2050),"")</f>
        <v/>
      </c>
      <c r="J2050" s="203" t="str">
        <f t="shared" si="98"/>
        <v/>
      </c>
      <c r="K2050" s="58" t="str">
        <f t="shared" ref="K2050:K2101" si="101">IF(I2050=0,"By "&amp;C2049&amp;" Rs/- "&amp;SUM(D2049:E2049),"By "&amp;C2051&amp;" Rs/-"&amp;SUM(D2051:E2051))</f>
        <v>By  Rs/-0</v>
      </c>
      <c r="L2050" s="51">
        <f>SUMIFS(D$2:D2050,C$2:C2050,C2050)-SUMIFS(E$2:E2050,C$2:C2050,C2050)+IFERROR(VLOOKUP(C2050,Master!B$1:F$101,5,FALSE),0)</f>
        <v>0</v>
      </c>
    </row>
    <row r="2051" spans="1:12">
      <c r="A2051" s="47">
        <f>IF(I2051=0,A2050,COUNTIF(I$2:I2051,"=0")+1)</f>
        <v>513</v>
      </c>
      <c r="B2051" s="203"/>
      <c r="C2051" s="345"/>
      <c r="D2051" s="189"/>
      <c r="E2051" s="188"/>
      <c r="F2051" s="190"/>
      <c r="G2051" t="e">
        <f t="shared" si="100"/>
        <v>#N/A</v>
      </c>
      <c r="H2051">
        <f>ROW()</f>
        <v>2051</v>
      </c>
      <c r="I2051" s="58" t="str">
        <f>IF(SUM(D2051:E2051)&lt;&gt;0,SUM(D$2:D2051)-SUM(E$2:E2051),"")</f>
        <v/>
      </c>
      <c r="J2051" s="203" t="str">
        <f t="shared" ref="J2051:J2114" si="102">IFERROR(AVERAGEIFS(B:B,A:A,A2051),"")</f>
        <v/>
      </c>
      <c r="K2051" s="58" t="str">
        <f t="shared" si="101"/>
        <v>By  Rs/-0</v>
      </c>
      <c r="L2051" s="51">
        <f>SUMIFS(D$2:D2051,C$2:C2051,C2051)-SUMIFS(E$2:E2051,C$2:C2051,C2051)+IFERROR(VLOOKUP(C2051,Master!B$1:F$101,5,FALSE),0)</f>
        <v>0</v>
      </c>
    </row>
    <row r="2052" spans="1:12">
      <c r="A2052" s="47">
        <f>IF(I2052=0,A2051,COUNTIF(I$2:I2052,"=0")+1)</f>
        <v>513</v>
      </c>
      <c r="B2052" s="203"/>
      <c r="C2052" s="345"/>
      <c r="D2052" s="189"/>
      <c r="E2052" s="188"/>
      <c r="F2052" s="190"/>
      <c r="G2052" t="e">
        <f t="shared" si="100"/>
        <v>#N/A</v>
      </c>
      <c r="H2052">
        <f>ROW()</f>
        <v>2052</v>
      </c>
      <c r="I2052" s="58" t="str">
        <f>IF(SUM(D2052:E2052)&lt;&gt;0,SUM(D$2:D2052)-SUM(E$2:E2052),"")</f>
        <v/>
      </c>
      <c r="J2052" s="203" t="str">
        <f t="shared" si="102"/>
        <v/>
      </c>
      <c r="K2052" s="58" t="str">
        <f t="shared" si="101"/>
        <v>By  Rs/-0</v>
      </c>
      <c r="L2052" s="51">
        <f>SUMIFS(D$2:D2052,C$2:C2052,C2052)-SUMIFS(E$2:E2052,C$2:C2052,C2052)+IFERROR(VLOOKUP(C2052,Master!B$1:F$101,5,FALSE),0)</f>
        <v>0</v>
      </c>
    </row>
    <row r="2053" spans="1:12">
      <c r="A2053" s="47">
        <f>IF(I2053=0,A2052,COUNTIF(I$2:I2053,"=0")+1)</f>
        <v>513</v>
      </c>
      <c r="B2053" s="203"/>
      <c r="C2053" s="345"/>
      <c r="D2053" s="189"/>
      <c r="E2053" s="188"/>
      <c r="F2053" s="190"/>
      <c r="G2053" t="e">
        <f t="shared" si="100"/>
        <v>#N/A</v>
      </c>
      <c r="H2053">
        <f>ROW()</f>
        <v>2053</v>
      </c>
      <c r="I2053" s="58" t="str">
        <f>IF(SUM(D2053:E2053)&lt;&gt;0,SUM(D$2:D2053)-SUM(E$2:E2053),"")</f>
        <v/>
      </c>
      <c r="J2053" s="203" t="str">
        <f t="shared" si="102"/>
        <v/>
      </c>
      <c r="K2053" s="58" t="str">
        <f t="shared" si="101"/>
        <v>By  Rs/-0</v>
      </c>
      <c r="L2053" s="51">
        <f>SUMIFS(D$2:D2053,C$2:C2053,C2053)-SUMIFS(E$2:E2053,C$2:C2053,C2053)+IFERROR(VLOOKUP(C2053,Master!B$1:F$101,5,FALSE),0)</f>
        <v>0</v>
      </c>
    </row>
    <row r="2054" spans="1:12">
      <c r="A2054" s="47">
        <f>IF(I2054=0,A2053,COUNTIF(I$2:I2054,"=0")+1)</f>
        <v>513</v>
      </c>
      <c r="B2054" s="203"/>
      <c r="C2054" s="345"/>
      <c r="D2054" s="189"/>
      <c r="E2054" s="188"/>
      <c r="F2054" s="190"/>
      <c r="G2054" t="e">
        <f t="shared" si="100"/>
        <v>#N/A</v>
      </c>
      <c r="H2054">
        <f>ROW()</f>
        <v>2054</v>
      </c>
      <c r="I2054" s="58" t="str">
        <f>IF(SUM(D2054:E2054)&lt;&gt;0,SUM(D$2:D2054)-SUM(E$2:E2054),"")</f>
        <v/>
      </c>
      <c r="J2054" s="203" t="str">
        <f t="shared" si="102"/>
        <v/>
      </c>
      <c r="K2054" s="58" t="str">
        <f t="shared" si="101"/>
        <v>By  Rs/-0</v>
      </c>
      <c r="L2054" s="51">
        <f>SUMIFS(D$2:D2054,C$2:C2054,C2054)-SUMIFS(E$2:E2054,C$2:C2054,C2054)+IFERROR(VLOOKUP(C2054,Master!B$1:F$101,5,FALSE),0)</f>
        <v>0</v>
      </c>
    </row>
    <row r="2055" spans="1:12">
      <c r="A2055" s="47">
        <f>IF(I2055=0,A2054,COUNTIF(I$2:I2055,"=0")+1)</f>
        <v>513</v>
      </c>
      <c r="B2055" s="203"/>
      <c r="C2055" s="345"/>
      <c r="D2055" s="189"/>
      <c r="E2055" s="188"/>
      <c r="F2055" s="190"/>
      <c r="G2055" t="e">
        <f t="shared" si="100"/>
        <v>#N/A</v>
      </c>
      <c r="H2055">
        <f>ROW()</f>
        <v>2055</v>
      </c>
      <c r="I2055" s="58" t="str">
        <f>IF(SUM(D2055:E2055)&lt;&gt;0,SUM(D$2:D2055)-SUM(E$2:E2055),"")</f>
        <v/>
      </c>
      <c r="J2055" s="203" t="str">
        <f t="shared" si="102"/>
        <v/>
      </c>
      <c r="K2055" s="58" t="str">
        <f t="shared" si="101"/>
        <v>By  Rs/-0</v>
      </c>
      <c r="L2055" s="51">
        <f>SUMIFS(D$2:D2055,C$2:C2055,C2055)-SUMIFS(E$2:E2055,C$2:C2055,C2055)+IFERROR(VLOOKUP(C2055,Master!B$1:F$101,5,FALSE),0)</f>
        <v>0</v>
      </c>
    </row>
    <row r="2056" spans="1:12">
      <c r="A2056" s="47">
        <f>IF(I2056=0,A2055,COUNTIF(I$2:I2056,"=0")+1)</f>
        <v>513</v>
      </c>
      <c r="B2056" s="203"/>
      <c r="C2056" s="345"/>
      <c r="D2056" s="189"/>
      <c r="E2056" s="188"/>
      <c r="F2056" s="190"/>
      <c r="G2056" t="e">
        <f t="shared" si="100"/>
        <v>#N/A</v>
      </c>
      <c r="H2056">
        <f>ROW()</f>
        <v>2056</v>
      </c>
      <c r="I2056" s="58" t="str">
        <f>IF(SUM(D2056:E2056)&lt;&gt;0,SUM(D$2:D2056)-SUM(E$2:E2056),"")</f>
        <v/>
      </c>
      <c r="J2056" s="203" t="str">
        <f t="shared" si="102"/>
        <v/>
      </c>
      <c r="K2056" s="58" t="str">
        <f t="shared" si="101"/>
        <v>By  Rs/-0</v>
      </c>
      <c r="L2056" s="51">
        <f>SUMIFS(D$2:D2056,C$2:C2056,C2056)-SUMIFS(E$2:E2056,C$2:C2056,C2056)+IFERROR(VLOOKUP(C2056,Master!B$1:F$101,5,FALSE),0)</f>
        <v>0</v>
      </c>
    </row>
    <row r="2057" spans="1:12">
      <c r="A2057" s="47">
        <f>IF(I2057=0,A2056,COUNTIF(I$2:I2057,"=0")+1)</f>
        <v>513</v>
      </c>
      <c r="B2057" s="203"/>
      <c r="C2057" s="345"/>
      <c r="D2057" s="189"/>
      <c r="E2057" s="188"/>
      <c r="F2057" s="190"/>
      <c r="G2057" t="e">
        <f t="shared" si="100"/>
        <v>#N/A</v>
      </c>
      <c r="H2057">
        <f>ROW()</f>
        <v>2057</v>
      </c>
      <c r="I2057" s="58" t="str">
        <f>IF(SUM(D2057:E2057)&lt;&gt;0,SUM(D$2:D2057)-SUM(E$2:E2057),"")</f>
        <v/>
      </c>
      <c r="J2057" s="203" t="str">
        <f t="shared" si="102"/>
        <v/>
      </c>
      <c r="K2057" s="58" t="str">
        <f t="shared" si="101"/>
        <v>By  Rs/-0</v>
      </c>
      <c r="L2057" s="51">
        <f>SUMIFS(D$2:D2057,C$2:C2057,C2057)-SUMIFS(E$2:E2057,C$2:C2057,C2057)+IFERROR(VLOOKUP(C2057,Master!B$1:F$101,5,FALSE),0)</f>
        <v>0</v>
      </c>
    </row>
    <row r="2058" spans="1:12">
      <c r="A2058" s="47">
        <f>IF(I2058=0,A2057,COUNTIF(I$2:I2058,"=0")+1)</f>
        <v>513</v>
      </c>
      <c r="B2058" s="203"/>
      <c r="C2058" s="345"/>
      <c r="D2058" s="189"/>
      <c r="E2058" s="188"/>
      <c r="F2058" s="190"/>
      <c r="G2058" t="e">
        <f t="shared" si="100"/>
        <v>#N/A</v>
      </c>
      <c r="H2058">
        <f>ROW()</f>
        <v>2058</v>
      </c>
      <c r="I2058" s="58" t="str">
        <f>IF(SUM(D2058:E2058)&lt;&gt;0,SUM(D$2:D2058)-SUM(E$2:E2058),"")</f>
        <v/>
      </c>
      <c r="J2058" s="203" t="str">
        <f t="shared" si="102"/>
        <v/>
      </c>
      <c r="K2058" s="58" t="str">
        <f t="shared" si="101"/>
        <v>By  Rs/-0</v>
      </c>
      <c r="L2058" s="51">
        <f>SUMIFS(D$2:D2058,C$2:C2058,C2058)-SUMIFS(E$2:E2058,C$2:C2058,C2058)+IFERROR(VLOOKUP(C2058,Master!B$1:F$101,5,FALSE),0)</f>
        <v>0</v>
      </c>
    </row>
    <row r="2059" spans="1:12">
      <c r="A2059" s="47">
        <f>IF(I2059=0,A2058,COUNTIF(I$2:I2059,"=0")+1)</f>
        <v>513</v>
      </c>
      <c r="B2059" s="203"/>
      <c r="C2059" s="345"/>
      <c r="D2059" s="189"/>
      <c r="E2059" s="188"/>
      <c r="F2059" s="190"/>
      <c r="G2059" t="e">
        <f t="shared" si="100"/>
        <v>#N/A</v>
      </c>
      <c r="H2059">
        <f>ROW()</f>
        <v>2059</v>
      </c>
      <c r="I2059" s="58" t="str">
        <f>IF(SUM(D2059:E2059)&lt;&gt;0,SUM(D$2:D2059)-SUM(E$2:E2059),"")</f>
        <v/>
      </c>
      <c r="J2059" s="203" t="str">
        <f t="shared" si="102"/>
        <v/>
      </c>
      <c r="K2059" s="58" t="str">
        <f t="shared" si="101"/>
        <v>By  Rs/-0</v>
      </c>
      <c r="L2059" s="51">
        <f>SUMIFS(D$2:D2059,C$2:C2059,C2059)-SUMIFS(E$2:E2059,C$2:C2059,C2059)+IFERROR(VLOOKUP(C2059,Master!B$1:F$101,5,FALSE),0)</f>
        <v>0</v>
      </c>
    </row>
    <row r="2060" spans="1:12">
      <c r="A2060" s="47">
        <f>IF(I2060=0,A2059,COUNTIF(I$2:I2060,"=0")+1)</f>
        <v>513</v>
      </c>
      <c r="B2060" s="203"/>
      <c r="C2060" s="345"/>
      <c r="D2060" s="189"/>
      <c r="E2060" s="188"/>
      <c r="F2060" s="190"/>
      <c r="G2060" t="e">
        <f t="shared" si="100"/>
        <v>#N/A</v>
      </c>
      <c r="H2060">
        <f>ROW()</f>
        <v>2060</v>
      </c>
      <c r="I2060" s="58" t="str">
        <f>IF(SUM(D2060:E2060)&lt;&gt;0,SUM(D$2:D2060)-SUM(E$2:E2060),"")</f>
        <v/>
      </c>
      <c r="J2060" s="203" t="str">
        <f t="shared" si="102"/>
        <v/>
      </c>
      <c r="K2060" s="58" t="str">
        <f t="shared" si="101"/>
        <v>By  Rs/-0</v>
      </c>
      <c r="L2060" s="51">
        <f>SUMIFS(D$2:D2060,C$2:C2060,C2060)-SUMIFS(E$2:E2060,C$2:C2060,C2060)+IFERROR(VLOOKUP(C2060,Master!B$1:F$101,5,FALSE),0)</f>
        <v>0</v>
      </c>
    </row>
    <row r="2061" spans="1:12">
      <c r="A2061" s="47">
        <f>IF(I2061=0,A2060,COUNTIF(I$2:I2061,"=0")+1)</f>
        <v>513</v>
      </c>
      <c r="B2061" s="203"/>
      <c r="C2061" s="345"/>
      <c r="D2061" s="189"/>
      <c r="E2061" s="188"/>
      <c r="F2061" s="190"/>
      <c r="G2061" t="e">
        <f t="shared" si="100"/>
        <v>#N/A</v>
      </c>
      <c r="H2061">
        <f>ROW()</f>
        <v>2061</v>
      </c>
      <c r="I2061" s="58" t="str">
        <f>IF(SUM(D2061:E2061)&lt;&gt;0,SUM(D$2:D2061)-SUM(E$2:E2061),"")</f>
        <v/>
      </c>
      <c r="J2061" s="203" t="str">
        <f t="shared" si="102"/>
        <v/>
      </c>
      <c r="K2061" s="58" t="str">
        <f t="shared" si="101"/>
        <v>By  Rs/-0</v>
      </c>
      <c r="L2061" s="51">
        <f>SUMIFS(D$2:D2061,C$2:C2061,C2061)-SUMIFS(E$2:E2061,C$2:C2061,C2061)+IFERROR(VLOOKUP(C2061,Master!B$1:F$101,5,FALSE),0)</f>
        <v>0</v>
      </c>
    </row>
    <row r="2062" spans="1:12">
      <c r="A2062" s="47">
        <f>IF(I2062=0,A2061,COUNTIF(I$2:I2062,"=0")+1)</f>
        <v>513</v>
      </c>
      <c r="B2062" s="203"/>
      <c r="C2062" s="345"/>
      <c r="D2062" s="189"/>
      <c r="E2062" s="188"/>
      <c r="F2062" s="190"/>
      <c r="G2062" t="e">
        <f t="shared" si="100"/>
        <v>#N/A</v>
      </c>
      <c r="H2062">
        <f>ROW()</f>
        <v>2062</v>
      </c>
      <c r="I2062" s="58" t="str">
        <f>IF(SUM(D2062:E2062)&lt;&gt;0,SUM(D$2:D2062)-SUM(E$2:E2062),"")</f>
        <v/>
      </c>
      <c r="J2062" s="203" t="str">
        <f t="shared" si="102"/>
        <v/>
      </c>
      <c r="K2062" s="58" t="str">
        <f t="shared" si="101"/>
        <v>By  Rs/-0</v>
      </c>
      <c r="L2062" s="51">
        <f>SUMIFS(D$2:D2062,C$2:C2062,C2062)-SUMIFS(E$2:E2062,C$2:C2062,C2062)+IFERROR(VLOOKUP(C2062,Master!B$1:F$101,5,FALSE),0)</f>
        <v>0</v>
      </c>
    </row>
    <row r="2063" spans="1:12">
      <c r="A2063" s="47">
        <f>IF(I2063=0,A2062,COUNTIF(I$2:I2063,"=0")+1)</f>
        <v>513</v>
      </c>
      <c r="B2063" s="203"/>
      <c r="C2063" s="345"/>
      <c r="D2063" s="189"/>
      <c r="E2063" s="188"/>
      <c r="F2063" s="190"/>
      <c r="G2063" t="e">
        <f t="shared" si="100"/>
        <v>#N/A</v>
      </c>
      <c r="H2063">
        <f>ROW()</f>
        <v>2063</v>
      </c>
      <c r="I2063" s="58" t="str">
        <f>IF(SUM(D2063:E2063)&lt;&gt;0,SUM(D$2:D2063)-SUM(E$2:E2063),"")</f>
        <v/>
      </c>
      <c r="J2063" s="203" t="str">
        <f t="shared" si="102"/>
        <v/>
      </c>
      <c r="K2063" s="58" t="str">
        <f t="shared" si="101"/>
        <v>By  Rs/-0</v>
      </c>
      <c r="L2063" s="51">
        <f>SUMIFS(D$2:D2063,C$2:C2063,C2063)-SUMIFS(E$2:E2063,C$2:C2063,C2063)+IFERROR(VLOOKUP(C2063,Master!B$1:F$101,5,FALSE),0)</f>
        <v>0</v>
      </c>
    </row>
    <row r="2064" spans="1:12">
      <c r="A2064" s="47">
        <f>IF(I2064=0,A2063,COUNTIF(I$2:I2064,"=0")+1)</f>
        <v>513</v>
      </c>
      <c r="B2064" s="203"/>
      <c r="C2064" s="345"/>
      <c r="D2064" s="189"/>
      <c r="E2064" s="188"/>
      <c r="F2064" s="190"/>
      <c r="G2064" t="e">
        <f t="shared" si="100"/>
        <v>#N/A</v>
      </c>
      <c r="H2064">
        <f>ROW()</f>
        <v>2064</v>
      </c>
      <c r="I2064" s="58" t="str">
        <f>IF(SUM(D2064:E2064)&lt;&gt;0,SUM(D$2:D2064)-SUM(E$2:E2064),"")</f>
        <v/>
      </c>
      <c r="J2064" s="203" t="str">
        <f t="shared" si="102"/>
        <v/>
      </c>
      <c r="K2064" s="58" t="str">
        <f t="shared" si="101"/>
        <v>By  Rs/-0</v>
      </c>
      <c r="L2064" s="51">
        <f>SUMIFS(D$2:D2064,C$2:C2064,C2064)-SUMIFS(E$2:E2064,C$2:C2064,C2064)+IFERROR(VLOOKUP(C2064,Master!B$1:F$101,5,FALSE),0)</f>
        <v>0</v>
      </c>
    </row>
    <row r="2065" spans="1:12">
      <c r="A2065" s="47">
        <f>IF(I2065=0,A2064,COUNTIF(I$2:I2065,"=0")+1)</f>
        <v>513</v>
      </c>
      <c r="B2065" s="203"/>
      <c r="C2065" s="345"/>
      <c r="D2065" s="189"/>
      <c r="E2065" s="188"/>
      <c r="F2065" s="190"/>
      <c r="G2065" t="e">
        <f t="shared" si="100"/>
        <v>#N/A</v>
      </c>
      <c r="H2065">
        <f>ROW()</f>
        <v>2065</v>
      </c>
      <c r="I2065" s="58" t="str">
        <f>IF(SUM(D2065:E2065)&lt;&gt;0,SUM(D$2:D2065)-SUM(E$2:E2065),"")</f>
        <v/>
      </c>
      <c r="J2065" s="203" t="str">
        <f t="shared" si="102"/>
        <v/>
      </c>
      <c r="K2065" s="58" t="str">
        <f t="shared" si="101"/>
        <v>By  Rs/-0</v>
      </c>
      <c r="L2065" s="51">
        <f>SUMIFS(D$2:D2065,C$2:C2065,C2065)-SUMIFS(E$2:E2065,C$2:C2065,C2065)+IFERROR(VLOOKUP(C2065,Master!B$1:F$101,5,FALSE),0)</f>
        <v>0</v>
      </c>
    </row>
    <row r="2066" spans="1:12">
      <c r="A2066" s="47">
        <f>IF(I2066=0,A2065,COUNTIF(I$2:I2066,"=0")+1)</f>
        <v>513</v>
      </c>
      <c r="B2066" s="203"/>
      <c r="C2066" s="345"/>
      <c r="D2066" s="189"/>
      <c r="E2066" s="188"/>
      <c r="F2066" s="190"/>
      <c r="G2066" t="e">
        <f t="shared" si="100"/>
        <v>#N/A</v>
      </c>
      <c r="H2066">
        <f>ROW()</f>
        <v>2066</v>
      </c>
      <c r="I2066" s="58" t="str">
        <f>IF(SUM(D2066:E2066)&lt;&gt;0,SUM(D$2:D2066)-SUM(E$2:E2066),"")</f>
        <v/>
      </c>
      <c r="J2066" s="203" t="str">
        <f t="shared" si="102"/>
        <v/>
      </c>
      <c r="K2066" s="58" t="str">
        <f t="shared" si="101"/>
        <v>By  Rs/-0</v>
      </c>
      <c r="L2066" s="51">
        <f>SUMIFS(D$2:D2066,C$2:C2066,C2066)-SUMIFS(E$2:E2066,C$2:C2066,C2066)+IFERROR(VLOOKUP(C2066,Master!B$1:F$101,5,FALSE),0)</f>
        <v>0</v>
      </c>
    </row>
    <row r="2067" spans="1:12">
      <c r="A2067" s="47">
        <f>IF(I2067=0,A2066,COUNTIF(I$2:I2067,"=0")+1)</f>
        <v>513</v>
      </c>
      <c r="B2067" s="203"/>
      <c r="C2067" s="345"/>
      <c r="D2067" s="189"/>
      <c r="E2067" s="188"/>
      <c r="F2067" s="190"/>
      <c r="G2067" t="e">
        <f t="shared" si="100"/>
        <v>#N/A</v>
      </c>
      <c r="H2067">
        <f>ROW()</f>
        <v>2067</v>
      </c>
      <c r="I2067" s="58" t="str">
        <f>IF(SUM(D2067:E2067)&lt;&gt;0,SUM(D$2:D2067)-SUM(E$2:E2067),"")</f>
        <v/>
      </c>
      <c r="J2067" s="203" t="str">
        <f t="shared" si="102"/>
        <v/>
      </c>
      <c r="K2067" s="58" t="str">
        <f t="shared" si="101"/>
        <v>By  Rs/-0</v>
      </c>
      <c r="L2067" s="51">
        <f>SUMIFS(D$2:D2067,C$2:C2067,C2067)-SUMIFS(E$2:E2067,C$2:C2067,C2067)+IFERROR(VLOOKUP(C2067,Master!B$1:F$101,5,FALSE),0)</f>
        <v>0</v>
      </c>
    </row>
    <row r="2068" spans="1:12">
      <c r="A2068" s="47">
        <f>IF(I2068=0,A2067,COUNTIF(I$2:I2068,"=0")+1)</f>
        <v>513</v>
      </c>
      <c r="B2068" s="203"/>
      <c r="C2068" s="345"/>
      <c r="D2068" s="189"/>
      <c r="E2068" s="188"/>
      <c r="F2068" s="190"/>
      <c r="G2068" t="e">
        <f t="shared" si="100"/>
        <v>#N/A</v>
      </c>
      <c r="H2068">
        <f>ROW()</f>
        <v>2068</v>
      </c>
      <c r="I2068" s="58" t="str">
        <f>IF(SUM(D2068:E2068)&lt;&gt;0,SUM(D$2:D2068)-SUM(E$2:E2068),"")</f>
        <v/>
      </c>
      <c r="J2068" s="203" t="str">
        <f t="shared" si="102"/>
        <v/>
      </c>
      <c r="K2068" s="58" t="str">
        <f t="shared" si="101"/>
        <v>By  Rs/-0</v>
      </c>
      <c r="L2068" s="51">
        <f>SUMIFS(D$2:D2068,C$2:C2068,C2068)-SUMIFS(E$2:E2068,C$2:C2068,C2068)+IFERROR(VLOOKUP(C2068,Master!B$1:F$101,5,FALSE),0)</f>
        <v>0</v>
      </c>
    </row>
    <row r="2069" spans="1:12">
      <c r="A2069" s="47">
        <f>IF(I2069=0,A2068,COUNTIF(I$2:I2069,"=0")+1)</f>
        <v>513</v>
      </c>
      <c r="B2069" s="203"/>
      <c r="C2069" s="345"/>
      <c r="D2069" s="189"/>
      <c r="E2069" s="188"/>
      <c r="F2069" s="190"/>
      <c r="G2069" t="e">
        <f t="shared" si="100"/>
        <v>#N/A</v>
      </c>
      <c r="H2069">
        <f>ROW()</f>
        <v>2069</v>
      </c>
      <c r="I2069" s="58" t="str">
        <f>IF(SUM(D2069:E2069)&lt;&gt;0,SUM(D$2:D2069)-SUM(E$2:E2069),"")</f>
        <v/>
      </c>
      <c r="J2069" s="203" t="str">
        <f t="shared" si="102"/>
        <v/>
      </c>
      <c r="K2069" s="58" t="str">
        <f t="shared" si="101"/>
        <v>By  Rs/-0</v>
      </c>
      <c r="L2069" s="51">
        <f>SUMIFS(D$2:D2069,C$2:C2069,C2069)-SUMIFS(E$2:E2069,C$2:C2069,C2069)+IFERROR(VLOOKUP(C2069,Master!B$1:F$101,5,FALSE),0)</f>
        <v>0</v>
      </c>
    </row>
    <row r="2070" spans="1:12">
      <c r="A2070" s="47">
        <f>IF(I2070=0,A2069,COUNTIF(I$2:I2070,"=0")+1)</f>
        <v>513</v>
      </c>
      <c r="B2070" s="203"/>
      <c r="C2070" s="345"/>
      <c r="D2070" s="189"/>
      <c r="E2070" s="188"/>
      <c r="F2070" s="190"/>
      <c r="G2070" t="e">
        <f t="shared" si="100"/>
        <v>#N/A</v>
      </c>
      <c r="H2070">
        <f>ROW()</f>
        <v>2070</v>
      </c>
      <c r="I2070" s="58" t="str">
        <f>IF(SUM(D2070:E2070)&lt;&gt;0,SUM(D$2:D2070)-SUM(E$2:E2070),"")</f>
        <v/>
      </c>
      <c r="J2070" s="203" t="str">
        <f t="shared" si="102"/>
        <v/>
      </c>
      <c r="K2070" s="58" t="str">
        <f t="shared" si="101"/>
        <v>By  Rs/-0</v>
      </c>
      <c r="L2070" s="51">
        <f>SUMIFS(D$2:D2070,C$2:C2070,C2070)-SUMIFS(E$2:E2070,C$2:C2070,C2070)+IFERROR(VLOOKUP(C2070,Master!B$1:F$101,5,FALSE),0)</f>
        <v>0</v>
      </c>
    </row>
    <row r="2071" spans="1:12">
      <c r="A2071" s="47">
        <f>IF(I2071=0,A2070,COUNTIF(I$2:I2071,"=0")+1)</f>
        <v>513</v>
      </c>
      <c r="B2071" s="203"/>
      <c r="C2071" s="345"/>
      <c r="D2071" s="189"/>
      <c r="E2071" s="188"/>
      <c r="F2071" s="190"/>
      <c r="G2071" t="e">
        <f t="shared" si="100"/>
        <v>#N/A</v>
      </c>
      <c r="H2071">
        <f>ROW()</f>
        <v>2071</v>
      </c>
      <c r="I2071" s="58" t="str">
        <f>IF(SUM(D2071:E2071)&lt;&gt;0,SUM(D$2:D2071)-SUM(E$2:E2071),"")</f>
        <v/>
      </c>
      <c r="J2071" s="203" t="str">
        <f t="shared" si="102"/>
        <v/>
      </c>
      <c r="K2071" s="58" t="str">
        <f t="shared" si="101"/>
        <v>By  Rs/-0</v>
      </c>
      <c r="L2071" s="51">
        <f>SUMIFS(D$2:D2071,C$2:C2071,C2071)-SUMIFS(E$2:E2071,C$2:C2071,C2071)+IFERROR(VLOOKUP(C2071,Master!B$1:F$101,5,FALSE),0)</f>
        <v>0</v>
      </c>
    </row>
    <row r="2072" spans="1:12">
      <c r="A2072" s="47">
        <f>IF(I2072=0,A2071,COUNTIF(I$2:I2072,"=0")+1)</f>
        <v>513</v>
      </c>
      <c r="B2072" s="203"/>
      <c r="C2072" s="345"/>
      <c r="D2072" s="189"/>
      <c r="E2072" s="188"/>
      <c r="F2072" s="190"/>
      <c r="G2072" t="e">
        <f t="shared" si="100"/>
        <v>#N/A</v>
      </c>
      <c r="H2072">
        <f>ROW()</f>
        <v>2072</v>
      </c>
      <c r="I2072" s="58" t="str">
        <f>IF(SUM(D2072:E2072)&lt;&gt;0,SUM(D$2:D2072)-SUM(E$2:E2072),"")</f>
        <v/>
      </c>
      <c r="J2072" s="203" t="str">
        <f t="shared" si="102"/>
        <v/>
      </c>
      <c r="K2072" s="58" t="str">
        <f t="shared" si="101"/>
        <v>By  Rs/-0</v>
      </c>
      <c r="L2072" s="51">
        <f>SUMIFS(D$2:D2072,C$2:C2072,C2072)-SUMIFS(E$2:E2072,C$2:C2072,C2072)+IFERROR(VLOOKUP(C2072,Master!B$1:F$101,5,FALSE),0)</f>
        <v>0</v>
      </c>
    </row>
    <row r="2073" spans="1:12">
      <c r="A2073" s="47">
        <f>IF(I2073=0,A2072,COUNTIF(I$2:I2073,"=0")+1)</f>
        <v>513</v>
      </c>
      <c r="B2073" s="203"/>
      <c r="C2073" s="345"/>
      <c r="D2073" s="189"/>
      <c r="E2073" s="188"/>
      <c r="F2073" s="190"/>
      <c r="G2073" t="e">
        <f t="shared" si="100"/>
        <v>#N/A</v>
      </c>
      <c r="H2073">
        <f>ROW()</f>
        <v>2073</v>
      </c>
      <c r="I2073" s="58" t="str">
        <f>IF(SUM(D2073:E2073)&lt;&gt;0,SUM(D$2:D2073)-SUM(E$2:E2073),"")</f>
        <v/>
      </c>
      <c r="J2073" s="203" t="str">
        <f t="shared" si="102"/>
        <v/>
      </c>
      <c r="K2073" s="58" t="str">
        <f t="shared" si="101"/>
        <v>By  Rs/-0</v>
      </c>
      <c r="L2073" s="51">
        <f>SUMIFS(D$2:D2073,C$2:C2073,C2073)-SUMIFS(E$2:E2073,C$2:C2073,C2073)+IFERROR(VLOOKUP(C2073,Master!B$1:F$101,5,FALSE),0)</f>
        <v>0</v>
      </c>
    </row>
    <row r="2074" spans="1:12">
      <c r="A2074" s="47">
        <f>IF(I2074=0,A2073,COUNTIF(I$2:I2074,"=0")+1)</f>
        <v>513</v>
      </c>
      <c r="B2074" s="203"/>
      <c r="C2074" s="345"/>
      <c r="D2074" s="189"/>
      <c r="E2074" s="188"/>
      <c r="F2074" s="190"/>
      <c r="G2074" t="e">
        <f t="shared" si="100"/>
        <v>#N/A</v>
      </c>
      <c r="H2074">
        <f>ROW()</f>
        <v>2074</v>
      </c>
      <c r="I2074" s="58" t="str">
        <f>IF(SUM(D2074:E2074)&lt;&gt;0,SUM(D$2:D2074)-SUM(E$2:E2074),"")</f>
        <v/>
      </c>
      <c r="J2074" s="203" t="str">
        <f t="shared" si="102"/>
        <v/>
      </c>
      <c r="K2074" s="58" t="str">
        <f t="shared" si="101"/>
        <v>By  Rs/-0</v>
      </c>
      <c r="L2074" s="51">
        <f>SUMIFS(D$2:D2074,C$2:C2074,C2074)-SUMIFS(E$2:E2074,C$2:C2074,C2074)+IFERROR(VLOOKUP(C2074,Master!B$1:F$101,5,FALSE),0)</f>
        <v>0</v>
      </c>
    </row>
    <row r="2075" spans="1:12">
      <c r="A2075" s="47">
        <f>IF(I2075=0,A2074,COUNTIF(I$2:I2075,"=0")+1)</f>
        <v>513</v>
      </c>
      <c r="B2075" s="203"/>
      <c r="C2075" s="345"/>
      <c r="D2075" s="189"/>
      <c r="E2075" s="188"/>
      <c r="F2075" s="190"/>
      <c r="G2075" t="e">
        <f t="shared" si="100"/>
        <v>#N/A</v>
      </c>
      <c r="H2075">
        <f>ROW()</f>
        <v>2075</v>
      </c>
      <c r="I2075" s="58" t="str">
        <f>IF(SUM(D2075:E2075)&lt;&gt;0,SUM(D$2:D2075)-SUM(E$2:E2075),"")</f>
        <v/>
      </c>
      <c r="J2075" s="203" t="str">
        <f t="shared" si="102"/>
        <v/>
      </c>
      <c r="K2075" s="58" t="str">
        <f t="shared" si="101"/>
        <v>By  Rs/-0</v>
      </c>
      <c r="L2075" s="51">
        <f>SUMIFS(D$2:D2075,C$2:C2075,C2075)-SUMIFS(E$2:E2075,C$2:C2075,C2075)+IFERROR(VLOOKUP(C2075,Master!B$1:F$101,5,FALSE),0)</f>
        <v>0</v>
      </c>
    </row>
    <row r="2076" spans="1:12">
      <c r="A2076" s="47">
        <f>IF(I2076=0,A2075,COUNTIF(I$2:I2076,"=0")+1)</f>
        <v>513</v>
      </c>
      <c r="B2076" s="203"/>
      <c r="C2076" s="345"/>
      <c r="D2076" s="189"/>
      <c r="E2076" s="188"/>
      <c r="F2076" s="190"/>
      <c r="G2076" t="e">
        <f t="shared" si="100"/>
        <v>#N/A</v>
      </c>
      <c r="H2076">
        <f>ROW()</f>
        <v>2076</v>
      </c>
      <c r="I2076" s="58" t="str">
        <f>IF(SUM(D2076:E2076)&lt;&gt;0,SUM(D$2:D2076)-SUM(E$2:E2076),"")</f>
        <v/>
      </c>
      <c r="J2076" s="203" t="str">
        <f t="shared" si="102"/>
        <v/>
      </c>
      <c r="K2076" s="58" t="str">
        <f t="shared" si="101"/>
        <v>By  Rs/-0</v>
      </c>
      <c r="L2076" s="51">
        <f>SUMIFS(D$2:D2076,C$2:C2076,C2076)-SUMIFS(E$2:E2076,C$2:C2076,C2076)+IFERROR(VLOOKUP(C2076,Master!B$1:F$101,5,FALSE),0)</f>
        <v>0</v>
      </c>
    </row>
    <row r="2077" spans="1:12">
      <c r="A2077" s="47">
        <f>IF(I2077=0,A2076,COUNTIF(I$2:I2077,"=0")+1)</f>
        <v>513</v>
      </c>
      <c r="B2077" s="203"/>
      <c r="C2077" s="345"/>
      <c r="D2077" s="189"/>
      <c r="E2077" s="188"/>
      <c r="F2077" s="190"/>
      <c r="G2077" t="e">
        <f t="shared" si="100"/>
        <v>#N/A</v>
      </c>
      <c r="H2077">
        <f>ROW()</f>
        <v>2077</v>
      </c>
      <c r="I2077" s="58" t="str">
        <f>IF(SUM(D2077:E2077)&lt;&gt;0,SUM(D$2:D2077)-SUM(E$2:E2077),"")</f>
        <v/>
      </c>
      <c r="J2077" s="203" t="str">
        <f t="shared" si="102"/>
        <v/>
      </c>
      <c r="K2077" s="58" t="str">
        <f t="shared" si="101"/>
        <v>By  Rs/-0</v>
      </c>
      <c r="L2077" s="51">
        <f>SUMIFS(D$2:D2077,C$2:C2077,C2077)-SUMIFS(E$2:E2077,C$2:C2077,C2077)+IFERROR(VLOOKUP(C2077,Master!B$1:F$101,5,FALSE),0)</f>
        <v>0</v>
      </c>
    </row>
    <row r="2078" spans="1:12">
      <c r="A2078" s="47">
        <f>IF(I2078=0,A2077,COUNTIF(I$2:I2078,"=0")+1)</f>
        <v>513</v>
      </c>
      <c r="B2078" s="203"/>
      <c r="C2078" s="345"/>
      <c r="D2078" s="189"/>
      <c r="E2078" s="188"/>
      <c r="F2078" s="190"/>
      <c r="G2078" t="e">
        <f t="shared" si="100"/>
        <v>#N/A</v>
      </c>
      <c r="H2078">
        <f>ROW()</f>
        <v>2078</v>
      </c>
      <c r="I2078" s="58" t="str">
        <f>IF(SUM(D2078:E2078)&lt;&gt;0,SUM(D$2:D2078)-SUM(E$2:E2078),"")</f>
        <v/>
      </c>
      <c r="J2078" s="203" t="str">
        <f t="shared" si="102"/>
        <v/>
      </c>
      <c r="K2078" s="58" t="str">
        <f t="shared" si="101"/>
        <v>By  Rs/-0</v>
      </c>
      <c r="L2078" s="51">
        <f>SUMIFS(D$2:D2078,C$2:C2078,C2078)-SUMIFS(E$2:E2078,C$2:C2078,C2078)+IFERROR(VLOOKUP(C2078,Master!B$1:F$101,5,FALSE),0)</f>
        <v>0</v>
      </c>
    </row>
    <row r="2079" spans="1:12">
      <c r="A2079" s="47">
        <f>IF(I2079=0,A2078,COUNTIF(I$2:I2079,"=0")+1)</f>
        <v>513</v>
      </c>
      <c r="B2079" s="203"/>
      <c r="C2079" s="345"/>
      <c r="D2079" s="189"/>
      <c r="E2079" s="188"/>
      <c r="F2079" s="190"/>
      <c r="G2079" t="e">
        <f t="shared" si="100"/>
        <v>#N/A</v>
      </c>
      <c r="H2079">
        <f>ROW()</f>
        <v>2079</v>
      </c>
      <c r="I2079" s="58" t="str">
        <f>IF(SUM(D2079:E2079)&lt;&gt;0,SUM(D$2:D2079)-SUM(E$2:E2079),"")</f>
        <v/>
      </c>
      <c r="J2079" s="203" t="str">
        <f t="shared" si="102"/>
        <v/>
      </c>
      <c r="K2079" s="58" t="str">
        <f t="shared" si="101"/>
        <v>By  Rs/-0</v>
      </c>
      <c r="L2079" s="51">
        <f>SUMIFS(D$2:D2079,C$2:C2079,C2079)-SUMIFS(E$2:E2079,C$2:C2079,C2079)+IFERROR(VLOOKUP(C2079,Master!B$1:F$101,5,FALSE),0)</f>
        <v>0</v>
      </c>
    </row>
    <row r="2080" spans="1:12">
      <c r="A2080" s="47">
        <f>IF(I2080=0,A2079,COUNTIF(I$2:I2080,"=0")+1)</f>
        <v>513</v>
      </c>
      <c r="B2080" s="203"/>
      <c r="C2080" s="345"/>
      <c r="D2080" s="189"/>
      <c r="E2080" s="188"/>
      <c r="F2080" s="190"/>
      <c r="G2080" t="e">
        <f t="shared" si="100"/>
        <v>#N/A</v>
      </c>
      <c r="H2080">
        <f>ROW()</f>
        <v>2080</v>
      </c>
      <c r="I2080" s="58" t="str">
        <f>IF(SUM(D2080:E2080)&lt;&gt;0,SUM(D$2:D2080)-SUM(E$2:E2080),"")</f>
        <v/>
      </c>
      <c r="J2080" s="203" t="str">
        <f t="shared" si="102"/>
        <v/>
      </c>
      <c r="K2080" s="58" t="str">
        <f t="shared" si="101"/>
        <v>By  Rs/-0</v>
      </c>
      <c r="L2080" s="51">
        <f>SUMIFS(D$2:D2080,C$2:C2080,C2080)-SUMIFS(E$2:E2080,C$2:C2080,C2080)+IFERROR(VLOOKUP(C2080,Master!B$1:F$101,5,FALSE),0)</f>
        <v>0</v>
      </c>
    </row>
    <row r="2081" spans="1:12">
      <c r="A2081" s="47">
        <f>IF(I2081=0,A2080,COUNTIF(I$2:I2081,"=0")+1)</f>
        <v>513</v>
      </c>
      <c r="B2081" s="203"/>
      <c r="C2081" s="345"/>
      <c r="D2081" s="189"/>
      <c r="E2081" s="188"/>
      <c r="F2081" s="190"/>
      <c r="G2081" t="e">
        <f t="shared" si="100"/>
        <v>#N/A</v>
      </c>
      <c r="H2081">
        <f>ROW()</f>
        <v>2081</v>
      </c>
      <c r="I2081" s="58" t="str">
        <f>IF(SUM(D2081:E2081)&lt;&gt;0,SUM(D$2:D2081)-SUM(E$2:E2081),"")</f>
        <v/>
      </c>
      <c r="J2081" s="203" t="str">
        <f t="shared" si="102"/>
        <v/>
      </c>
      <c r="K2081" s="58" t="str">
        <f t="shared" si="101"/>
        <v>By  Rs/-0</v>
      </c>
      <c r="L2081" s="51">
        <f>SUMIFS(D$2:D2081,C$2:C2081,C2081)-SUMIFS(E$2:E2081,C$2:C2081,C2081)+IFERROR(VLOOKUP(C2081,Master!B$1:F$101,5,FALSE),0)</f>
        <v>0</v>
      </c>
    </row>
    <row r="2082" spans="1:12">
      <c r="A2082" s="47">
        <f>IF(I2082=0,A2081,COUNTIF(I$2:I2082,"=0")+1)</f>
        <v>513</v>
      </c>
      <c r="B2082" s="203"/>
      <c r="C2082" s="345"/>
      <c r="D2082" s="189"/>
      <c r="E2082" s="188"/>
      <c r="F2082" s="190"/>
      <c r="G2082" t="e">
        <f t="shared" si="100"/>
        <v>#N/A</v>
      </c>
      <c r="H2082">
        <f>ROW()</f>
        <v>2082</v>
      </c>
      <c r="I2082" s="58" t="str">
        <f>IF(SUM(D2082:E2082)&lt;&gt;0,SUM(D$2:D2082)-SUM(E$2:E2082),"")</f>
        <v/>
      </c>
      <c r="J2082" s="203" t="str">
        <f t="shared" si="102"/>
        <v/>
      </c>
      <c r="K2082" s="58" t="str">
        <f t="shared" si="101"/>
        <v>By  Rs/-0</v>
      </c>
      <c r="L2082" s="51">
        <f>SUMIFS(D$2:D2082,C$2:C2082,C2082)-SUMIFS(E$2:E2082,C$2:C2082,C2082)+IFERROR(VLOOKUP(C2082,Master!B$1:F$101,5,FALSE),0)</f>
        <v>0</v>
      </c>
    </row>
    <row r="2083" spans="1:12">
      <c r="A2083" s="47">
        <f>IF(I2083=0,A2082,COUNTIF(I$2:I2083,"=0")+1)</f>
        <v>513</v>
      </c>
      <c r="B2083" s="203"/>
      <c r="C2083" s="345"/>
      <c r="D2083" s="189"/>
      <c r="E2083" s="188"/>
      <c r="F2083" s="190"/>
      <c r="G2083" t="e">
        <f t="shared" si="100"/>
        <v>#N/A</v>
      </c>
      <c r="H2083">
        <f>ROW()</f>
        <v>2083</v>
      </c>
      <c r="I2083" s="58" t="str">
        <f>IF(SUM(D2083:E2083)&lt;&gt;0,SUM(D$2:D2083)-SUM(E$2:E2083),"")</f>
        <v/>
      </c>
      <c r="J2083" s="203" t="str">
        <f t="shared" si="102"/>
        <v/>
      </c>
      <c r="K2083" s="58" t="str">
        <f t="shared" si="101"/>
        <v>By  Rs/-0</v>
      </c>
      <c r="L2083" s="51">
        <f>SUMIFS(D$2:D2083,C$2:C2083,C2083)-SUMIFS(E$2:E2083,C$2:C2083,C2083)+IFERROR(VLOOKUP(C2083,Master!B$1:F$101,5,FALSE),0)</f>
        <v>0</v>
      </c>
    </row>
    <row r="2084" spans="1:12">
      <c r="A2084" s="47">
        <f>IF(I2084=0,A2083,COUNTIF(I$2:I2084,"=0")+1)</f>
        <v>513</v>
      </c>
      <c r="B2084" s="203"/>
      <c r="C2084" s="345"/>
      <c r="D2084" s="189"/>
      <c r="E2084" s="188"/>
      <c r="F2084" s="190"/>
      <c r="G2084" t="e">
        <f t="shared" si="100"/>
        <v>#N/A</v>
      </c>
      <c r="H2084">
        <f>ROW()</f>
        <v>2084</v>
      </c>
      <c r="I2084" s="58" t="str">
        <f>IF(SUM(D2084:E2084)&lt;&gt;0,SUM(D$2:D2084)-SUM(E$2:E2084),"")</f>
        <v/>
      </c>
      <c r="J2084" s="203" t="str">
        <f t="shared" si="102"/>
        <v/>
      </c>
      <c r="K2084" s="58" t="str">
        <f t="shared" si="101"/>
        <v>By  Rs/-0</v>
      </c>
      <c r="L2084" s="51">
        <f>SUMIFS(D$2:D2084,C$2:C2084,C2084)-SUMIFS(E$2:E2084,C$2:C2084,C2084)+IFERROR(VLOOKUP(C2084,Master!B$1:F$101,5,FALSE),0)</f>
        <v>0</v>
      </c>
    </row>
    <row r="2085" spans="1:12">
      <c r="A2085" s="47">
        <f>IF(I2085=0,A2084,COUNTIF(I$2:I2085,"=0")+1)</f>
        <v>513</v>
      </c>
      <c r="B2085" s="203"/>
      <c r="C2085" s="345"/>
      <c r="D2085" s="189"/>
      <c r="E2085" s="188"/>
      <c r="F2085" s="190"/>
      <c r="G2085" t="e">
        <f t="shared" si="100"/>
        <v>#N/A</v>
      </c>
      <c r="H2085">
        <f>ROW()</f>
        <v>2085</v>
      </c>
      <c r="I2085" s="58" t="str">
        <f>IF(SUM(D2085:E2085)&lt;&gt;0,SUM(D$2:D2085)-SUM(E$2:E2085),"")</f>
        <v/>
      </c>
      <c r="J2085" s="203" t="str">
        <f t="shared" si="102"/>
        <v/>
      </c>
      <c r="K2085" s="58" t="str">
        <f t="shared" si="101"/>
        <v>By  Rs/-0</v>
      </c>
      <c r="L2085" s="51">
        <f>SUMIFS(D$2:D2085,C$2:C2085,C2085)-SUMIFS(E$2:E2085,C$2:C2085,C2085)+IFERROR(VLOOKUP(C2085,Master!B$1:F$101,5,FALSE),0)</f>
        <v>0</v>
      </c>
    </row>
    <row r="2086" spans="1:12">
      <c r="A2086" s="47">
        <f>IF(I2086=0,A2085,COUNTIF(I$2:I2086,"=0")+1)</f>
        <v>513</v>
      </c>
      <c r="B2086" s="203"/>
      <c r="C2086" s="345"/>
      <c r="D2086" s="189"/>
      <c r="E2086" s="188"/>
      <c r="F2086" s="190"/>
      <c r="G2086" t="e">
        <f t="shared" si="100"/>
        <v>#N/A</v>
      </c>
      <c r="H2086">
        <f>ROW()</f>
        <v>2086</v>
      </c>
      <c r="I2086" s="58" t="str">
        <f>IF(SUM(D2086:E2086)&lt;&gt;0,SUM(D$2:D2086)-SUM(E$2:E2086),"")</f>
        <v/>
      </c>
      <c r="J2086" s="203" t="str">
        <f t="shared" si="102"/>
        <v/>
      </c>
      <c r="K2086" s="58" t="str">
        <f t="shared" si="101"/>
        <v>By  Rs/-0</v>
      </c>
      <c r="L2086" s="51">
        <f>SUMIFS(D$2:D2086,C$2:C2086,C2086)-SUMIFS(E$2:E2086,C$2:C2086,C2086)+IFERROR(VLOOKUP(C2086,Master!B$1:F$101,5,FALSE),0)</f>
        <v>0</v>
      </c>
    </row>
    <row r="2087" spans="1:12">
      <c r="A2087" s="47">
        <f>IF(I2087=0,A2086,COUNTIF(I$2:I2087,"=0")+1)</f>
        <v>513</v>
      </c>
      <c r="B2087" s="203"/>
      <c r="C2087" s="345"/>
      <c r="D2087" s="189"/>
      <c r="E2087" s="188"/>
      <c r="F2087" s="190"/>
      <c r="G2087" t="e">
        <f t="shared" si="100"/>
        <v>#N/A</v>
      </c>
      <c r="H2087">
        <f>ROW()</f>
        <v>2087</v>
      </c>
      <c r="I2087" s="58" t="str">
        <f>IF(SUM(D2087:E2087)&lt;&gt;0,SUM(D$2:D2087)-SUM(E$2:E2087),"")</f>
        <v/>
      </c>
      <c r="J2087" s="203" t="str">
        <f t="shared" si="102"/>
        <v/>
      </c>
      <c r="K2087" s="58" t="str">
        <f t="shared" si="101"/>
        <v>By  Rs/-0</v>
      </c>
      <c r="L2087" s="51">
        <f>SUMIFS(D$2:D2087,C$2:C2087,C2087)-SUMIFS(E$2:E2087,C$2:C2087,C2087)+IFERROR(VLOOKUP(C2087,Master!B$1:F$101,5,FALSE),0)</f>
        <v>0</v>
      </c>
    </row>
    <row r="2088" spans="1:12">
      <c r="A2088" s="47">
        <f>IF(I2088=0,A2087,COUNTIF(I$2:I2088,"=0")+1)</f>
        <v>513</v>
      </c>
      <c r="B2088" s="203"/>
      <c r="C2088" s="345"/>
      <c r="D2088" s="189"/>
      <c r="E2088" s="188"/>
      <c r="F2088" s="190"/>
      <c r="G2088" t="e">
        <f t="shared" si="100"/>
        <v>#N/A</v>
      </c>
      <c r="H2088">
        <f>ROW()</f>
        <v>2088</v>
      </c>
      <c r="I2088" s="58" t="str">
        <f>IF(SUM(D2088:E2088)&lt;&gt;0,SUM(D$2:D2088)-SUM(E$2:E2088),"")</f>
        <v/>
      </c>
      <c r="J2088" s="203" t="str">
        <f t="shared" si="102"/>
        <v/>
      </c>
      <c r="K2088" s="58" t="str">
        <f t="shared" si="101"/>
        <v>By  Rs/-0</v>
      </c>
      <c r="L2088" s="51">
        <f>SUMIFS(D$2:D2088,C$2:C2088,C2088)-SUMIFS(E$2:E2088,C$2:C2088,C2088)+IFERROR(VLOOKUP(C2088,Master!B$1:F$101,5,FALSE),0)</f>
        <v>0</v>
      </c>
    </row>
    <row r="2089" spans="1:12">
      <c r="A2089" s="47">
        <f>IF(I2089=0,A2088,COUNTIF(I$2:I2089,"=0")+1)</f>
        <v>513</v>
      </c>
      <c r="B2089" s="203"/>
      <c r="C2089" s="345"/>
      <c r="D2089" s="189"/>
      <c r="E2089" s="188"/>
      <c r="F2089" s="190"/>
      <c r="G2089" t="e">
        <f t="shared" si="100"/>
        <v>#N/A</v>
      </c>
      <c r="H2089">
        <f>ROW()</f>
        <v>2089</v>
      </c>
      <c r="I2089" s="58" t="str">
        <f>IF(SUM(D2089:E2089)&lt;&gt;0,SUM(D$2:D2089)-SUM(E$2:E2089),"")</f>
        <v/>
      </c>
      <c r="J2089" s="203" t="str">
        <f t="shared" si="102"/>
        <v/>
      </c>
      <c r="K2089" s="58" t="str">
        <f t="shared" si="101"/>
        <v>By  Rs/-0</v>
      </c>
      <c r="L2089" s="51">
        <f>SUMIFS(D$2:D2089,C$2:C2089,C2089)-SUMIFS(E$2:E2089,C$2:C2089,C2089)+IFERROR(VLOOKUP(C2089,Master!B$1:F$101,5,FALSE),0)</f>
        <v>0</v>
      </c>
    </row>
    <row r="2090" spans="1:12">
      <c r="A2090" s="47">
        <f>IF(I2090=0,A2089,COUNTIF(I$2:I2090,"=0")+1)</f>
        <v>513</v>
      </c>
      <c r="B2090" s="203"/>
      <c r="C2090" s="345"/>
      <c r="D2090" s="189"/>
      <c r="E2090" s="188"/>
      <c r="F2090" s="190"/>
      <c r="G2090" t="e">
        <f t="shared" si="100"/>
        <v>#N/A</v>
      </c>
      <c r="H2090">
        <f>ROW()</f>
        <v>2090</v>
      </c>
      <c r="I2090" s="58" t="str">
        <f>IF(SUM(D2090:E2090)&lt;&gt;0,SUM(D$2:D2090)-SUM(E$2:E2090),"")</f>
        <v/>
      </c>
      <c r="J2090" s="203" t="str">
        <f t="shared" si="102"/>
        <v/>
      </c>
      <c r="K2090" s="58" t="str">
        <f t="shared" si="101"/>
        <v>By  Rs/-0</v>
      </c>
      <c r="L2090" s="51">
        <f>SUMIFS(D$2:D2090,C$2:C2090,C2090)-SUMIFS(E$2:E2090,C$2:C2090,C2090)+IFERROR(VLOOKUP(C2090,Master!B$1:F$101,5,FALSE),0)</f>
        <v>0</v>
      </c>
    </row>
    <row r="2091" spans="1:12">
      <c r="A2091" s="47">
        <f>IF(I2091=0,A2090,COUNTIF(I$2:I2091,"=0")+1)</f>
        <v>513</v>
      </c>
      <c r="B2091" s="203"/>
      <c r="C2091" s="345"/>
      <c r="D2091" s="189"/>
      <c r="E2091" s="188"/>
      <c r="F2091" s="190"/>
      <c r="G2091" t="e">
        <f t="shared" si="100"/>
        <v>#N/A</v>
      </c>
      <c r="H2091">
        <f>ROW()</f>
        <v>2091</v>
      </c>
      <c r="I2091" s="58" t="str">
        <f>IF(SUM(D2091:E2091)&lt;&gt;0,SUM(D$2:D2091)-SUM(E$2:E2091),"")</f>
        <v/>
      </c>
      <c r="J2091" s="203" t="str">
        <f t="shared" si="102"/>
        <v/>
      </c>
      <c r="K2091" s="58" t="str">
        <f t="shared" si="101"/>
        <v>By  Rs/-0</v>
      </c>
      <c r="L2091" s="51">
        <f>SUMIFS(D$2:D2091,C$2:C2091,C2091)-SUMIFS(E$2:E2091,C$2:C2091,C2091)+IFERROR(VLOOKUP(C2091,Master!B$1:F$101,5,FALSE),0)</f>
        <v>0</v>
      </c>
    </row>
    <row r="2092" spans="1:12">
      <c r="A2092" s="47">
        <f>IF(I2092=0,A2091,COUNTIF(I$2:I2092,"=0")+1)</f>
        <v>513</v>
      </c>
      <c r="B2092" s="203"/>
      <c r="C2092" s="345"/>
      <c r="D2092" s="189"/>
      <c r="E2092" s="188"/>
      <c r="F2092" s="190"/>
      <c r="G2092" t="e">
        <f t="shared" si="100"/>
        <v>#N/A</v>
      </c>
      <c r="H2092">
        <f>ROW()</f>
        <v>2092</v>
      </c>
      <c r="I2092" s="58" t="str">
        <f>IF(SUM(D2092:E2092)&lt;&gt;0,SUM(D$2:D2092)-SUM(E$2:E2092),"")</f>
        <v/>
      </c>
      <c r="J2092" s="203" t="str">
        <f t="shared" si="102"/>
        <v/>
      </c>
      <c r="K2092" s="58" t="str">
        <f t="shared" si="101"/>
        <v>By  Rs/-0</v>
      </c>
      <c r="L2092" s="51">
        <f>SUMIFS(D$2:D2092,C$2:C2092,C2092)-SUMIFS(E$2:E2092,C$2:C2092,C2092)+IFERROR(VLOOKUP(C2092,Master!B$1:F$101,5,FALSE),0)</f>
        <v>0</v>
      </c>
    </row>
    <row r="2093" spans="1:12">
      <c r="A2093" s="47">
        <f>IF(I2093=0,A2092,COUNTIF(I$2:I2093,"=0")+1)</f>
        <v>513</v>
      </c>
      <c r="B2093" s="203"/>
      <c r="C2093" s="345"/>
      <c r="D2093" s="189"/>
      <c r="E2093" s="188"/>
      <c r="F2093" s="190"/>
      <c r="G2093" t="e">
        <f t="shared" si="100"/>
        <v>#N/A</v>
      </c>
      <c r="H2093">
        <f>ROW()</f>
        <v>2093</v>
      </c>
      <c r="I2093" s="58" t="str">
        <f>IF(SUM(D2093:E2093)&lt;&gt;0,SUM(D$2:D2093)-SUM(E$2:E2093),"")</f>
        <v/>
      </c>
      <c r="J2093" s="203" t="str">
        <f t="shared" si="102"/>
        <v/>
      </c>
      <c r="K2093" s="58" t="str">
        <f t="shared" si="101"/>
        <v>By  Rs/-0</v>
      </c>
      <c r="L2093" s="51">
        <f>SUMIFS(D$2:D2093,C$2:C2093,C2093)-SUMIFS(E$2:E2093,C$2:C2093,C2093)+IFERROR(VLOOKUP(C2093,Master!B$1:F$101,5,FALSE),0)</f>
        <v>0</v>
      </c>
    </row>
    <row r="2094" spans="1:12">
      <c r="A2094" s="47">
        <f>IF(I2094=0,A2093,COUNTIF(I$2:I2094,"=0")+1)</f>
        <v>513</v>
      </c>
      <c r="B2094" s="203"/>
      <c r="C2094" s="345"/>
      <c r="D2094" s="189"/>
      <c r="E2094" s="188"/>
      <c r="F2094" s="190"/>
      <c r="G2094" t="e">
        <f t="shared" si="100"/>
        <v>#N/A</v>
      </c>
      <c r="H2094">
        <f>ROW()</f>
        <v>2094</v>
      </c>
      <c r="I2094" s="58" t="str">
        <f>IF(SUM(D2094:E2094)&lt;&gt;0,SUM(D$2:D2094)-SUM(E$2:E2094),"")</f>
        <v/>
      </c>
      <c r="J2094" s="203" t="str">
        <f t="shared" si="102"/>
        <v/>
      </c>
      <c r="K2094" s="58" t="str">
        <f t="shared" si="101"/>
        <v>By  Rs/-0</v>
      </c>
      <c r="L2094" s="51">
        <f>SUMIFS(D$2:D2094,C$2:C2094,C2094)-SUMIFS(E$2:E2094,C$2:C2094,C2094)+IFERROR(VLOOKUP(C2094,Master!B$1:F$101,5,FALSE),0)</f>
        <v>0</v>
      </c>
    </row>
    <row r="2095" spans="1:12">
      <c r="A2095" s="47">
        <f>IF(I2095=0,A2094,COUNTIF(I$2:I2095,"=0")+1)</f>
        <v>513</v>
      </c>
      <c r="B2095" s="203"/>
      <c r="C2095" s="345"/>
      <c r="D2095" s="189"/>
      <c r="E2095" s="188"/>
      <c r="F2095" s="190"/>
      <c r="G2095" t="e">
        <f t="shared" si="100"/>
        <v>#N/A</v>
      </c>
      <c r="H2095">
        <f>ROW()</f>
        <v>2095</v>
      </c>
      <c r="I2095" s="58" t="str">
        <f>IF(SUM(D2095:E2095)&lt;&gt;0,SUM(D$2:D2095)-SUM(E$2:E2095),"")</f>
        <v/>
      </c>
      <c r="J2095" s="203" t="str">
        <f t="shared" si="102"/>
        <v/>
      </c>
      <c r="K2095" s="58" t="str">
        <f t="shared" si="101"/>
        <v>By  Rs/-0</v>
      </c>
      <c r="L2095" s="51">
        <f>SUMIFS(D$2:D2095,C$2:C2095,C2095)-SUMIFS(E$2:E2095,C$2:C2095,C2095)+IFERROR(VLOOKUP(C2095,Master!B$1:F$101,5,FALSE),0)</f>
        <v>0</v>
      </c>
    </row>
    <row r="2096" spans="1:12">
      <c r="A2096" s="47">
        <f>IF(I2096=0,A2095,COUNTIF(I$2:I2096,"=0")+1)</f>
        <v>513</v>
      </c>
      <c r="B2096" s="203"/>
      <c r="C2096" s="345"/>
      <c r="D2096" s="189"/>
      <c r="E2096" s="188"/>
      <c r="F2096" s="190"/>
      <c r="G2096" t="e">
        <f t="shared" si="100"/>
        <v>#N/A</v>
      </c>
      <c r="H2096">
        <f>ROW()</f>
        <v>2096</v>
      </c>
      <c r="I2096" s="58" t="str">
        <f>IF(SUM(D2096:E2096)&lt;&gt;0,SUM(D$2:D2096)-SUM(E$2:E2096),"")</f>
        <v/>
      </c>
      <c r="J2096" s="203" t="str">
        <f t="shared" si="102"/>
        <v/>
      </c>
      <c r="K2096" s="58" t="str">
        <f t="shared" si="101"/>
        <v>By  Rs/-0</v>
      </c>
      <c r="L2096" s="51">
        <f>SUMIFS(D$2:D2096,C$2:C2096,C2096)-SUMIFS(E$2:E2096,C$2:C2096,C2096)+IFERROR(VLOOKUP(C2096,Master!B$1:F$101,5,FALSE),0)</f>
        <v>0</v>
      </c>
    </row>
    <row r="2097" spans="1:12">
      <c r="A2097" s="47">
        <f>IF(I2097=0,A2096,COUNTIF(I$2:I2097,"=0")+1)</f>
        <v>513</v>
      </c>
      <c r="B2097" s="203"/>
      <c r="C2097" s="345"/>
      <c r="D2097" s="189"/>
      <c r="E2097" s="188"/>
      <c r="F2097" s="190"/>
      <c r="G2097" t="e">
        <f t="shared" si="100"/>
        <v>#N/A</v>
      </c>
      <c r="H2097">
        <f>ROW()</f>
        <v>2097</v>
      </c>
      <c r="I2097" s="58" t="str">
        <f>IF(SUM(D2097:E2097)&lt;&gt;0,SUM(D$2:D2097)-SUM(E$2:E2097),"")</f>
        <v/>
      </c>
      <c r="J2097" s="203" t="str">
        <f t="shared" si="102"/>
        <v/>
      </c>
      <c r="K2097" s="58" t="str">
        <f t="shared" si="101"/>
        <v>By  Rs/-0</v>
      </c>
      <c r="L2097" s="51">
        <f>SUMIFS(D$2:D2097,C$2:C2097,C2097)-SUMIFS(E$2:E2097,C$2:C2097,C2097)+IFERROR(VLOOKUP(C2097,Master!B$1:F$101,5,FALSE),0)</f>
        <v>0</v>
      </c>
    </row>
    <row r="2098" spans="1:12">
      <c r="A2098" s="47">
        <f>IF(I2098=0,A2097,COUNTIF(I$2:I2098,"=0")+1)</f>
        <v>513</v>
      </c>
      <c r="B2098" s="203"/>
      <c r="C2098" s="345"/>
      <c r="D2098" s="189"/>
      <c r="E2098" s="188"/>
      <c r="F2098" s="190"/>
      <c r="G2098" t="e">
        <f t="shared" si="100"/>
        <v>#N/A</v>
      </c>
      <c r="H2098">
        <f>ROW()</f>
        <v>2098</v>
      </c>
      <c r="I2098" s="58" t="str">
        <f>IF(SUM(D2098:E2098)&lt;&gt;0,SUM(D$2:D2098)-SUM(E$2:E2098),"")</f>
        <v/>
      </c>
      <c r="J2098" s="203" t="str">
        <f t="shared" si="102"/>
        <v/>
      </c>
      <c r="K2098" s="58" t="str">
        <f t="shared" si="101"/>
        <v>By  Rs/-0</v>
      </c>
      <c r="L2098" s="51">
        <f>SUMIFS(D$2:D2098,C$2:C2098,C2098)-SUMIFS(E$2:E2098,C$2:C2098,C2098)+IFERROR(VLOOKUP(C2098,Master!B$1:F$101,5,FALSE),0)</f>
        <v>0</v>
      </c>
    </row>
    <row r="2099" spans="1:12">
      <c r="A2099" s="47">
        <f>IF(I2099=0,A2098,COUNTIF(I$2:I2099,"=0")+1)</f>
        <v>513</v>
      </c>
      <c r="B2099" s="203"/>
      <c r="C2099" s="345"/>
      <c r="D2099" s="189"/>
      <c r="E2099" s="188"/>
      <c r="F2099" s="190"/>
      <c r="G2099" t="e">
        <f t="shared" si="100"/>
        <v>#N/A</v>
      </c>
      <c r="H2099">
        <f>ROW()</f>
        <v>2099</v>
      </c>
      <c r="I2099" s="58" t="str">
        <f>IF(SUM(D2099:E2099)&lt;&gt;0,SUM(D$2:D2099)-SUM(E$2:E2099),"")</f>
        <v/>
      </c>
      <c r="J2099" s="203" t="str">
        <f t="shared" si="102"/>
        <v/>
      </c>
      <c r="K2099" s="58" t="str">
        <f t="shared" si="101"/>
        <v>By  Rs/-0</v>
      </c>
      <c r="L2099" s="51">
        <f>SUMIFS(D$2:D2099,C$2:C2099,C2099)-SUMIFS(E$2:E2099,C$2:C2099,C2099)+IFERROR(VLOOKUP(C2099,Master!B$1:F$101,5,FALSE),0)</f>
        <v>0</v>
      </c>
    </row>
    <row r="2100" spans="1:12">
      <c r="A2100" s="47">
        <f>IF(I2100=0,A2099,COUNTIF(I$2:I2100,"=0")+1)</f>
        <v>513</v>
      </c>
      <c r="B2100" s="203"/>
      <c r="C2100" s="345"/>
      <c r="D2100" s="189"/>
      <c r="E2100" s="188"/>
      <c r="F2100" s="190"/>
      <c r="G2100" t="e">
        <f t="shared" ref="G2100:G2101" si="103">VLOOKUP(C2100,LL,2,FALSE)</f>
        <v>#N/A</v>
      </c>
      <c r="H2100">
        <f>ROW()</f>
        <v>2100</v>
      </c>
      <c r="I2100" s="58" t="str">
        <f>IF(SUM(D2100:E2100)&lt;&gt;0,SUM(D$2:D2100)-SUM(E$2:E2100),"")</f>
        <v/>
      </c>
      <c r="J2100" s="203" t="str">
        <f t="shared" si="102"/>
        <v/>
      </c>
      <c r="K2100" s="58" t="str">
        <f t="shared" si="101"/>
        <v>By  Rs/-0</v>
      </c>
      <c r="L2100" s="51">
        <f>SUMIFS(D$2:D2100,C$2:C2100,C2100)-SUMIFS(E$2:E2100,C$2:C2100,C2100)+IFERROR(VLOOKUP(C2100,Master!B$1:F$101,5,FALSE),0)</f>
        <v>0</v>
      </c>
    </row>
    <row r="2101" spans="1:12">
      <c r="A2101" s="47">
        <f>IF(I2101=0,A2100,COUNTIF(I$2:I2101,"=0")+1)</f>
        <v>513</v>
      </c>
      <c r="B2101" s="203"/>
      <c r="C2101" s="345"/>
      <c r="D2101" s="189"/>
      <c r="E2101" s="188"/>
      <c r="F2101" s="190"/>
      <c r="G2101" t="e">
        <f t="shared" si="103"/>
        <v>#N/A</v>
      </c>
      <c r="H2101">
        <f>ROW()</f>
        <v>2101</v>
      </c>
      <c r="I2101" s="58" t="str">
        <f>IF(SUM(D2101:E2101)&lt;&gt;0,SUM(D$2:D2101)-SUM(E$2:E2101),"")</f>
        <v/>
      </c>
      <c r="J2101" s="203" t="str">
        <f t="shared" si="102"/>
        <v/>
      </c>
      <c r="K2101" s="58" t="str">
        <f t="shared" si="101"/>
        <v>By Capital Rs/-0</v>
      </c>
      <c r="L2101" s="51">
        <f>SUMIFS(D$2:D2101,C$2:C2101,C2101)-SUMIFS(E$2:E2101,C$2:C2101,C2101)+IFERROR(VLOOKUP(C2101,Master!B$1:F$101,5,FALSE),0)</f>
        <v>0</v>
      </c>
    </row>
    <row r="2102" spans="1:12">
      <c r="A2102" s="47"/>
      <c r="B2102" s="203"/>
      <c r="C2102" s="188" t="str">
        <f>Master!B3</f>
        <v>Capital</v>
      </c>
      <c r="D2102" s="189"/>
      <c r="E2102" s="188"/>
      <c r="F2102" s="190"/>
      <c r="G2102">
        <f t="shared" ref="G2102:G2165" si="104">VLOOKUP(C2102,LL,2,FALSE)</f>
        <v>2</v>
      </c>
      <c r="H2102">
        <f>ROW()</f>
        <v>2102</v>
      </c>
      <c r="I2102" s="58" t="str">
        <f>IF(SUM(D2102:E2102)&lt;&gt;0,SUM(D$2:D2102)-SUM(E$2:E2102),"")</f>
        <v/>
      </c>
      <c r="J2102" s="203" t="str">
        <f t="shared" si="102"/>
        <v/>
      </c>
      <c r="K2102" s="58"/>
      <c r="L2102" s="51">
        <f>SUMIFS(D$2:D2102,C$2:C2102,C2102)-SUMIFS(E$2:E2102,C$2:C2102,C2102)+IFERROR(VLOOKUP(C2102,Master!B$1:F$101,5,FALSE),0)</f>
        <v>-1000</v>
      </c>
    </row>
    <row r="2103" spans="1:12">
      <c r="A2103" s="47"/>
      <c r="B2103" s="203"/>
      <c r="C2103" s="188" t="str">
        <f>Master!B4</f>
        <v>Purchase of Product 1</v>
      </c>
      <c r="D2103" s="189"/>
      <c r="E2103" s="188"/>
      <c r="F2103" s="190"/>
      <c r="G2103">
        <f t="shared" si="104"/>
        <v>3</v>
      </c>
      <c r="H2103">
        <f>ROW()</f>
        <v>2103</v>
      </c>
      <c r="I2103" s="58" t="str">
        <f>IF(SUM(D2103:E2103)&lt;&gt;0,SUM(D$2:D2103)-SUM(E$2:E2103),"")</f>
        <v/>
      </c>
      <c r="J2103" s="203" t="str">
        <f t="shared" si="102"/>
        <v/>
      </c>
      <c r="K2103" s="58"/>
      <c r="L2103" s="51">
        <f>SUMIFS(D$2:D2103,C$2:C2103,C2103)-SUMIFS(E$2:E2103,C$2:C2103,C2103)+IFERROR(VLOOKUP(C2103,Master!B$1:F$101,5,FALSE),0)</f>
        <v>24</v>
      </c>
    </row>
    <row r="2104" spans="1:12">
      <c r="A2104" s="47"/>
      <c r="B2104" s="203"/>
      <c r="C2104" s="188" t="str">
        <f>Master!B5</f>
        <v>Purchase of Product 2</v>
      </c>
      <c r="D2104" s="189"/>
      <c r="E2104" s="188"/>
      <c r="F2104" s="190"/>
      <c r="G2104">
        <f t="shared" si="104"/>
        <v>4</v>
      </c>
      <c r="H2104">
        <f>ROW()</f>
        <v>2104</v>
      </c>
      <c r="I2104" s="58" t="str">
        <f>IF(SUM(D2104:E2104)&lt;&gt;0,SUM(D$2:D2104)-SUM(E$2:E2104),"")</f>
        <v/>
      </c>
      <c r="J2104" s="203" t="str">
        <f t="shared" si="102"/>
        <v/>
      </c>
      <c r="K2104" s="58"/>
      <c r="L2104" s="51">
        <f>SUMIFS(D$2:D2104,C$2:C2104,C2104)-SUMIFS(E$2:E2104,C$2:C2104,C2104)+IFERROR(VLOOKUP(C2104,Master!B$1:F$101,5,FALSE),0)</f>
        <v>46</v>
      </c>
    </row>
    <row r="2105" spans="1:12">
      <c r="A2105" s="47"/>
      <c r="B2105" s="203"/>
      <c r="C2105" s="188" t="str">
        <f>Master!B6</f>
        <v>Purchase of Product 3</v>
      </c>
      <c r="D2105" s="189"/>
      <c r="E2105" s="188"/>
      <c r="F2105" s="190"/>
      <c r="G2105">
        <f t="shared" si="104"/>
        <v>5</v>
      </c>
      <c r="H2105">
        <f>ROW()</f>
        <v>2105</v>
      </c>
      <c r="I2105" s="58" t="str">
        <f>IF(SUM(D2105:E2105)&lt;&gt;0,SUM(D$2:D2105)-SUM(E$2:E2105),"")</f>
        <v/>
      </c>
      <c r="J2105" s="203" t="str">
        <f t="shared" si="102"/>
        <v/>
      </c>
      <c r="K2105" s="58"/>
      <c r="L2105" s="51">
        <f>SUMIFS(D$2:D2105,C$2:C2105,C2105)-SUMIFS(E$2:E2105,C$2:C2105,C2105)+IFERROR(VLOOKUP(C2105,Master!B$1:F$101,5,FALSE),0)</f>
        <v>41</v>
      </c>
    </row>
    <row r="2106" spans="1:12">
      <c r="A2106" s="47"/>
      <c r="B2106" s="203"/>
      <c r="C2106" s="188" t="str">
        <f>Master!B7</f>
        <v>Purchase of Product 4</v>
      </c>
      <c r="D2106" s="189"/>
      <c r="E2106" s="188"/>
      <c r="F2106" s="190"/>
      <c r="G2106">
        <f t="shared" si="104"/>
        <v>6</v>
      </c>
      <c r="H2106">
        <f>ROW()</f>
        <v>2106</v>
      </c>
      <c r="I2106" s="58" t="str">
        <f>IF(SUM(D2106:E2106)&lt;&gt;0,SUM(D$2:D2106)-SUM(E$2:E2106),"")</f>
        <v/>
      </c>
      <c r="J2106" s="203" t="str">
        <f t="shared" si="102"/>
        <v/>
      </c>
      <c r="K2106" s="58"/>
      <c r="L2106" s="51">
        <f>SUMIFS(D$2:D2106,C$2:C2106,C2106)-SUMIFS(E$2:E2106,C$2:C2106,C2106)+IFERROR(VLOOKUP(C2106,Master!B$1:F$101,5,FALSE),0)</f>
        <v>19</v>
      </c>
    </row>
    <row r="2107" spans="1:12">
      <c r="A2107" s="47"/>
      <c r="B2107" s="203"/>
      <c r="C2107" s="188" t="str">
        <f>Master!B8</f>
        <v>Suppliers 1</v>
      </c>
      <c r="D2107" s="189"/>
      <c r="E2107" s="188"/>
      <c r="F2107" s="190"/>
      <c r="G2107">
        <f t="shared" si="104"/>
        <v>7</v>
      </c>
      <c r="H2107">
        <f>ROW()</f>
        <v>2107</v>
      </c>
      <c r="I2107" s="58" t="str">
        <f>IF(SUM(D2107:E2107)&lt;&gt;0,SUM(D$2:D2107)-SUM(E$2:E2107),"")</f>
        <v/>
      </c>
      <c r="J2107" s="203" t="str">
        <f t="shared" si="102"/>
        <v/>
      </c>
      <c r="K2107" s="58"/>
      <c r="L2107" s="51">
        <f>SUMIFS(D$2:D2107,C$2:C2107,C2107)-SUMIFS(E$2:E2107,C$2:C2107,C2107)+IFERROR(VLOOKUP(C2107,Master!B$1:F$101,5,FALSE),0)</f>
        <v>36</v>
      </c>
    </row>
    <row r="2108" spans="1:12">
      <c r="A2108" s="47"/>
      <c r="B2108" s="203"/>
      <c r="C2108" s="188" t="str">
        <f>Master!B9</f>
        <v>Suppliers 2</v>
      </c>
      <c r="D2108" s="189"/>
      <c r="E2108" s="188"/>
      <c r="F2108" s="190"/>
      <c r="G2108">
        <f t="shared" si="104"/>
        <v>8</v>
      </c>
      <c r="H2108">
        <f>ROW()</f>
        <v>2108</v>
      </c>
      <c r="I2108" s="58" t="str">
        <f>IF(SUM(D2108:E2108)&lt;&gt;0,SUM(D$2:D2108)-SUM(E$2:E2108),"")</f>
        <v/>
      </c>
      <c r="J2108" s="203" t="str">
        <f t="shared" si="102"/>
        <v/>
      </c>
      <c r="K2108" s="58"/>
      <c r="L2108" s="51">
        <f>SUMIFS(D$2:D2108,C$2:C2108,C2108)-SUMIFS(E$2:E2108,C$2:C2108,C2108)+IFERROR(VLOOKUP(C2108,Master!B$1:F$101,5,FALSE),0)</f>
        <v>42</v>
      </c>
    </row>
    <row r="2109" spans="1:12">
      <c r="A2109" s="47"/>
      <c r="B2109" s="203"/>
      <c r="C2109" s="188" t="str">
        <f>Master!B10</f>
        <v>Suppliers 3</v>
      </c>
      <c r="D2109" s="189"/>
      <c r="E2109" s="188"/>
      <c r="F2109" s="190"/>
      <c r="G2109">
        <f t="shared" si="104"/>
        <v>9</v>
      </c>
      <c r="H2109">
        <f>ROW()</f>
        <v>2109</v>
      </c>
      <c r="I2109" s="58" t="str">
        <f>IF(SUM(D2109:E2109)&lt;&gt;0,SUM(D$2:D2109)-SUM(E$2:E2109),"")</f>
        <v/>
      </c>
      <c r="J2109" s="203" t="str">
        <f t="shared" si="102"/>
        <v/>
      </c>
      <c r="K2109" s="58"/>
      <c r="L2109" s="51">
        <f>SUMIFS(D$2:D2109,C$2:C2109,C2109)-SUMIFS(E$2:E2109,C$2:C2109,C2109)+IFERROR(VLOOKUP(C2109,Master!B$1:F$101,5,FALSE),0)</f>
        <v>18</v>
      </c>
    </row>
    <row r="2110" spans="1:12">
      <c r="A2110" s="47"/>
      <c r="B2110" s="203"/>
      <c r="C2110" s="188" t="str">
        <f>Master!B11</f>
        <v>Suppliers 4</v>
      </c>
      <c r="D2110" s="189"/>
      <c r="E2110" s="188"/>
      <c r="F2110" s="190"/>
      <c r="G2110">
        <f t="shared" si="104"/>
        <v>10</v>
      </c>
      <c r="H2110">
        <f>ROW()</f>
        <v>2110</v>
      </c>
      <c r="I2110" s="58" t="str">
        <f>IF(SUM(D2110:E2110)&lt;&gt;0,SUM(D$2:D2110)-SUM(E$2:E2110),"")</f>
        <v/>
      </c>
      <c r="J2110" s="203" t="str">
        <f t="shared" si="102"/>
        <v/>
      </c>
      <c r="K2110" s="58"/>
      <c r="L2110" s="51">
        <f>SUMIFS(D$2:D2110,C$2:C2110,C2110)-SUMIFS(E$2:E2110,C$2:C2110,C2110)+IFERROR(VLOOKUP(C2110,Master!B$1:F$101,5,FALSE),0)</f>
        <v>1</v>
      </c>
    </row>
    <row r="2111" spans="1:12">
      <c r="A2111" s="47"/>
      <c r="B2111" s="203"/>
      <c r="C2111" s="188" t="str">
        <f>Master!B12</f>
        <v>Suppliers 5</v>
      </c>
      <c r="D2111" s="189"/>
      <c r="E2111" s="188"/>
      <c r="F2111" s="190"/>
      <c r="G2111">
        <f t="shared" si="104"/>
        <v>11</v>
      </c>
      <c r="H2111">
        <f>ROW()</f>
        <v>2111</v>
      </c>
      <c r="I2111" s="58" t="str">
        <f>IF(SUM(D2111:E2111)&lt;&gt;0,SUM(D$2:D2111)-SUM(E$2:E2111),"")</f>
        <v/>
      </c>
      <c r="J2111" s="203" t="str">
        <f t="shared" si="102"/>
        <v/>
      </c>
      <c r="K2111" s="58"/>
      <c r="L2111" s="51">
        <f>SUMIFS(D$2:D2111,C$2:C2111,C2111)-SUMIFS(E$2:E2111,C$2:C2111,C2111)+IFERROR(VLOOKUP(C2111,Master!B$1:F$101,5,FALSE),0)</f>
        <v>10</v>
      </c>
    </row>
    <row r="2112" spans="1:12">
      <c r="A2112" s="47"/>
      <c r="B2112" s="203"/>
      <c r="C2112" s="188" t="str">
        <f>Master!B13</f>
        <v>Suppliers 6</v>
      </c>
      <c r="D2112" s="189"/>
      <c r="E2112" s="188"/>
      <c r="F2112" s="190"/>
      <c r="G2112">
        <f t="shared" si="104"/>
        <v>12</v>
      </c>
      <c r="H2112">
        <f>ROW()</f>
        <v>2112</v>
      </c>
      <c r="I2112" s="58" t="str">
        <f>IF(SUM(D2112:E2112)&lt;&gt;0,SUM(D$2:D2112)-SUM(E$2:E2112),"")</f>
        <v/>
      </c>
      <c r="J2112" s="203" t="str">
        <f t="shared" si="102"/>
        <v/>
      </c>
      <c r="K2112" s="58"/>
      <c r="L2112" s="51">
        <f>SUMIFS(D$2:D2112,C$2:C2112,C2112)-SUMIFS(E$2:E2112,C$2:C2112,C2112)+IFERROR(VLOOKUP(C2112,Master!B$1:F$101,5,FALSE),0)</f>
        <v>7</v>
      </c>
    </row>
    <row r="2113" spans="1:12">
      <c r="A2113" s="47"/>
      <c r="B2113" s="203"/>
      <c r="C2113" s="188" t="str">
        <f>Master!B14</f>
        <v>Suppliers 7</v>
      </c>
      <c r="D2113" s="189"/>
      <c r="E2113" s="188"/>
      <c r="F2113" s="190"/>
      <c r="G2113">
        <f t="shared" si="104"/>
        <v>13</v>
      </c>
      <c r="H2113">
        <f>ROW()</f>
        <v>2113</v>
      </c>
      <c r="I2113" s="58" t="str">
        <f>IF(SUM(D2113:E2113)&lt;&gt;0,SUM(D$2:D2113)-SUM(E$2:E2113),"")</f>
        <v/>
      </c>
      <c r="J2113" s="203" t="str">
        <f t="shared" si="102"/>
        <v/>
      </c>
      <c r="K2113" s="58"/>
      <c r="L2113" s="51">
        <f>SUMIFS(D$2:D2113,C$2:C2113,C2113)-SUMIFS(E$2:E2113,C$2:C2113,C2113)+IFERROR(VLOOKUP(C2113,Master!B$1:F$101,5,FALSE),0)</f>
        <v>24</v>
      </c>
    </row>
    <row r="2114" spans="1:12">
      <c r="A2114" s="47"/>
      <c r="B2114" s="203"/>
      <c r="C2114" s="188" t="str">
        <f>Master!B15</f>
        <v>Suppliers 8</v>
      </c>
      <c r="D2114" s="189"/>
      <c r="E2114" s="188"/>
      <c r="F2114" s="190"/>
      <c r="G2114">
        <f t="shared" si="104"/>
        <v>14</v>
      </c>
      <c r="H2114">
        <f>ROW()</f>
        <v>2114</v>
      </c>
      <c r="I2114" s="58" t="str">
        <f>IF(SUM(D2114:E2114)&lt;&gt;0,SUM(D$2:D2114)-SUM(E$2:E2114),"")</f>
        <v/>
      </c>
      <c r="J2114" s="203" t="str">
        <f t="shared" si="102"/>
        <v/>
      </c>
      <c r="K2114" s="58"/>
      <c r="L2114" s="51">
        <f>SUMIFS(D$2:D2114,C$2:C2114,C2114)-SUMIFS(E$2:E2114,C$2:C2114,C2114)+IFERROR(VLOOKUP(C2114,Master!B$1:F$101,5,FALSE),0)</f>
        <v>26</v>
      </c>
    </row>
    <row r="2115" spans="1:12">
      <c r="A2115" s="47"/>
      <c r="B2115" s="203"/>
      <c r="C2115" s="188" t="str">
        <f>Master!B16</f>
        <v>Sales of Product 1</v>
      </c>
      <c r="D2115" s="189"/>
      <c r="E2115" s="188"/>
      <c r="F2115" s="190"/>
      <c r="G2115">
        <f t="shared" si="104"/>
        <v>15</v>
      </c>
      <c r="H2115">
        <f>ROW()</f>
        <v>2115</v>
      </c>
      <c r="I2115" s="58" t="str">
        <f>IF(SUM(D2115:E2115)&lt;&gt;0,SUM(D$2:D2115)-SUM(E$2:E2115),"")</f>
        <v/>
      </c>
      <c r="J2115" s="203" t="str">
        <f t="shared" ref="J2115:J2178" si="105">IFERROR(AVERAGEIFS(B:B,A:A,A2115),"")</f>
        <v/>
      </c>
      <c r="K2115" s="58"/>
      <c r="L2115" s="51">
        <f>SUMIFS(D$2:D2115,C$2:C2115,C2115)-SUMIFS(E$2:E2115,C$2:C2115,C2115)+IFERROR(VLOOKUP(C2115,Master!B$1:F$101,5,FALSE),0)</f>
        <v>-42</v>
      </c>
    </row>
    <row r="2116" spans="1:12">
      <c r="A2116" s="47"/>
      <c r="B2116" s="203"/>
      <c r="C2116" s="188" t="str">
        <f>Master!B17</f>
        <v>Sales of Product 2</v>
      </c>
      <c r="D2116" s="189"/>
      <c r="E2116" s="188"/>
      <c r="F2116" s="190"/>
      <c r="G2116">
        <f t="shared" si="104"/>
        <v>16</v>
      </c>
      <c r="H2116">
        <f>ROW()</f>
        <v>2116</v>
      </c>
      <c r="I2116" s="58" t="str">
        <f>IF(SUM(D2116:E2116)&lt;&gt;0,SUM(D$2:D2116)-SUM(E$2:E2116),"")</f>
        <v/>
      </c>
      <c r="J2116" s="203" t="str">
        <f t="shared" si="105"/>
        <v/>
      </c>
      <c r="K2116" s="58"/>
      <c r="L2116" s="51">
        <f>SUMIFS(D$2:D2116,C$2:C2116,C2116)-SUMIFS(E$2:E2116,C$2:C2116,C2116)+IFERROR(VLOOKUP(C2116,Master!B$1:F$101,5,FALSE),0)</f>
        <v>-33</v>
      </c>
    </row>
    <row r="2117" spans="1:12">
      <c r="A2117" s="47"/>
      <c r="B2117" s="203"/>
      <c r="C2117" s="188" t="str">
        <f>Master!B18</f>
        <v>Sales of Product 3</v>
      </c>
      <c r="D2117" s="189"/>
      <c r="E2117" s="188"/>
      <c r="F2117" s="190"/>
      <c r="G2117">
        <f t="shared" si="104"/>
        <v>17</v>
      </c>
      <c r="H2117">
        <f>ROW()</f>
        <v>2117</v>
      </c>
      <c r="I2117" s="58" t="str">
        <f>IF(SUM(D2117:E2117)&lt;&gt;0,SUM(D$2:D2117)-SUM(E$2:E2117),"")</f>
        <v/>
      </c>
      <c r="J2117" s="203" t="str">
        <f t="shared" si="105"/>
        <v/>
      </c>
      <c r="K2117" s="58"/>
      <c r="L2117" s="51">
        <f>SUMIFS(D$2:D2117,C$2:C2117,C2117)-SUMIFS(E$2:E2117,C$2:C2117,C2117)+IFERROR(VLOOKUP(C2117,Master!B$1:F$101,5,FALSE),0)</f>
        <v>-32</v>
      </c>
    </row>
    <row r="2118" spans="1:12">
      <c r="A2118" s="47"/>
      <c r="B2118" s="203"/>
      <c r="C2118" s="188" t="str">
        <f>Master!B19</f>
        <v>Sales of Product 4</v>
      </c>
      <c r="D2118" s="189"/>
      <c r="E2118" s="188"/>
      <c r="F2118" s="190"/>
      <c r="G2118">
        <f t="shared" si="104"/>
        <v>18</v>
      </c>
      <c r="H2118">
        <f>ROW()</f>
        <v>2118</v>
      </c>
      <c r="I2118" s="58" t="str">
        <f>IF(SUM(D2118:E2118)&lt;&gt;0,SUM(D$2:D2118)-SUM(E$2:E2118),"")</f>
        <v/>
      </c>
      <c r="J2118" s="203" t="str">
        <f t="shared" si="105"/>
        <v/>
      </c>
      <c r="K2118" s="58"/>
      <c r="L2118" s="51">
        <f>SUMIFS(D$2:D2118,C$2:C2118,C2118)-SUMIFS(E$2:E2118,C$2:C2118,C2118)+IFERROR(VLOOKUP(C2118,Master!B$1:F$101,5,FALSE),0)</f>
        <v>-41</v>
      </c>
    </row>
    <row r="2119" spans="1:12">
      <c r="A2119" s="47"/>
      <c r="B2119" s="203"/>
      <c r="C2119" s="188" t="str">
        <f>Master!B20</f>
        <v>Customers 1</v>
      </c>
      <c r="D2119" s="189"/>
      <c r="E2119" s="188"/>
      <c r="F2119" s="190"/>
      <c r="G2119">
        <f t="shared" si="104"/>
        <v>19</v>
      </c>
      <c r="H2119">
        <f>ROW()</f>
        <v>2119</v>
      </c>
      <c r="I2119" s="58" t="str">
        <f>IF(SUM(D2119:E2119)&lt;&gt;0,SUM(D$2:D2119)-SUM(E$2:E2119),"")</f>
        <v/>
      </c>
      <c r="J2119" s="203" t="str">
        <f t="shared" si="105"/>
        <v/>
      </c>
      <c r="K2119" s="58"/>
      <c r="L2119" s="51">
        <f>SUMIFS(D$2:D2119,C$2:C2119,C2119)-SUMIFS(E$2:E2119,C$2:C2119,C2119)+IFERROR(VLOOKUP(C2119,Master!B$1:F$101,5,FALSE),0)</f>
        <v>-4</v>
      </c>
    </row>
    <row r="2120" spans="1:12">
      <c r="A2120" s="47"/>
      <c r="B2120" s="203"/>
      <c r="C2120" s="188" t="str">
        <f>Master!B21</f>
        <v>Customers 2</v>
      </c>
      <c r="D2120" s="189"/>
      <c r="E2120" s="188"/>
      <c r="F2120" s="190"/>
      <c r="G2120">
        <f t="shared" si="104"/>
        <v>20</v>
      </c>
      <c r="H2120">
        <f>ROW()</f>
        <v>2120</v>
      </c>
      <c r="I2120" s="58" t="str">
        <f>IF(SUM(D2120:E2120)&lt;&gt;0,SUM(D$2:D2120)-SUM(E$2:E2120),"")</f>
        <v/>
      </c>
      <c r="J2120" s="203" t="str">
        <f t="shared" si="105"/>
        <v/>
      </c>
      <c r="K2120" s="58"/>
      <c r="L2120" s="51">
        <f>SUMIFS(D$2:D2120,C$2:C2120,C2120)-SUMIFS(E$2:E2120,C$2:C2120,C2120)+IFERROR(VLOOKUP(C2120,Master!B$1:F$101,5,FALSE),0)</f>
        <v>-4</v>
      </c>
    </row>
    <row r="2121" spans="1:12">
      <c r="A2121" s="47"/>
      <c r="B2121" s="203"/>
      <c r="C2121" s="188" t="str">
        <f>Master!B22</f>
        <v>Customers 3</v>
      </c>
      <c r="D2121" s="189"/>
      <c r="E2121" s="188"/>
      <c r="F2121" s="190"/>
      <c r="G2121">
        <f t="shared" si="104"/>
        <v>21</v>
      </c>
      <c r="H2121">
        <f>ROW()</f>
        <v>2121</v>
      </c>
      <c r="I2121" s="58" t="str">
        <f>IF(SUM(D2121:E2121)&lt;&gt;0,SUM(D$2:D2121)-SUM(E$2:E2121),"")</f>
        <v/>
      </c>
      <c r="J2121" s="203" t="str">
        <f t="shared" si="105"/>
        <v/>
      </c>
      <c r="K2121" s="58"/>
      <c r="L2121" s="51">
        <f>SUMIFS(D$2:D2121,C$2:C2121,C2121)-SUMIFS(E$2:E2121,C$2:C2121,C2121)+IFERROR(VLOOKUP(C2121,Master!B$1:F$101,5,FALSE),0)</f>
        <v>-13</v>
      </c>
    </row>
    <row r="2122" spans="1:12">
      <c r="A2122" s="47"/>
      <c r="B2122" s="203"/>
      <c r="C2122" s="188" t="str">
        <f>Master!B23</f>
        <v>Customers 4</v>
      </c>
      <c r="D2122" s="189"/>
      <c r="E2122" s="188"/>
      <c r="F2122" s="190"/>
      <c r="G2122">
        <f t="shared" si="104"/>
        <v>22</v>
      </c>
      <c r="H2122">
        <f>ROW()</f>
        <v>2122</v>
      </c>
      <c r="I2122" s="58" t="str">
        <f>IF(SUM(D2122:E2122)&lt;&gt;0,SUM(D$2:D2122)-SUM(E$2:E2122),"")</f>
        <v/>
      </c>
      <c r="J2122" s="203" t="str">
        <f t="shared" si="105"/>
        <v/>
      </c>
      <c r="K2122" s="58"/>
      <c r="L2122" s="51">
        <f>SUMIFS(D$2:D2122,C$2:C2122,C2122)-SUMIFS(E$2:E2122,C$2:C2122,C2122)+IFERROR(VLOOKUP(C2122,Master!B$1:F$101,5,FALSE),0)</f>
        <v>425</v>
      </c>
    </row>
    <row r="2123" spans="1:12">
      <c r="A2123" s="47"/>
      <c r="B2123" s="203"/>
      <c r="C2123" s="188" t="str">
        <f>Master!B24</f>
        <v>Customers 5</v>
      </c>
      <c r="D2123" s="189"/>
      <c r="E2123" s="188"/>
      <c r="F2123" s="190"/>
      <c r="G2123">
        <f t="shared" si="104"/>
        <v>23</v>
      </c>
      <c r="H2123">
        <f>ROW()</f>
        <v>2123</v>
      </c>
      <c r="I2123" s="58" t="str">
        <f>IF(SUM(D2123:E2123)&lt;&gt;0,SUM(D$2:D2123)-SUM(E$2:E2123),"")</f>
        <v/>
      </c>
      <c r="J2123" s="203" t="str">
        <f t="shared" si="105"/>
        <v/>
      </c>
      <c r="K2123" s="58"/>
      <c r="L2123" s="51">
        <f>SUMIFS(D$2:D2123,C$2:C2123,C2123)-SUMIFS(E$2:E2123,C$2:C2123,C2123)+IFERROR(VLOOKUP(C2123,Master!B$1:F$101,5,FALSE),0)</f>
        <v>-14</v>
      </c>
    </row>
    <row r="2124" spans="1:12">
      <c r="A2124" s="47"/>
      <c r="B2124" s="203"/>
      <c r="C2124" s="188" t="str">
        <f>Master!B25</f>
        <v>Customers 6</v>
      </c>
      <c r="D2124" s="189"/>
      <c r="E2124" s="188"/>
      <c r="F2124" s="190"/>
      <c r="G2124">
        <f t="shared" si="104"/>
        <v>24</v>
      </c>
      <c r="H2124">
        <f>ROW()</f>
        <v>2124</v>
      </c>
      <c r="I2124" s="58" t="str">
        <f>IF(SUM(D2124:E2124)&lt;&gt;0,SUM(D$2:D2124)-SUM(E$2:E2124),"")</f>
        <v/>
      </c>
      <c r="J2124" s="203" t="str">
        <f t="shared" si="105"/>
        <v/>
      </c>
      <c r="K2124" s="58"/>
      <c r="L2124" s="51">
        <f>SUMIFS(D$2:D2124,C$2:C2124,C2124)-SUMIFS(E$2:E2124,C$2:C2124,C2124)+IFERROR(VLOOKUP(C2124,Master!B$1:F$101,5,FALSE),0)</f>
        <v>-6</v>
      </c>
    </row>
    <row r="2125" spans="1:12">
      <c r="A2125" s="47"/>
      <c r="B2125" s="203"/>
      <c r="C2125" s="188" t="str">
        <f>Master!B26</f>
        <v>Customers 7</v>
      </c>
      <c r="D2125" s="189"/>
      <c r="E2125" s="188"/>
      <c r="F2125" s="190"/>
      <c r="G2125">
        <f t="shared" si="104"/>
        <v>25</v>
      </c>
      <c r="H2125">
        <f>ROW()</f>
        <v>2125</v>
      </c>
      <c r="I2125" s="58" t="str">
        <f>IF(SUM(D2125:E2125)&lt;&gt;0,SUM(D$2:D2125)-SUM(E$2:E2125),"")</f>
        <v/>
      </c>
      <c r="J2125" s="203" t="str">
        <f t="shared" si="105"/>
        <v/>
      </c>
      <c r="K2125" s="58"/>
      <c r="L2125" s="51">
        <f>SUMIFS(D$2:D2125,C$2:C2125,C2125)-SUMIFS(E$2:E2125,C$2:C2125,C2125)+IFERROR(VLOOKUP(C2125,Master!B$1:F$101,5,FALSE),0)</f>
        <v>-28</v>
      </c>
    </row>
    <row r="2126" spans="1:12">
      <c r="A2126" s="47"/>
      <c r="B2126" s="203"/>
      <c r="C2126" s="188" t="str">
        <f>Master!B27</f>
        <v>Customers 8</v>
      </c>
      <c r="D2126" s="189"/>
      <c r="E2126" s="188"/>
      <c r="F2126" s="190"/>
      <c r="G2126">
        <f t="shared" si="104"/>
        <v>26</v>
      </c>
      <c r="H2126">
        <f>ROW()</f>
        <v>2126</v>
      </c>
      <c r="I2126" s="58" t="str">
        <f>IF(SUM(D2126:E2126)&lt;&gt;0,SUM(D$2:D2126)-SUM(E$2:E2126),"")</f>
        <v/>
      </c>
      <c r="J2126" s="203" t="str">
        <f t="shared" si="105"/>
        <v/>
      </c>
      <c r="K2126" s="58"/>
      <c r="L2126" s="51">
        <f>SUMIFS(D$2:D2126,C$2:C2126,C2126)-SUMIFS(E$2:E2126,C$2:C2126,C2126)+IFERROR(VLOOKUP(C2126,Master!B$1:F$101,5,FALSE),0)</f>
        <v>3</v>
      </c>
    </row>
    <row r="2127" spans="1:12">
      <c r="A2127" s="47"/>
      <c r="B2127" s="203"/>
      <c r="C2127" s="188" t="str">
        <f>Master!B28</f>
        <v>Cash</v>
      </c>
      <c r="D2127" s="189"/>
      <c r="E2127" s="188"/>
      <c r="F2127" s="190"/>
      <c r="G2127">
        <f t="shared" si="104"/>
        <v>27</v>
      </c>
      <c r="H2127">
        <f>ROW()</f>
        <v>2127</v>
      </c>
      <c r="I2127" s="58" t="str">
        <f>IF(SUM(D2127:E2127)&lt;&gt;0,SUM(D$2:D2127)-SUM(E$2:E2127),"")</f>
        <v/>
      </c>
      <c r="J2127" s="203" t="str">
        <f t="shared" si="105"/>
        <v/>
      </c>
      <c r="K2127" s="58"/>
      <c r="L2127" s="51">
        <f>SUMIFS(D$2:D2127,C$2:C2127,C2127)-SUMIFS(E$2:E2127,C$2:C2127,C2127)+IFERROR(VLOOKUP(C2127,Master!B$1:F$101,5,FALSE),0)</f>
        <v>497</v>
      </c>
    </row>
    <row r="2128" spans="1:12">
      <c r="A2128" s="47"/>
      <c r="B2128" s="203"/>
      <c r="C2128" s="188" t="str">
        <f>Master!B29</f>
        <v>Bank</v>
      </c>
      <c r="D2128" s="189"/>
      <c r="E2128" s="188"/>
      <c r="F2128" s="190"/>
      <c r="G2128">
        <f t="shared" si="104"/>
        <v>28</v>
      </c>
      <c r="H2128">
        <f>ROW()</f>
        <v>2128</v>
      </c>
      <c r="I2128" s="58" t="str">
        <f>IF(SUM(D2128:E2128)&lt;&gt;0,SUM(D$2:D2128)-SUM(E$2:E2128),"")</f>
        <v/>
      </c>
      <c r="J2128" s="203" t="str">
        <f t="shared" si="105"/>
        <v/>
      </c>
      <c r="K2128" s="58"/>
      <c r="L2128" s="51">
        <f>SUMIFS(D$2:D2128,C$2:C2128,C2128)-SUMIFS(E$2:E2128,C$2:C2128,C2128)+IFERROR(VLOOKUP(C2128,Master!B$1:F$101,5,FALSE),0)</f>
        <v>6146</v>
      </c>
    </row>
    <row r="2129" spans="1:12">
      <c r="A2129" s="47"/>
      <c r="B2129" s="203"/>
      <c r="C2129" s="188" t="str">
        <f>Master!B30</f>
        <v> Depreciation </v>
      </c>
      <c r="D2129" s="189"/>
      <c r="E2129" s="188"/>
      <c r="F2129" s="190"/>
      <c r="G2129">
        <f t="shared" si="104"/>
        <v>29</v>
      </c>
      <c r="H2129">
        <f>ROW()</f>
        <v>2129</v>
      </c>
      <c r="I2129" s="58" t="str">
        <f>IF(SUM(D2129:E2129)&lt;&gt;0,SUM(D$2:D2129)-SUM(E$2:E2129),"")</f>
        <v/>
      </c>
      <c r="J2129" s="203" t="str">
        <f t="shared" si="105"/>
        <v/>
      </c>
      <c r="K2129" s="58"/>
      <c r="L2129" s="51">
        <f>SUMIFS(D$2:D2129,C$2:C2129,C2129)-SUMIFS(E$2:E2129,C$2:C2129,C2129)+IFERROR(VLOOKUP(C2129,Master!B$1:F$101,5,FALSE),0)</f>
        <v>280</v>
      </c>
    </row>
    <row r="2130" spans="1:12">
      <c r="A2130" s="47"/>
      <c r="B2130" s="203"/>
      <c r="C2130" s="188" t="str">
        <f>Master!B31</f>
        <v> Electricity </v>
      </c>
      <c r="D2130" s="189"/>
      <c r="E2130" s="188"/>
      <c r="F2130" s="190"/>
      <c r="G2130">
        <f t="shared" si="104"/>
        <v>30</v>
      </c>
      <c r="H2130">
        <f>ROW()</f>
        <v>2130</v>
      </c>
      <c r="I2130" s="58" t="str">
        <f>IF(SUM(D2130:E2130)&lt;&gt;0,SUM(D$2:D2130)-SUM(E$2:E2130),"")</f>
        <v/>
      </c>
      <c r="J2130" s="203" t="str">
        <f t="shared" si="105"/>
        <v/>
      </c>
      <c r="K2130" s="58"/>
      <c r="L2130" s="51">
        <f>SUMIFS(D$2:D2130,C$2:C2130,C2130)-SUMIFS(E$2:E2130,C$2:C2130,C2130)+IFERROR(VLOOKUP(C2130,Master!B$1:F$101,5,FALSE),0)</f>
        <v>1</v>
      </c>
    </row>
    <row r="2131" spans="1:12">
      <c r="A2131" s="47"/>
      <c r="B2131" s="203"/>
      <c r="C2131" s="188" t="str">
        <f>Master!B32</f>
        <v> Heat</v>
      </c>
      <c r="D2131" s="189"/>
      <c r="E2131" s="188"/>
      <c r="F2131" s="190"/>
      <c r="G2131">
        <f t="shared" si="104"/>
        <v>31</v>
      </c>
      <c r="H2131">
        <f>ROW()</f>
        <v>2131</v>
      </c>
      <c r="I2131" s="58" t="str">
        <f>IF(SUM(D2131:E2131)&lt;&gt;0,SUM(D$2:D2131)-SUM(E$2:E2131),"")</f>
        <v/>
      </c>
      <c r="J2131" s="203" t="str">
        <f t="shared" si="105"/>
        <v/>
      </c>
      <c r="K2131" s="58"/>
      <c r="L2131" s="51">
        <f>SUMIFS(D$2:D2131,C$2:C2131,C2131)-SUMIFS(E$2:E2131,C$2:C2131,C2131)+IFERROR(VLOOKUP(C2131,Master!B$1:F$101,5,FALSE),0)</f>
        <v>58</v>
      </c>
    </row>
    <row r="2132" spans="1:12">
      <c r="A2132" s="47"/>
      <c r="B2132" s="203"/>
      <c r="C2132" s="188" t="str">
        <f>Master!B33</f>
        <v> Insurance</v>
      </c>
      <c r="D2132" s="189"/>
      <c r="E2132" s="188"/>
      <c r="F2132" s="190"/>
      <c r="G2132">
        <f t="shared" si="104"/>
        <v>32</v>
      </c>
      <c r="H2132">
        <f>ROW()</f>
        <v>2132</v>
      </c>
      <c r="I2132" s="58" t="str">
        <f>IF(SUM(D2132:E2132)&lt;&gt;0,SUM(D$2:D2132)-SUM(E$2:E2132),"")</f>
        <v/>
      </c>
      <c r="J2132" s="203" t="str">
        <f t="shared" si="105"/>
        <v/>
      </c>
      <c r="K2132" s="58"/>
      <c r="L2132" s="51">
        <f>SUMIFS(D$2:D2132,C$2:C2132,C2132)-SUMIFS(E$2:E2132,C$2:C2132,C2132)+IFERROR(VLOOKUP(C2132,Master!B$1:F$101,5,FALSE),0)</f>
        <v>175</v>
      </c>
    </row>
    <row r="2133" spans="1:12">
      <c r="A2133" s="47"/>
      <c r="B2133" s="203"/>
      <c r="C2133" s="188" t="str">
        <f>Master!B34</f>
        <v> Internet </v>
      </c>
      <c r="D2133" s="189"/>
      <c r="E2133" s="188"/>
      <c r="F2133" s="190"/>
      <c r="G2133">
        <f t="shared" si="104"/>
        <v>33</v>
      </c>
      <c r="H2133">
        <f>ROW()</f>
        <v>2133</v>
      </c>
      <c r="I2133" s="58" t="str">
        <f>IF(SUM(D2133:E2133)&lt;&gt;0,SUM(D$2:D2133)-SUM(E$2:E2133),"")</f>
        <v/>
      </c>
      <c r="J2133" s="203" t="str">
        <f t="shared" si="105"/>
        <v/>
      </c>
      <c r="K2133" s="58"/>
      <c r="L2133" s="51">
        <f>SUMIFS(D$2:D2133,C$2:C2133,C2133)-SUMIFS(E$2:E2133,C$2:C2133,C2133)+IFERROR(VLOOKUP(C2133,Master!B$1:F$101,5,FALSE),0)</f>
        <v>33</v>
      </c>
    </row>
    <row r="2134" spans="1:12">
      <c r="A2134" s="47"/>
      <c r="B2134" s="203"/>
      <c r="C2134" s="188" t="str">
        <f>Master!B35</f>
        <v> Janitorial Supplies </v>
      </c>
      <c r="D2134" s="189"/>
      <c r="E2134" s="188"/>
      <c r="F2134" s="190"/>
      <c r="G2134">
        <f t="shared" si="104"/>
        <v>34</v>
      </c>
      <c r="H2134">
        <f>ROW()</f>
        <v>2134</v>
      </c>
      <c r="I2134" s="58" t="str">
        <f>IF(SUM(D2134:E2134)&lt;&gt;0,SUM(D$2:D2134)-SUM(E$2:E2134),"")</f>
        <v/>
      </c>
      <c r="J2134" s="203" t="str">
        <f t="shared" si="105"/>
        <v/>
      </c>
      <c r="K2134" s="58"/>
      <c r="L2134" s="51">
        <f>SUMIFS(D$2:D2134,C$2:C2134,C2134)-SUMIFS(E$2:E2134,C$2:C2134,C2134)+IFERROR(VLOOKUP(C2134,Master!B$1:F$101,5,FALSE),0)</f>
        <v>9</v>
      </c>
    </row>
    <row r="2135" spans="1:12">
      <c r="A2135" s="47"/>
      <c r="B2135" s="203"/>
      <c r="C2135" s="188" t="str">
        <f>Master!B36</f>
        <v> Rent or Lease </v>
      </c>
      <c r="D2135" s="189"/>
      <c r="E2135" s="188"/>
      <c r="F2135" s="190"/>
      <c r="G2135">
        <f t="shared" si="104"/>
        <v>35</v>
      </c>
      <c r="H2135">
        <f>ROW()</f>
        <v>2135</v>
      </c>
      <c r="I2135" s="58" t="str">
        <f>IF(SUM(D2135:E2135)&lt;&gt;0,SUM(D$2:D2135)-SUM(E$2:E2135),"")</f>
        <v/>
      </c>
      <c r="J2135" s="203" t="str">
        <f t="shared" si="105"/>
        <v/>
      </c>
      <c r="K2135" s="58"/>
      <c r="L2135" s="51">
        <f>SUMIFS(D$2:D2135,C$2:C2135,C2135)-SUMIFS(E$2:E2135,C$2:C2135,C2135)+IFERROR(VLOOKUP(C2135,Master!B$1:F$101,5,FALSE),0)</f>
        <v>53</v>
      </c>
    </row>
    <row r="2136" spans="1:12">
      <c r="A2136" s="47"/>
      <c r="B2136" s="203"/>
      <c r="C2136" s="188" t="str">
        <f>Master!B37</f>
        <v> Rubbish Removal </v>
      </c>
      <c r="D2136" s="189"/>
      <c r="E2136" s="188"/>
      <c r="F2136" s="190"/>
      <c r="G2136">
        <f t="shared" si="104"/>
        <v>36</v>
      </c>
      <c r="H2136">
        <f>ROW()</f>
        <v>2136</v>
      </c>
      <c r="I2136" s="58" t="str">
        <f>IF(SUM(D2136:E2136)&lt;&gt;0,SUM(D$2:D2136)-SUM(E$2:E2136),"")</f>
        <v/>
      </c>
      <c r="J2136" s="203" t="str">
        <f t="shared" si="105"/>
        <v/>
      </c>
      <c r="K2136" s="58"/>
      <c r="L2136" s="51">
        <f>SUMIFS(D$2:D2136,C$2:C2136,C2136)-SUMIFS(E$2:E2136,C$2:C2136,C2136)+IFERROR(VLOOKUP(C2136,Master!B$1:F$101,5,FALSE),0)</f>
        <v>2</v>
      </c>
    </row>
    <row r="2137" spans="1:12">
      <c r="A2137" s="47"/>
      <c r="B2137" s="203"/>
      <c r="C2137" s="188" t="str">
        <f>Master!B38</f>
        <v> Telephone </v>
      </c>
      <c r="D2137" s="189"/>
      <c r="E2137" s="188"/>
      <c r="F2137" s="190"/>
      <c r="G2137">
        <f t="shared" si="104"/>
        <v>37</v>
      </c>
      <c r="H2137">
        <f>ROW()</f>
        <v>2137</v>
      </c>
      <c r="I2137" s="58" t="str">
        <f>IF(SUM(D2137:E2137)&lt;&gt;0,SUM(D$2:D2137)-SUM(E$2:E2137),"")</f>
        <v/>
      </c>
      <c r="J2137" s="203" t="str">
        <f t="shared" si="105"/>
        <v/>
      </c>
      <c r="K2137" s="58"/>
      <c r="L2137" s="51">
        <f>SUMIFS(D$2:D2137,C$2:C2137,C2137)-SUMIFS(E$2:E2137,C$2:C2137,C2137)+IFERROR(VLOOKUP(C2137,Master!B$1:F$101,5,FALSE),0)</f>
        <v>60</v>
      </c>
    </row>
    <row r="2138" spans="1:12">
      <c r="A2138" s="47"/>
      <c r="B2138" s="203"/>
      <c r="C2138" s="188" t="str">
        <f>Master!B39</f>
        <v> Water &amp; Sewer </v>
      </c>
      <c r="D2138" s="189"/>
      <c r="E2138" s="188"/>
      <c r="F2138" s="190"/>
      <c r="G2138">
        <f t="shared" si="104"/>
        <v>38</v>
      </c>
      <c r="H2138">
        <f>ROW()</f>
        <v>2138</v>
      </c>
      <c r="I2138" s="58" t="str">
        <f>IF(SUM(D2138:E2138)&lt;&gt;0,SUM(D$2:D2138)-SUM(E$2:E2138),"")</f>
        <v/>
      </c>
      <c r="J2138" s="203" t="str">
        <f t="shared" si="105"/>
        <v/>
      </c>
      <c r="K2138" s="58"/>
      <c r="L2138" s="51">
        <f>SUMIFS(D$2:D2138,C$2:C2138,C2138)-SUMIFS(E$2:E2138,C$2:C2138,C2138)+IFERROR(VLOOKUP(C2138,Master!B$1:F$101,5,FALSE),0)</f>
        <v>7</v>
      </c>
    </row>
    <row r="2139" spans="1:12">
      <c r="A2139" s="47"/>
      <c r="B2139" s="203"/>
      <c r="C2139" s="188" t="str">
        <f>Master!B40</f>
        <v>Office Expenses </v>
      </c>
      <c r="D2139" s="189"/>
      <c r="E2139" s="188"/>
      <c r="F2139" s="190"/>
      <c r="G2139">
        <f t="shared" si="104"/>
        <v>39</v>
      </c>
      <c r="H2139">
        <f>ROW()</f>
        <v>2139</v>
      </c>
      <c r="I2139" s="58" t="str">
        <f>IF(SUM(D2139:E2139)&lt;&gt;0,SUM(D$2:D2139)-SUM(E$2:E2139),"")</f>
        <v/>
      </c>
      <c r="J2139" s="203" t="str">
        <f t="shared" si="105"/>
        <v/>
      </c>
      <c r="K2139" s="58"/>
      <c r="L2139" s="51">
        <f>SUMIFS(D$2:D2139,C$2:C2139,C2139)-SUMIFS(E$2:E2139,C$2:C2139,C2139)+IFERROR(VLOOKUP(C2139,Master!B$1:F$101,5,FALSE),0)</f>
        <v>62</v>
      </c>
    </row>
    <row r="2140" spans="1:12">
      <c r="A2140" s="47"/>
      <c r="B2140" s="203"/>
      <c r="C2140" s="188" t="str">
        <f>Master!B41</f>
        <v> Accounting Fees </v>
      </c>
      <c r="D2140" s="189"/>
      <c r="E2140" s="188"/>
      <c r="F2140" s="190"/>
      <c r="G2140">
        <f t="shared" si="104"/>
        <v>40</v>
      </c>
      <c r="H2140">
        <f>ROW()</f>
        <v>2140</v>
      </c>
      <c r="I2140" s="58" t="str">
        <f>IF(SUM(D2140:E2140)&lt;&gt;0,SUM(D$2:D2140)-SUM(E$2:E2140),"")</f>
        <v/>
      </c>
      <c r="J2140" s="203" t="str">
        <f t="shared" si="105"/>
        <v/>
      </c>
      <c r="K2140" s="58"/>
      <c r="L2140" s="51">
        <f>SUMIFS(D$2:D2140,C$2:C2140,C2140)-SUMIFS(E$2:E2140,C$2:C2140,C2140)+IFERROR(VLOOKUP(C2140,Master!B$1:F$101,5,FALSE),0)</f>
        <v>8</v>
      </c>
    </row>
    <row r="2141" spans="1:12">
      <c r="A2141" s="47"/>
      <c r="B2141" s="203"/>
      <c r="C2141" s="188" t="str">
        <f>Master!B42</f>
        <v> Bad Debt Expenses </v>
      </c>
      <c r="D2141" s="189"/>
      <c r="E2141" s="188"/>
      <c r="F2141" s="190"/>
      <c r="G2141">
        <f t="shared" si="104"/>
        <v>41</v>
      </c>
      <c r="H2141">
        <f>ROW()</f>
        <v>2141</v>
      </c>
      <c r="I2141" s="58" t="str">
        <f>IF(SUM(D2141:E2141)&lt;&gt;0,SUM(D$2:D2141)-SUM(E$2:E2141),"")</f>
        <v/>
      </c>
      <c r="J2141" s="203" t="str">
        <f t="shared" si="105"/>
        <v/>
      </c>
      <c r="K2141" s="58"/>
      <c r="L2141" s="51">
        <f>SUMIFS(D$2:D2141,C$2:C2141,C2141)-SUMIFS(E$2:E2141,C$2:C2141,C2141)+IFERROR(VLOOKUP(C2141,Master!B$1:F$101,5,FALSE),0)</f>
        <v>59</v>
      </c>
    </row>
    <row r="2142" spans="1:12">
      <c r="A2142" s="47"/>
      <c r="B2142" s="203"/>
      <c r="C2142" s="188" t="str">
        <f>Master!B43</f>
        <v> Bank Charges </v>
      </c>
      <c r="D2142" s="189"/>
      <c r="E2142" s="188"/>
      <c r="F2142" s="190"/>
      <c r="G2142">
        <f t="shared" si="104"/>
        <v>42</v>
      </c>
      <c r="H2142">
        <f>ROW()</f>
        <v>2142</v>
      </c>
      <c r="I2142" s="58" t="str">
        <f>IF(SUM(D2142:E2142)&lt;&gt;0,SUM(D$2:D2142)-SUM(E$2:E2142),"")</f>
        <v/>
      </c>
      <c r="J2142" s="203" t="str">
        <f t="shared" si="105"/>
        <v/>
      </c>
      <c r="K2142" s="58"/>
      <c r="L2142" s="51">
        <f>SUMIFS(D$2:D2142,C$2:C2142,C2142)-SUMIFS(E$2:E2142,C$2:C2142,C2142)+IFERROR(VLOOKUP(C2142,Master!B$1:F$101,5,FALSE),0)</f>
        <v>1</v>
      </c>
    </row>
    <row r="2143" spans="1:12">
      <c r="A2143" s="47"/>
      <c r="B2143" s="203"/>
      <c r="C2143" s="188" t="str">
        <f>Master!B44</f>
        <v> Books &amp; Manuals </v>
      </c>
      <c r="D2143" s="189"/>
      <c r="E2143" s="188"/>
      <c r="F2143" s="190"/>
      <c r="G2143">
        <f t="shared" si="104"/>
        <v>43</v>
      </c>
      <c r="H2143">
        <f>ROW()</f>
        <v>2143</v>
      </c>
      <c r="I2143" s="58" t="str">
        <f>IF(SUM(D2143:E2143)&lt;&gt;0,SUM(D$2:D2143)-SUM(E$2:E2143),"")</f>
        <v/>
      </c>
      <c r="J2143" s="203" t="str">
        <f t="shared" si="105"/>
        <v/>
      </c>
      <c r="K2143" s="58"/>
      <c r="L2143" s="51">
        <f>SUMIFS(D$2:D2143,C$2:C2143,C2143)-SUMIFS(E$2:E2143,C$2:C2143,C2143)+IFERROR(VLOOKUP(C2143,Master!B$1:F$101,5,FALSE),0)</f>
        <v>40</v>
      </c>
    </row>
    <row r="2144" spans="1:12">
      <c r="A2144" s="47"/>
      <c r="B2144" s="203"/>
      <c r="C2144" s="188" t="str">
        <f>Master!B45</f>
        <v> Credit Card Processing Fees</v>
      </c>
      <c r="D2144" s="189"/>
      <c r="E2144" s="188"/>
      <c r="F2144" s="190"/>
      <c r="G2144">
        <f t="shared" si="104"/>
        <v>44</v>
      </c>
      <c r="H2144">
        <f>ROW()</f>
        <v>2144</v>
      </c>
      <c r="I2144" s="58" t="str">
        <f>IF(SUM(D2144:E2144)&lt;&gt;0,SUM(D$2:D2144)-SUM(E$2:E2144),"")</f>
        <v/>
      </c>
      <c r="J2144" s="203" t="str">
        <f t="shared" si="105"/>
        <v/>
      </c>
      <c r="K2144" s="58"/>
      <c r="L2144" s="51">
        <f>SUMIFS(D$2:D2144,C$2:C2144,C2144)-SUMIFS(E$2:E2144,C$2:C2144,C2144)+IFERROR(VLOOKUP(C2144,Master!B$1:F$101,5,FALSE),0)</f>
        <v>6</v>
      </c>
    </row>
    <row r="2145" spans="1:12">
      <c r="A2145" s="47"/>
      <c r="B2145" s="203"/>
      <c r="C2145" s="188" t="str">
        <f>Master!B46</f>
        <v> Delivery Costs </v>
      </c>
      <c r="D2145" s="189"/>
      <c r="E2145" s="188"/>
      <c r="F2145" s="190"/>
      <c r="G2145">
        <f t="shared" si="104"/>
        <v>45</v>
      </c>
      <c r="H2145">
        <f>ROW()</f>
        <v>2145</v>
      </c>
      <c r="I2145" s="58" t="str">
        <f>IF(SUM(D2145:E2145)&lt;&gt;0,SUM(D$2:D2145)-SUM(E$2:E2145),"")</f>
        <v/>
      </c>
      <c r="J2145" s="203" t="str">
        <f t="shared" si="105"/>
        <v/>
      </c>
      <c r="K2145" s="58"/>
      <c r="L2145" s="51">
        <f>SUMIFS(D$2:D2145,C$2:C2145,C2145)-SUMIFS(E$2:E2145,C$2:C2145,C2145)+IFERROR(VLOOKUP(C2145,Master!B$1:F$101,5,FALSE),0)</f>
        <v>37</v>
      </c>
    </row>
    <row r="2146" spans="1:12">
      <c r="A2146" s="47"/>
      <c r="B2146" s="203"/>
      <c r="C2146" s="188" t="str">
        <f>Master!B47</f>
        <v> Donations </v>
      </c>
      <c r="D2146" s="189"/>
      <c r="E2146" s="188"/>
      <c r="F2146" s="190"/>
      <c r="G2146">
        <f t="shared" si="104"/>
        <v>46</v>
      </c>
      <c r="H2146">
        <f>ROW()</f>
        <v>2146</v>
      </c>
      <c r="I2146" s="58" t="str">
        <f>IF(SUM(D2146:E2146)&lt;&gt;0,SUM(D$2:D2146)-SUM(E$2:E2146),"")</f>
        <v/>
      </c>
      <c r="J2146" s="203" t="str">
        <f t="shared" si="105"/>
        <v/>
      </c>
      <c r="K2146" s="58"/>
      <c r="L2146" s="51">
        <f>SUMIFS(D$2:D2146,C$2:C2146,C2146)-SUMIFS(E$2:E2146,C$2:C2146,C2146)+IFERROR(VLOOKUP(C2146,Master!B$1:F$101,5,FALSE),0)</f>
        <v>2</v>
      </c>
    </row>
    <row r="2147" spans="1:12">
      <c r="A2147" s="47"/>
      <c r="B2147" s="203"/>
      <c r="C2147" s="188" t="str">
        <f>Master!B48</f>
        <v> Education </v>
      </c>
      <c r="D2147" s="189"/>
      <c r="E2147" s="188"/>
      <c r="F2147" s="190"/>
      <c r="G2147">
        <f t="shared" si="104"/>
        <v>47</v>
      </c>
      <c r="H2147">
        <f>ROW()</f>
        <v>2147</v>
      </c>
      <c r="I2147" s="58" t="str">
        <f>IF(SUM(D2147:E2147)&lt;&gt;0,SUM(D$2:D2147)-SUM(E$2:E2147),"")</f>
        <v/>
      </c>
      <c r="J2147" s="203" t="str">
        <f t="shared" si="105"/>
        <v/>
      </c>
      <c r="K2147" s="58"/>
      <c r="L2147" s="51">
        <f>SUMIFS(D$2:D2147,C$2:C2147,C2147)-SUMIFS(E$2:E2147,C$2:C2147,C2147)+IFERROR(VLOOKUP(C2147,Master!B$1:F$101,5,FALSE),0)</f>
        <v>49</v>
      </c>
    </row>
    <row r="2148" spans="1:12">
      <c r="A2148" s="47"/>
      <c r="B2148" s="203"/>
      <c r="C2148" s="188" t="str">
        <f>Master!B49</f>
        <v> Legal Fees </v>
      </c>
      <c r="D2148" s="189"/>
      <c r="E2148" s="188"/>
      <c r="F2148" s="190"/>
      <c r="G2148">
        <f t="shared" si="104"/>
        <v>48</v>
      </c>
      <c r="H2148">
        <f>ROW()</f>
        <v>2148</v>
      </c>
      <c r="I2148" s="58" t="str">
        <f>IF(SUM(D2148:E2148)&lt;&gt;0,SUM(D$2:D2148)-SUM(E$2:E2148),"")</f>
        <v/>
      </c>
      <c r="J2148" s="203" t="str">
        <f t="shared" si="105"/>
        <v/>
      </c>
      <c r="K2148" s="58"/>
      <c r="L2148" s="51">
        <f>SUMIFS(D$2:D2148,C$2:C2148,C2148)-SUMIFS(E$2:E2148,C$2:C2148,C2148)+IFERROR(VLOOKUP(C2148,Master!B$1:F$101,5,FALSE),0)</f>
        <v>10</v>
      </c>
    </row>
    <row r="2149" spans="1:12">
      <c r="A2149" s="47"/>
      <c r="B2149" s="203"/>
      <c r="C2149" s="188" t="str">
        <f>Master!B50</f>
        <v> Licenses </v>
      </c>
      <c r="D2149" s="189"/>
      <c r="E2149" s="188"/>
      <c r="F2149" s="190"/>
      <c r="G2149">
        <f t="shared" si="104"/>
        <v>49</v>
      </c>
      <c r="H2149">
        <f>ROW()</f>
        <v>2149</v>
      </c>
      <c r="I2149" s="58" t="str">
        <f>IF(SUM(D2149:E2149)&lt;&gt;0,SUM(D$2:D2149)-SUM(E$2:E2149),"")</f>
        <v/>
      </c>
      <c r="J2149" s="203" t="str">
        <f t="shared" si="105"/>
        <v/>
      </c>
      <c r="K2149" s="58"/>
      <c r="L2149" s="51">
        <f>SUMIFS(D$2:D2149,C$2:C2149,C2149)-SUMIFS(E$2:E2149,C$2:C2149,C2149)+IFERROR(VLOOKUP(C2149,Master!B$1:F$101,5,FALSE),0)</f>
        <v>53</v>
      </c>
    </row>
    <row r="2150" spans="1:12">
      <c r="A2150" s="47"/>
      <c r="B2150" s="203"/>
      <c r="C2150" s="188" t="str">
        <f>Master!B51</f>
        <v> Loss on NSF Checks </v>
      </c>
      <c r="D2150" s="189"/>
      <c r="E2150" s="188"/>
      <c r="F2150" s="190"/>
      <c r="G2150">
        <f t="shared" si="104"/>
        <v>50</v>
      </c>
      <c r="H2150">
        <f>ROW()</f>
        <v>2150</v>
      </c>
      <c r="I2150" s="58" t="str">
        <f>IF(SUM(D2150:E2150)&lt;&gt;0,SUM(D$2:D2150)-SUM(E$2:E2150),"")</f>
        <v/>
      </c>
      <c r="J2150" s="203" t="str">
        <f t="shared" si="105"/>
        <v/>
      </c>
      <c r="K2150" s="58"/>
      <c r="L2150" s="51">
        <f>SUMIFS(D$2:D2150,C$2:C2150,C2150)-SUMIFS(E$2:E2150,C$2:C2150,C2150)+IFERROR(VLOOKUP(C2150,Master!B$1:F$101,5,FALSE),0)</f>
        <v>8</v>
      </c>
    </row>
    <row r="2151" spans="1:12">
      <c r="A2151" s="47"/>
      <c r="B2151" s="203"/>
      <c r="C2151" s="188" t="str">
        <f>Master!B52</f>
        <v> Magazine Subscriptions </v>
      </c>
      <c r="D2151" s="189"/>
      <c r="E2151" s="188"/>
      <c r="F2151" s="190"/>
      <c r="G2151">
        <f t="shared" si="104"/>
        <v>51</v>
      </c>
      <c r="H2151">
        <f>ROW()</f>
        <v>2151</v>
      </c>
      <c r="I2151" s="58" t="str">
        <f>IF(SUM(D2151:E2151)&lt;&gt;0,SUM(D$2:D2151)-SUM(E$2:E2151),"")</f>
        <v/>
      </c>
      <c r="J2151" s="203" t="str">
        <f t="shared" si="105"/>
        <v/>
      </c>
      <c r="K2151" s="58"/>
      <c r="L2151" s="51">
        <f>SUMIFS(D$2:D2151,C$2:C2151,C2151)-SUMIFS(E$2:E2151,C$2:C2151,C2151)+IFERROR(VLOOKUP(C2151,Master!B$1:F$101,5,FALSE),0)</f>
        <v>58</v>
      </c>
    </row>
    <row r="2152" spans="1:12">
      <c r="A2152" s="47"/>
      <c r="B2152" s="203"/>
      <c r="C2152" s="188" t="str">
        <f>Master!B53</f>
        <v> Office Supplies</v>
      </c>
      <c r="D2152" s="189"/>
      <c r="E2152" s="188"/>
      <c r="F2152" s="190"/>
      <c r="G2152">
        <f t="shared" si="104"/>
        <v>52</v>
      </c>
      <c r="H2152">
        <f>ROW()</f>
        <v>2152</v>
      </c>
      <c r="I2152" s="58" t="str">
        <f>IF(SUM(D2152:E2152)&lt;&gt;0,SUM(D$2:D2152)-SUM(E$2:E2152),"")</f>
        <v/>
      </c>
      <c r="J2152" s="203" t="str">
        <f t="shared" si="105"/>
        <v/>
      </c>
      <c r="K2152" s="58"/>
      <c r="L2152" s="51">
        <f>SUMIFS(D$2:D2152,C$2:C2152,C2152)-SUMIFS(E$2:E2152,C$2:C2152,C2152)+IFERROR(VLOOKUP(C2152,Master!B$1:F$101,5,FALSE),0)</f>
        <v>9</v>
      </c>
    </row>
    <row r="2153" spans="1:12">
      <c r="A2153" s="47"/>
      <c r="B2153" s="203"/>
      <c r="C2153" s="188" t="str">
        <f>Master!B54</f>
        <v> Postage </v>
      </c>
      <c r="D2153" s="189"/>
      <c r="E2153" s="188"/>
      <c r="F2153" s="190"/>
      <c r="G2153">
        <f t="shared" si="104"/>
        <v>53</v>
      </c>
      <c r="H2153">
        <f>ROW()</f>
        <v>2153</v>
      </c>
      <c r="I2153" s="58" t="str">
        <f>IF(SUM(D2153:E2153)&lt;&gt;0,SUM(D$2:D2153)-SUM(E$2:E2153),"")</f>
        <v/>
      </c>
      <c r="J2153" s="203" t="str">
        <f t="shared" si="105"/>
        <v/>
      </c>
      <c r="K2153" s="58"/>
      <c r="L2153" s="51">
        <f>SUMIFS(D$2:D2153,C$2:C2153,C2153)-SUMIFS(E$2:E2153,C$2:C2153,C2153)+IFERROR(VLOOKUP(C2153,Master!B$1:F$101,5,FALSE),0)</f>
        <v>42</v>
      </c>
    </row>
    <row r="2154" spans="1:12">
      <c r="A2154" s="47"/>
      <c r="B2154" s="203"/>
      <c r="C2154" s="188" t="str">
        <f>Master!B55</f>
        <v> Professional Dues </v>
      </c>
      <c r="D2154" s="189"/>
      <c r="E2154" s="188"/>
      <c r="F2154" s="190"/>
      <c r="G2154">
        <f t="shared" si="104"/>
        <v>54</v>
      </c>
      <c r="H2154">
        <f>ROW()</f>
        <v>2154</v>
      </c>
      <c r="I2154" s="58" t="str">
        <f>IF(SUM(D2154:E2154)&lt;&gt;0,SUM(D$2:D2154)-SUM(E$2:E2154),"")</f>
        <v/>
      </c>
      <c r="J2154" s="203" t="str">
        <f t="shared" si="105"/>
        <v/>
      </c>
      <c r="K2154" s="58"/>
      <c r="L2154" s="51">
        <f>SUMIFS(D$2:D2154,C$2:C2154,C2154)-SUMIFS(E$2:E2154,C$2:C2154,C2154)+IFERROR(VLOOKUP(C2154,Master!B$1:F$101,5,FALSE),0)</f>
        <v>1</v>
      </c>
    </row>
    <row r="2155" spans="1:12">
      <c r="A2155" s="47"/>
      <c r="B2155" s="203"/>
      <c r="C2155" s="188" t="str">
        <f>Master!B56</f>
        <v> Gas </v>
      </c>
      <c r="D2155" s="189"/>
      <c r="E2155" s="188"/>
      <c r="F2155" s="190"/>
      <c r="G2155">
        <f t="shared" si="104"/>
        <v>55</v>
      </c>
      <c r="H2155">
        <f>ROW()</f>
        <v>2155</v>
      </c>
      <c r="I2155" s="58" t="str">
        <f>IF(SUM(D2155:E2155)&lt;&gt;0,SUM(D$2:D2155)-SUM(E$2:E2155),"")</f>
        <v/>
      </c>
      <c r="J2155" s="203" t="str">
        <f t="shared" si="105"/>
        <v/>
      </c>
      <c r="K2155" s="58"/>
      <c r="L2155" s="51">
        <f>SUMIFS(D$2:D2155,C$2:C2155,C2155)-SUMIFS(E$2:E2155,C$2:C2155,C2155)+IFERROR(VLOOKUP(C2155,Master!B$1:F$101,5,FALSE),0)</f>
        <v>38</v>
      </c>
    </row>
    <row r="2156" spans="1:12">
      <c r="A2156" s="47"/>
      <c r="B2156" s="203"/>
      <c r="C2156" s="188" t="str">
        <f>Master!B57</f>
        <v>Printing</v>
      </c>
      <c r="D2156" s="189"/>
      <c r="E2156" s="188"/>
      <c r="F2156" s="190"/>
      <c r="G2156">
        <f t="shared" si="104"/>
        <v>56</v>
      </c>
      <c r="H2156">
        <f>ROW()</f>
        <v>2156</v>
      </c>
      <c r="I2156" s="58" t="str">
        <f>IF(SUM(D2156:E2156)&lt;&gt;0,SUM(D$2:D2156)-SUM(E$2:E2156),"")</f>
        <v/>
      </c>
      <c r="J2156" s="203" t="str">
        <f t="shared" si="105"/>
        <v/>
      </c>
      <c r="K2156" s="58"/>
      <c r="L2156" s="51">
        <f>SUMIFS(D$2:D2156,C$2:C2156,C2156)-SUMIFS(E$2:E2156,C$2:C2156,C2156)+IFERROR(VLOOKUP(C2156,Master!B$1:F$101,5,FALSE),0)</f>
        <v>0</v>
      </c>
    </row>
    <row r="2157" spans="1:12">
      <c r="A2157" s="47"/>
      <c r="B2157" s="203"/>
      <c r="C2157" s="188" t="str">
        <f>Master!B58</f>
        <v> Repairs </v>
      </c>
      <c r="D2157" s="189"/>
      <c r="E2157" s="188"/>
      <c r="F2157" s="190"/>
      <c r="G2157">
        <f t="shared" si="104"/>
        <v>57</v>
      </c>
      <c r="H2157">
        <f>ROW()</f>
        <v>2157</v>
      </c>
      <c r="I2157" s="58" t="str">
        <f>IF(SUM(D2157:E2157)&lt;&gt;0,SUM(D$2:D2157)-SUM(E$2:E2157),"")</f>
        <v/>
      </c>
      <c r="J2157" s="203" t="str">
        <f t="shared" si="105"/>
        <v/>
      </c>
      <c r="K2157" s="58"/>
      <c r="L2157" s="51">
        <f>SUMIFS(D$2:D2157,C$2:C2157,C2157)-SUMIFS(E$2:E2157,C$2:C2157,C2157)+IFERROR(VLOOKUP(C2157,Master!B$1:F$101,5,FALSE),0)</f>
        <v>52</v>
      </c>
    </row>
    <row r="2158" spans="1:12">
      <c r="A2158" s="47"/>
      <c r="B2158" s="203"/>
      <c r="C2158" s="188" t="str">
        <f>Master!B59</f>
        <v> Rentals </v>
      </c>
      <c r="D2158" s="189"/>
      <c r="E2158" s="188"/>
      <c r="F2158" s="190"/>
      <c r="G2158">
        <f t="shared" si="104"/>
        <v>58</v>
      </c>
      <c r="H2158">
        <f>ROW()</f>
        <v>2158</v>
      </c>
      <c r="I2158" s="58" t="str">
        <f>IF(SUM(D2158:E2158)&lt;&gt;0,SUM(D$2:D2158)-SUM(E$2:E2158),"")</f>
        <v/>
      </c>
      <c r="J2158" s="203" t="str">
        <f t="shared" si="105"/>
        <v/>
      </c>
      <c r="K2158" s="58"/>
      <c r="L2158" s="51">
        <f>SUMIFS(D$2:D2158,C$2:C2158,C2158)-SUMIFS(E$2:E2158,C$2:C2158,C2158)+IFERROR(VLOOKUP(C2158,Master!B$1:F$101,5,FALSE),0)</f>
        <v>166</v>
      </c>
    </row>
    <row r="2159" spans="1:12">
      <c r="A2159" s="47"/>
      <c r="B2159" s="203"/>
      <c r="C2159" s="188" t="str">
        <f>Master!B60</f>
        <v>Travel &amp; Entertainment </v>
      </c>
      <c r="D2159" s="189"/>
      <c r="E2159" s="188"/>
      <c r="F2159" s="190"/>
      <c r="G2159">
        <f t="shared" si="104"/>
        <v>59</v>
      </c>
      <c r="H2159">
        <f>ROW()</f>
        <v>2159</v>
      </c>
      <c r="I2159" s="58" t="str">
        <f>IF(SUM(D2159:E2159)&lt;&gt;0,SUM(D$2:D2159)-SUM(E$2:E2159),"")</f>
        <v/>
      </c>
      <c r="J2159" s="203" t="str">
        <f t="shared" si="105"/>
        <v/>
      </c>
      <c r="K2159" s="58"/>
      <c r="L2159" s="51">
        <f>SUMIFS(D$2:D2159,C$2:C2159,C2159)-SUMIFS(E$2:E2159,C$2:C2159,C2159)+IFERROR(VLOOKUP(C2159,Master!B$1:F$101,5,FALSE),0)</f>
        <v>56</v>
      </c>
    </row>
    <row r="2160" spans="1:12">
      <c r="A2160" s="47"/>
      <c r="B2160" s="203"/>
      <c r="C2160" s="188" t="str">
        <f>Master!B61</f>
        <v> Entertainment </v>
      </c>
      <c r="D2160" s="189"/>
      <c r="E2160" s="188"/>
      <c r="F2160" s="190"/>
      <c r="G2160">
        <f t="shared" si="104"/>
        <v>60</v>
      </c>
      <c r="H2160">
        <f>ROW()</f>
        <v>2160</v>
      </c>
      <c r="I2160" s="58" t="str">
        <f>IF(SUM(D2160:E2160)&lt;&gt;0,SUM(D$2:D2160)-SUM(E$2:E2160),"")</f>
        <v/>
      </c>
      <c r="J2160" s="203" t="str">
        <f t="shared" si="105"/>
        <v/>
      </c>
      <c r="K2160" s="58"/>
      <c r="L2160" s="51">
        <f>SUMIFS(D$2:D2160,C$2:C2160,C2160)-SUMIFS(E$2:E2160,C$2:C2160,C2160)+IFERROR(VLOOKUP(C2160,Master!B$1:F$101,5,FALSE),0)</f>
        <v>186</v>
      </c>
    </row>
    <row r="2161" spans="1:12">
      <c r="A2161" s="47"/>
      <c r="B2161" s="203"/>
      <c r="C2161" s="188" t="str">
        <f>Master!B62</f>
        <v> Food - Staff Meetings </v>
      </c>
      <c r="D2161" s="189"/>
      <c r="E2161" s="188"/>
      <c r="F2161" s="190"/>
      <c r="G2161">
        <f t="shared" si="104"/>
        <v>61</v>
      </c>
      <c r="H2161">
        <f>ROW()</f>
        <v>2161</v>
      </c>
      <c r="I2161" s="58" t="str">
        <f>IF(SUM(D2161:E2161)&lt;&gt;0,SUM(D$2:D2161)-SUM(E$2:E2161),"")</f>
        <v/>
      </c>
      <c r="J2161" s="203" t="str">
        <f t="shared" si="105"/>
        <v/>
      </c>
      <c r="K2161" s="58"/>
      <c r="L2161" s="51">
        <f>SUMIFS(D$2:D2161,C$2:C2161,C2161)-SUMIFS(E$2:E2161,C$2:C2161,C2161)+IFERROR(VLOOKUP(C2161,Master!B$1:F$101,5,FALSE),0)</f>
        <v>45</v>
      </c>
    </row>
    <row r="2162" spans="1:12">
      <c r="A2162" s="47"/>
      <c r="B2162" s="203"/>
      <c r="C2162" s="188" t="str">
        <f>Master!B63</f>
        <v> Lodging </v>
      </c>
      <c r="D2162" s="189"/>
      <c r="E2162" s="188"/>
      <c r="F2162" s="190"/>
      <c r="G2162">
        <f t="shared" si="104"/>
        <v>62</v>
      </c>
      <c r="H2162">
        <f>ROW()</f>
        <v>2162</v>
      </c>
      <c r="I2162" s="58" t="str">
        <f>IF(SUM(D2162:E2162)&lt;&gt;0,SUM(D$2:D2162)-SUM(E$2:E2162),"")</f>
        <v/>
      </c>
      <c r="J2162" s="203" t="str">
        <f t="shared" si="105"/>
        <v/>
      </c>
      <c r="K2162" s="58"/>
      <c r="L2162" s="51">
        <f>SUMIFS(D$2:D2162,C$2:C2162,C2162)-SUMIFS(E$2:E2162,C$2:C2162,C2162)+IFERROR(VLOOKUP(C2162,Master!B$1:F$101,5,FALSE),0)</f>
        <v>153</v>
      </c>
    </row>
    <row r="2163" spans="1:12">
      <c r="A2163" s="47"/>
      <c r="B2163" s="203"/>
      <c r="C2163" s="188" t="str">
        <f>Master!B64</f>
        <v> Meals - Business </v>
      </c>
      <c r="D2163" s="189"/>
      <c r="E2163" s="188"/>
      <c r="F2163" s="190"/>
      <c r="G2163">
        <f t="shared" si="104"/>
        <v>63</v>
      </c>
      <c r="H2163">
        <f>ROW()</f>
        <v>2163</v>
      </c>
      <c r="I2163" s="58" t="str">
        <f>IF(SUM(D2163:E2163)&lt;&gt;0,SUM(D$2:D2163)-SUM(E$2:E2163),"")</f>
        <v/>
      </c>
      <c r="J2163" s="203" t="str">
        <f t="shared" si="105"/>
        <v/>
      </c>
      <c r="K2163" s="58"/>
      <c r="L2163" s="51">
        <f>SUMIFS(D$2:D2163,C$2:C2163,C2163)-SUMIFS(E$2:E2163,C$2:C2163,C2163)+IFERROR(VLOOKUP(C2163,Master!B$1:F$101,5,FALSE),0)</f>
        <v>51</v>
      </c>
    </row>
    <row r="2164" spans="1:12">
      <c r="A2164" s="47"/>
      <c r="B2164" s="203"/>
      <c r="C2164" s="188" t="str">
        <f>Master!B65</f>
        <v> Parking Fees </v>
      </c>
      <c r="D2164" s="189"/>
      <c r="E2164" s="188"/>
      <c r="F2164" s="190"/>
      <c r="G2164">
        <f t="shared" si="104"/>
        <v>64</v>
      </c>
      <c r="H2164">
        <f>ROW()</f>
        <v>2164</v>
      </c>
      <c r="I2164" s="58" t="str">
        <f>IF(SUM(D2164:E2164)&lt;&gt;0,SUM(D$2:D2164)-SUM(E$2:E2164),"")</f>
        <v/>
      </c>
      <c r="J2164" s="203" t="str">
        <f t="shared" si="105"/>
        <v/>
      </c>
      <c r="K2164" s="58"/>
      <c r="L2164" s="51">
        <f>SUMIFS(D$2:D2164,C$2:C2164,C2164)-SUMIFS(E$2:E2164,C$2:C2164,C2164)+IFERROR(VLOOKUP(C2164,Master!B$1:F$101,5,FALSE),0)</f>
        <v>173</v>
      </c>
    </row>
    <row r="2165" spans="1:12">
      <c r="A2165" s="47"/>
      <c r="B2165" s="203"/>
      <c r="C2165" s="188" t="str">
        <f>Master!B66</f>
        <v> Travel </v>
      </c>
      <c r="D2165" s="189"/>
      <c r="E2165" s="188"/>
      <c r="F2165" s="190"/>
      <c r="G2165">
        <f t="shared" si="104"/>
        <v>65</v>
      </c>
      <c r="H2165">
        <f>ROW()</f>
        <v>2165</v>
      </c>
      <c r="I2165" s="58" t="str">
        <f>IF(SUM(D2165:E2165)&lt;&gt;0,SUM(D$2:D2165)-SUM(E$2:E2165),"")</f>
        <v/>
      </c>
      <c r="J2165" s="203" t="str">
        <f t="shared" si="105"/>
        <v/>
      </c>
      <c r="K2165" s="58"/>
      <c r="L2165" s="51">
        <f>SUMIFS(D$2:D2165,C$2:C2165,C2165)-SUMIFS(E$2:E2165,C$2:C2165,C2165)+IFERROR(VLOOKUP(C2165,Master!B$1:F$101,5,FALSE),0)</f>
        <v>65</v>
      </c>
    </row>
    <row r="2166" spans="1:12">
      <c r="A2166" s="47"/>
      <c r="B2166" s="203"/>
      <c r="C2166" s="188" t="str">
        <f>Master!B67</f>
        <v>Inventories Product 1</v>
      </c>
      <c r="D2166" s="189"/>
      <c r="E2166" s="188"/>
      <c r="F2166" s="190"/>
      <c r="G2166">
        <f t="shared" ref="G2166:G2201" si="106">VLOOKUP(C2166,LL,2,FALSE)</f>
        <v>66</v>
      </c>
      <c r="H2166">
        <f>ROW()</f>
        <v>2166</v>
      </c>
      <c r="I2166" s="58" t="str">
        <f>IF(SUM(D2166:E2166)&lt;&gt;0,SUM(D$2:D2166)-SUM(E$2:E2166),"")</f>
        <v/>
      </c>
      <c r="J2166" s="203" t="str">
        <f t="shared" si="105"/>
        <v/>
      </c>
      <c r="K2166" s="58"/>
      <c r="L2166" s="51">
        <f>SUMIFS(D$2:D2166,C$2:C2166,C2166)-SUMIFS(E$2:E2166,C$2:C2166,C2166)+IFERROR(VLOOKUP(C2166,Master!B$1:F$101,5,FALSE),0)</f>
        <v>0</v>
      </c>
    </row>
    <row r="2167" spans="1:12">
      <c r="A2167" s="47"/>
      <c r="B2167" s="203"/>
      <c r="C2167" s="188" t="str">
        <f>Master!B68</f>
        <v>Inventories Product 2</v>
      </c>
      <c r="D2167" s="189"/>
      <c r="E2167" s="188"/>
      <c r="F2167" s="190"/>
      <c r="G2167">
        <f t="shared" si="106"/>
        <v>67</v>
      </c>
      <c r="H2167">
        <f>ROW()</f>
        <v>2167</v>
      </c>
      <c r="I2167" s="58" t="str">
        <f>IF(SUM(D2167:E2167)&lt;&gt;0,SUM(D$2:D2167)-SUM(E$2:E2167),"")</f>
        <v/>
      </c>
      <c r="J2167" s="203" t="str">
        <f t="shared" si="105"/>
        <v/>
      </c>
      <c r="K2167" s="58"/>
      <c r="L2167" s="51">
        <f>SUMIFS(D$2:D2167,C$2:C2167,C2167)-SUMIFS(E$2:E2167,C$2:C2167,C2167)+IFERROR(VLOOKUP(C2167,Master!B$1:F$101,5,FALSE),0)</f>
        <v>0</v>
      </c>
    </row>
    <row r="2168" spans="1:12">
      <c r="A2168" s="47"/>
      <c r="B2168" s="203"/>
      <c r="C2168" s="188" t="str">
        <f>Master!B69</f>
        <v>Inventories Product 3</v>
      </c>
      <c r="D2168" s="189"/>
      <c r="E2168" s="188"/>
      <c r="F2168" s="190"/>
      <c r="G2168">
        <f t="shared" si="106"/>
        <v>68</v>
      </c>
      <c r="H2168">
        <f>ROW()</f>
        <v>2168</v>
      </c>
      <c r="I2168" s="58" t="str">
        <f>IF(SUM(D2168:E2168)&lt;&gt;0,SUM(D$2:D2168)-SUM(E$2:E2168),"")</f>
        <v/>
      </c>
      <c r="J2168" s="203" t="str">
        <f t="shared" si="105"/>
        <v/>
      </c>
      <c r="K2168" s="58"/>
      <c r="L2168" s="51">
        <f>SUMIFS(D$2:D2168,C$2:C2168,C2168)-SUMIFS(E$2:E2168,C$2:C2168,C2168)+IFERROR(VLOOKUP(C2168,Master!B$1:F$101,5,FALSE),0)</f>
        <v>0</v>
      </c>
    </row>
    <row r="2169" spans="1:12">
      <c r="A2169" s="47"/>
      <c r="B2169" s="203"/>
      <c r="C2169" s="188" t="str">
        <f>Master!B70</f>
        <v>Inventories Product 4</v>
      </c>
      <c r="D2169" s="189"/>
      <c r="E2169" s="188"/>
      <c r="F2169" s="190"/>
      <c r="G2169">
        <f t="shared" si="106"/>
        <v>69</v>
      </c>
      <c r="H2169">
        <f>ROW()</f>
        <v>2169</v>
      </c>
      <c r="I2169" s="58" t="str">
        <f>IF(SUM(D2169:E2169)&lt;&gt;0,SUM(D$2:D2169)-SUM(E$2:E2169),"")</f>
        <v/>
      </c>
      <c r="J2169" s="203" t="str">
        <f t="shared" si="105"/>
        <v/>
      </c>
      <c r="K2169" s="58"/>
      <c r="L2169" s="51">
        <f>SUMIFS(D$2:D2169,C$2:C2169,C2169)-SUMIFS(E$2:E2169,C$2:C2169,C2169)+IFERROR(VLOOKUP(C2169,Master!B$1:F$101,5,FALSE),0)</f>
        <v>0</v>
      </c>
    </row>
    <row r="2170" spans="1:12">
      <c r="A2170" s="47"/>
      <c r="B2170" s="203"/>
      <c r="C2170" s="188" t="str">
        <f>Master!B71</f>
        <v> Material </v>
      </c>
      <c r="D2170" s="189"/>
      <c r="E2170" s="188"/>
      <c r="F2170" s="190"/>
      <c r="G2170">
        <f t="shared" si="106"/>
        <v>70</v>
      </c>
      <c r="H2170">
        <f>ROW()</f>
        <v>2170</v>
      </c>
      <c r="I2170" s="58" t="str">
        <f>IF(SUM(D2170:E2170)&lt;&gt;0,SUM(D$2:D2170)-SUM(E$2:E2170),"")</f>
        <v/>
      </c>
      <c r="J2170" s="203" t="str">
        <f t="shared" si="105"/>
        <v/>
      </c>
      <c r="K2170" s="58"/>
      <c r="L2170" s="51">
        <f>SUMIFS(D$2:D2170,C$2:C2170,C2170)-SUMIFS(E$2:E2170,C$2:C2170,C2170)+IFERROR(VLOOKUP(C2170,Master!B$1:F$101,5,FALSE),0)</f>
        <v>31</v>
      </c>
    </row>
    <row r="2171" spans="1:12">
      <c r="A2171" s="47"/>
      <c r="B2171" s="203"/>
      <c r="C2171" s="188" t="str">
        <f>Master!B72</f>
        <v> Freight &amp; Transportation </v>
      </c>
      <c r="D2171" s="189"/>
      <c r="E2171" s="188"/>
      <c r="F2171" s="190"/>
      <c r="G2171">
        <f t="shared" si="106"/>
        <v>71</v>
      </c>
      <c r="H2171">
        <f>ROW()</f>
        <v>2171</v>
      </c>
      <c r="I2171" s="58" t="str">
        <f>IF(SUM(D2171:E2171)&lt;&gt;0,SUM(D$2:D2171)-SUM(E$2:E2171),"")</f>
        <v/>
      </c>
      <c r="J2171" s="203" t="str">
        <f t="shared" si="105"/>
        <v/>
      </c>
      <c r="K2171" s="58"/>
      <c r="L2171" s="51">
        <f>SUMIFS(D$2:D2171,C$2:C2171,C2171)-SUMIFS(E$2:E2171,C$2:C2171,C2171)+IFERROR(VLOOKUP(C2171,Master!B$1:F$101,5,FALSE),0)</f>
        <v>0</v>
      </c>
    </row>
    <row r="2172" spans="1:12">
      <c r="A2172" s="47"/>
      <c r="B2172" s="203"/>
      <c r="C2172" s="188" t="str">
        <f>Master!B73</f>
        <v> Labor Costs </v>
      </c>
      <c r="D2172" s="189"/>
      <c r="E2172" s="188"/>
      <c r="F2172" s="190"/>
      <c r="G2172">
        <f t="shared" si="106"/>
        <v>72</v>
      </c>
      <c r="H2172">
        <f>ROW()</f>
        <v>2172</v>
      </c>
      <c r="I2172" s="58" t="str">
        <f>IF(SUM(D2172:E2172)&lt;&gt;0,SUM(D$2:D2172)-SUM(E$2:E2172),"")</f>
        <v/>
      </c>
      <c r="J2172" s="203" t="str">
        <f t="shared" si="105"/>
        <v/>
      </c>
      <c r="K2172" s="58"/>
      <c r="L2172" s="51">
        <f>SUMIFS(D$2:D2172,C$2:C2172,C2172)-SUMIFS(E$2:E2172,C$2:C2172,C2172)+IFERROR(VLOOKUP(C2172,Master!B$1:F$101,5,FALSE),0)</f>
        <v>23</v>
      </c>
    </row>
    <row r="2173" spans="1:12">
      <c r="A2173" s="47"/>
      <c r="B2173" s="203"/>
      <c r="C2173" s="188" t="str">
        <f>Master!B74</f>
        <v> Purchase Returns </v>
      </c>
      <c r="D2173" s="189"/>
      <c r="E2173" s="188"/>
      <c r="F2173" s="190"/>
      <c r="G2173">
        <f t="shared" si="106"/>
        <v>73</v>
      </c>
      <c r="H2173">
        <f>ROW()</f>
        <v>2173</v>
      </c>
      <c r="I2173" s="58" t="str">
        <f>IF(SUM(D2173:E2173)&lt;&gt;0,SUM(D$2:D2173)-SUM(E$2:E2173),"")</f>
        <v/>
      </c>
      <c r="J2173" s="203" t="str">
        <f t="shared" si="105"/>
        <v/>
      </c>
      <c r="K2173" s="58"/>
      <c r="L2173" s="51">
        <f>SUMIFS(D$2:D2173,C$2:C2173,C2173)-SUMIFS(E$2:E2173,C$2:C2173,C2173)+IFERROR(VLOOKUP(C2173,Master!B$1:F$101,5,FALSE),0)</f>
        <v>0</v>
      </c>
    </row>
    <row r="2174" spans="1:12">
      <c r="A2174" s="47"/>
      <c r="B2174" s="203"/>
      <c r="C2174" s="188" t="str">
        <f>Master!B75</f>
        <v> Outside Services </v>
      </c>
      <c r="D2174" s="189"/>
      <c r="E2174" s="188"/>
      <c r="F2174" s="190"/>
      <c r="G2174">
        <f t="shared" si="106"/>
        <v>74</v>
      </c>
      <c r="H2174">
        <f>ROW()</f>
        <v>2174</v>
      </c>
      <c r="I2174" s="58" t="str">
        <f>IF(SUM(D2174:E2174)&lt;&gt;0,SUM(D$2:D2174)-SUM(E$2:E2174),"")</f>
        <v/>
      </c>
      <c r="J2174" s="203" t="str">
        <f t="shared" si="105"/>
        <v/>
      </c>
      <c r="K2174" s="58"/>
      <c r="L2174" s="51">
        <f>SUMIFS(D$2:D2174,C$2:C2174,C2174)-SUMIFS(E$2:E2174,C$2:C2174,C2174)+IFERROR(VLOOKUP(C2174,Master!B$1:F$101,5,FALSE),0)</f>
        <v>30</v>
      </c>
    </row>
    <row r="2175" spans="1:12">
      <c r="A2175" s="47"/>
      <c r="B2175" s="203"/>
      <c r="C2175" s="188" t="str">
        <f>Master!B76</f>
        <v> Rental Expenses </v>
      </c>
      <c r="D2175" s="189"/>
      <c r="E2175" s="188"/>
      <c r="F2175" s="190"/>
      <c r="G2175">
        <f t="shared" si="106"/>
        <v>75</v>
      </c>
      <c r="H2175">
        <f>ROW()</f>
        <v>2175</v>
      </c>
      <c r="I2175" s="58" t="str">
        <f>IF(SUM(D2175:E2175)&lt;&gt;0,SUM(D$2:D2175)-SUM(E$2:E2175),"")</f>
        <v/>
      </c>
      <c r="J2175" s="203" t="str">
        <f t="shared" si="105"/>
        <v/>
      </c>
      <c r="K2175" s="58"/>
      <c r="L2175" s="51">
        <f>SUMIFS(D$2:D2175,C$2:C2175,C2175)-SUMIFS(E$2:E2175,C$2:C2175,C2175)+IFERROR(VLOOKUP(C2175,Master!B$1:F$101,5,FALSE),0)</f>
        <v>0</v>
      </c>
    </row>
    <row r="2176" spans="1:12">
      <c r="A2176" s="47"/>
      <c r="B2176" s="203"/>
      <c r="C2176" s="188" t="str">
        <f>Master!B77</f>
        <v> Repairs &amp; Maintenance </v>
      </c>
      <c r="D2176" s="189"/>
      <c r="E2176" s="188"/>
      <c r="F2176" s="190"/>
      <c r="G2176">
        <f t="shared" si="106"/>
        <v>76</v>
      </c>
      <c r="H2176">
        <f>ROW()</f>
        <v>2176</v>
      </c>
      <c r="I2176" s="58" t="str">
        <f>IF(SUM(D2176:E2176)&lt;&gt;0,SUM(D$2:D2176)-SUM(E$2:E2176),"")</f>
        <v/>
      </c>
      <c r="J2176" s="203" t="str">
        <f t="shared" si="105"/>
        <v/>
      </c>
      <c r="K2176" s="58"/>
      <c r="L2176" s="51">
        <f>SUMIFS(D$2:D2176,C$2:C2176,C2176)-SUMIFS(E$2:E2176,C$2:C2176,C2176)+IFERROR(VLOOKUP(C2176,Master!B$1:F$101,5,FALSE),0)</f>
        <v>27</v>
      </c>
    </row>
    <row r="2177" spans="1:12">
      <c r="A2177" s="47"/>
      <c r="B2177" s="203"/>
      <c r="C2177" s="188" t="str">
        <f>Master!B78</f>
        <v> Research &amp; Development </v>
      </c>
      <c r="D2177" s="189"/>
      <c r="E2177" s="188"/>
      <c r="F2177" s="190"/>
      <c r="G2177">
        <f t="shared" si="106"/>
        <v>77</v>
      </c>
      <c r="H2177">
        <f>ROW()</f>
        <v>2177</v>
      </c>
      <c r="I2177" s="58" t="str">
        <f>IF(SUM(D2177:E2177)&lt;&gt;0,SUM(D$2:D2177)-SUM(E$2:E2177),"")</f>
        <v/>
      </c>
      <c r="J2177" s="203" t="str">
        <f t="shared" si="105"/>
        <v/>
      </c>
      <c r="K2177" s="58"/>
      <c r="L2177" s="51">
        <f>SUMIFS(D$2:D2177,C$2:C2177,C2177)-SUMIFS(E$2:E2177,C$2:C2177,C2177)+IFERROR(VLOOKUP(C2177,Master!B$1:F$101,5,FALSE),0)</f>
        <v>0</v>
      </c>
    </row>
    <row r="2178" spans="1:12">
      <c r="A2178" s="47"/>
      <c r="B2178" s="203"/>
      <c r="C2178" s="188" t="str">
        <f>Master!B79</f>
        <v> Small Tools </v>
      </c>
      <c r="D2178" s="189"/>
      <c r="E2178" s="188"/>
      <c r="F2178" s="190"/>
      <c r="G2178">
        <f t="shared" si="106"/>
        <v>78</v>
      </c>
      <c r="H2178">
        <f>ROW()</f>
        <v>2178</v>
      </c>
      <c r="I2178" s="58" t="str">
        <f>IF(SUM(D2178:E2178)&lt;&gt;0,SUM(D$2:D2178)-SUM(E$2:E2178),"")</f>
        <v/>
      </c>
      <c r="J2178" s="203" t="str">
        <f t="shared" si="105"/>
        <v/>
      </c>
      <c r="K2178" s="58"/>
      <c r="L2178" s="51">
        <f>SUMIFS(D$2:D2178,C$2:C2178,C2178)-SUMIFS(E$2:E2178,C$2:C2178,C2178)+IFERROR(VLOOKUP(C2178,Master!B$1:F$101,5,FALSE),0)</f>
        <v>20</v>
      </c>
    </row>
    <row r="2179" spans="1:12">
      <c r="A2179" s="47"/>
      <c r="B2179" s="203"/>
      <c r="C2179" s="188" t="str">
        <f>Master!B80</f>
        <v>Land </v>
      </c>
      <c r="D2179" s="189"/>
      <c r="E2179" s="188"/>
      <c r="F2179" s="190"/>
      <c r="G2179">
        <f t="shared" si="106"/>
        <v>79</v>
      </c>
      <c r="H2179">
        <f>ROW()</f>
        <v>2179</v>
      </c>
      <c r="I2179" s="58" t="str">
        <f>IF(SUM(D2179:E2179)&lt;&gt;0,SUM(D$2:D2179)-SUM(E$2:E2179),"")</f>
        <v/>
      </c>
      <c r="J2179" s="203" t="str">
        <f t="shared" ref="J2179:J2201" si="107">IFERROR(AVERAGEIFS(B:B,A:A,A2179),"")</f>
        <v/>
      </c>
      <c r="K2179" s="58"/>
      <c r="L2179" s="51">
        <f>SUMIFS(D$2:D2179,C$2:C2179,C2179)-SUMIFS(E$2:E2179,C$2:C2179,C2179)+IFERROR(VLOOKUP(C2179,Master!B$1:F$101,5,FALSE),0)</f>
        <v>1000</v>
      </c>
    </row>
    <row r="2180" spans="1:12">
      <c r="A2180" s="47"/>
      <c r="B2180" s="203"/>
      <c r="C2180" s="188" t="str">
        <f>Master!B81</f>
        <v>Building </v>
      </c>
      <c r="D2180" s="189"/>
      <c r="E2180" s="188"/>
      <c r="F2180" s="190"/>
      <c r="G2180">
        <f t="shared" si="106"/>
        <v>80</v>
      </c>
      <c r="H2180">
        <f>ROW()</f>
        <v>2180</v>
      </c>
      <c r="I2180" s="58" t="str">
        <f>IF(SUM(D2180:E2180)&lt;&gt;0,SUM(D$2:D2180)-SUM(E$2:E2180),"")</f>
        <v/>
      </c>
      <c r="J2180" s="203" t="str">
        <f t="shared" si="107"/>
        <v/>
      </c>
      <c r="K2180" s="58"/>
      <c r="L2180" s="51">
        <f>SUMIFS(D$2:D2180,C$2:C2180,C2180)-SUMIFS(E$2:E2180,C$2:C2180,C2180)+IFERROR(VLOOKUP(C2180,Master!B$1:F$101,5,FALSE),0)</f>
        <v>5000</v>
      </c>
    </row>
    <row r="2181" spans="1:12">
      <c r="A2181" s="47"/>
      <c r="B2181" s="203"/>
      <c r="C2181" s="188" t="str">
        <f>Master!B82</f>
        <v>Equipment (Computers, Printers) </v>
      </c>
      <c r="D2181" s="189"/>
      <c r="E2181" s="188"/>
      <c r="F2181" s="190"/>
      <c r="G2181">
        <f t="shared" si="106"/>
        <v>81</v>
      </c>
      <c r="H2181">
        <f>ROW()</f>
        <v>2181</v>
      </c>
      <c r="I2181" s="58" t="str">
        <f>IF(SUM(D2181:E2181)&lt;&gt;0,SUM(D$2:D2181)-SUM(E$2:E2181),"")</f>
        <v/>
      </c>
      <c r="J2181" s="203" t="str">
        <f t="shared" si="107"/>
        <v/>
      </c>
      <c r="K2181" s="58"/>
      <c r="L2181" s="51">
        <f>SUMIFS(D$2:D2181,C$2:C2181,C2181)-SUMIFS(E$2:E2181,C$2:C2181,C2181)+IFERROR(VLOOKUP(C2181,Master!B$1:F$101,5,FALSE),0)</f>
        <v>2000</v>
      </c>
    </row>
    <row r="2182" spans="1:12">
      <c r="A2182" s="47"/>
      <c r="B2182" s="203"/>
      <c r="C2182" s="188" t="str">
        <f>Master!B83</f>
        <v>Furniture &amp; Fixtures </v>
      </c>
      <c r="D2182" s="189"/>
      <c r="E2182" s="188"/>
      <c r="F2182" s="190"/>
      <c r="G2182">
        <f t="shared" si="106"/>
        <v>82</v>
      </c>
      <c r="H2182">
        <f>ROW()</f>
        <v>2182</v>
      </c>
      <c r="I2182" s="58" t="str">
        <f>IF(SUM(D2182:E2182)&lt;&gt;0,SUM(D$2:D2182)-SUM(E$2:E2182),"")</f>
        <v/>
      </c>
      <c r="J2182" s="203" t="str">
        <f t="shared" si="107"/>
        <v/>
      </c>
      <c r="K2182" s="58"/>
      <c r="L2182" s="51">
        <f>SUMIFS(D$2:D2182,C$2:C2182,C2182)-SUMIFS(E$2:E2182,C$2:C2182,C2182)+IFERROR(VLOOKUP(C2182,Master!B$1:F$101,5,FALSE),0)</f>
        <v>1500</v>
      </c>
    </row>
    <row r="2183" spans="1:12">
      <c r="A2183" s="47"/>
      <c r="B2183" s="203"/>
      <c r="C2183" s="188" t="str">
        <f>Master!B84</f>
        <v>Vehicles </v>
      </c>
      <c r="D2183" s="189"/>
      <c r="E2183" s="188"/>
      <c r="F2183" s="190"/>
      <c r="G2183">
        <f t="shared" si="106"/>
        <v>83</v>
      </c>
      <c r="H2183">
        <f>ROW()</f>
        <v>2183</v>
      </c>
      <c r="I2183" s="58" t="str">
        <f>IF(SUM(D2183:E2183)&lt;&gt;0,SUM(D$2:D2183)-SUM(E$2:E2183),"")</f>
        <v/>
      </c>
      <c r="J2183" s="203" t="str">
        <f t="shared" si="107"/>
        <v/>
      </c>
      <c r="K2183" s="58"/>
      <c r="L2183" s="51">
        <f>SUMIFS(D$2:D2183,C$2:C2183,C2183)-SUMIFS(E$2:E2183,C$2:C2183,C2183)+IFERROR(VLOOKUP(C2183,Master!B$1:F$101,5,FALSE),0)</f>
        <v>2500</v>
      </c>
    </row>
    <row r="2184" spans="1:12">
      <c r="A2184" s="47"/>
      <c r="B2184" s="203"/>
      <c r="C2184" s="188" t="str">
        <f>Master!B85</f>
        <v>Building Depreciation </v>
      </c>
      <c r="D2184" s="189"/>
      <c r="E2184" s="188"/>
      <c r="F2184" s="190"/>
      <c r="G2184">
        <f t="shared" si="106"/>
        <v>84</v>
      </c>
      <c r="H2184">
        <f>ROW()</f>
        <v>2184</v>
      </c>
      <c r="I2184" s="58" t="str">
        <f>IF(SUM(D2184:E2184)&lt;&gt;0,SUM(D$2:D2184)-SUM(E$2:E2184),"")</f>
        <v/>
      </c>
      <c r="J2184" s="203" t="str">
        <f t="shared" si="107"/>
        <v/>
      </c>
      <c r="K2184" s="58"/>
      <c r="L2184" s="51">
        <f>SUMIFS(D$2:D2184,C$2:C2184,C2184)-SUMIFS(E$2:E2184,C$2:C2184,C2184)+IFERROR(VLOOKUP(C2184,Master!B$1:F$101,5,FALSE),0)</f>
        <v>-100</v>
      </c>
    </row>
    <row r="2185" spans="1:12">
      <c r="A2185" s="47"/>
      <c r="B2185" s="203"/>
      <c r="C2185" s="188" t="str">
        <f>Master!B86</f>
        <v>Equipment Depreciation </v>
      </c>
      <c r="D2185" s="189"/>
      <c r="E2185" s="188"/>
      <c r="F2185" s="190"/>
      <c r="G2185">
        <f t="shared" si="106"/>
        <v>85</v>
      </c>
      <c r="H2185">
        <f>ROW()</f>
        <v>2185</v>
      </c>
      <c r="I2185" s="58" t="str">
        <f>IF(SUM(D2185:E2185)&lt;&gt;0,SUM(D$2:D2185)-SUM(E$2:E2185),"")</f>
        <v/>
      </c>
      <c r="J2185" s="203" t="str">
        <f t="shared" si="107"/>
        <v/>
      </c>
      <c r="K2185" s="58"/>
      <c r="L2185" s="51">
        <f>SUMIFS(D$2:D2185,C$2:C2185,C2185)-SUMIFS(E$2:E2185,C$2:C2185,C2185)+IFERROR(VLOOKUP(C2185,Master!B$1:F$101,5,FALSE),0)</f>
        <v>-75</v>
      </c>
    </row>
    <row r="2186" spans="1:12">
      <c r="A2186" s="47"/>
      <c r="B2186" s="203"/>
      <c r="C2186" s="188" t="str">
        <f>Master!B87</f>
        <v>Furniture &amp; Fixture Depreciation </v>
      </c>
      <c r="D2186" s="189"/>
      <c r="E2186" s="188"/>
      <c r="F2186" s="190"/>
      <c r="G2186">
        <f t="shared" si="106"/>
        <v>86</v>
      </c>
      <c r="H2186">
        <f>ROW()</f>
        <v>2186</v>
      </c>
      <c r="I2186" s="58" t="str">
        <f>IF(SUM(D2186:E2186)&lt;&gt;0,SUM(D$2:D2186)-SUM(E$2:E2186),"")</f>
        <v/>
      </c>
      <c r="J2186" s="203" t="str">
        <f t="shared" si="107"/>
        <v/>
      </c>
      <c r="K2186" s="58"/>
      <c r="L2186" s="51">
        <f>SUMIFS(D$2:D2186,C$2:C2186,C2186)-SUMIFS(E$2:E2186,C$2:C2186,C2186)+IFERROR(VLOOKUP(C2186,Master!B$1:F$101,5,FALSE),0)</f>
        <v>-60</v>
      </c>
    </row>
    <row r="2187" spans="1:12">
      <c r="A2187" s="47"/>
      <c r="B2187" s="203"/>
      <c r="C2187" s="188" t="str">
        <f>Master!B88</f>
        <v>Vehicle Depreciation </v>
      </c>
      <c r="D2187" s="189"/>
      <c r="E2187" s="188"/>
      <c r="F2187" s="190"/>
      <c r="G2187">
        <f t="shared" si="106"/>
        <v>87</v>
      </c>
      <c r="H2187">
        <f>ROW()</f>
        <v>2187</v>
      </c>
      <c r="I2187" s="58" t="str">
        <f>IF(SUM(D2187:E2187)&lt;&gt;0,SUM(D$2:D2187)-SUM(E$2:E2187),"")</f>
        <v/>
      </c>
      <c r="J2187" s="203" t="str">
        <f t="shared" si="107"/>
        <v/>
      </c>
      <c r="K2187" s="58"/>
      <c r="L2187" s="51">
        <f>SUMIFS(D$2:D2187,C$2:C2187,C2187)-SUMIFS(E$2:E2187,C$2:C2187,C2187)+IFERROR(VLOOKUP(C2187,Master!B$1:F$101,5,FALSE),0)</f>
        <v>-45</v>
      </c>
    </row>
    <row r="2188" spans="1:12">
      <c r="A2188" s="47"/>
      <c r="B2188" s="203"/>
      <c r="C2188" s="188" t="str">
        <f>Master!B89</f>
        <v>Changes in Inventory</v>
      </c>
      <c r="D2188" s="189"/>
      <c r="E2188" s="188"/>
      <c r="F2188" s="190"/>
      <c r="G2188">
        <f t="shared" si="106"/>
        <v>88</v>
      </c>
      <c r="H2188">
        <f>ROW()</f>
        <v>2188</v>
      </c>
      <c r="I2188" s="58" t="str">
        <f>IF(SUM(D2188:E2188)&lt;&gt;0,SUM(D$2:D2188)-SUM(E$2:E2188),"")</f>
        <v/>
      </c>
      <c r="J2188" s="203" t="str">
        <f t="shared" si="107"/>
        <v/>
      </c>
      <c r="K2188" s="58"/>
      <c r="L2188" s="51">
        <f>SUMIFS(D$2:D2188,C$2:C2188,C2188)-SUMIFS(E$2:E2188,C$2:C2188,C2188)+IFERROR(VLOOKUP(C2188,Master!B$1:F$101,5,FALSE),0)</f>
        <v>0</v>
      </c>
    </row>
    <row r="2189" spans="1:12">
      <c r="A2189" s="47"/>
      <c r="B2189" s="203"/>
      <c r="C2189" s="188" t="str">
        <f>Master!B90</f>
        <v>Salaries &amp; Wages</v>
      </c>
      <c r="D2189" s="189"/>
      <c r="E2189" s="188"/>
      <c r="F2189" s="190"/>
      <c r="G2189">
        <f t="shared" si="106"/>
        <v>89</v>
      </c>
      <c r="H2189">
        <f>ROW()</f>
        <v>2189</v>
      </c>
      <c r="I2189" s="58" t="str">
        <f>IF(SUM(D2189:E2189)&lt;&gt;0,SUM(D$2:D2189)-SUM(E$2:E2189),"")</f>
        <v/>
      </c>
      <c r="J2189" s="203" t="str">
        <f t="shared" si="107"/>
        <v/>
      </c>
      <c r="K2189" s="58"/>
      <c r="L2189" s="51">
        <f>SUMIFS(D$2:D2189,C$2:C2189,C2189)-SUMIFS(E$2:E2189,C$2:C2189,C2189)+IFERROR(VLOOKUP(C2189,Master!B$1:F$101,5,FALSE),0)</f>
        <v>0</v>
      </c>
    </row>
    <row r="2190" spans="1:12">
      <c r="A2190" s="47"/>
      <c r="B2190" s="203"/>
      <c r="C2190" s="188" t="str">
        <f>Master!B91</f>
        <v>Finance Cost</v>
      </c>
      <c r="D2190" s="189"/>
      <c r="E2190" s="188"/>
      <c r="F2190" s="190"/>
      <c r="G2190">
        <f t="shared" si="106"/>
        <v>90</v>
      </c>
      <c r="H2190">
        <f>ROW()</f>
        <v>2190</v>
      </c>
      <c r="I2190" s="58" t="str">
        <f>IF(SUM(D2190:E2190)&lt;&gt;0,SUM(D$2:D2190)-SUM(E$2:E2190),"")</f>
        <v/>
      </c>
      <c r="J2190" s="203" t="str">
        <f t="shared" si="107"/>
        <v/>
      </c>
      <c r="K2190" s="58"/>
      <c r="L2190" s="51">
        <f>SUMIFS(D$2:D2190,C$2:C2190,C2190)-SUMIFS(E$2:E2190,C$2:C2190,C2190)+IFERROR(VLOOKUP(C2190,Master!B$1:F$101,5,FALSE),0)</f>
        <v>43</v>
      </c>
    </row>
    <row r="2191" spans="1:12">
      <c r="A2191" s="47"/>
      <c r="B2191" s="203"/>
      <c r="C2191" s="188" t="str">
        <f>Master!B92</f>
        <v>Borrowing from Axis Bank</v>
      </c>
      <c r="D2191" s="189"/>
      <c r="E2191" s="188"/>
      <c r="F2191" s="190"/>
      <c r="G2191">
        <f t="shared" si="106"/>
        <v>91</v>
      </c>
      <c r="H2191">
        <f>ROW()</f>
        <v>2191</v>
      </c>
      <c r="I2191" s="58" t="str">
        <f>IF(SUM(D2191:E2191)&lt;&gt;0,SUM(D$2:D2191)-SUM(E$2:E2191),"")</f>
        <v/>
      </c>
      <c r="J2191" s="203" t="str">
        <f t="shared" si="107"/>
        <v/>
      </c>
      <c r="K2191" s="58"/>
      <c r="L2191" s="51">
        <f>SUMIFS(D$2:D2191,C$2:C2191,C2191)-SUMIFS(E$2:E2191,C$2:C2191,C2191)+IFERROR(VLOOKUP(C2191,Master!B$1:F$101,5,FALSE),0)</f>
        <v>-10000</v>
      </c>
    </row>
    <row r="2192" spans="1:12">
      <c r="A2192" s="47"/>
      <c r="B2192" s="203"/>
      <c r="C2192" s="188" t="str">
        <f>Master!B93</f>
        <v>Investment in Barclays Co.</v>
      </c>
      <c r="D2192" s="189"/>
      <c r="E2192" s="188"/>
      <c r="F2192" s="190"/>
      <c r="G2192">
        <f t="shared" si="106"/>
        <v>92</v>
      </c>
      <c r="H2192">
        <f>ROW()</f>
        <v>2192</v>
      </c>
      <c r="I2192" s="58" t="str">
        <f>IF(SUM(D2192:E2192)&lt;&gt;0,SUM(D$2:D2192)-SUM(E$2:E2192),"")</f>
        <v/>
      </c>
      <c r="J2192" s="203" t="str">
        <f t="shared" si="107"/>
        <v/>
      </c>
      <c r="K2192" s="58"/>
      <c r="L2192" s="51">
        <f>SUMIFS(D$2:D2192,C$2:C2192,C2192)-SUMIFS(E$2:E2192,C$2:C2192,C2192)+IFERROR(VLOOKUP(C2192,Master!B$1:F$101,5,FALSE),0)</f>
        <v>500</v>
      </c>
    </row>
    <row r="2193" spans="1:12">
      <c r="A2193" s="47"/>
      <c r="B2193" s="203"/>
      <c r="C2193" s="188" t="str">
        <f>Master!B94</f>
        <v>Investment in Reliance</v>
      </c>
      <c r="D2193" s="189"/>
      <c r="E2193" s="188"/>
      <c r="F2193" s="190"/>
      <c r="G2193">
        <f t="shared" si="106"/>
        <v>93</v>
      </c>
      <c r="H2193">
        <f>ROW()</f>
        <v>2193</v>
      </c>
      <c r="I2193" s="58" t="str">
        <f>IF(SUM(D2193:E2193)&lt;&gt;0,SUM(D$2:D2193)-SUM(E$2:E2193),"")</f>
        <v/>
      </c>
      <c r="J2193" s="203" t="str">
        <f t="shared" si="107"/>
        <v/>
      </c>
      <c r="K2193" s="58"/>
      <c r="L2193" s="51">
        <f>SUMIFS(D$2:D2193,C$2:C2193,C2193)-SUMIFS(E$2:E2193,C$2:C2193,C2193)+IFERROR(VLOOKUP(C2193,Master!B$1:F$101,5,FALSE),0)</f>
        <v>500</v>
      </c>
    </row>
    <row r="2194" spans="1:12">
      <c r="A2194" s="47"/>
      <c r="B2194" s="203"/>
      <c r="C2194" s="188" t="str">
        <f>Master!B95</f>
        <v>Provision for Gratuity</v>
      </c>
      <c r="D2194" s="189"/>
      <c r="E2194" s="188"/>
      <c r="F2194" s="190"/>
      <c r="G2194">
        <f t="shared" si="106"/>
        <v>94</v>
      </c>
      <c r="H2194">
        <f>ROW()</f>
        <v>2194</v>
      </c>
      <c r="I2194" s="58" t="str">
        <f>IF(SUM(D2194:E2194)&lt;&gt;0,SUM(D$2:D2194)-SUM(E$2:E2194),"")</f>
        <v/>
      </c>
      <c r="J2194" s="203" t="str">
        <f t="shared" si="107"/>
        <v/>
      </c>
      <c r="K2194" s="58"/>
      <c r="L2194" s="51">
        <f>SUMIFS(D$2:D2194,C$2:C2194,C2194)-SUMIFS(E$2:E2194,C$2:C2194,C2194)+IFERROR(VLOOKUP(C2194,Master!B$1:F$101,5,FALSE),0)</f>
        <v>-500</v>
      </c>
    </row>
    <row r="2195" spans="1:12">
      <c r="A2195" s="47"/>
      <c r="B2195" s="203"/>
      <c r="C2195" s="188" t="str">
        <f>Master!B96</f>
        <v>Provision for Salary</v>
      </c>
      <c r="D2195" s="189"/>
      <c r="E2195" s="188"/>
      <c r="F2195" s="190"/>
      <c r="G2195">
        <f t="shared" si="106"/>
        <v>95</v>
      </c>
      <c r="H2195">
        <f>ROW()</f>
        <v>2195</v>
      </c>
      <c r="I2195" s="58" t="str">
        <f>IF(SUM(D2195:E2195)&lt;&gt;0,SUM(D$2:D2195)-SUM(E$2:E2195),"")</f>
        <v/>
      </c>
      <c r="J2195" s="203" t="str">
        <f t="shared" si="107"/>
        <v/>
      </c>
      <c r="K2195" s="58"/>
      <c r="L2195" s="51">
        <f>SUMIFS(D$2:D2195,C$2:C2195,C2195)-SUMIFS(E$2:E2195,C$2:C2195,C2195)+IFERROR(VLOOKUP(C2195,Master!B$1:F$101,5,FALSE),0)</f>
        <v>-500</v>
      </c>
    </row>
    <row r="2196" spans="1:12">
      <c r="A2196" s="47"/>
      <c r="B2196" s="203"/>
      <c r="C2196" s="188" t="str">
        <f>Master!B97</f>
        <v>Vat Payable</v>
      </c>
      <c r="D2196" s="189"/>
      <c r="E2196" s="188"/>
      <c r="F2196" s="190"/>
      <c r="G2196">
        <f t="shared" si="106"/>
        <v>96</v>
      </c>
      <c r="H2196">
        <f>ROW()</f>
        <v>2196</v>
      </c>
      <c r="I2196" s="58" t="str">
        <f>IF(SUM(D2196:E2196)&lt;&gt;0,SUM(D$2:D2196)-SUM(E$2:E2196),"")</f>
        <v/>
      </c>
      <c r="J2196" s="203" t="str">
        <f t="shared" si="107"/>
        <v/>
      </c>
      <c r="K2196" s="58"/>
      <c r="L2196" s="51">
        <f>SUMIFS(D$2:D2196,C$2:C2196,C2196)-SUMIFS(E$2:E2196,C$2:C2196,C2196)+IFERROR(VLOOKUP(C2196,Master!B$1:F$101,5,FALSE),0)</f>
        <v>-450</v>
      </c>
    </row>
    <row r="2197" spans="1:12">
      <c r="A2197" s="47"/>
      <c r="B2197" s="203"/>
      <c r="C2197" s="188" t="str">
        <f>Master!B98</f>
        <v>Loan to ABC Co</v>
      </c>
      <c r="D2197" s="189"/>
      <c r="E2197" s="188"/>
      <c r="F2197" s="190"/>
      <c r="G2197">
        <f t="shared" si="106"/>
        <v>97</v>
      </c>
      <c r="H2197">
        <f>ROW()</f>
        <v>2197</v>
      </c>
      <c r="I2197" s="58" t="str">
        <f>IF(SUM(D2197:E2197)&lt;&gt;0,SUM(D$2:D2197)-SUM(E$2:E2197),"")</f>
        <v/>
      </c>
      <c r="J2197" s="203" t="str">
        <f t="shared" si="107"/>
        <v/>
      </c>
      <c r="K2197" s="58"/>
      <c r="L2197" s="51">
        <f>SUMIFS(D$2:D2197,C$2:C2197,C2197)-SUMIFS(E$2:E2197,C$2:C2197,C2197)+IFERROR(VLOOKUP(C2197,Master!B$1:F$101,5,FALSE),0)</f>
        <v>-500</v>
      </c>
    </row>
    <row r="2198" spans="1:12">
      <c r="A2198" s="47"/>
      <c r="B2198" s="203"/>
      <c r="C2198" s="188" t="str">
        <f>Master!B99</f>
        <v>Loan to XYZ Co</v>
      </c>
      <c r="D2198" s="189"/>
      <c r="E2198" s="188"/>
      <c r="F2198" s="190"/>
      <c r="G2198">
        <f t="shared" si="106"/>
        <v>98</v>
      </c>
      <c r="H2198">
        <f>ROW()</f>
        <v>2198</v>
      </c>
      <c r="I2198" s="58" t="str">
        <f>IF(SUM(D2198:E2198)&lt;&gt;0,SUM(D$2:D2198)-SUM(E$2:E2198),"")</f>
        <v/>
      </c>
      <c r="J2198" s="203" t="str">
        <f t="shared" si="107"/>
        <v/>
      </c>
      <c r="K2198" s="58"/>
      <c r="L2198" s="51">
        <f>SUMIFS(D$2:D2198,C$2:C2198,C2198)-SUMIFS(E$2:E2198,C$2:C2198,C2198)+IFERROR(VLOOKUP(C2198,Master!B$1:F$101,5,FALSE),0)</f>
        <v>-200</v>
      </c>
    </row>
    <row r="2199" spans="1:12">
      <c r="A2199" s="47"/>
      <c r="B2199" s="203"/>
      <c r="C2199" s="188" t="str">
        <f>Master!B100</f>
        <v>Borrowing from SBM Bank</v>
      </c>
      <c r="D2199" s="189"/>
      <c r="E2199" s="188"/>
      <c r="F2199" s="190"/>
      <c r="G2199">
        <f t="shared" si="106"/>
        <v>99</v>
      </c>
      <c r="H2199">
        <f>ROW()</f>
        <v>2199</v>
      </c>
      <c r="I2199" s="58" t="str">
        <f>IF(SUM(D2199:E2199)&lt;&gt;0,SUM(D$2:D2199)-SUM(E$2:E2199),"")</f>
        <v/>
      </c>
      <c r="J2199" s="203" t="str">
        <f t="shared" si="107"/>
        <v/>
      </c>
      <c r="K2199" s="58"/>
      <c r="L2199" s="51">
        <f>SUMIFS(D$2:D2199,C$2:C2199,C2199)-SUMIFS(E$2:E2199,C$2:C2199,C2199)+IFERROR(VLOOKUP(C2199,Master!B$1:F$101,5,FALSE),0)</f>
        <v>-10000</v>
      </c>
    </row>
    <row r="2200" spans="1:12">
      <c r="A2200" s="47"/>
      <c r="B2200" s="203"/>
      <c r="C2200" s="188" t="str">
        <f>Master!B101</f>
        <v>Reserve</v>
      </c>
      <c r="D2200" s="189"/>
      <c r="E2200" s="188"/>
      <c r="F2200" s="190"/>
      <c r="G2200">
        <f t="shared" si="106"/>
        <v>100</v>
      </c>
      <c r="H2200">
        <f>ROW()</f>
        <v>2200</v>
      </c>
      <c r="I2200" s="58" t="str">
        <f>IF(SUM(D2200:E2200)&lt;&gt;0,SUM(D$2:D2200)-SUM(E$2:E2200),"")</f>
        <v/>
      </c>
      <c r="J2200" s="203" t="str">
        <f t="shared" si="107"/>
        <v/>
      </c>
      <c r="K2200" s="58"/>
      <c r="L2200" s="51">
        <f>SUMIFS(D$2:D2200,C$2:C2200,C2200)-SUMIFS(E$2:E2200,C$2:C2200,C2200)+IFERROR(VLOOKUP(C2200,Master!B$1:F$101,5,FALSE),0)</f>
        <v>0</v>
      </c>
    </row>
    <row r="2201" spans="1:12">
      <c r="A2201" s="47"/>
      <c r="B2201" s="203"/>
      <c r="C2201" s="188"/>
      <c r="D2201" s="189"/>
      <c r="E2201" s="188"/>
      <c r="F2201" s="190"/>
      <c r="G2201" t="e">
        <f t="shared" si="106"/>
        <v>#N/A</v>
      </c>
      <c r="H2201">
        <f>ROW()</f>
        <v>2201</v>
      </c>
      <c r="I2201" s="58" t="str">
        <f>IF(SUM(D2201:E2201)&lt;&gt;0,SUM(D$2:D2201)-SUM(E$2:E2201),"")</f>
        <v/>
      </c>
      <c r="J2201" s="203" t="str">
        <f t="shared" si="107"/>
        <v/>
      </c>
      <c r="K2201" s="58"/>
      <c r="L2201" s="51">
        <f>SUMIFS(D$2:D2201,C$2:C2201,C2201)-SUMIFS(E$2:E2201,C$2:C2201,C2201)+IFERROR(VLOOKUP(C2201,Master!B$1:F$101,5,FALSE),0)</f>
        <v>0</v>
      </c>
    </row>
    <row r="2202" spans="1:12">
      <c r="C2202" s="188"/>
    </row>
    <row r="2203" spans="1:12">
      <c r="B2203" s="258">
        <f ca="1">Master!J1</f>
        <v>41000</v>
      </c>
      <c r="C2203" s="188" t="s">
        <v>130</v>
      </c>
      <c r="D2203" s="189">
        <f>'P&amp;L'!G46</f>
        <v>0</v>
      </c>
      <c r="G2203" s="81">
        <f t="shared" ref="G2203" si="108">VLOOKUP(C2203,LL,2,FALSE)</f>
        <v>1</v>
      </c>
      <c r="H2203" s="81">
        <f>ROW()</f>
        <v>2203</v>
      </c>
      <c r="I2203" s="81"/>
      <c r="J2203" s="258">
        <f ca="1">B2203</f>
        <v>41000</v>
      </c>
      <c r="K2203" s="81"/>
    </row>
    <row r="2214" spans="3:12">
      <c r="C2214" s="46" t="str">
        <f>"$"&amp;D2214&amp;":"&amp;"$"&amp;E2214</f>
        <v>$G:$H</v>
      </c>
      <c r="D2214" s="49" t="s">
        <v>0</v>
      </c>
      <c r="E2214" s="46" t="s">
        <v>1</v>
      </c>
      <c r="F2214" s="47">
        <f>ROW()</f>
        <v>2214</v>
      </c>
      <c r="L2214" s="1" t="str">
        <f>":"&amp;E2214&amp;"$"&amp;F2214</f>
        <v>:H$2214</v>
      </c>
    </row>
  </sheetData>
  <sheetProtection password="BD59" sheet="1" objects="1" scenarios="1" formatCells="0" selectLockedCells="1"/>
  <autoFilter ref="A1:L2201"/>
  <dataValidations count="2">
    <dataValidation type="list" allowBlank="1" showInputMessage="1" showErrorMessage="1" sqref="C2:C2203">
      <formula1>LN</formula1>
    </dataValidation>
    <dataValidation type="list" errorStyle="warning" allowBlank="1" sqref="B2:B2201">
      <formula1>"Purchase,Sales,Receipt,Payment,Expense,Income,IVAT,OVAT,TDSP,TDSR"</formula1>
    </dataValidation>
  </dataValidation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Sheet6"/>
  <dimension ref="A1:K2303"/>
  <sheetViews>
    <sheetView view="pageBreakPreview" zoomScaleNormal="100" zoomScaleSheetLayoutView="100" workbookViewId="0">
      <selection activeCell="H1" sqref="H1:L1048576"/>
    </sheetView>
  </sheetViews>
  <sheetFormatPr defaultRowHeight="15"/>
  <cols>
    <col min="1" max="1" width="8.28515625" style="206" bestFit="1" customWidth="1"/>
    <col min="2" max="2" width="10.5703125" style="48" bestFit="1" customWidth="1"/>
    <col min="3" max="3" width="43" style="50" customWidth="1"/>
    <col min="4" max="5" width="12.140625" style="79" customWidth="1"/>
    <col min="6" max="6" width="28.5703125" style="48" customWidth="1"/>
    <col min="7" max="7" width="15.140625" style="79" customWidth="1"/>
    <col min="8" max="8" width="5.5703125" style="45" hidden="1" customWidth="1"/>
    <col min="9" max="9" width="7.5703125" style="45" hidden="1" customWidth="1"/>
    <col min="10" max="10" width="10.7109375" style="45" hidden="1" customWidth="1"/>
    <col min="11" max="11" width="9.140625" style="45" hidden="1" customWidth="1"/>
    <col min="12" max="12" width="0" style="45" hidden="1" customWidth="1"/>
    <col min="13" max="16384" width="9.140625" style="45"/>
  </cols>
  <sheetData>
    <row r="1" spans="1:10" ht="20.25" customHeight="1">
      <c r="A1" s="204" t="s">
        <v>11</v>
      </c>
      <c r="B1" s="57" t="s">
        <v>184</v>
      </c>
      <c r="C1" s="303" t="str">
        <f>"Particulars of "&amp;Master!B2</f>
        <v>Particulars of P/L</v>
      </c>
      <c r="D1" s="78" t="s">
        <v>4</v>
      </c>
      <c r="E1" s="78" t="s">
        <v>5</v>
      </c>
      <c r="F1" s="49" t="s">
        <v>122</v>
      </c>
      <c r="G1" s="78" t="s">
        <v>12</v>
      </c>
      <c r="H1" s="45">
        <f>COUNTA(Master!B2:B101)</f>
        <v>100</v>
      </c>
      <c r="I1" s="45">
        <f ca="1">CODE(MID('Bal Sheet'!L1,1,1))^2+MID(IF(MONTH(TODAY())&gt;3,YEAR(TODAY()),YEAR(TODAY())-1),4,1)^5</f>
        <v>6116</v>
      </c>
      <c r="J1" s="46" t="s">
        <v>3</v>
      </c>
    </row>
    <row r="2" spans="1:10">
      <c r="A2" s="205">
        <f t="shared" ref="A2" ca="1" si="0">IFERROR(INDIRECT("JournalEntry!a"&amp;I2),IF(H2&gt;EOF,"","JNL No"))</f>
        <v>509</v>
      </c>
      <c r="B2" s="203">
        <f t="shared" ref="B2:B65" ca="1" si="1">IFERROR(INDIRECT("JournalEntry!j"&amp;I2),IF(H2&gt;EOF,"","Date"))</f>
        <v>41274</v>
      </c>
      <c r="C2" s="304" t="str">
        <f t="shared" ref="C2:C65" ca="1" si="2">IFERROR(INDIRECT("JournalEntry!k"&amp;I2),IF(H2&gt;EOF,"","Particulars of "&amp; VLOOKUP(H2+1,LR,3,FALSE)))</f>
        <v>By Provision for Gratuity Rs/-500</v>
      </c>
      <c r="D2" s="192">
        <f t="shared" ref="D2:D65" ca="1" si="3">IFERROR(INDIRECT("JournalEntry!d"&amp;I2),IF(H2&gt;EOF,"","Dr"))</f>
        <v>1000</v>
      </c>
      <c r="E2" s="192">
        <f t="shared" ref="E2:E65" ca="1" si="4">IFERROR(INDIRECT("JournalEntry!e"&amp;I2),IF(H2&gt;EOF,"","Cr"))</f>
        <v>0</v>
      </c>
      <c r="F2" s="193">
        <f t="shared" ref="F2:F65" ca="1" si="5">IFERROR(INDIRECT("JournalEntry!f"&amp;I2),IF(H2&gt;EOF,"","Narration"))</f>
        <v>0</v>
      </c>
      <c r="G2" s="80">
        <f ca="1">IFERROR(IF(AND(ABS(SUMIFS(D$2:D2,J$2:J2,J2)-SUMIFS(E$2:E2,J$2:J2,J2)+VLOOKUP(J2,Master!B$1:F$101,5,FALSE))&gt;1000,CD&lt;&gt;PD),"XXXXX",IFERROR(SUMIFS(D$2:D2,J$2:J2,J2)-SUMIFS(E$2:E2,J$2:J2,J2)+VLOOKUP(J2,Master!B$1:F$101,5,FALSE),IF(H2&gt;EOF,"","Balance"))),IF(H2&gt;EOF,"","Balance"))</f>
        <v>1000</v>
      </c>
      <c r="H2" s="45">
        <v>1</v>
      </c>
      <c r="I2" s="45">
        <f ca="1">IFERROR(VLOOKUP(H2,IF(H2=H1,INDIRECT("JournalEntry!"&amp;JournalEntry!D$2214&amp;I1+1&amp;JournalEntry!L$2214),INDIRECT("JournalEntry!"&amp;JournalEntry!C$2214)),2,FALSE),"")</f>
        <v>1027</v>
      </c>
      <c r="J2" s="191" t="str">
        <f t="shared" ref="J2:J65" ca="1" si="6">IFERROR(INDIRECT("JournalEntry!c"&amp;I2),IF(H2&gt;EOF,"","Ledger"))</f>
        <v>P/L</v>
      </c>
    </row>
    <row r="3" spans="1:10">
      <c r="A3" s="205">
        <f t="shared" ref="A3:A66" ca="1" si="7">IFERROR(INDIRECT("JournalEntry!a"&amp;I3),IF(H3&gt;EOF,"","JNL No"))</f>
        <v>0</v>
      </c>
      <c r="B3" s="203">
        <f t="shared" ca="1" si="1"/>
        <v>41000</v>
      </c>
      <c r="C3" s="304">
        <f t="shared" ca="1" si="2"/>
        <v>0</v>
      </c>
      <c r="D3" s="192">
        <f t="shared" ca="1" si="3"/>
        <v>0</v>
      </c>
      <c r="E3" s="192">
        <f t="shared" ca="1" si="4"/>
        <v>0</v>
      </c>
      <c r="F3" s="193">
        <f t="shared" ca="1" si="5"/>
        <v>0</v>
      </c>
      <c r="G3" s="80">
        <f ca="1">IFERROR(IF(AND(ABS(SUMIFS(D$2:D3,J$2:J3,J3)-SUMIFS(E$2:E3,J$2:J3,J3)+VLOOKUP(J3,Master!B$1:F$101,5,FALSE))&gt;1000,CD&lt;&gt;PD),"XXXXX",IFERROR(SUMIFS(D$2:D3,J$2:J3,J3)-SUMIFS(E$2:E3,J$2:J3,J3)+VLOOKUP(J3,Master!B$1:F$101,5,FALSE),IF(H3&gt;EOF,"","Balance"))),IF(H3&gt;EOF,"","Balance"))</f>
        <v>1000</v>
      </c>
      <c r="H3" s="45">
        <f ca="1">IFERROR(IF(COUNTIF(H$2:H2,H2)&gt;VLOOKUP(H2,LC,2,FALSE),H2+1,H2),"")</f>
        <v>1</v>
      </c>
      <c r="I3" s="45">
        <f ca="1">IFERROR(VLOOKUP(H3,IF(H3=H2,INDIRECT("JournalEntry!"&amp;JournalEntry!D$2214&amp;I2+1&amp;JournalEntry!L$2214),INDIRECT("JournalEntry!"&amp;JournalEntry!C$2214)),2,FALSE),"")</f>
        <v>2203</v>
      </c>
      <c r="J3" s="191" t="str">
        <f t="shared" ca="1" si="6"/>
        <v>P/L</v>
      </c>
    </row>
    <row r="4" spans="1:10">
      <c r="A4" s="205" t="str">
        <f t="shared" ca="1" si="7"/>
        <v>JNL No</v>
      </c>
      <c r="B4" s="203" t="str">
        <f t="shared" ca="1" si="1"/>
        <v>Date</v>
      </c>
      <c r="C4" s="304" t="str">
        <f t="shared" ca="1" si="2"/>
        <v>Particulars of Capital</v>
      </c>
      <c r="D4" s="192" t="str">
        <f t="shared" ca="1" si="3"/>
        <v>Dr</v>
      </c>
      <c r="E4" s="192" t="str">
        <f t="shared" ca="1" si="4"/>
        <v>Cr</v>
      </c>
      <c r="F4" s="193" t="str">
        <f t="shared" ca="1" si="5"/>
        <v>Narration</v>
      </c>
      <c r="G4" s="80" t="str">
        <f ca="1">IFERROR(IF(AND(ABS(SUMIFS(D$2:D4,J$2:J4,J4)-SUMIFS(E$2:E4,J$2:J4,J4)+VLOOKUP(J4,Master!B$1:F$101,5,FALSE))&gt;1000,CD&lt;&gt;PD),"XXXXX",IFERROR(SUMIFS(D$2:D4,J$2:J4,J4)-SUMIFS(E$2:E4,J$2:J4,J4)+VLOOKUP(J4,Master!B$1:F$101,5,FALSE),IF(H4&gt;EOF,"","Balance"))),IF(H4&gt;EOF,"","Balance"))</f>
        <v>Balance</v>
      </c>
      <c r="H4" s="45">
        <f ca="1">IFERROR(IF(COUNTIF(H$2:H3,H3)&gt;VLOOKUP(H3,LC,2,FALSE),H3+1,H3),"")</f>
        <v>1</v>
      </c>
      <c r="I4" s="45" t="str">
        <f ca="1">IFERROR(VLOOKUP(H4,IF(H4=H3,INDIRECT("JournalEntry!"&amp;JournalEntry!D$2214&amp;I3+1&amp;JournalEntry!L$2214),INDIRECT("JournalEntry!"&amp;JournalEntry!C$2214)),2,FALSE),"")</f>
        <v/>
      </c>
      <c r="J4" s="191" t="str">
        <f t="shared" ca="1" si="6"/>
        <v>Ledger</v>
      </c>
    </row>
    <row r="5" spans="1:10">
      <c r="A5" s="205">
        <f t="shared" ca="1" si="7"/>
        <v>504</v>
      </c>
      <c r="B5" s="203">
        <f t="shared" ca="1" si="1"/>
        <v>41114</v>
      </c>
      <c r="C5" s="304" t="str">
        <f t="shared" ca="1" si="2"/>
        <v>By Cash Rs/- 1000</v>
      </c>
      <c r="D5" s="192">
        <f t="shared" ca="1" si="3"/>
        <v>0</v>
      </c>
      <c r="E5" s="192">
        <f t="shared" ca="1" si="4"/>
        <v>1000</v>
      </c>
      <c r="F5" s="193">
        <f t="shared" ca="1" si="5"/>
        <v>0</v>
      </c>
      <c r="G5" s="80">
        <f ca="1">IFERROR(IF(AND(ABS(SUMIFS(D$2:D5,J$2:J5,J5)-SUMIFS(E$2:E5,J$2:J5,J5)+VLOOKUP(J5,Master!B$1:F$101,5,FALSE))&gt;1000,CD&lt;&gt;PD),"XXXXX",IFERROR(SUMIFS(D$2:D5,J$2:J5,J5)-SUMIFS(E$2:E5,J$2:J5,J5)+VLOOKUP(J5,Master!B$1:F$101,5,FALSE),IF(H5&gt;EOF,"","Balance"))),IF(H5&gt;EOF,"","Balance"))</f>
        <v>-1000</v>
      </c>
      <c r="H5" s="45">
        <f ca="1">IFERROR(IF(COUNTIF(H$2:H4,H4)&gt;VLOOKUP(H4,LC,2,FALSE),H4+1,H4),"")</f>
        <v>2</v>
      </c>
      <c r="I5" s="45">
        <f ca="1">IFERROR(VLOOKUP(H5,IF(H5=H4,INDIRECT("JournalEntry!"&amp;JournalEntry!D$2214&amp;I4+1&amp;JournalEntry!L$2214),INDIRECT("JournalEntry!"&amp;JournalEntry!C$2214)),2,FALSE),"")</f>
        <v>1010</v>
      </c>
      <c r="J5" s="191" t="str">
        <f t="shared" ca="1" si="6"/>
        <v>Capital</v>
      </c>
    </row>
    <row r="6" spans="1:10">
      <c r="A6" s="205">
        <f t="shared" ca="1" si="7"/>
        <v>513</v>
      </c>
      <c r="B6" s="203" t="str">
        <f t="shared" ca="1" si="1"/>
        <v/>
      </c>
      <c r="C6" s="304" t="str">
        <f t="shared" ca="1" si="2"/>
        <v>By  Rs/-0</v>
      </c>
      <c r="D6" s="192">
        <f t="shared" ca="1" si="3"/>
        <v>0</v>
      </c>
      <c r="E6" s="192">
        <f t="shared" ca="1" si="4"/>
        <v>0</v>
      </c>
      <c r="F6" s="193">
        <f t="shared" ca="1" si="5"/>
        <v>0</v>
      </c>
      <c r="G6" s="80">
        <f ca="1">IFERROR(IF(AND(ABS(SUMIFS(D$2:D6,J$2:J6,J6)-SUMIFS(E$2:E6,J$2:J6,J6)+VLOOKUP(J6,Master!B$1:F$101,5,FALSE))&gt;1000,CD&lt;&gt;PD),"XXXXX",IFERROR(SUMIFS(D$2:D6,J$2:J6,J6)-SUMIFS(E$2:E6,J$2:J6,J6)+VLOOKUP(J6,Master!B$1:F$101,5,FALSE),IF(H6&gt;EOF,"","Balance"))),IF(H6&gt;EOF,"","Balance"))</f>
        <v>-1000</v>
      </c>
      <c r="H6" s="45">
        <f ca="1">IFERROR(IF(COUNTIF(H$2:H5,H5)&gt;VLOOKUP(H5,LC,2,FALSE),H5+1,H5),"")</f>
        <v>2</v>
      </c>
      <c r="I6" s="45">
        <f ca="1">IFERROR(VLOOKUP(H6,IF(H6=H5,INDIRECT("JournalEntry!"&amp;JournalEntry!D$2214&amp;I5+1&amp;JournalEntry!L$2214),INDIRECT("JournalEntry!"&amp;JournalEntry!C$2214)),2,FALSE),"")</f>
        <v>1038</v>
      </c>
      <c r="J6" s="191" t="str">
        <f t="shared" ca="1" si="6"/>
        <v>Capital</v>
      </c>
    </row>
    <row r="7" spans="1:10">
      <c r="A7" s="205">
        <f t="shared" ca="1" si="7"/>
        <v>0</v>
      </c>
      <c r="B7" s="203" t="str">
        <f t="shared" ca="1" si="1"/>
        <v/>
      </c>
      <c r="C7" s="304">
        <f t="shared" ca="1" si="2"/>
        <v>0</v>
      </c>
      <c r="D7" s="192">
        <f t="shared" ca="1" si="3"/>
        <v>0</v>
      </c>
      <c r="E7" s="192">
        <f t="shared" ca="1" si="4"/>
        <v>0</v>
      </c>
      <c r="F7" s="193">
        <f t="shared" ca="1" si="5"/>
        <v>0</v>
      </c>
      <c r="G7" s="80">
        <f ca="1">IFERROR(IF(AND(ABS(SUMIFS(D$2:D7,J$2:J7,J7)-SUMIFS(E$2:E7,J$2:J7,J7)+VLOOKUP(J7,Master!B$1:F$101,5,FALSE))&gt;1000,CD&lt;&gt;PD),"XXXXX",IFERROR(SUMIFS(D$2:D7,J$2:J7,J7)-SUMIFS(E$2:E7,J$2:J7,J7)+VLOOKUP(J7,Master!B$1:F$101,5,FALSE),IF(H7&gt;EOF,"","Balance"))),IF(H7&gt;EOF,"","Balance"))</f>
        <v>-1000</v>
      </c>
      <c r="H7" s="45">
        <f ca="1">IFERROR(IF(COUNTIF(H$2:H6,H6)&gt;VLOOKUP(H6,LC,2,FALSE),H6+1,H6),"")</f>
        <v>2</v>
      </c>
      <c r="I7" s="45">
        <f ca="1">IFERROR(VLOOKUP(H7,IF(H7=H6,INDIRECT("JournalEntry!"&amp;JournalEntry!D$2214&amp;I6+1&amp;JournalEntry!L$2214),INDIRECT("JournalEntry!"&amp;JournalEntry!C$2214)),2,FALSE),"")</f>
        <v>2102</v>
      </c>
      <c r="J7" s="191" t="str">
        <f t="shared" ca="1" si="6"/>
        <v>Capital</v>
      </c>
    </row>
    <row r="8" spans="1:10">
      <c r="A8" s="205" t="str">
        <f t="shared" ca="1" si="7"/>
        <v>JNL No</v>
      </c>
      <c r="B8" s="203" t="str">
        <f t="shared" ca="1" si="1"/>
        <v>Date</v>
      </c>
      <c r="C8" s="304" t="str">
        <f t="shared" ca="1" si="2"/>
        <v>Particulars of Purchase of Product 1</v>
      </c>
      <c r="D8" s="192" t="str">
        <f t="shared" ca="1" si="3"/>
        <v>Dr</v>
      </c>
      <c r="E8" s="192" t="str">
        <f t="shared" ca="1" si="4"/>
        <v>Cr</v>
      </c>
      <c r="F8" s="193" t="str">
        <f t="shared" ca="1" si="5"/>
        <v>Narration</v>
      </c>
      <c r="G8" s="80" t="str">
        <f ca="1">IFERROR(IF(AND(ABS(SUMIFS(D$2:D8,J$2:J8,J8)-SUMIFS(E$2:E8,J$2:J8,J8)+VLOOKUP(J8,Master!B$1:F$101,5,FALSE))&gt;1000,CD&lt;&gt;PD),"XXXXX",IFERROR(SUMIFS(D$2:D8,J$2:J8,J8)-SUMIFS(E$2:E8,J$2:J8,J8)+VLOOKUP(J8,Master!B$1:F$101,5,FALSE),IF(H8&gt;EOF,"","Balance"))),IF(H8&gt;EOF,"","Balance"))</f>
        <v>Balance</v>
      </c>
      <c r="H8" s="45">
        <f ca="1">IFERROR(IF(COUNTIF(H$2:H7,H7)&gt;VLOOKUP(H7,LC,2,FALSE),H7+1,H7),"")</f>
        <v>2</v>
      </c>
      <c r="I8" s="45" t="str">
        <f ca="1">IFERROR(VLOOKUP(H8,IF(H8=H7,INDIRECT("JournalEntry!"&amp;JournalEntry!D$2214&amp;I7+1&amp;JournalEntry!L$2214),INDIRECT("JournalEntry!"&amp;JournalEntry!C$2214)),2,FALSE),"")</f>
        <v/>
      </c>
      <c r="J8" s="191" t="str">
        <f t="shared" ca="1" si="6"/>
        <v>Ledger</v>
      </c>
    </row>
    <row r="9" spans="1:10">
      <c r="A9" s="205">
        <f t="shared" ca="1" si="7"/>
        <v>1</v>
      </c>
      <c r="B9" s="203">
        <f t="shared" ca="1" si="1"/>
        <v>41245</v>
      </c>
      <c r="C9" s="304" t="str">
        <f t="shared" ca="1" si="2"/>
        <v>By Suppliers 8 Rs/-4</v>
      </c>
      <c r="D9" s="192">
        <f t="shared" ca="1" si="3"/>
        <v>4</v>
      </c>
      <c r="E9" s="192">
        <f t="shared" ca="1" si="4"/>
        <v>0</v>
      </c>
      <c r="F9" s="193" t="str">
        <f t="shared" ca="1" si="5"/>
        <v>m</v>
      </c>
      <c r="G9" s="80">
        <f ca="1">IFERROR(IF(AND(ABS(SUMIFS(D$2:D9,J$2:J9,J9)-SUMIFS(E$2:E9,J$2:J9,J9)+VLOOKUP(J9,Master!B$1:F$101,5,FALSE))&gt;1000,CD&lt;&gt;PD),"XXXXX",IFERROR(SUMIFS(D$2:D9,J$2:J9,J9)-SUMIFS(E$2:E9,J$2:J9,J9)+VLOOKUP(J9,Master!B$1:F$101,5,FALSE),IF(H9&gt;EOF,"","Balance"))),IF(H9&gt;EOF,"","Balance"))</f>
        <v>4</v>
      </c>
      <c r="H9" s="45">
        <f ca="1">IFERROR(IF(COUNTIF(H$2:H8,H8)&gt;VLOOKUP(H8,LC,2,FALSE),H8+1,H8),"")</f>
        <v>3</v>
      </c>
      <c r="I9" s="45">
        <f ca="1">IFERROR(VLOOKUP(H9,IF(H9=H8,INDIRECT("JournalEntry!"&amp;JournalEntry!D$2214&amp;I8+1&amp;JournalEntry!L$2214),INDIRECT("JournalEntry!"&amp;JournalEntry!C$2214)),2,FALSE),"")</f>
        <v>2</v>
      </c>
      <c r="J9" s="191" t="str">
        <f t="shared" ca="1" si="6"/>
        <v>Purchase of Product 1</v>
      </c>
    </row>
    <row r="10" spans="1:10">
      <c r="A10" s="205">
        <f t="shared" ca="1" si="7"/>
        <v>6</v>
      </c>
      <c r="B10" s="203">
        <f t="shared" ca="1" si="1"/>
        <v>41001</v>
      </c>
      <c r="C10" s="304" t="str">
        <f t="shared" ca="1" si="2"/>
        <v>By Suppliers 3 Rs/-6</v>
      </c>
      <c r="D10" s="192">
        <f t="shared" ca="1" si="3"/>
        <v>6</v>
      </c>
      <c r="E10" s="192">
        <f t="shared" ca="1" si="4"/>
        <v>0</v>
      </c>
      <c r="F10" s="193">
        <f t="shared" ca="1" si="5"/>
        <v>0</v>
      </c>
      <c r="G10" s="80">
        <f ca="1">IFERROR(IF(AND(ABS(SUMIFS(D$2:D10,J$2:J10,J10)-SUMIFS(E$2:E10,J$2:J10,J10)+VLOOKUP(J10,Master!B$1:F$101,5,FALSE))&gt;1000,CD&lt;&gt;PD),"XXXXX",IFERROR(SUMIFS(D$2:D10,J$2:J10,J10)-SUMIFS(E$2:E10,J$2:J10,J10)+VLOOKUP(J10,Master!B$1:F$101,5,FALSE),IF(H10&gt;EOF,"","Balance"))),IF(H10&gt;EOF,"","Balance"))</f>
        <v>10</v>
      </c>
      <c r="H10" s="45">
        <f ca="1">IFERROR(IF(COUNTIF(H$2:H9,H9)&gt;VLOOKUP(H9,LC,2,FALSE),H9+1,H9),"")</f>
        <v>3</v>
      </c>
      <c r="I10" s="45">
        <f ca="1">IFERROR(VLOOKUP(H10,IF(H10=H9,INDIRECT("JournalEntry!"&amp;JournalEntry!D$2214&amp;I9+1&amp;JournalEntry!L$2214),INDIRECT("JournalEntry!"&amp;JournalEntry!C$2214)),2,FALSE),"")</f>
        <v>12</v>
      </c>
      <c r="J10" s="191" t="str">
        <f t="shared" ca="1" si="6"/>
        <v>Purchase of Product 1</v>
      </c>
    </row>
    <row r="11" spans="1:10">
      <c r="A11" s="205">
        <f t="shared" ca="1" si="7"/>
        <v>8</v>
      </c>
      <c r="B11" s="203">
        <f t="shared" ca="1" si="1"/>
        <v>41237</v>
      </c>
      <c r="C11" s="304" t="str">
        <f t="shared" ca="1" si="2"/>
        <v>By Suppliers 4 Rs/-3</v>
      </c>
      <c r="D11" s="192">
        <f t="shared" ca="1" si="3"/>
        <v>3</v>
      </c>
      <c r="E11" s="192">
        <f t="shared" ca="1" si="4"/>
        <v>0</v>
      </c>
      <c r="F11" s="193">
        <f t="shared" ca="1" si="5"/>
        <v>0</v>
      </c>
      <c r="G11" s="80">
        <f ca="1">IFERROR(IF(AND(ABS(SUMIFS(D$2:D11,J$2:J11,J11)-SUMIFS(E$2:E11,J$2:J11,J11)+VLOOKUP(J11,Master!B$1:F$101,5,FALSE))&gt;1000,CD&lt;&gt;PD),"XXXXX",IFERROR(SUMIFS(D$2:D11,J$2:J11,J11)-SUMIFS(E$2:E11,J$2:J11,J11)+VLOOKUP(J11,Master!B$1:F$101,5,FALSE),IF(H11&gt;EOF,"","Balance"))),IF(H11&gt;EOF,"","Balance"))</f>
        <v>13</v>
      </c>
      <c r="H11" s="45">
        <f ca="1">IFERROR(IF(COUNTIF(H$2:H10,H10)&gt;VLOOKUP(H10,LC,2,FALSE),H10+1,H10),"")</f>
        <v>3</v>
      </c>
      <c r="I11" s="45">
        <f ca="1">IFERROR(VLOOKUP(H11,IF(H11=H10,INDIRECT("JournalEntry!"&amp;JournalEntry!D$2214&amp;I10+1&amp;JournalEntry!L$2214),INDIRECT("JournalEntry!"&amp;JournalEntry!C$2214)),2,FALSE),"")</f>
        <v>16</v>
      </c>
      <c r="J11" s="191" t="str">
        <f t="shared" ca="1" si="6"/>
        <v>Purchase of Product 1</v>
      </c>
    </row>
    <row r="12" spans="1:10">
      <c r="A12" s="205">
        <f t="shared" ca="1" si="7"/>
        <v>19</v>
      </c>
      <c r="B12" s="203">
        <f t="shared" ca="1" si="1"/>
        <v>41203</v>
      </c>
      <c r="C12" s="304" t="str">
        <f t="shared" ca="1" si="2"/>
        <v>By Suppliers 8 Rs/-9</v>
      </c>
      <c r="D12" s="192">
        <f t="shared" ca="1" si="3"/>
        <v>9</v>
      </c>
      <c r="E12" s="192">
        <f t="shared" ca="1" si="4"/>
        <v>0</v>
      </c>
      <c r="F12" s="193">
        <f t="shared" ca="1" si="5"/>
        <v>0</v>
      </c>
      <c r="G12" s="80">
        <f ca="1">IFERROR(IF(AND(ABS(SUMIFS(D$2:D12,J$2:J12,J12)-SUMIFS(E$2:E12,J$2:J12,J12)+VLOOKUP(J12,Master!B$1:F$101,5,FALSE))&gt;1000,CD&lt;&gt;PD),"XXXXX",IFERROR(SUMIFS(D$2:D12,J$2:J12,J12)-SUMIFS(E$2:E12,J$2:J12,J12)+VLOOKUP(J12,Master!B$1:F$101,5,FALSE),IF(H12&gt;EOF,"","Balance"))),IF(H12&gt;EOF,"","Balance"))</f>
        <v>22</v>
      </c>
      <c r="H12" s="45">
        <f ca="1">IFERROR(IF(COUNTIF(H$2:H11,H11)&gt;VLOOKUP(H11,LC,2,FALSE),H11+1,H11),"")</f>
        <v>3</v>
      </c>
      <c r="I12" s="45">
        <f ca="1">IFERROR(VLOOKUP(H12,IF(H12=H11,INDIRECT("JournalEntry!"&amp;JournalEntry!D$2214&amp;I11+1&amp;JournalEntry!L$2214),INDIRECT("JournalEntry!"&amp;JournalEntry!C$2214)),2,FALSE),"")</f>
        <v>38</v>
      </c>
      <c r="J12" s="191" t="str">
        <f t="shared" ca="1" si="6"/>
        <v>Purchase of Product 1</v>
      </c>
    </row>
    <row r="13" spans="1:10">
      <c r="A13" s="205">
        <f t="shared" ca="1" si="7"/>
        <v>24</v>
      </c>
      <c r="B13" s="203">
        <f t="shared" ca="1" si="1"/>
        <v>41009</v>
      </c>
      <c r="C13" s="304" t="str">
        <f t="shared" ca="1" si="2"/>
        <v>By Suppliers 3 Rs/-2</v>
      </c>
      <c r="D13" s="192">
        <f t="shared" ca="1" si="3"/>
        <v>2</v>
      </c>
      <c r="E13" s="192">
        <f t="shared" ca="1" si="4"/>
        <v>0</v>
      </c>
      <c r="F13" s="193">
        <f t="shared" ca="1" si="5"/>
        <v>0</v>
      </c>
      <c r="G13" s="80">
        <f ca="1">IFERROR(IF(AND(ABS(SUMIFS(D$2:D13,J$2:J13,J13)-SUMIFS(E$2:E13,J$2:J13,J13)+VLOOKUP(J13,Master!B$1:F$101,5,FALSE))&gt;1000,CD&lt;&gt;PD),"XXXXX",IFERROR(SUMIFS(D$2:D13,J$2:J13,J13)-SUMIFS(E$2:E13,J$2:J13,J13)+VLOOKUP(J13,Master!B$1:F$101,5,FALSE),IF(H13&gt;EOF,"","Balance"))),IF(H13&gt;EOF,"","Balance"))</f>
        <v>24</v>
      </c>
      <c r="H13" s="45">
        <f ca="1">IFERROR(IF(COUNTIF(H$2:H12,H12)&gt;VLOOKUP(H12,LC,2,FALSE),H12+1,H12),"")</f>
        <v>3</v>
      </c>
      <c r="I13" s="45">
        <f ca="1">IFERROR(VLOOKUP(H13,IF(H13=H12,INDIRECT("JournalEntry!"&amp;JournalEntry!D$2214&amp;I12+1&amp;JournalEntry!L$2214),INDIRECT("JournalEntry!"&amp;JournalEntry!C$2214)),2,FALSE),"")</f>
        <v>48</v>
      </c>
      <c r="J13" s="191" t="str">
        <f t="shared" ca="1" si="6"/>
        <v>Purchase of Product 1</v>
      </c>
    </row>
    <row r="14" spans="1:10">
      <c r="A14" s="205">
        <f t="shared" ca="1" si="7"/>
        <v>0</v>
      </c>
      <c r="B14" s="203" t="str">
        <f t="shared" ca="1" si="1"/>
        <v/>
      </c>
      <c r="C14" s="304">
        <f t="shared" ca="1" si="2"/>
        <v>0</v>
      </c>
      <c r="D14" s="192">
        <f t="shared" ca="1" si="3"/>
        <v>0</v>
      </c>
      <c r="E14" s="192">
        <f t="shared" ca="1" si="4"/>
        <v>0</v>
      </c>
      <c r="F14" s="193">
        <f t="shared" ca="1" si="5"/>
        <v>0</v>
      </c>
      <c r="G14" s="80">
        <f ca="1">IFERROR(IF(AND(ABS(SUMIFS(D$2:D14,J$2:J14,J14)-SUMIFS(E$2:E14,J$2:J14,J14)+VLOOKUP(J14,Master!B$1:F$101,5,FALSE))&gt;1000,CD&lt;&gt;PD),"XXXXX",IFERROR(SUMIFS(D$2:D14,J$2:J14,J14)-SUMIFS(E$2:E14,J$2:J14,J14)+VLOOKUP(J14,Master!B$1:F$101,5,FALSE),IF(H14&gt;EOF,"","Balance"))),IF(H14&gt;EOF,"","Balance"))</f>
        <v>24</v>
      </c>
      <c r="H14" s="45">
        <f ca="1">IFERROR(IF(COUNTIF(H$2:H13,H13)&gt;VLOOKUP(H13,LC,2,FALSE),H13+1,H13),"")</f>
        <v>3</v>
      </c>
      <c r="I14" s="45">
        <f ca="1">IFERROR(VLOOKUP(H14,IF(H14=H13,INDIRECT("JournalEntry!"&amp;JournalEntry!D$2214&amp;I13+1&amp;JournalEntry!L$2214),INDIRECT("JournalEntry!"&amp;JournalEntry!C$2214)),2,FALSE),"")</f>
        <v>2103</v>
      </c>
      <c r="J14" s="191" t="str">
        <f t="shared" ca="1" si="6"/>
        <v>Purchase of Product 1</v>
      </c>
    </row>
    <row r="15" spans="1:10">
      <c r="A15" s="205" t="str">
        <f t="shared" ca="1" si="7"/>
        <v>JNL No</v>
      </c>
      <c r="B15" s="203" t="str">
        <f t="shared" ca="1" si="1"/>
        <v>Date</v>
      </c>
      <c r="C15" s="304" t="str">
        <f t="shared" ca="1" si="2"/>
        <v>Particulars of Purchase of Product 2</v>
      </c>
      <c r="D15" s="192" t="str">
        <f t="shared" ca="1" si="3"/>
        <v>Dr</v>
      </c>
      <c r="E15" s="192" t="str">
        <f t="shared" ca="1" si="4"/>
        <v>Cr</v>
      </c>
      <c r="F15" s="193" t="str">
        <f t="shared" ca="1" si="5"/>
        <v>Narration</v>
      </c>
      <c r="G15" s="80" t="str">
        <f ca="1">IFERROR(IF(AND(ABS(SUMIFS(D$2:D15,J$2:J15,J15)-SUMIFS(E$2:E15,J$2:J15,J15)+VLOOKUP(J15,Master!B$1:F$101,5,FALSE))&gt;1000,CD&lt;&gt;PD),"XXXXX",IFERROR(SUMIFS(D$2:D15,J$2:J15,J15)-SUMIFS(E$2:E15,J$2:J15,J15)+VLOOKUP(J15,Master!B$1:F$101,5,FALSE),IF(H15&gt;EOF,"","Balance"))),IF(H15&gt;EOF,"","Balance"))</f>
        <v>Balance</v>
      </c>
      <c r="H15" s="45">
        <f ca="1">IFERROR(IF(COUNTIF(H$2:H14,H14)&gt;VLOOKUP(H14,LC,2,FALSE),H14+1,H14),"")</f>
        <v>3</v>
      </c>
      <c r="I15" s="45" t="str">
        <f ca="1">IFERROR(VLOOKUP(H15,IF(H15=H14,INDIRECT("JournalEntry!"&amp;JournalEntry!D$2214&amp;I14+1&amp;JournalEntry!L$2214),INDIRECT("JournalEntry!"&amp;JournalEntry!C$2214)),2,FALSE),"")</f>
        <v/>
      </c>
      <c r="J15" s="191" t="str">
        <f t="shared" ca="1" si="6"/>
        <v>Ledger</v>
      </c>
    </row>
    <row r="16" spans="1:10">
      <c r="A16" s="205">
        <f t="shared" ca="1" si="7"/>
        <v>3</v>
      </c>
      <c r="B16" s="203">
        <f t="shared" ca="1" si="1"/>
        <v>41052</v>
      </c>
      <c r="C16" s="304" t="str">
        <f t="shared" ca="1" si="2"/>
        <v>By Suppliers 2 Rs/-3</v>
      </c>
      <c r="D16" s="192">
        <f t="shared" ca="1" si="3"/>
        <v>3</v>
      </c>
      <c r="E16" s="192">
        <f t="shared" ca="1" si="4"/>
        <v>0</v>
      </c>
      <c r="F16" s="193">
        <f t="shared" ca="1" si="5"/>
        <v>0</v>
      </c>
      <c r="G16" s="80">
        <f ca="1">IFERROR(IF(AND(ABS(SUMIFS(D$2:D16,J$2:J16,J16)-SUMIFS(E$2:E16,J$2:J16,J16)+VLOOKUP(J16,Master!B$1:F$101,5,FALSE))&gt;1000,CD&lt;&gt;PD),"XXXXX",IFERROR(SUMIFS(D$2:D16,J$2:J16,J16)-SUMIFS(E$2:E16,J$2:J16,J16)+VLOOKUP(J16,Master!B$1:F$101,5,FALSE),IF(H16&gt;EOF,"","Balance"))),IF(H16&gt;EOF,"","Balance"))</f>
        <v>3</v>
      </c>
      <c r="H16" s="45">
        <f ca="1">IFERROR(IF(COUNTIF(H$2:H15,H15)&gt;VLOOKUP(H15,LC,2,FALSE),H15+1,H15),"")</f>
        <v>4</v>
      </c>
      <c r="I16" s="45">
        <f ca="1">IFERROR(VLOOKUP(H16,IF(H16=H15,INDIRECT("JournalEntry!"&amp;JournalEntry!D$2214&amp;I15+1&amp;JournalEntry!L$2214),INDIRECT("JournalEntry!"&amp;JournalEntry!C$2214)),2,FALSE),"")</f>
        <v>6</v>
      </c>
      <c r="J16" s="191" t="str">
        <f t="shared" ca="1" si="6"/>
        <v>Purchase of Product 2</v>
      </c>
    </row>
    <row r="17" spans="1:10">
      <c r="A17" s="205">
        <f t="shared" ca="1" si="7"/>
        <v>5</v>
      </c>
      <c r="B17" s="203">
        <f t="shared" ca="1" si="1"/>
        <v>41103</v>
      </c>
      <c r="C17" s="304" t="str">
        <f t="shared" ca="1" si="2"/>
        <v>By Suppliers 3 Rs/-6</v>
      </c>
      <c r="D17" s="192">
        <f t="shared" ca="1" si="3"/>
        <v>6</v>
      </c>
      <c r="E17" s="192">
        <f t="shared" ca="1" si="4"/>
        <v>0</v>
      </c>
      <c r="F17" s="193">
        <f t="shared" ca="1" si="5"/>
        <v>0</v>
      </c>
      <c r="G17" s="80">
        <f ca="1">IFERROR(IF(AND(ABS(SUMIFS(D$2:D17,J$2:J17,J17)-SUMIFS(E$2:E17,J$2:J17,J17)+VLOOKUP(J17,Master!B$1:F$101,5,FALSE))&gt;1000,CD&lt;&gt;PD),"XXXXX",IFERROR(SUMIFS(D$2:D17,J$2:J17,J17)-SUMIFS(E$2:E17,J$2:J17,J17)+VLOOKUP(J17,Master!B$1:F$101,5,FALSE),IF(H17&gt;EOF,"","Balance"))),IF(H17&gt;EOF,"","Balance"))</f>
        <v>9</v>
      </c>
      <c r="H17" s="45">
        <f ca="1">IFERROR(IF(COUNTIF(H$2:H16,H16)&gt;VLOOKUP(H16,LC,2,FALSE),H16+1,H16),"")</f>
        <v>4</v>
      </c>
      <c r="I17" s="45">
        <f ca="1">IFERROR(VLOOKUP(H17,IF(H17=H16,INDIRECT("JournalEntry!"&amp;JournalEntry!D$2214&amp;I16+1&amp;JournalEntry!L$2214),INDIRECT("JournalEntry!"&amp;JournalEntry!C$2214)),2,FALSE),"")</f>
        <v>10</v>
      </c>
      <c r="J17" s="191" t="str">
        <f t="shared" ca="1" si="6"/>
        <v>Purchase of Product 2</v>
      </c>
    </row>
    <row r="18" spans="1:10">
      <c r="A18" s="205">
        <f t="shared" ca="1" si="7"/>
        <v>7</v>
      </c>
      <c r="B18" s="203">
        <f t="shared" ca="1" si="1"/>
        <v>41071</v>
      </c>
      <c r="C18" s="304" t="str">
        <f t="shared" ca="1" si="2"/>
        <v>By Suppliers 5 Rs/-10</v>
      </c>
      <c r="D18" s="192">
        <f t="shared" ca="1" si="3"/>
        <v>10</v>
      </c>
      <c r="E18" s="192">
        <f t="shared" ca="1" si="4"/>
        <v>0</v>
      </c>
      <c r="F18" s="193">
        <f t="shared" ca="1" si="5"/>
        <v>0</v>
      </c>
      <c r="G18" s="80">
        <f ca="1">IFERROR(IF(AND(ABS(SUMIFS(D$2:D18,J$2:J18,J18)-SUMIFS(E$2:E18,J$2:J18,J18)+VLOOKUP(J18,Master!B$1:F$101,5,FALSE))&gt;1000,CD&lt;&gt;PD),"XXXXX",IFERROR(SUMIFS(D$2:D18,J$2:J18,J18)-SUMIFS(E$2:E18,J$2:J18,J18)+VLOOKUP(J18,Master!B$1:F$101,5,FALSE),IF(H18&gt;EOF,"","Balance"))),IF(H18&gt;EOF,"","Balance"))</f>
        <v>19</v>
      </c>
      <c r="H18" s="45">
        <f ca="1">IFERROR(IF(COUNTIF(H$2:H17,H17)&gt;VLOOKUP(H17,LC,2,FALSE),H17+1,H17),"")</f>
        <v>4</v>
      </c>
      <c r="I18" s="45">
        <f ca="1">IFERROR(VLOOKUP(H18,IF(H18=H17,INDIRECT("JournalEntry!"&amp;JournalEntry!D$2214&amp;I17+1&amp;JournalEntry!L$2214),INDIRECT("JournalEntry!"&amp;JournalEntry!C$2214)),2,FALSE),"")</f>
        <v>14</v>
      </c>
      <c r="J18" s="191" t="str">
        <f t="shared" ca="1" si="6"/>
        <v>Purchase of Product 2</v>
      </c>
    </row>
    <row r="19" spans="1:10">
      <c r="A19" s="205">
        <f t="shared" ca="1" si="7"/>
        <v>9</v>
      </c>
      <c r="B19" s="203">
        <f t="shared" ca="1" si="1"/>
        <v>41239</v>
      </c>
      <c r="C19" s="304" t="str">
        <f t="shared" ca="1" si="2"/>
        <v>By Suppliers 8 Rs/-3</v>
      </c>
      <c r="D19" s="192">
        <f t="shared" ca="1" si="3"/>
        <v>3</v>
      </c>
      <c r="E19" s="192">
        <f t="shared" ca="1" si="4"/>
        <v>0</v>
      </c>
      <c r="F19" s="193">
        <f t="shared" ca="1" si="5"/>
        <v>0</v>
      </c>
      <c r="G19" s="80">
        <f ca="1">IFERROR(IF(AND(ABS(SUMIFS(D$2:D19,J$2:J19,J19)-SUMIFS(E$2:E19,J$2:J19,J19)+VLOOKUP(J19,Master!B$1:F$101,5,FALSE))&gt;1000,CD&lt;&gt;PD),"XXXXX",IFERROR(SUMIFS(D$2:D19,J$2:J19,J19)-SUMIFS(E$2:E19,J$2:J19,J19)+VLOOKUP(J19,Master!B$1:F$101,5,FALSE),IF(H19&gt;EOF,"","Balance"))),IF(H19&gt;EOF,"","Balance"))</f>
        <v>22</v>
      </c>
      <c r="H19" s="45">
        <f ca="1">IFERROR(IF(COUNTIF(H$2:H18,H18)&gt;VLOOKUP(H18,LC,2,FALSE),H18+1,H18),"")</f>
        <v>4</v>
      </c>
      <c r="I19" s="45">
        <f ca="1">IFERROR(VLOOKUP(H19,IF(H19=H18,INDIRECT("JournalEntry!"&amp;JournalEntry!D$2214&amp;I18+1&amp;JournalEntry!L$2214),INDIRECT("JournalEntry!"&amp;JournalEntry!C$2214)),2,FALSE),"")</f>
        <v>18</v>
      </c>
      <c r="J19" s="191" t="str">
        <f t="shared" ca="1" si="6"/>
        <v>Purchase of Product 2</v>
      </c>
    </row>
    <row r="20" spans="1:10">
      <c r="A20" s="205">
        <f t="shared" ca="1" si="7"/>
        <v>12</v>
      </c>
      <c r="B20" s="203">
        <f t="shared" ca="1" si="1"/>
        <v>41014</v>
      </c>
      <c r="C20" s="304" t="str">
        <f t="shared" ca="1" si="2"/>
        <v>By Suppliers 6 Rs/-10</v>
      </c>
      <c r="D20" s="192">
        <f t="shared" ca="1" si="3"/>
        <v>10</v>
      </c>
      <c r="E20" s="192">
        <f t="shared" ca="1" si="4"/>
        <v>0</v>
      </c>
      <c r="F20" s="193">
        <f t="shared" ca="1" si="5"/>
        <v>0</v>
      </c>
      <c r="G20" s="80">
        <f ca="1">IFERROR(IF(AND(ABS(SUMIFS(D$2:D20,J$2:J20,J20)-SUMIFS(E$2:E20,J$2:J20,J20)+VLOOKUP(J20,Master!B$1:F$101,5,FALSE))&gt;1000,CD&lt;&gt;PD),"XXXXX",IFERROR(SUMIFS(D$2:D20,J$2:J20,J20)-SUMIFS(E$2:E20,J$2:J20,J20)+VLOOKUP(J20,Master!B$1:F$101,5,FALSE),IF(H20&gt;EOF,"","Balance"))),IF(H20&gt;EOF,"","Balance"))</f>
        <v>32</v>
      </c>
      <c r="H20" s="45">
        <f ca="1">IFERROR(IF(COUNTIF(H$2:H19,H19)&gt;VLOOKUP(H19,LC,2,FALSE),H19+1,H19),"")</f>
        <v>4</v>
      </c>
      <c r="I20" s="45">
        <f ca="1">IFERROR(VLOOKUP(H20,IF(H20=H19,INDIRECT("JournalEntry!"&amp;JournalEntry!D$2214&amp;I19+1&amp;JournalEntry!L$2214),INDIRECT("JournalEntry!"&amp;JournalEntry!C$2214)),2,FALSE),"")</f>
        <v>24</v>
      </c>
      <c r="J20" s="191" t="str">
        <f t="shared" ca="1" si="6"/>
        <v>Purchase of Product 2</v>
      </c>
    </row>
    <row r="21" spans="1:10">
      <c r="A21" s="205">
        <f t="shared" ca="1" si="7"/>
        <v>15</v>
      </c>
      <c r="B21" s="203">
        <f t="shared" ca="1" si="1"/>
        <v>41115</v>
      </c>
      <c r="C21" s="304" t="str">
        <f t="shared" ca="1" si="2"/>
        <v>By Suppliers 6 Rs/-2</v>
      </c>
      <c r="D21" s="192">
        <f t="shared" ca="1" si="3"/>
        <v>2</v>
      </c>
      <c r="E21" s="192">
        <f t="shared" ca="1" si="4"/>
        <v>0</v>
      </c>
      <c r="F21" s="193">
        <f t="shared" ca="1" si="5"/>
        <v>0</v>
      </c>
      <c r="G21" s="80">
        <f ca="1">IFERROR(IF(AND(ABS(SUMIFS(D$2:D21,J$2:J21,J21)-SUMIFS(E$2:E21,J$2:J21,J21)+VLOOKUP(J21,Master!B$1:F$101,5,FALSE))&gt;1000,CD&lt;&gt;PD),"XXXXX",IFERROR(SUMIFS(D$2:D21,J$2:J21,J21)-SUMIFS(E$2:E21,J$2:J21,J21)+VLOOKUP(J21,Master!B$1:F$101,5,FALSE),IF(H21&gt;EOF,"","Balance"))),IF(H21&gt;EOF,"","Balance"))</f>
        <v>34</v>
      </c>
      <c r="H21" s="45">
        <f ca="1">IFERROR(IF(COUNTIF(H$2:H20,H20)&gt;VLOOKUP(H20,LC,2,FALSE),H20+1,H20),"")</f>
        <v>4</v>
      </c>
      <c r="I21" s="45">
        <f ca="1">IFERROR(VLOOKUP(H21,IF(H21=H20,INDIRECT("JournalEntry!"&amp;JournalEntry!D$2214&amp;I20+1&amp;JournalEntry!L$2214),INDIRECT("JournalEntry!"&amp;JournalEntry!C$2214)),2,FALSE),"")</f>
        <v>30</v>
      </c>
      <c r="J21" s="191" t="str">
        <f t="shared" ca="1" si="6"/>
        <v>Purchase of Product 2</v>
      </c>
    </row>
    <row r="22" spans="1:10">
      <c r="A22" s="205">
        <f t="shared" ca="1" si="7"/>
        <v>18</v>
      </c>
      <c r="B22" s="203">
        <f t="shared" ca="1" si="1"/>
        <v>41030</v>
      </c>
      <c r="C22" s="304" t="str">
        <f t="shared" ca="1" si="2"/>
        <v>By Suppliers 6 Rs/-9</v>
      </c>
      <c r="D22" s="192">
        <f t="shared" ca="1" si="3"/>
        <v>9</v>
      </c>
      <c r="E22" s="192">
        <f t="shared" ca="1" si="4"/>
        <v>0</v>
      </c>
      <c r="F22" s="193">
        <f t="shared" ca="1" si="5"/>
        <v>0</v>
      </c>
      <c r="G22" s="80">
        <f ca="1">IFERROR(IF(AND(ABS(SUMIFS(D$2:D22,J$2:J22,J22)-SUMIFS(E$2:E22,J$2:J22,J22)+VLOOKUP(J22,Master!B$1:F$101,5,FALSE))&gt;1000,CD&lt;&gt;PD),"XXXXX",IFERROR(SUMIFS(D$2:D22,J$2:J22,J22)-SUMIFS(E$2:E22,J$2:J22,J22)+VLOOKUP(J22,Master!B$1:F$101,5,FALSE),IF(H22&gt;EOF,"","Balance"))),IF(H22&gt;EOF,"","Balance"))</f>
        <v>43</v>
      </c>
      <c r="H22" s="45">
        <f ca="1">IFERROR(IF(COUNTIF(H$2:H21,H21)&gt;VLOOKUP(H21,LC,2,FALSE),H21+1,H21),"")</f>
        <v>4</v>
      </c>
      <c r="I22" s="45">
        <f ca="1">IFERROR(VLOOKUP(H22,IF(H22=H21,INDIRECT("JournalEntry!"&amp;JournalEntry!D$2214&amp;I21+1&amp;JournalEntry!L$2214),INDIRECT("JournalEntry!"&amp;JournalEntry!C$2214)),2,FALSE),"")</f>
        <v>36</v>
      </c>
      <c r="J22" s="191" t="str">
        <f t="shared" ca="1" si="6"/>
        <v>Purchase of Product 2</v>
      </c>
    </row>
    <row r="23" spans="1:10">
      <c r="A23" s="205">
        <f t="shared" ca="1" si="7"/>
        <v>20</v>
      </c>
      <c r="B23" s="203">
        <f t="shared" ca="1" si="1"/>
        <v>41180</v>
      </c>
      <c r="C23" s="304" t="str">
        <f t="shared" ca="1" si="2"/>
        <v>By Suppliers 5 Rs/-3</v>
      </c>
      <c r="D23" s="192">
        <f t="shared" ca="1" si="3"/>
        <v>3</v>
      </c>
      <c r="E23" s="192">
        <f t="shared" ca="1" si="4"/>
        <v>0</v>
      </c>
      <c r="F23" s="193">
        <f t="shared" ca="1" si="5"/>
        <v>0</v>
      </c>
      <c r="G23" s="80">
        <f ca="1">IFERROR(IF(AND(ABS(SUMIFS(D$2:D23,J$2:J23,J23)-SUMIFS(E$2:E23,J$2:J23,J23)+VLOOKUP(J23,Master!B$1:F$101,5,FALSE))&gt;1000,CD&lt;&gt;PD),"XXXXX",IFERROR(SUMIFS(D$2:D23,J$2:J23,J23)-SUMIFS(E$2:E23,J$2:J23,J23)+VLOOKUP(J23,Master!B$1:F$101,5,FALSE),IF(H23&gt;EOF,"","Balance"))),IF(H23&gt;EOF,"","Balance"))</f>
        <v>46</v>
      </c>
      <c r="H23" s="45">
        <f ca="1">IFERROR(IF(COUNTIF(H$2:H22,H22)&gt;VLOOKUP(H22,LC,2,FALSE),H22+1,H22),"")</f>
        <v>4</v>
      </c>
      <c r="I23" s="45">
        <f ca="1">IFERROR(VLOOKUP(H23,IF(H23=H22,INDIRECT("JournalEntry!"&amp;JournalEntry!D$2214&amp;I22+1&amp;JournalEntry!L$2214),INDIRECT("JournalEntry!"&amp;JournalEntry!C$2214)),2,FALSE),"")</f>
        <v>40</v>
      </c>
      <c r="J23" s="191" t="str">
        <f t="shared" ca="1" si="6"/>
        <v>Purchase of Product 2</v>
      </c>
    </row>
    <row r="24" spans="1:10">
      <c r="A24" s="205">
        <f t="shared" ca="1" si="7"/>
        <v>0</v>
      </c>
      <c r="B24" s="203" t="str">
        <f t="shared" ca="1" si="1"/>
        <v/>
      </c>
      <c r="C24" s="304">
        <f t="shared" ca="1" si="2"/>
        <v>0</v>
      </c>
      <c r="D24" s="192">
        <f t="shared" ca="1" si="3"/>
        <v>0</v>
      </c>
      <c r="E24" s="192">
        <f t="shared" ca="1" si="4"/>
        <v>0</v>
      </c>
      <c r="F24" s="193">
        <f t="shared" ca="1" si="5"/>
        <v>0</v>
      </c>
      <c r="G24" s="80">
        <f ca="1">IFERROR(IF(AND(ABS(SUMIFS(D$2:D24,J$2:J24,J24)-SUMIFS(E$2:E24,J$2:J24,J24)+VLOOKUP(J24,Master!B$1:F$101,5,FALSE))&gt;1000,CD&lt;&gt;PD),"XXXXX",IFERROR(SUMIFS(D$2:D24,J$2:J24,J24)-SUMIFS(E$2:E24,J$2:J24,J24)+VLOOKUP(J24,Master!B$1:F$101,5,FALSE),IF(H24&gt;EOF,"","Balance"))),IF(H24&gt;EOF,"","Balance"))</f>
        <v>46</v>
      </c>
      <c r="H24" s="45">
        <f ca="1">IFERROR(IF(COUNTIF(H$2:H23,H23)&gt;VLOOKUP(H23,LC,2,FALSE),H23+1,H23),"")</f>
        <v>4</v>
      </c>
      <c r="I24" s="45">
        <f ca="1">IFERROR(VLOOKUP(H24,IF(H24=H23,INDIRECT("JournalEntry!"&amp;JournalEntry!D$2214&amp;I23+1&amp;JournalEntry!L$2214),INDIRECT("JournalEntry!"&amp;JournalEntry!C$2214)),2,FALSE),"")</f>
        <v>2104</v>
      </c>
      <c r="J24" s="191" t="str">
        <f t="shared" ca="1" si="6"/>
        <v>Purchase of Product 2</v>
      </c>
    </row>
    <row r="25" spans="1:10">
      <c r="A25" s="205" t="str">
        <f t="shared" ca="1" si="7"/>
        <v>JNL No</v>
      </c>
      <c r="B25" s="203" t="str">
        <f t="shared" ca="1" si="1"/>
        <v>Date</v>
      </c>
      <c r="C25" s="304" t="str">
        <f t="shared" ca="1" si="2"/>
        <v>Particulars of Purchase of Product 3</v>
      </c>
      <c r="D25" s="192" t="str">
        <f t="shared" ca="1" si="3"/>
        <v>Dr</v>
      </c>
      <c r="E25" s="192" t="str">
        <f t="shared" ca="1" si="4"/>
        <v>Cr</v>
      </c>
      <c r="F25" s="193" t="str">
        <f t="shared" ca="1" si="5"/>
        <v>Narration</v>
      </c>
      <c r="G25" s="80" t="str">
        <f ca="1">IFERROR(IF(AND(ABS(SUMIFS(D$2:D25,J$2:J25,J25)-SUMIFS(E$2:E25,J$2:J25,J25)+VLOOKUP(J25,Master!B$1:F$101,5,FALSE))&gt;1000,CD&lt;&gt;PD),"XXXXX",IFERROR(SUMIFS(D$2:D25,J$2:J25,J25)-SUMIFS(E$2:E25,J$2:J25,J25)+VLOOKUP(J25,Master!B$1:F$101,5,FALSE),IF(H25&gt;EOF,"","Balance"))),IF(H25&gt;EOF,"","Balance"))</f>
        <v>Balance</v>
      </c>
      <c r="H25" s="45">
        <f ca="1">IFERROR(IF(COUNTIF(H$2:H24,H24)&gt;VLOOKUP(H24,LC,2,FALSE),H24+1,H24),"")</f>
        <v>4</v>
      </c>
      <c r="I25" s="45" t="str">
        <f ca="1">IFERROR(VLOOKUP(H25,IF(H25=H24,INDIRECT("JournalEntry!"&amp;JournalEntry!D$2214&amp;I24+1&amp;JournalEntry!L$2214),INDIRECT("JournalEntry!"&amp;JournalEntry!C$2214)),2,FALSE),"")</f>
        <v/>
      </c>
      <c r="J25" s="191" t="str">
        <f t="shared" ca="1" si="6"/>
        <v>Ledger</v>
      </c>
    </row>
    <row r="26" spans="1:10">
      <c r="A26" s="205">
        <f t="shared" ca="1" si="7"/>
        <v>2</v>
      </c>
      <c r="B26" s="203">
        <f t="shared" ca="1" si="1"/>
        <v>41087</v>
      </c>
      <c r="C26" s="304" t="str">
        <f t="shared" ca="1" si="2"/>
        <v>By Suppliers 4 Rs/-3</v>
      </c>
      <c r="D26" s="192">
        <f t="shared" ca="1" si="3"/>
        <v>3</v>
      </c>
      <c r="E26" s="192">
        <f t="shared" ca="1" si="4"/>
        <v>0</v>
      </c>
      <c r="F26" s="193">
        <f t="shared" ca="1" si="5"/>
        <v>0</v>
      </c>
      <c r="G26" s="80">
        <f ca="1">IFERROR(IF(AND(ABS(SUMIFS(D$2:D26,J$2:J26,J26)-SUMIFS(E$2:E26,J$2:J26,J26)+VLOOKUP(J26,Master!B$1:F$101,5,FALSE))&gt;1000,CD&lt;&gt;PD),"XXXXX",IFERROR(SUMIFS(D$2:D26,J$2:J26,J26)-SUMIFS(E$2:E26,J$2:J26,J26)+VLOOKUP(J26,Master!B$1:F$101,5,FALSE),IF(H26&gt;EOF,"","Balance"))),IF(H26&gt;EOF,"","Balance"))</f>
        <v>3</v>
      </c>
      <c r="H26" s="45">
        <f ca="1">IFERROR(IF(COUNTIF(H$2:H25,H25)&gt;VLOOKUP(H25,LC,2,FALSE),H25+1,H25),"")</f>
        <v>5</v>
      </c>
      <c r="I26" s="45">
        <f ca="1">IFERROR(VLOOKUP(H26,IF(H26=H25,INDIRECT("JournalEntry!"&amp;JournalEntry!D$2214&amp;I25+1&amp;JournalEntry!L$2214),INDIRECT("JournalEntry!"&amp;JournalEntry!C$2214)),2,FALSE),"")</f>
        <v>4</v>
      </c>
      <c r="J26" s="191" t="str">
        <f t="shared" ca="1" si="6"/>
        <v>Purchase of Product 3</v>
      </c>
    </row>
    <row r="27" spans="1:10">
      <c r="A27" s="205">
        <f t="shared" ca="1" si="7"/>
        <v>10</v>
      </c>
      <c r="B27" s="203">
        <f t="shared" ca="1" si="1"/>
        <v>41246</v>
      </c>
      <c r="C27" s="304" t="str">
        <f t="shared" ca="1" si="2"/>
        <v>By Suppliers 1 Rs/-3</v>
      </c>
      <c r="D27" s="192">
        <f t="shared" ca="1" si="3"/>
        <v>3</v>
      </c>
      <c r="E27" s="192">
        <f t="shared" ca="1" si="4"/>
        <v>0</v>
      </c>
      <c r="F27" s="193">
        <f t="shared" ca="1" si="5"/>
        <v>0</v>
      </c>
      <c r="G27" s="80">
        <f ca="1">IFERROR(IF(AND(ABS(SUMIFS(D$2:D27,J$2:J27,J27)-SUMIFS(E$2:E27,J$2:J27,J27)+VLOOKUP(J27,Master!B$1:F$101,5,FALSE))&gt;1000,CD&lt;&gt;PD),"XXXXX",IFERROR(SUMIFS(D$2:D27,J$2:J27,J27)-SUMIFS(E$2:E27,J$2:J27,J27)+VLOOKUP(J27,Master!B$1:F$101,5,FALSE),IF(H27&gt;EOF,"","Balance"))),IF(H27&gt;EOF,"","Balance"))</f>
        <v>6</v>
      </c>
      <c r="H27" s="45">
        <f ca="1">IFERROR(IF(COUNTIF(H$2:H26,H26)&gt;VLOOKUP(H26,LC,2,FALSE),H26+1,H26),"")</f>
        <v>5</v>
      </c>
      <c r="I27" s="45">
        <f ca="1">IFERROR(VLOOKUP(H27,IF(H27=H26,INDIRECT("JournalEntry!"&amp;JournalEntry!D$2214&amp;I26+1&amp;JournalEntry!L$2214),INDIRECT("JournalEntry!"&amp;JournalEntry!C$2214)),2,FALSE),"")</f>
        <v>20</v>
      </c>
      <c r="J27" s="191" t="str">
        <f t="shared" ca="1" si="6"/>
        <v>Purchase of Product 3</v>
      </c>
    </row>
    <row r="28" spans="1:10">
      <c r="A28" s="205">
        <f t="shared" ca="1" si="7"/>
        <v>11</v>
      </c>
      <c r="B28" s="203">
        <f t="shared" ca="1" si="1"/>
        <v>41036</v>
      </c>
      <c r="C28" s="304" t="str">
        <f t="shared" ca="1" si="2"/>
        <v>By Suppliers 5 Rs/-7</v>
      </c>
      <c r="D28" s="192">
        <f t="shared" ca="1" si="3"/>
        <v>7</v>
      </c>
      <c r="E28" s="192">
        <f t="shared" ca="1" si="4"/>
        <v>0</v>
      </c>
      <c r="F28" s="193">
        <f t="shared" ca="1" si="5"/>
        <v>0</v>
      </c>
      <c r="G28" s="80">
        <f ca="1">IFERROR(IF(AND(ABS(SUMIFS(D$2:D28,J$2:J28,J28)-SUMIFS(E$2:E28,J$2:J28,J28)+VLOOKUP(J28,Master!B$1:F$101,5,FALSE))&gt;1000,CD&lt;&gt;PD),"XXXXX",IFERROR(SUMIFS(D$2:D28,J$2:J28,J28)-SUMIFS(E$2:E28,J$2:J28,J28)+VLOOKUP(J28,Master!B$1:F$101,5,FALSE),IF(H28&gt;EOF,"","Balance"))),IF(H28&gt;EOF,"","Balance"))</f>
        <v>13</v>
      </c>
      <c r="H28" s="45">
        <f ca="1">IFERROR(IF(COUNTIF(H$2:H27,H27)&gt;VLOOKUP(H27,LC,2,FALSE),H27+1,H27),"")</f>
        <v>5</v>
      </c>
      <c r="I28" s="45">
        <f ca="1">IFERROR(VLOOKUP(H28,IF(H28=H27,INDIRECT("JournalEntry!"&amp;JournalEntry!D$2214&amp;I27+1&amp;JournalEntry!L$2214),INDIRECT("JournalEntry!"&amp;JournalEntry!C$2214)),2,FALSE),"")</f>
        <v>22</v>
      </c>
      <c r="J28" s="191" t="str">
        <f t="shared" ca="1" si="6"/>
        <v>Purchase of Product 3</v>
      </c>
    </row>
    <row r="29" spans="1:10">
      <c r="A29" s="205">
        <f t="shared" ca="1" si="7"/>
        <v>13</v>
      </c>
      <c r="B29" s="203">
        <f t="shared" ca="1" si="1"/>
        <v>41085</v>
      </c>
      <c r="C29" s="304" t="str">
        <f t="shared" ca="1" si="2"/>
        <v>By Suppliers 4 Rs/-9</v>
      </c>
      <c r="D29" s="192">
        <f t="shared" ca="1" si="3"/>
        <v>9</v>
      </c>
      <c r="E29" s="192">
        <f t="shared" ca="1" si="4"/>
        <v>0</v>
      </c>
      <c r="F29" s="193">
        <f t="shared" ca="1" si="5"/>
        <v>0</v>
      </c>
      <c r="G29" s="80">
        <f ca="1">IFERROR(IF(AND(ABS(SUMIFS(D$2:D29,J$2:J29,J29)-SUMIFS(E$2:E29,J$2:J29,J29)+VLOOKUP(J29,Master!B$1:F$101,5,FALSE))&gt;1000,CD&lt;&gt;PD),"XXXXX",IFERROR(SUMIFS(D$2:D29,J$2:J29,J29)-SUMIFS(E$2:E29,J$2:J29,J29)+VLOOKUP(J29,Master!B$1:F$101,5,FALSE),IF(H29&gt;EOF,"","Balance"))),IF(H29&gt;EOF,"","Balance"))</f>
        <v>22</v>
      </c>
      <c r="H29" s="45">
        <f ca="1">IFERROR(IF(COUNTIF(H$2:H28,H28)&gt;VLOOKUP(H28,LC,2,FALSE),H28+1,H28),"")</f>
        <v>5</v>
      </c>
      <c r="I29" s="45">
        <f ca="1">IFERROR(VLOOKUP(H29,IF(H29=H28,INDIRECT("JournalEntry!"&amp;JournalEntry!D$2214&amp;I28+1&amp;JournalEntry!L$2214),INDIRECT("JournalEntry!"&amp;JournalEntry!C$2214)),2,FALSE),"")</f>
        <v>26</v>
      </c>
      <c r="J29" s="191" t="str">
        <f t="shared" ca="1" si="6"/>
        <v>Purchase of Product 3</v>
      </c>
    </row>
    <row r="30" spans="1:10">
      <c r="A30" s="205">
        <f t="shared" ca="1" si="7"/>
        <v>16</v>
      </c>
      <c r="B30" s="203">
        <f t="shared" ca="1" si="1"/>
        <v>41130</v>
      </c>
      <c r="C30" s="304" t="str">
        <f t="shared" ca="1" si="2"/>
        <v>By Suppliers 3 Rs/-7</v>
      </c>
      <c r="D30" s="192">
        <f t="shared" ca="1" si="3"/>
        <v>7</v>
      </c>
      <c r="E30" s="192">
        <f t="shared" ca="1" si="4"/>
        <v>0</v>
      </c>
      <c r="F30" s="193">
        <f t="shared" ca="1" si="5"/>
        <v>0</v>
      </c>
      <c r="G30" s="80">
        <f ca="1">IFERROR(IF(AND(ABS(SUMIFS(D$2:D30,J$2:J30,J30)-SUMIFS(E$2:E30,J$2:J30,J30)+VLOOKUP(J30,Master!B$1:F$101,5,FALSE))&gt;1000,CD&lt;&gt;PD),"XXXXX",IFERROR(SUMIFS(D$2:D30,J$2:J30,J30)-SUMIFS(E$2:E30,J$2:J30,J30)+VLOOKUP(J30,Master!B$1:F$101,5,FALSE),IF(H30&gt;EOF,"","Balance"))),IF(H30&gt;EOF,"","Balance"))</f>
        <v>29</v>
      </c>
      <c r="H30" s="45">
        <f ca="1">IFERROR(IF(COUNTIF(H$2:H29,H29)&gt;VLOOKUP(H29,LC,2,FALSE),H29+1,H29),"")</f>
        <v>5</v>
      </c>
      <c r="I30" s="45">
        <f ca="1">IFERROR(VLOOKUP(H30,IF(H30=H29,INDIRECT("JournalEntry!"&amp;JournalEntry!D$2214&amp;I29+1&amp;JournalEntry!L$2214),INDIRECT("JournalEntry!"&amp;JournalEntry!C$2214)),2,FALSE),"")</f>
        <v>32</v>
      </c>
      <c r="J30" s="191" t="str">
        <f t="shared" ca="1" si="6"/>
        <v>Purchase of Product 3</v>
      </c>
    </row>
    <row r="31" spans="1:10">
      <c r="A31" s="205">
        <f t="shared" ca="1" si="7"/>
        <v>17</v>
      </c>
      <c r="B31" s="203">
        <f t="shared" ca="1" si="1"/>
        <v>41085</v>
      </c>
      <c r="C31" s="304" t="str">
        <f t="shared" ca="1" si="2"/>
        <v>By Suppliers 3 Rs/-2</v>
      </c>
      <c r="D31" s="192">
        <f t="shared" ca="1" si="3"/>
        <v>2</v>
      </c>
      <c r="E31" s="192">
        <f t="shared" ca="1" si="4"/>
        <v>0</v>
      </c>
      <c r="F31" s="193">
        <f t="shared" ca="1" si="5"/>
        <v>0</v>
      </c>
      <c r="G31" s="80">
        <f ca="1">IFERROR(IF(AND(ABS(SUMIFS(D$2:D31,J$2:J31,J31)-SUMIFS(E$2:E31,J$2:J31,J31)+VLOOKUP(J31,Master!B$1:F$101,5,FALSE))&gt;1000,CD&lt;&gt;PD),"XXXXX",IFERROR(SUMIFS(D$2:D31,J$2:J31,J31)-SUMIFS(E$2:E31,J$2:J31,J31)+VLOOKUP(J31,Master!B$1:F$101,5,FALSE),IF(H31&gt;EOF,"","Balance"))),IF(H31&gt;EOF,"","Balance"))</f>
        <v>31</v>
      </c>
      <c r="H31" s="45">
        <f ca="1">IFERROR(IF(COUNTIF(H$2:H30,H30)&gt;VLOOKUP(H30,LC,2,FALSE),H30+1,H30),"")</f>
        <v>5</v>
      </c>
      <c r="I31" s="45">
        <f ca="1">IFERROR(VLOOKUP(H31,IF(H31=H30,INDIRECT("JournalEntry!"&amp;JournalEntry!D$2214&amp;I30+1&amp;JournalEntry!L$2214),INDIRECT("JournalEntry!"&amp;JournalEntry!C$2214)),2,FALSE),"")</f>
        <v>34</v>
      </c>
      <c r="J31" s="191" t="str">
        <f t="shared" ca="1" si="6"/>
        <v>Purchase of Product 3</v>
      </c>
    </row>
    <row r="32" spans="1:10">
      <c r="A32" s="205">
        <f t="shared" ca="1" si="7"/>
        <v>22</v>
      </c>
      <c r="B32" s="203">
        <f t="shared" ca="1" si="1"/>
        <v>41252</v>
      </c>
      <c r="C32" s="304" t="str">
        <f t="shared" ca="1" si="2"/>
        <v>By Suppliers 8 Rs/-10</v>
      </c>
      <c r="D32" s="192">
        <f t="shared" ca="1" si="3"/>
        <v>10</v>
      </c>
      <c r="E32" s="192">
        <f t="shared" ca="1" si="4"/>
        <v>0</v>
      </c>
      <c r="F32" s="193">
        <f t="shared" ca="1" si="5"/>
        <v>0</v>
      </c>
      <c r="G32" s="80">
        <f ca="1">IFERROR(IF(AND(ABS(SUMIFS(D$2:D32,J$2:J32,J32)-SUMIFS(E$2:E32,J$2:J32,J32)+VLOOKUP(J32,Master!B$1:F$101,5,FALSE))&gt;1000,CD&lt;&gt;PD),"XXXXX",IFERROR(SUMIFS(D$2:D32,J$2:J32,J32)-SUMIFS(E$2:E32,J$2:J32,J32)+VLOOKUP(J32,Master!B$1:F$101,5,FALSE),IF(H32&gt;EOF,"","Balance"))),IF(H32&gt;EOF,"","Balance"))</f>
        <v>41</v>
      </c>
      <c r="H32" s="45">
        <f ca="1">IFERROR(IF(COUNTIF(H$2:H31,H31)&gt;VLOOKUP(H31,LC,2,FALSE),H31+1,H31),"")</f>
        <v>5</v>
      </c>
      <c r="I32" s="45">
        <f ca="1">IFERROR(VLOOKUP(H32,IF(H32=H31,INDIRECT("JournalEntry!"&amp;JournalEntry!D$2214&amp;I31+1&amp;JournalEntry!L$2214),INDIRECT("JournalEntry!"&amp;JournalEntry!C$2214)),2,FALSE),"")</f>
        <v>44</v>
      </c>
      <c r="J32" s="191" t="str">
        <f t="shared" ca="1" si="6"/>
        <v>Purchase of Product 3</v>
      </c>
    </row>
    <row r="33" spans="1:10">
      <c r="A33" s="205">
        <f t="shared" ca="1" si="7"/>
        <v>0</v>
      </c>
      <c r="B33" s="203" t="str">
        <f t="shared" ca="1" si="1"/>
        <v/>
      </c>
      <c r="C33" s="304">
        <f t="shared" ca="1" si="2"/>
        <v>0</v>
      </c>
      <c r="D33" s="192">
        <f t="shared" ca="1" si="3"/>
        <v>0</v>
      </c>
      <c r="E33" s="192">
        <f t="shared" ca="1" si="4"/>
        <v>0</v>
      </c>
      <c r="F33" s="193">
        <f t="shared" ca="1" si="5"/>
        <v>0</v>
      </c>
      <c r="G33" s="80">
        <f ca="1">IFERROR(IF(AND(ABS(SUMIFS(D$2:D33,J$2:J33,J33)-SUMIFS(E$2:E33,J$2:J33,J33)+VLOOKUP(J33,Master!B$1:F$101,5,FALSE))&gt;1000,CD&lt;&gt;PD),"XXXXX",IFERROR(SUMIFS(D$2:D33,J$2:J33,J33)-SUMIFS(E$2:E33,J$2:J33,J33)+VLOOKUP(J33,Master!B$1:F$101,5,FALSE),IF(H33&gt;EOF,"","Balance"))),IF(H33&gt;EOF,"","Balance"))</f>
        <v>41</v>
      </c>
      <c r="H33" s="45">
        <f ca="1">IFERROR(IF(COUNTIF(H$2:H32,H32)&gt;VLOOKUP(H32,LC,2,FALSE),H32+1,H32),"")</f>
        <v>5</v>
      </c>
      <c r="I33" s="45">
        <f ca="1">IFERROR(VLOOKUP(H33,IF(H33=H32,INDIRECT("JournalEntry!"&amp;JournalEntry!D$2214&amp;I32+1&amp;JournalEntry!L$2214),INDIRECT("JournalEntry!"&amp;JournalEntry!C$2214)),2,FALSE),"")</f>
        <v>2105</v>
      </c>
      <c r="J33" s="191" t="str">
        <f t="shared" ca="1" si="6"/>
        <v>Purchase of Product 3</v>
      </c>
    </row>
    <row r="34" spans="1:10">
      <c r="A34" s="205" t="str">
        <f t="shared" ca="1" si="7"/>
        <v>JNL No</v>
      </c>
      <c r="B34" s="203" t="str">
        <f t="shared" ca="1" si="1"/>
        <v>Date</v>
      </c>
      <c r="C34" s="304" t="str">
        <f t="shared" ca="1" si="2"/>
        <v>Particulars of Purchase of Product 4</v>
      </c>
      <c r="D34" s="192" t="str">
        <f t="shared" ca="1" si="3"/>
        <v>Dr</v>
      </c>
      <c r="E34" s="192" t="str">
        <f t="shared" ca="1" si="4"/>
        <v>Cr</v>
      </c>
      <c r="F34" s="193" t="str">
        <f t="shared" ca="1" si="5"/>
        <v>Narration</v>
      </c>
      <c r="G34" s="80" t="str">
        <f ca="1">IFERROR(IF(AND(ABS(SUMIFS(D$2:D34,J$2:J34,J34)-SUMIFS(E$2:E34,J$2:J34,J34)+VLOOKUP(J34,Master!B$1:F$101,5,FALSE))&gt;1000,CD&lt;&gt;PD),"XXXXX",IFERROR(SUMIFS(D$2:D34,J$2:J34,J34)-SUMIFS(E$2:E34,J$2:J34,J34)+VLOOKUP(J34,Master!B$1:F$101,5,FALSE),IF(H34&gt;EOF,"","Balance"))),IF(H34&gt;EOF,"","Balance"))</f>
        <v>Balance</v>
      </c>
      <c r="H34" s="45">
        <f ca="1">IFERROR(IF(COUNTIF(H$2:H33,H33)&gt;VLOOKUP(H33,LC,2,FALSE),H33+1,H33),"")</f>
        <v>5</v>
      </c>
      <c r="I34" s="45" t="str">
        <f ca="1">IFERROR(VLOOKUP(H34,IF(H34=H33,INDIRECT("JournalEntry!"&amp;JournalEntry!D$2214&amp;I33+1&amp;JournalEntry!L$2214),INDIRECT("JournalEntry!"&amp;JournalEntry!C$2214)),2,FALSE),"")</f>
        <v/>
      </c>
      <c r="J34" s="191" t="str">
        <f t="shared" ca="1" si="6"/>
        <v>Ledger</v>
      </c>
    </row>
    <row r="35" spans="1:10">
      <c r="A35" s="205">
        <f t="shared" ca="1" si="7"/>
        <v>4</v>
      </c>
      <c r="B35" s="203">
        <f t="shared" ca="1" si="1"/>
        <v>41223</v>
      </c>
      <c r="C35" s="304" t="str">
        <f t="shared" ca="1" si="2"/>
        <v>By Suppliers 3 Rs/-3</v>
      </c>
      <c r="D35" s="192">
        <f t="shared" ca="1" si="3"/>
        <v>3</v>
      </c>
      <c r="E35" s="192">
        <f t="shared" ca="1" si="4"/>
        <v>0</v>
      </c>
      <c r="F35" s="193">
        <f t="shared" ca="1" si="5"/>
        <v>0</v>
      </c>
      <c r="G35" s="80">
        <f ca="1">IFERROR(IF(AND(ABS(SUMIFS(D$2:D35,J$2:J35,J35)-SUMIFS(E$2:E35,J$2:J35,J35)+VLOOKUP(J35,Master!B$1:F$101,5,FALSE))&gt;1000,CD&lt;&gt;PD),"XXXXX",IFERROR(SUMIFS(D$2:D35,J$2:J35,J35)-SUMIFS(E$2:E35,J$2:J35,J35)+VLOOKUP(J35,Master!B$1:F$101,5,FALSE),IF(H35&gt;EOF,"","Balance"))),IF(H35&gt;EOF,"","Balance"))</f>
        <v>3</v>
      </c>
      <c r="H35" s="45">
        <f ca="1">IFERROR(IF(COUNTIF(H$2:H34,H34)&gt;VLOOKUP(H34,LC,2,FALSE),H34+1,H34),"")</f>
        <v>6</v>
      </c>
      <c r="I35" s="45">
        <f ca="1">IFERROR(VLOOKUP(H35,IF(H35=H34,INDIRECT("JournalEntry!"&amp;JournalEntry!D$2214&amp;I34+1&amp;JournalEntry!L$2214),INDIRECT("JournalEntry!"&amp;JournalEntry!C$2214)),2,FALSE),"")</f>
        <v>8</v>
      </c>
      <c r="J35" s="191" t="str">
        <f t="shared" ca="1" si="6"/>
        <v>Purchase of Product 4</v>
      </c>
    </row>
    <row r="36" spans="1:10">
      <c r="A36" s="205">
        <f t="shared" ca="1" si="7"/>
        <v>14</v>
      </c>
      <c r="B36" s="203">
        <f t="shared" ca="1" si="1"/>
        <v>41158</v>
      </c>
      <c r="C36" s="304" t="str">
        <f t="shared" ca="1" si="2"/>
        <v>By Suppliers 7 Rs/-5</v>
      </c>
      <c r="D36" s="192">
        <f t="shared" ca="1" si="3"/>
        <v>5</v>
      </c>
      <c r="E36" s="192">
        <f t="shared" ca="1" si="4"/>
        <v>0</v>
      </c>
      <c r="F36" s="193">
        <f t="shared" ca="1" si="5"/>
        <v>0</v>
      </c>
      <c r="G36" s="80">
        <f ca="1">IFERROR(IF(AND(ABS(SUMIFS(D$2:D36,J$2:J36,J36)-SUMIFS(E$2:E36,J$2:J36,J36)+VLOOKUP(J36,Master!B$1:F$101,5,FALSE))&gt;1000,CD&lt;&gt;PD),"XXXXX",IFERROR(SUMIFS(D$2:D36,J$2:J36,J36)-SUMIFS(E$2:E36,J$2:J36,J36)+VLOOKUP(J36,Master!B$1:F$101,5,FALSE),IF(H36&gt;EOF,"","Balance"))),IF(H36&gt;EOF,"","Balance"))</f>
        <v>8</v>
      </c>
      <c r="H36" s="45">
        <f ca="1">IFERROR(IF(COUNTIF(H$2:H35,H35)&gt;VLOOKUP(H35,LC,2,FALSE),H35+1,H35),"")</f>
        <v>6</v>
      </c>
      <c r="I36" s="45">
        <f ca="1">IFERROR(VLOOKUP(H36,IF(H36=H35,INDIRECT("JournalEntry!"&amp;JournalEntry!D$2214&amp;I35+1&amp;JournalEntry!L$2214),INDIRECT("JournalEntry!"&amp;JournalEntry!C$2214)),2,FALSE),"")</f>
        <v>28</v>
      </c>
      <c r="J36" s="191" t="str">
        <f t="shared" ca="1" si="6"/>
        <v>Purchase of Product 4</v>
      </c>
    </row>
    <row r="37" spans="1:10">
      <c r="A37" s="205">
        <f t="shared" ca="1" si="7"/>
        <v>21</v>
      </c>
      <c r="B37" s="203">
        <f t="shared" ca="1" si="1"/>
        <v>41206</v>
      </c>
      <c r="C37" s="304" t="str">
        <f t="shared" ca="1" si="2"/>
        <v>By Suppliers 4 Rs/-5</v>
      </c>
      <c r="D37" s="192">
        <f t="shared" ca="1" si="3"/>
        <v>5</v>
      </c>
      <c r="E37" s="192">
        <f t="shared" ca="1" si="4"/>
        <v>0</v>
      </c>
      <c r="F37" s="193">
        <f t="shared" ca="1" si="5"/>
        <v>0</v>
      </c>
      <c r="G37" s="80">
        <f ca="1">IFERROR(IF(AND(ABS(SUMIFS(D$2:D37,J$2:J37,J37)-SUMIFS(E$2:E37,J$2:J37,J37)+VLOOKUP(J37,Master!B$1:F$101,5,FALSE))&gt;1000,CD&lt;&gt;PD),"XXXXX",IFERROR(SUMIFS(D$2:D37,J$2:J37,J37)-SUMIFS(E$2:E37,J$2:J37,J37)+VLOOKUP(J37,Master!B$1:F$101,5,FALSE),IF(H37&gt;EOF,"","Balance"))),IF(H37&gt;EOF,"","Balance"))</f>
        <v>13</v>
      </c>
      <c r="H37" s="45">
        <f ca="1">IFERROR(IF(COUNTIF(H$2:H36,H36)&gt;VLOOKUP(H36,LC,2,FALSE),H36+1,H36),"")</f>
        <v>6</v>
      </c>
      <c r="I37" s="45">
        <f ca="1">IFERROR(VLOOKUP(H37,IF(H37=H36,INDIRECT("JournalEntry!"&amp;JournalEntry!D$2214&amp;I36+1&amp;JournalEntry!L$2214),INDIRECT("JournalEntry!"&amp;JournalEntry!C$2214)),2,FALSE),"")</f>
        <v>42</v>
      </c>
      <c r="J37" s="191" t="str">
        <f t="shared" ca="1" si="6"/>
        <v>Purchase of Product 4</v>
      </c>
    </row>
    <row r="38" spans="1:10">
      <c r="A38" s="205">
        <f t="shared" ca="1" si="7"/>
        <v>23</v>
      </c>
      <c r="B38" s="203">
        <f t="shared" ca="1" si="1"/>
        <v>41263</v>
      </c>
      <c r="C38" s="304" t="str">
        <f t="shared" ca="1" si="2"/>
        <v>By Suppliers 1 Rs/-6</v>
      </c>
      <c r="D38" s="192">
        <f t="shared" ca="1" si="3"/>
        <v>6</v>
      </c>
      <c r="E38" s="192">
        <f t="shared" ca="1" si="4"/>
        <v>0</v>
      </c>
      <c r="F38" s="193">
        <f t="shared" ca="1" si="5"/>
        <v>0</v>
      </c>
      <c r="G38" s="80">
        <f ca="1">IFERROR(IF(AND(ABS(SUMIFS(D$2:D38,J$2:J38,J38)-SUMIFS(E$2:E38,J$2:J38,J38)+VLOOKUP(J38,Master!B$1:F$101,5,FALSE))&gt;1000,CD&lt;&gt;PD),"XXXXX",IFERROR(SUMIFS(D$2:D38,J$2:J38,J38)-SUMIFS(E$2:E38,J$2:J38,J38)+VLOOKUP(J38,Master!B$1:F$101,5,FALSE),IF(H38&gt;EOF,"","Balance"))),IF(H38&gt;EOF,"","Balance"))</f>
        <v>19</v>
      </c>
      <c r="H38" s="45">
        <f ca="1">IFERROR(IF(COUNTIF(H$2:H37,H37)&gt;VLOOKUP(H37,LC,2,FALSE),H37+1,H37),"")</f>
        <v>6</v>
      </c>
      <c r="I38" s="45">
        <f ca="1">IFERROR(VLOOKUP(H38,IF(H38=H37,INDIRECT("JournalEntry!"&amp;JournalEntry!D$2214&amp;I37+1&amp;JournalEntry!L$2214),INDIRECT("JournalEntry!"&amp;JournalEntry!C$2214)),2,FALSE),"")</f>
        <v>46</v>
      </c>
      <c r="J38" s="191" t="str">
        <f t="shared" ca="1" si="6"/>
        <v>Purchase of Product 4</v>
      </c>
    </row>
    <row r="39" spans="1:10">
      <c r="A39" s="205">
        <f t="shared" ca="1" si="7"/>
        <v>0</v>
      </c>
      <c r="B39" s="203" t="str">
        <f t="shared" ca="1" si="1"/>
        <v/>
      </c>
      <c r="C39" s="304">
        <f t="shared" ca="1" si="2"/>
        <v>0</v>
      </c>
      <c r="D39" s="192">
        <f t="shared" ca="1" si="3"/>
        <v>0</v>
      </c>
      <c r="E39" s="192">
        <f t="shared" ca="1" si="4"/>
        <v>0</v>
      </c>
      <c r="F39" s="193">
        <f t="shared" ca="1" si="5"/>
        <v>0</v>
      </c>
      <c r="G39" s="80">
        <f ca="1">IFERROR(IF(AND(ABS(SUMIFS(D$2:D39,J$2:J39,J39)-SUMIFS(E$2:E39,J$2:J39,J39)+VLOOKUP(J39,Master!B$1:F$101,5,FALSE))&gt;1000,CD&lt;&gt;PD),"XXXXX",IFERROR(SUMIFS(D$2:D39,J$2:J39,J39)-SUMIFS(E$2:E39,J$2:J39,J39)+VLOOKUP(J39,Master!B$1:F$101,5,FALSE),IF(H39&gt;EOF,"","Balance"))),IF(H39&gt;EOF,"","Balance"))</f>
        <v>19</v>
      </c>
      <c r="H39" s="45">
        <f ca="1">IFERROR(IF(COUNTIF(H$2:H38,H38)&gt;VLOOKUP(H38,LC,2,FALSE),H38+1,H38),"")</f>
        <v>6</v>
      </c>
      <c r="I39" s="45">
        <f ca="1">IFERROR(VLOOKUP(H39,IF(H39=H38,INDIRECT("JournalEntry!"&amp;JournalEntry!D$2214&amp;I38+1&amp;JournalEntry!L$2214),INDIRECT("JournalEntry!"&amp;JournalEntry!C$2214)),2,FALSE),"")</f>
        <v>2106</v>
      </c>
      <c r="J39" s="191" t="str">
        <f t="shared" ca="1" si="6"/>
        <v>Purchase of Product 4</v>
      </c>
    </row>
    <row r="40" spans="1:10">
      <c r="A40" s="205" t="str">
        <f t="shared" ca="1" si="7"/>
        <v>JNL No</v>
      </c>
      <c r="B40" s="203" t="str">
        <f t="shared" ca="1" si="1"/>
        <v>Date</v>
      </c>
      <c r="C40" s="304" t="str">
        <f t="shared" ca="1" si="2"/>
        <v>Particulars of Suppliers 1</v>
      </c>
      <c r="D40" s="192" t="str">
        <f t="shared" ca="1" si="3"/>
        <v>Dr</v>
      </c>
      <c r="E40" s="192" t="str">
        <f t="shared" ca="1" si="4"/>
        <v>Cr</v>
      </c>
      <c r="F40" s="193" t="str">
        <f t="shared" ca="1" si="5"/>
        <v>Narration</v>
      </c>
      <c r="G40" s="80" t="str">
        <f ca="1">IFERROR(IF(AND(ABS(SUMIFS(D$2:D40,J$2:J40,J40)-SUMIFS(E$2:E40,J$2:J40,J40)+VLOOKUP(J40,Master!B$1:F$101,5,FALSE))&gt;1000,CD&lt;&gt;PD),"XXXXX",IFERROR(SUMIFS(D$2:D40,J$2:J40,J40)-SUMIFS(E$2:E40,J$2:J40,J40)+VLOOKUP(J40,Master!B$1:F$101,5,FALSE),IF(H40&gt;EOF,"","Balance"))),IF(H40&gt;EOF,"","Balance"))</f>
        <v>Balance</v>
      </c>
      <c r="H40" s="45">
        <f ca="1">IFERROR(IF(COUNTIF(H$2:H39,H39)&gt;VLOOKUP(H39,LC,2,FALSE),H39+1,H39),"")</f>
        <v>6</v>
      </c>
      <c r="I40" s="45" t="str">
        <f ca="1">IFERROR(VLOOKUP(H40,IF(H40=H39,INDIRECT("JournalEntry!"&amp;JournalEntry!D$2214&amp;I39+1&amp;JournalEntry!L$2214),INDIRECT("JournalEntry!"&amp;JournalEntry!C$2214)),2,FALSE),"")</f>
        <v/>
      </c>
      <c r="J40" s="191" t="str">
        <f t="shared" ca="1" si="6"/>
        <v>Ledger</v>
      </c>
    </row>
    <row r="41" spans="1:10">
      <c r="A41" s="205">
        <f t="shared" ca="1" si="7"/>
        <v>10</v>
      </c>
      <c r="B41" s="203">
        <f t="shared" ca="1" si="1"/>
        <v>41246</v>
      </c>
      <c r="C41" s="304" t="str">
        <f t="shared" ca="1" si="2"/>
        <v>By Purchase of Product 3 Rs/- 3</v>
      </c>
      <c r="D41" s="192">
        <f t="shared" ca="1" si="3"/>
        <v>0</v>
      </c>
      <c r="E41" s="192">
        <f t="shared" ca="1" si="4"/>
        <v>3</v>
      </c>
      <c r="F41" s="193">
        <f t="shared" ca="1" si="5"/>
        <v>0</v>
      </c>
      <c r="G41" s="80">
        <f ca="1">IFERROR(IF(AND(ABS(SUMIFS(D$2:D41,J$2:J41,J41)-SUMIFS(E$2:E41,J$2:J41,J41)+VLOOKUP(J41,Master!B$1:F$101,5,FALSE))&gt;1000,CD&lt;&gt;PD),"XXXXX",IFERROR(SUMIFS(D$2:D41,J$2:J41,J41)-SUMIFS(E$2:E41,J$2:J41,J41)+VLOOKUP(J41,Master!B$1:F$101,5,FALSE),IF(H41&gt;EOF,"","Balance"))),IF(H41&gt;EOF,"","Balance"))</f>
        <v>-3</v>
      </c>
      <c r="H41" s="45">
        <f ca="1">IFERROR(IF(COUNTIF(H$2:H40,H40)&gt;VLOOKUP(H40,LC,2,FALSE),H40+1,H40),"")</f>
        <v>7</v>
      </c>
      <c r="I41" s="45">
        <f ca="1">IFERROR(VLOOKUP(H41,IF(H41=H40,INDIRECT("JournalEntry!"&amp;JournalEntry!D$2214&amp;I40+1&amp;JournalEntry!L$2214),INDIRECT("JournalEntry!"&amp;JournalEntry!C$2214)),2,FALSE),"")</f>
        <v>21</v>
      </c>
      <c r="J41" s="191" t="str">
        <f t="shared" ca="1" si="6"/>
        <v>Suppliers 1</v>
      </c>
    </row>
    <row r="42" spans="1:10">
      <c r="A42" s="205">
        <f t="shared" ca="1" si="7"/>
        <v>23</v>
      </c>
      <c r="B42" s="203">
        <f t="shared" ca="1" si="1"/>
        <v>41263</v>
      </c>
      <c r="C42" s="304" t="str">
        <f t="shared" ca="1" si="2"/>
        <v>By Purchase of Product 4 Rs/- 6</v>
      </c>
      <c r="D42" s="192">
        <f t="shared" ca="1" si="3"/>
        <v>0</v>
      </c>
      <c r="E42" s="192">
        <f t="shared" ca="1" si="4"/>
        <v>6</v>
      </c>
      <c r="F42" s="193">
        <f t="shared" ca="1" si="5"/>
        <v>0</v>
      </c>
      <c r="G42" s="80">
        <f ca="1">IFERROR(IF(AND(ABS(SUMIFS(D$2:D42,J$2:J42,J42)-SUMIFS(E$2:E42,J$2:J42,J42)+VLOOKUP(J42,Master!B$1:F$101,5,FALSE))&gt;1000,CD&lt;&gt;PD),"XXXXX",IFERROR(SUMIFS(D$2:D42,J$2:J42,J42)-SUMIFS(E$2:E42,J$2:J42,J42)+VLOOKUP(J42,Master!B$1:F$101,5,FALSE),IF(H42&gt;EOF,"","Balance"))),IF(H42&gt;EOF,"","Balance"))</f>
        <v>-9</v>
      </c>
      <c r="H42" s="45">
        <f ca="1">IFERROR(IF(COUNTIF(H$2:H41,H41)&gt;VLOOKUP(H41,LC,2,FALSE),H41+1,H41),"")</f>
        <v>7</v>
      </c>
      <c r="I42" s="45">
        <f ca="1">IFERROR(VLOOKUP(H42,IF(H42=H41,INDIRECT("JournalEntry!"&amp;JournalEntry!D$2214&amp;I41+1&amp;JournalEntry!L$2214),INDIRECT("JournalEntry!"&amp;JournalEntry!C$2214)),2,FALSE),"")</f>
        <v>47</v>
      </c>
      <c r="J42" s="191" t="str">
        <f t="shared" ca="1" si="6"/>
        <v>Suppliers 1</v>
      </c>
    </row>
    <row r="43" spans="1:10">
      <c r="A43" s="205">
        <f t="shared" ca="1" si="7"/>
        <v>36</v>
      </c>
      <c r="B43" s="203">
        <f t="shared" ca="1" si="1"/>
        <v>41106</v>
      </c>
      <c r="C43" s="304" t="str">
        <f t="shared" ca="1" si="2"/>
        <v>By Bank Rs/-9</v>
      </c>
      <c r="D43" s="192">
        <f t="shared" ca="1" si="3"/>
        <v>9</v>
      </c>
      <c r="E43" s="192">
        <f t="shared" ca="1" si="4"/>
        <v>0</v>
      </c>
      <c r="F43" s="193">
        <f t="shared" ca="1" si="5"/>
        <v>0</v>
      </c>
      <c r="G43" s="80">
        <f ca="1">IFERROR(IF(AND(ABS(SUMIFS(D$2:D43,J$2:J43,J43)-SUMIFS(E$2:E43,J$2:J43,J43)+VLOOKUP(J43,Master!B$1:F$101,5,FALSE))&gt;1000,CD&lt;&gt;PD),"XXXXX",IFERROR(SUMIFS(D$2:D43,J$2:J43,J43)-SUMIFS(E$2:E43,J$2:J43,J43)+VLOOKUP(J43,Master!B$1:F$101,5,FALSE),IF(H43&gt;EOF,"","Balance"))),IF(H43&gt;EOF,"","Balance"))</f>
        <v>0</v>
      </c>
      <c r="H43" s="45">
        <f ca="1">IFERROR(IF(COUNTIF(H$2:H42,H42)&gt;VLOOKUP(H42,LC,2,FALSE),H42+1,H42),"")</f>
        <v>7</v>
      </c>
      <c r="I43" s="45">
        <f ca="1">IFERROR(VLOOKUP(H43,IF(H43=H42,INDIRECT("JournalEntry!"&amp;JournalEntry!D$2214&amp;I42+1&amp;JournalEntry!L$2214),INDIRECT("JournalEntry!"&amp;JournalEntry!C$2214)),2,FALSE),"")</f>
        <v>72</v>
      </c>
      <c r="J43" s="191" t="str">
        <f t="shared" ca="1" si="6"/>
        <v>Suppliers 1</v>
      </c>
    </row>
    <row r="44" spans="1:10">
      <c r="A44" s="205">
        <f t="shared" ca="1" si="7"/>
        <v>38</v>
      </c>
      <c r="B44" s="203">
        <f t="shared" ca="1" si="1"/>
        <v>41264</v>
      </c>
      <c r="C44" s="304" t="str">
        <f t="shared" ca="1" si="2"/>
        <v>By Bank Rs/-10</v>
      </c>
      <c r="D44" s="192">
        <f t="shared" ca="1" si="3"/>
        <v>10</v>
      </c>
      <c r="E44" s="192">
        <f t="shared" ca="1" si="4"/>
        <v>0</v>
      </c>
      <c r="F44" s="193">
        <f t="shared" ca="1" si="5"/>
        <v>0</v>
      </c>
      <c r="G44" s="80">
        <f ca="1">IFERROR(IF(AND(ABS(SUMIFS(D$2:D44,J$2:J44,J44)-SUMIFS(E$2:E44,J$2:J44,J44)+VLOOKUP(J44,Master!B$1:F$101,5,FALSE))&gt;1000,CD&lt;&gt;PD),"XXXXX",IFERROR(SUMIFS(D$2:D44,J$2:J44,J44)-SUMIFS(E$2:E44,J$2:J44,J44)+VLOOKUP(J44,Master!B$1:F$101,5,FALSE),IF(H44&gt;EOF,"","Balance"))),IF(H44&gt;EOF,"","Balance"))</f>
        <v>10</v>
      </c>
      <c r="H44" s="45">
        <f ca="1">IFERROR(IF(COUNTIF(H$2:H43,H43)&gt;VLOOKUP(H43,LC,2,FALSE),H43+1,H43),"")</f>
        <v>7</v>
      </c>
      <c r="I44" s="45">
        <f ca="1">IFERROR(VLOOKUP(H44,IF(H44=H43,INDIRECT("JournalEntry!"&amp;JournalEntry!D$2214&amp;I43+1&amp;JournalEntry!L$2214),INDIRECT("JournalEntry!"&amp;JournalEntry!C$2214)),2,FALSE),"")</f>
        <v>76</v>
      </c>
      <c r="J44" s="191" t="str">
        <f t="shared" ca="1" si="6"/>
        <v>Suppliers 1</v>
      </c>
    </row>
    <row r="45" spans="1:10">
      <c r="A45" s="205">
        <f t="shared" ca="1" si="7"/>
        <v>48</v>
      </c>
      <c r="B45" s="203">
        <f t="shared" ca="1" si="1"/>
        <v>41254</v>
      </c>
      <c r="C45" s="304" t="str">
        <f t="shared" ca="1" si="2"/>
        <v>By Bank Rs/-9</v>
      </c>
      <c r="D45" s="192">
        <f t="shared" ca="1" si="3"/>
        <v>9</v>
      </c>
      <c r="E45" s="192">
        <f t="shared" ca="1" si="4"/>
        <v>0</v>
      </c>
      <c r="F45" s="193">
        <f t="shared" ca="1" si="5"/>
        <v>0</v>
      </c>
      <c r="G45" s="80">
        <f ca="1">IFERROR(IF(AND(ABS(SUMIFS(D$2:D45,J$2:J45,J45)-SUMIFS(E$2:E45,J$2:J45,J45)+VLOOKUP(J45,Master!B$1:F$101,5,FALSE))&gt;1000,CD&lt;&gt;PD),"XXXXX",IFERROR(SUMIFS(D$2:D45,J$2:J45,J45)-SUMIFS(E$2:E45,J$2:J45,J45)+VLOOKUP(J45,Master!B$1:F$101,5,FALSE),IF(H45&gt;EOF,"","Balance"))),IF(H45&gt;EOF,"","Balance"))</f>
        <v>19</v>
      </c>
      <c r="H45" s="45">
        <f ca="1">IFERROR(IF(COUNTIF(H$2:H44,H44)&gt;VLOOKUP(H44,LC,2,FALSE),H44+1,H44),"")</f>
        <v>7</v>
      </c>
      <c r="I45" s="45">
        <f ca="1">IFERROR(VLOOKUP(H45,IF(H45=H44,INDIRECT("JournalEntry!"&amp;JournalEntry!D$2214&amp;I44+1&amp;JournalEntry!L$2214),INDIRECT("JournalEntry!"&amp;JournalEntry!C$2214)),2,FALSE),"")</f>
        <v>96</v>
      </c>
      <c r="J45" s="191" t="str">
        <f t="shared" ca="1" si="6"/>
        <v>Suppliers 1</v>
      </c>
    </row>
    <row r="46" spans="1:10">
      <c r="A46" s="205">
        <f t="shared" ca="1" si="7"/>
        <v>52</v>
      </c>
      <c r="B46" s="203">
        <f t="shared" ca="1" si="1"/>
        <v>41228</v>
      </c>
      <c r="C46" s="304" t="str">
        <f t="shared" ca="1" si="2"/>
        <v>By Bank Rs/-3</v>
      </c>
      <c r="D46" s="192">
        <f t="shared" ca="1" si="3"/>
        <v>3</v>
      </c>
      <c r="E46" s="192">
        <f t="shared" ca="1" si="4"/>
        <v>0</v>
      </c>
      <c r="F46" s="193">
        <f t="shared" ca="1" si="5"/>
        <v>0</v>
      </c>
      <c r="G46" s="80">
        <f ca="1">IFERROR(IF(AND(ABS(SUMIFS(D$2:D46,J$2:J46,J46)-SUMIFS(E$2:E46,J$2:J46,J46)+VLOOKUP(J46,Master!B$1:F$101,5,FALSE))&gt;1000,CD&lt;&gt;PD),"XXXXX",IFERROR(SUMIFS(D$2:D46,J$2:J46,J46)-SUMIFS(E$2:E46,J$2:J46,J46)+VLOOKUP(J46,Master!B$1:F$101,5,FALSE),IF(H46&gt;EOF,"","Balance"))),IF(H46&gt;EOF,"","Balance"))</f>
        <v>22</v>
      </c>
      <c r="H46" s="45">
        <f ca="1">IFERROR(IF(COUNTIF(H$2:H45,H45)&gt;VLOOKUP(H45,LC,2,FALSE),H45+1,H45),"")</f>
        <v>7</v>
      </c>
      <c r="I46" s="45">
        <f ca="1">IFERROR(VLOOKUP(H46,IF(H46=H45,INDIRECT("JournalEntry!"&amp;JournalEntry!D$2214&amp;I45+1&amp;JournalEntry!L$2214),INDIRECT("JournalEntry!"&amp;JournalEntry!C$2214)),2,FALSE),"")</f>
        <v>104</v>
      </c>
      <c r="J46" s="191" t="str">
        <f t="shared" ca="1" si="6"/>
        <v>Suppliers 1</v>
      </c>
    </row>
    <row r="47" spans="1:10">
      <c r="A47" s="205">
        <f t="shared" ca="1" si="7"/>
        <v>62</v>
      </c>
      <c r="B47" s="203">
        <f t="shared" ca="1" si="1"/>
        <v>41086</v>
      </c>
      <c r="C47" s="304" t="str">
        <f t="shared" ca="1" si="2"/>
        <v>By Bank Rs/-8</v>
      </c>
      <c r="D47" s="192">
        <f t="shared" ca="1" si="3"/>
        <v>8</v>
      </c>
      <c r="E47" s="192">
        <f t="shared" ca="1" si="4"/>
        <v>0</v>
      </c>
      <c r="F47" s="193">
        <f t="shared" ca="1" si="5"/>
        <v>0</v>
      </c>
      <c r="G47" s="80">
        <f ca="1">IFERROR(IF(AND(ABS(SUMIFS(D$2:D47,J$2:J47,J47)-SUMIFS(E$2:E47,J$2:J47,J47)+VLOOKUP(J47,Master!B$1:F$101,5,FALSE))&gt;1000,CD&lt;&gt;PD),"XXXXX",IFERROR(SUMIFS(D$2:D47,J$2:J47,J47)-SUMIFS(E$2:E47,J$2:J47,J47)+VLOOKUP(J47,Master!B$1:F$101,5,FALSE),IF(H47&gt;EOF,"","Balance"))),IF(H47&gt;EOF,"","Balance"))</f>
        <v>30</v>
      </c>
      <c r="H47" s="45">
        <f ca="1">IFERROR(IF(COUNTIF(H$2:H46,H46)&gt;VLOOKUP(H46,LC,2,FALSE),H46+1,H46),"")</f>
        <v>7</v>
      </c>
      <c r="I47" s="45">
        <f ca="1">IFERROR(VLOOKUP(H47,IF(H47=H46,INDIRECT("JournalEntry!"&amp;JournalEntry!D$2214&amp;I46+1&amp;JournalEntry!L$2214),INDIRECT("JournalEntry!"&amp;JournalEntry!C$2214)),2,FALSE),"")</f>
        <v>124</v>
      </c>
      <c r="J47" s="191" t="str">
        <f t="shared" ca="1" si="6"/>
        <v>Suppliers 1</v>
      </c>
    </row>
    <row r="48" spans="1:10">
      <c r="A48" s="205">
        <f t="shared" ca="1" si="7"/>
        <v>65</v>
      </c>
      <c r="B48" s="203">
        <f t="shared" ca="1" si="1"/>
        <v>41236</v>
      </c>
      <c r="C48" s="304" t="str">
        <f t="shared" ca="1" si="2"/>
        <v>By Cash Rs/-4</v>
      </c>
      <c r="D48" s="192">
        <f t="shared" ca="1" si="3"/>
        <v>4</v>
      </c>
      <c r="E48" s="192">
        <f t="shared" ca="1" si="4"/>
        <v>0</v>
      </c>
      <c r="F48" s="193">
        <f t="shared" ca="1" si="5"/>
        <v>0</v>
      </c>
      <c r="G48" s="80">
        <f ca="1">IFERROR(IF(AND(ABS(SUMIFS(D$2:D48,J$2:J48,J48)-SUMIFS(E$2:E48,J$2:J48,J48)+VLOOKUP(J48,Master!B$1:F$101,5,FALSE))&gt;1000,CD&lt;&gt;PD),"XXXXX",IFERROR(SUMIFS(D$2:D48,J$2:J48,J48)-SUMIFS(E$2:E48,J$2:J48,J48)+VLOOKUP(J48,Master!B$1:F$101,5,FALSE),IF(H48&gt;EOF,"","Balance"))),IF(H48&gt;EOF,"","Balance"))</f>
        <v>34</v>
      </c>
      <c r="H48" s="45">
        <f ca="1">IFERROR(IF(COUNTIF(H$2:H47,H47)&gt;VLOOKUP(H47,LC,2,FALSE),H47+1,H47),"")</f>
        <v>7</v>
      </c>
      <c r="I48" s="45">
        <f ca="1">IFERROR(VLOOKUP(H48,IF(H48=H47,INDIRECT("JournalEntry!"&amp;JournalEntry!D$2214&amp;I47+1&amp;JournalEntry!L$2214),INDIRECT("JournalEntry!"&amp;JournalEntry!C$2214)),2,FALSE),"")</f>
        <v>130</v>
      </c>
      <c r="J48" s="191" t="str">
        <f t="shared" ca="1" si="6"/>
        <v>Suppliers 1</v>
      </c>
    </row>
    <row r="49" spans="1:10">
      <c r="A49" s="205">
        <f t="shared" ca="1" si="7"/>
        <v>71</v>
      </c>
      <c r="B49" s="203">
        <f t="shared" ca="1" si="1"/>
        <v>41140</v>
      </c>
      <c r="C49" s="304" t="str">
        <f t="shared" ca="1" si="2"/>
        <v>By Cash Rs/-2</v>
      </c>
      <c r="D49" s="192">
        <f t="shared" ca="1" si="3"/>
        <v>2</v>
      </c>
      <c r="E49" s="192">
        <f t="shared" ca="1" si="4"/>
        <v>0</v>
      </c>
      <c r="F49" s="193">
        <f t="shared" ca="1" si="5"/>
        <v>0</v>
      </c>
      <c r="G49" s="80">
        <f ca="1">IFERROR(IF(AND(ABS(SUMIFS(D$2:D49,J$2:J49,J49)-SUMIFS(E$2:E49,J$2:J49,J49)+VLOOKUP(J49,Master!B$1:F$101,5,FALSE))&gt;1000,CD&lt;&gt;PD),"XXXXX",IFERROR(SUMIFS(D$2:D49,J$2:J49,J49)-SUMIFS(E$2:E49,J$2:J49,J49)+VLOOKUP(J49,Master!B$1:F$101,5,FALSE),IF(H49&gt;EOF,"","Balance"))),IF(H49&gt;EOF,"","Balance"))</f>
        <v>36</v>
      </c>
      <c r="H49" s="45">
        <f ca="1">IFERROR(IF(COUNTIF(H$2:H48,H48)&gt;VLOOKUP(H48,LC,2,FALSE),H48+1,H48),"")</f>
        <v>7</v>
      </c>
      <c r="I49" s="45">
        <f ca="1">IFERROR(VLOOKUP(H49,IF(H49=H48,INDIRECT("JournalEntry!"&amp;JournalEntry!D$2214&amp;I48+1&amp;JournalEntry!L$2214),INDIRECT("JournalEntry!"&amp;JournalEntry!C$2214)),2,FALSE),"")</f>
        <v>142</v>
      </c>
      <c r="J49" s="191" t="str">
        <f t="shared" ca="1" si="6"/>
        <v>Suppliers 1</v>
      </c>
    </row>
    <row r="50" spans="1:10">
      <c r="A50" s="205">
        <f t="shared" ca="1" si="7"/>
        <v>0</v>
      </c>
      <c r="B50" s="203" t="str">
        <f t="shared" ca="1" si="1"/>
        <v/>
      </c>
      <c r="C50" s="304">
        <f t="shared" ca="1" si="2"/>
        <v>0</v>
      </c>
      <c r="D50" s="192">
        <f t="shared" ca="1" si="3"/>
        <v>0</v>
      </c>
      <c r="E50" s="192">
        <f t="shared" ca="1" si="4"/>
        <v>0</v>
      </c>
      <c r="F50" s="193">
        <f t="shared" ca="1" si="5"/>
        <v>0</v>
      </c>
      <c r="G50" s="80">
        <f ca="1">IFERROR(IF(AND(ABS(SUMIFS(D$2:D50,J$2:J50,J50)-SUMIFS(E$2:E50,J$2:J50,J50)+VLOOKUP(J50,Master!B$1:F$101,5,FALSE))&gt;1000,CD&lt;&gt;PD),"XXXXX",IFERROR(SUMIFS(D$2:D50,J$2:J50,J50)-SUMIFS(E$2:E50,J$2:J50,J50)+VLOOKUP(J50,Master!B$1:F$101,5,FALSE),IF(H50&gt;EOF,"","Balance"))),IF(H50&gt;EOF,"","Balance"))</f>
        <v>36</v>
      </c>
      <c r="H50" s="45">
        <f ca="1">IFERROR(IF(COUNTIF(H$2:H49,H49)&gt;VLOOKUP(H49,LC,2,FALSE),H49+1,H49),"")</f>
        <v>7</v>
      </c>
      <c r="I50" s="45">
        <f ca="1">IFERROR(VLOOKUP(H50,IF(H50=H49,INDIRECT("JournalEntry!"&amp;JournalEntry!D$2214&amp;I49+1&amp;JournalEntry!L$2214),INDIRECT("JournalEntry!"&amp;JournalEntry!C$2214)),2,FALSE),"")</f>
        <v>2107</v>
      </c>
      <c r="J50" s="191" t="str">
        <f t="shared" ca="1" si="6"/>
        <v>Suppliers 1</v>
      </c>
    </row>
    <row r="51" spans="1:10">
      <c r="A51" s="205" t="str">
        <f t="shared" ca="1" si="7"/>
        <v>JNL No</v>
      </c>
      <c r="B51" s="203" t="str">
        <f t="shared" ca="1" si="1"/>
        <v>Date</v>
      </c>
      <c r="C51" s="304" t="str">
        <f t="shared" ca="1" si="2"/>
        <v>Particulars of Suppliers 2</v>
      </c>
      <c r="D51" s="192" t="str">
        <f t="shared" ca="1" si="3"/>
        <v>Dr</v>
      </c>
      <c r="E51" s="192" t="str">
        <f t="shared" ca="1" si="4"/>
        <v>Cr</v>
      </c>
      <c r="F51" s="193" t="str">
        <f t="shared" ca="1" si="5"/>
        <v>Narration</v>
      </c>
      <c r="G51" s="80" t="str">
        <f ca="1">IFERROR(IF(AND(ABS(SUMIFS(D$2:D51,J$2:J51,J51)-SUMIFS(E$2:E51,J$2:J51,J51)+VLOOKUP(J51,Master!B$1:F$101,5,FALSE))&gt;1000,CD&lt;&gt;PD),"XXXXX",IFERROR(SUMIFS(D$2:D51,J$2:J51,J51)-SUMIFS(E$2:E51,J$2:J51,J51)+VLOOKUP(J51,Master!B$1:F$101,5,FALSE),IF(H51&gt;EOF,"","Balance"))),IF(H51&gt;EOF,"","Balance"))</f>
        <v>Balance</v>
      </c>
      <c r="H51" s="45">
        <f ca="1">IFERROR(IF(COUNTIF(H$2:H50,H50)&gt;VLOOKUP(H50,LC,2,FALSE),H50+1,H50),"")</f>
        <v>7</v>
      </c>
      <c r="I51" s="45" t="str">
        <f ca="1">IFERROR(VLOOKUP(H51,IF(H51=H50,INDIRECT("JournalEntry!"&amp;JournalEntry!D$2214&amp;I50+1&amp;JournalEntry!L$2214),INDIRECT("JournalEntry!"&amp;JournalEntry!C$2214)),2,FALSE),"")</f>
        <v/>
      </c>
      <c r="J51" s="191" t="str">
        <f t="shared" ca="1" si="6"/>
        <v>Ledger</v>
      </c>
    </row>
    <row r="52" spans="1:10">
      <c r="A52" s="205">
        <f t="shared" ca="1" si="7"/>
        <v>3</v>
      </c>
      <c r="B52" s="203">
        <f t="shared" ca="1" si="1"/>
        <v>41052</v>
      </c>
      <c r="C52" s="304" t="str">
        <f t="shared" ca="1" si="2"/>
        <v>By Purchase of Product 2 Rs/- 3</v>
      </c>
      <c r="D52" s="192">
        <f t="shared" ca="1" si="3"/>
        <v>0</v>
      </c>
      <c r="E52" s="192">
        <f t="shared" ca="1" si="4"/>
        <v>3</v>
      </c>
      <c r="F52" s="193">
        <f t="shared" ca="1" si="5"/>
        <v>0</v>
      </c>
      <c r="G52" s="80">
        <f ca="1">IFERROR(IF(AND(ABS(SUMIFS(D$2:D52,J$2:J52,J52)-SUMIFS(E$2:E52,J$2:J52,J52)+VLOOKUP(J52,Master!B$1:F$101,5,FALSE))&gt;1000,CD&lt;&gt;PD),"XXXXX",IFERROR(SUMIFS(D$2:D52,J$2:J52,J52)-SUMIFS(E$2:E52,J$2:J52,J52)+VLOOKUP(J52,Master!B$1:F$101,5,FALSE),IF(H52&gt;EOF,"","Balance"))),IF(H52&gt;EOF,"","Balance"))</f>
        <v>-3</v>
      </c>
      <c r="H52" s="45">
        <f ca="1">IFERROR(IF(COUNTIF(H$2:H51,H51)&gt;VLOOKUP(H51,LC,2,FALSE),H51+1,H51),"")</f>
        <v>8</v>
      </c>
      <c r="I52" s="45">
        <f ca="1">IFERROR(VLOOKUP(H52,IF(H52=H51,INDIRECT("JournalEntry!"&amp;JournalEntry!D$2214&amp;I51+1&amp;JournalEntry!L$2214),INDIRECT("JournalEntry!"&amp;JournalEntry!C$2214)),2,FALSE),"")</f>
        <v>7</v>
      </c>
      <c r="J52" s="191" t="str">
        <f t="shared" ca="1" si="6"/>
        <v>Suppliers 2</v>
      </c>
    </row>
    <row r="53" spans="1:10">
      <c r="A53" s="205">
        <f t="shared" ca="1" si="7"/>
        <v>26</v>
      </c>
      <c r="B53" s="203">
        <f t="shared" ca="1" si="1"/>
        <v>41184</v>
      </c>
      <c r="C53" s="304" t="str">
        <f t="shared" ca="1" si="2"/>
        <v>By Bank Rs/-6</v>
      </c>
      <c r="D53" s="192">
        <f t="shared" ca="1" si="3"/>
        <v>6</v>
      </c>
      <c r="E53" s="192">
        <f t="shared" ca="1" si="4"/>
        <v>0</v>
      </c>
      <c r="F53" s="193">
        <f t="shared" ca="1" si="5"/>
        <v>0</v>
      </c>
      <c r="G53" s="80">
        <f ca="1">IFERROR(IF(AND(ABS(SUMIFS(D$2:D53,J$2:J53,J53)-SUMIFS(E$2:E53,J$2:J53,J53)+VLOOKUP(J53,Master!B$1:F$101,5,FALSE))&gt;1000,CD&lt;&gt;PD),"XXXXX",IFERROR(SUMIFS(D$2:D53,J$2:J53,J53)-SUMIFS(E$2:E53,J$2:J53,J53)+VLOOKUP(J53,Master!B$1:F$101,5,FALSE),IF(H53&gt;EOF,"","Balance"))),IF(H53&gt;EOF,"","Balance"))</f>
        <v>3</v>
      </c>
      <c r="H53" s="45">
        <f ca="1">IFERROR(IF(COUNTIF(H$2:H52,H52)&gt;VLOOKUP(H52,LC,2,FALSE),H52+1,H52),"")</f>
        <v>8</v>
      </c>
      <c r="I53" s="45">
        <f ca="1">IFERROR(VLOOKUP(H53,IF(H53=H52,INDIRECT("JournalEntry!"&amp;JournalEntry!D$2214&amp;I52+1&amp;JournalEntry!L$2214),INDIRECT("JournalEntry!"&amp;JournalEntry!C$2214)),2,FALSE),"")</f>
        <v>52</v>
      </c>
      <c r="J53" s="191" t="str">
        <f t="shared" ca="1" si="6"/>
        <v>Suppliers 2</v>
      </c>
    </row>
    <row r="54" spans="1:10">
      <c r="A54" s="205">
        <f t="shared" ca="1" si="7"/>
        <v>33</v>
      </c>
      <c r="B54" s="203">
        <f t="shared" ca="1" si="1"/>
        <v>41233</v>
      </c>
      <c r="C54" s="304" t="str">
        <f t="shared" ca="1" si="2"/>
        <v>By Cash Rs/-7</v>
      </c>
      <c r="D54" s="192">
        <f t="shared" ca="1" si="3"/>
        <v>7</v>
      </c>
      <c r="E54" s="192">
        <f t="shared" ca="1" si="4"/>
        <v>0</v>
      </c>
      <c r="F54" s="193">
        <f t="shared" ca="1" si="5"/>
        <v>0</v>
      </c>
      <c r="G54" s="80">
        <f ca="1">IFERROR(IF(AND(ABS(SUMIFS(D$2:D54,J$2:J54,J54)-SUMIFS(E$2:E54,J$2:J54,J54)+VLOOKUP(J54,Master!B$1:F$101,5,FALSE))&gt;1000,CD&lt;&gt;PD),"XXXXX",IFERROR(SUMIFS(D$2:D54,J$2:J54,J54)-SUMIFS(E$2:E54,J$2:J54,J54)+VLOOKUP(J54,Master!B$1:F$101,5,FALSE),IF(H54&gt;EOF,"","Balance"))),IF(H54&gt;EOF,"","Balance"))</f>
        <v>10</v>
      </c>
      <c r="H54" s="45">
        <f ca="1">IFERROR(IF(COUNTIF(H$2:H53,H53)&gt;VLOOKUP(H53,LC,2,FALSE),H53+1,H53),"")</f>
        <v>8</v>
      </c>
      <c r="I54" s="45">
        <f ca="1">IFERROR(VLOOKUP(H54,IF(H54=H53,INDIRECT("JournalEntry!"&amp;JournalEntry!D$2214&amp;I53+1&amp;JournalEntry!L$2214),INDIRECT("JournalEntry!"&amp;JournalEntry!C$2214)),2,FALSE),"")</f>
        <v>66</v>
      </c>
      <c r="J54" s="191" t="str">
        <f t="shared" ca="1" si="6"/>
        <v>Suppliers 2</v>
      </c>
    </row>
    <row r="55" spans="1:10">
      <c r="A55" s="205">
        <f t="shared" ca="1" si="7"/>
        <v>45</v>
      </c>
      <c r="B55" s="203">
        <f t="shared" ca="1" si="1"/>
        <v>41183</v>
      </c>
      <c r="C55" s="304" t="str">
        <f t="shared" ca="1" si="2"/>
        <v>By Cash Rs/-5</v>
      </c>
      <c r="D55" s="192">
        <f t="shared" ca="1" si="3"/>
        <v>5</v>
      </c>
      <c r="E55" s="192">
        <f t="shared" ca="1" si="4"/>
        <v>0</v>
      </c>
      <c r="F55" s="193">
        <f t="shared" ca="1" si="5"/>
        <v>0</v>
      </c>
      <c r="G55" s="80">
        <f ca="1">IFERROR(IF(AND(ABS(SUMIFS(D$2:D55,J$2:J55,J55)-SUMIFS(E$2:E55,J$2:J55,J55)+VLOOKUP(J55,Master!B$1:F$101,5,FALSE))&gt;1000,CD&lt;&gt;PD),"XXXXX",IFERROR(SUMIFS(D$2:D55,J$2:J55,J55)-SUMIFS(E$2:E55,J$2:J55,J55)+VLOOKUP(J55,Master!B$1:F$101,5,FALSE),IF(H55&gt;EOF,"","Balance"))),IF(H55&gt;EOF,"","Balance"))</f>
        <v>15</v>
      </c>
      <c r="H55" s="45">
        <f ca="1">IFERROR(IF(COUNTIF(H$2:H54,H54)&gt;VLOOKUP(H54,LC,2,FALSE),H54+1,H54),"")</f>
        <v>8</v>
      </c>
      <c r="I55" s="45">
        <f ca="1">IFERROR(VLOOKUP(H55,IF(H55=H54,INDIRECT("JournalEntry!"&amp;JournalEntry!D$2214&amp;I54+1&amp;JournalEntry!L$2214),INDIRECT("JournalEntry!"&amp;JournalEntry!C$2214)),2,FALSE),"")</f>
        <v>90</v>
      </c>
      <c r="J55" s="191" t="str">
        <f t="shared" ca="1" si="6"/>
        <v>Suppliers 2</v>
      </c>
    </row>
    <row r="56" spans="1:10">
      <c r="A56" s="205">
        <f t="shared" ca="1" si="7"/>
        <v>47</v>
      </c>
      <c r="B56" s="203">
        <f t="shared" ca="1" si="1"/>
        <v>41167</v>
      </c>
      <c r="C56" s="304" t="str">
        <f t="shared" ca="1" si="2"/>
        <v>By Cash Rs/-10</v>
      </c>
      <c r="D56" s="192">
        <f t="shared" ca="1" si="3"/>
        <v>10</v>
      </c>
      <c r="E56" s="192">
        <f t="shared" ca="1" si="4"/>
        <v>0</v>
      </c>
      <c r="F56" s="193">
        <f t="shared" ca="1" si="5"/>
        <v>0</v>
      </c>
      <c r="G56" s="80">
        <f ca="1">IFERROR(IF(AND(ABS(SUMIFS(D$2:D56,J$2:J56,J56)-SUMIFS(E$2:E56,J$2:J56,J56)+VLOOKUP(J56,Master!B$1:F$101,5,FALSE))&gt;1000,CD&lt;&gt;PD),"XXXXX",IFERROR(SUMIFS(D$2:D56,J$2:J56,J56)-SUMIFS(E$2:E56,J$2:J56,J56)+VLOOKUP(J56,Master!B$1:F$101,5,FALSE),IF(H56&gt;EOF,"","Balance"))),IF(H56&gt;EOF,"","Balance"))</f>
        <v>25</v>
      </c>
      <c r="H56" s="45">
        <f ca="1">IFERROR(IF(COUNTIF(H$2:H55,H55)&gt;VLOOKUP(H55,LC,2,FALSE),H55+1,H55),"")</f>
        <v>8</v>
      </c>
      <c r="I56" s="45">
        <f ca="1">IFERROR(VLOOKUP(H56,IF(H56=H55,INDIRECT("JournalEntry!"&amp;JournalEntry!D$2214&amp;I55+1&amp;JournalEntry!L$2214),INDIRECT("JournalEntry!"&amp;JournalEntry!C$2214)),2,FALSE),"")</f>
        <v>94</v>
      </c>
      <c r="J56" s="191" t="str">
        <f t="shared" ca="1" si="6"/>
        <v>Suppliers 2</v>
      </c>
    </row>
    <row r="57" spans="1:10">
      <c r="A57" s="205">
        <f t="shared" ca="1" si="7"/>
        <v>51</v>
      </c>
      <c r="B57" s="203">
        <f t="shared" ca="1" si="1"/>
        <v>41192</v>
      </c>
      <c r="C57" s="304" t="str">
        <f t="shared" ca="1" si="2"/>
        <v>By Cash Rs/-8</v>
      </c>
      <c r="D57" s="192">
        <f t="shared" ca="1" si="3"/>
        <v>8</v>
      </c>
      <c r="E57" s="192">
        <f t="shared" ca="1" si="4"/>
        <v>0</v>
      </c>
      <c r="F57" s="193">
        <f t="shared" ca="1" si="5"/>
        <v>0</v>
      </c>
      <c r="G57" s="80">
        <f ca="1">IFERROR(IF(AND(ABS(SUMIFS(D$2:D57,J$2:J57,J57)-SUMIFS(E$2:E57,J$2:J57,J57)+VLOOKUP(J57,Master!B$1:F$101,5,FALSE))&gt;1000,CD&lt;&gt;PD),"XXXXX",IFERROR(SUMIFS(D$2:D57,J$2:J57,J57)-SUMIFS(E$2:E57,J$2:J57,J57)+VLOOKUP(J57,Master!B$1:F$101,5,FALSE),IF(H57&gt;EOF,"","Balance"))),IF(H57&gt;EOF,"","Balance"))</f>
        <v>33</v>
      </c>
      <c r="H57" s="45">
        <f ca="1">IFERROR(IF(COUNTIF(H$2:H56,H56)&gt;VLOOKUP(H56,LC,2,FALSE),H56+1,H56),"")</f>
        <v>8</v>
      </c>
      <c r="I57" s="45">
        <f ca="1">IFERROR(VLOOKUP(H57,IF(H57=H56,INDIRECT("JournalEntry!"&amp;JournalEntry!D$2214&amp;I56+1&amp;JournalEntry!L$2214),INDIRECT("JournalEntry!"&amp;JournalEntry!C$2214)),2,FALSE),"")</f>
        <v>102</v>
      </c>
      <c r="J57" s="191" t="str">
        <f t="shared" ca="1" si="6"/>
        <v>Suppliers 2</v>
      </c>
    </row>
    <row r="58" spans="1:10">
      <c r="A58" s="205">
        <f t="shared" ca="1" si="7"/>
        <v>53</v>
      </c>
      <c r="B58" s="203">
        <f t="shared" ca="1" si="1"/>
        <v>41103</v>
      </c>
      <c r="C58" s="304" t="str">
        <f t="shared" ca="1" si="2"/>
        <v>By Cash Rs/-2</v>
      </c>
      <c r="D58" s="192">
        <f t="shared" ca="1" si="3"/>
        <v>2</v>
      </c>
      <c r="E58" s="192">
        <f t="shared" ca="1" si="4"/>
        <v>0</v>
      </c>
      <c r="F58" s="193">
        <f t="shared" ca="1" si="5"/>
        <v>0</v>
      </c>
      <c r="G58" s="80">
        <f ca="1">IFERROR(IF(AND(ABS(SUMIFS(D$2:D58,J$2:J58,J58)-SUMIFS(E$2:E58,J$2:J58,J58)+VLOOKUP(J58,Master!B$1:F$101,5,FALSE))&gt;1000,CD&lt;&gt;PD),"XXXXX",IFERROR(SUMIFS(D$2:D58,J$2:J58,J58)-SUMIFS(E$2:E58,J$2:J58,J58)+VLOOKUP(J58,Master!B$1:F$101,5,FALSE),IF(H58&gt;EOF,"","Balance"))),IF(H58&gt;EOF,"","Balance"))</f>
        <v>35</v>
      </c>
      <c r="H58" s="45">
        <f ca="1">IFERROR(IF(COUNTIF(H$2:H57,H57)&gt;VLOOKUP(H57,LC,2,FALSE),H57+1,H57),"")</f>
        <v>8</v>
      </c>
      <c r="I58" s="45">
        <f ca="1">IFERROR(VLOOKUP(H58,IF(H58=H57,INDIRECT("JournalEntry!"&amp;JournalEntry!D$2214&amp;I57+1&amp;JournalEntry!L$2214),INDIRECT("JournalEntry!"&amp;JournalEntry!C$2214)),2,FALSE),"")</f>
        <v>106</v>
      </c>
      <c r="J58" s="191" t="str">
        <f t="shared" ca="1" si="6"/>
        <v>Suppliers 2</v>
      </c>
    </row>
    <row r="59" spans="1:10">
      <c r="A59" s="205">
        <f t="shared" ca="1" si="7"/>
        <v>55</v>
      </c>
      <c r="B59" s="203">
        <f t="shared" ca="1" si="1"/>
        <v>41269</v>
      </c>
      <c r="C59" s="304" t="str">
        <f t="shared" ca="1" si="2"/>
        <v>By Cash Rs/-7</v>
      </c>
      <c r="D59" s="192">
        <f t="shared" ca="1" si="3"/>
        <v>7</v>
      </c>
      <c r="E59" s="192">
        <f t="shared" ca="1" si="4"/>
        <v>0</v>
      </c>
      <c r="F59" s="193">
        <f t="shared" ca="1" si="5"/>
        <v>0</v>
      </c>
      <c r="G59" s="80">
        <f ca="1">IFERROR(IF(AND(ABS(SUMIFS(D$2:D59,J$2:J59,J59)-SUMIFS(E$2:E59,J$2:J59,J59)+VLOOKUP(J59,Master!B$1:F$101,5,FALSE))&gt;1000,CD&lt;&gt;PD),"XXXXX",IFERROR(SUMIFS(D$2:D59,J$2:J59,J59)-SUMIFS(E$2:E59,J$2:J59,J59)+VLOOKUP(J59,Master!B$1:F$101,5,FALSE),IF(H59&gt;EOF,"","Balance"))),IF(H59&gt;EOF,"","Balance"))</f>
        <v>42</v>
      </c>
      <c r="H59" s="45">
        <f ca="1">IFERROR(IF(COUNTIF(H$2:H58,H58)&gt;VLOOKUP(H58,LC,2,FALSE),H58+1,H58),"")</f>
        <v>8</v>
      </c>
      <c r="I59" s="45">
        <f ca="1">IFERROR(VLOOKUP(H59,IF(H59=H58,INDIRECT("JournalEntry!"&amp;JournalEntry!D$2214&amp;I58+1&amp;JournalEntry!L$2214),INDIRECT("JournalEntry!"&amp;JournalEntry!C$2214)),2,FALSE),"")</f>
        <v>110</v>
      </c>
      <c r="J59" s="191" t="str">
        <f t="shared" ca="1" si="6"/>
        <v>Suppliers 2</v>
      </c>
    </row>
    <row r="60" spans="1:10">
      <c r="A60" s="205">
        <f t="shared" ca="1" si="7"/>
        <v>0</v>
      </c>
      <c r="B60" s="203" t="str">
        <f t="shared" ca="1" si="1"/>
        <v/>
      </c>
      <c r="C60" s="304">
        <f t="shared" ca="1" si="2"/>
        <v>0</v>
      </c>
      <c r="D60" s="192">
        <f t="shared" ca="1" si="3"/>
        <v>0</v>
      </c>
      <c r="E60" s="192">
        <f t="shared" ca="1" si="4"/>
        <v>0</v>
      </c>
      <c r="F60" s="193">
        <f t="shared" ca="1" si="5"/>
        <v>0</v>
      </c>
      <c r="G60" s="80">
        <f ca="1">IFERROR(IF(AND(ABS(SUMIFS(D$2:D60,J$2:J60,J60)-SUMIFS(E$2:E60,J$2:J60,J60)+VLOOKUP(J60,Master!B$1:F$101,5,FALSE))&gt;1000,CD&lt;&gt;PD),"XXXXX",IFERROR(SUMIFS(D$2:D60,J$2:J60,J60)-SUMIFS(E$2:E60,J$2:J60,J60)+VLOOKUP(J60,Master!B$1:F$101,5,FALSE),IF(H60&gt;EOF,"","Balance"))),IF(H60&gt;EOF,"","Balance"))</f>
        <v>42</v>
      </c>
      <c r="H60" s="45">
        <f ca="1">IFERROR(IF(COUNTIF(H$2:H59,H59)&gt;VLOOKUP(H59,LC,2,FALSE),H59+1,H59),"")</f>
        <v>8</v>
      </c>
      <c r="I60" s="45">
        <f ca="1">IFERROR(VLOOKUP(H60,IF(H60=H59,INDIRECT("JournalEntry!"&amp;JournalEntry!D$2214&amp;I59+1&amp;JournalEntry!L$2214),INDIRECT("JournalEntry!"&amp;JournalEntry!C$2214)),2,FALSE),"")</f>
        <v>2108</v>
      </c>
      <c r="J60" s="191" t="str">
        <f t="shared" ca="1" si="6"/>
        <v>Suppliers 2</v>
      </c>
    </row>
    <row r="61" spans="1:10">
      <c r="A61" s="205" t="str">
        <f t="shared" ca="1" si="7"/>
        <v>JNL No</v>
      </c>
      <c r="B61" s="203" t="str">
        <f t="shared" ca="1" si="1"/>
        <v>Date</v>
      </c>
      <c r="C61" s="304" t="str">
        <f t="shared" ca="1" si="2"/>
        <v>Particulars of Suppliers 3</v>
      </c>
      <c r="D61" s="192" t="str">
        <f t="shared" ca="1" si="3"/>
        <v>Dr</v>
      </c>
      <c r="E61" s="192" t="str">
        <f t="shared" ca="1" si="4"/>
        <v>Cr</v>
      </c>
      <c r="F61" s="193" t="str">
        <f t="shared" ca="1" si="5"/>
        <v>Narration</v>
      </c>
      <c r="G61" s="80" t="str">
        <f ca="1">IFERROR(IF(AND(ABS(SUMIFS(D$2:D61,J$2:J61,J61)-SUMIFS(E$2:E61,J$2:J61,J61)+VLOOKUP(J61,Master!B$1:F$101,5,FALSE))&gt;1000,CD&lt;&gt;PD),"XXXXX",IFERROR(SUMIFS(D$2:D61,J$2:J61,J61)-SUMIFS(E$2:E61,J$2:J61,J61)+VLOOKUP(J61,Master!B$1:F$101,5,FALSE),IF(H61&gt;EOF,"","Balance"))),IF(H61&gt;EOF,"","Balance"))</f>
        <v>Balance</v>
      </c>
      <c r="H61" s="45">
        <f ca="1">IFERROR(IF(COUNTIF(H$2:H60,H60)&gt;VLOOKUP(H60,LC,2,FALSE),H60+1,H60),"")</f>
        <v>8</v>
      </c>
      <c r="I61" s="45" t="str">
        <f ca="1">IFERROR(VLOOKUP(H61,IF(H61=H60,INDIRECT("JournalEntry!"&amp;JournalEntry!D$2214&amp;I60+1&amp;JournalEntry!L$2214),INDIRECT("JournalEntry!"&amp;JournalEntry!C$2214)),2,FALSE),"")</f>
        <v/>
      </c>
      <c r="J61" s="191" t="str">
        <f t="shared" ca="1" si="6"/>
        <v>Ledger</v>
      </c>
    </row>
    <row r="62" spans="1:10">
      <c r="A62" s="205">
        <f t="shared" ca="1" si="7"/>
        <v>4</v>
      </c>
      <c r="B62" s="203">
        <f t="shared" ca="1" si="1"/>
        <v>41223</v>
      </c>
      <c r="C62" s="304" t="str">
        <f t="shared" ca="1" si="2"/>
        <v>By Purchase of Product 4 Rs/- 3</v>
      </c>
      <c r="D62" s="192">
        <f t="shared" ca="1" si="3"/>
        <v>0</v>
      </c>
      <c r="E62" s="192">
        <f t="shared" ca="1" si="4"/>
        <v>3</v>
      </c>
      <c r="F62" s="193">
        <f t="shared" ca="1" si="5"/>
        <v>0</v>
      </c>
      <c r="G62" s="80">
        <f ca="1">IFERROR(IF(AND(ABS(SUMIFS(D$2:D62,J$2:J62,J62)-SUMIFS(E$2:E62,J$2:J62,J62)+VLOOKUP(J62,Master!B$1:F$101,5,FALSE))&gt;1000,CD&lt;&gt;PD),"XXXXX",IFERROR(SUMIFS(D$2:D62,J$2:J62,J62)-SUMIFS(E$2:E62,J$2:J62,J62)+VLOOKUP(J62,Master!B$1:F$101,5,FALSE),IF(H62&gt;EOF,"","Balance"))),IF(H62&gt;EOF,"","Balance"))</f>
        <v>-3</v>
      </c>
      <c r="H62" s="45">
        <f ca="1">IFERROR(IF(COUNTIF(H$2:H61,H61)&gt;VLOOKUP(H61,LC,2,FALSE),H61+1,H61),"")</f>
        <v>9</v>
      </c>
      <c r="I62" s="45">
        <f ca="1">IFERROR(VLOOKUP(H62,IF(H62=H61,INDIRECT("JournalEntry!"&amp;JournalEntry!D$2214&amp;I61+1&amp;JournalEntry!L$2214),INDIRECT("JournalEntry!"&amp;JournalEntry!C$2214)),2,FALSE),"")</f>
        <v>9</v>
      </c>
      <c r="J62" s="191" t="str">
        <f t="shared" ca="1" si="6"/>
        <v>Suppliers 3</v>
      </c>
    </row>
    <row r="63" spans="1:10">
      <c r="A63" s="205">
        <f t="shared" ca="1" si="7"/>
        <v>5</v>
      </c>
      <c r="B63" s="203">
        <f t="shared" ca="1" si="1"/>
        <v>41103</v>
      </c>
      <c r="C63" s="304" t="str">
        <f t="shared" ca="1" si="2"/>
        <v>By Purchase of Product 2 Rs/- 6</v>
      </c>
      <c r="D63" s="192">
        <f t="shared" ca="1" si="3"/>
        <v>0</v>
      </c>
      <c r="E63" s="192">
        <f t="shared" ca="1" si="4"/>
        <v>6</v>
      </c>
      <c r="F63" s="193">
        <f t="shared" ca="1" si="5"/>
        <v>0</v>
      </c>
      <c r="G63" s="80">
        <f ca="1">IFERROR(IF(AND(ABS(SUMIFS(D$2:D63,J$2:J63,J63)-SUMIFS(E$2:E63,J$2:J63,J63)+VLOOKUP(J63,Master!B$1:F$101,5,FALSE))&gt;1000,CD&lt;&gt;PD),"XXXXX",IFERROR(SUMIFS(D$2:D63,J$2:J63,J63)-SUMIFS(E$2:E63,J$2:J63,J63)+VLOOKUP(J63,Master!B$1:F$101,5,FALSE),IF(H63&gt;EOF,"","Balance"))),IF(H63&gt;EOF,"","Balance"))</f>
        <v>-9</v>
      </c>
      <c r="H63" s="45">
        <f ca="1">IFERROR(IF(COUNTIF(H$2:H62,H62)&gt;VLOOKUP(H62,LC,2,FALSE),H62+1,H62),"")</f>
        <v>9</v>
      </c>
      <c r="I63" s="45">
        <f ca="1">IFERROR(VLOOKUP(H63,IF(H63=H62,INDIRECT("JournalEntry!"&amp;JournalEntry!D$2214&amp;I62+1&amp;JournalEntry!L$2214),INDIRECT("JournalEntry!"&amp;JournalEntry!C$2214)),2,FALSE),"")</f>
        <v>11</v>
      </c>
      <c r="J63" s="191" t="str">
        <f t="shared" ca="1" si="6"/>
        <v>Suppliers 3</v>
      </c>
    </row>
    <row r="64" spans="1:10">
      <c r="A64" s="205">
        <f t="shared" ca="1" si="7"/>
        <v>6</v>
      </c>
      <c r="B64" s="203">
        <f t="shared" ca="1" si="1"/>
        <v>41001</v>
      </c>
      <c r="C64" s="304" t="str">
        <f t="shared" ca="1" si="2"/>
        <v>By Purchase of Product 1 Rs/- 6</v>
      </c>
      <c r="D64" s="192">
        <f t="shared" ca="1" si="3"/>
        <v>0</v>
      </c>
      <c r="E64" s="192">
        <f t="shared" ca="1" si="4"/>
        <v>6</v>
      </c>
      <c r="F64" s="193">
        <f t="shared" ca="1" si="5"/>
        <v>0</v>
      </c>
      <c r="G64" s="80">
        <f ca="1">IFERROR(IF(AND(ABS(SUMIFS(D$2:D64,J$2:J64,J64)-SUMIFS(E$2:E64,J$2:J64,J64)+VLOOKUP(J64,Master!B$1:F$101,5,FALSE))&gt;1000,CD&lt;&gt;PD),"XXXXX",IFERROR(SUMIFS(D$2:D64,J$2:J64,J64)-SUMIFS(E$2:E64,J$2:J64,J64)+VLOOKUP(J64,Master!B$1:F$101,5,FALSE),IF(H64&gt;EOF,"","Balance"))),IF(H64&gt;EOF,"","Balance"))</f>
        <v>-15</v>
      </c>
      <c r="H64" s="45">
        <f ca="1">IFERROR(IF(COUNTIF(H$2:H63,H63)&gt;VLOOKUP(H63,LC,2,FALSE),H63+1,H63),"")</f>
        <v>9</v>
      </c>
      <c r="I64" s="45">
        <f ca="1">IFERROR(VLOOKUP(H64,IF(H64=H63,INDIRECT("JournalEntry!"&amp;JournalEntry!D$2214&amp;I63+1&amp;JournalEntry!L$2214),INDIRECT("JournalEntry!"&amp;JournalEntry!C$2214)),2,FALSE),"")</f>
        <v>13</v>
      </c>
      <c r="J64" s="191" t="str">
        <f t="shared" ca="1" si="6"/>
        <v>Suppliers 3</v>
      </c>
    </row>
    <row r="65" spans="1:10">
      <c r="A65" s="205">
        <f t="shared" ca="1" si="7"/>
        <v>16</v>
      </c>
      <c r="B65" s="203">
        <f t="shared" ca="1" si="1"/>
        <v>41130</v>
      </c>
      <c r="C65" s="304" t="str">
        <f t="shared" ca="1" si="2"/>
        <v>By Purchase of Product 3 Rs/- 7</v>
      </c>
      <c r="D65" s="192">
        <f t="shared" ca="1" si="3"/>
        <v>0</v>
      </c>
      <c r="E65" s="192">
        <f t="shared" ca="1" si="4"/>
        <v>7</v>
      </c>
      <c r="F65" s="193">
        <f t="shared" ca="1" si="5"/>
        <v>0</v>
      </c>
      <c r="G65" s="80">
        <f ca="1">IFERROR(IF(AND(ABS(SUMIFS(D$2:D65,J$2:J65,J65)-SUMIFS(E$2:E65,J$2:J65,J65)+VLOOKUP(J65,Master!B$1:F$101,5,FALSE))&gt;1000,CD&lt;&gt;PD),"XXXXX",IFERROR(SUMIFS(D$2:D65,J$2:J65,J65)-SUMIFS(E$2:E65,J$2:J65,J65)+VLOOKUP(J65,Master!B$1:F$101,5,FALSE),IF(H65&gt;EOF,"","Balance"))),IF(H65&gt;EOF,"","Balance"))</f>
        <v>-22</v>
      </c>
      <c r="H65" s="45">
        <f ca="1">IFERROR(IF(COUNTIF(H$2:H64,H64)&gt;VLOOKUP(H64,LC,2,FALSE),H64+1,H64),"")</f>
        <v>9</v>
      </c>
      <c r="I65" s="45">
        <f ca="1">IFERROR(VLOOKUP(H65,IF(H65=H64,INDIRECT("JournalEntry!"&amp;JournalEntry!D$2214&amp;I64+1&amp;JournalEntry!L$2214),INDIRECT("JournalEntry!"&amp;JournalEntry!C$2214)),2,FALSE),"")</f>
        <v>33</v>
      </c>
      <c r="J65" s="191" t="str">
        <f t="shared" ca="1" si="6"/>
        <v>Suppliers 3</v>
      </c>
    </row>
    <row r="66" spans="1:10">
      <c r="A66" s="205">
        <f t="shared" ca="1" si="7"/>
        <v>17</v>
      </c>
      <c r="B66" s="203">
        <f t="shared" ref="B66:B129" ca="1" si="8">IFERROR(INDIRECT("JournalEntry!j"&amp;I66),IF(H66&gt;EOF,"","Date"))</f>
        <v>41085</v>
      </c>
      <c r="C66" s="304" t="str">
        <f t="shared" ref="C66:C129" ca="1" si="9">IFERROR(INDIRECT("JournalEntry!k"&amp;I66),IF(H66&gt;EOF,"","Particulars of "&amp; VLOOKUP(H66+1,LR,3,FALSE)))</f>
        <v>By Purchase of Product 3 Rs/- 2</v>
      </c>
      <c r="D66" s="192">
        <f t="shared" ref="D66:D129" ca="1" si="10">IFERROR(INDIRECT("JournalEntry!d"&amp;I66),IF(H66&gt;EOF,"","Dr"))</f>
        <v>0</v>
      </c>
      <c r="E66" s="192">
        <f t="shared" ref="E66:E129" ca="1" si="11">IFERROR(INDIRECT("JournalEntry!e"&amp;I66),IF(H66&gt;EOF,"","Cr"))</f>
        <v>2</v>
      </c>
      <c r="F66" s="193">
        <f t="shared" ref="F66:F129" ca="1" si="12">IFERROR(INDIRECT("JournalEntry!f"&amp;I66),IF(H66&gt;EOF,"","Narration"))</f>
        <v>0</v>
      </c>
      <c r="G66" s="80">
        <f ca="1">IFERROR(IF(AND(ABS(SUMIFS(D$2:D66,J$2:J66,J66)-SUMIFS(E$2:E66,J$2:J66,J66)+VLOOKUP(J66,Master!B$1:F$101,5,FALSE))&gt;1000,CD&lt;&gt;PD),"XXXXX",IFERROR(SUMIFS(D$2:D66,J$2:J66,J66)-SUMIFS(E$2:E66,J$2:J66,J66)+VLOOKUP(J66,Master!B$1:F$101,5,FALSE),IF(H66&gt;EOF,"","Balance"))),IF(H66&gt;EOF,"","Balance"))</f>
        <v>-24</v>
      </c>
      <c r="H66" s="45">
        <f ca="1">IFERROR(IF(COUNTIF(H$2:H65,H65)&gt;VLOOKUP(H65,LC,2,FALSE),H65+1,H65),"")</f>
        <v>9</v>
      </c>
      <c r="I66" s="45">
        <f ca="1">IFERROR(VLOOKUP(H66,IF(H66=H65,INDIRECT("JournalEntry!"&amp;JournalEntry!D$2214&amp;I65+1&amp;JournalEntry!L$2214),INDIRECT("JournalEntry!"&amp;JournalEntry!C$2214)),2,FALSE),"")</f>
        <v>35</v>
      </c>
      <c r="J66" s="191" t="str">
        <f t="shared" ref="J66:J129" ca="1" si="13">IFERROR(INDIRECT("JournalEntry!c"&amp;I66),IF(H66&gt;EOF,"","Ledger"))</f>
        <v>Suppliers 3</v>
      </c>
    </row>
    <row r="67" spans="1:10">
      <c r="A67" s="205">
        <f t="shared" ref="A67:A130" ca="1" si="14">IFERROR(INDIRECT("JournalEntry!a"&amp;I67),IF(H67&gt;EOF,"","JNL No"))</f>
        <v>24</v>
      </c>
      <c r="B67" s="203">
        <f t="shared" ca="1" si="8"/>
        <v>41009</v>
      </c>
      <c r="C67" s="304" t="str">
        <f t="shared" ca="1" si="9"/>
        <v>By Purchase of Product 1 Rs/- 2</v>
      </c>
      <c r="D67" s="192">
        <f t="shared" ca="1" si="10"/>
        <v>0</v>
      </c>
      <c r="E67" s="192">
        <f t="shared" ca="1" si="11"/>
        <v>2</v>
      </c>
      <c r="F67" s="193">
        <f t="shared" ca="1" si="12"/>
        <v>0</v>
      </c>
      <c r="G67" s="80">
        <f ca="1">IFERROR(IF(AND(ABS(SUMIFS(D$2:D67,J$2:J67,J67)-SUMIFS(E$2:E67,J$2:J67,J67)+VLOOKUP(J67,Master!B$1:F$101,5,FALSE))&gt;1000,CD&lt;&gt;PD),"XXXXX",IFERROR(SUMIFS(D$2:D67,J$2:J67,J67)-SUMIFS(E$2:E67,J$2:J67,J67)+VLOOKUP(J67,Master!B$1:F$101,5,FALSE),IF(H67&gt;EOF,"","Balance"))),IF(H67&gt;EOF,"","Balance"))</f>
        <v>-26</v>
      </c>
      <c r="H67" s="45">
        <f ca="1">IFERROR(IF(COUNTIF(H$2:H66,H66)&gt;VLOOKUP(H66,LC,2,FALSE),H66+1,H66),"")</f>
        <v>9</v>
      </c>
      <c r="I67" s="45">
        <f ca="1">IFERROR(VLOOKUP(H67,IF(H67=H66,INDIRECT("JournalEntry!"&amp;JournalEntry!D$2214&amp;I66+1&amp;JournalEntry!L$2214),INDIRECT("JournalEntry!"&amp;JournalEntry!C$2214)),2,FALSE),"")</f>
        <v>49</v>
      </c>
      <c r="J67" s="191" t="str">
        <f t="shared" ca="1" si="13"/>
        <v>Suppliers 3</v>
      </c>
    </row>
    <row r="68" spans="1:10">
      <c r="A68" s="205">
        <f t="shared" ca="1" si="14"/>
        <v>28</v>
      </c>
      <c r="B68" s="203">
        <f t="shared" ca="1" si="8"/>
        <v>41260</v>
      </c>
      <c r="C68" s="304" t="str">
        <f t="shared" ca="1" si="9"/>
        <v>By Bank Rs/-10</v>
      </c>
      <c r="D68" s="192">
        <f t="shared" ca="1" si="10"/>
        <v>10</v>
      </c>
      <c r="E68" s="192">
        <f t="shared" ca="1" si="11"/>
        <v>0</v>
      </c>
      <c r="F68" s="193">
        <f t="shared" ca="1" si="12"/>
        <v>0</v>
      </c>
      <c r="G68" s="80">
        <f ca="1">IFERROR(IF(AND(ABS(SUMIFS(D$2:D68,J$2:J68,J68)-SUMIFS(E$2:E68,J$2:J68,J68)+VLOOKUP(J68,Master!B$1:F$101,5,FALSE))&gt;1000,CD&lt;&gt;PD),"XXXXX",IFERROR(SUMIFS(D$2:D68,J$2:J68,J68)-SUMIFS(E$2:E68,J$2:J68,J68)+VLOOKUP(J68,Master!B$1:F$101,5,FALSE),IF(H68&gt;EOF,"","Balance"))),IF(H68&gt;EOF,"","Balance"))</f>
        <v>-16</v>
      </c>
      <c r="H68" s="45">
        <f ca="1">IFERROR(IF(COUNTIF(H$2:H67,H67)&gt;VLOOKUP(H67,LC,2,FALSE),H67+1,H67),"")</f>
        <v>9</v>
      </c>
      <c r="I68" s="45">
        <f ca="1">IFERROR(VLOOKUP(H68,IF(H68=H67,INDIRECT("JournalEntry!"&amp;JournalEntry!D$2214&amp;I67+1&amp;JournalEntry!L$2214),INDIRECT("JournalEntry!"&amp;JournalEntry!C$2214)),2,FALSE),"")</f>
        <v>56</v>
      </c>
      <c r="J68" s="191" t="str">
        <f t="shared" ca="1" si="13"/>
        <v>Suppliers 3</v>
      </c>
    </row>
    <row r="69" spans="1:10">
      <c r="A69" s="205">
        <f t="shared" ca="1" si="14"/>
        <v>29</v>
      </c>
      <c r="B69" s="203">
        <f t="shared" ca="1" si="8"/>
        <v>41044</v>
      </c>
      <c r="C69" s="304" t="str">
        <f t="shared" ca="1" si="9"/>
        <v>By Cash Rs/-10</v>
      </c>
      <c r="D69" s="192">
        <f t="shared" ca="1" si="10"/>
        <v>10</v>
      </c>
      <c r="E69" s="192">
        <f t="shared" ca="1" si="11"/>
        <v>0</v>
      </c>
      <c r="F69" s="193">
        <f t="shared" ca="1" si="12"/>
        <v>0</v>
      </c>
      <c r="G69" s="80">
        <f ca="1">IFERROR(IF(AND(ABS(SUMIFS(D$2:D69,J$2:J69,J69)-SUMIFS(E$2:E69,J$2:J69,J69)+VLOOKUP(J69,Master!B$1:F$101,5,FALSE))&gt;1000,CD&lt;&gt;PD),"XXXXX",IFERROR(SUMIFS(D$2:D69,J$2:J69,J69)-SUMIFS(E$2:E69,J$2:J69,J69)+VLOOKUP(J69,Master!B$1:F$101,5,FALSE),IF(H69&gt;EOF,"","Balance"))),IF(H69&gt;EOF,"","Balance"))</f>
        <v>-6</v>
      </c>
      <c r="H69" s="45">
        <f ca="1">IFERROR(IF(COUNTIF(H$2:H68,H68)&gt;VLOOKUP(H68,LC,2,FALSE),H68+1,H68),"")</f>
        <v>9</v>
      </c>
      <c r="I69" s="45">
        <f ca="1">IFERROR(VLOOKUP(H69,IF(H69=H68,INDIRECT("JournalEntry!"&amp;JournalEntry!D$2214&amp;I68+1&amp;JournalEntry!L$2214),INDIRECT("JournalEntry!"&amp;JournalEntry!C$2214)),2,FALSE),"")</f>
        <v>58</v>
      </c>
      <c r="J69" s="191" t="str">
        <f t="shared" ca="1" si="13"/>
        <v>Suppliers 3</v>
      </c>
    </row>
    <row r="70" spans="1:10">
      <c r="A70" s="205">
        <f t="shared" ca="1" si="14"/>
        <v>30</v>
      </c>
      <c r="B70" s="203">
        <f t="shared" ca="1" si="8"/>
        <v>41087</v>
      </c>
      <c r="C70" s="304" t="str">
        <f t="shared" ca="1" si="9"/>
        <v>By Bank Rs/-4</v>
      </c>
      <c r="D70" s="192">
        <f t="shared" ca="1" si="10"/>
        <v>4</v>
      </c>
      <c r="E70" s="192">
        <f t="shared" ca="1" si="11"/>
        <v>0</v>
      </c>
      <c r="F70" s="193">
        <f t="shared" ca="1" si="12"/>
        <v>0</v>
      </c>
      <c r="G70" s="80">
        <f ca="1">IFERROR(IF(AND(ABS(SUMIFS(D$2:D70,J$2:J70,J70)-SUMIFS(E$2:E70,J$2:J70,J70)+VLOOKUP(J70,Master!B$1:F$101,5,FALSE))&gt;1000,CD&lt;&gt;PD),"XXXXX",IFERROR(SUMIFS(D$2:D70,J$2:J70,J70)-SUMIFS(E$2:E70,J$2:J70,J70)+VLOOKUP(J70,Master!B$1:F$101,5,FALSE),IF(H70&gt;EOF,"","Balance"))),IF(H70&gt;EOF,"","Balance"))</f>
        <v>-2</v>
      </c>
      <c r="H70" s="45">
        <f ca="1">IFERROR(IF(COUNTIF(H$2:H69,H69)&gt;VLOOKUP(H69,LC,2,FALSE),H69+1,H69),"")</f>
        <v>9</v>
      </c>
      <c r="I70" s="45">
        <f ca="1">IFERROR(VLOOKUP(H70,IF(H70=H69,INDIRECT("JournalEntry!"&amp;JournalEntry!D$2214&amp;I69+1&amp;JournalEntry!L$2214),INDIRECT("JournalEntry!"&amp;JournalEntry!C$2214)),2,FALSE),"")</f>
        <v>60</v>
      </c>
      <c r="J70" s="191" t="str">
        <f t="shared" ca="1" si="13"/>
        <v>Suppliers 3</v>
      </c>
    </row>
    <row r="71" spans="1:10">
      <c r="A71" s="205">
        <f t="shared" ca="1" si="14"/>
        <v>50</v>
      </c>
      <c r="B71" s="203">
        <f t="shared" ca="1" si="8"/>
        <v>41162</v>
      </c>
      <c r="C71" s="304" t="str">
        <f t="shared" ca="1" si="9"/>
        <v>By Bank Rs/-9</v>
      </c>
      <c r="D71" s="192">
        <f t="shared" ca="1" si="10"/>
        <v>9</v>
      </c>
      <c r="E71" s="192">
        <f t="shared" ca="1" si="11"/>
        <v>0</v>
      </c>
      <c r="F71" s="193">
        <f t="shared" ca="1" si="12"/>
        <v>0</v>
      </c>
      <c r="G71" s="80">
        <f ca="1">IFERROR(IF(AND(ABS(SUMIFS(D$2:D71,J$2:J71,J71)-SUMIFS(E$2:E71,J$2:J71,J71)+VLOOKUP(J71,Master!B$1:F$101,5,FALSE))&gt;1000,CD&lt;&gt;PD),"XXXXX",IFERROR(SUMIFS(D$2:D71,J$2:J71,J71)-SUMIFS(E$2:E71,J$2:J71,J71)+VLOOKUP(J71,Master!B$1:F$101,5,FALSE),IF(H71&gt;EOF,"","Balance"))),IF(H71&gt;EOF,"","Balance"))</f>
        <v>7</v>
      </c>
      <c r="H71" s="45">
        <f ca="1">IFERROR(IF(COUNTIF(H$2:H70,H70)&gt;VLOOKUP(H70,LC,2,FALSE),H70+1,H70),"")</f>
        <v>9</v>
      </c>
      <c r="I71" s="45">
        <f ca="1">IFERROR(VLOOKUP(H71,IF(H71=H70,INDIRECT("JournalEntry!"&amp;JournalEntry!D$2214&amp;I70+1&amp;JournalEntry!L$2214),INDIRECT("JournalEntry!"&amp;JournalEntry!C$2214)),2,FALSE),"")</f>
        <v>100</v>
      </c>
      <c r="J71" s="191" t="str">
        <f t="shared" ca="1" si="13"/>
        <v>Suppliers 3</v>
      </c>
    </row>
    <row r="72" spans="1:10">
      <c r="A72" s="205">
        <f t="shared" ca="1" si="14"/>
        <v>56</v>
      </c>
      <c r="B72" s="203">
        <f t="shared" ca="1" si="8"/>
        <v>41114</v>
      </c>
      <c r="C72" s="304" t="str">
        <f t="shared" ca="1" si="9"/>
        <v>By Bank Rs/-1</v>
      </c>
      <c r="D72" s="192">
        <f t="shared" ca="1" si="10"/>
        <v>1</v>
      </c>
      <c r="E72" s="192">
        <f t="shared" ca="1" si="11"/>
        <v>0</v>
      </c>
      <c r="F72" s="193">
        <f t="shared" ca="1" si="12"/>
        <v>0</v>
      </c>
      <c r="G72" s="80">
        <f ca="1">IFERROR(IF(AND(ABS(SUMIFS(D$2:D72,J$2:J72,J72)-SUMIFS(E$2:E72,J$2:J72,J72)+VLOOKUP(J72,Master!B$1:F$101,5,FALSE))&gt;1000,CD&lt;&gt;PD),"XXXXX",IFERROR(SUMIFS(D$2:D72,J$2:J72,J72)-SUMIFS(E$2:E72,J$2:J72,J72)+VLOOKUP(J72,Master!B$1:F$101,5,FALSE),IF(H72&gt;EOF,"","Balance"))),IF(H72&gt;EOF,"","Balance"))</f>
        <v>8</v>
      </c>
      <c r="H72" s="45">
        <f ca="1">IFERROR(IF(COUNTIF(H$2:H71,H71)&gt;VLOOKUP(H71,LC,2,FALSE),H71+1,H71),"")</f>
        <v>9</v>
      </c>
      <c r="I72" s="45">
        <f ca="1">IFERROR(VLOOKUP(H72,IF(H72=H71,INDIRECT("JournalEntry!"&amp;JournalEntry!D$2214&amp;I71+1&amp;JournalEntry!L$2214),INDIRECT("JournalEntry!"&amp;JournalEntry!C$2214)),2,FALSE),"")</f>
        <v>112</v>
      </c>
      <c r="J72" s="191" t="str">
        <f t="shared" ca="1" si="13"/>
        <v>Suppliers 3</v>
      </c>
    </row>
    <row r="73" spans="1:10">
      <c r="A73" s="205">
        <f t="shared" ca="1" si="14"/>
        <v>58</v>
      </c>
      <c r="B73" s="203">
        <f t="shared" ca="1" si="8"/>
        <v>41204</v>
      </c>
      <c r="C73" s="304" t="str">
        <f t="shared" ca="1" si="9"/>
        <v>By Bank Rs/-10</v>
      </c>
      <c r="D73" s="192">
        <f t="shared" ca="1" si="10"/>
        <v>10</v>
      </c>
      <c r="E73" s="192">
        <f t="shared" ca="1" si="11"/>
        <v>0</v>
      </c>
      <c r="F73" s="193">
        <f t="shared" ca="1" si="12"/>
        <v>0</v>
      </c>
      <c r="G73" s="80">
        <f ca="1">IFERROR(IF(AND(ABS(SUMIFS(D$2:D73,J$2:J73,J73)-SUMIFS(E$2:E73,J$2:J73,J73)+VLOOKUP(J73,Master!B$1:F$101,5,FALSE))&gt;1000,CD&lt;&gt;PD),"XXXXX",IFERROR(SUMIFS(D$2:D73,J$2:J73,J73)-SUMIFS(E$2:E73,J$2:J73,J73)+VLOOKUP(J73,Master!B$1:F$101,5,FALSE),IF(H73&gt;EOF,"","Balance"))),IF(H73&gt;EOF,"","Balance"))</f>
        <v>18</v>
      </c>
      <c r="H73" s="45">
        <f ca="1">IFERROR(IF(COUNTIF(H$2:H72,H72)&gt;VLOOKUP(H72,LC,2,FALSE),H72+1,H72),"")</f>
        <v>9</v>
      </c>
      <c r="I73" s="45">
        <f ca="1">IFERROR(VLOOKUP(H73,IF(H73=H72,INDIRECT("JournalEntry!"&amp;JournalEntry!D$2214&amp;I72+1&amp;JournalEntry!L$2214),INDIRECT("JournalEntry!"&amp;JournalEntry!C$2214)),2,FALSE),"")</f>
        <v>116</v>
      </c>
      <c r="J73" s="191" t="str">
        <f t="shared" ca="1" si="13"/>
        <v>Suppliers 3</v>
      </c>
    </row>
    <row r="74" spans="1:10">
      <c r="A74" s="205">
        <f t="shared" ca="1" si="14"/>
        <v>0</v>
      </c>
      <c r="B74" s="203" t="str">
        <f t="shared" ca="1" si="8"/>
        <v/>
      </c>
      <c r="C74" s="304">
        <f t="shared" ca="1" si="9"/>
        <v>0</v>
      </c>
      <c r="D74" s="192">
        <f t="shared" ca="1" si="10"/>
        <v>0</v>
      </c>
      <c r="E74" s="192">
        <f t="shared" ca="1" si="11"/>
        <v>0</v>
      </c>
      <c r="F74" s="193">
        <f t="shared" ca="1" si="12"/>
        <v>0</v>
      </c>
      <c r="G74" s="80">
        <f ca="1">IFERROR(IF(AND(ABS(SUMIFS(D$2:D74,J$2:J74,J74)-SUMIFS(E$2:E74,J$2:J74,J74)+VLOOKUP(J74,Master!B$1:F$101,5,FALSE))&gt;1000,CD&lt;&gt;PD),"XXXXX",IFERROR(SUMIFS(D$2:D74,J$2:J74,J74)-SUMIFS(E$2:E74,J$2:J74,J74)+VLOOKUP(J74,Master!B$1:F$101,5,FALSE),IF(H74&gt;EOF,"","Balance"))),IF(H74&gt;EOF,"","Balance"))</f>
        <v>18</v>
      </c>
      <c r="H74" s="45">
        <f ca="1">IFERROR(IF(COUNTIF(H$2:H73,H73)&gt;VLOOKUP(H73,LC,2,FALSE),H73+1,H73),"")</f>
        <v>9</v>
      </c>
      <c r="I74" s="45">
        <f ca="1">IFERROR(VLOOKUP(H74,IF(H74=H73,INDIRECT("JournalEntry!"&amp;JournalEntry!D$2214&amp;I73+1&amp;JournalEntry!L$2214),INDIRECT("JournalEntry!"&amp;JournalEntry!C$2214)),2,FALSE),"")</f>
        <v>2109</v>
      </c>
      <c r="J74" s="191" t="str">
        <f t="shared" ca="1" si="13"/>
        <v>Suppliers 3</v>
      </c>
    </row>
    <row r="75" spans="1:10">
      <c r="A75" s="205" t="str">
        <f t="shared" ca="1" si="14"/>
        <v>JNL No</v>
      </c>
      <c r="B75" s="203" t="str">
        <f t="shared" ca="1" si="8"/>
        <v>Date</v>
      </c>
      <c r="C75" s="304" t="str">
        <f t="shared" ca="1" si="9"/>
        <v>Particulars of Suppliers 4</v>
      </c>
      <c r="D75" s="192" t="str">
        <f t="shared" ca="1" si="10"/>
        <v>Dr</v>
      </c>
      <c r="E75" s="192" t="str">
        <f t="shared" ca="1" si="11"/>
        <v>Cr</v>
      </c>
      <c r="F75" s="193" t="str">
        <f t="shared" ca="1" si="12"/>
        <v>Narration</v>
      </c>
      <c r="G75" s="80" t="str">
        <f ca="1">IFERROR(IF(AND(ABS(SUMIFS(D$2:D75,J$2:J75,J75)-SUMIFS(E$2:E75,J$2:J75,J75)+VLOOKUP(J75,Master!B$1:F$101,5,FALSE))&gt;1000,CD&lt;&gt;PD),"XXXXX",IFERROR(SUMIFS(D$2:D75,J$2:J75,J75)-SUMIFS(E$2:E75,J$2:J75,J75)+VLOOKUP(J75,Master!B$1:F$101,5,FALSE),IF(H75&gt;EOF,"","Balance"))),IF(H75&gt;EOF,"","Balance"))</f>
        <v>Balance</v>
      </c>
      <c r="H75" s="45">
        <f ca="1">IFERROR(IF(COUNTIF(H$2:H74,H74)&gt;VLOOKUP(H74,LC,2,FALSE),H74+1,H74),"")</f>
        <v>9</v>
      </c>
      <c r="I75" s="45" t="str">
        <f ca="1">IFERROR(VLOOKUP(H75,IF(H75=H74,INDIRECT("JournalEntry!"&amp;JournalEntry!D$2214&amp;I74+1&amp;JournalEntry!L$2214),INDIRECT("JournalEntry!"&amp;JournalEntry!C$2214)),2,FALSE),"")</f>
        <v/>
      </c>
      <c r="J75" s="191" t="str">
        <f t="shared" ca="1" si="13"/>
        <v>Ledger</v>
      </c>
    </row>
    <row r="76" spans="1:10">
      <c r="A76" s="205">
        <f t="shared" ca="1" si="14"/>
        <v>2</v>
      </c>
      <c r="B76" s="203">
        <f t="shared" ca="1" si="8"/>
        <v>41087</v>
      </c>
      <c r="C76" s="304" t="str">
        <f t="shared" ca="1" si="9"/>
        <v>By Purchase of Product 3 Rs/- 3</v>
      </c>
      <c r="D76" s="192">
        <f t="shared" ca="1" si="10"/>
        <v>0</v>
      </c>
      <c r="E76" s="192">
        <f t="shared" ca="1" si="11"/>
        <v>3</v>
      </c>
      <c r="F76" s="193">
        <f t="shared" ca="1" si="12"/>
        <v>0</v>
      </c>
      <c r="G76" s="80">
        <f ca="1">IFERROR(IF(AND(ABS(SUMIFS(D$2:D76,J$2:J76,J76)-SUMIFS(E$2:E76,J$2:J76,J76)+VLOOKUP(J76,Master!B$1:F$101,5,FALSE))&gt;1000,CD&lt;&gt;PD),"XXXXX",IFERROR(SUMIFS(D$2:D76,J$2:J76,J76)-SUMIFS(E$2:E76,J$2:J76,J76)+VLOOKUP(J76,Master!B$1:F$101,5,FALSE),IF(H76&gt;EOF,"","Balance"))),IF(H76&gt;EOF,"","Balance"))</f>
        <v>-3</v>
      </c>
      <c r="H76" s="45">
        <f ca="1">IFERROR(IF(COUNTIF(H$2:H75,H75)&gt;VLOOKUP(H75,LC,2,FALSE),H75+1,H75),"")</f>
        <v>10</v>
      </c>
      <c r="I76" s="45">
        <f ca="1">IFERROR(VLOOKUP(H76,IF(H76=H75,INDIRECT("JournalEntry!"&amp;JournalEntry!D$2214&amp;I75+1&amp;JournalEntry!L$2214),INDIRECT("JournalEntry!"&amp;JournalEntry!C$2214)),2,FALSE),"")</f>
        <v>5</v>
      </c>
      <c r="J76" s="191" t="str">
        <f t="shared" ca="1" si="13"/>
        <v>Suppliers 4</v>
      </c>
    </row>
    <row r="77" spans="1:10">
      <c r="A77" s="205">
        <f t="shared" ca="1" si="14"/>
        <v>8</v>
      </c>
      <c r="B77" s="203">
        <f t="shared" ca="1" si="8"/>
        <v>41237</v>
      </c>
      <c r="C77" s="304" t="str">
        <f t="shared" ca="1" si="9"/>
        <v>By Purchase of Product 1 Rs/- 3</v>
      </c>
      <c r="D77" s="192">
        <f t="shared" ca="1" si="10"/>
        <v>0</v>
      </c>
      <c r="E77" s="192">
        <f t="shared" ca="1" si="11"/>
        <v>3</v>
      </c>
      <c r="F77" s="193">
        <f t="shared" ca="1" si="12"/>
        <v>0</v>
      </c>
      <c r="G77" s="80">
        <f ca="1">IFERROR(IF(AND(ABS(SUMIFS(D$2:D77,J$2:J77,J77)-SUMIFS(E$2:E77,J$2:J77,J77)+VLOOKUP(J77,Master!B$1:F$101,5,FALSE))&gt;1000,CD&lt;&gt;PD),"XXXXX",IFERROR(SUMIFS(D$2:D77,J$2:J77,J77)-SUMIFS(E$2:E77,J$2:J77,J77)+VLOOKUP(J77,Master!B$1:F$101,5,FALSE),IF(H77&gt;EOF,"","Balance"))),IF(H77&gt;EOF,"","Balance"))</f>
        <v>-6</v>
      </c>
      <c r="H77" s="45">
        <f ca="1">IFERROR(IF(COUNTIF(H$2:H76,H76)&gt;VLOOKUP(H76,LC,2,FALSE),H76+1,H76),"")</f>
        <v>10</v>
      </c>
      <c r="I77" s="45">
        <f ca="1">IFERROR(VLOOKUP(H77,IF(H77=H76,INDIRECT("JournalEntry!"&amp;JournalEntry!D$2214&amp;I76+1&amp;JournalEntry!L$2214),INDIRECT("JournalEntry!"&amp;JournalEntry!C$2214)),2,FALSE),"")</f>
        <v>17</v>
      </c>
      <c r="J77" s="191" t="str">
        <f t="shared" ca="1" si="13"/>
        <v>Suppliers 4</v>
      </c>
    </row>
    <row r="78" spans="1:10">
      <c r="A78" s="205">
        <f t="shared" ca="1" si="14"/>
        <v>13</v>
      </c>
      <c r="B78" s="203">
        <f t="shared" ca="1" si="8"/>
        <v>41085</v>
      </c>
      <c r="C78" s="304" t="str">
        <f t="shared" ca="1" si="9"/>
        <v>By Purchase of Product 3 Rs/- 9</v>
      </c>
      <c r="D78" s="192">
        <f t="shared" ca="1" si="10"/>
        <v>0</v>
      </c>
      <c r="E78" s="192">
        <f t="shared" ca="1" si="11"/>
        <v>9</v>
      </c>
      <c r="F78" s="193">
        <f t="shared" ca="1" si="12"/>
        <v>0</v>
      </c>
      <c r="G78" s="80">
        <f ca="1">IFERROR(IF(AND(ABS(SUMIFS(D$2:D78,J$2:J78,J78)-SUMIFS(E$2:E78,J$2:J78,J78)+VLOOKUP(J78,Master!B$1:F$101,5,FALSE))&gt;1000,CD&lt;&gt;PD),"XXXXX",IFERROR(SUMIFS(D$2:D78,J$2:J78,J78)-SUMIFS(E$2:E78,J$2:J78,J78)+VLOOKUP(J78,Master!B$1:F$101,5,FALSE),IF(H78&gt;EOF,"","Balance"))),IF(H78&gt;EOF,"","Balance"))</f>
        <v>-15</v>
      </c>
      <c r="H78" s="45">
        <f ca="1">IFERROR(IF(COUNTIF(H$2:H77,H77)&gt;VLOOKUP(H77,LC,2,FALSE),H77+1,H77),"")</f>
        <v>10</v>
      </c>
      <c r="I78" s="45">
        <f ca="1">IFERROR(VLOOKUP(H78,IF(H78=H77,INDIRECT("JournalEntry!"&amp;JournalEntry!D$2214&amp;I77+1&amp;JournalEntry!L$2214),INDIRECT("JournalEntry!"&amp;JournalEntry!C$2214)),2,FALSE),"")</f>
        <v>27</v>
      </c>
      <c r="J78" s="191" t="str">
        <f t="shared" ca="1" si="13"/>
        <v>Suppliers 4</v>
      </c>
    </row>
    <row r="79" spans="1:10">
      <c r="A79" s="205">
        <f t="shared" ca="1" si="14"/>
        <v>21</v>
      </c>
      <c r="B79" s="203">
        <f t="shared" ca="1" si="8"/>
        <v>41206</v>
      </c>
      <c r="C79" s="304" t="str">
        <f t="shared" ca="1" si="9"/>
        <v>By Purchase of Product 4 Rs/- 5</v>
      </c>
      <c r="D79" s="192">
        <f t="shared" ca="1" si="10"/>
        <v>0</v>
      </c>
      <c r="E79" s="192">
        <f t="shared" ca="1" si="11"/>
        <v>5</v>
      </c>
      <c r="F79" s="193">
        <f t="shared" ca="1" si="12"/>
        <v>0</v>
      </c>
      <c r="G79" s="80">
        <f ca="1">IFERROR(IF(AND(ABS(SUMIFS(D$2:D79,J$2:J79,J79)-SUMIFS(E$2:E79,J$2:J79,J79)+VLOOKUP(J79,Master!B$1:F$101,5,FALSE))&gt;1000,CD&lt;&gt;PD),"XXXXX",IFERROR(SUMIFS(D$2:D79,J$2:J79,J79)-SUMIFS(E$2:E79,J$2:J79,J79)+VLOOKUP(J79,Master!B$1:F$101,5,FALSE),IF(H79&gt;EOF,"","Balance"))),IF(H79&gt;EOF,"","Balance"))</f>
        <v>-20</v>
      </c>
      <c r="H79" s="45">
        <f ca="1">IFERROR(IF(COUNTIF(H$2:H78,H78)&gt;VLOOKUP(H78,LC,2,FALSE),H78+1,H78),"")</f>
        <v>10</v>
      </c>
      <c r="I79" s="45">
        <f ca="1">IFERROR(VLOOKUP(H79,IF(H79=H78,INDIRECT("JournalEntry!"&amp;JournalEntry!D$2214&amp;I78+1&amp;JournalEntry!L$2214),INDIRECT("JournalEntry!"&amp;JournalEntry!C$2214)),2,FALSE),"")</f>
        <v>43</v>
      </c>
      <c r="J79" s="191" t="str">
        <f t="shared" ca="1" si="13"/>
        <v>Suppliers 4</v>
      </c>
    </row>
    <row r="80" spans="1:10">
      <c r="A80" s="205">
        <f t="shared" ca="1" si="14"/>
        <v>59</v>
      </c>
      <c r="B80" s="203">
        <f t="shared" ca="1" si="8"/>
        <v>41175</v>
      </c>
      <c r="C80" s="304" t="str">
        <f t="shared" ca="1" si="9"/>
        <v>By Cash Rs/-1</v>
      </c>
      <c r="D80" s="192">
        <f t="shared" ca="1" si="10"/>
        <v>1</v>
      </c>
      <c r="E80" s="192">
        <f t="shared" ca="1" si="11"/>
        <v>0</v>
      </c>
      <c r="F80" s="193">
        <f t="shared" ca="1" si="12"/>
        <v>0</v>
      </c>
      <c r="G80" s="80">
        <f ca="1">IFERROR(IF(AND(ABS(SUMIFS(D$2:D80,J$2:J80,J80)-SUMIFS(E$2:E80,J$2:J80,J80)+VLOOKUP(J80,Master!B$1:F$101,5,FALSE))&gt;1000,CD&lt;&gt;PD),"XXXXX",IFERROR(SUMIFS(D$2:D80,J$2:J80,J80)-SUMIFS(E$2:E80,J$2:J80,J80)+VLOOKUP(J80,Master!B$1:F$101,5,FALSE),IF(H80&gt;EOF,"","Balance"))),IF(H80&gt;EOF,"","Balance"))</f>
        <v>-19</v>
      </c>
      <c r="H80" s="45">
        <f ca="1">IFERROR(IF(COUNTIF(H$2:H79,H79)&gt;VLOOKUP(H79,LC,2,FALSE),H79+1,H79),"")</f>
        <v>10</v>
      </c>
      <c r="I80" s="45">
        <f ca="1">IFERROR(VLOOKUP(H80,IF(H80=H79,INDIRECT("JournalEntry!"&amp;JournalEntry!D$2214&amp;I79+1&amp;JournalEntry!L$2214),INDIRECT("JournalEntry!"&amp;JournalEntry!C$2214)),2,FALSE),"")</f>
        <v>118</v>
      </c>
      <c r="J80" s="191" t="str">
        <f t="shared" ca="1" si="13"/>
        <v>Suppliers 4</v>
      </c>
    </row>
    <row r="81" spans="1:10">
      <c r="A81" s="205">
        <f t="shared" ca="1" si="14"/>
        <v>64</v>
      </c>
      <c r="B81" s="203">
        <f t="shared" ca="1" si="8"/>
        <v>41236</v>
      </c>
      <c r="C81" s="304" t="str">
        <f t="shared" ca="1" si="9"/>
        <v>By Bank Rs/-9</v>
      </c>
      <c r="D81" s="192">
        <f t="shared" ca="1" si="10"/>
        <v>9</v>
      </c>
      <c r="E81" s="192">
        <f t="shared" ca="1" si="11"/>
        <v>0</v>
      </c>
      <c r="F81" s="193">
        <f t="shared" ca="1" si="12"/>
        <v>0</v>
      </c>
      <c r="G81" s="80">
        <f ca="1">IFERROR(IF(AND(ABS(SUMIFS(D$2:D81,J$2:J81,J81)-SUMIFS(E$2:E81,J$2:J81,J81)+VLOOKUP(J81,Master!B$1:F$101,5,FALSE))&gt;1000,CD&lt;&gt;PD),"XXXXX",IFERROR(SUMIFS(D$2:D81,J$2:J81,J81)-SUMIFS(E$2:E81,J$2:J81,J81)+VLOOKUP(J81,Master!B$1:F$101,5,FALSE),IF(H81&gt;EOF,"","Balance"))),IF(H81&gt;EOF,"","Balance"))</f>
        <v>-10</v>
      </c>
      <c r="H81" s="45">
        <f ca="1">IFERROR(IF(COUNTIF(H$2:H80,H80)&gt;VLOOKUP(H80,LC,2,FALSE),H80+1,H80),"")</f>
        <v>10</v>
      </c>
      <c r="I81" s="45">
        <f ca="1">IFERROR(VLOOKUP(H81,IF(H81=H80,INDIRECT("JournalEntry!"&amp;JournalEntry!D$2214&amp;I80+1&amp;JournalEntry!L$2214),INDIRECT("JournalEntry!"&amp;JournalEntry!C$2214)),2,FALSE),"")</f>
        <v>128</v>
      </c>
      <c r="J81" s="191" t="str">
        <f t="shared" ca="1" si="13"/>
        <v>Suppliers 4</v>
      </c>
    </row>
    <row r="82" spans="1:10">
      <c r="A82" s="205">
        <f t="shared" ca="1" si="14"/>
        <v>66</v>
      </c>
      <c r="B82" s="203">
        <f t="shared" ca="1" si="8"/>
        <v>41011</v>
      </c>
      <c r="C82" s="304" t="str">
        <f t="shared" ca="1" si="9"/>
        <v>By Bank Rs/-2</v>
      </c>
      <c r="D82" s="192">
        <f t="shared" ca="1" si="10"/>
        <v>2</v>
      </c>
      <c r="E82" s="192">
        <f t="shared" ca="1" si="11"/>
        <v>0</v>
      </c>
      <c r="F82" s="193">
        <f t="shared" ca="1" si="12"/>
        <v>0</v>
      </c>
      <c r="G82" s="80">
        <f ca="1">IFERROR(IF(AND(ABS(SUMIFS(D$2:D82,J$2:J82,J82)-SUMIFS(E$2:E82,J$2:J82,J82)+VLOOKUP(J82,Master!B$1:F$101,5,FALSE))&gt;1000,CD&lt;&gt;PD),"XXXXX",IFERROR(SUMIFS(D$2:D82,J$2:J82,J82)-SUMIFS(E$2:E82,J$2:J82,J82)+VLOOKUP(J82,Master!B$1:F$101,5,FALSE),IF(H82&gt;EOF,"","Balance"))),IF(H82&gt;EOF,"","Balance"))</f>
        <v>-8</v>
      </c>
      <c r="H82" s="45">
        <f ca="1">IFERROR(IF(COUNTIF(H$2:H81,H81)&gt;VLOOKUP(H81,LC,2,FALSE),H81+1,H81),"")</f>
        <v>10</v>
      </c>
      <c r="I82" s="45">
        <f ca="1">IFERROR(VLOOKUP(H82,IF(H82=H81,INDIRECT("JournalEntry!"&amp;JournalEntry!D$2214&amp;I81+1&amp;JournalEntry!L$2214),INDIRECT("JournalEntry!"&amp;JournalEntry!C$2214)),2,FALSE),"")</f>
        <v>132</v>
      </c>
      <c r="J82" s="191" t="str">
        <f t="shared" ca="1" si="13"/>
        <v>Suppliers 4</v>
      </c>
    </row>
    <row r="83" spans="1:10">
      <c r="A83" s="205">
        <f t="shared" ca="1" si="14"/>
        <v>70</v>
      </c>
      <c r="B83" s="203">
        <f t="shared" ca="1" si="8"/>
        <v>41162</v>
      </c>
      <c r="C83" s="304" t="str">
        <f t="shared" ca="1" si="9"/>
        <v>By Bank Rs/-3</v>
      </c>
      <c r="D83" s="192">
        <f t="shared" ca="1" si="10"/>
        <v>3</v>
      </c>
      <c r="E83" s="192">
        <f t="shared" ca="1" si="11"/>
        <v>0</v>
      </c>
      <c r="F83" s="193">
        <f t="shared" ca="1" si="12"/>
        <v>0</v>
      </c>
      <c r="G83" s="80">
        <f ca="1">IFERROR(IF(AND(ABS(SUMIFS(D$2:D83,J$2:J83,J83)-SUMIFS(E$2:E83,J$2:J83,J83)+VLOOKUP(J83,Master!B$1:F$101,5,FALSE))&gt;1000,CD&lt;&gt;PD),"XXXXX",IFERROR(SUMIFS(D$2:D83,J$2:J83,J83)-SUMIFS(E$2:E83,J$2:J83,J83)+VLOOKUP(J83,Master!B$1:F$101,5,FALSE),IF(H83&gt;EOF,"","Balance"))),IF(H83&gt;EOF,"","Balance"))</f>
        <v>-5</v>
      </c>
      <c r="H83" s="45">
        <f ca="1">IFERROR(IF(COUNTIF(H$2:H82,H82)&gt;VLOOKUP(H82,LC,2,FALSE),H82+1,H82),"")</f>
        <v>10</v>
      </c>
      <c r="I83" s="45">
        <f ca="1">IFERROR(VLOOKUP(H83,IF(H83=H82,INDIRECT("JournalEntry!"&amp;JournalEntry!D$2214&amp;I82+1&amp;JournalEntry!L$2214),INDIRECT("JournalEntry!"&amp;JournalEntry!C$2214)),2,FALSE),"")</f>
        <v>140</v>
      </c>
      <c r="J83" s="191" t="str">
        <f t="shared" ca="1" si="13"/>
        <v>Suppliers 4</v>
      </c>
    </row>
    <row r="84" spans="1:10">
      <c r="A84" s="205">
        <f t="shared" ca="1" si="14"/>
        <v>73</v>
      </c>
      <c r="B84" s="203">
        <f t="shared" ca="1" si="8"/>
        <v>41134</v>
      </c>
      <c r="C84" s="304" t="str">
        <f t="shared" ca="1" si="9"/>
        <v>By Cash Rs/-6</v>
      </c>
      <c r="D84" s="192">
        <f t="shared" ca="1" si="10"/>
        <v>6</v>
      </c>
      <c r="E84" s="192">
        <f t="shared" ca="1" si="11"/>
        <v>0</v>
      </c>
      <c r="F84" s="193">
        <f t="shared" ca="1" si="12"/>
        <v>0</v>
      </c>
      <c r="G84" s="80">
        <f ca="1">IFERROR(IF(AND(ABS(SUMIFS(D$2:D84,J$2:J84,J84)-SUMIFS(E$2:E84,J$2:J84,J84)+VLOOKUP(J84,Master!B$1:F$101,5,FALSE))&gt;1000,CD&lt;&gt;PD),"XXXXX",IFERROR(SUMIFS(D$2:D84,J$2:J84,J84)-SUMIFS(E$2:E84,J$2:J84,J84)+VLOOKUP(J84,Master!B$1:F$101,5,FALSE),IF(H84&gt;EOF,"","Balance"))),IF(H84&gt;EOF,"","Balance"))</f>
        <v>1</v>
      </c>
      <c r="H84" s="45">
        <f ca="1">IFERROR(IF(COUNTIF(H$2:H83,H83)&gt;VLOOKUP(H83,LC,2,FALSE),H83+1,H83),"")</f>
        <v>10</v>
      </c>
      <c r="I84" s="45">
        <f ca="1">IFERROR(VLOOKUP(H84,IF(H84=H83,INDIRECT("JournalEntry!"&amp;JournalEntry!D$2214&amp;I83+1&amp;JournalEntry!L$2214),INDIRECT("JournalEntry!"&amp;JournalEntry!C$2214)),2,FALSE),"")</f>
        <v>146</v>
      </c>
      <c r="J84" s="191" t="str">
        <f t="shared" ca="1" si="13"/>
        <v>Suppliers 4</v>
      </c>
    </row>
    <row r="85" spans="1:10">
      <c r="A85" s="205">
        <f t="shared" ca="1" si="14"/>
        <v>0</v>
      </c>
      <c r="B85" s="203" t="str">
        <f t="shared" ca="1" si="8"/>
        <v/>
      </c>
      <c r="C85" s="304">
        <f t="shared" ca="1" si="9"/>
        <v>0</v>
      </c>
      <c r="D85" s="192">
        <f t="shared" ca="1" si="10"/>
        <v>0</v>
      </c>
      <c r="E85" s="192">
        <f t="shared" ca="1" si="11"/>
        <v>0</v>
      </c>
      <c r="F85" s="193">
        <f t="shared" ca="1" si="12"/>
        <v>0</v>
      </c>
      <c r="G85" s="80">
        <f ca="1">IFERROR(IF(AND(ABS(SUMIFS(D$2:D85,J$2:J85,J85)-SUMIFS(E$2:E85,J$2:J85,J85)+VLOOKUP(J85,Master!B$1:F$101,5,FALSE))&gt;1000,CD&lt;&gt;PD),"XXXXX",IFERROR(SUMIFS(D$2:D85,J$2:J85,J85)-SUMIFS(E$2:E85,J$2:J85,J85)+VLOOKUP(J85,Master!B$1:F$101,5,FALSE),IF(H85&gt;EOF,"","Balance"))),IF(H85&gt;EOF,"","Balance"))</f>
        <v>1</v>
      </c>
      <c r="H85" s="45">
        <f ca="1">IFERROR(IF(COUNTIF(H$2:H84,H84)&gt;VLOOKUP(H84,LC,2,FALSE),H84+1,H84),"")</f>
        <v>10</v>
      </c>
      <c r="I85" s="45">
        <f ca="1">IFERROR(VLOOKUP(H85,IF(H85=H84,INDIRECT("JournalEntry!"&amp;JournalEntry!D$2214&amp;I84+1&amp;JournalEntry!L$2214),INDIRECT("JournalEntry!"&amp;JournalEntry!C$2214)),2,FALSE),"")</f>
        <v>2110</v>
      </c>
      <c r="J85" s="191" t="str">
        <f t="shared" ca="1" si="13"/>
        <v>Suppliers 4</v>
      </c>
    </row>
    <row r="86" spans="1:10">
      <c r="A86" s="205" t="str">
        <f t="shared" ca="1" si="14"/>
        <v>JNL No</v>
      </c>
      <c r="B86" s="203" t="str">
        <f t="shared" ca="1" si="8"/>
        <v>Date</v>
      </c>
      <c r="C86" s="304" t="str">
        <f t="shared" ca="1" si="9"/>
        <v>Particulars of Suppliers 5</v>
      </c>
      <c r="D86" s="192" t="str">
        <f t="shared" ca="1" si="10"/>
        <v>Dr</v>
      </c>
      <c r="E86" s="192" t="str">
        <f t="shared" ca="1" si="11"/>
        <v>Cr</v>
      </c>
      <c r="F86" s="193" t="str">
        <f t="shared" ca="1" si="12"/>
        <v>Narration</v>
      </c>
      <c r="G86" s="80" t="str">
        <f ca="1">IFERROR(IF(AND(ABS(SUMIFS(D$2:D86,J$2:J86,J86)-SUMIFS(E$2:E86,J$2:J86,J86)+VLOOKUP(J86,Master!B$1:F$101,5,FALSE))&gt;1000,CD&lt;&gt;PD),"XXXXX",IFERROR(SUMIFS(D$2:D86,J$2:J86,J86)-SUMIFS(E$2:E86,J$2:J86,J86)+VLOOKUP(J86,Master!B$1:F$101,5,FALSE),IF(H86&gt;EOF,"","Balance"))),IF(H86&gt;EOF,"","Balance"))</f>
        <v>Balance</v>
      </c>
      <c r="H86" s="45">
        <f ca="1">IFERROR(IF(COUNTIF(H$2:H85,H85)&gt;VLOOKUP(H85,LC,2,FALSE),H85+1,H85),"")</f>
        <v>10</v>
      </c>
      <c r="I86" s="45" t="str">
        <f ca="1">IFERROR(VLOOKUP(H86,IF(H86=H85,INDIRECT("JournalEntry!"&amp;JournalEntry!D$2214&amp;I85+1&amp;JournalEntry!L$2214),INDIRECT("JournalEntry!"&amp;JournalEntry!C$2214)),2,FALSE),"")</f>
        <v/>
      </c>
      <c r="J86" s="191" t="str">
        <f t="shared" ca="1" si="13"/>
        <v>Ledger</v>
      </c>
    </row>
    <row r="87" spans="1:10">
      <c r="A87" s="205">
        <f t="shared" ca="1" si="14"/>
        <v>7</v>
      </c>
      <c r="B87" s="203">
        <f t="shared" ca="1" si="8"/>
        <v>41071</v>
      </c>
      <c r="C87" s="304" t="str">
        <f t="shared" ca="1" si="9"/>
        <v>By Purchase of Product 2 Rs/- 10</v>
      </c>
      <c r="D87" s="192">
        <f t="shared" ca="1" si="10"/>
        <v>0</v>
      </c>
      <c r="E87" s="192">
        <f t="shared" ca="1" si="11"/>
        <v>10</v>
      </c>
      <c r="F87" s="193">
        <f t="shared" ca="1" si="12"/>
        <v>0</v>
      </c>
      <c r="G87" s="80">
        <f ca="1">IFERROR(IF(AND(ABS(SUMIFS(D$2:D87,J$2:J87,J87)-SUMIFS(E$2:E87,J$2:J87,J87)+VLOOKUP(J87,Master!B$1:F$101,5,FALSE))&gt;1000,CD&lt;&gt;PD),"XXXXX",IFERROR(SUMIFS(D$2:D87,J$2:J87,J87)-SUMIFS(E$2:E87,J$2:J87,J87)+VLOOKUP(J87,Master!B$1:F$101,5,FALSE),IF(H87&gt;EOF,"","Balance"))),IF(H87&gt;EOF,"","Balance"))</f>
        <v>-10</v>
      </c>
      <c r="H87" s="45">
        <f ca="1">IFERROR(IF(COUNTIF(H$2:H86,H86)&gt;VLOOKUP(H86,LC,2,FALSE),H86+1,H86),"")</f>
        <v>11</v>
      </c>
      <c r="I87" s="45">
        <f ca="1">IFERROR(VLOOKUP(H87,IF(H87=H86,INDIRECT("JournalEntry!"&amp;JournalEntry!D$2214&amp;I86+1&amp;JournalEntry!L$2214),INDIRECT("JournalEntry!"&amp;JournalEntry!C$2214)),2,FALSE),"")</f>
        <v>15</v>
      </c>
      <c r="J87" s="191" t="str">
        <f t="shared" ca="1" si="13"/>
        <v>Suppliers 5</v>
      </c>
    </row>
    <row r="88" spans="1:10">
      <c r="A88" s="205">
        <f t="shared" ca="1" si="14"/>
        <v>11</v>
      </c>
      <c r="B88" s="203">
        <f t="shared" ca="1" si="8"/>
        <v>41036</v>
      </c>
      <c r="C88" s="304" t="str">
        <f t="shared" ca="1" si="9"/>
        <v>By Purchase of Product 3 Rs/- 7</v>
      </c>
      <c r="D88" s="192">
        <f t="shared" ca="1" si="10"/>
        <v>0</v>
      </c>
      <c r="E88" s="192">
        <f t="shared" ca="1" si="11"/>
        <v>7</v>
      </c>
      <c r="F88" s="193">
        <f t="shared" ca="1" si="12"/>
        <v>0</v>
      </c>
      <c r="G88" s="80">
        <f ca="1">IFERROR(IF(AND(ABS(SUMIFS(D$2:D88,J$2:J88,J88)-SUMIFS(E$2:E88,J$2:J88,J88)+VLOOKUP(J88,Master!B$1:F$101,5,FALSE))&gt;1000,CD&lt;&gt;PD),"XXXXX",IFERROR(SUMIFS(D$2:D88,J$2:J88,J88)-SUMIFS(E$2:E88,J$2:J88,J88)+VLOOKUP(J88,Master!B$1:F$101,5,FALSE),IF(H88&gt;EOF,"","Balance"))),IF(H88&gt;EOF,"","Balance"))</f>
        <v>-17</v>
      </c>
      <c r="H88" s="45">
        <f ca="1">IFERROR(IF(COUNTIF(H$2:H87,H87)&gt;VLOOKUP(H87,LC,2,FALSE),H87+1,H87),"")</f>
        <v>11</v>
      </c>
      <c r="I88" s="45">
        <f ca="1">IFERROR(VLOOKUP(H88,IF(H88=H87,INDIRECT("JournalEntry!"&amp;JournalEntry!D$2214&amp;I87+1&amp;JournalEntry!L$2214),INDIRECT("JournalEntry!"&amp;JournalEntry!C$2214)),2,FALSE),"")</f>
        <v>23</v>
      </c>
      <c r="J88" s="191" t="str">
        <f t="shared" ca="1" si="13"/>
        <v>Suppliers 5</v>
      </c>
    </row>
    <row r="89" spans="1:10">
      <c r="A89" s="205">
        <f t="shared" ca="1" si="14"/>
        <v>20</v>
      </c>
      <c r="B89" s="203">
        <f t="shared" ca="1" si="8"/>
        <v>41180</v>
      </c>
      <c r="C89" s="304" t="str">
        <f t="shared" ca="1" si="9"/>
        <v>By Purchase of Product 2 Rs/- 3</v>
      </c>
      <c r="D89" s="192">
        <f t="shared" ca="1" si="10"/>
        <v>0</v>
      </c>
      <c r="E89" s="192">
        <f t="shared" ca="1" si="11"/>
        <v>3</v>
      </c>
      <c r="F89" s="193">
        <f t="shared" ca="1" si="12"/>
        <v>0</v>
      </c>
      <c r="G89" s="80">
        <f ca="1">IFERROR(IF(AND(ABS(SUMIFS(D$2:D89,J$2:J89,J89)-SUMIFS(E$2:E89,J$2:J89,J89)+VLOOKUP(J89,Master!B$1:F$101,5,FALSE))&gt;1000,CD&lt;&gt;PD),"XXXXX",IFERROR(SUMIFS(D$2:D89,J$2:J89,J89)-SUMIFS(E$2:E89,J$2:J89,J89)+VLOOKUP(J89,Master!B$1:F$101,5,FALSE),IF(H89&gt;EOF,"","Balance"))),IF(H89&gt;EOF,"","Balance"))</f>
        <v>-20</v>
      </c>
      <c r="H89" s="45">
        <f ca="1">IFERROR(IF(COUNTIF(H$2:H88,H88)&gt;VLOOKUP(H88,LC,2,FALSE),H88+1,H88),"")</f>
        <v>11</v>
      </c>
      <c r="I89" s="45">
        <f ca="1">IFERROR(VLOOKUP(H89,IF(H89=H88,INDIRECT("JournalEntry!"&amp;JournalEntry!D$2214&amp;I88+1&amp;JournalEntry!L$2214),INDIRECT("JournalEntry!"&amp;JournalEntry!C$2214)),2,FALSE),"")</f>
        <v>41</v>
      </c>
      <c r="J89" s="191" t="str">
        <f t="shared" ca="1" si="13"/>
        <v>Suppliers 5</v>
      </c>
    </row>
    <row r="90" spans="1:10">
      <c r="A90" s="205">
        <f t="shared" ca="1" si="14"/>
        <v>31</v>
      </c>
      <c r="B90" s="203">
        <f t="shared" ca="1" si="8"/>
        <v>41026</v>
      </c>
      <c r="C90" s="304" t="str">
        <f t="shared" ca="1" si="9"/>
        <v>By Cash Rs/-1</v>
      </c>
      <c r="D90" s="192">
        <f t="shared" ca="1" si="10"/>
        <v>1</v>
      </c>
      <c r="E90" s="192">
        <f t="shared" ca="1" si="11"/>
        <v>0</v>
      </c>
      <c r="F90" s="193">
        <f t="shared" ca="1" si="12"/>
        <v>0</v>
      </c>
      <c r="G90" s="80">
        <f ca="1">IFERROR(IF(AND(ABS(SUMIFS(D$2:D90,J$2:J90,J90)-SUMIFS(E$2:E90,J$2:J90,J90)+VLOOKUP(J90,Master!B$1:F$101,5,FALSE))&gt;1000,CD&lt;&gt;PD),"XXXXX",IFERROR(SUMIFS(D$2:D90,J$2:J90,J90)-SUMIFS(E$2:E90,J$2:J90,J90)+VLOOKUP(J90,Master!B$1:F$101,5,FALSE),IF(H90&gt;EOF,"","Balance"))),IF(H90&gt;EOF,"","Balance"))</f>
        <v>-19</v>
      </c>
      <c r="H90" s="45">
        <f ca="1">IFERROR(IF(COUNTIF(H$2:H89,H89)&gt;VLOOKUP(H89,LC,2,FALSE),H89+1,H89),"")</f>
        <v>11</v>
      </c>
      <c r="I90" s="45">
        <f ca="1">IFERROR(VLOOKUP(H90,IF(H90=H89,INDIRECT("JournalEntry!"&amp;JournalEntry!D$2214&amp;I89+1&amp;JournalEntry!L$2214),INDIRECT("JournalEntry!"&amp;JournalEntry!C$2214)),2,FALSE),"")</f>
        <v>62</v>
      </c>
      <c r="J90" s="191" t="str">
        <f t="shared" ca="1" si="13"/>
        <v>Suppliers 5</v>
      </c>
    </row>
    <row r="91" spans="1:10">
      <c r="A91" s="205">
        <f t="shared" ca="1" si="14"/>
        <v>37</v>
      </c>
      <c r="B91" s="203">
        <f t="shared" ca="1" si="8"/>
        <v>41048</v>
      </c>
      <c r="C91" s="304" t="str">
        <f t="shared" ca="1" si="9"/>
        <v>By Cash Rs/-2</v>
      </c>
      <c r="D91" s="192">
        <f t="shared" ca="1" si="10"/>
        <v>2</v>
      </c>
      <c r="E91" s="192">
        <f t="shared" ca="1" si="11"/>
        <v>0</v>
      </c>
      <c r="F91" s="193">
        <f t="shared" ca="1" si="12"/>
        <v>0</v>
      </c>
      <c r="G91" s="80">
        <f ca="1">IFERROR(IF(AND(ABS(SUMIFS(D$2:D91,J$2:J91,J91)-SUMIFS(E$2:E91,J$2:J91,J91)+VLOOKUP(J91,Master!B$1:F$101,5,FALSE))&gt;1000,CD&lt;&gt;PD),"XXXXX",IFERROR(SUMIFS(D$2:D91,J$2:J91,J91)-SUMIFS(E$2:E91,J$2:J91,J91)+VLOOKUP(J91,Master!B$1:F$101,5,FALSE),IF(H91&gt;EOF,"","Balance"))),IF(H91&gt;EOF,"","Balance"))</f>
        <v>-17</v>
      </c>
      <c r="H91" s="45">
        <f ca="1">IFERROR(IF(COUNTIF(H$2:H90,H90)&gt;VLOOKUP(H90,LC,2,FALSE),H90+1,H90),"")</f>
        <v>11</v>
      </c>
      <c r="I91" s="45">
        <f ca="1">IFERROR(VLOOKUP(H91,IF(H91=H90,INDIRECT("JournalEntry!"&amp;JournalEntry!D$2214&amp;I90+1&amp;JournalEntry!L$2214),INDIRECT("JournalEntry!"&amp;JournalEntry!C$2214)),2,FALSE),"")</f>
        <v>74</v>
      </c>
      <c r="J91" s="191" t="str">
        <f t="shared" ca="1" si="13"/>
        <v>Suppliers 5</v>
      </c>
    </row>
    <row r="92" spans="1:10">
      <c r="A92" s="205">
        <f t="shared" ca="1" si="14"/>
        <v>39</v>
      </c>
      <c r="B92" s="203">
        <f t="shared" ca="1" si="8"/>
        <v>41258</v>
      </c>
      <c r="C92" s="304" t="str">
        <f t="shared" ca="1" si="9"/>
        <v>By Cash Rs/-6</v>
      </c>
      <c r="D92" s="192">
        <f t="shared" ca="1" si="10"/>
        <v>6</v>
      </c>
      <c r="E92" s="192">
        <f t="shared" ca="1" si="11"/>
        <v>0</v>
      </c>
      <c r="F92" s="193">
        <f t="shared" ca="1" si="12"/>
        <v>0</v>
      </c>
      <c r="G92" s="80">
        <f ca="1">IFERROR(IF(AND(ABS(SUMIFS(D$2:D92,J$2:J92,J92)-SUMIFS(E$2:E92,J$2:J92,J92)+VLOOKUP(J92,Master!B$1:F$101,5,FALSE))&gt;1000,CD&lt;&gt;PD),"XXXXX",IFERROR(SUMIFS(D$2:D92,J$2:J92,J92)-SUMIFS(E$2:E92,J$2:J92,J92)+VLOOKUP(J92,Master!B$1:F$101,5,FALSE),IF(H92&gt;EOF,"","Balance"))),IF(H92&gt;EOF,"","Balance"))</f>
        <v>-11</v>
      </c>
      <c r="H92" s="45">
        <f ca="1">IFERROR(IF(COUNTIF(H$2:H91,H91)&gt;VLOOKUP(H91,LC,2,FALSE),H91+1,H91),"")</f>
        <v>11</v>
      </c>
      <c r="I92" s="45">
        <f ca="1">IFERROR(VLOOKUP(H92,IF(H92=H91,INDIRECT("JournalEntry!"&amp;JournalEntry!D$2214&amp;I91+1&amp;JournalEntry!L$2214),INDIRECT("JournalEntry!"&amp;JournalEntry!C$2214)),2,FALSE),"")</f>
        <v>78</v>
      </c>
      <c r="J92" s="191" t="str">
        <f t="shared" ca="1" si="13"/>
        <v>Suppliers 5</v>
      </c>
    </row>
    <row r="93" spans="1:10">
      <c r="A93" s="205">
        <f t="shared" ca="1" si="14"/>
        <v>41</v>
      </c>
      <c r="B93" s="203">
        <f t="shared" ca="1" si="8"/>
        <v>41244</v>
      </c>
      <c r="C93" s="304" t="str">
        <f t="shared" ca="1" si="9"/>
        <v>By Cash Rs/-3</v>
      </c>
      <c r="D93" s="192">
        <f t="shared" ca="1" si="10"/>
        <v>3</v>
      </c>
      <c r="E93" s="192">
        <f t="shared" ca="1" si="11"/>
        <v>0</v>
      </c>
      <c r="F93" s="193">
        <f t="shared" ca="1" si="12"/>
        <v>0</v>
      </c>
      <c r="G93" s="80">
        <f ca="1">IFERROR(IF(AND(ABS(SUMIFS(D$2:D93,J$2:J93,J93)-SUMIFS(E$2:E93,J$2:J93,J93)+VLOOKUP(J93,Master!B$1:F$101,5,FALSE))&gt;1000,CD&lt;&gt;PD),"XXXXX",IFERROR(SUMIFS(D$2:D93,J$2:J93,J93)-SUMIFS(E$2:E93,J$2:J93,J93)+VLOOKUP(J93,Master!B$1:F$101,5,FALSE),IF(H93&gt;EOF,"","Balance"))),IF(H93&gt;EOF,"","Balance"))</f>
        <v>-8</v>
      </c>
      <c r="H93" s="45">
        <f ca="1">IFERROR(IF(COUNTIF(H$2:H92,H92)&gt;VLOOKUP(H92,LC,2,FALSE),H92+1,H92),"")</f>
        <v>11</v>
      </c>
      <c r="I93" s="45">
        <f ca="1">IFERROR(VLOOKUP(H93,IF(H93=H92,INDIRECT("JournalEntry!"&amp;JournalEntry!D$2214&amp;I92+1&amp;JournalEntry!L$2214),INDIRECT("JournalEntry!"&amp;JournalEntry!C$2214)),2,FALSE),"")</f>
        <v>82</v>
      </c>
      <c r="J93" s="191" t="str">
        <f t="shared" ca="1" si="13"/>
        <v>Suppliers 5</v>
      </c>
    </row>
    <row r="94" spans="1:10">
      <c r="A94" s="205">
        <f t="shared" ca="1" si="14"/>
        <v>57</v>
      </c>
      <c r="B94" s="203">
        <f t="shared" ca="1" si="8"/>
        <v>41183</v>
      </c>
      <c r="C94" s="304" t="str">
        <f t="shared" ca="1" si="9"/>
        <v>By Cash Rs/-5</v>
      </c>
      <c r="D94" s="192">
        <f t="shared" ca="1" si="10"/>
        <v>5</v>
      </c>
      <c r="E94" s="192">
        <f t="shared" ca="1" si="11"/>
        <v>0</v>
      </c>
      <c r="F94" s="193">
        <f t="shared" ca="1" si="12"/>
        <v>0</v>
      </c>
      <c r="G94" s="80">
        <f ca="1">IFERROR(IF(AND(ABS(SUMIFS(D$2:D94,J$2:J94,J94)-SUMIFS(E$2:E94,J$2:J94,J94)+VLOOKUP(J94,Master!B$1:F$101,5,FALSE))&gt;1000,CD&lt;&gt;PD),"XXXXX",IFERROR(SUMIFS(D$2:D94,J$2:J94,J94)-SUMIFS(E$2:E94,J$2:J94,J94)+VLOOKUP(J94,Master!B$1:F$101,5,FALSE),IF(H94&gt;EOF,"","Balance"))),IF(H94&gt;EOF,"","Balance"))</f>
        <v>-3</v>
      </c>
      <c r="H94" s="45">
        <f ca="1">IFERROR(IF(COUNTIF(H$2:H93,H93)&gt;VLOOKUP(H93,LC,2,FALSE),H93+1,H93),"")</f>
        <v>11</v>
      </c>
      <c r="I94" s="45">
        <f ca="1">IFERROR(VLOOKUP(H94,IF(H94=H93,INDIRECT("JournalEntry!"&amp;JournalEntry!D$2214&amp;I93+1&amp;JournalEntry!L$2214),INDIRECT("JournalEntry!"&amp;JournalEntry!C$2214)),2,FALSE),"")</f>
        <v>114</v>
      </c>
      <c r="J94" s="191" t="str">
        <f t="shared" ca="1" si="13"/>
        <v>Suppliers 5</v>
      </c>
    </row>
    <row r="95" spans="1:10">
      <c r="A95" s="205">
        <f t="shared" ca="1" si="14"/>
        <v>63</v>
      </c>
      <c r="B95" s="203">
        <f t="shared" ca="1" si="8"/>
        <v>41054</v>
      </c>
      <c r="C95" s="304" t="str">
        <f t="shared" ca="1" si="9"/>
        <v>By Cash Rs/-3</v>
      </c>
      <c r="D95" s="192">
        <f t="shared" ca="1" si="10"/>
        <v>3</v>
      </c>
      <c r="E95" s="192">
        <f t="shared" ca="1" si="11"/>
        <v>0</v>
      </c>
      <c r="F95" s="193">
        <f t="shared" ca="1" si="12"/>
        <v>0</v>
      </c>
      <c r="G95" s="80">
        <f ca="1">IFERROR(IF(AND(ABS(SUMIFS(D$2:D95,J$2:J95,J95)-SUMIFS(E$2:E95,J$2:J95,J95)+VLOOKUP(J95,Master!B$1:F$101,5,FALSE))&gt;1000,CD&lt;&gt;PD),"XXXXX",IFERROR(SUMIFS(D$2:D95,J$2:J95,J95)-SUMIFS(E$2:E95,J$2:J95,J95)+VLOOKUP(J95,Master!B$1:F$101,5,FALSE),IF(H95&gt;EOF,"","Balance"))),IF(H95&gt;EOF,"","Balance"))</f>
        <v>0</v>
      </c>
      <c r="H95" s="45">
        <f ca="1">IFERROR(IF(COUNTIF(H$2:H94,H94)&gt;VLOOKUP(H94,LC,2,FALSE),H94+1,H94),"")</f>
        <v>11</v>
      </c>
      <c r="I95" s="45">
        <f ca="1">IFERROR(VLOOKUP(H95,IF(H95=H94,INDIRECT("JournalEntry!"&amp;JournalEntry!D$2214&amp;I94+1&amp;JournalEntry!L$2214),INDIRECT("JournalEntry!"&amp;JournalEntry!C$2214)),2,FALSE),"")</f>
        <v>126</v>
      </c>
      <c r="J95" s="191" t="str">
        <f t="shared" ca="1" si="13"/>
        <v>Suppliers 5</v>
      </c>
    </row>
    <row r="96" spans="1:10">
      <c r="A96" s="205">
        <f t="shared" ca="1" si="14"/>
        <v>69</v>
      </c>
      <c r="B96" s="203">
        <f t="shared" ca="1" si="8"/>
        <v>41198</v>
      </c>
      <c r="C96" s="304" t="str">
        <f t="shared" ca="1" si="9"/>
        <v>By Cash Rs/-10</v>
      </c>
      <c r="D96" s="192">
        <f t="shared" ca="1" si="10"/>
        <v>10</v>
      </c>
      <c r="E96" s="192">
        <f t="shared" ca="1" si="11"/>
        <v>0</v>
      </c>
      <c r="F96" s="193">
        <f t="shared" ca="1" si="12"/>
        <v>0</v>
      </c>
      <c r="G96" s="80">
        <f ca="1">IFERROR(IF(AND(ABS(SUMIFS(D$2:D96,J$2:J96,J96)-SUMIFS(E$2:E96,J$2:J96,J96)+VLOOKUP(J96,Master!B$1:F$101,5,FALSE))&gt;1000,CD&lt;&gt;PD),"XXXXX",IFERROR(SUMIFS(D$2:D96,J$2:J96,J96)-SUMIFS(E$2:E96,J$2:J96,J96)+VLOOKUP(J96,Master!B$1:F$101,5,FALSE),IF(H96&gt;EOF,"","Balance"))),IF(H96&gt;EOF,"","Balance"))</f>
        <v>10</v>
      </c>
      <c r="H96" s="45">
        <f ca="1">IFERROR(IF(COUNTIF(H$2:H95,H95)&gt;VLOOKUP(H95,LC,2,FALSE),H95+1,H95),"")</f>
        <v>11</v>
      </c>
      <c r="I96" s="45">
        <f ca="1">IFERROR(VLOOKUP(H96,IF(H96=H95,INDIRECT("JournalEntry!"&amp;JournalEntry!D$2214&amp;I95+1&amp;JournalEntry!L$2214),INDIRECT("JournalEntry!"&amp;JournalEntry!C$2214)),2,FALSE),"")</f>
        <v>138</v>
      </c>
      <c r="J96" s="191" t="str">
        <f t="shared" ca="1" si="13"/>
        <v>Suppliers 5</v>
      </c>
    </row>
    <row r="97" spans="1:10">
      <c r="A97" s="205">
        <f t="shared" ca="1" si="14"/>
        <v>0</v>
      </c>
      <c r="B97" s="203" t="str">
        <f t="shared" ca="1" si="8"/>
        <v/>
      </c>
      <c r="C97" s="304">
        <f t="shared" ca="1" si="9"/>
        <v>0</v>
      </c>
      <c r="D97" s="192">
        <f t="shared" ca="1" si="10"/>
        <v>0</v>
      </c>
      <c r="E97" s="192">
        <f t="shared" ca="1" si="11"/>
        <v>0</v>
      </c>
      <c r="F97" s="193">
        <f t="shared" ca="1" si="12"/>
        <v>0</v>
      </c>
      <c r="G97" s="80">
        <f ca="1">IFERROR(IF(AND(ABS(SUMIFS(D$2:D97,J$2:J97,J97)-SUMIFS(E$2:E97,J$2:J97,J97)+VLOOKUP(J97,Master!B$1:F$101,5,FALSE))&gt;1000,CD&lt;&gt;PD),"XXXXX",IFERROR(SUMIFS(D$2:D97,J$2:J97,J97)-SUMIFS(E$2:E97,J$2:J97,J97)+VLOOKUP(J97,Master!B$1:F$101,5,FALSE),IF(H97&gt;EOF,"","Balance"))),IF(H97&gt;EOF,"","Balance"))</f>
        <v>10</v>
      </c>
      <c r="H97" s="45">
        <f ca="1">IFERROR(IF(COUNTIF(H$2:H96,H96)&gt;VLOOKUP(H96,LC,2,FALSE),H96+1,H96),"")</f>
        <v>11</v>
      </c>
      <c r="I97" s="45">
        <f ca="1">IFERROR(VLOOKUP(H97,IF(H97=H96,INDIRECT("JournalEntry!"&amp;JournalEntry!D$2214&amp;I96+1&amp;JournalEntry!L$2214),INDIRECT("JournalEntry!"&amp;JournalEntry!C$2214)),2,FALSE),"")</f>
        <v>2111</v>
      </c>
      <c r="J97" s="191" t="str">
        <f t="shared" ca="1" si="13"/>
        <v>Suppliers 5</v>
      </c>
    </row>
    <row r="98" spans="1:10">
      <c r="A98" s="205" t="str">
        <f t="shared" ca="1" si="14"/>
        <v>JNL No</v>
      </c>
      <c r="B98" s="203" t="str">
        <f t="shared" ca="1" si="8"/>
        <v>Date</v>
      </c>
      <c r="C98" s="304" t="str">
        <f t="shared" ca="1" si="9"/>
        <v>Particulars of Suppliers 6</v>
      </c>
      <c r="D98" s="192" t="str">
        <f t="shared" ca="1" si="10"/>
        <v>Dr</v>
      </c>
      <c r="E98" s="192" t="str">
        <f t="shared" ca="1" si="11"/>
        <v>Cr</v>
      </c>
      <c r="F98" s="193" t="str">
        <f t="shared" ca="1" si="12"/>
        <v>Narration</v>
      </c>
      <c r="G98" s="80" t="str">
        <f ca="1">IFERROR(IF(AND(ABS(SUMIFS(D$2:D98,J$2:J98,J98)-SUMIFS(E$2:E98,J$2:J98,J98)+VLOOKUP(J98,Master!B$1:F$101,5,FALSE))&gt;1000,CD&lt;&gt;PD),"XXXXX",IFERROR(SUMIFS(D$2:D98,J$2:J98,J98)-SUMIFS(E$2:E98,J$2:J98,J98)+VLOOKUP(J98,Master!B$1:F$101,5,FALSE),IF(H98&gt;EOF,"","Balance"))),IF(H98&gt;EOF,"","Balance"))</f>
        <v>Balance</v>
      </c>
      <c r="H98" s="45">
        <f ca="1">IFERROR(IF(COUNTIF(H$2:H97,H97)&gt;VLOOKUP(H97,LC,2,FALSE),H97+1,H97),"")</f>
        <v>11</v>
      </c>
      <c r="I98" s="45" t="str">
        <f ca="1">IFERROR(VLOOKUP(H98,IF(H98=H97,INDIRECT("JournalEntry!"&amp;JournalEntry!D$2214&amp;I97+1&amp;JournalEntry!L$2214),INDIRECT("JournalEntry!"&amp;JournalEntry!C$2214)),2,FALSE),"")</f>
        <v/>
      </c>
      <c r="J98" s="191" t="str">
        <f t="shared" ca="1" si="13"/>
        <v>Ledger</v>
      </c>
    </row>
    <row r="99" spans="1:10">
      <c r="A99" s="205">
        <f t="shared" ca="1" si="14"/>
        <v>12</v>
      </c>
      <c r="B99" s="203">
        <f t="shared" ca="1" si="8"/>
        <v>41014</v>
      </c>
      <c r="C99" s="304" t="str">
        <f t="shared" ca="1" si="9"/>
        <v>By Purchase of Product 2 Rs/- 10</v>
      </c>
      <c r="D99" s="192">
        <f t="shared" ca="1" si="10"/>
        <v>0</v>
      </c>
      <c r="E99" s="192">
        <f t="shared" ca="1" si="11"/>
        <v>10</v>
      </c>
      <c r="F99" s="193">
        <f t="shared" ca="1" si="12"/>
        <v>0</v>
      </c>
      <c r="G99" s="80">
        <f ca="1">IFERROR(IF(AND(ABS(SUMIFS(D$2:D99,J$2:J99,J99)-SUMIFS(E$2:E99,J$2:J99,J99)+VLOOKUP(J99,Master!B$1:F$101,5,FALSE))&gt;1000,CD&lt;&gt;PD),"XXXXX",IFERROR(SUMIFS(D$2:D99,J$2:J99,J99)-SUMIFS(E$2:E99,J$2:J99,J99)+VLOOKUP(J99,Master!B$1:F$101,5,FALSE),IF(H99&gt;EOF,"","Balance"))),IF(H99&gt;EOF,"","Balance"))</f>
        <v>-10</v>
      </c>
      <c r="H99" s="45">
        <f ca="1">IFERROR(IF(COUNTIF(H$2:H98,H98)&gt;VLOOKUP(H98,LC,2,FALSE),H98+1,H98),"")</f>
        <v>12</v>
      </c>
      <c r="I99" s="45">
        <f ca="1">IFERROR(VLOOKUP(H99,IF(H99=H98,INDIRECT("JournalEntry!"&amp;JournalEntry!D$2214&amp;I98+1&amp;JournalEntry!L$2214),INDIRECT("JournalEntry!"&amp;JournalEntry!C$2214)),2,FALSE),"")</f>
        <v>25</v>
      </c>
      <c r="J99" s="191" t="str">
        <f t="shared" ca="1" si="13"/>
        <v>Suppliers 6</v>
      </c>
    </row>
    <row r="100" spans="1:10">
      <c r="A100" s="205">
        <f t="shared" ca="1" si="14"/>
        <v>15</v>
      </c>
      <c r="B100" s="203">
        <f t="shared" ca="1" si="8"/>
        <v>41115</v>
      </c>
      <c r="C100" s="304" t="str">
        <f t="shared" ca="1" si="9"/>
        <v>By Purchase of Product 2 Rs/- 2</v>
      </c>
      <c r="D100" s="192">
        <f t="shared" ca="1" si="10"/>
        <v>0</v>
      </c>
      <c r="E100" s="192">
        <f t="shared" ca="1" si="11"/>
        <v>2</v>
      </c>
      <c r="F100" s="193">
        <f t="shared" ca="1" si="12"/>
        <v>0</v>
      </c>
      <c r="G100" s="80">
        <f ca="1">IFERROR(IF(AND(ABS(SUMIFS(D$2:D100,J$2:J100,J100)-SUMIFS(E$2:E100,J$2:J100,J100)+VLOOKUP(J100,Master!B$1:F$101,5,FALSE))&gt;1000,CD&lt;&gt;PD),"XXXXX",IFERROR(SUMIFS(D$2:D100,J$2:J100,J100)-SUMIFS(E$2:E100,J$2:J100,J100)+VLOOKUP(J100,Master!B$1:F$101,5,FALSE),IF(H100&gt;EOF,"","Balance"))),IF(H100&gt;EOF,"","Balance"))</f>
        <v>-12</v>
      </c>
      <c r="H100" s="45">
        <f ca="1">IFERROR(IF(COUNTIF(H$2:H99,H99)&gt;VLOOKUP(H99,LC,2,FALSE),H99+1,H99),"")</f>
        <v>12</v>
      </c>
      <c r="I100" s="45">
        <f ca="1">IFERROR(VLOOKUP(H100,IF(H100=H99,INDIRECT("JournalEntry!"&amp;JournalEntry!D$2214&amp;I99+1&amp;JournalEntry!L$2214),INDIRECT("JournalEntry!"&amp;JournalEntry!C$2214)),2,FALSE),"")</f>
        <v>31</v>
      </c>
      <c r="J100" s="191" t="str">
        <f t="shared" ca="1" si="13"/>
        <v>Suppliers 6</v>
      </c>
    </row>
    <row r="101" spans="1:10">
      <c r="A101" s="205">
        <f t="shared" ca="1" si="14"/>
        <v>18</v>
      </c>
      <c r="B101" s="203">
        <f t="shared" ca="1" si="8"/>
        <v>41030</v>
      </c>
      <c r="C101" s="304" t="str">
        <f t="shared" ca="1" si="9"/>
        <v>By Purchase of Product 2 Rs/- 9</v>
      </c>
      <c r="D101" s="192">
        <f t="shared" ca="1" si="10"/>
        <v>0</v>
      </c>
      <c r="E101" s="192">
        <f t="shared" ca="1" si="11"/>
        <v>9</v>
      </c>
      <c r="F101" s="193">
        <f t="shared" ca="1" si="12"/>
        <v>0</v>
      </c>
      <c r="G101" s="80">
        <f ca="1">IFERROR(IF(AND(ABS(SUMIFS(D$2:D101,J$2:J101,J101)-SUMIFS(E$2:E101,J$2:J101,J101)+VLOOKUP(J101,Master!B$1:F$101,5,FALSE))&gt;1000,CD&lt;&gt;PD),"XXXXX",IFERROR(SUMIFS(D$2:D101,J$2:J101,J101)-SUMIFS(E$2:E101,J$2:J101,J101)+VLOOKUP(J101,Master!B$1:F$101,5,FALSE),IF(H101&gt;EOF,"","Balance"))),IF(H101&gt;EOF,"","Balance"))</f>
        <v>-21</v>
      </c>
      <c r="H101" s="45">
        <f ca="1">IFERROR(IF(COUNTIF(H$2:H100,H100)&gt;VLOOKUP(H100,LC,2,FALSE),H100+1,H100),"")</f>
        <v>12</v>
      </c>
      <c r="I101" s="45">
        <f ca="1">IFERROR(VLOOKUP(H101,IF(H101=H100,INDIRECT("JournalEntry!"&amp;JournalEntry!D$2214&amp;I100+1&amp;JournalEntry!L$2214),INDIRECT("JournalEntry!"&amp;JournalEntry!C$2214)),2,FALSE),"")</f>
        <v>37</v>
      </c>
      <c r="J101" s="191" t="str">
        <f t="shared" ca="1" si="13"/>
        <v>Suppliers 6</v>
      </c>
    </row>
    <row r="102" spans="1:10">
      <c r="A102" s="205">
        <f t="shared" ca="1" si="14"/>
        <v>40</v>
      </c>
      <c r="B102" s="203">
        <f t="shared" ca="1" si="8"/>
        <v>41140</v>
      </c>
      <c r="C102" s="304" t="str">
        <f t="shared" ca="1" si="9"/>
        <v>By Bank Rs/-5</v>
      </c>
      <c r="D102" s="192">
        <f t="shared" ca="1" si="10"/>
        <v>5</v>
      </c>
      <c r="E102" s="192">
        <f t="shared" ca="1" si="11"/>
        <v>0</v>
      </c>
      <c r="F102" s="193">
        <f t="shared" ca="1" si="12"/>
        <v>0</v>
      </c>
      <c r="G102" s="80">
        <f ca="1">IFERROR(IF(AND(ABS(SUMIFS(D$2:D102,J$2:J102,J102)-SUMIFS(E$2:E102,J$2:J102,J102)+VLOOKUP(J102,Master!B$1:F$101,5,FALSE))&gt;1000,CD&lt;&gt;PD),"XXXXX",IFERROR(SUMIFS(D$2:D102,J$2:J102,J102)-SUMIFS(E$2:E102,J$2:J102,J102)+VLOOKUP(J102,Master!B$1:F$101,5,FALSE),IF(H102&gt;EOF,"","Balance"))),IF(H102&gt;EOF,"","Balance"))</f>
        <v>-16</v>
      </c>
      <c r="H102" s="45">
        <f ca="1">IFERROR(IF(COUNTIF(H$2:H101,H101)&gt;VLOOKUP(H101,LC,2,FALSE),H101+1,H101),"")</f>
        <v>12</v>
      </c>
      <c r="I102" s="45">
        <f ca="1">IFERROR(VLOOKUP(H102,IF(H102=H101,INDIRECT("JournalEntry!"&amp;JournalEntry!D$2214&amp;I101+1&amp;JournalEntry!L$2214),INDIRECT("JournalEntry!"&amp;JournalEntry!C$2214)),2,FALSE),"")</f>
        <v>80</v>
      </c>
      <c r="J102" s="191" t="str">
        <f t="shared" ca="1" si="13"/>
        <v>Suppliers 6</v>
      </c>
    </row>
    <row r="103" spans="1:10">
      <c r="A103" s="205">
        <f t="shared" ca="1" si="14"/>
        <v>44</v>
      </c>
      <c r="B103" s="203">
        <f t="shared" ca="1" si="8"/>
        <v>41161</v>
      </c>
      <c r="C103" s="304" t="str">
        <f t="shared" ca="1" si="9"/>
        <v>By Bank Rs/-3</v>
      </c>
      <c r="D103" s="192">
        <f t="shared" ca="1" si="10"/>
        <v>3</v>
      </c>
      <c r="E103" s="192">
        <f t="shared" ca="1" si="11"/>
        <v>0</v>
      </c>
      <c r="F103" s="193">
        <f t="shared" ca="1" si="12"/>
        <v>0</v>
      </c>
      <c r="G103" s="80">
        <f ca="1">IFERROR(IF(AND(ABS(SUMIFS(D$2:D103,J$2:J103,J103)-SUMIFS(E$2:E103,J$2:J103,J103)+VLOOKUP(J103,Master!B$1:F$101,5,FALSE))&gt;1000,CD&lt;&gt;PD),"XXXXX",IFERROR(SUMIFS(D$2:D103,J$2:J103,J103)-SUMIFS(E$2:E103,J$2:J103,J103)+VLOOKUP(J103,Master!B$1:F$101,5,FALSE),IF(H103&gt;EOF,"","Balance"))),IF(H103&gt;EOF,"","Balance"))</f>
        <v>-13</v>
      </c>
      <c r="H103" s="45">
        <f ca="1">IFERROR(IF(COUNTIF(H$2:H102,H102)&gt;VLOOKUP(H102,LC,2,FALSE),H102+1,H102),"")</f>
        <v>12</v>
      </c>
      <c r="I103" s="45">
        <f ca="1">IFERROR(VLOOKUP(H103,IF(H103=H102,INDIRECT("JournalEntry!"&amp;JournalEntry!D$2214&amp;I102+1&amp;JournalEntry!L$2214),INDIRECT("JournalEntry!"&amp;JournalEntry!C$2214)),2,FALSE),"")</f>
        <v>88</v>
      </c>
      <c r="J103" s="191" t="str">
        <f t="shared" ca="1" si="13"/>
        <v>Suppliers 6</v>
      </c>
    </row>
    <row r="104" spans="1:10">
      <c r="A104" s="205">
        <f t="shared" ca="1" si="14"/>
        <v>49</v>
      </c>
      <c r="B104" s="203">
        <f t="shared" ca="1" si="8"/>
        <v>41270</v>
      </c>
      <c r="C104" s="304" t="str">
        <f t="shared" ca="1" si="9"/>
        <v>By Cash Rs/-10</v>
      </c>
      <c r="D104" s="192">
        <f t="shared" ca="1" si="10"/>
        <v>10</v>
      </c>
      <c r="E104" s="192">
        <f t="shared" ca="1" si="11"/>
        <v>0</v>
      </c>
      <c r="F104" s="193">
        <f t="shared" ca="1" si="12"/>
        <v>0</v>
      </c>
      <c r="G104" s="80">
        <f ca="1">IFERROR(IF(AND(ABS(SUMIFS(D$2:D104,J$2:J104,J104)-SUMIFS(E$2:E104,J$2:J104,J104)+VLOOKUP(J104,Master!B$1:F$101,5,FALSE))&gt;1000,CD&lt;&gt;PD),"XXXXX",IFERROR(SUMIFS(D$2:D104,J$2:J104,J104)-SUMIFS(E$2:E104,J$2:J104,J104)+VLOOKUP(J104,Master!B$1:F$101,5,FALSE),IF(H104&gt;EOF,"","Balance"))),IF(H104&gt;EOF,"","Balance"))</f>
        <v>-3</v>
      </c>
      <c r="H104" s="45">
        <f ca="1">IFERROR(IF(COUNTIF(H$2:H103,H103)&gt;VLOOKUP(H103,LC,2,FALSE),H103+1,H103),"")</f>
        <v>12</v>
      </c>
      <c r="I104" s="45">
        <f ca="1">IFERROR(VLOOKUP(H104,IF(H104=H103,INDIRECT("JournalEntry!"&amp;JournalEntry!D$2214&amp;I103+1&amp;JournalEntry!L$2214),INDIRECT("JournalEntry!"&amp;JournalEntry!C$2214)),2,FALSE),"")</f>
        <v>98</v>
      </c>
      <c r="J104" s="191" t="str">
        <f t="shared" ca="1" si="13"/>
        <v>Suppliers 6</v>
      </c>
    </row>
    <row r="105" spans="1:10">
      <c r="A105" s="205">
        <f t="shared" ca="1" si="14"/>
        <v>54</v>
      </c>
      <c r="B105" s="203">
        <f t="shared" ca="1" si="8"/>
        <v>41183</v>
      </c>
      <c r="C105" s="304" t="str">
        <f t="shared" ca="1" si="9"/>
        <v>By Bank Rs/-1</v>
      </c>
      <c r="D105" s="192">
        <f t="shared" ca="1" si="10"/>
        <v>1</v>
      </c>
      <c r="E105" s="192">
        <f t="shared" ca="1" si="11"/>
        <v>0</v>
      </c>
      <c r="F105" s="193">
        <f t="shared" ca="1" si="12"/>
        <v>0</v>
      </c>
      <c r="G105" s="80">
        <f ca="1">IFERROR(IF(AND(ABS(SUMIFS(D$2:D105,J$2:J105,J105)-SUMIFS(E$2:E105,J$2:J105,J105)+VLOOKUP(J105,Master!B$1:F$101,5,FALSE))&gt;1000,CD&lt;&gt;PD),"XXXXX",IFERROR(SUMIFS(D$2:D105,J$2:J105,J105)-SUMIFS(E$2:E105,J$2:J105,J105)+VLOOKUP(J105,Master!B$1:F$101,5,FALSE),IF(H105&gt;EOF,"","Balance"))),IF(H105&gt;EOF,"","Balance"))</f>
        <v>-2</v>
      </c>
      <c r="H105" s="45">
        <f ca="1">IFERROR(IF(COUNTIF(H$2:H104,H104)&gt;VLOOKUP(H104,LC,2,FALSE),H104+1,H104),"")</f>
        <v>12</v>
      </c>
      <c r="I105" s="45">
        <f ca="1">IFERROR(VLOOKUP(H105,IF(H105=H104,INDIRECT("JournalEntry!"&amp;JournalEntry!D$2214&amp;I104+1&amp;JournalEntry!L$2214),INDIRECT("JournalEntry!"&amp;JournalEntry!C$2214)),2,FALSE),"")</f>
        <v>108</v>
      </c>
      <c r="J105" s="191" t="str">
        <f t="shared" ca="1" si="13"/>
        <v>Suppliers 6</v>
      </c>
    </row>
    <row r="106" spans="1:10">
      <c r="A106" s="205">
        <f t="shared" ca="1" si="14"/>
        <v>72</v>
      </c>
      <c r="B106" s="203">
        <f t="shared" ca="1" si="8"/>
        <v>41231</v>
      </c>
      <c r="C106" s="304" t="str">
        <f t="shared" ca="1" si="9"/>
        <v>By Bank Rs/-9</v>
      </c>
      <c r="D106" s="192">
        <f t="shared" ca="1" si="10"/>
        <v>9</v>
      </c>
      <c r="E106" s="192">
        <f t="shared" ca="1" si="11"/>
        <v>0</v>
      </c>
      <c r="F106" s="193">
        <f t="shared" ca="1" si="12"/>
        <v>0</v>
      </c>
      <c r="G106" s="80">
        <f ca="1">IFERROR(IF(AND(ABS(SUMIFS(D$2:D106,J$2:J106,J106)-SUMIFS(E$2:E106,J$2:J106,J106)+VLOOKUP(J106,Master!B$1:F$101,5,FALSE))&gt;1000,CD&lt;&gt;PD),"XXXXX",IFERROR(SUMIFS(D$2:D106,J$2:J106,J106)-SUMIFS(E$2:E106,J$2:J106,J106)+VLOOKUP(J106,Master!B$1:F$101,5,FALSE),IF(H106&gt;EOF,"","Balance"))),IF(H106&gt;EOF,"","Balance"))</f>
        <v>7</v>
      </c>
      <c r="H106" s="45">
        <f ca="1">IFERROR(IF(COUNTIF(H$2:H105,H105)&gt;VLOOKUP(H105,LC,2,FALSE),H105+1,H105),"")</f>
        <v>12</v>
      </c>
      <c r="I106" s="45">
        <f ca="1">IFERROR(VLOOKUP(H106,IF(H106=H105,INDIRECT("JournalEntry!"&amp;JournalEntry!D$2214&amp;I105+1&amp;JournalEntry!L$2214),INDIRECT("JournalEntry!"&amp;JournalEntry!C$2214)),2,FALSE),"")</f>
        <v>144</v>
      </c>
      <c r="J106" s="191" t="str">
        <f t="shared" ca="1" si="13"/>
        <v>Suppliers 6</v>
      </c>
    </row>
    <row r="107" spans="1:10">
      <c r="A107" s="205">
        <f t="shared" ca="1" si="14"/>
        <v>0</v>
      </c>
      <c r="B107" s="203" t="str">
        <f t="shared" ca="1" si="8"/>
        <v/>
      </c>
      <c r="C107" s="304">
        <f t="shared" ca="1" si="9"/>
        <v>0</v>
      </c>
      <c r="D107" s="192">
        <f t="shared" ca="1" si="10"/>
        <v>0</v>
      </c>
      <c r="E107" s="192">
        <f t="shared" ca="1" si="11"/>
        <v>0</v>
      </c>
      <c r="F107" s="193">
        <f t="shared" ca="1" si="12"/>
        <v>0</v>
      </c>
      <c r="G107" s="80">
        <f ca="1">IFERROR(IF(AND(ABS(SUMIFS(D$2:D107,J$2:J107,J107)-SUMIFS(E$2:E107,J$2:J107,J107)+VLOOKUP(J107,Master!B$1:F$101,5,FALSE))&gt;1000,CD&lt;&gt;PD),"XXXXX",IFERROR(SUMIFS(D$2:D107,J$2:J107,J107)-SUMIFS(E$2:E107,J$2:J107,J107)+VLOOKUP(J107,Master!B$1:F$101,5,FALSE),IF(H107&gt;EOF,"","Balance"))),IF(H107&gt;EOF,"","Balance"))</f>
        <v>7</v>
      </c>
      <c r="H107" s="45">
        <f ca="1">IFERROR(IF(COUNTIF(H$2:H106,H106)&gt;VLOOKUP(H106,LC,2,FALSE),H106+1,H106),"")</f>
        <v>12</v>
      </c>
      <c r="I107" s="45">
        <f ca="1">IFERROR(VLOOKUP(H107,IF(H107=H106,INDIRECT("JournalEntry!"&amp;JournalEntry!D$2214&amp;I106+1&amp;JournalEntry!L$2214),INDIRECT("JournalEntry!"&amp;JournalEntry!C$2214)),2,FALSE),"")</f>
        <v>2112</v>
      </c>
      <c r="J107" s="191" t="str">
        <f t="shared" ca="1" si="13"/>
        <v>Suppliers 6</v>
      </c>
    </row>
    <row r="108" spans="1:10">
      <c r="A108" s="205" t="str">
        <f t="shared" ca="1" si="14"/>
        <v>JNL No</v>
      </c>
      <c r="B108" s="203" t="str">
        <f t="shared" ca="1" si="8"/>
        <v>Date</v>
      </c>
      <c r="C108" s="304" t="str">
        <f t="shared" ca="1" si="9"/>
        <v>Particulars of Suppliers 7</v>
      </c>
      <c r="D108" s="192" t="str">
        <f t="shared" ca="1" si="10"/>
        <v>Dr</v>
      </c>
      <c r="E108" s="192" t="str">
        <f t="shared" ca="1" si="11"/>
        <v>Cr</v>
      </c>
      <c r="F108" s="193" t="str">
        <f t="shared" ca="1" si="12"/>
        <v>Narration</v>
      </c>
      <c r="G108" s="80" t="str">
        <f ca="1">IFERROR(IF(AND(ABS(SUMIFS(D$2:D108,J$2:J108,J108)-SUMIFS(E$2:E108,J$2:J108,J108)+VLOOKUP(J108,Master!B$1:F$101,5,FALSE))&gt;1000,CD&lt;&gt;PD),"XXXXX",IFERROR(SUMIFS(D$2:D108,J$2:J108,J108)-SUMIFS(E$2:E108,J$2:J108,J108)+VLOOKUP(J108,Master!B$1:F$101,5,FALSE),IF(H108&gt;EOF,"","Balance"))),IF(H108&gt;EOF,"","Balance"))</f>
        <v>Balance</v>
      </c>
      <c r="H108" s="45">
        <f ca="1">IFERROR(IF(COUNTIF(H$2:H107,H107)&gt;VLOOKUP(H107,LC,2,FALSE),H107+1,H107),"")</f>
        <v>12</v>
      </c>
      <c r="I108" s="45" t="str">
        <f ca="1">IFERROR(VLOOKUP(H108,IF(H108=H107,INDIRECT("JournalEntry!"&amp;JournalEntry!D$2214&amp;I107+1&amp;JournalEntry!L$2214),INDIRECT("JournalEntry!"&amp;JournalEntry!C$2214)),2,FALSE),"")</f>
        <v/>
      </c>
      <c r="J108" s="191" t="str">
        <f t="shared" ca="1" si="13"/>
        <v>Ledger</v>
      </c>
    </row>
    <row r="109" spans="1:10">
      <c r="A109" s="205">
        <f t="shared" ca="1" si="14"/>
        <v>14</v>
      </c>
      <c r="B109" s="203">
        <f t="shared" ca="1" si="8"/>
        <v>41158</v>
      </c>
      <c r="C109" s="304" t="str">
        <f t="shared" ca="1" si="9"/>
        <v>By Purchase of Product 4 Rs/- 5</v>
      </c>
      <c r="D109" s="192">
        <f t="shared" ca="1" si="10"/>
        <v>0</v>
      </c>
      <c r="E109" s="192">
        <f t="shared" ca="1" si="11"/>
        <v>5</v>
      </c>
      <c r="F109" s="193">
        <f t="shared" ca="1" si="12"/>
        <v>0</v>
      </c>
      <c r="G109" s="80">
        <f ca="1">IFERROR(IF(AND(ABS(SUMIFS(D$2:D109,J$2:J109,J109)-SUMIFS(E$2:E109,J$2:J109,J109)+VLOOKUP(J109,Master!B$1:F$101,5,FALSE))&gt;1000,CD&lt;&gt;PD),"XXXXX",IFERROR(SUMIFS(D$2:D109,J$2:J109,J109)-SUMIFS(E$2:E109,J$2:J109,J109)+VLOOKUP(J109,Master!B$1:F$101,5,FALSE),IF(H109&gt;EOF,"","Balance"))),IF(H109&gt;EOF,"","Balance"))</f>
        <v>-5</v>
      </c>
      <c r="H109" s="45">
        <f ca="1">IFERROR(IF(COUNTIF(H$2:H108,H108)&gt;VLOOKUP(H108,LC,2,FALSE),H108+1,H108),"")</f>
        <v>13</v>
      </c>
      <c r="I109" s="45">
        <f ca="1">IFERROR(VLOOKUP(H109,IF(H109=H108,INDIRECT("JournalEntry!"&amp;JournalEntry!D$2214&amp;I108+1&amp;JournalEntry!L$2214),INDIRECT("JournalEntry!"&amp;JournalEntry!C$2214)),2,FALSE),"")</f>
        <v>29</v>
      </c>
      <c r="J109" s="191" t="str">
        <f t="shared" ca="1" si="13"/>
        <v>Suppliers 7</v>
      </c>
    </row>
    <row r="110" spans="1:10">
      <c r="A110" s="205">
        <f t="shared" ca="1" si="14"/>
        <v>25</v>
      </c>
      <c r="B110" s="203">
        <f t="shared" ca="1" si="8"/>
        <v>41077</v>
      </c>
      <c r="C110" s="304" t="str">
        <f t="shared" ca="1" si="9"/>
        <v>By Cash Rs/-5</v>
      </c>
      <c r="D110" s="192">
        <f t="shared" ca="1" si="10"/>
        <v>5</v>
      </c>
      <c r="E110" s="192">
        <f t="shared" ca="1" si="11"/>
        <v>0</v>
      </c>
      <c r="F110" s="193">
        <f t="shared" ca="1" si="12"/>
        <v>0</v>
      </c>
      <c r="G110" s="80">
        <f ca="1">IFERROR(IF(AND(ABS(SUMIFS(D$2:D110,J$2:J110,J110)-SUMIFS(E$2:E110,J$2:J110,J110)+VLOOKUP(J110,Master!B$1:F$101,5,FALSE))&gt;1000,CD&lt;&gt;PD),"XXXXX",IFERROR(SUMIFS(D$2:D110,J$2:J110,J110)-SUMIFS(E$2:E110,J$2:J110,J110)+VLOOKUP(J110,Master!B$1:F$101,5,FALSE),IF(H110&gt;EOF,"","Balance"))),IF(H110&gt;EOF,"","Balance"))</f>
        <v>0</v>
      </c>
      <c r="H110" s="45">
        <f ca="1">IFERROR(IF(COUNTIF(H$2:H109,H109)&gt;VLOOKUP(H109,LC,2,FALSE),H109+1,H109),"")</f>
        <v>13</v>
      </c>
      <c r="I110" s="45">
        <f ca="1">IFERROR(VLOOKUP(H110,IF(H110=H109,INDIRECT("JournalEntry!"&amp;JournalEntry!D$2214&amp;I109+1&amp;JournalEntry!L$2214),INDIRECT("JournalEntry!"&amp;JournalEntry!C$2214)),2,FALSE),"")</f>
        <v>50</v>
      </c>
      <c r="J110" s="191" t="str">
        <f t="shared" ca="1" si="13"/>
        <v>Suppliers 7</v>
      </c>
    </row>
    <row r="111" spans="1:10">
      <c r="A111" s="205">
        <f t="shared" ca="1" si="14"/>
        <v>27</v>
      </c>
      <c r="B111" s="203">
        <f t="shared" ca="1" si="8"/>
        <v>41143</v>
      </c>
      <c r="C111" s="304" t="str">
        <f t="shared" ca="1" si="9"/>
        <v>By Cash Rs/-1</v>
      </c>
      <c r="D111" s="192">
        <f t="shared" ca="1" si="10"/>
        <v>1</v>
      </c>
      <c r="E111" s="192">
        <f t="shared" ca="1" si="11"/>
        <v>0</v>
      </c>
      <c r="F111" s="193">
        <f t="shared" ca="1" si="12"/>
        <v>0</v>
      </c>
      <c r="G111" s="80">
        <f ca="1">IFERROR(IF(AND(ABS(SUMIFS(D$2:D111,J$2:J111,J111)-SUMIFS(E$2:E111,J$2:J111,J111)+VLOOKUP(J111,Master!B$1:F$101,5,FALSE))&gt;1000,CD&lt;&gt;PD),"XXXXX",IFERROR(SUMIFS(D$2:D111,J$2:J111,J111)-SUMIFS(E$2:E111,J$2:J111,J111)+VLOOKUP(J111,Master!B$1:F$101,5,FALSE),IF(H111&gt;EOF,"","Balance"))),IF(H111&gt;EOF,"","Balance"))</f>
        <v>1</v>
      </c>
      <c r="H111" s="45">
        <f ca="1">IFERROR(IF(COUNTIF(H$2:H110,H110)&gt;VLOOKUP(H110,LC,2,FALSE),H110+1,H110),"")</f>
        <v>13</v>
      </c>
      <c r="I111" s="45">
        <f ca="1">IFERROR(VLOOKUP(H111,IF(H111=H110,INDIRECT("JournalEntry!"&amp;JournalEntry!D$2214&amp;I110+1&amp;JournalEntry!L$2214),INDIRECT("JournalEntry!"&amp;JournalEntry!C$2214)),2,FALSE),"")</f>
        <v>54</v>
      </c>
      <c r="J111" s="191" t="str">
        <f t="shared" ca="1" si="13"/>
        <v>Suppliers 7</v>
      </c>
    </row>
    <row r="112" spans="1:10">
      <c r="A112" s="205">
        <f t="shared" ca="1" si="14"/>
        <v>32</v>
      </c>
      <c r="B112" s="203">
        <f t="shared" ca="1" si="8"/>
        <v>41001</v>
      </c>
      <c r="C112" s="304" t="str">
        <f t="shared" ca="1" si="9"/>
        <v>By Bank Rs/-9</v>
      </c>
      <c r="D112" s="192">
        <f t="shared" ca="1" si="10"/>
        <v>9</v>
      </c>
      <c r="E112" s="192">
        <f t="shared" ca="1" si="11"/>
        <v>0</v>
      </c>
      <c r="F112" s="193">
        <f t="shared" ca="1" si="12"/>
        <v>0</v>
      </c>
      <c r="G112" s="80">
        <f ca="1">IFERROR(IF(AND(ABS(SUMIFS(D$2:D112,J$2:J112,J112)-SUMIFS(E$2:E112,J$2:J112,J112)+VLOOKUP(J112,Master!B$1:F$101,5,FALSE))&gt;1000,CD&lt;&gt;PD),"XXXXX",IFERROR(SUMIFS(D$2:D112,J$2:J112,J112)-SUMIFS(E$2:E112,J$2:J112,J112)+VLOOKUP(J112,Master!B$1:F$101,5,FALSE),IF(H112&gt;EOF,"","Balance"))),IF(H112&gt;EOF,"","Balance"))</f>
        <v>10</v>
      </c>
      <c r="H112" s="45">
        <f ca="1">IFERROR(IF(COUNTIF(H$2:H111,H111)&gt;VLOOKUP(H111,LC,2,FALSE),H111+1,H111),"")</f>
        <v>13</v>
      </c>
      <c r="I112" s="45">
        <f ca="1">IFERROR(VLOOKUP(H112,IF(H112=H111,INDIRECT("JournalEntry!"&amp;JournalEntry!D$2214&amp;I111+1&amp;JournalEntry!L$2214),INDIRECT("JournalEntry!"&amp;JournalEntry!C$2214)),2,FALSE),"")</f>
        <v>64</v>
      </c>
      <c r="J112" s="191" t="str">
        <f t="shared" ca="1" si="13"/>
        <v>Suppliers 7</v>
      </c>
    </row>
    <row r="113" spans="1:10">
      <c r="A113" s="205">
        <f t="shared" ca="1" si="14"/>
        <v>35</v>
      </c>
      <c r="B113" s="203">
        <f t="shared" ca="1" si="8"/>
        <v>41260</v>
      </c>
      <c r="C113" s="304" t="str">
        <f t="shared" ca="1" si="9"/>
        <v>By Cash Rs/-4</v>
      </c>
      <c r="D113" s="192">
        <f t="shared" ca="1" si="10"/>
        <v>4</v>
      </c>
      <c r="E113" s="192">
        <f t="shared" ca="1" si="11"/>
        <v>0</v>
      </c>
      <c r="F113" s="193">
        <f t="shared" ca="1" si="12"/>
        <v>0</v>
      </c>
      <c r="G113" s="80">
        <f ca="1">IFERROR(IF(AND(ABS(SUMIFS(D$2:D113,J$2:J113,J113)-SUMIFS(E$2:E113,J$2:J113,J113)+VLOOKUP(J113,Master!B$1:F$101,5,FALSE))&gt;1000,CD&lt;&gt;PD),"XXXXX",IFERROR(SUMIFS(D$2:D113,J$2:J113,J113)-SUMIFS(E$2:E113,J$2:J113,J113)+VLOOKUP(J113,Master!B$1:F$101,5,FALSE),IF(H113&gt;EOF,"","Balance"))),IF(H113&gt;EOF,"","Balance"))</f>
        <v>14</v>
      </c>
      <c r="H113" s="45">
        <f ca="1">IFERROR(IF(COUNTIF(H$2:H112,H112)&gt;VLOOKUP(H112,LC,2,FALSE),H112+1,H112),"")</f>
        <v>13</v>
      </c>
      <c r="I113" s="45">
        <f ca="1">IFERROR(VLOOKUP(H113,IF(H113=H112,INDIRECT("JournalEntry!"&amp;JournalEntry!D$2214&amp;I112+1&amp;JournalEntry!L$2214),INDIRECT("JournalEntry!"&amp;JournalEntry!C$2214)),2,FALSE),"")</f>
        <v>70</v>
      </c>
      <c r="J113" s="191" t="str">
        <f t="shared" ca="1" si="13"/>
        <v>Suppliers 7</v>
      </c>
    </row>
    <row r="114" spans="1:10">
      <c r="A114" s="205">
        <f t="shared" ca="1" si="14"/>
        <v>42</v>
      </c>
      <c r="B114" s="203">
        <f t="shared" ca="1" si="8"/>
        <v>41257</v>
      </c>
      <c r="C114" s="304" t="str">
        <f t="shared" ca="1" si="9"/>
        <v>By Bank Rs/-10</v>
      </c>
      <c r="D114" s="192">
        <f t="shared" ca="1" si="10"/>
        <v>10</v>
      </c>
      <c r="E114" s="192">
        <f t="shared" ca="1" si="11"/>
        <v>0</v>
      </c>
      <c r="F114" s="193">
        <f t="shared" ca="1" si="12"/>
        <v>0</v>
      </c>
      <c r="G114" s="80">
        <f ca="1">IFERROR(IF(AND(ABS(SUMIFS(D$2:D114,J$2:J114,J114)-SUMIFS(E$2:E114,J$2:J114,J114)+VLOOKUP(J114,Master!B$1:F$101,5,FALSE))&gt;1000,CD&lt;&gt;PD),"XXXXX",IFERROR(SUMIFS(D$2:D114,J$2:J114,J114)-SUMIFS(E$2:E114,J$2:J114,J114)+VLOOKUP(J114,Master!B$1:F$101,5,FALSE),IF(H114&gt;EOF,"","Balance"))),IF(H114&gt;EOF,"","Balance"))</f>
        <v>24</v>
      </c>
      <c r="H114" s="45">
        <f ca="1">IFERROR(IF(COUNTIF(H$2:H113,H113)&gt;VLOOKUP(H113,LC,2,FALSE),H113+1,H113),"")</f>
        <v>13</v>
      </c>
      <c r="I114" s="45">
        <f ca="1">IFERROR(VLOOKUP(H114,IF(H114=H113,INDIRECT("JournalEntry!"&amp;JournalEntry!D$2214&amp;I113+1&amp;JournalEntry!L$2214),INDIRECT("JournalEntry!"&amp;JournalEntry!C$2214)),2,FALSE),"")</f>
        <v>84</v>
      </c>
      <c r="J114" s="191" t="str">
        <f t="shared" ca="1" si="13"/>
        <v>Suppliers 7</v>
      </c>
    </row>
    <row r="115" spans="1:10">
      <c r="A115" s="205">
        <f t="shared" ca="1" si="14"/>
        <v>0</v>
      </c>
      <c r="B115" s="203" t="str">
        <f t="shared" ca="1" si="8"/>
        <v/>
      </c>
      <c r="C115" s="304">
        <f t="shared" ca="1" si="9"/>
        <v>0</v>
      </c>
      <c r="D115" s="192">
        <f t="shared" ca="1" si="10"/>
        <v>0</v>
      </c>
      <c r="E115" s="192">
        <f t="shared" ca="1" si="11"/>
        <v>0</v>
      </c>
      <c r="F115" s="193">
        <f t="shared" ca="1" si="12"/>
        <v>0</v>
      </c>
      <c r="G115" s="80">
        <f ca="1">IFERROR(IF(AND(ABS(SUMIFS(D$2:D115,J$2:J115,J115)-SUMIFS(E$2:E115,J$2:J115,J115)+VLOOKUP(J115,Master!B$1:F$101,5,FALSE))&gt;1000,CD&lt;&gt;PD),"XXXXX",IFERROR(SUMIFS(D$2:D115,J$2:J115,J115)-SUMIFS(E$2:E115,J$2:J115,J115)+VLOOKUP(J115,Master!B$1:F$101,5,FALSE),IF(H115&gt;EOF,"","Balance"))),IF(H115&gt;EOF,"","Balance"))</f>
        <v>24</v>
      </c>
      <c r="H115" s="45">
        <f ca="1">IFERROR(IF(COUNTIF(H$2:H114,H114)&gt;VLOOKUP(H114,LC,2,FALSE),H114+1,H114),"")</f>
        <v>13</v>
      </c>
      <c r="I115" s="45">
        <f ca="1">IFERROR(VLOOKUP(H115,IF(H115=H114,INDIRECT("JournalEntry!"&amp;JournalEntry!D$2214&amp;I114+1&amp;JournalEntry!L$2214),INDIRECT("JournalEntry!"&amp;JournalEntry!C$2214)),2,FALSE),"")</f>
        <v>2113</v>
      </c>
      <c r="J115" s="191" t="str">
        <f t="shared" ca="1" si="13"/>
        <v>Suppliers 7</v>
      </c>
    </row>
    <row r="116" spans="1:10">
      <c r="A116" s="205" t="str">
        <f t="shared" ca="1" si="14"/>
        <v>JNL No</v>
      </c>
      <c r="B116" s="203" t="str">
        <f t="shared" ca="1" si="8"/>
        <v>Date</v>
      </c>
      <c r="C116" s="304" t="str">
        <f t="shared" ca="1" si="9"/>
        <v>Particulars of Suppliers 8</v>
      </c>
      <c r="D116" s="192" t="str">
        <f t="shared" ca="1" si="10"/>
        <v>Dr</v>
      </c>
      <c r="E116" s="192" t="str">
        <f t="shared" ca="1" si="11"/>
        <v>Cr</v>
      </c>
      <c r="F116" s="193" t="str">
        <f t="shared" ca="1" si="12"/>
        <v>Narration</v>
      </c>
      <c r="G116" s="80" t="str">
        <f ca="1">IFERROR(IF(AND(ABS(SUMIFS(D$2:D116,J$2:J116,J116)-SUMIFS(E$2:E116,J$2:J116,J116)+VLOOKUP(J116,Master!B$1:F$101,5,FALSE))&gt;1000,CD&lt;&gt;PD),"XXXXX",IFERROR(SUMIFS(D$2:D116,J$2:J116,J116)-SUMIFS(E$2:E116,J$2:J116,J116)+VLOOKUP(J116,Master!B$1:F$101,5,FALSE),IF(H116&gt;EOF,"","Balance"))),IF(H116&gt;EOF,"","Balance"))</f>
        <v>Balance</v>
      </c>
      <c r="H116" s="45">
        <f ca="1">IFERROR(IF(COUNTIF(H$2:H115,H115)&gt;VLOOKUP(H115,LC,2,FALSE),H115+1,H115),"")</f>
        <v>13</v>
      </c>
      <c r="I116" s="45" t="str">
        <f ca="1">IFERROR(VLOOKUP(H116,IF(H116=H115,INDIRECT("JournalEntry!"&amp;JournalEntry!D$2214&amp;I115+1&amp;JournalEntry!L$2214),INDIRECT("JournalEntry!"&amp;JournalEntry!C$2214)),2,FALSE),"")</f>
        <v/>
      </c>
      <c r="J116" s="191" t="str">
        <f t="shared" ca="1" si="13"/>
        <v>Ledger</v>
      </c>
    </row>
    <row r="117" spans="1:10">
      <c r="A117" s="205">
        <f t="shared" ca="1" si="14"/>
        <v>1</v>
      </c>
      <c r="B117" s="203">
        <f t="shared" ca="1" si="8"/>
        <v>41245</v>
      </c>
      <c r="C117" s="304" t="str">
        <f t="shared" ca="1" si="9"/>
        <v>By Purchase of Product 1 Rs/- 4</v>
      </c>
      <c r="D117" s="192">
        <f t="shared" ca="1" si="10"/>
        <v>0</v>
      </c>
      <c r="E117" s="192">
        <f t="shared" ca="1" si="11"/>
        <v>4</v>
      </c>
      <c r="F117" s="193">
        <f t="shared" ca="1" si="12"/>
        <v>0</v>
      </c>
      <c r="G117" s="80">
        <f ca="1">IFERROR(IF(AND(ABS(SUMIFS(D$2:D117,J$2:J117,J117)-SUMIFS(E$2:E117,J$2:J117,J117)+VLOOKUP(J117,Master!B$1:F$101,5,FALSE))&gt;1000,CD&lt;&gt;PD),"XXXXX",IFERROR(SUMIFS(D$2:D117,J$2:J117,J117)-SUMIFS(E$2:E117,J$2:J117,J117)+VLOOKUP(J117,Master!B$1:F$101,5,FALSE),IF(H117&gt;EOF,"","Balance"))),IF(H117&gt;EOF,"","Balance"))</f>
        <v>-4</v>
      </c>
      <c r="H117" s="45">
        <f ca="1">IFERROR(IF(COUNTIF(H$2:H116,H116)&gt;VLOOKUP(H116,LC,2,FALSE),H116+1,H116),"")</f>
        <v>14</v>
      </c>
      <c r="I117" s="45">
        <f ca="1">IFERROR(VLOOKUP(H117,IF(H117=H116,INDIRECT("JournalEntry!"&amp;JournalEntry!D$2214&amp;I116+1&amp;JournalEntry!L$2214),INDIRECT("JournalEntry!"&amp;JournalEntry!C$2214)),2,FALSE),"")</f>
        <v>3</v>
      </c>
      <c r="J117" s="191" t="str">
        <f t="shared" ca="1" si="13"/>
        <v>Suppliers 8</v>
      </c>
    </row>
    <row r="118" spans="1:10">
      <c r="A118" s="205">
        <f t="shared" ca="1" si="14"/>
        <v>9</v>
      </c>
      <c r="B118" s="203">
        <f t="shared" ca="1" si="8"/>
        <v>41239</v>
      </c>
      <c r="C118" s="304" t="str">
        <f t="shared" ca="1" si="9"/>
        <v>By Purchase of Product 2 Rs/- 3</v>
      </c>
      <c r="D118" s="192">
        <f t="shared" ca="1" si="10"/>
        <v>0</v>
      </c>
      <c r="E118" s="192">
        <f t="shared" ca="1" si="11"/>
        <v>3</v>
      </c>
      <c r="F118" s="193">
        <f t="shared" ca="1" si="12"/>
        <v>0</v>
      </c>
      <c r="G118" s="80">
        <f ca="1">IFERROR(IF(AND(ABS(SUMIFS(D$2:D118,J$2:J118,J118)-SUMIFS(E$2:E118,J$2:J118,J118)+VLOOKUP(J118,Master!B$1:F$101,5,FALSE))&gt;1000,CD&lt;&gt;PD),"XXXXX",IFERROR(SUMIFS(D$2:D118,J$2:J118,J118)-SUMIFS(E$2:E118,J$2:J118,J118)+VLOOKUP(J118,Master!B$1:F$101,5,FALSE),IF(H118&gt;EOF,"","Balance"))),IF(H118&gt;EOF,"","Balance"))</f>
        <v>-7</v>
      </c>
      <c r="H118" s="45">
        <f ca="1">IFERROR(IF(COUNTIF(H$2:H117,H117)&gt;VLOOKUP(H117,LC,2,FALSE),H117+1,H117),"")</f>
        <v>14</v>
      </c>
      <c r="I118" s="45">
        <f ca="1">IFERROR(VLOOKUP(H118,IF(H118=H117,INDIRECT("JournalEntry!"&amp;JournalEntry!D$2214&amp;I117+1&amp;JournalEntry!L$2214),INDIRECT("JournalEntry!"&amp;JournalEntry!C$2214)),2,FALSE),"")</f>
        <v>19</v>
      </c>
      <c r="J118" s="191" t="str">
        <f t="shared" ca="1" si="13"/>
        <v>Suppliers 8</v>
      </c>
    </row>
    <row r="119" spans="1:10">
      <c r="A119" s="205">
        <f t="shared" ca="1" si="14"/>
        <v>19</v>
      </c>
      <c r="B119" s="203">
        <f t="shared" ca="1" si="8"/>
        <v>41203</v>
      </c>
      <c r="C119" s="304" t="str">
        <f t="shared" ca="1" si="9"/>
        <v>By Purchase of Product 1 Rs/- 9</v>
      </c>
      <c r="D119" s="192">
        <f t="shared" ca="1" si="10"/>
        <v>0</v>
      </c>
      <c r="E119" s="192">
        <f t="shared" ca="1" si="11"/>
        <v>9</v>
      </c>
      <c r="F119" s="193">
        <f t="shared" ca="1" si="12"/>
        <v>0</v>
      </c>
      <c r="G119" s="80">
        <f ca="1">IFERROR(IF(AND(ABS(SUMIFS(D$2:D119,J$2:J119,J119)-SUMIFS(E$2:E119,J$2:J119,J119)+VLOOKUP(J119,Master!B$1:F$101,5,FALSE))&gt;1000,CD&lt;&gt;PD),"XXXXX",IFERROR(SUMIFS(D$2:D119,J$2:J119,J119)-SUMIFS(E$2:E119,J$2:J119,J119)+VLOOKUP(J119,Master!B$1:F$101,5,FALSE),IF(H119&gt;EOF,"","Balance"))),IF(H119&gt;EOF,"","Balance"))</f>
        <v>-16</v>
      </c>
      <c r="H119" s="45">
        <f ca="1">IFERROR(IF(COUNTIF(H$2:H118,H118)&gt;VLOOKUP(H118,LC,2,FALSE),H118+1,H118),"")</f>
        <v>14</v>
      </c>
      <c r="I119" s="45">
        <f ca="1">IFERROR(VLOOKUP(H119,IF(H119=H118,INDIRECT("JournalEntry!"&amp;JournalEntry!D$2214&amp;I118+1&amp;JournalEntry!L$2214),INDIRECT("JournalEntry!"&amp;JournalEntry!C$2214)),2,FALSE),"")</f>
        <v>39</v>
      </c>
      <c r="J119" s="191" t="str">
        <f t="shared" ca="1" si="13"/>
        <v>Suppliers 8</v>
      </c>
    </row>
    <row r="120" spans="1:10">
      <c r="A120" s="205">
        <f t="shared" ca="1" si="14"/>
        <v>22</v>
      </c>
      <c r="B120" s="203">
        <f t="shared" ca="1" si="8"/>
        <v>41252</v>
      </c>
      <c r="C120" s="304" t="str">
        <f t="shared" ca="1" si="9"/>
        <v>By Purchase of Product 3 Rs/- 10</v>
      </c>
      <c r="D120" s="192">
        <f t="shared" ca="1" si="10"/>
        <v>0</v>
      </c>
      <c r="E120" s="192">
        <f t="shared" ca="1" si="11"/>
        <v>10</v>
      </c>
      <c r="F120" s="193">
        <f t="shared" ca="1" si="12"/>
        <v>0</v>
      </c>
      <c r="G120" s="80">
        <f ca="1">IFERROR(IF(AND(ABS(SUMIFS(D$2:D120,J$2:J120,J120)-SUMIFS(E$2:E120,J$2:J120,J120)+VLOOKUP(J120,Master!B$1:F$101,5,FALSE))&gt;1000,CD&lt;&gt;PD),"XXXXX",IFERROR(SUMIFS(D$2:D120,J$2:J120,J120)-SUMIFS(E$2:E120,J$2:J120,J120)+VLOOKUP(J120,Master!B$1:F$101,5,FALSE),IF(H120&gt;EOF,"","Balance"))),IF(H120&gt;EOF,"","Balance"))</f>
        <v>-26</v>
      </c>
      <c r="H120" s="45">
        <f ca="1">IFERROR(IF(COUNTIF(H$2:H119,H119)&gt;VLOOKUP(H119,LC,2,FALSE),H119+1,H119),"")</f>
        <v>14</v>
      </c>
      <c r="I120" s="45">
        <f ca="1">IFERROR(VLOOKUP(H120,IF(H120=H119,INDIRECT("JournalEntry!"&amp;JournalEntry!D$2214&amp;I119+1&amp;JournalEntry!L$2214),INDIRECT("JournalEntry!"&amp;JournalEntry!C$2214)),2,FALSE),"")</f>
        <v>45</v>
      </c>
      <c r="J120" s="191" t="str">
        <f t="shared" ca="1" si="13"/>
        <v>Suppliers 8</v>
      </c>
    </row>
    <row r="121" spans="1:10">
      <c r="A121" s="205">
        <f t="shared" ca="1" si="14"/>
        <v>34</v>
      </c>
      <c r="B121" s="203">
        <f t="shared" ca="1" si="8"/>
        <v>41183</v>
      </c>
      <c r="C121" s="304" t="str">
        <f t="shared" ca="1" si="9"/>
        <v>By Bank Rs/-6</v>
      </c>
      <c r="D121" s="192">
        <f t="shared" ca="1" si="10"/>
        <v>6</v>
      </c>
      <c r="E121" s="192">
        <f t="shared" ca="1" si="11"/>
        <v>0</v>
      </c>
      <c r="F121" s="193">
        <f t="shared" ca="1" si="12"/>
        <v>0</v>
      </c>
      <c r="G121" s="80">
        <f ca="1">IFERROR(IF(AND(ABS(SUMIFS(D$2:D121,J$2:J121,J121)-SUMIFS(E$2:E121,J$2:J121,J121)+VLOOKUP(J121,Master!B$1:F$101,5,FALSE))&gt;1000,CD&lt;&gt;PD),"XXXXX",IFERROR(SUMIFS(D$2:D121,J$2:J121,J121)-SUMIFS(E$2:E121,J$2:J121,J121)+VLOOKUP(J121,Master!B$1:F$101,5,FALSE),IF(H121&gt;EOF,"","Balance"))),IF(H121&gt;EOF,"","Balance"))</f>
        <v>-20</v>
      </c>
      <c r="H121" s="45">
        <f ca="1">IFERROR(IF(COUNTIF(H$2:H120,H120)&gt;VLOOKUP(H120,LC,2,FALSE),H120+1,H120),"")</f>
        <v>14</v>
      </c>
      <c r="I121" s="45">
        <f ca="1">IFERROR(VLOOKUP(H121,IF(H121=H120,INDIRECT("JournalEntry!"&amp;JournalEntry!D$2214&amp;I120+1&amp;JournalEntry!L$2214),INDIRECT("JournalEntry!"&amp;JournalEntry!C$2214)),2,FALSE),"")</f>
        <v>68</v>
      </c>
      <c r="J121" s="191" t="str">
        <f t="shared" ca="1" si="13"/>
        <v>Suppliers 8</v>
      </c>
    </row>
    <row r="122" spans="1:10">
      <c r="A122" s="205">
        <f t="shared" ca="1" si="14"/>
        <v>43</v>
      </c>
      <c r="B122" s="203">
        <f t="shared" ca="1" si="8"/>
        <v>41266</v>
      </c>
      <c r="C122" s="304" t="str">
        <f t="shared" ca="1" si="9"/>
        <v>By Cash Rs/-10</v>
      </c>
      <c r="D122" s="192">
        <f t="shared" ca="1" si="10"/>
        <v>10</v>
      </c>
      <c r="E122" s="192">
        <f t="shared" ca="1" si="11"/>
        <v>0</v>
      </c>
      <c r="F122" s="193">
        <f t="shared" ca="1" si="12"/>
        <v>0</v>
      </c>
      <c r="G122" s="80">
        <f ca="1">IFERROR(IF(AND(ABS(SUMIFS(D$2:D122,J$2:J122,J122)-SUMIFS(E$2:E122,J$2:J122,J122)+VLOOKUP(J122,Master!B$1:F$101,5,FALSE))&gt;1000,CD&lt;&gt;PD),"XXXXX",IFERROR(SUMIFS(D$2:D122,J$2:J122,J122)-SUMIFS(E$2:E122,J$2:J122,J122)+VLOOKUP(J122,Master!B$1:F$101,5,FALSE),IF(H122&gt;EOF,"","Balance"))),IF(H122&gt;EOF,"","Balance"))</f>
        <v>-10</v>
      </c>
      <c r="H122" s="45">
        <f ca="1">IFERROR(IF(COUNTIF(H$2:H121,H121)&gt;VLOOKUP(H121,LC,2,FALSE),H121+1,H121),"")</f>
        <v>14</v>
      </c>
      <c r="I122" s="45">
        <f ca="1">IFERROR(VLOOKUP(H122,IF(H122=H121,INDIRECT("JournalEntry!"&amp;JournalEntry!D$2214&amp;I121+1&amp;JournalEntry!L$2214),INDIRECT("JournalEntry!"&amp;JournalEntry!C$2214)),2,FALSE),"")</f>
        <v>86</v>
      </c>
      <c r="J122" s="191" t="str">
        <f t="shared" ca="1" si="13"/>
        <v>Suppliers 8</v>
      </c>
    </row>
    <row r="123" spans="1:10">
      <c r="A123" s="205">
        <f t="shared" ca="1" si="14"/>
        <v>46</v>
      </c>
      <c r="B123" s="203">
        <f t="shared" ca="1" si="8"/>
        <v>41215</v>
      </c>
      <c r="C123" s="304" t="str">
        <f t="shared" ca="1" si="9"/>
        <v>By Bank Rs/-6</v>
      </c>
      <c r="D123" s="192">
        <f t="shared" ca="1" si="10"/>
        <v>6</v>
      </c>
      <c r="E123" s="192">
        <f t="shared" ca="1" si="11"/>
        <v>0</v>
      </c>
      <c r="F123" s="193">
        <f t="shared" ca="1" si="12"/>
        <v>0</v>
      </c>
      <c r="G123" s="80">
        <f ca="1">IFERROR(IF(AND(ABS(SUMIFS(D$2:D123,J$2:J123,J123)-SUMIFS(E$2:E123,J$2:J123,J123)+VLOOKUP(J123,Master!B$1:F$101,5,FALSE))&gt;1000,CD&lt;&gt;PD),"XXXXX",IFERROR(SUMIFS(D$2:D123,J$2:J123,J123)-SUMIFS(E$2:E123,J$2:J123,J123)+VLOOKUP(J123,Master!B$1:F$101,5,FALSE),IF(H123&gt;EOF,"","Balance"))),IF(H123&gt;EOF,"","Balance"))</f>
        <v>-4</v>
      </c>
      <c r="H123" s="45">
        <f ca="1">IFERROR(IF(COUNTIF(H$2:H122,H122)&gt;VLOOKUP(H122,LC,2,FALSE),H122+1,H122),"")</f>
        <v>14</v>
      </c>
      <c r="I123" s="45">
        <f ca="1">IFERROR(VLOOKUP(H123,IF(H123=H122,INDIRECT("JournalEntry!"&amp;JournalEntry!D$2214&amp;I122+1&amp;JournalEntry!L$2214),INDIRECT("JournalEntry!"&amp;JournalEntry!C$2214)),2,FALSE),"")</f>
        <v>92</v>
      </c>
      <c r="J123" s="191" t="str">
        <f t="shared" ca="1" si="13"/>
        <v>Suppliers 8</v>
      </c>
    </row>
    <row r="124" spans="1:10">
      <c r="A124" s="205">
        <f t="shared" ca="1" si="14"/>
        <v>60</v>
      </c>
      <c r="B124" s="203">
        <f t="shared" ca="1" si="8"/>
        <v>41053</v>
      </c>
      <c r="C124" s="304" t="str">
        <f t="shared" ca="1" si="9"/>
        <v>By Bank Rs/-1</v>
      </c>
      <c r="D124" s="192">
        <f t="shared" ca="1" si="10"/>
        <v>1</v>
      </c>
      <c r="E124" s="192">
        <f t="shared" ca="1" si="11"/>
        <v>0</v>
      </c>
      <c r="F124" s="193">
        <f t="shared" ca="1" si="12"/>
        <v>0</v>
      </c>
      <c r="G124" s="80">
        <f ca="1">IFERROR(IF(AND(ABS(SUMIFS(D$2:D124,J$2:J124,J124)-SUMIFS(E$2:E124,J$2:J124,J124)+VLOOKUP(J124,Master!B$1:F$101,5,FALSE))&gt;1000,CD&lt;&gt;PD),"XXXXX",IFERROR(SUMIFS(D$2:D124,J$2:J124,J124)-SUMIFS(E$2:E124,J$2:J124,J124)+VLOOKUP(J124,Master!B$1:F$101,5,FALSE),IF(H124&gt;EOF,"","Balance"))),IF(H124&gt;EOF,"","Balance"))</f>
        <v>-3</v>
      </c>
      <c r="H124" s="45">
        <f ca="1">IFERROR(IF(COUNTIF(H$2:H123,H123)&gt;VLOOKUP(H123,LC,2,FALSE),H123+1,H123),"")</f>
        <v>14</v>
      </c>
      <c r="I124" s="45">
        <f ca="1">IFERROR(VLOOKUP(H124,IF(H124=H123,INDIRECT("JournalEntry!"&amp;JournalEntry!D$2214&amp;I123+1&amp;JournalEntry!L$2214),INDIRECT("JournalEntry!"&amp;JournalEntry!C$2214)),2,FALSE),"")</f>
        <v>120</v>
      </c>
      <c r="J124" s="191" t="str">
        <f t="shared" ca="1" si="13"/>
        <v>Suppliers 8</v>
      </c>
    </row>
    <row r="125" spans="1:10">
      <c r="A125" s="205">
        <f t="shared" ca="1" si="14"/>
        <v>61</v>
      </c>
      <c r="B125" s="203">
        <f t="shared" ca="1" si="8"/>
        <v>41251</v>
      </c>
      <c r="C125" s="304" t="str">
        <f t="shared" ca="1" si="9"/>
        <v>By Cash Rs/-7</v>
      </c>
      <c r="D125" s="192">
        <f t="shared" ca="1" si="10"/>
        <v>7</v>
      </c>
      <c r="E125" s="192">
        <f t="shared" ca="1" si="11"/>
        <v>0</v>
      </c>
      <c r="F125" s="193">
        <f t="shared" ca="1" si="12"/>
        <v>0</v>
      </c>
      <c r="G125" s="80">
        <f ca="1">IFERROR(IF(AND(ABS(SUMIFS(D$2:D125,J$2:J125,J125)-SUMIFS(E$2:E125,J$2:J125,J125)+VLOOKUP(J125,Master!B$1:F$101,5,FALSE))&gt;1000,CD&lt;&gt;PD),"XXXXX",IFERROR(SUMIFS(D$2:D125,J$2:J125,J125)-SUMIFS(E$2:E125,J$2:J125,J125)+VLOOKUP(J125,Master!B$1:F$101,5,FALSE),IF(H125&gt;EOF,"","Balance"))),IF(H125&gt;EOF,"","Balance"))</f>
        <v>4</v>
      </c>
      <c r="H125" s="45">
        <f ca="1">IFERROR(IF(COUNTIF(H$2:H124,H124)&gt;VLOOKUP(H124,LC,2,FALSE),H124+1,H124),"")</f>
        <v>14</v>
      </c>
      <c r="I125" s="45">
        <f ca="1">IFERROR(VLOOKUP(H125,IF(H125=H124,INDIRECT("JournalEntry!"&amp;JournalEntry!D$2214&amp;I124+1&amp;JournalEntry!L$2214),INDIRECT("JournalEntry!"&amp;JournalEntry!C$2214)),2,FALSE),"")</f>
        <v>122</v>
      </c>
      <c r="J125" s="191" t="str">
        <f t="shared" ca="1" si="13"/>
        <v>Suppliers 8</v>
      </c>
    </row>
    <row r="126" spans="1:10">
      <c r="A126" s="205">
        <f t="shared" ca="1" si="14"/>
        <v>67</v>
      </c>
      <c r="B126" s="203">
        <f t="shared" ca="1" si="8"/>
        <v>41156</v>
      </c>
      <c r="C126" s="304" t="str">
        <f t="shared" ca="1" si="9"/>
        <v>By Cash Rs/-8</v>
      </c>
      <c r="D126" s="192">
        <f t="shared" ca="1" si="10"/>
        <v>8</v>
      </c>
      <c r="E126" s="192">
        <f t="shared" ca="1" si="11"/>
        <v>0</v>
      </c>
      <c r="F126" s="193">
        <f t="shared" ca="1" si="12"/>
        <v>0</v>
      </c>
      <c r="G126" s="80">
        <f ca="1">IFERROR(IF(AND(ABS(SUMIFS(D$2:D126,J$2:J126,J126)-SUMIFS(E$2:E126,J$2:J126,J126)+VLOOKUP(J126,Master!B$1:F$101,5,FALSE))&gt;1000,CD&lt;&gt;PD),"XXXXX",IFERROR(SUMIFS(D$2:D126,J$2:J126,J126)-SUMIFS(E$2:E126,J$2:J126,J126)+VLOOKUP(J126,Master!B$1:F$101,5,FALSE),IF(H126&gt;EOF,"","Balance"))),IF(H126&gt;EOF,"","Balance"))</f>
        <v>12</v>
      </c>
      <c r="H126" s="45">
        <f ca="1">IFERROR(IF(COUNTIF(H$2:H125,H125)&gt;VLOOKUP(H125,LC,2,FALSE),H125+1,H125),"")</f>
        <v>14</v>
      </c>
      <c r="I126" s="45">
        <f ca="1">IFERROR(VLOOKUP(H126,IF(H126=H125,INDIRECT("JournalEntry!"&amp;JournalEntry!D$2214&amp;I125+1&amp;JournalEntry!L$2214),INDIRECT("JournalEntry!"&amp;JournalEntry!C$2214)),2,FALSE),"")</f>
        <v>134</v>
      </c>
      <c r="J126" s="191" t="str">
        <f t="shared" ca="1" si="13"/>
        <v>Suppliers 8</v>
      </c>
    </row>
    <row r="127" spans="1:10">
      <c r="A127" s="205">
        <f t="shared" ca="1" si="14"/>
        <v>68</v>
      </c>
      <c r="B127" s="203">
        <f t="shared" ca="1" si="8"/>
        <v>41245</v>
      </c>
      <c r="C127" s="304" t="str">
        <f t="shared" ca="1" si="9"/>
        <v>By Bank Rs/-5</v>
      </c>
      <c r="D127" s="192">
        <f t="shared" ca="1" si="10"/>
        <v>5</v>
      </c>
      <c r="E127" s="192">
        <f t="shared" ca="1" si="11"/>
        <v>0</v>
      </c>
      <c r="F127" s="193">
        <f t="shared" ca="1" si="12"/>
        <v>0</v>
      </c>
      <c r="G127" s="80">
        <f ca="1">IFERROR(IF(AND(ABS(SUMIFS(D$2:D127,J$2:J127,J127)-SUMIFS(E$2:E127,J$2:J127,J127)+VLOOKUP(J127,Master!B$1:F$101,5,FALSE))&gt;1000,CD&lt;&gt;PD),"XXXXX",IFERROR(SUMIFS(D$2:D127,J$2:J127,J127)-SUMIFS(E$2:E127,J$2:J127,J127)+VLOOKUP(J127,Master!B$1:F$101,5,FALSE),IF(H127&gt;EOF,"","Balance"))),IF(H127&gt;EOF,"","Balance"))</f>
        <v>17</v>
      </c>
      <c r="H127" s="45">
        <f ca="1">IFERROR(IF(COUNTIF(H$2:H126,H126)&gt;VLOOKUP(H126,LC,2,FALSE),H126+1,H126),"")</f>
        <v>14</v>
      </c>
      <c r="I127" s="45">
        <f ca="1">IFERROR(VLOOKUP(H127,IF(H127=H126,INDIRECT("JournalEntry!"&amp;JournalEntry!D$2214&amp;I126+1&amp;JournalEntry!L$2214),INDIRECT("JournalEntry!"&amp;JournalEntry!C$2214)),2,FALSE),"")</f>
        <v>136</v>
      </c>
      <c r="J127" s="191" t="str">
        <f t="shared" ca="1" si="13"/>
        <v>Suppliers 8</v>
      </c>
    </row>
    <row r="128" spans="1:10">
      <c r="A128" s="205">
        <f t="shared" ca="1" si="14"/>
        <v>74</v>
      </c>
      <c r="B128" s="203">
        <f t="shared" ca="1" si="8"/>
        <v>41032</v>
      </c>
      <c r="C128" s="304" t="str">
        <f t="shared" ca="1" si="9"/>
        <v>By Cash Rs/-9</v>
      </c>
      <c r="D128" s="192">
        <f t="shared" ca="1" si="10"/>
        <v>9</v>
      </c>
      <c r="E128" s="192">
        <f t="shared" ca="1" si="11"/>
        <v>0</v>
      </c>
      <c r="F128" s="193">
        <f t="shared" ca="1" si="12"/>
        <v>0</v>
      </c>
      <c r="G128" s="80">
        <f ca="1">IFERROR(IF(AND(ABS(SUMIFS(D$2:D128,J$2:J128,J128)-SUMIFS(E$2:E128,J$2:J128,J128)+VLOOKUP(J128,Master!B$1:F$101,5,FALSE))&gt;1000,CD&lt;&gt;PD),"XXXXX",IFERROR(SUMIFS(D$2:D128,J$2:J128,J128)-SUMIFS(E$2:E128,J$2:J128,J128)+VLOOKUP(J128,Master!B$1:F$101,5,FALSE),IF(H128&gt;EOF,"","Balance"))),IF(H128&gt;EOF,"","Balance"))</f>
        <v>26</v>
      </c>
      <c r="H128" s="45">
        <f ca="1">IFERROR(IF(COUNTIF(H$2:H127,H127)&gt;VLOOKUP(H127,LC,2,FALSE),H127+1,H127),"")</f>
        <v>14</v>
      </c>
      <c r="I128" s="45">
        <f ca="1">IFERROR(VLOOKUP(H128,IF(H128=H127,INDIRECT("JournalEntry!"&amp;JournalEntry!D$2214&amp;I127+1&amp;JournalEntry!L$2214),INDIRECT("JournalEntry!"&amp;JournalEntry!C$2214)),2,FALSE),"")</f>
        <v>148</v>
      </c>
      <c r="J128" s="191" t="str">
        <f t="shared" ca="1" si="13"/>
        <v>Suppliers 8</v>
      </c>
    </row>
    <row r="129" spans="1:10">
      <c r="A129" s="205">
        <f t="shared" ca="1" si="14"/>
        <v>0</v>
      </c>
      <c r="B129" s="203" t="str">
        <f t="shared" ca="1" si="8"/>
        <v/>
      </c>
      <c r="C129" s="304">
        <f t="shared" ca="1" si="9"/>
        <v>0</v>
      </c>
      <c r="D129" s="192">
        <f t="shared" ca="1" si="10"/>
        <v>0</v>
      </c>
      <c r="E129" s="192">
        <f t="shared" ca="1" si="11"/>
        <v>0</v>
      </c>
      <c r="F129" s="193">
        <f t="shared" ca="1" si="12"/>
        <v>0</v>
      </c>
      <c r="G129" s="80">
        <f ca="1">IFERROR(IF(AND(ABS(SUMIFS(D$2:D129,J$2:J129,J129)-SUMIFS(E$2:E129,J$2:J129,J129)+VLOOKUP(J129,Master!B$1:F$101,5,FALSE))&gt;1000,CD&lt;&gt;PD),"XXXXX",IFERROR(SUMIFS(D$2:D129,J$2:J129,J129)-SUMIFS(E$2:E129,J$2:J129,J129)+VLOOKUP(J129,Master!B$1:F$101,5,FALSE),IF(H129&gt;EOF,"","Balance"))),IF(H129&gt;EOF,"","Balance"))</f>
        <v>26</v>
      </c>
      <c r="H129" s="45">
        <f ca="1">IFERROR(IF(COUNTIF(H$2:H128,H128)&gt;VLOOKUP(H128,LC,2,FALSE),H128+1,H128),"")</f>
        <v>14</v>
      </c>
      <c r="I129" s="45">
        <f ca="1">IFERROR(VLOOKUP(H129,IF(H129=H128,INDIRECT("JournalEntry!"&amp;JournalEntry!D$2214&amp;I128+1&amp;JournalEntry!L$2214),INDIRECT("JournalEntry!"&amp;JournalEntry!C$2214)),2,FALSE),"")</f>
        <v>2114</v>
      </c>
      <c r="J129" s="191" t="str">
        <f t="shared" ca="1" si="13"/>
        <v>Suppliers 8</v>
      </c>
    </row>
    <row r="130" spans="1:10">
      <c r="A130" s="205" t="str">
        <f t="shared" ca="1" si="14"/>
        <v>JNL No</v>
      </c>
      <c r="B130" s="203" t="str">
        <f t="shared" ref="B130:B193" ca="1" si="15">IFERROR(INDIRECT("JournalEntry!j"&amp;I130),IF(H130&gt;EOF,"","Date"))</f>
        <v>Date</v>
      </c>
      <c r="C130" s="304" t="str">
        <f t="shared" ref="C130:C193" ca="1" si="16">IFERROR(INDIRECT("JournalEntry!k"&amp;I130),IF(H130&gt;EOF,"","Particulars of "&amp; VLOOKUP(H130+1,LR,3,FALSE)))</f>
        <v>Particulars of Sales of Product 1</v>
      </c>
      <c r="D130" s="192" t="str">
        <f t="shared" ref="D130:D193" ca="1" si="17">IFERROR(INDIRECT("JournalEntry!d"&amp;I130),IF(H130&gt;EOF,"","Dr"))</f>
        <v>Dr</v>
      </c>
      <c r="E130" s="192" t="str">
        <f t="shared" ref="E130:E193" ca="1" si="18">IFERROR(INDIRECT("JournalEntry!e"&amp;I130),IF(H130&gt;EOF,"","Cr"))</f>
        <v>Cr</v>
      </c>
      <c r="F130" s="193" t="str">
        <f t="shared" ref="F130:F193" ca="1" si="19">IFERROR(INDIRECT("JournalEntry!f"&amp;I130),IF(H130&gt;EOF,"","Narration"))</f>
        <v>Narration</v>
      </c>
      <c r="G130" s="80" t="str">
        <f ca="1">IFERROR(IF(AND(ABS(SUMIFS(D$2:D130,J$2:J130,J130)-SUMIFS(E$2:E130,J$2:J130,J130)+VLOOKUP(J130,Master!B$1:F$101,5,FALSE))&gt;1000,CD&lt;&gt;PD),"XXXXX",IFERROR(SUMIFS(D$2:D130,J$2:J130,J130)-SUMIFS(E$2:E130,J$2:J130,J130)+VLOOKUP(J130,Master!B$1:F$101,5,FALSE),IF(H130&gt;EOF,"","Balance"))),IF(H130&gt;EOF,"","Balance"))</f>
        <v>Balance</v>
      </c>
      <c r="H130" s="45">
        <f ca="1">IFERROR(IF(COUNTIF(H$2:H129,H129)&gt;VLOOKUP(H129,LC,2,FALSE),H129+1,H129),"")</f>
        <v>14</v>
      </c>
      <c r="I130" s="45" t="str">
        <f ca="1">IFERROR(VLOOKUP(H130,IF(H130=H129,INDIRECT("JournalEntry!"&amp;JournalEntry!D$2214&amp;I129+1&amp;JournalEntry!L$2214),INDIRECT("JournalEntry!"&amp;JournalEntry!C$2214)),2,FALSE),"")</f>
        <v/>
      </c>
      <c r="J130" s="191" t="str">
        <f t="shared" ref="J130:J193" ca="1" si="20">IFERROR(INDIRECT("JournalEntry!c"&amp;I130),IF(H130&gt;EOF,"","Ledger"))</f>
        <v>Ledger</v>
      </c>
    </row>
    <row r="131" spans="1:10">
      <c r="A131" s="205">
        <f t="shared" ref="A131:A194" ca="1" si="21">IFERROR(INDIRECT("JournalEntry!a"&amp;I131),IF(H131&gt;EOF,"","JNL No"))</f>
        <v>83</v>
      </c>
      <c r="B131" s="203">
        <f t="shared" ca="1" si="15"/>
        <v>41199</v>
      </c>
      <c r="C131" s="304" t="str">
        <f t="shared" ca="1" si="16"/>
        <v>By Customers 2 Rs/-10</v>
      </c>
      <c r="D131" s="192">
        <f t="shared" ca="1" si="17"/>
        <v>0</v>
      </c>
      <c r="E131" s="192">
        <f t="shared" ca="1" si="18"/>
        <v>10</v>
      </c>
      <c r="F131" s="193">
        <f t="shared" ca="1" si="19"/>
        <v>0</v>
      </c>
      <c r="G131" s="80">
        <f ca="1">IFERROR(IF(AND(ABS(SUMIFS(D$2:D131,J$2:J131,J131)-SUMIFS(E$2:E131,J$2:J131,J131)+VLOOKUP(J131,Master!B$1:F$101,5,FALSE))&gt;1000,CD&lt;&gt;PD),"XXXXX",IFERROR(SUMIFS(D$2:D131,J$2:J131,J131)-SUMIFS(E$2:E131,J$2:J131,J131)+VLOOKUP(J131,Master!B$1:F$101,5,FALSE),IF(H131&gt;EOF,"","Balance"))),IF(H131&gt;EOF,"","Balance"))</f>
        <v>-10</v>
      </c>
      <c r="H131" s="45">
        <f ca="1">IFERROR(IF(COUNTIF(H$2:H130,H130)&gt;VLOOKUP(H130,LC,2,FALSE),H130+1,H130),"")</f>
        <v>15</v>
      </c>
      <c r="I131" s="45">
        <f ca="1">IFERROR(VLOOKUP(H131,IF(H131=H130,INDIRECT("JournalEntry!"&amp;JournalEntry!D$2214&amp;I130+1&amp;JournalEntry!L$2214),INDIRECT("JournalEntry!"&amp;JournalEntry!C$2214)),2,FALSE),"")</f>
        <v>166</v>
      </c>
      <c r="J131" s="191" t="str">
        <f t="shared" ca="1" si="20"/>
        <v>Sales of Product 1</v>
      </c>
    </row>
    <row r="132" spans="1:10">
      <c r="A132" s="205">
        <f t="shared" ca="1" si="21"/>
        <v>88</v>
      </c>
      <c r="B132" s="203">
        <f t="shared" ca="1" si="15"/>
        <v>41202</v>
      </c>
      <c r="C132" s="304" t="str">
        <f t="shared" ca="1" si="16"/>
        <v>By Customers 4 Rs/-3</v>
      </c>
      <c r="D132" s="192">
        <f t="shared" ca="1" si="17"/>
        <v>0</v>
      </c>
      <c r="E132" s="192">
        <f t="shared" ca="1" si="18"/>
        <v>3</v>
      </c>
      <c r="F132" s="193">
        <f t="shared" ca="1" si="19"/>
        <v>0</v>
      </c>
      <c r="G132" s="80">
        <f ca="1">IFERROR(IF(AND(ABS(SUMIFS(D$2:D132,J$2:J132,J132)-SUMIFS(E$2:E132,J$2:J132,J132)+VLOOKUP(J132,Master!B$1:F$101,5,FALSE))&gt;1000,CD&lt;&gt;PD),"XXXXX",IFERROR(SUMIFS(D$2:D132,J$2:J132,J132)-SUMIFS(E$2:E132,J$2:J132,J132)+VLOOKUP(J132,Master!B$1:F$101,5,FALSE),IF(H132&gt;EOF,"","Balance"))),IF(H132&gt;EOF,"","Balance"))</f>
        <v>-13</v>
      </c>
      <c r="H132" s="45">
        <f ca="1">IFERROR(IF(COUNTIF(H$2:H131,H131)&gt;VLOOKUP(H131,LC,2,FALSE),H131+1,H131),"")</f>
        <v>15</v>
      </c>
      <c r="I132" s="45">
        <f ca="1">IFERROR(VLOOKUP(H132,IF(H132=H131,INDIRECT("JournalEntry!"&amp;JournalEntry!D$2214&amp;I131+1&amp;JournalEntry!L$2214),INDIRECT("JournalEntry!"&amp;JournalEntry!C$2214)),2,FALSE),"")</f>
        <v>176</v>
      </c>
      <c r="J132" s="191" t="str">
        <f t="shared" ca="1" si="20"/>
        <v>Sales of Product 1</v>
      </c>
    </row>
    <row r="133" spans="1:10">
      <c r="A133" s="205">
        <f t="shared" ca="1" si="21"/>
        <v>90</v>
      </c>
      <c r="B133" s="203">
        <f t="shared" ca="1" si="15"/>
        <v>41051</v>
      </c>
      <c r="C133" s="304" t="str">
        <f t="shared" ca="1" si="16"/>
        <v>By Customers 1 Rs/-8</v>
      </c>
      <c r="D133" s="192">
        <f t="shared" ca="1" si="17"/>
        <v>0</v>
      </c>
      <c r="E133" s="192">
        <f t="shared" ca="1" si="18"/>
        <v>8</v>
      </c>
      <c r="F133" s="193">
        <f t="shared" ca="1" si="19"/>
        <v>0</v>
      </c>
      <c r="G133" s="80">
        <f ca="1">IFERROR(IF(AND(ABS(SUMIFS(D$2:D133,J$2:J133,J133)-SUMIFS(E$2:E133,J$2:J133,J133)+VLOOKUP(J133,Master!B$1:F$101,5,FALSE))&gt;1000,CD&lt;&gt;PD),"XXXXX",IFERROR(SUMIFS(D$2:D133,J$2:J133,J133)-SUMIFS(E$2:E133,J$2:J133,J133)+VLOOKUP(J133,Master!B$1:F$101,5,FALSE),IF(H133&gt;EOF,"","Balance"))),IF(H133&gt;EOF,"","Balance"))</f>
        <v>-21</v>
      </c>
      <c r="H133" s="45">
        <f ca="1">IFERROR(IF(COUNTIF(H$2:H132,H132)&gt;VLOOKUP(H132,LC,2,FALSE),H132+1,H132),"")</f>
        <v>15</v>
      </c>
      <c r="I133" s="45">
        <f ca="1">IFERROR(VLOOKUP(H133,IF(H133=H132,INDIRECT("JournalEntry!"&amp;JournalEntry!D$2214&amp;I132+1&amp;JournalEntry!L$2214),INDIRECT("JournalEntry!"&amp;JournalEntry!C$2214)),2,FALSE),"")</f>
        <v>180</v>
      </c>
      <c r="J133" s="191" t="str">
        <f t="shared" ca="1" si="20"/>
        <v>Sales of Product 1</v>
      </c>
    </row>
    <row r="134" spans="1:10">
      <c r="A134" s="205">
        <f t="shared" ca="1" si="21"/>
        <v>91</v>
      </c>
      <c r="B134" s="203">
        <f t="shared" ca="1" si="15"/>
        <v>41020</v>
      </c>
      <c r="C134" s="304" t="str">
        <f t="shared" ca="1" si="16"/>
        <v>By Customers 5 Rs/-9</v>
      </c>
      <c r="D134" s="192">
        <f t="shared" ca="1" si="17"/>
        <v>0</v>
      </c>
      <c r="E134" s="192">
        <f t="shared" ca="1" si="18"/>
        <v>9</v>
      </c>
      <c r="F134" s="193">
        <f t="shared" ca="1" si="19"/>
        <v>0</v>
      </c>
      <c r="G134" s="80">
        <f ca="1">IFERROR(IF(AND(ABS(SUMIFS(D$2:D134,J$2:J134,J134)-SUMIFS(E$2:E134,J$2:J134,J134)+VLOOKUP(J134,Master!B$1:F$101,5,FALSE))&gt;1000,CD&lt;&gt;PD),"XXXXX",IFERROR(SUMIFS(D$2:D134,J$2:J134,J134)-SUMIFS(E$2:E134,J$2:J134,J134)+VLOOKUP(J134,Master!B$1:F$101,5,FALSE),IF(H134&gt;EOF,"","Balance"))),IF(H134&gt;EOF,"","Balance"))</f>
        <v>-30</v>
      </c>
      <c r="H134" s="45">
        <f ca="1">IFERROR(IF(COUNTIF(H$2:H133,H133)&gt;VLOOKUP(H133,LC,2,FALSE),H133+1,H133),"")</f>
        <v>15</v>
      </c>
      <c r="I134" s="45">
        <f ca="1">IFERROR(VLOOKUP(H134,IF(H134=H133,INDIRECT("JournalEntry!"&amp;JournalEntry!D$2214&amp;I133+1&amp;JournalEntry!L$2214),INDIRECT("JournalEntry!"&amp;JournalEntry!C$2214)),2,FALSE),"")</f>
        <v>182</v>
      </c>
      <c r="J134" s="191" t="str">
        <f t="shared" ca="1" si="20"/>
        <v>Sales of Product 1</v>
      </c>
    </row>
    <row r="135" spans="1:10">
      <c r="A135" s="205">
        <f t="shared" ca="1" si="21"/>
        <v>93</v>
      </c>
      <c r="B135" s="203">
        <f t="shared" ca="1" si="15"/>
        <v>41074</v>
      </c>
      <c r="C135" s="304" t="str">
        <f t="shared" ca="1" si="16"/>
        <v>By Customers 7 Rs/-1</v>
      </c>
      <c r="D135" s="192">
        <f t="shared" ca="1" si="17"/>
        <v>0</v>
      </c>
      <c r="E135" s="192">
        <f t="shared" ca="1" si="18"/>
        <v>1</v>
      </c>
      <c r="F135" s="193">
        <f t="shared" ca="1" si="19"/>
        <v>0</v>
      </c>
      <c r="G135" s="80">
        <f ca="1">IFERROR(IF(AND(ABS(SUMIFS(D$2:D135,J$2:J135,J135)-SUMIFS(E$2:E135,J$2:J135,J135)+VLOOKUP(J135,Master!B$1:F$101,5,FALSE))&gt;1000,CD&lt;&gt;PD),"XXXXX",IFERROR(SUMIFS(D$2:D135,J$2:J135,J135)-SUMIFS(E$2:E135,J$2:J135,J135)+VLOOKUP(J135,Master!B$1:F$101,5,FALSE),IF(H135&gt;EOF,"","Balance"))),IF(H135&gt;EOF,"","Balance"))</f>
        <v>-31</v>
      </c>
      <c r="H135" s="45">
        <f ca="1">IFERROR(IF(COUNTIF(H$2:H134,H134)&gt;VLOOKUP(H134,LC,2,FALSE),H134+1,H134),"")</f>
        <v>15</v>
      </c>
      <c r="I135" s="45">
        <f ca="1">IFERROR(VLOOKUP(H135,IF(H135=H134,INDIRECT("JournalEntry!"&amp;JournalEntry!D$2214&amp;I134+1&amp;JournalEntry!L$2214),INDIRECT("JournalEntry!"&amp;JournalEntry!C$2214)),2,FALSE),"")</f>
        <v>186</v>
      </c>
      <c r="J135" s="191" t="str">
        <f t="shared" ca="1" si="20"/>
        <v>Sales of Product 1</v>
      </c>
    </row>
    <row r="136" spans="1:10">
      <c r="A136" s="205">
        <f t="shared" ca="1" si="21"/>
        <v>95</v>
      </c>
      <c r="B136" s="203">
        <f t="shared" ca="1" si="15"/>
        <v>41263</v>
      </c>
      <c r="C136" s="304" t="str">
        <f t="shared" ca="1" si="16"/>
        <v>By Customers 7 Rs/-7</v>
      </c>
      <c r="D136" s="192">
        <f t="shared" ca="1" si="17"/>
        <v>0</v>
      </c>
      <c r="E136" s="192">
        <f t="shared" ca="1" si="18"/>
        <v>7</v>
      </c>
      <c r="F136" s="193">
        <f t="shared" ca="1" si="19"/>
        <v>0</v>
      </c>
      <c r="G136" s="80">
        <f ca="1">IFERROR(IF(AND(ABS(SUMIFS(D$2:D136,J$2:J136,J136)-SUMIFS(E$2:E136,J$2:J136,J136)+VLOOKUP(J136,Master!B$1:F$101,5,FALSE))&gt;1000,CD&lt;&gt;PD),"XXXXX",IFERROR(SUMIFS(D$2:D136,J$2:J136,J136)-SUMIFS(E$2:E136,J$2:J136,J136)+VLOOKUP(J136,Master!B$1:F$101,5,FALSE),IF(H136&gt;EOF,"","Balance"))),IF(H136&gt;EOF,"","Balance"))</f>
        <v>-38</v>
      </c>
      <c r="H136" s="45">
        <f ca="1">IFERROR(IF(COUNTIF(H$2:H135,H135)&gt;VLOOKUP(H135,LC,2,FALSE),H135+1,H135),"")</f>
        <v>15</v>
      </c>
      <c r="I136" s="45">
        <f ca="1">IFERROR(VLOOKUP(H136,IF(H136=H135,INDIRECT("JournalEntry!"&amp;JournalEntry!D$2214&amp;I135+1&amp;JournalEntry!L$2214),INDIRECT("JournalEntry!"&amp;JournalEntry!C$2214)),2,FALSE),"")</f>
        <v>190</v>
      </c>
      <c r="J136" s="191" t="str">
        <f t="shared" ca="1" si="20"/>
        <v>Sales of Product 1</v>
      </c>
    </row>
    <row r="137" spans="1:10">
      <c r="A137" s="205">
        <f t="shared" ca="1" si="21"/>
        <v>98</v>
      </c>
      <c r="B137" s="203">
        <f t="shared" ca="1" si="15"/>
        <v>41175</v>
      </c>
      <c r="C137" s="304" t="str">
        <f t="shared" ca="1" si="16"/>
        <v>By Customers 7 Rs/-4</v>
      </c>
      <c r="D137" s="192">
        <f t="shared" ca="1" si="17"/>
        <v>0</v>
      </c>
      <c r="E137" s="192">
        <f t="shared" ca="1" si="18"/>
        <v>4</v>
      </c>
      <c r="F137" s="193">
        <f t="shared" ca="1" si="19"/>
        <v>0</v>
      </c>
      <c r="G137" s="80">
        <f ca="1">IFERROR(IF(AND(ABS(SUMIFS(D$2:D137,J$2:J137,J137)-SUMIFS(E$2:E137,J$2:J137,J137)+VLOOKUP(J137,Master!B$1:F$101,5,FALSE))&gt;1000,CD&lt;&gt;PD),"XXXXX",IFERROR(SUMIFS(D$2:D137,J$2:J137,J137)-SUMIFS(E$2:E137,J$2:J137,J137)+VLOOKUP(J137,Master!B$1:F$101,5,FALSE),IF(H137&gt;EOF,"","Balance"))),IF(H137&gt;EOF,"","Balance"))</f>
        <v>-42</v>
      </c>
      <c r="H137" s="45">
        <f ca="1">IFERROR(IF(COUNTIF(H$2:H136,H136)&gt;VLOOKUP(H136,LC,2,FALSE),H136+1,H136),"")</f>
        <v>15</v>
      </c>
      <c r="I137" s="45">
        <f ca="1">IFERROR(VLOOKUP(H137,IF(H137=H136,INDIRECT("JournalEntry!"&amp;JournalEntry!D$2214&amp;I136+1&amp;JournalEntry!L$2214),INDIRECT("JournalEntry!"&amp;JournalEntry!C$2214)),2,FALSE),"")</f>
        <v>196</v>
      </c>
      <c r="J137" s="191" t="str">
        <f t="shared" ca="1" si="20"/>
        <v>Sales of Product 1</v>
      </c>
    </row>
    <row r="138" spans="1:10">
      <c r="A138" s="205">
        <f t="shared" ca="1" si="21"/>
        <v>0</v>
      </c>
      <c r="B138" s="203" t="str">
        <f t="shared" ca="1" si="15"/>
        <v/>
      </c>
      <c r="C138" s="304">
        <f t="shared" ca="1" si="16"/>
        <v>0</v>
      </c>
      <c r="D138" s="192">
        <f t="shared" ca="1" si="17"/>
        <v>0</v>
      </c>
      <c r="E138" s="192">
        <f t="shared" ca="1" si="18"/>
        <v>0</v>
      </c>
      <c r="F138" s="193">
        <f t="shared" ca="1" si="19"/>
        <v>0</v>
      </c>
      <c r="G138" s="80">
        <f ca="1">IFERROR(IF(AND(ABS(SUMIFS(D$2:D138,J$2:J138,J138)-SUMIFS(E$2:E138,J$2:J138,J138)+VLOOKUP(J138,Master!B$1:F$101,5,FALSE))&gt;1000,CD&lt;&gt;PD),"XXXXX",IFERROR(SUMIFS(D$2:D138,J$2:J138,J138)-SUMIFS(E$2:E138,J$2:J138,J138)+VLOOKUP(J138,Master!B$1:F$101,5,FALSE),IF(H138&gt;EOF,"","Balance"))),IF(H138&gt;EOF,"","Balance"))</f>
        <v>-42</v>
      </c>
      <c r="H138" s="45">
        <f ca="1">IFERROR(IF(COUNTIF(H$2:H137,H137)&gt;VLOOKUP(H137,LC,2,FALSE),H137+1,H137),"")</f>
        <v>15</v>
      </c>
      <c r="I138" s="45">
        <f ca="1">IFERROR(VLOOKUP(H138,IF(H138=H137,INDIRECT("JournalEntry!"&amp;JournalEntry!D$2214&amp;I137+1&amp;JournalEntry!L$2214),INDIRECT("JournalEntry!"&amp;JournalEntry!C$2214)),2,FALSE),"")</f>
        <v>2115</v>
      </c>
      <c r="J138" s="191" t="str">
        <f t="shared" ca="1" si="20"/>
        <v>Sales of Product 1</v>
      </c>
    </row>
    <row r="139" spans="1:10">
      <c r="A139" s="205" t="str">
        <f t="shared" ca="1" si="21"/>
        <v>JNL No</v>
      </c>
      <c r="B139" s="203" t="str">
        <f t="shared" ca="1" si="15"/>
        <v>Date</v>
      </c>
      <c r="C139" s="304" t="str">
        <f t="shared" ca="1" si="16"/>
        <v>Particulars of Sales of Product 2</v>
      </c>
      <c r="D139" s="192" t="str">
        <f t="shared" ca="1" si="17"/>
        <v>Dr</v>
      </c>
      <c r="E139" s="192" t="str">
        <f t="shared" ca="1" si="18"/>
        <v>Cr</v>
      </c>
      <c r="F139" s="193" t="str">
        <f t="shared" ca="1" si="19"/>
        <v>Narration</v>
      </c>
      <c r="G139" s="80" t="str">
        <f ca="1">IFERROR(IF(AND(ABS(SUMIFS(D$2:D139,J$2:J139,J139)-SUMIFS(E$2:E139,J$2:J139,J139)+VLOOKUP(J139,Master!B$1:F$101,5,FALSE))&gt;1000,CD&lt;&gt;PD),"XXXXX",IFERROR(SUMIFS(D$2:D139,J$2:J139,J139)-SUMIFS(E$2:E139,J$2:J139,J139)+VLOOKUP(J139,Master!B$1:F$101,5,FALSE),IF(H139&gt;EOF,"","Balance"))),IF(H139&gt;EOF,"","Balance"))</f>
        <v>Balance</v>
      </c>
      <c r="H139" s="45">
        <f ca="1">IFERROR(IF(COUNTIF(H$2:H138,H138)&gt;VLOOKUP(H138,LC,2,FALSE),H138+1,H138),"")</f>
        <v>15</v>
      </c>
      <c r="I139" s="45" t="str">
        <f ca="1">IFERROR(VLOOKUP(H139,IF(H139=H138,INDIRECT("JournalEntry!"&amp;JournalEntry!D$2214&amp;I138+1&amp;JournalEntry!L$2214),INDIRECT("JournalEntry!"&amp;JournalEntry!C$2214)),2,FALSE),"")</f>
        <v/>
      </c>
      <c r="J139" s="191" t="str">
        <f t="shared" ca="1" si="20"/>
        <v>Ledger</v>
      </c>
    </row>
    <row r="140" spans="1:10">
      <c r="A140" s="205">
        <f t="shared" ca="1" si="21"/>
        <v>78</v>
      </c>
      <c r="B140" s="203">
        <f t="shared" ca="1" si="15"/>
        <v>41146</v>
      </c>
      <c r="C140" s="304" t="str">
        <f t="shared" ca="1" si="16"/>
        <v>By Customers 5 Rs/-5</v>
      </c>
      <c r="D140" s="192">
        <f t="shared" ca="1" si="17"/>
        <v>0</v>
      </c>
      <c r="E140" s="192">
        <f t="shared" ca="1" si="18"/>
        <v>5</v>
      </c>
      <c r="F140" s="193">
        <f t="shared" ca="1" si="19"/>
        <v>0</v>
      </c>
      <c r="G140" s="80">
        <f ca="1">IFERROR(IF(AND(ABS(SUMIFS(D$2:D140,J$2:J140,J140)-SUMIFS(E$2:E140,J$2:J140,J140)+VLOOKUP(J140,Master!B$1:F$101,5,FALSE))&gt;1000,CD&lt;&gt;PD),"XXXXX",IFERROR(SUMIFS(D$2:D140,J$2:J140,J140)-SUMIFS(E$2:E140,J$2:J140,J140)+VLOOKUP(J140,Master!B$1:F$101,5,FALSE),IF(H140&gt;EOF,"","Balance"))),IF(H140&gt;EOF,"","Balance"))</f>
        <v>-5</v>
      </c>
      <c r="H140" s="45">
        <f ca="1">IFERROR(IF(COUNTIF(H$2:H139,H139)&gt;VLOOKUP(H139,LC,2,FALSE),H139+1,H139),"")</f>
        <v>16</v>
      </c>
      <c r="I140" s="45">
        <f ca="1">IFERROR(VLOOKUP(H140,IF(H140=H139,INDIRECT("JournalEntry!"&amp;JournalEntry!D$2214&amp;I139+1&amp;JournalEntry!L$2214),INDIRECT("JournalEntry!"&amp;JournalEntry!C$2214)),2,FALSE),"")</f>
        <v>156</v>
      </c>
      <c r="J140" s="191" t="str">
        <f t="shared" ca="1" si="20"/>
        <v>Sales of Product 2</v>
      </c>
    </row>
    <row r="141" spans="1:10">
      <c r="A141" s="205">
        <f t="shared" ca="1" si="21"/>
        <v>79</v>
      </c>
      <c r="B141" s="203">
        <f t="shared" ca="1" si="15"/>
        <v>41232</v>
      </c>
      <c r="C141" s="304" t="str">
        <f t="shared" ca="1" si="16"/>
        <v>By Customers 7 Rs/-7</v>
      </c>
      <c r="D141" s="192">
        <f t="shared" ca="1" si="17"/>
        <v>0</v>
      </c>
      <c r="E141" s="192">
        <f t="shared" ca="1" si="18"/>
        <v>7</v>
      </c>
      <c r="F141" s="193">
        <f t="shared" ca="1" si="19"/>
        <v>0</v>
      </c>
      <c r="G141" s="80">
        <f ca="1">IFERROR(IF(AND(ABS(SUMIFS(D$2:D141,J$2:J141,J141)-SUMIFS(E$2:E141,J$2:J141,J141)+VLOOKUP(J141,Master!B$1:F$101,5,FALSE))&gt;1000,CD&lt;&gt;PD),"XXXXX",IFERROR(SUMIFS(D$2:D141,J$2:J141,J141)-SUMIFS(E$2:E141,J$2:J141,J141)+VLOOKUP(J141,Master!B$1:F$101,5,FALSE),IF(H141&gt;EOF,"","Balance"))),IF(H141&gt;EOF,"","Balance"))</f>
        <v>-12</v>
      </c>
      <c r="H141" s="45">
        <f ca="1">IFERROR(IF(COUNTIF(H$2:H140,H140)&gt;VLOOKUP(H140,LC,2,FALSE),H140+1,H140),"")</f>
        <v>16</v>
      </c>
      <c r="I141" s="45">
        <f ca="1">IFERROR(VLOOKUP(H141,IF(H141=H140,INDIRECT("JournalEntry!"&amp;JournalEntry!D$2214&amp;I140+1&amp;JournalEntry!L$2214),INDIRECT("JournalEntry!"&amp;JournalEntry!C$2214)),2,FALSE),"")</f>
        <v>158</v>
      </c>
      <c r="J141" s="191" t="str">
        <f t="shared" ca="1" si="20"/>
        <v>Sales of Product 2</v>
      </c>
    </row>
    <row r="142" spans="1:10">
      <c r="A142" s="205">
        <f t="shared" ca="1" si="21"/>
        <v>81</v>
      </c>
      <c r="B142" s="203">
        <f t="shared" ca="1" si="15"/>
        <v>41095</v>
      </c>
      <c r="C142" s="304" t="str">
        <f t="shared" ca="1" si="16"/>
        <v>By Customers 8 Rs/-9</v>
      </c>
      <c r="D142" s="192">
        <f t="shared" ca="1" si="17"/>
        <v>0</v>
      </c>
      <c r="E142" s="192">
        <f t="shared" ca="1" si="18"/>
        <v>9</v>
      </c>
      <c r="F142" s="193">
        <f t="shared" ca="1" si="19"/>
        <v>0</v>
      </c>
      <c r="G142" s="80">
        <f ca="1">IFERROR(IF(AND(ABS(SUMIFS(D$2:D142,J$2:J142,J142)-SUMIFS(E$2:E142,J$2:J142,J142)+VLOOKUP(J142,Master!B$1:F$101,5,FALSE))&gt;1000,CD&lt;&gt;PD),"XXXXX",IFERROR(SUMIFS(D$2:D142,J$2:J142,J142)-SUMIFS(E$2:E142,J$2:J142,J142)+VLOOKUP(J142,Master!B$1:F$101,5,FALSE),IF(H142&gt;EOF,"","Balance"))),IF(H142&gt;EOF,"","Balance"))</f>
        <v>-21</v>
      </c>
      <c r="H142" s="45">
        <f ca="1">IFERROR(IF(COUNTIF(H$2:H141,H141)&gt;VLOOKUP(H141,LC,2,FALSE),H141+1,H141),"")</f>
        <v>16</v>
      </c>
      <c r="I142" s="45">
        <f ca="1">IFERROR(VLOOKUP(H142,IF(H142=H141,INDIRECT("JournalEntry!"&amp;JournalEntry!D$2214&amp;I141+1&amp;JournalEntry!L$2214),INDIRECT("JournalEntry!"&amp;JournalEntry!C$2214)),2,FALSE),"")</f>
        <v>162</v>
      </c>
      <c r="J142" s="191" t="str">
        <f t="shared" ca="1" si="20"/>
        <v>Sales of Product 2</v>
      </c>
    </row>
    <row r="143" spans="1:10">
      <c r="A143" s="205">
        <f t="shared" ca="1" si="21"/>
        <v>85</v>
      </c>
      <c r="B143" s="203">
        <f t="shared" ca="1" si="15"/>
        <v>41163</v>
      </c>
      <c r="C143" s="304" t="str">
        <f t="shared" ca="1" si="16"/>
        <v>By Customers 5 Rs/-9</v>
      </c>
      <c r="D143" s="192">
        <f t="shared" ca="1" si="17"/>
        <v>0</v>
      </c>
      <c r="E143" s="192">
        <f t="shared" ca="1" si="18"/>
        <v>9</v>
      </c>
      <c r="F143" s="193">
        <f t="shared" ca="1" si="19"/>
        <v>0</v>
      </c>
      <c r="G143" s="80">
        <f ca="1">IFERROR(IF(AND(ABS(SUMIFS(D$2:D143,J$2:J143,J143)-SUMIFS(E$2:E143,J$2:J143,J143)+VLOOKUP(J143,Master!B$1:F$101,5,FALSE))&gt;1000,CD&lt;&gt;PD),"XXXXX",IFERROR(SUMIFS(D$2:D143,J$2:J143,J143)-SUMIFS(E$2:E143,J$2:J143,J143)+VLOOKUP(J143,Master!B$1:F$101,5,FALSE),IF(H143&gt;EOF,"","Balance"))),IF(H143&gt;EOF,"","Balance"))</f>
        <v>-30</v>
      </c>
      <c r="H143" s="45">
        <f ca="1">IFERROR(IF(COUNTIF(H$2:H142,H142)&gt;VLOOKUP(H142,LC,2,FALSE),H142+1,H142),"")</f>
        <v>16</v>
      </c>
      <c r="I143" s="45">
        <f ca="1">IFERROR(VLOOKUP(H143,IF(H143=H142,INDIRECT("JournalEntry!"&amp;JournalEntry!D$2214&amp;I142+1&amp;JournalEntry!L$2214),INDIRECT("JournalEntry!"&amp;JournalEntry!C$2214)),2,FALSE),"")</f>
        <v>170</v>
      </c>
      <c r="J143" s="191" t="str">
        <f t="shared" ca="1" si="20"/>
        <v>Sales of Product 2</v>
      </c>
    </row>
    <row r="144" spans="1:10">
      <c r="A144" s="205">
        <f t="shared" ca="1" si="21"/>
        <v>89</v>
      </c>
      <c r="B144" s="203">
        <f t="shared" ca="1" si="15"/>
        <v>41097</v>
      </c>
      <c r="C144" s="304" t="str">
        <f t="shared" ca="1" si="16"/>
        <v>By Customers 3 Rs/-3</v>
      </c>
      <c r="D144" s="192">
        <f t="shared" ca="1" si="17"/>
        <v>0</v>
      </c>
      <c r="E144" s="192">
        <f t="shared" ca="1" si="18"/>
        <v>3</v>
      </c>
      <c r="F144" s="193">
        <f t="shared" ca="1" si="19"/>
        <v>0</v>
      </c>
      <c r="G144" s="80">
        <f ca="1">IFERROR(IF(AND(ABS(SUMIFS(D$2:D144,J$2:J144,J144)-SUMIFS(E$2:E144,J$2:J144,J144)+VLOOKUP(J144,Master!B$1:F$101,5,FALSE))&gt;1000,CD&lt;&gt;PD),"XXXXX",IFERROR(SUMIFS(D$2:D144,J$2:J144,J144)-SUMIFS(E$2:E144,J$2:J144,J144)+VLOOKUP(J144,Master!B$1:F$101,5,FALSE),IF(H144&gt;EOF,"","Balance"))),IF(H144&gt;EOF,"","Balance"))</f>
        <v>-33</v>
      </c>
      <c r="H144" s="45">
        <f ca="1">IFERROR(IF(COUNTIF(H$2:H143,H143)&gt;VLOOKUP(H143,LC,2,FALSE),H143+1,H143),"")</f>
        <v>16</v>
      </c>
      <c r="I144" s="45">
        <f ca="1">IFERROR(VLOOKUP(H144,IF(H144=H143,INDIRECT("JournalEntry!"&amp;JournalEntry!D$2214&amp;I143+1&amp;JournalEntry!L$2214),INDIRECT("JournalEntry!"&amp;JournalEntry!C$2214)),2,FALSE),"")</f>
        <v>178</v>
      </c>
      <c r="J144" s="191" t="str">
        <f t="shared" ca="1" si="20"/>
        <v>Sales of Product 2</v>
      </c>
    </row>
    <row r="145" spans="1:10">
      <c r="A145" s="205">
        <f t="shared" ca="1" si="21"/>
        <v>0</v>
      </c>
      <c r="B145" s="203" t="str">
        <f t="shared" ca="1" si="15"/>
        <v/>
      </c>
      <c r="C145" s="304">
        <f t="shared" ca="1" si="16"/>
        <v>0</v>
      </c>
      <c r="D145" s="192">
        <f t="shared" ca="1" si="17"/>
        <v>0</v>
      </c>
      <c r="E145" s="192">
        <f t="shared" ca="1" si="18"/>
        <v>0</v>
      </c>
      <c r="F145" s="193">
        <f t="shared" ca="1" si="19"/>
        <v>0</v>
      </c>
      <c r="G145" s="80">
        <f ca="1">IFERROR(IF(AND(ABS(SUMIFS(D$2:D145,J$2:J145,J145)-SUMIFS(E$2:E145,J$2:J145,J145)+VLOOKUP(J145,Master!B$1:F$101,5,FALSE))&gt;1000,CD&lt;&gt;PD),"XXXXX",IFERROR(SUMIFS(D$2:D145,J$2:J145,J145)-SUMIFS(E$2:E145,J$2:J145,J145)+VLOOKUP(J145,Master!B$1:F$101,5,FALSE),IF(H145&gt;EOF,"","Balance"))),IF(H145&gt;EOF,"","Balance"))</f>
        <v>-33</v>
      </c>
      <c r="H145" s="45">
        <f ca="1">IFERROR(IF(COUNTIF(H$2:H144,H144)&gt;VLOOKUP(H144,LC,2,FALSE),H144+1,H144),"")</f>
        <v>16</v>
      </c>
      <c r="I145" s="45">
        <f ca="1">IFERROR(VLOOKUP(H145,IF(H145=H144,INDIRECT("JournalEntry!"&amp;JournalEntry!D$2214&amp;I144+1&amp;JournalEntry!L$2214),INDIRECT("JournalEntry!"&amp;JournalEntry!C$2214)),2,FALSE),"")</f>
        <v>2116</v>
      </c>
      <c r="J145" s="191" t="str">
        <f t="shared" ca="1" si="20"/>
        <v>Sales of Product 2</v>
      </c>
    </row>
    <row r="146" spans="1:10">
      <c r="A146" s="205" t="str">
        <f t="shared" ca="1" si="21"/>
        <v>JNL No</v>
      </c>
      <c r="B146" s="203" t="str">
        <f t="shared" ca="1" si="15"/>
        <v>Date</v>
      </c>
      <c r="C146" s="304" t="str">
        <f t="shared" ca="1" si="16"/>
        <v>Particulars of Sales of Product 3</v>
      </c>
      <c r="D146" s="192" t="str">
        <f t="shared" ca="1" si="17"/>
        <v>Dr</v>
      </c>
      <c r="E146" s="192" t="str">
        <f t="shared" ca="1" si="18"/>
        <v>Cr</v>
      </c>
      <c r="F146" s="193" t="str">
        <f t="shared" ca="1" si="19"/>
        <v>Narration</v>
      </c>
      <c r="G146" s="80" t="str">
        <f ca="1">IFERROR(IF(AND(ABS(SUMIFS(D$2:D146,J$2:J146,J146)-SUMIFS(E$2:E146,J$2:J146,J146)+VLOOKUP(J146,Master!B$1:F$101,5,FALSE))&gt;1000,CD&lt;&gt;PD),"XXXXX",IFERROR(SUMIFS(D$2:D146,J$2:J146,J146)-SUMIFS(E$2:E146,J$2:J146,J146)+VLOOKUP(J146,Master!B$1:F$101,5,FALSE),IF(H146&gt;EOF,"","Balance"))),IF(H146&gt;EOF,"","Balance"))</f>
        <v>Balance</v>
      </c>
      <c r="H146" s="45">
        <f ca="1">IFERROR(IF(COUNTIF(H$2:H145,H145)&gt;VLOOKUP(H145,LC,2,FALSE),H145+1,H145),"")</f>
        <v>16</v>
      </c>
      <c r="I146" s="45" t="str">
        <f ca="1">IFERROR(VLOOKUP(H146,IF(H146=H145,INDIRECT("JournalEntry!"&amp;JournalEntry!D$2214&amp;I145+1&amp;JournalEntry!L$2214),INDIRECT("JournalEntry!"&amp;JournalEntry!C$2214)),2,FALSE),"")</f>
        <v/>
      </c>
      <c r="J146" s="191" t="str">
        <f t="shared" ca="1" si="20"/>
        <v>Ledger</v>
      </c>
    </row>
    <row r="147" spans="1:10">
      <c r="A147" s="205">
        <f t="shared" ca="1" si="21"/>
        <v>75</v>
      </c>
      <c r="B147" s="203">
        <f t="shared" ca="1" si="15"/>
        <v>41233</v>
      </c>
      <c r="C147" s="304" t="str">
        <f t="shared" ca="1" si="16"/>
        <v>By Customers 7 Rs/-2</v>
      </c>
      <c r="D147" s="192">
        <f t="shared" ca="1" si="17"/>
        <v>0</v>
      </c>
      <c r="E147" s="192">
        <f t="shared" ca="1" si="18"/>
        <v>2</v>
      </c>
      <c r="F147" s="193">
        <f t="shared" ca="1" si="19"/>
        <v>0</v>
      </c>
      <c r="G147" s="80">
        <f ca="1">IFERROR(IF(AND(ABS(SUMIFS(D$2:D147,J$2:J147,J147)-SUMIFS(E$2:E147,J$2:J147,J147)+VLOOKUP(J147,Master!B$1:F$101,5,FALSE))&gt;1000,CD&lt;&gt;PD),"XXXXX",IFERROR(SUMIFS(D$2:D147,J$2:J147,J147)-SUMIFS(E$2:E147,J$2:J147,J147)+VLOOKUP(J147,Master!B$1:F$101,5,FALSE),IF(H147&gt;EOF,"","Balance"))),IF(H147&gt;EOF,"","Balance"))</f>
        <v>-2</v>
      </c>
      <c r="H147" s="45">
        <f ca="1">IFERROR(IF(COUNTIF(H$2:H146,H146)&gt;VLOOKUP(H146,LC,2,FALSE),H146+1,H146),"")</f>
        <v>17</v>
      </c>
      <c r="I147" s="45">
        <f ca="1">IFERROR(VLOOKUP(H147,IF(H147=H146,INDIRECT("JournalEntry!"&amp;JournalEntry!D$2214&amp;I146+1&amp;JournalEntry!L$2214),INDIRECT("JournalEntry!"&amp;JournalEntry!C$2214)),2,FALSE),"")</f>
        <v>150</v>
      </c>
      <c r="J147" s="191" t="str">
        <f t="shared" ca="1" si="20"/>
        <v>Sales of Product 3</v>
      </c>
    </row>
    <row r="148" spans="1:10">
      <c r="A148" s="205">
        <f t="shared" ca="1" si="21"/>
        <v>84</v>
      </c>
      <c r="B148" s="203">
        <f t="shared" ca="1" si="15"/>
        <v>41104</v>
      </c>
      <c r="C148" s="304" t="str">
        <f t="shared" ca="1" si="16"/>
        <v>By Customers 7 Rs/-9</v>
      </c>
      <c r="D148" s="192">
        <f t="shared" ca="1" si="17"/>
        <v>0</v>
      </c>
      <c r="E148" s="192">
        <f t="shared" ca="1" si="18"/>
        <v>9</v>
      </c>
      <c r="F148" s="193">
        <f t="shared" ca="1" si="19"/>
        <v>0</v>
      </c>
      <c r="G148" s="80">
        <f ca="1">IFERROR(IF(AND(ABS(SUMIFS(D$2:D148,J$2:J148,J148)-SUMIFS(E$2:E148,J$2:J148,J148)+VLOOKUP(J148,Master!B$1:F$101,5,FALSE))&gt;1000,CD&lt;&gt;PD),"XXXXX",IFERROR(SUMIFS(D$2:D148,J$2:J148,J148)-SUMIFS(E$2:E148,J$2:J148,J148)+VLOOKUP(J148,Master!B$1:F$101,5,FALSE),IF(H148&gt;EOF,"","Balance"))),IF(H148&gt;EOF,"","Balance"))</f>
        <v>-11</v>
      </c>
      <c r="H148" s="45">
        <f ca="1">IFERROR(IF(COUNTIF(H$2:H147,H147)&gt;VLOOKUP(H147,LC,2,FALSE),H147+1,H147),"")</f>
        <v>17</v>
      </c>
      <c r="I148" s="45">
        <f ca="1">IFERROR(VLOOKUP(H148,IF(H148=H147,INDIRECT("JournalEntry!"&amp;JournalEntry!D$2214&amp;I147+1&amp;JournalEntry!L$2214),INDIRECT("JournalEntry!"&amp;JournalEntry!C$2214)),2,FALSE),"")</f>
        <v>168</v>
      </c>
      <c r="J148" s="191" t="str">
        <f t="shared" ca="1" si="20"/>
        <v>Sales of Product 3</v>
      </c>
    </row>
    <row r="149" spans="1:10">
      <c r="A149" s="205">
        <f t="shared" ca="1" si="21"/>
        <v>87</v>
      </c>
      <c r="B149" s="203">
        <f t="shared" ca="1" si="15"/>
        <v>41205</v>
      </c>
      <c r="C149" s="304" t="str">
        <f t="shared" ca="1" si="16"/>
        <v>By Customers 1 Rs/-9</v>
      </c>
      <c r="D149" s="192">
        <f t="shared" ca="1" si="17"/>
        <v>0</v>
      </c>
      <c r="E149" s="192">
        <f t="shared" ca="1" si="18"/>
        <v>9</v>
      </c>
      <c r="F149" s="193">
        <f t="shared" ca="1" si="19"/>
        <v>0</v>
      </c>
      <c r="G149" s="80">
        <f ca="1">IFERROR(IF(AND(ABS(SUMIFS(D$2:D149,J$2:J149,J149)-SUMIFS(E$2:E149,J$2:J149,J149)+VLOOKUP(J149,Master!B$1:F$101,5,FALSE))&gt;1000,CD&lt;&gt;PD),"XXXXX",IFERROR(SUMIFS(D$2:D149,J$2:J149,J149)-SUMIFS(E$2:E149,J$2:J149,J149)+VLOOKUP(J149,Master!B$1:F$101,5,FALSE),IF(H149&gt;EOF,"","Balance"))),IF(H149&gt;EOF,"","Balance"))</f>
        <v>-20</v>
      </c>
      <c r="H149" s="45">
        <f ca="1">IFERROR(IF(COUNTIF(H$2:H148,H148)&gt;VLOOKUP(H148,LC,2,FALSE),H148+1,H148),"")</f>
        <v>17</v>
      </c>
      <c r="I149" s="45">
        <f ca="1">IFERROR(VLOOKUP(H149,IF(H149=H148,INDIRECT("JournalEntry!"&amp;JournalEntry!D$2214&amp;I148+1&amp;JournalEntry!L$2214),INDIRECT("JournalEntry!"&amp;JournalEntry!C$2214)),2,FALSE),"")</f>
        <v>174</v>
      </c>
      <c r="J149" s="191" t="str">
        <f t="shared" ca="1" si="20"/>
        <v>Sales of Product 3</v>
      </c>
    </row>
    <row r="150" spans="1:10">
      <c r="A150" s="205">
        <f t="shared" ca="1" si="21"/>
        <v>92</v>
      </c>
      <c r="B150" s="203">
        <f t="shared" ca="1" si="15"/>
        <v>41209</v>
      </c>
      <c r="C150" s="304" t="str">
        <f t="shared" ca="1" si="16"/>
        <v>By Customers 1 Rs/-5</v>
      </c>
      <c r="D150" s="192">
        <f t="shared" ca="1" si="17"/>
        <v>0</v>
      </c>
      <c r="E150" s="192">
        <f t="shared" ca="1" si="18"/>
        <v>5</v>
      </c>
      <c r="F150" s="193">
        <f t="shared" ca="1" si="19"/>
        <v>0</v>
      </c>
      <c r="G150" s="80">
        <f ca="1">IFERROR(IF(AND(ABS(SUMIFS(D$2:D150,J$2:J150,J150)-SUMIFS(E$2:E150,J$2:J150,J150)+VLOOKUP(J150,Master!B$1:F$101,5,FALSE))&gt;1000,CD&lt;&gt;PD),"XXXXX",IFERROR(SUMIFS(D$2:D150,J$2:J150,J150)-SUMIFS(E$2:E150,J$2:J150,J150)+VLOOKUP(J150,Master!B$1:F$101,5,FALSE),IF(H150&gt;EOF,"","Balance"))),IF(H150&gt;EOF,"","Balance"))</f>
        <v>-25</v>
      </c>
      <c r="H150" s="45">
        <f ca="1">IFERROR(IF(COUNTIF(H$2:H149,H149)&gt;VLOOKUP(H149,LC,2,FALSE),H149+1,H149),"")</f>
        <v>17</v>
      </c>
      <c r="I150" s="45">
        <f ca="1">IFERROR(VLOOKUP(H150,IF(H150=H149,INDIRECT("JournalEntry!"&amp;JournalEntry!D$2214&amp;I149+1&amp;JournalEntry!L$2214),INDIRECT("JournalEntry!"&amp;JournalEntry!C$2214)),2,FALSE),"")</f>
        <v>184</v>
      </c>
      <c r="J150" s="191" t="str">
        <f t="shared" ca="1" si="20"/>
        <v>Sales of Product 3</v>
      </c>
    </row>
    <row r="151" spans="1:10">
      <c r="A151" s="205">
        <f t="shared" ca="1" si="21"/>
        <v>94</v>
      </c>
      <c r="B151" s="203">
        <f t="shared" ca="1" si="15"/>
        <v>41239</v>
      </c>
      <c r="C151" s="304" t="str">
        <f t="shared" ca="1" si="16"/>
        <v>By Customers 8 Rs/-4</v>
      </c>
      <c r="D151" s="192">
        <f t="shared" ca="1" si="17"/>
        <v>0</v>
      </c>
      <c r="E151" s="192">
        <f t="shared" ca="1" si="18"/>
        <v>4</v>
      </c>
      <c r="F151" s="193">
        <f t="shared" ca="1" si="19"/>
        <v>0</v>
      </c>
      <c r="G151" s="80">
        <f ca="1">IFERROR(IF(AND(ABS(SUMIFS(D$2:D151,J$2:J151,J151)-SUMIFS(E$2:E151,J$2:J151,J151)+VLOOKUP(J151,Master!B$1:F$101,5,FALSE))&gt;1000,CD&lt;&gt;PD),"XXXXX",IFERROR(SUMIFS(D$2:D151,J$2:J151,J151)-SUMIFS(E$2:E151,J$2:J151,J151)+VLOOKUP(J151,Master!B$1:F$101,5,FALSE),IF(H151&gt;EOF,"","Balance"))),IF(H151&gt;EOF,"","Balance"))</f>
        <v>-29</v>
      </c>
      <c r="H151" s="45">
        <f ca="1">IFERROR(IF(COUNTIF(H$2:H150,H150)&gt;VLOOKUP(H150,LC,2,FALSE),H150+1,H150),"")</f>
        <v>17</v>
      </c>
      <c r="I151" s="45">
        <f ca="1">IFERROR(VLOOKUP(H151,IF(H151=H150,INDIRECT("JournalEntry!"&amp;JournalEntry!D$2214&amp;I150+1&amp;JournalEntry!L$2214),INDIRECT("JournalEntry!"&amp;JournalEntry!C$2214)),2,FALSE),"")</f>
        <v>188</v>
      </c>
      <c r="J151" s="191" t="str">
        <f t="shared" ca="1" si="20"/>
        <v>Sales of Product 3</v>
      </c>
    </row>
    <row r="152" spans="1:10">
      <c r="A152" s="205">
        <f t="shared" ca="1" si="21"/>
        <v>96</v>
      </c>
      <c r="B152" s="203">
        <f t="shared" ca="1" si="15"/>
        <v>41159</v>
      </c>
      <c r="C152" s="304" t="str">
        <f t="shared" ca="1" si="16"/>
        <v>By Customers 6 Rs/-3</v>
      </c>
      <c r="D152" s="192">
        <f t="shared" ca="1" si="17"/>
        <v>0</v>
      </c>
      <c r="E152" s="192">
        <f t="shared" ca="1" si="18"/>
        <v>3</v>
      </c>
      <c r="F152" s="193">
        <f t="shared" ca="1" si="19"/>
        <v>0</v>
      </c>
      <c r="G152" s="80">
        <f ca="1">IFERROR(IF(AND(ABS(SUMIFS(D$2:D152,J$2:J152,J152)-SUMIFS(E$2:E152,J$2:J152,J152)+VLOOKUP(J152,Master!B$1:F$101,5,FALSE))&gt;1000,CD&lt;&gt;PD),"XXXXX",IFERROR(SUMIFS(D$2:D152,J$2:J152,J152)-SUMIFS(E$2:E152,J$2:J152,J152)+VLOOKUP(J152,Master!B$1:F$101,5,FALSE),IF(H152&gt;EOF,"","Balance"))),IF(H152&gt;EOF,"","Balance"))</f>
        <v>-32</v>
      </c>
      <c r="H152" s="45">
        <f ca="1">IFERROR(IF(COUNTIF(H$2:H151,H151)&gt;VLOOKUP(H151,LC,2,FALSE),H151+1,H151),"")</f>
        <v>17</v>
      </c>
      <c r="I152" s="45">
        <f ca="1">IFERROR(VLOOKUP(H152,IF(H152=H151,INDIRECT("JournalEntry!"&amp;JournalEntry!D$2214&amp;I151+1&amp;JournalEntry!L$2214),INDIRECT("JournalEntry!"&amp;JournalEntry!C$2214)),2,FALSE),"")</f>
        <v>192</v>
      </c>
      <c r="J152" s="191" t="str">
        <f t="shared" ca="1" si="20"/>
        <v>Sales of Product 3</v>
      </c>
    </row>
    <row r="153" spans="1:10">
      <c r="A153" s="205">
        <f t="shared" ca="1" si="21"/>
        <v>0</v>
      </c>
      <c r="B153" s="203" t="str">
        <f t="shared" ca="1" si="15"/>
        <v/>
      </c>
      <c r="C153" s="304">
        <f t="shared" ca="1" si="16"/>
        <v>0</v>
      </c>
      <c r="D153" s="192">
        <f t="shared" ca="1" si="17"/>
        <v>0</v>
      </c>
      <c r="E153" s="192">
        <f t="shared" ca="1" si="18"/>
        <v>0</v>
      </c>
      <c r="F153" s="193">
        <f t="shared" ca="1" si="19"/>
        <v>0</v>
      </c>
      <c r="G153" s="80">
        <f ca="1">IFERROR(IF(AND(ABS(SUMIFS(D$2:D153,J$2:J153,J153)-SUMIFS(E$2:E153,J$2:J153,J153)+VLOOKUP(J153,Master!B$1:F$101,5,FALSE))&gt;1000,CD&lt;&gt;PD),"XXXXX",IFERROR(SUMIFS(D$2:D153,J$2:J153,J153)-SUMIFS(E$2:E153,J$2:J153,J153)+VLOOKUP(J153,Master!B$1:F$101,5,FALSE),IF(H153&gt;EOF,"","Balance"))),IF(H153&gt;EOF,"","Balance"))</f>
        <v>-32</v>
      </c>
      <c r="H153" s="45">
        <f ca="1">IFERROR(IF(COUNTIF(H$2:H152,H152)&gt;VLOOKUP(H152,LC,2,FALSE),H152+1,H152),"")</f>
        <v>17</v>
      </c>
      <c r="I153" s="45">
        <f ca="1">IFERROR(VLOOKUP(H153,IF(H153=H152,INDIRECT("JournalEntry!"&amp;JournalEntry!D$2214&amp;I152+1&amp;JournalEntry!L$2214),INDIRECT("JournalEntry!"&amp;JournalEntry!C$2214)),2,FALSE),"")</f>
        <v>2117</v>
      </c>
      <c r="J153" s="191" t="str">
        <f t="shared" ca="1" si="20"/>
        <v>Sales of Product 3</v>
      </c>
    </row>
    <row r="154" spans="1:10">
      <c r="A154" s="205" t="str">
        <f t="shared" ca="1" si="21"/>
        <v>JNL No</v>
      </c>
      <c r="B154" s="203" t="str">
        <f t="shared" ca="1" si="15"/>
        <v>Date</v>
      </c>
      <c r="C154" s="304" t="str">
        <f t="shared" ca="1" si="16"/>
        <v>Particulars of Sales of Product 4</v>
      </c>
      <c r="D154" s="192" t="str">
        <f t="shared" ca="1" si="17"/>
        <v>Dr</v>
      </c>
      <c r="E154" s="192" t="str">
        <f t="shared" ca="1" si="18"/>
        <v>Cr</v>
      </c>
      <c r="F154" s="193" t="str">
        <f t="shared" ca="1" si="19"/>
        <v>Narration</v>
      </c>
      <c r="G154" s="80" t="str">
        <f ca="1">IFERROR(IF(AND(ABS(SUMIFS(D$2:D154,J$2:J154,J154)-SUMIFS(E$2:E154,J$2:J154,J154)+VLOOKUP(J154,Master!B$1:F$101,5,FALSE))&gt;1000,CD&lt;&gt;PD),"XXXXX",IFERROR(SUMIFS(D$2:D154,J$2:J154,J154)-SUMIFS(E$2:E154,J$2:J154,J154)+VLOOKUP(J154,Master!B$1:F$101,5,FALSE),IF(H154&gt;EOF,"","Balance"))),IF(H154&gt;EOF,"","Balance"))</f>
        <v>Balance</v>
      </c>
      <c r="H154" s="45">
        <f ca="1">IFERROR(IF(COUNTIF(H$2:H153,H153)&gt;VLOOKUP(H153,LC,2,FALSE),H153+1,H153),"")</f>
        <v>17</v>
      </c>
      <c r="I154" s="45" t="str">
        <f ca="1">IFERROR(VLOOKUP(H154,IF(H154=H153,INDIRECT("JournalEntry!"&amp;JournalEntry!D$2214&amp;I153+1&amp;JournalEntry!L$2214),INDIRECT("JournalEntry!"&amp;JournalEntry!C$2214)),2,FALSE),"")</f>
        <v/>
      </c>
      <c r="J154" s="191" t="str">
        <f t="shared" ca="1" si="20"/>
        <v>Ledger</v>
      </c>
    </row>
    <row r="155" spans="1:10">
      <c r="A155" s="205">
        <f t="shared" ca="1" si="21"/>
        <v>76</v>
      </c>
      <c r="B155" s="203">
        <f t="shared" ca="1" si="15"/>
        <v>41244</v>
      </c>
      <c r="C155" s="304" t="str">
        <f t="shared" ca="1" si="16"/>
        <v>By Customers 8 Rs/-9</v>
      </c>
      <c r="D155" s="192">
        <f t="shared" ca="1" si="17"/>
        <v>0</v>
      </c>
      <c r="E155" s="192">
        <f t="shared" ca="1" si="18"/>
        <v>9</v>
      </c>
      <c r="F155" s="193">
        <f t="shared" ca="1" si="19"/>
        <v>0</v>
      </c>
      <c r="G155" s="80">
        <f ca="1">IFERROR(IF(AND(ABS(SUMIFS(D$2:D155,J$2:J155,J155)-SUMIFS(E$2:E155,J$2:J155,J155)+VLOOKUP(J155,Master!B$1:F$101,5,FALSE))&gt;1000,CD&lt;&gt;PD),"XXXXX",IFERROR(SUMIFS(D$2:D155,J$2:J155,J155)-SUMIFS(E$2:E155,J$2:J155,J155)+VLOOKUP(J155,Master!B$1:F$101,5,FALSE),IF(H155&gt;EOF,"","Balance"))),IF(H155&gt;EOF,"","Balance"))</f>
        <v>-9</v>
      </c>
      <c r="H155" s="45">
        <f ca="1">IFERROR(IF(COUNTIF(H$2:H154,H154)&gt;VLOOKUP(H154,LC,2,FALSE),H154+1,H154),"")</f>
        <v>18</v>
      </c>
      <c r="I155" s="45">
        <f ca="1">IFERROR(VLOOKUP(H155,IF(H155=H154,INDIRECT("JournalEntry!"&amp;JournalEntry!D$2214&amp;I154+1&amp;JournalEntry!L$2214),INDIRECT("JournalEntry!"&amp;JournalEntry!C$2214)),2,FALSE),"")</f>
        <v>152</v>
      </c>
      <c r="J155" s="191" t="str">
        <f t="shared" ca="1" si="20"/>
        <v>Sales of Product 4</v>
      </c>
    </row>
    <row r="156" spans="1:10">
      <c r="A156" s="205">
        <f t="shared" ca="1" si="21"/>
        <v>77</v>
      </c>
      <c r="B156" s="203">
        <f t="shared" ca="1" si="15"/>
        <v>41184</v>
      </c>
      <c r="C156" s="304" t="str">
        <f t="shared" ca="1" si="16"/>
        <v>By Customers 8 Rs/-6</v>
      </c>
      <c r="D156" s="192">
        <f t="shared" ca="1" si="17"/>
        <v>0</v>
      </c>
      <c r="E156" s="192">
        <f t="shared" ca="1" si="18"/>
        <v>6</v>
      </c>
      <c r="F156" s="193">
        <f t="shared" ca="1" si="19"/>
        <v>0</v>
      </c>
      <c r="G156" s="80">
        <f ca="1">IFERROR(IF(AND(ABS(SUMIFS(D$2:D156,J$2:J156,J156)-SUMIFS(E$2:E156,J$2:J156,J156)+VLOOKUP(J156,Master!B$1:F$101,5,FALSE))&gt;1000,CD&lt;&gt;PD),"XXXXX",IFERROR(SUMIFS(D$2:D156,J$2:J156,J156)-SUMIFS(E$2:E156,J$2:J156,J156)+VLOOKUP(J156,Master!B$1:F$101,5,FALSE),IF(H156&gt;EOF,"","Balance"))),IF(H156&gt;EOF,"","Balance"))</f>
        <v>-15</v>
      </c>
      <c r="H156" s="45">
        <f ca="1">IFERROR(IF(COUNTIF(H$2:H155,H155)&gt;VLOOKUP(H155,LC,2,FALSE),H155+1,H155),"")</f>
        <v>18</v>
      </c>
      <c r="I156" s="45">
        <f ca="1">IFERROR(VLOOKUP(H156,IF(H156=H155,INDIRECT("JournalEntry!"&amp;JournalEntry!D$2214&amp;I155+1&amp;JournalEntry!L$2214),INDIRECT("JournalEntry!"&amp;JournalEntry!C$2214)),2,FALSE),"")</f>
        <v>154</v>
      </c>
      <c r="J156" s="191" t="str">
        <f t="shared" ca="1" si="20"/>
        <v>Sales of Product 4</v>
      </c>
    </row>
    <row r="157" spans="1:10">
      <c r="A157" s="205">
        <f t="shared" ca="1" si="21"/>
        <v>80</v>
      </c>
      <c r="B157" s="203">
        <f t="shared" ca="1" si="15"/>
        <v>41239</v>
      </c>
      <c r="C157" s="304" t="str">
        <f t="shared" ca="1" si="16"/>
        <v>By Customers 6 Rs/-5</v>
      </c>
      <c r="D157" s="192">
        <f t="shared" ca="1" si="17"/>
        <v>0</v>
      </c>
      <c r="E157" s="192">
        <f t="shared" ca="1" si="18"/>
        <v>5</v>
      </c>
      <c r="F157" s="193">
        <f t="shared" ca="1" si="19"/>
        <v>0</v>
      </c>
      <c r="G157" s="80">
        <f ca="1">IFERROR(IF(AND(ABS(SUMIFS(D$2:D157,J$2:J157,J157)-SUMIFS(E$2:E157,J$2:J157,J157)+VLOOKUP(J157,Master!B$1:F$101,5,FALSE))&gt;1000,CD&lt;&gt;PD),"XXXXX",IFERROR(SUMIFS(D$2:D157,J$2:J157,J157)-SUMIFS(E$2:E157,J$2:J157,J157)+VLOOKUP(J157,Master!B$1:F$101,5,FALSE),IF(H157&gt;EOF,"","Balance"))),IF(H157&gt;EOF,"","Balance"))</f>
        <v>-20</v>
      </c>
      <c r="H157" s="45">
        <f ca="1">IFERROR(IF(COUNTIF(H$2:H156,H156)&gt;VLOOKUP(H156,LC,2,FALSE),H156+1,H156),"")</f>
        <v>18</v>
      </c>
      <c r="I157" s="45">
        <f ca="1">IFERROR(VLOOKUP(H157,IF(H157=H156,INDIRECT("JournalEntry!"&amp;JournalEntry!D$2214&amp;I156+1&amp;JournalEntry!L$2214),INDIRECT("JournalEntry!"&amp;JournalEntry!C$2214)),2,FALSE),"")</f>
        <v>160</v>
      </c>
      <c r="J157" s="191" t="str">
        <f t="shared" ca="1" si="20"/>
        <v>Sales of Product 4</v>
      </c>
    </row>
    <row r="158" spans="1:10">
      <c r="A158" s="205">
        <f t="shared" ca="1" si="21"/>
        <v>82</v>
      </c>
      <c r="B158" s="203">
        <f t="shared" ca="1" si="15"/>
        <v>41110</v>
      </c>
      <c r="C158" s="304" t="str">
        <f t="shared" ca="1" si="16"/>
        <v>By Customers 2 Rs/-10</v>
      </c>
      <c r="D158" s="192">
        <f t="shared" ca="1" si="17"/>
        <v>0</v>
      </c>
      <c r="E158" s="192">
        <f t="shared" ca="1" si="18"/>
        <v>10</v>
      </c>
      <c r="F158" s="193">
        <f t="shared" ca="1" si="19"/>
        <v>0</v>
      </c>
      <c r="G158" s="80">
        <f ca="1">IFERROR(IF(AND(ABS(SUMIFS(D$2:D158,J$2:J158,J158)-SUMIFS(E$2:E158,J$2:J158,J158)+VLOOKUP(J158,Master!B$1:F$101,5,FALSE))&gt;1000,CD&lt;&gt;PD),"XXXXX",IFERROR(SUMIFS(D$2:D158,J$2:J158,J158)-SUMIFS(E$2:E158,J$2:J158,J158)+VLOOKUP(J158,Master!B$1:F$101,5,FALSE),IF(H158&gt;EOF,"","Balance"))),IF(H158&gt;EOF,"","Balance"))</f>
        <v>-30</v>
      </c>
      <c r="H158" s="45">
        <f ca="1">IFERROR(IF(COUNTIF(H$2:H157,H157)&gt;VLOOKUP(H157,LC,2,FALSE),H157+1,H157),"")</f>
        <v>18</v>
      </c>
      <c r="I158" s="45">
        <f ca="1">IFERROR(VLOOKUP(H158,IF(H158=H157,INDIRECT("JournalEntry!"&amp;JournalEntry!D$2214&amp;I157+1&amp;JournalEntry!L$2214),INDIRECT("JournalEntry!"&amp;JournalEntry!C$2214)),2,FALSE),"")</f>
        <v>164</v>
      </c>
      <c r="J158" s="191" t="str">
        <f t="shared" ca="1" si="20"/>
        <v>Sales of Product 4</v>
      </c>
    </row>
    <row r="159" spans="1:10">
      <c r="A159" s="205">
        <f t="shared" ca="1" si="21"/>
        <v>86</v>
      </c>
      <c r="B159" s="203">
        <f t="shared" ca="1" si="15"/>
        <v>41233</v>
      </c>
      <c r="C159" s="304" t="str">
        <f t="shared" ca="1" si="16"/>
        <v>By Customers 6 Rs/-3</v>
      </c>
      <c r="D159" s="192">
        <f t="shared" ca="1" si="17"/>
        <v>0</v>
      </c>
      <c r="E159" s="192">
        <f t="shared" ca="1" si="18"/>
        <v>3</v>
      </c>
      <c r="F159" s="193">
        <f t="shared" ca="1" si="19"/>
        <v>0</v>
      </c>
      <c r="G159" s="80">
        <f ca="1">IFERROR(IF(AND(ABS(SUMIFS(D$2:D159,J$2:J159,J159)-SUMIFS(E$2:E159,J$2:J159,J159)+VLOOKUP(J159,Master!B$1:F$101,5,FALSE))&gt;1000,CD&lt;&gt;PD),"XXXXX",IFERROR(SUMIFS(D$2:D159,J$2:J159,J159)-SUMIFS(E$2:E159,J$2:J159,J159)+VLOOKUP(J159,Master!B$1:F$101,5,FALSE),IF(H159&gt;EOF,"","Balance"))),IF(H159&gt;EOF,"","Balance"))</f>
        <v>-33</v>
      </c>
      <c r="H159" s="45">
        <f ca="1">IFERROR(IF(COUNTIF(H$2:H158,H158)&gt;VLOOKUP(H158,LC,2,FALSE),H158+1,H158),"")</f>
        <v>18</v>
      </c>
      <c r="I159" s="45">
        <f ca="1">IFERROR(VLOOKUP(H159,IF(H159=H158,INDIRECT("JournalEntry!"&amp;JournalEntry!D$2214&amp;I158+1&amp;JournalEntry!L$2214),INDIRECT("JournalEntry!"&amp;JournalEntry!C$2214)),2,FALSE),"")</f>
        <v>172</v>
      </c>
      <c r="J159" s="191" t="str">
        <f t="shared" ca="1" si="20"/>
        <v>Sales of Product 4</v>
      </c>
    </row>
    <row r="160" spans="1:10">
      <c r="A160" s="205">
        <f t="shared" ca="1" si="21"/>
        <v>97</v>
      </c>
      <c r="B160" s="203">
        <f t="shared" ca="1" si="15"/>
        <v>41180</v>
      </c>
      <c r="C160" s="304" t="str">
        <f t="shared" ca="1" si="16"/>
        <v>By Customers 6 Rs/-8</v>
      </c>
      <c r="D160" s="192">
        <f t="shared" ca="1" si="17"/>
        <v>0</v>
      </c>
      <c r="E160" s="192">
        <f t="shared" ca="1" si="18"/>
        <v>8</v>
      </c>
      <c r="F160" s="193">
        <f t="shared" ca="1" si="19"/>
        <v>0</v>
      </c>
      <c r="G160" s="80">
        <f ca="1">IFERROR(IF(AND(ABS(SUMIFS(D$2:D160,J$2:J160,J160)-SUMIFS(E$2:E160,J$2:J160,J160)+VLOOKUP(J160,Master!B$1:F$101,5,FALSE))&gt;1000,CD&lt;&gt;PD),"XXXXX",IFERROR(SUMIFS(D$2:D160,J$2:J160,J160)-SUMIFS(E$2:E160,J$2:J160,J160)+VLOOKUP(J160,Master!B$1:F$101,5,FALSE),IF(H160&gt;EOF,"","Balance"))),IF(H160&gt;EOF,"","Balance"))</f>
        <v>-41</v>
      </c>
      <c r="H160" s="45">
        <f ca="1">IFERROR(IF(COUNTIF(H$2:H159,H159)&gt;VLOOKUP(H159,LC,2,FALSE),H159+1,H159),"")</f>
        <v>18</v>
      </c>
      <c r="I160" s="45">
        <f ca="1">IFERROR(VLOOKUP(H160,IF(H160=H159,INDIRECT("JournalEntry!"&amp;JournalEntry!D$2214&amp;I159+1&amp;JournalEntry!L$2214),INDIRECT("JournalEntry!"&amp;JournalEntry!C$2214)),2,FALSE),"")</f>
        <v>194</v>
      </c>
      <c r="J160" s="191" t="str">
        <f t="shared" ca="1" si="20"/>
        <v>Sales of Product 4</v>
      </c>
    </row>
    <row r="161" spans="1:10">
      <c r="A161" s="205">
        <f t="shared" ca="1" si="21"/>
        <v>0</v>
      </c>
      <c r="B161" s="203" t="str">
        <f t="shared" ca="1" si="15"/>
        <v/>
      </c>
      <c r="C161" s="304">
        <f t="shared" ca="1" si="16"/>
        <v>0</v>
      </c>
      <c r="D161" s="192">
        <f t="shared" ca="1" si="17"/>
        <v>0</v>
      </c>
      <c r="E161" s="192">
        <f t="shared" ca="1" si="18"/>
        <v>0</v>
      </c>
      <c r="F161" s="193">
        <f t="shared" ca="1" si="19"/>
        <v>0</v>
      </c>
      <c r="G161" s="80">
        <f ca="1">IFERROR(IF(AND(ABS(SUMIFS(D$2:D161,J$2:J161,J161)-SUMIFS(E$2:E161,J$2:J161,J161)+VLOOKUP(J161,Master!B$1:F$101,5,FALSE))&gt;1000,CD&lt;&gt;PD),"XXXXX",IFERROR(SUMIFS(D$2:D161,J$2:J161,J161)-SUMIFS(E$2:E161,J$2:J161,J161)+VLOOKUP(J161,Master!B$1:F$101,5,FALSE),IF(H161&gt;EOF,"","Balance"))),IF(H161&gt;EOF,"","Balance"))</f>
        <v>-41</v>
      </c>
      <c r="H161" s="45">
        <f ca="1">IFERROR(IF(COUNTIF(H$2:H160,H160)&gt;VLOOKUP(H160,LC,2,FALSE),H160+1,H160),"")</f>
        <v>18</v>
      </c>
      <c r="I161" s="45">
        <f ca="1">IFERROR(VLOOKUP(H161,IF(H161=H160,INDIRECT("JournalEntry!"&amp;JournalEntry!D$2214&amp;I160+1&amp;JournalEntry!L$2214),INDIRECT("JournalEntry!"&amp;JournalEntry!C$2214)),2,FALSE),"")</f>
        <v>2118</v>
      </c>
      <c r="J161" s="191" t="str">
        <f t="shared" ca="1" si="20"/>
        <v>Sales of Product 4</v>
      </c>
    </row>
    <row r="162" spans="1:10">
      <c r="A162" s="205" t="str">
        <f t="shared" ca="1" si="21"/>
        <v>JNL No</v>
      </c>
      <c r="B162" s="203" t="str">
        <f t="shared" ca="1" si="15"/>
        <v>Date</v>
      </c>
      <c r="C162" s="304" t="str">
        <f t="shared" ca="1" si="16"/>
        <v>Particulars of Customers 1</v>
      </c>
      <c r="D162" s="192" t="str">
        <f t="shared" ca="1" si="17"/>
        <v>Dr</v>
      </c>
      <c r="E162" s="192" t="str">
        <f t="shared" ca="1" si="18"/>
        <v>Cr</v>
      </c>
      <c r="F162" s="193" t="str">
        <f t="shared" ca="1" si="19"/>
        <v>Narration</v>
      </c>
      <c r="G162" s="80" t="str">
        <f ca="1">IFERROR(IF(AND(ABS(SUMIFS(D$2:D162,J$2:J162,J162)-SUMIFS(E$2:E162,J$2:J162,J162)+VLOOKUP(J162,Master!B$1:F$101,5,FALSE))&gt;1000,CD&lt;&gt;PD),"XXXXX",IFERROR(SUMIFS(D$2:D162,J$2:J162,J162)-SUMIFS(E$2:E162,J$2:J162,J162)+VLOOKUP(J162,Master!B$1:F$101,5,FALSE),IF(H162&gt;EOF,"","Balance"))),IF(H162&gt;EOF,"","Balance"))</f>
        <v>Balance</v>
      </c>
      <c r="H162" s="45">
        <f ca="1">IFERROR(IF(COUNTIF(H$2:H161,H161)&gt;VLOOKUP(H161,LC,2,FALSE),H161+1,H161),"")</f>
        <v>18</v>
      </c>
      <c r="I162" s="45" t="str">
        <f ca="1">IFERROR(VLOOKUP(H162,IF(H162=H161,INDIRECT("JournalEntry!"&amp;JournalEntry!D$2214&amp;I161+1&amp;JournalEntry!L$2214),INDIRECT("JournalEntry!"&amp;JournalEntry!C$2214)),2,FALSE),"")</f>
        <v/>
      </c>
      <c r="J162" s="191" t="str">
        <f t="shared" ca="1" si="20"/>
        <v>Ledger</v>
      </c>
    </row>
    <row r="163" spans="1:10">
      <c r="A163" s="205">
        <f t="shared" ca="1" si="21"/>
        <v>87</v>
      </c>
      <c r="B163" s="203">
        <f t="shared" ca="1" si="15"/>
        <v>41205</v>
      </c>
      <c r="C163" s="304" t="str">
        <f t="shared" ca="1" si="16"/>
        <v>By Sales of Product 3 Rs/- 9</v>
      </c>
      <c r="D163" s="192">
        <f t="shared" ca="1" si="17"/>
        <v>9</v>
      </c>
      <c r="E163" s="192">
        <f t="shared" ca="1" si="18"/>
        <v>0</v>
      </c>
      <c r="F163" s="193">
        <f t="shared" ca="1" si="19"/>
        <v>0</v>
      </c>
      <c r="G163" s="80">
        <f ca="1">IFERROR(IF(AND(ABS(SUMIFS(D$2:D163,J$2:J163,J163)-SUMIFS(E$2:E163,J$2:J163,J163)+VLOOKUP(J163,Master!B$1:F$101,5,FALSE))&gt;1000,CD&lt;&gt;PD),"XXXXX",IFERROR(SUMIFS(D$2:D163,J$2:J163,J163)-SUMIFS(E$2:E163,J$2:J163,J163)+VLOOKUP(J163,Master!B$1:F$101,5,FALSE),IF(H163&gt;EOF,"","Balance"))),IF(H163&gt;EOF,"","Balance"))</f>
        <v>9</v>
      </c>
      <c r="H163" s="45">
        <f ca="1">IFERROR(IF(COUNTIF(H$2:H162,H162)&gt;VLOOKUP(H162,LC,2,FALSE),H162+1,H162),"")</f>
        <v>19</v>
      </c>
      <c r="I163" s="45">
        <f ca="1">IFERROR(VLOOKUP(H163,IF(H163=H162,INDIRECT("JournalEntry!"&amp;JournalEntry!D$2214&amp;I162+1&amp;JournalEntry!L$2214),INDIRECT("JournalEntry!"&amp;JournalEntry!C$2214)),2,FALSE),"")</f>
        <v>175</v>
      </c>
      <c r="J163" s="191" t="str">
        <f t="shared" ca="1" si="20"/>
        <v>Customers 1</v>
      </c>
    </row>
    <row r="164" spans="1:10">
      <c r="A164" s="205">
        <f t="shared" ca="1" si="21"/>
        <v>90</v>
      </c>
      <c r="B164" s="203">
        <f t="shared" ca="1" si="15"/>
        <v>41051</v>
      </c>
      <c r="C164" s="304" t="str">
        <f t="shared" ca="1" si="16"/>
        <v>By Sales of Product 1 Rs/- 8</v>
      </c>
      <c r="D164" s="192">
        <f t="shared" ca="1" si="17"/>
        <v>8</v>
      </c>
      <c r="E164" s="192">
        <f t="shared" ca="1" si="18"/>
        <v>0</v>
      </c>
      <c r="F164" s="193">
        <f t="shared" ca="1" si="19"/>
        <v>0</v>
      </c>
      <c r="G164" s="80">
        <f ca="1">IFERROR(IF(AND(ABS(SUMIFS(D$2:D164,J$2:J164,J164)-SUMIFS(E$2:E164,J$2:J164,J164)+VLOOKUP(J164,Master!B$1:F$101,5,FALSE))&gt;1000,CD&lt;&gt;PD),"XXXXX",IFERROR(SUMIFS(D$2:D164,J$2:J164,J164)-SUMIFS(E$2:E164,J$2:J164,J164)+VLOOKUP(J164,Master!B$1:F$101,5,FALSE),IF(H164&gt;EOF,"","Balance"))),IF(H164&gt;EOF,"","Balance"))</f>
        <v>17</v>
      </c>
      <c r="H164" s="45">
        <f ca="1">IFERROR(IF(COUNTIF(H$2:H163,H163)&gt;VLOOKUP(H163,LC,2,FALSE),H163+1,H163),"")</f>
        <v>19</v>
      </c>
      <c r="I164" s="45">
        <f ca="1">IFERROR(VLOOKUP(H164,IF(H164=H163,INDIRECT("JournalEntry!"&amp;JournalEntry!D$2214&amp;I163+1&amp;JournalEntry!L$2214),INDIRECT("JournalEntry!"&amp;JournalEntry!C$2214)),2,FALSE),"")</f>
        <v>181</v>
      </c>
      <c r="J164" s="191" t="str">
        <f t="shared" ca="1" si="20"/>
        <v>Customers 1</v>
      </c>
    </row>
    <row r="165" spans="1:10">
      <c r="A165" s="205">
        <f t="shared" ca="1" si="21"/>
        <v>92</v>
      </c>
      <c r="B165" s="203">
        <f t="shared" ca="1" si="15"/>
        <v>41209</v>
      </c>
      <c r="C165" s="304" t="str">
        <f t="shared" ca="1" si="16"/>
        <v>By Sales of Product 3 Rs/- 5</v>
      </c>
      <c r="D165" s="192">
        <f t="shared" ca="1" si="17"/>
        <v>5</v>
      </c>
      <c r="E165" s="192">
        <f t="shared" ca="1" si="18"/>
        <v>0</v>
      </c>
      <c r="F165" s="193">
        <f t="shared" ca="1" si="19"/>
        <v>0</v>
      </c>
      <c r="G165" s="80">
        <f ca="1">IFERROR(IF(AND(ABS(SUMIFS(D$2:D165,J$2:J165,J165)-SUMIFS(E$2:E165,J$2:J165,J165)+VLOOKUP(J165,Master!B$1:F$101,5,FALSE))&gt;1000,CD&lt;&gt;PD),"XXXXX",IFERROR(SUMIFS(D$2:D165,J$2:J165,J165)-SUMIFS(E$2:E165,J$2:J165,J165)+VLOOKUP(J165,Master!B$1:F$101,5,FALSE),IF(H165&gt;EOF,"","Balance"))),IF(H165&gt;EOF,"","Balance"))</f>
        <v>22</v>
      </c>
      <c r="H165" s="45">
        <f ca="1">IFERROR(IF(COUNTIF(H$2:H164,H164)&gt;VLOOKUP(H164,LC,2,FALSE),H164+1,H164),"")</f>
        <v>19</v>
      </c>
      <c r="I165" s="45">
        <f ca="1">IFERROR(VLOOKUP(H165,IF(H165=H164,INDIRECT("JournalEntry!"&amp;JournalEntry!D$2214&amp;I164+1&amp;JournalEntry!L$2214),INDIRECT("JournalEntry!"&amp;JournalEntry!C$2214)),2,FALSE),"")</f>
        <v>185</v>
      </c>
      <c r="J165" s="191" t="str">
        <f t="shared" ca="1" si="20"/>
        <v>Customers 1</v>
      </c>
    </row>
    <row r="166" spans="1:10">
      <c r="A166" s="205">
        <f t="shared" ca="1" si="21"/>
        <v>100</v>
      </c>
      <c r="B166" s="203">
        <f t="shared" ca="1" si="15"/>
        <v>41087</v>
      </c>
      <c r="C166" s="304" t="str">
        <f t="shared" ca="1" si="16"/>
        <v>By Bank Rs/-1</v>
      </c>
      <c r="D166" s="192">
        <f t="shared" ca="1" si="17"/>
        <v>0</v>
      </c>
      <c r="E166" s="192">
        <f t="shared" ca="1" si="18"/>
        <v>1</v>
      </c>
      <c r="F166" s="193">
        <f t="shared" ca="1" si="19"/>
        <v>0</v>
      </c>
      <c r="G166" s="80">
        <f ca="1">IFERROR(IF(AND(ABS(SUMIFS(D$2:D166,J$2:J166,J166)-SUMIFS(E$2:E166,J$2:J166,J166)+VLOOKUP(J166,Master!B$1:F$101,5,FALSE))&gt;1000,CD&lt;&gt;PD),"XXXXX",IFERROR(SUMIFS(D$2:D166,J$2:J166,J166)-SUMIFS(E$2:E166,J$2:J166,J166)+VLOOKUP(J166,Master!B$1:F$101,5,FALSE),IF(H166&gt;EOF,"","Balance"))),IF(H166&gt;EOF,"","Balance"))</f>
        <v>21</v>
      </c>
      <c r="H166" s="45">
        <f ca="1">IFERROR(IF(COUNTIF(H$2:H165,H165)&gt;VLOOKUP(H165,LC,2,FALSE),H165+1,H165),"")</f>
        <v>19</v>
      </c>
      <c r="I166" s="45">
        <f ca="1">IFERROR(VLOOKUP(H166,IF(H166=H165,INDIRECT("JournalEntry!"&amp;JournalEntry!D$2214&amp;I165+1&amp;JournalEntry!L$2214),INDIRECT("JournalEntry!"&amp;JournalEntry!C$2214)),2,FALSE),"")</f>
        <v>200</v>
      </c>
      <c r="J166" s="191" t="str">
        <f t="shared" ca="1" si="20"/>
        <v>Customers 1</v>
      </c>
    </row>
    <row r="167" spans="1:10">
      <c r="A167" s="205">
        <f t="shared" ca="1" si="21"/>
        <v>129</v>
      </c>
      <c r="B167" s="203">
        <f t="shared" ca="1" si="15"/>
        <v>41204</v>
      </c>
      <c r="C167" s="304" t="str">
        <f t="shared" ca="1" si="16"/>
        <v>By Cash Rs/-7</v>
      </c>
      <c r="D167" s="192">
        <f t="shared" ca="1" si="17"/>
        <v>0</v>
      </c>
      <c r="E167" s="192">
        <f t="shared" ca="1" si="18"/>
        <v>7</v>
      </c>
      <c r="F167" s="193">
        <f t="shared" ca="1" si="19"/>
        <v>0</v>
      </c>
      <c r="G167" s="80">
        <f ca="1">IFERROR(IF(AND(ABS(SUMIFS(D$2:D167,J$2:J167,J167)-SUMIFS(E$2:E167,J$2:J167,J167)+VLOOKUP(J167,Master!B$1:F$101,5,FALSE))&gt;1000,CD&lt;&gt;PD),"XXXXX",IFERROR(SUMIFS(D$2:D167,J$2:J167,J167)-SUMIFS(E$2:E167,J$2:J167,J167)+VLOOKUP(J167,Master!B$1:F$101,5,FALSE),IF(H167&gt;EOF,"","Balance"))),IF(H167&gt;EOF,"","Balance"))</f>
        <v>14</v>
      </c>
      <c r="H167" s="45">
        <f ca="1">IFERROR(IF(COUNTIF(H$2:H166,H166)&gt;VLOOKUP(H166,LC,2,FALSE),H166+1,H166),"")</f>
        <v>19</v>
      </c>
      <c r="I167" s="45">
        <f ca="1">IFERROR(VLOOKUP(H167,IF(H167=H166,INDIRECT("JournalEntry!"&amp;JournalEntry!D$2214&amp;I166+1&amp;JournalEntry!L$2214),INDIRECT("JournalEntry!"&amp;JournalEntry!C$2214)),2,FALSE),"")</f>
        <v>258</v>
      </c>
      <c r="J167" s="191" t="str">
        <f t="shared" ca="1" si="20"/>
        <v>Customers 1</v>
      </c>
    </row>
    <row r="168" spans="1:10">
      <c r="A168" s="205">
        <f t="shared" ca="1" si="21"/>
        <v>132</v>
      </c>
      <c r="B168" s="203">
        <f t="shared" ca="1" si="15"/>
        <v>41013</v>
      </c>
      <c r="C168" s="304" t="str">
        <f t="shared" ca="1" si="16"/>
        <v>By Bank Rs/-10</v>
      </c>
      <c r="D168" s="192">
        <f t="shared" ca="1" si="17"/>
        <v>0</v>
      </c>
      <c r="E168" s="192">
        <f t="shared" ca="1" si="18"/>
        <v>10</v>
      </c>
      <c r="F168" s="193">
        <f t="shared" ca="1" si="19"/>
        <v>0</v>
      </c>
      <c r="G168" s="80">
        <f ca="1">IFERROR(IF(AND(ABS(SUMIFS(D$2:D168,J$2:J168,J168)-SUMIFS(E$2:E168,J$2:J168,J168)+VLOOKUP(J168,Master!B$1:F$101,5,FALSE))&gt;1000,CD&lt;&gt;PD),"XXXXX",IFERROR(SUMIFS(D$2:D168,J$2:J168,J168)-SUMIFS(E$2:E168,J$2:J168,J168)+VLOOKUP(J168,Master!B$1:F$101,5,FALSE),IF(H168&gt;EOF,"","Balance"))),IF(H168&gt;EOF,"","Balance"))</f>
        <v>4</v>
      </c>
      <c r="H168" s="45">
        <f ca="1">IFERROR(IF(COUNTIF(H$2:H167,H167)&gt;VLOOKUP(H167,LC,2,FALSE),H167+1,H167),"")</f>
        <v>19</v>
      </c>
      <c r="I168" s="45">
        <f ca="1">IFERROR(VLOOKUP(H168,IF(H168=H167,INDIRECT("JournalEntry!"&amp;JournalEntry!D$2214&amp;I167+1&amp;JournalEntry!L$2214),INDIRECT("JournalEntry!"&amp;JournalEntry!C$2214)),2,FALSE),"")</f>
        <v>264</v>
      </c>
      <c r="J168" s="191" t="str">
        <f t="shared" ca="1" si="20"/>
        <v>Customers 1</v>
      </c>
    </row>
    <row r="169" spans="1:10">
      <c r="A169" s="205">
        <f t="shared" ca="1" si="21"/>
        <v>139</v>
      </c>
      <c r="B169" s="203">
        <f t="shared" ca="1" si="15"/>
        <v>41006</v>
      </c>
      <c r="C169" s="304" t="str">
        <f t="shared" ca="1" si="16"/>
        <v>By Cash Rs/-8</v>
      </c>
      <c r="D169" s="192">
        <f t="shared" ca="1" si="17"/>
        <v>0</v>
      </c>
      <c r="E169" s="192">
        <f t="shared" ca="1" si="18"/>
        <v>8</v>
      </c>
      <c r="F169" s="193">
        <f t="shared" ca="1" si="19"/>
        <v>0</v>
      </c>
      <c r="G169" s="80">
        <f ca="1">IFERROR(IF(AND(ABS(SUMIFS(D$2:D169,J$2:J169,J169)-SUMIFS(E$2:E169,J$2:J169,J169)+VLOOKUP(J169,Master!B$1:F$101,5,FALSE))&gt;1000,CD&lt;&gt;PD),"XXXXX",IFERROR(SUMIFS(D$2:D169,J$2:J169,J169)-SUMIFS(E$2:E169,J$2:J169,J169)+VLOOKUP(J169,Master!B$1:F$101,5,FALSE),IF(H169&gt;EOF,"","Balance"))),IF(H169&gt;EOF,"","Balance"))</f>
        <v>-4</v>
      </c>
      <c r="H169" s="45">
        <f ca="1">IFERROR(IF(COUNTIF(H$2:H168,H168)&gt;VLOOKUP(H168,LC,2,FALSE),H168+1,H168),"")</f>
        <v>19</v>
      </c>
      <c r="I169" s="45">
        <f ca="1">IFERROR(VLOOKUP(H169,IF(H169=H168,INDIRECT("JournalEntry!"&amp;JournalEntry!D$2214&amp;I168+1&amp;JournalEntry!L$2214),INDIRECT("JournalEntry!"&amp;JournalEntry!C$2214)),2,FALSE),"")</f>
        <v>278</v>
      </c>
      <c r="J169" s="191" t="str">
        <f t="shared" ca="1" si="20"/>
        <v>Customers 1</v>
      </c>
    </row>
    <row r="170" spans="1:10">
      <c r="A170" s="205">
        <f t="shared" ca="1" si="21"/>
        <v>0</v>
      </c>
      <c r="B170" s="203" t="str">
        <f t="shared" ca="1" si="15"/>
        <v/>
      </c>
      <c r="C170" s="304">
        <f t="shared" ca="1" si="16"/>
        <v>0</v>
      </c>
      <c r="D170" s="192">
        <f t="shared" ca="1" si="17"/>
        <v>0</v>
      </c>
      <c r="E170" s="192">
        <f t="shared" ca="1" si="18"/>
        <v>0</v>
      </c>
      <c r="F170" s="193">
        <f t="shared" ca="1" si="19"/>
        <v>0</v>
      </c>
      <c r="G170" s="80">
        <f ca="1">IFERROR(IF(AND(ABS(SUMIFS(D$2:D170,J$2:J170,J170)-SUMIFS(E$2:E170,J$2:J170,J170)+VLOOKUP(J170,Master!B$1:F$101,5,FALSE))&gt;1000,CD&lt;&gt;PD),"XXXXX",IFERROR(SUMIFS(D$2:D170,J$2:J170,J170)-SUMIFS(E$2:E170,J$2:J170,J170)+VLOOKUP(J170,Master!B$1:F$101,5,FALSE),IF(H170&gt;EOF,"","Balance"))),IF(H170&gt;EOF,"","Balance"))</f>
        <v>-4</v>
      </c>
      <c r="H170" s="45">
        <f ca="1">IFERROR(IF(COUNTIF(H$2:H169,H169)&gt;VLOOKUP(H169,LC,2,FALSE),H169+1,H169),"")</f>
        <v>19</v>
      </c>
      <c r="I170" s="45">
        <f ca="1">IFERROR(VLOOKUP(H170,IF(H170=H169,INDIRECT("JournalEntry!"&amp;JournalEntry!D$2214&amp;I169+1&amp;JournalEntry!L$2214),INDIRECT("JournalEntry!"&amp;JournalEntry!C$2214)),2,FALSE),"")</f>
        <v>2119</v>
      </c>
      <c r="J170" s="191" t="str">
        <f t="shared" ca="1" si="20"/>
        <v>Customers 1</v>
      </c>
    </row>
    <row r="171" spans="1:10">
      <c r="A171" s="205" t="str">
        <f t="shared" ca="1" si="21"/>
        <v>JNL No</v>
      </c>
      <c r="B171" s="203" t="str">
        <f t="shared" ca="1" si="15"/>
        <v>Date</v>
      </c>
      <c r="C171" s="304" t="str">
        <f t="shared" ca="1" si="16"/>
        <v>Particulars of Customers 2</v>
      </c>
      <c r="D171" s="192" t="str">
        <f t="shared" ca="1" si="17"/>
        <v>Dr</v>
      </c>
      <c r="E171" s="192" t="str">
        <f t="shared" ca="1" si="18"/>
        <v>Cr</v>
      </c>
      <c r="F171" s="193" t="str">
        <f t="shared" ca="1" si="19"/>
        <v>Narration</v>
      </c>
      <c r="G171" s="80" t="str">
        <f ca="1">IFERROR(IF(AND(ABS(SUMIFS(D$2:D171,J$2:J171,J171)-SUMIFS(E$2:E171,J$2:J171,J171)+VLOOKUP(J171,Master!B$1:F$101,5,FALSE))&gt;1000,CD&lt;&gt;PD),"XXXXX",IFERROR(SUMIFS(D$2:D171,J$2:J171,J171)-SUMIFS(E$2:E171,J$2:J171,J171)+VLOOKUP(J171,Master!B$1:F$101,5,FALSE),IF(H171&gt;EOF,"","Balance"))),IF(H171&gt;EOF,"","Balance"))</f>
        <v>Balance</v>
      </c>
      <c r="H171" s="45">
        <f ca="1">IFERROR(IF(COUNTIF(H$2:H170,H170)&gt;VLOOKUP(H170,LC,2,FALSE),H170+1,H170),"")</f>
        <v>19</v>
      </c>
      <c r="I171" s="45" t="str">
        <f ca="1">IFERROR(VLOOKUP(H171,IF(H171=H170,INDIRECT("JournalEntry!"&amp;JournalEntry!D$2214&amp;I170+1&amp;JournalEntry!L$2214),INDIRECT("JournalEntry!"&amp;JournalEntry!C$2214)),2,FALSE),"")</f>
        <v/>
      </c>
      <c r="J171" s="191" t="str">
        <f t="shared" ca="1" si="20"/>
        <v>Ledger</v>
      </c>
    </row>
    <row r="172" spans="1:10">
      <c r="A172" s="205">
        <f t="shared" ca="1" si="21"/>
        <v>82</v>
      </c>
      <c r="B172" s="203">
        <f t="shared" ca="1" si="15"/>
        <v>41110</v>
      </c>
      <c r="C172" s="304" t="str">
        <f t="shared" ca="1" si="16"/>
        <v>By Sales of Product 4 Rs/- 10</v>
      </c>
      <c r="D172" s="192">
        <f t="shared" ca="1" si="17"/>
        <v>10</v>
      </c>
      <c r="E172" s="192">
        <f t="shared" ca="1" si="18"/>
        <v>0</v>
      </c>
      <c r="F172" s="193">
        <f t="shared" ca="1" si="19"/>
        <v>0</v>
      </c>
      <c r="G172" s="80">
        <f ca="1">IFERROR(IF(AND(ABS(SUMIFS(D$2:D172,J$2:J172,J172)-SUMIFS(E$2:E172,J$2:J172,J172)+VLOOKUP(J172,Master!B$1:F$101,5,FALSE))&gt;1000,CD&lt;&gt;PD),"XXXXX",IFERROR(SUMIFS(D$2:D172,J$2:J172,J172)-SUMIFS(E$2:E172,J$2:J172,J172)+VLOOKUP(J172,Master!B$1:F$101,5,FALSE),IF(H172&gt;EOF,"","Balance"))),IF(H172&gt;EOF,"","Balance"))</f>
        <v>10</v>
      </c>
      <c r="H172" s="45">
        <f ca="1">IFERROR(IF(COUNTIF(H$2:H171,H171)&gt;VLOOKUP(H171,LC,2,FALSE),H171+1,H171),"")</f>
        <v>20</v>
      </c>
      <c r="I172" s="45">
        <f ca="1">IFERROR(VLOOKUP(H172,IF(H172=H171,INDIRECT("JournalEntry!"&amp;JournalEntry!D$2214&amp;I171+1&amp;JournalEntry!L$2214),INDIRECT("JournalEntry!"&amp;JournalEntry!C$2214)),2,FALSE),"")</f>
        <v>165</v>
      </c>
      <c r="J172" s="191" t="str">
        <f t="shared" ca="1" si="20"/>
        <v>Customers 2</v>
      </c>
    </row>
    <row r="173" spans="1:10">
      <c r="A173" s="205">
        <f t="shared" ca="1" si="21"/>
        <v>83</v>
      </c>
      <c r="B173" s="203">
        <f t="shared" ca="1" si="15"/>
        <v>41199</v>
      </c>
      <c r="C173" s="304" t="str">
        <f t="shared" ca="1" si="16"/>
        <v>By Sales of Product 1 Rs/- 10</v>
      </c>
      <c r="D173" s="192">
        <f t="shared" ca="1" si="17"/>
        <v>10</v>
      </c>
      <c r="E173" s="192">
        <f t="shared" ca="1" si="18"/>
        <v>0</v>
      </c>
      <c r="F173" s="193">
        <f t="shared" ca="1" si="19"/>
        <v>0</v>
      </c>
      <c r="G173" s="80">
        <f ca="1">IFERROR(IF(AND(ABS(SUMIFS(D$2:D173,J$2:J173,J173)-SUMIFS(E$2:E173,J$2:J173,J173)+VLOOKUP(J173,Master!B$1:F$101,5,FALSE))&gt;1000,CD&lt;&gt;PD),"XXXXX",IFERROR(SUMIFS(D$2:D173,J$2:J173,J173)-SUMIFS(E$2:E173,J$2:J173,J173)+VLOOKUP(J173,Master!B$1:F$101,5,FALSE),IF(H173&gt;EOF,"","Balance"))),IF(H173&gt;EOF,"","Balance"))</f>
        <v>20</v>
      </c>
      <c r="H173" s="45">
        <f ca="1">IFERROR(IF(COUNTIF(H$2:H172,H172)&gt;VLOOKUP(H172,LC,2,FALSE),H172+1,H172),"")</f>
        <v>20</v>
      </c>
      <c r="I173" s="45">
        <f ca="1">IFERROR(VLOOKUP(H173,IF(H173=H172,INDIRECT("JournalEntry!"&amp;JournalEntry!D$2214&amp;I172+1&amp;JournalEntry!L$2214),INDIRECT("JournalEntry!"&amp;JournalEntry!C$2214)),2,FALSE),"")</f>
        <v>167</v>
      </c>
      <c r="J173" s="191" t="str">
        <f t="shared" ca="1" si="20"/>
        <v>Customers 2</v>
      </c>
    </row>
    <row r="174" spans="1:10">
      <c r="A174" s="205">
        <f t="shared" ca="1" si="21"/>
        <v>111</v>
      </c>
      <c r="B174" s="203">
        <f t="shared" ca="1" si="15"/>
        <v>41079</v>
      </c>
      <c r="C174" s="304" t="str">
        <f t="shared" ca="1" si="16"/>
        <v>By Cash Rs/-1</v>
      </c>
      <c r="D174" s="192">
        <f t="shared" ca="1" si="17"/>
        <v>0</v>
      </c>
      <c r="E174" s="192">
        <f t="shared" ca="1" si="18"/>
        <v>1</v>
      </c>
      <c r="F174" s="193">
        <f t="shared" ca="1" si="19"/>
        <v>0</v>
      </c>
      <c r="G174" s="80">
        <f ca="1">IFERROR(IF(AND(ABS(SUMIFS(D$2:D174,J$2:J174,J174)-SUMIFS(E$2:E174,J$2:J174,J174)+VLOOKUP(J174,Master!B$1:F$101,5,FALSE))&gt;1000,CD&lt;&gt;PD),"XXXXX",IFERROR(SUMIFS(D$2:D174,J$2:J174,J174)-SUMIFS(E$2:E174,J$2:J174,J174)+VLOOKUP(J174,Master!B$1:F$101,5,FALSE),IF(H174&gt;EOF,"","Balance"))),IF(H174&gt;EOF,"","Balance"))</f>
        <v>19</v>
      </c>
      <c r="H174" s="45">
        <f ca="1">IFERROR(IF(COUNTIF(H$2:H173,H173)&gt;VLOOKUP(H173,LC,2,FALSE),H173+1,H173),"")</f>
        <v>20</v>
      </c>
      <c r="I174" s="45">
        <f ca="1">IFERROR(VLOOKUP(H174,IF(H174=H173,INDIRECT("JournalEntry!"&amp;JournalEntry!D$2214&amp;I173+1&amp;JournalEntry!L$2214),INDIRECT("JournalEntry!"&amp;JournalEntry!C$2214)),2,FALSE),"")</f>
        <v>222</v>
      </c>
      <c r="J174" s="191" t="str">
        <f t="shared" ca="1" si="20"/>
        <v>Customers 2</v>
      </c>
    </row>
    <row r="175" spans="1:10">
      <c r="A175" s="205">
        <f t="shared" ca="1" si="21"/>
        <v>130</v>
      </c>
      <c r="B175" s="203">
        <f t="shared" ca="1" si="15"/>
        <v>41269</v>
      </c>
      <c r="C175" s="304" t="str">
        <f t="shared" ca="1" si="16"/>
        <v>By Bank Rs/-6</v>
      </c>
      <c r="D175" s="192">
        <f t="shared" ca="1" si="17"/>
        <v>0</v>
      </c>
      <c r="E175" s="192">
        <f t="shared" ca="1" si="18"/>
        <v>6</v>
      </c>
      <c r="F175" s="193">
        <f t="shared" ca="1" si="19"/>
        <v>0</v>
      </c>
      <c r="G175" s="80">
        <f ca="1">IFERROR(IF(AND(ABS(SUMIFS(D$2:D175,J$2:J175,J175)-SUMIFS(E$2:E175,J$2:J175,J175)+VLOOKUP(J175,Master!B$1:F$101,5,FALSE))&gt;1000,CD&lt;&gt;PD),"XXXXX",IFERROR(SUMIFS(D$2:D175,J$2:J175,J175)-SUMIFS(E$2:E175,J$2:J175,J175)+VLOOKUP(J175,Master!B$1:F$101,5,FALSE),IF(H175&gt;EOF,"","Balance"))),IF(H175&gt;EOF,"","Balance"))</f>
        <v>13</v>
      </c>
      <c r="H175" s="45">
        <f ca="1">IFERROR(IF(COUNTIF(H$2:H174,H174)&gt;VLOOKUP(H174,LC,2,FALSE),H174+1,H174),"")</f>
        <v>20</v>
      </c>
      <c r="I175" s="45">
        <f ca="1">IFERROR(VLOOKUP(H175,IF(H175=H174,INDIRECT("JournalEntry!"&amp;JournalEntry!D$2214&amp;I174+1&amp;JournalEntry!L$2214),INDIRECT("JournalEntry!"&amp;JournalEntry!C$2214)),2,FALSE),"")</f>
        <v>260</v>
      </c>
      <c r="J175" s="191" t="str">
        <f t="shared" ca="1" si="20"/>
        <v>Customers 2</v>
      </c>
    </row>
    <row r="176" spans="1:10">
      <c r="A176" s="205">
        <f t="shared" ca="1" si="21"/>
        <v>131</v>
      </c>
      <c r="B176" s="203">
        <f t="shared" ca="1" si="15"/>
        <v>41199</v>
      </c>
      <c r="C176" s="304" t="str">
        <f t="shared" ca="1" si="16"/>
        <v>By Cash Rs/-8</v>
      </c>
      <c r="D176" s="192">
        <f t="shared" ca="1" si="17"/>
        <v>0</v>
      </c>
      <c r="E176" s="192">
        <f t="shared" ca="1" si="18"/>
        <v>8</v>
      </c>
      <c r="F176" s="193">
        <f t="shared" ca="1" si="19"/>
        <v>0</v>
      </c>
      <c r="G176" s="80">
        <f ca="1">IFERROR(IF(AND(ABS(SUMIFS(D$2:D176,J$2:J176,J176)-SUMIFS(E$2:E176,J$2:J176,J176)+VLOOKUP(J176,Master!B$1:F$101,5,FALSE))&gt;1000,CD&lt;&gt;PD),"XXXXX",IFERROR(SUMIFS(D$2:D176,J$2:J176,J176)-SUMIFS(E$2:E176,J$2:J176,J176)+VLOOKUP(J176,Master!B$1:F$101,5,FALSE),IF(H176&gt;EOF,"","Balance"))),IF(H176&gt;EOF,"","Balance"))</f>
        <v>5</v>
      </c>
      <c r="H176" s="45">
        <f ca="1">IFERROR(IF(COUNTIF(H$2:H175,H175)&gt;VLOOKUP(H175,LC,2,FALSE),H175+1,H175),"")</f>
        <v>20</v>
      </c>
      <c r="I176" s="45">
        <f ca="1">IFERROR(VLOOKUP(H176,IF(H176=H175,INDIRECT("JournalEntry!"&amp;JournalEntry!D$2214&amp;I175+1&amp;JournalEntry!L$2214),INDIRECT("JournalEntry!"&amp;JournalEntry!C$2214)),2,FALSE),"")</f>
        <v>262</v>
      </c>
      <c r="J176" s="191" t="str">
        <f t="shared" ca="1" si="20"/>
        <v>Customers 2</v>
      </c>
    </row>
    <row r="177" spans="1:10">
      <c r="A177" s="205">
        <f t="shared" ca="1" si="21"/>
        <v>137</v>
      </c>
      <c r="B177" s="203">
        <f t="shared" ca="1" si="15"/>
        <v>41184</v>
      </c>
      <c r="C177" s="304" t="str">
        <f t="shared" ca="1" si="16"/>
        <v>By Cash Rs/-9</v>
      </c>
      <c r="D177" s="192">
        <f t="shared" ca="1" si="17"/>
        <v>0</v>
      </c>
      <c r="E177" s="192">
        <f t="shared" ca="1" si="18"/>
        <v>9</v>
      </c>
      <c r="F177" s="193">
        <f t="shared" ca="1" si="19"/>
        <v>0</v>
      </c>
      <c r="G177" s="80">
        <f ca="1">IFERROR(IF(AND(ABS(SUMIFS(D$2:D177,J$2:J177,J177)-SUMIFS(E$2:E177,J$2:J177,J177)+VLOOKUP(J177,Master!B$1:F$101,5,FALSE))&gt;1000,CD&lt;&gt;PD),"XXXXX",IFERROR(SUMIFS(D$2:D177,J$2:J177,J177)-SUMIFS(E$2:E177,J$2:J177,J177)+VLOOKUP(J177,Master!B$1:F$101,5,FALSE),IF(H177&gt;EOF,"","Balance"))),IF(H177&gt;EOF,"","Balance"))</f>
        <v>-4</v>
      </c>
      <c r="H177" s="45">
        <f ca="1">IFERROR(IF(COUNTIF(H$2:H176,H176)&gt;VLOOKUP(H176,LC,2,FALSE),H176+1,H176),"")</f>
        <v>20</v>
      </c>
      <c r="I177" s="45">
        <f ca="1">IFERROR(VLOOKUP(H177,IF(H177=H176,INDIRECT("JournalEntry!"&amp;JournalEntry!D$2214&amp;I176+1&amp;JournalEntry!L$2214),INDIRECT("JournalEntry!"&amp;JournalEntry!C$2214)),2,FALSE),"")</f>
        <v>274</v>
      </c>
      <c r="J177" s="191" t="str">
        <f t="shared" ca="1" si="20"/>
        <v>Customers 2</v>
      </c>
    </row>
    <row r="178" spans="1:10">
      <c r="A178" s="205">
        <f t="shared" ca="1" si="21"/>
        <v>0</v>
      </c>
      <c r="B178" s="203" t="str">
        <f t="shared" ca="1" si="15"/>
        <v/>
      </c>
      <c r="C178" s="304">
        <f t="shared" ca="1" si="16"/>
        <v>0</v>
      </c>
      <c r="D178" s="192">
        <f t="shared" ca="1" si="17"/>
        <v>0</v>
      </c>
      <c r="E178" s="192">
        <f t="shared" ca="1" si="18"/>
        <v>0</v>
      </c>
      <c r="F178" s="193">
        <f t="shared" ca="1" si="19"/>
        <v>0</v>
      </c>
      <c r="G178" s="80">
        <f ca="1">IFERROR(IF(AND(ABS(SUMIFS(D$2:D178,J$2:J178,J178)-SUMIFS(E$2:E178,J$2:J178,J178)+VLOOKUP(J178,Master!B$1:F$101,5,FALSE))&gt;1000,CD&lt;&gt;PD),"XXXXX",IFERROR(SUMIFS(D$2:D178,J$2:J178,J178)-SUMIFS(E$2:E178,J$2:J178,J178)+VLOOKUP(J178,Master!B$1:F$101,5,FALSE),IF(H178&gt;EOF,"","Balance"))),IF(H178&gt;EOF,"","Balance"))</f>
        <v>-4</v>
      </c>
      <c r="H178" s="45">
        <f ca="1">IFERROR(IF(COUNTIF(H$2:H177,H177)&gt;VLOOKUP(H177,LC,2,FALSE),H177+1,H177),"")</f>
        <v>20</v>
      </c>
      <c r="I178" s="45">
        <f ca="1">IFERROR(VLOOKUP(H178,IF(H178=H177,INDIRECT("JournalEntry!"&amp;JournalEntry!D$2214&amp;I177+1&amp;JournalEntry!L$2214),INDIRECT("JournalEntry!"&amp;JournalEntry!C$2214)),2,FALSE),"")</f>
        <v>2120</v>
      </c>
      <c r="J178" s="191" t="str">
        <f t="shared" ca="1" si="20"/>
        <v>Customers 2</v>
      </c>
    </row>
    <row r="179" spans="1:10">
      <c r="A179" s="205" t="str">
        <f t="shared" ca="1" si="21"/>
        <v>JNL No</v>
      </c>
      <c r="B179" s="203" t="str">
        <f t="shared" ca="1" si="15"/>
        <v>Date</v>
      </c>
      <c r="C179" s="304" t="str">
        <f t="shared" ca="1" si="16"/>
        <v>Particulars of Customers 3</v>
      </c>
      <c r="D179" s="192" t="str">
        <f t="shared" ca="1" si="17"/>
        <v>Dr</v>
      </c>
      <c r="E179" s="192" t="str">
        <f t="shared" ca="1" si="18"/>
        <v>Cr</v>
      </c>
      <c r="F179" s="193" t="str">
        <f t="shared" ca="1" si="19"/>
        <v>Narration</v>
      </c>
      <c r="G179" s="80" t="str">
        <f ca="1">IFERROR(IF(AND(ABS(SUMIFS(D$2:D179,J$2:J179,J179)-SUMIFS(E$2:E179,J$2:J179,J179)+VLOOKUP(J179,Master!B$1:F$101,5,FALSE))&gt;1000,CD&lt;&gt;PD),"XXXXX",IFERROR(SUMIFS(D$2:D179,J$2:J179,J179)-SUMIFS(E$2:E179,J$2:J179,J179)+VLOOKUP(J179,Master!B$1:F$101,5,FALSE),IF(H179&gt;EOF,"","Balance"))),IF(H179&gt;EOF,"","Balance"))</f>
        <v>Balance</v>
      </c>
      <c r="H179" s="45">
        <f ca="1">IFERROR(IF(COUNTIF(H$2:H178,H178)&gt;VLOOKUP(H178,LC,2,FALSE),H178+1,H178),"")</f>
        <v>20</v>
      </c>
      <c r="I179" s="45" t="str">
        <f ca="1">IFERROR(VLOOKUP(H179,IF(H179=H178,INDIRECT("JournalEntry!"&amp;JournalEntry!D$2214&amp;I178+1&amp;JournalEntry!L$2214),INDIRECT("JournalEntry!"&amp;JournalEntry!C$2214)),2,FALSE),"")</f>
        <v/>
      </c>
      <c r="J179" s="191" t="str">
        <f t="shared" ca="1" si="20"/>
        <v>Ledger</v>
      </c>
    </row>
    <row r="180" spans="1:10">
      <c r="A180" s="205">
        <f t="shared" ca="1" si="21"/>
        <v>89</v>
      </c>
      <c r="B180" s="203">
        <f t="shared" ca="1" si="15"/>
        <v>41097</v>
      </c>
      <c r="C180" s="304" t="str">
        <f t="shared" ca="1" si="16"/>
        <v>By Sales of Product 2 Rs/- 3</v>
      </c>
      <c r="D180" s="192">
        <f t="shared" ca="1" si="17"/>
        <v>3</v>
      </c>
      <c r="E180" s="192">
        <f t="shared" ca="1" si="18"/>
        <v>0</v>
      </c>
      <c r="F180" s="193">
        <f t="shared" ca="1" si="19"/>
        <v>0</v>
      </c>
      <c r="G180" s="80">
        <f ca="1">IFERROR(IF(AND(ABS(SUMIFS(D$2:D180,J$2:J180,J180)-SUMIFS(E$2:E180,J$2:J180,J180)+VLOOKUP(J180,Master!B$1:F$101,5,FALSE))&gt;1000,CD&lt;&gt;PD),"XXXXX",IFERROR(SUMIFS(D$2:D180,J$2:J180,J180)-SUMIFS(E$2:E180,J$2:J180,J180)+VLOOKUP(J180,Master!B$1:F$101,5,FALSE),IF(H180&gt;EOF,"","Balance"))),IF(H180&gt;EOF,"","Balance"))</f>
        <v>3</v>
      </c>
      <c r="H180" s="45">
        <f ca="1">IFERROR(IF(COUNTIF(H$2:H179,H179)&gt;VLOOKUP(H179,LC,2,FALSE),H179+1,H179),"")</f>
        <v>21</v>
      </c>
      <c r="I180" s="45">
        <f ca="1">IFERROR(VLOOKUP(H180,IF(H180=H179,INDIRECT("JournalEntry!"&amp;JournalEntry!D$2214&amp;I179+1&amp;JournalEntry!L$2214),INDIRECT("JournalEntry!"&amp;JournalEntry!C$2214)),2,FALSE),"")</f>
        <v>179</v>
      </c>
      <c r="J180" s="191" t="str">
        <f t="shared" ca="1" si="20"/>
        <v>Customers 3</v>
      </c>
    </row>
    <row r="181" spans="1:10">
      <c r="A181" s="205">
        <f t="shared" ca="1" si="21"/>
        <v>101</v>
      </c>
      <c r="B181" s="203">
        <f t="shared" ca="1" si="15"/>
        <v>41037</v>
      </c>
      <c r="C181" s="304" t="str">
        <f t="shared" ca="1" si="16"/>
        <v>By Cash Rs/-7</v>
      </c>
      <c r="D181" s="192">
        <f t="shared" ca="1" si="17"/>
        <v>0</v>
      </c>
      <c r="E181" s="192">
        <f t="shared" ca="1" si="18"/>
        <v>7</v>
      </c>
      <c r="F181" s="193">
        <f t="shared" ca="1" si="19"/>
        <v>0</v>
      </c>
      <c r="G181" s="80">
        <f ca="1">IFERROR(IF(AND(ABS(SUMIFS(D$2:D181,J$2:J181,J181)-SUMIFS(E$2:E181,J$2:J181,J181)+VLOOKUP(J181,Master!B$1:F$101,5,FALSE))&gt;1000,CD&lt;&gt;PD),"XXXXX",IFERROR(SUMIFS(D$2:D181,J$2:J181,J181)-SUMIFS(E$2:E181,J$2:J181,J181)+VLOOKUP(J181,Master!B$1:F$101,5,FALSE),IF(H181&gt;EOF,"","Balance"))),IF(H181&gt;EOF,"","Balance"))</f>
        <v>-4</v>
      </c>
      <c r="H181" s="45">
        <f ca="1">IFERROR(IF(COUNTIF(H$2:H180,H180)&gt;VLOOKUP(H180,LC,2,FALSE),H180+1,H180),"")</f>
        <v>21</v>
      </c>
      <c r="I181" s="45">
        <f ca="1">IFERROR(VLOOKUP(H181,IF(H181=H180,INDIRECT("JournalEntry!"&amp;JournalEntry!D$2214&amp;I180+1&amp;JournalEntry!L$2214),INDIRECT("JournalEntry!"&amp;JournalEntry!C$2214)),2,FALSE),"")</f>
        <v>202</v>
      </c>
      <c r="J181" s="191" t="str">
        <f t="shared" ca="1" si="20"/>
        <v>Customers 3</v>
      </c>
    </row>
    <row r="182" spans="1:10">
      <c r="A182" s="205">
        <f t="shared" ca="1" si="21"/>
        <v>116</v>
      </c>
      <c r="B182" s="203">
        <f t="shared" ca="1" si="15"/>
        <v>41250</v>
      </c>
      <c r="C182" s="304" t="str">
        <f t="shared" ca="1" si="16"/>
        <v>By Bank Rs/-1</v>
      </c>
      <c r="D182" s="192">
        <f t="shared" ca="1" si="17"/>
        <v>0</v>
      </c>
      <c r="E182" s="192">
        <f t="shared" ca="1" si="18"/>
        <v>1</v>
      </c>
      <c r="F182" s="193">
        <f t="shared" ca="1" si="19"/>
        <v>0</v>
      </c>
      <c r="G182" s="80">
        <f ca="1">IFERROR(IF(AND(ABS(SUMIFS(D$2:D182,J$2:J182,J182)-SUMIFS(E$2:E182,J$2:J182,J182)+VLOOKUP(J182,Master!B$1:F$101,5,FALSE))&gt;1000,CD&lt;&gt;PD),"XXXXX",IFERROR(SUMIFS(D$2:D182,J$2:J182,J182)-SUMIFS(E$2:E182,J$2:J182,J182)+VLOOKUP(J182,Master!B$1:F$101,5,FALSE),IF(H182&gt;EOF,"","Balance"))),IF(H182&gt;EOF,"","Balance"))</f>
        <v>-5</v>
      </c>
      <c r="H182" s="45">
        <f ca="1">IFERROR(IF(COUNTIF(H$2:H181,H181)&gt;VLOOKUP(H181,LC,2,FALSE),H181+1,H181),"")</f>
        <v>21</v>
      </c>
      <c r="I182" s="45">
        <f ca="1">IFERROR(VLOOKUP(H182,IF(H182=H181,INDIRECT("JournalEntry!"&amp;JournalEntry!D$2214&amp;I181+1&amp;JournalEntry!L$2214),INDIRECT("JournalEntry!"&amp;JournalEntry!C$2214)),2,FALSE),"")</f>
        <v>232</v>
      </c>
      <c r="J182" s="191" t="str">
        <f t="shared" ca="1" si="20"/>
        <v>Customers 3</v>
      </c>
    </row>
    <row r="183" spans="1:10">
      <c r="A183" s="205">
        <f t="shared" ca="1" si="21"/>
        <v>127</v>
      </c>
      <c r="B183" s="203">
        <f t="shared" ca="1" si="15"/>
        <v>41135</v>
      </c>
      <c r="C183" s="304" t="str">
        <f t="shared" ca="1" si="16"/>
        <v>By Cash Rs/-1</v>
      </c>
      <c r="D183" s="192">
        <f t="shared" ca="1" si="17"/>
        <v>0</v>
      </c>
      <c r="E183" s="192">
        <f t="shared" ca="1" si="18"/>
        <v>1</v>
      </c>
      <c r="F183" s="193">
        <f t="shared" ca="1" si="19"/>
        <v>0</v>
      </c>
      <c r="G183" s="80">
        <f ca="1">IFERROR(IF(AND(ABS(SUMIFS(D$2:D183,J$2:J183,J183)-SUMIFS(E$2:E183,J$2:J183,J183)+VLOOKUP(J183,Master!B$1:F$101,5,FALSE))&gt;1000,CD&lt;&gt;PD),"XXXXX",IFERROR(SUMIFS(D$2:D183,J$2:J183,J183)-SUMIFS(E$2:E183,J$2:J183,J183)+VLOOKUP(J183,Master!B$1:F$101,5,FALSE),IF(H183&gt;EOF,"","Balance"))),IF(H183&gt;EOF,"","Balance"))</f>
        <v>-6</v>
      </c>
      <c r="H183" s="45">
        <f ca="1">IFERROR(IF(COUNTIF(H$2:H182,H182)&gt;VLOOKUP(H182,LC,2,FALSE),H182+1,H182),"")</f>
        <v>21</v>
      </c>
      <c r="I183" s="45">
        <f ca="1">IFERROR(VLOOKUP(H183,IF(H183=H182,INDIRECT("JournalEntry!"&amp;JournalEntry!D$2214&amp;I182+1&amp;JournalEntry!L$2214),INDIRECT("JournalEntry!"&amp;JournalEntry!C$2214)),2,FALSE),"")</f>
        <v>254</v>
      </c>
      <c r="J183" s="191" t="str">
        <f t="shared" ca="1" si="20"/>
        <v>Customers 3</v>
      </c>
    </row>
    <row r="184" spans="1:10">
      <c r="A184" s="205">
        <f t="shared" ca="1" si="21"/>
        <v>140</v>
      </c>
      <c r="B184" s="203">
        <f t="shared" ca="1" si="15"/>
        <v>41044</v>
      </c>
      <c r="C184" s="304" t="str">
        <f t="shared" ca="1" si="16"/>
        <v>By Bank Rs/-5</v>
      </c>
      <c r="D184" s="192">
        <f t="shared" ca="1" si="17"/>
        <v>0</v>
      </c>
      <c r="E184" s="192">
        <f t="shared" ca="1" si="18"/>
        <v>5</v>
      </c>
      <c r="F184" s="193">
        <f t="shared" ca="1" si="19"/>
        <v>0</v>
      </c>
      <c r="G184" s="80">
        <f ca="1">IFERROR(IF(AND(ABS(SUMIFS(D$2:D184,J$2:J184,J184)-SUMIFS(E$2:E184,J$2:J184,J184)+VLOOKUP(J184,Master!B$1:F$101,5,FALSE))&gt;1000,CD&lt;&gt;PD),"XXXXX",IFERROR(SUMIFS(D$2:D184,J$2:J184,J184)-SUMIFS(E$2:E184,J$2:J184,J184)+VLOOKUP(J184,Master!B$1:F$101,5,FALSE),IF(H184&gt;EOF,"","Balance"))),IF(H184&gt;EOF,"","Balance"))</f>
        <v>-11</v>
      </c>
      <c r="H184" s="45">
        <f ca="1">IFERROR(IF(COUNTIF(H$2:H183,H183)&gt;VLOOKUP(H183,LC,2,FALSE),H183+1,H183),"")</f>
        <v>21</v>
      </c>
      <c r="I184" s="45">
        <f ca="1">IFERROR(VLOOKUP(H184,IF(H184=H183,INDIRECT("JournalEntry!"&amp;JournalEntry!D$2214&amp;I183+1&amp;JournalEntry!L$2214),INDIRECT("JournalEntry!"&amp;JournalEntry!C$2214)),2,FALSE),"")</f>
        <v>280</v>
      </c>
      <c r="J184" s="191" t="str">
        <f t="shared" ca="1" si="20"/>
        <v>Customers 3</v>
      </c>
    </row>
    <row r="185" spans="1:10">
      <c r="A185" s="205">
        <f t="shared" ca="1" si="21"/>
        <v>141</v>
      </c>
      <c r="B185" s="203">
        <f t="shared" ca="1" si="15"/>
        <v>41168</v>
      </c>
      <c r="C185" s="304" t="str">
        <f t="shared" ca="1" si="16"/>
        <v>By Cash Rs/-2</v>
      </c>
      <c r="D185" s="192">
        <f t="shared" ca="1" si="17"/>
        <v>0</v>
      </c>
      <c r="E185" s="192">
        <f t="shared" ca="1" si="18"/>
        <v>2</v>
      </c>
      <c r="F185" s="193">
        <f t="shared" ca="1" si="19"/>
        <v>0</v>
      </c>
      <c r="G185" s="80">
        <f ca="1">IFERROR(IF(AND(ABS(SUMIFS(D$2:D185,J$2:J185,J185)-SUMIFS(E$2:E185,J$2:J185,J185)+VLOOKUP(J185,Master!B$1:F$101,5,FALSE))&gt;1000,CD&lt;&gt;PD),"XXXXX",IFERROR(SUMIFS(D$2:D185,J$2:J185,J185)-SUMIFS(E$2:E185,J$2:J185,J185)+VLOOKUP(J185,Master!B$1:F$101,5,FALSE),IF(H185&gt;EOF,"","Balance"))),IF(H185&gt;EOF,"","Balance"))</f>
        <v>-13</v>
      </c>
      <c r="H185" s="45">
        <f ca="1">IFERROR(IF(COUNTIF(H$2:H184,H184)&gt;VLOOKUP(H184,LC,2,FALSE),H184+1,H184),"")</f>
        <v>21</v>
      </c>
      <c r="I185" s="45">
        <f ca="1">IFERROR(VLOOKUP(H185,IF(H185=H184,INDIRECT("JournalEntry!"&amp;JournalEntry!D$2214&amp;I184+1&amp;JournalEntry!L$2214),INDIRECT("JournalEntry!"&amp;JournalEntry!C$2214)),2,FALSE),"")</f>
        <v>282</v>
      </c>
      <c r="J185" s="191" t="str">
        <f t="shared" ca="1" si="20"/>
        <v>Customers 3</v>
      </c>
    </row>
    <row r="186" spans="1:10">
      <c r="A186" s="205">
        <f t="shared" ca="1" si="21"/>
        <v>0</v>
      </c>
      <c r="B186" s="203" t="str">
        <f t="shared" ca="1" si="15"/>
        <v/>
      </c>
      <c r="C186" s="304">
        <f t="shared" ca="1" si="16"/>
        <v>0</v>
      </c>
      <c r="D186" s="192">
        <f t="shared" ca="1" si="17"/>
        <v>0</v>
      </c>
      <c r="E186" s="192">
        <f t="shared" ca="1" si="18"/>
        <v>0</v>
      </c>
      <c r="F186" s="193">
        <f t="shared" ca="1" si="19"/>
        <v>0</v>
      </c>
      <c r="G186" s="80">
        <f ca="1">IFERROR(IF(AND(ABS(SUMIFS(D$2:D186,J$2:J186,J186)-SUMIFS(E$2:E186,J$2:J186,J186)+VLOOKUP(J186,Master!B$1:F$101,5,FALSE))&gt;1000,CD&lt;&gt;PD),"XXXXX",IFERROR(SUMIFS(D$2:D186,J$2:J186,J186)-SUMIFS(E$2:E186,J$2:J186,J186)+VLOOKUP(J186,Master!B$1:F$101,5,FALSE),IF(H186&gt;EOF,"","Balance"))),IF(H186&gt;EOF,"","Balance"))</f>
        <v>-13</v>
      </c>
      <c r="H186" s="45">
        <f ca="1">IFERROR(IF(COUNTIF(H$2:H185,H185)&gt;VLOOKUP(H185,LC,2,FALSE),H185+1,H185),"")</f>
        <v>21</v>
      </c>
      <c r="I186" s="45">
        <f ca="1">IFERROR(VLOOKUP(H186,IF(H186=H185,INDIRECT("JournalEntry!"&amp;JournalEntry!D$2214&amp;I185+1&amp;JournalEntry!L$2214),INDIRECT("JournalEntry!"&amp;JournalEntry!C$2214)),2,FALSE),"")</f>
        <v>2121</v>
      </c>
      <c r="J186" s="191" t="str">
        <f t="shared" ca="1" si="20"/>
        <v>Customers 3</v>
      </c>
    </row>
    <row r="187" spans="1:10">
      <c r="A187" s="205" t="str">
        <f t="shared" ca="1" si="21"/>
        <v>JNL No</v>
      </c>
      <c r="B187" s="203" t="str">
        <f t="shared" ca="1" si="15"/>
        <v>Date</v>
      </c>
      <c r="C187" s="304" t="str">
        <f t="shared" ca="1" si="16"/>
        <v>Particulars of Customers 4</v>
      </c>
      <c r="D187" s="192" t="str">
        <f t="shared" ca="1" si="17"/>
        <v>Dr</v>
      </c>
      <c r="E187" s="192" t="str">
        <f t="shared" ca="1" si="18"/>
        <v>Cr</v>
      </c>
      <c r="F187" s="193" t="str">
        <f t="shared" ca="1" si="19"/>
        <v>Narration</v>
      </c>
      <c r="G187" s="80" t="str">
        <f ca="1">IFERROR(IF(AND(ABS(SUMIFS(D$2:D187,J$2:J187,J187)-SUMIFS(E$2:E187,J$2:J187,J187)+VLOOKUP(J187,Master!B$1:F$101,5,FALSE))&gt;1000,CD&lt;&gt;PD),"XXXXX",IFERROR(SUMIFS(D$2:D187,J$2:J187,J187)-SUMIFS(E$2:E187,J$2:J187,J187)+VLOOKUP(J187,Master!B$1:F$101,5,FALSE),IF(H187&gt;EOF,"","Balance"))),IF(H187&gt;EOF,"","Balance"))</f>
        <v>Balance</v>
      </c>
      <c r="H187" s="45">
        <f ca="1">IFERROR(IF(COUNTIF(H$2:H186,H186)&gt;VLOOKUP(H186,LC,2,FALSE),H186+1,H186),"")</f>
        <v>21</v>
      </c>
      <c r="I187" s="45" t="str">
        <f ca="1">IFERROR(VLOOKUP(H187,IF(H187=H186,INDIRECT("JournalEntry!"&amp;JournalEntry!D$2214&amp;I186+1&amp;JournalEntry!L$2214),INDIRECT("JournalEntry!"&amp;JournalEntry!C$2214)),2,FALSE),"")</f>
        <v/>
      </c>
      <c r="J187" s="191" t="str">
        <f t="shared" ca="1" si="20"/>
        <v>Ledger</v>
      </c>
    </row>
    <row r="188" spans="1:10">
      <c r="A188" s="205">
        <f t="shared" ca="1" si="21"/>
        <v>88</v>
      </c>
      <c r="B188" s="203">
        <f t="shared" ca="1" si="15"/>
        <v>41202</v>
      </c>
      <c r="C188" s="304" t="str">
        <f t="shared" ca="1" si="16"/>
        <v>By Sales of Product 1 Rs/- 3</v>
      </c>
      <c r="D188" s="192">
        <f t="shared" ca="1" si="17"/>
        <v>3</v>
      </c>
      <c r="E188" s="192">
        <f t="shared" ca="1" si="18"/>
        <v>0</v>
      </c>
      <c r="F188" s="193">
        <f t="shared" ca="1" si="19"/>
        <v>0</v>
      </c>
      <c r="G188" s="80">
        <f ca="1">IFERROR(IF(AND(ABS(SUMIFS(D$2:D188,J$2:J188,J188)-SUMIFS(E$2:E188,J$2:J188,J188)+VLOOKUP(J188,Master!B$1:F$101,5,FALSE))&gt;1000,CD&lt;&gt;PD),"XXXXX",IFERROR(SUMIFS(D$2:D188,J$2:J188,J188)-SUMIFS(E$2:E188,J$2:J188,J188)+VLOOKUP(J188,Master!B$1:F$101,5,FALSE),IF(H188&gt;EOF,"","Balance"))),IF(H188&gt;EOF,"","Balance"))</f>
        <v>3</v>
      </c>
      <c r="H188" s="45">
        <f ca="1">IFERROR(IF(COUNTIF(H$2:H187,H187)&gt;VLOOKUP(H187,LC,2,FALSE),H187+1,H187),"")</f>
        <v>22</v>
      </c>
      <c r="I188" s="45">
        <f ca="1">IFERROR(VLOOKUP(H188,IF(H188=H187,INDIRECT("JournalEntry!"&amp;JournalEntry!D$2214&amp;I187+1&amp;JournalEntry!L$2214),INDIRECT("JournalEntry!"&amp;JournalEntry!C$2214)),2,FALSE),"")</f>
        <v>177</v>
      </c>
      <c r="J188" s="191" t="str">
        <f t="shared" ca="1" si="20"/>
        <v>Customers 4</v>
      </c>
    </row>
    <row r="189" spans="1:10">
      <c r="A189" s="205">
        <f t="shared" ca="1" si="21"/>
        <v>104</v>
      </c>
      <c r="B189" s="203">
        <f t="shared" ca="1" si="15"/>
        <v>41192</v>
      </c>
      <c r="C189" s="304" t="str">
        <f t="shared" ca="1" si="16"/>
        <v>By Bank Rs/-3</v>
      </c>
      <c r="D189" s="192">
        <f t="shared" ca="1" si="17"/>
        <v>0</v>
      </c>
      <c r="E189" s="192">
        <f t="shared" ca="1" si="18"/>
        <v>3</v>
      </c>
      <c r="F189" s="193">
        <f t="shared" ca="1" si="19"/>
        <v>0</v>
      </c>
      <c r="G189" s="80">
        <f ca="1">IFERROR(IF(AND(ABS(SUMIFS(D$2:D189,J$2:J189,J189)-SUMIFS(E$2:E189,J$2:J189,J189)+VLOOKUP(J189,Master!B$1:F$101,5,FALSE))&gt;1000,CD&lt;&gt;PD),"XXXXX",IFERROR(SUMIFS(D$2:D189,J$2:J189,J189)-SUMIFS(E$2:E189,J$2:J189,J189)+VLOOKUP(J189,Master!B$1:F$101,5,FALSE),IF(H189&gt;EOF,"","Balance"))),IF(H189&gt;EOF,"","Balance"))</f>
        <v>0</v>
      </c>
      <c r="H189" s="45">
        <f ca="1">IFERROR(IF(COUNTIF(H$2:H188,H188)&gt;VLOOKUP(H188,LC,2,FALSE),H188+1,H188),"")</f>
        <v>22</v>
      </c>
      <c r="I189" s="45">
        <f ca="1">IFERROR(VLOOKUP(H189,IF(H189=H188,INDIRECT("JournalEntry!"&amp;JournalEntry!D$2214&amp;I188+1&amp;JournalEntry!L$2214),INDIRECT("JournalEntry!"&amp;JournalEntry!C$2214)),2,FALSE),"")</f>
        <v>208</v>
      </c>
      <c r="J189" s="191" t="str">
        <f t="shared" ca="1" si="20"/>
        <v>Customers 4</v>
      </c>
    </row>
    <row r="190" spans="1:10">
      <c r="A190" s="205">
        <f t="shared" ca="1" si="21"/>
        <v>105</v>
      </c>
      <c r="B190" s="203">
        <f t="shared" ca="1" si="15"/>
        <v>41180</v>
      </c>
      <c r="C190" s="304" t="str">
        <f t="shared" ca="1" si="16"/>
        <v>By Cash Rs/-3</v>
      </c>
      <c r="D190" s="192">
        <f t="shared" ca="1" si="17"/>
        <v>0</v>
      </c>
      <c r="E190" s="192">
        <f t="shared" ca="1" si="18"/>
        <v>3</v>
      </c>
      <c r="F190" s="193">
        <f t="shared" ca="1" si="19"/>
        <v>0</v>
      </c>
      <c r="G190" s="80">
        <f ca="1">IFERROR(IF(AND(ABS(SUMIFS(D$2:D190,J$2:J190,J190)-SUMIFS(E$2:E190,J$2:J190,J190)+VLOOKUP(J190,Master!B$1:F$101,5,FALSE))&gt;1000,CD&lt;&gt;PD),"XXXXX",IFERROR(SUMIFS(D$2:D190,J$2:J190,J190)-SUMIFS(E$2:E190,J$2:J190,J190)+VLOOKUP(J190,Master!B$1:F$101,5,FALSE),IF(H190&gt;EOF,"","Balance"))),IF(H190&gt;EOF,"","Balance"))</f>
        <v>-3</v>
      </c>
      <c r="H190" s="45">
        <f ca="1">IFERROR(IF(COUNTIF(H$2:H189,H189)&gt;VLOOKUP(H189,LC,2,FALSE),H189+1,H189),"")</f>
        <v>22</v>
      </c>
      <c r="I190" s="45">
        <f ca="1">IFERROR(VLOOKUP(H190,IF(H190=H189,INDIRECT("JournalEntry!"&amp;JournalEntry!D$2214&amp;I189+1&amp;JournalEntry!L$2214),INDIRECT("JournalEntry!"&amp;JournalEntry!C$2214)),2,FALSE),"")</f>
        <v>210</v>
      </c>
      <c r="J190" s="191" t="str">
        <f t="shared" ca="1" si="20"/>
        <v>Customers 4</v>
      </c>
    </row>
    <row r="191" spans="1:10">
      <c r="A191" s="205">
        <f t="shared" ca="1" si="21"/>
        <v>107</v>
      </c>
      <c r="B191" s="203">
        <f t="shared" ca="1" si="15"/>
        <v>41010</v>
      </c>
      <c r="C191" s="304" t="str">
        <f t="shared" ca="1" si="16"/>
        <v>By Cash Rs/-5</v>
      </c>
      <c r="D191" s="192">
        <f t="shared" ca="1" si="17"/>
        <v>0</v>
      </c>
      <c r="E191" s="192">
        <f t="shared" ca="1" si="18"/>
        <v>5</v>
      </c>
      <c r="F191" s="193">
        <f t="shared" ca="1" si="19"/>
        <v>0</v>
      </c>
      <c r="G191" s="80">
        <f ca="1">IFERROR(IF(AND(ABS(SUMIFS(D$2:D191,J$2:J191,J191)-SUMIFS(E$2:E191,J$2:J191,J191)+VLOOKUP(J191,Master!B$1:F$101,5,FALSE))&gt;1000,CD&lt;&gt;PD),"XXXXX",IFERROR(SUMIFS(D$2:D191,J$2:J191,J191)-SUMIFS(E$2:E191,J$2:J191,J191)+VLOOKUP(J191,Master!B$1:F$101,5,FALSE),IF(H191&gt;EOF,"","Balance"))),IF(H191&gt;EOF,"","Balance"))</f>
        <v>-8</v>
      </c>
      <c r="H191" s="45">
        <f ca="1">IFERROR(IF(COUNTIF(H$2:H190,H190)&gt;VLOOKUP(H190,LC,2,FALSE),H190+1,H190),"")</f>
        <v>22</v>
      </c>
      <c r="I191" s="45">
        <f ca="1">IFERROR(VLOOKUP(H191,IF(H191=H190,INDIRECT("JournalEntry!"&amp;JournalEntry!D$2214&amp;I190+1&amp;JournalEntry!L$2214),INDIRECT("JournalEntry!"&amp;JournalEntry!C$2214)),2,FALSE),"")</f>
        <v>214</v>
      </c>
      <c r="J191" s="191" t="str">
        <f t="shared" ca="1" si="20"/>
        <v>Customers 4</v>
      </c>
    </row>
    <row r="192" spans="1:10">
      <c r="A192" s="205">
        <f t="shared" ca="1" si="21"/>
        <v>112</v>
      </c>
      <c r="B192" s="203">
        <f t="shared" ca="1" si="15"/>
        <v>41178</v>
      </c>
      <c r="C192" s="304" t="str">
        <f t="shared" ca="1" si="16"/>
        <v>By Bank Rs/-1</v>
      </c>
      <c r="D192" s="192">
        <f t="shared" ca="1" si="17"/>
        <v>0</v>
      </c>
      <c r="E192" s="192">
        <f t="shared" ca="1" si="18"/>
        <v>1</v>
      </c>
      <c r="F192" s="193">
        <f t="shared" ca="1" si="19"/>
        <v>0</v>
      </c>
      <c r="G192" s="80">
        <f ca="1">IFERROR(IF(AND(ABS(SUMIFS(D$2:D192,J$2:J192,J192)-SUMIFS(E$2:E192,J$2:J192,J192)+VLOOKUP(J192,Master!B$1:F$101,5,FALSE))&gt;1000,CD&lt;&gt;PD),"XXXXX",IFERROR(SUMIFS(D$2:D192,J$2:J192,J192)-SUMIFS(E$2:E192,J$2:J192,J192)+VLOOKUP(J192,Master!B$1:F$101,5,FALSE),IF(H192&gt;EOF,"","Balance"))),IF(H192&gt;EOF,"","Balance"))</f>
        <v>-9</v>
      </c>
      <c r="H192" s="45">
        <f ca="1">IFERROR(IF(COUNTIF(H$2:H191,H191)&gt;VLOOKUP(H191,LC,2,FALSE),H191+1,H191),"")</f>
        <v>22</v>
      </c>
      <c r="I192" s="45">
        <f ca="1">IFERROR(VLOOKUP(H192,IF(H192=H191,INDIRECT("JournalEntry!"&amp;JournalEntry!D$2214&amp;I191+1&amp;JournalEntry!L$2214),INDIRECT("JournalEntry!"&amp;JournalEntry!C$2214)),2,FALSE),"")</f>
        <v>224</v>
      </c>
      <c r="J192" s="191" t="str">
        <f t="shared" ca="1" si="20"/>
        <v>Customers 4</v>
      </c>
    </row>
    <row r="193" spans="1:10">
      <c r="A193" s="205">
        <f t="shared" ca="1" si="21"/>
        <v>117</v>
      </c>
      <c r="B193" s="203">
        <f t="shared" ca="1" si="15"/>
        <v>41201</v>
      </c>
      <c r="C193" s="304" t="str">
        <f t="shared" ca="1" si="16"/>
        <v>By Cash Rs/-4</v>
      </c>
      <c r="D193" s="192">
        <f t="shared" ca="1" si="17"/>
        <v>0</v>
      </c>
      <c r="E193" s="192">
        <f t="shared" ca="1" si="18"/>
        <v>4</v>
      </c>
      <c r="F193" s="193">
        <f t="shared" ca="1" si="19"/>
        <v>0</v>
      </c>
      <c r="G193" s="80">
        <f ca="1">IFERROR(IF(AND(ABS(SUMIFS(D$2:D193,J$2:J193,J193)-SUMIFS(E$2:E193,J$2:J193,J193)+VLOOKUP(J193,Master!B$1:F$101,5,FALSE))&gt;1000,CD&lt;&gt;PD),"XXXXX",IFERROR(SUMIFS(D$2:D193,J$2:J193,J193)-SUMIFS(E$2:E193,J$2:J193,J193)+VLOOKUP(J193,Master!B$1:F$101,5,FALSE),IF(H193&gt;EOF,"","Balance"))),IF(H193&gt;EOF,"","Balance"))</f>
        <v>-13</v>
      </c>
      <c r="H193" s="45">
        <f ca="1">IFERROR(IF(COUNTIF(H$2:H192,H192)&gt;VLOOKUP(H192,LC,2,FALSE),H192+1,H192),"")</f>
        <v>22</v>
      </c>
      <c r="I193" s="45">
        <f ca="1">IFERROR(VLOOKUP(H193,IF(H193=H192,INDIRECT("JournalEntry!"&amp;JournalEntry!D$2214&amp;I192+1&amp;JournalEntry!L$2214),INDIRECT("JournalEntry!"&amp;JournalEntry!C$2214)),2,FALSE),"")</f>
        <v>234</v>
      </c>
      <c r="J193" s="191" t="str">
        <f t="shared" ca="1" si="20"/>
        <v>Customers 4</v>
      </c>
    </row>
    <row r="194" spans="1:10">
      <c r="A194" s="205">
        <f t="shared" ca="1" si="21"/>
        <v>118</v>
      </c>
      <c r="B194" s="203">
        <f t="shared" ref="B194:B257" ca="1" si="22">IFERROR(INDIRECT("JournalEntry!j"&amp;I194),IF(H194&gt;EOF,"","Date"))</f>
        <v>41001</v>
      </c>
      <c r="C194" s="304" t="str">
        <f t="shared" ref="C194:C257" ca="1" si="23">IFERROR(INDIRECT("JournalEntry!k"&amp;I194),IF(H194&gt;EOF,"","Particulars of "&amp; VLOOKUP(H194+1,LR,3,FALSE)))</f>
        <v>By Bank Rs/-3</v>
      </c>
      <c r="D194" s="192">
        <f t="shared" ref="D194:D257" ca="1" si="24">IFERROR(INDIRECT("JournalEntry!d"&amp;I194),IF(H194&gt;EOF,"","Dr"))</f>
        <v>0</v>
      </c>
      <c r="E194" s="192">
        <f t="shared" ref="E194:E257" ca="1" si="25">IFERROR(INDIRECT("JournalEntry!e"&amp;I194),IF(H194&gt;EOF,"","Cr"))</f>
        <v>3</v>
      </c>
      <c r="F194" s="193">
        <f t="shared" ref="F194:F257" ca="1" si="26">IFERROR(INDIRECT("JournalEntry!f"&amp;I194),IF(H194&gt;EOF,"","Narration"))</f>
        <v>0</v>
      </c>
      <c r="G194" s="80">
        <f ca="1">IFERROR(IF(AND(ABS(SUMIFS(D$2:D194,J$2:J194,J194)-SUMIFS(E$2:E194,J$2:J194,J194)+VLOOKUP(J194,Master!B$1:F$101,5,FALSE))&gt;1000,CD&lt;&gt;PD),"XXXXX",IFERROR(SUMIFS(D$2:D194,J$2:J194,J194)-SUMIFS(E$2:E194,J$2:J194,J194)+VLOOKUP(J194,Master!B$1:F$101,5,FALSE),IF(H194&gt;EOF,"","Balance"))),IF(H194&gt;EOF,"","Balance"))</f>
        <v>-16</v>
      </c>
      <c r="H194" s="45">
        <f ca="1">IFERROR(IF(COUNTIF(H$2:H193,H193)&gt;VLOOKUP(H193,LC,2,FALSE),H193+1,H193),"")</f>
        <v>22</v>
      </c>
      <c r="I194" s="45">
        <f ca="1">IFERROR(VLOOKUP(H194,IF(H194=H193,INDIRECT("JournalEntry!"&amp;JournalEntry!D$2214&amp;I193+1&amp;JournalEntry!L$2214),INDIRECT("JournalEntry!"&amp;JournalEntry!C$2214)),2,FALSE),"")</f>
        <v>236</v>
      </c>
      <c r="J194" s="191" t="str">
        <f t="shared" ref="J194:J257" ca="1" si="27">IFERROR(INDIRECT("JournalEntry!c"&amp;I194),IF(H194&gt;EOF,"","Ledger"))</f>
        <v>Customers 4</v>
      </c>
    </row>
    <row r="195" spans="1:10">
      <c r="A195" s="205">
        <f t="shared" ref="A195:A258" ca="1" si="28">IFERROR(INDIRECT("JournalEntry!a"&amp;I195),IF(H195&gt;EOF,"","JNL No"))</f>
        <v>133</v>
      </c>
      <c r="B195" s="203">
        <f t="shared" ca="1" si="22"/>
        <v>41068</v>
      </c>
      <c r="C195" s="304" t="str">
        <f t="shared" ca="1" si="23"/>
        <v>By Cash Rs/-9</v>
      </c>
      <c r="D195" s="192">
        <f t="shared" ca="1" si="24"/>
        <v>0</v>
      </c>
      <c r="E195" s="192">
        <f t="shared" ca="1" si="25"/>
        <v>9</v>
      </c>
      <c r="F195" s="193">
        <f t="shared" ca="1" si="26"/>
        <v>0</v>
      </c>
      <c r="G195" s="80">
        <f ca="1">IFERROR(IF(AND(ABS(SUMIFS(D$2:D195,J$2:J195,J195)-SUMIFS(E$2:E195,J$2:J195,J195)+VLOOKUP(J195,Master!B$1:F$101,5,FALSE))&gt;1000,CD&lt;&gt;PD),"XXXXX",IFERROR(SUMIFS(D$2:D195,J$2:J195,J195)-SUMIFS(E$2:E195,J$2:J195,J195)+VLOOKUP(J195,Master!B$1:F$101,5,FALSE),IF(H195&gt;EOF,"","Balance"))),IF(H195&gt;EOF,"","Balance"))</f>
        <v>-25</v>
      </c>
      <c r="H195" s="45">
        <f ca="1">IFERROR(IF(COUNTIF(H$2:H194,H194)&gt;VLOOKUP(H194,LC,2,FALSE),H194+1,H194),"")</f>
        <v>22</v>
      </c>
      <c r="I195" s="45">
        <f ca="1">IFERROR(VLOOKUP(H195,IF(H195=H194,INDIRECT("JournalEntry!"&amp;JournalEntry!D$2214&amp;I194+1&amp;JournalEntry!L$2214),INDIRECT("JournalEntry!"&amp;JournalEntry!C$2214)),2,FALSE),"")</f>
        <v>266</v>
      </c>
      <c r="J195" s="191" t="str">
        <f t="shared" ca="1" si="27"/>
        <v>Customers 4</v>
      </c>
    </row>
    <row r="196" spans="1:10">
      <c r="A196" s="205">
        <f t="shared" ca="1" si="28"/>
        <v>510</v>
      </c>
      <c r="B196" s="203">
        <f t="shared" ca="1" si="22"/>
        <v>41065</v>
      </c>
      <c r="C196" s="304" t="str">
        <f t="shared" ca="1" si="23"/>
        <v>By Vat Payable Rs/-450</v>
      </c>
      <c r="D196" s="192">
        <f t="shared" ca="1" si="24"/>
        <v>450</v>
      </c>
      <c r="E196" s="192">
        <f t="shared" ca="1" si="25"/>
        <v>0</v>
      </c>
      <c r="F196" s="193">
        <f t="shared" ca="1" si="26"/>
        <v>0</v>
      </c>
      <c r="G196" s="80">
        <f ca="1">IFERROR(IF(AND(ABS(SUMIFS(D$2:D196,J$2:J196,J196)-SUMIFS(E$2:E196,J$2:J196,J196)+VLOOKUP(J196,Master!B$1:F$101,5,FALSE))&gt;1000,CD&lt;&gt;PD),"XXXXX",IFERROR(SUMIFS(D$2:D196,J$2:J196,J196)-SUMIFS(E$2:E196,J$2:J196,J196)+VLOOKUP(J196,Master!B$1:F$101,5,FALSE),IF(H196&gt;EOF,"","Balance"))),IF(H196&gt;EOF,"","Balance"))</f>
        <v>425</v>
      </c>
      <c r="H196" s="45">
        <f ca="1">IFERROR(IF(COUNTIF(H$2:H195,H195)&gt;VLOOKUP(H195,LC,2,FALSE),H195+1,H195),"")</f>
        <v>22</v>
      </c>
      <c r="I196" s="45">
        <f ca="1">IFERROR(VLOOKUP(H196,IF(H196=H195,INDIRECT("JournalEntry!"&amp;JournalEntry!D$2214&amp;I195+1&amp;JournalEntry!L$2214),INDIRECT("JournalEntry!"&amp;JournalEntry!C$2214)),2,FALSE),"")</f>
        <v>1030</v>
      </c>
      <c r="J196" s="191" t="str">
        <f t="shared" ca="1" si="27"/>
        <v>Customers 4</v>
      </c>
    </row>
    <row r="197" spans="1:10">
      <c r="A197" s="205">
        <f t="shared" ca="1" si="28"/>
        <v>0</v>
      </c>
      <c r="B197" s="203" t="str">
        <f t="shared" ca="1" si="22"/>
        <v/>
      </c>
      <c r="C197" s="304">
        <f t="shared" ca="1" si="23"/>
        <v>0</v>
      </c>
      <c r="D197" s="192">
        <f t="shared" ca="1" si="24"/>
        <v>0</v>
      </c>
      <c r="E197" s="192">
        <f t="shared" ca="1" si="25"/>
        <v>0</v>
      </c>
      <c r="F197" s="193">
        <f t="shared" ca="1" si="26"/>
        <v>0</v>
      </c>
      <c r="G197" s="80">
        <f ca="1">IFERROR(IF(AND(ABS(SUMIFS(D$2:D197,J$2:J197,J197)-SUMIFS(E$2:E197,J$2:J197,J197)+VLOOKUP(J197,Master!B$1:F$101,5,FALSE))&gt;1000,CD&lt;&gt;PD),"XXXXX",IFERROR(SUMIFS(D$2:D197,J$2:J197,J197)-SUMIFS(E$2:E197,J$2:J197,J197)+VLOOKUP(J197,Master!B$1:F$101,5,FALSE),IF(H197&gt;EOF,"","Balance"))),IF(H197&gt;EOF,"","Balance"))</f>
        <v>425</v>
      </c>
      <c r="H197" s="45">
        <f ca="1">IFERROR(IF(COUNTIF(H$2:H196,H196)&gt;VLOOKUP(H196,LC,2,FALSE),H196+1,H196),"")</f>
        <v>22</v>
      </c>
      <c r="I197" s="45">
        <f ca="1">IFERROR(VLOOKUP(H197,IF(H197=H196,INDIRECT("JournalEntry!"&amp;JournalEntry!D$2214&amp;I196+1&amp;JournalEntry!L$2214),INDIRECT("JournalEntry!"&amp;JournalEntry!C$2214)),2,FALSE),"")</f>
        <v>2122</v>
      </c>
      <c r="J197" s="191" t="str">
        <f t="shared" ca="1" si="27"/>
        <v>Customers 4</v>
      </c>
    </row>
    <row r="198" spans="1:10">
      <c r="A198" s="205" t="str">
        <f t="shared" ca="1" si="28"/>
        <v>JNL No</v>
      </c>
      <c r="B198" s="203" t="str">
        <f t="shared" ca="1" si="22"/>
        <v>Date</v>
      </c>
      <c r="C198" s="304" t="str">
        <f t="shared" ca="1" si="23"/>
        <v>Particulars of Customers 5</v>
      </c>
      <c r="D198" s="192" t="str">
        <f t="shared" ca="1" si="24"/>
        <v>Dr</v>
      </c>
      <c r="E198" s="192" t="str">
        <f t="shared" ca="1" si="25"/>
        <v>Cr</v>
      </c>
      <c r="F198" s="193" t="str">
        <f t="shared" ca="1" si="26"/>
        <v>Narration</v>
      </c>
      <c r="G198" s="80" t="str">
        <f ca="1">IFERROR(IF(AND(ABS(SUMIFS(D$2:D198,J$2:J198,J198)-SUMIFS(E$2:E198,J$2:J198,J198)+VLOOKUP(J198,Master!B$1:F$101,5,FALSE))&gt;1000,CD&lt;&gt;PD),"XXXXX",IFERROR(SUMIFS(D$2:D198,J$2:J198,J198)-SUMIFS(E$2:E198,J$2:J198,J198)+VLOOKUP(J198,Master!B$1:F$101,5,FALSE),IF(H198&gt;EOF,"","Balance"))),IF(H198&gt;EOF,"","Balance"))</f>
        <v>Balance</v>
      </c>
      <c r="H198" s="45">
        <f ca="1">IFERROR(IF(COUNTIF(H$2:H197,H197)&gt;VLOOKUP(H197,LC,2,FALSE),H197+1,H197),"")</f>
        <v>22</v>
      </c>
      <c r="I198" s="45" t="str">
        <f ca="1">IFERROR(VLOOKUP(H198,IF(H198=H197,INDIRECT("JournalEntry!"&amp;JournalEntry!D$2214&amp;I197+1&amp;JournalEntry!L$2214),INDIRECT("JournalEntry!"&amp;JournalEntry!C$2214)),2,FALSE),"")</f>
        <v/>
      </c>
      <c r="J198" s="191" t="str">
        <f t="shared" ca="1" si="27"/>
        <v>Ledger</v>
      </c>
    </row>
    <row r="199" spans="1:10">
      <c r="A199" s="205">
        <f t="shared" ca="1" si="28"/>
        <v>78</v>
      </c>
      <c r="B199" s="203">
        <f t="shared" ca="1" si="22"/>
        <v>41146</v>
      </c>
      <c r="C199" s="304" t="str">
        <f t="shared" ca="1" si="23"/>
        <v>By Sales of Product 2 Rs/- 5</v>
      </c>
      <c r="D199" s="192">
        <f t="shared" ca="1" si="24"/>
        <v>5</v>
      </c>
      <c r="E199" s="192">
        <f t="shared" ca="1" si="25"/>
        <v>0</v>
      </c>
      <c r="F199" s="193">
        <f t="shared" ca="1" si="26"/>
        <v>0</v>
      </c>
      <c r="G199" s="80">
        <f ca="1">IFERROR(IF(AND(ABS(SUMIFS(D$2:D199,J$2:J199,J199)-SUMIFS(E$2:E199,J$2:J199,J199)+VLOOKUP(J199,Master!B$1:F$101,5,FALSE))&gt;1000,CD&lt;&gt;PD),"XXXXX",IFERROR(SUMIFS(D$2:D199,J$2:J199,J199)-SUMIFS(E$2:E199,J$2:J199,J199)+VLOOKUP(J199,Master!B$1:F$101,5,FALSE),IF(H199&gt;EOF,"","Balance"))),IF(H199&gt;EOF,"","Balance"))</f>
        <v>5</v>
      </c>
      <c r="H199" s="45">
        <f ca="1">IFERROR(IF(COUNTIF(H$2:H198,H198)&gt;VLOOKUP(H198,LC,2,FALSE),H198+1,H198),"")</f>
        <v>23</v>
      </c>
      <c r="I199" s="45">
        <f ca="1">IFERROR(VLOOKUP(H199,IF(H199=H198,INDIRECT("JournalEntry!"&amp;JournalEntry!D$2214&amp;I198+1&amp;JournalEntry!L$2214),INDIRECT("JournalEntry!"&amp;JournalEntry!C$2214)),2,FALSE),"")</f>
        <v>157</v>
      </c>
      <c r="J199" s="191" t="str">
        <f t="shared" ca="1" si="27"/>
        <v>Customers 5</v>
      </c>
    </row>
    <row r="200" spans="1:10">
      <c r="A200" s="205">
        <f t="shared" ca="1" si="28"/>
        <v>85</v>
      </c>
      <c r="B200" s="203">
        <f t="shared" ca="1" si="22"/>
        <v>41163</v>
      </c>
      <c r="C200" s="304" t="str">
        <f t="shared" ca="1" si="23"/>
        <v>By Sales of Product 2 Rs/- 9</v>
      </c>
      <c r="D200" s="192">
        <f t="shared" ca="1" si="24"/>
        <v>9</v>
      </c>
      <c r="E200" s="192">
        <f t="shared" ca="1" si="25"/>
        <v>0</v>
      </c>
      <c r="F200" s="193">
        <f t="shared" ca="1" si="26"/>
        <v>0</v>
      </c>
      <c r="G200" s="80">
        <f ca="1">IFERROR(IF(AND(ABS(SUMIFS(D$2:D200,J$2:J200,J200)-SUMIFS(E$2:E200,J$2:J200,J200)+VLOOKUP(J200,Master!B$1:F$101,5,FALSE))&gt;1000,CD&lt;&gt;PD),"XXXXX",IFERROR(SUMIFS(D$2:D200,J$2:J200,J200)-SUMIFS(E$2:E200,J$2:J200,J200)+VLOOKUP(J200,Master!B$1:F$101,5,FALSE),IF(H200&gt;EOF,"","Balance"))),IF(H200&gt;EOF,"","Balance"))</f>
        <v>14</v>
      </c>
      <c r="H200" s="45">
        <f ca="1">IFERROR(IF(COUNTIF(H$2:H199,H199)&gt;VLOOKUP(H199,LC,2,FALSE),H199+1,H199),"")</f>
        <v>23</v>
      </c>
      <c r="I200" s="45">
        <f ca="1">IFERROR(VLOOKUP(H200,IF(H200=H199,INDIRECT("JournalEntry!"&amp;JournalEntry!D$2214&amp;I199+1&amp;JournalEntry!L$2214),INDIRECT("JournalEntry!"&amp;JournalEntry!C$2214)),2,FALSE),"")</f>
        <v>171</v>
      </c>
      <c r="J200" s="191" t="str">
        <f t="shared" ca="1" si="27"/>
        <v>Customers 5</v>
      </c>
    </row>
    <row r="201" spans="1:10">
      <c r="A201" s="205">
        <f t="shared" ca="1" si="28"/>
        <v>91</v>
      </c>
      <c r="B201" s="203">
        <f t="shared" ca="1" si="22"/>
        <v>41020</v>
      </c>
      <c r="C201" s="304" t="str">
        <f t="shared" ca="1" si="23"/>
        <v>By Sales of Product 1 Rs/- 9</v>
      </c>
      <c r="D201" s="192">
        <f t="shared" ca="1" si="24"/>
        <v>9</v>
      </c>
      <c r="E201" s="192">
        <f t="shared" ca="1" si="25"/>
        <v>0</v>
      </c>
      <c r="F201" s="193">
        <f t="shared" ca="1" si="26"/>
        <v>0</v>
      </c>
      <c r="G201" s="80">
        <f ca="1">IFERROR(IF(AND(ABS(SUMIFS(D$2:D201,J$2:J201,J201)-SUMIFS(E$2:E201,J$2:J201,J201)+VLOOKUP(J201,Master!B$1:F$101,5,FALSE))&gt;1000,CD&lt;&gt;PD),"XXXXX",IFERROR(SUMIFS(D$2:D201,J$2:J201,J201)-SUMIFS(E$2:E201,J$2:J201,J201)+VLOOKUP(J201,Master!B$1:F$101,5,FALSE),IF(H201&gt;EOF,"","Balance"))),IF(H201&gt;EOF,"","Balance"))</f>
        <v>23</v>
      </c>
      <c r="H201" s="45">
        <f ca="1">IFERROR(IF(COUNTIF(H$2:H200,H200)&gt;VLOOKUP(H200,LC,2,FALSE),H200+1,H200),"")</f>
        <v>23</v>
      </c>
      <c r="I201" s="45">
        <f ca="1">IFERROR(VLOOKUP(H201,IF(H201=H200,INDIRECT("JournalEntry!"&amp;JournalEntry!D$2214&amp;I200+1&amp;JournalEntry!L$2214),INDIRECT("JournalEntry!"&amp;JournalEntry!C$2214)),2,FALSE),"")</f>
        <v>183</v>
      </c>
      <c r="J201" s="191" t="str">
        <f t="shared" ca="1" si="27"/>
        <v>Customers 5</v>
      </c>
    </row>
    <row r="202" spans="1:10">
      <c r="A202" s="205">
        <f t="shared" ca="1" si="28"/>
        <v>114</v>
      </c>
      <c r="B202" s="203">
        <f t="shared" ca="1" si="22"/>
        <v>41132</v>
      </c>
      <c r="C202" s="304" t="str">
        <f t="shared" ca="1" si="23"/>
        <v>By Bank Rs/-4</v>
      </c>
      <c r="D202" s="192">
        <f t="shared" ca="1" si="24"/>
        <v>0</v>
      </c>
      <c r="E202" s="192">
        <f t="shared" ca="1" si="25"/>
        <v>4</v>
      </c>
      <c r="F202" s="193">
        <f t="shared" ca="1" si="26"/>
        <v>0</v>
      </c>
      <c r="G202" s="80">
        <f ca="1">IFERROR(IF(AND(ABS(SUMIFS(D$2:D202,J$2:J202,J202)-SUMIFS(E$2:E202,J$2:J202,J202)+VLOOKUP(J202,Master!B$1:F$101,5,FALSE))&gt;1000,CD&lt;&gt;PD),"XXXXX",IFERROR(SUMIFS(D$2:D202,J$2:J202,J202)-SUMIFS(E$2:E202,J$2:J202,J202)+VLOOKUP(J202,Master!B$1:F$101,5,FALSE),IF(H202&gt;EOF,"","Balance"))),IF(H202&gt;EOF,"","Balance"))</f>
        <v>19</v>
      </c>
      <c r="H202" s="45">
        <f ca="1">IFERROR(IF(COUNTIF(H$2:H201,H201)&gt;VLOOKUP(H201,LC,2,FALSE),H201+1,H201),"")</f>
        <v>23</v>
      </c>
      <c r="I202" s="45">
        <f ca="1">IFERROR(VLOOKUP(H202,IF(H202=H201,INDIRECT("JournalEntry!"&amp;JournalEntry!D$2214&amp;I201+1&amp;JournalEntry!L$2214),INDIRECT("JournalEntry!"&amp;JournalEntry!C$2214)),2,FALSE),"")</f>
        <v>228</v>
      </c>
      <c r="J202" s="191" t="str">
        <f t="shared" ca="1" si="27"/>
        <v>Customers 5</v>
      </c>
    </row>
    <row r="203" spans="1:10">
      <c r="A203" s="205">
        <f t="shared" ca="1" si="28"/>
        <v>119</v>
      </c>
      <c r="B203" s="203">
        <f t="shared" ca="1" si="22"/>
        <v>41251</v>
      </c>
      <c r="C203" s="304" t="str">
        <f t="shared" ca="1" si="23"/>
        <v>By Cash Rs/-2</v>
      </c>
      <c r="D203" s="192">
        <f t="shared" ca="1" si="24"/>
        <v>0</v>
      </c>
      <c r="E203" s="192">
        <f t="shared" ca="1" si="25"/>
        <v>2</v>
      </c>
      <c r="F203" s="193">
        <f t="shared" ca="1" si="26"/>
        <v>0</v>
      </c>
      <c r="G203" s="80">
        <f ca="1">IFERROR(IF(AND(ABS(SUMIFS(D$2:D203,J$2:J203,J203)-SUMIFS(E$2:E203,J$2:J203,J203)+VLOOKUP(J203,Master!B$1:F$101,5,FALSE))&gt;1000,CD&lt;&gt;PD),"XXXXX",IFERROR(SUMIFS(D$2:D203,J$2:J203,J203)-SUMIFS(E$2:E203,J$2:J203,J203)+VLOOKUP(J203,Master!B$1:F$101,5,FALSE),IF(H203&gt;EOF,"","Balance"))),IF(H203&gt;EOF,"","Balance"))</f>
        <v>17</v>
      </c>
      <c r="H203" s="45">
        <f ca="1">IFERROR(IF(COUNTIF(H$2:H202,H202)&gt;VLOOKUP(H202,LC,2,FALSE),H202+1,H202),"")</f>
        <v>23</v>
      </c>
      <c r="I203" s="45">
        <f ca="1">IFERROR(VLOOKUP(H203,IF(H203=H202,INDIRECT("JournalEntry!"&amp;JournalEntry!D$2214&amp;I202+1&amp;JournalEntry!L$2214),INDIRECT("JournalEntry!"&amp;JournalEntry!C$2214)),2,FALSE),"")</f>
        <v>238</v>
      </c>
      <c r="J203" s="191" t="str">
        <f t="shared" ca="1" si="27"/>
        <v>Customers 5</v>
      </c>
    </row>
    <row r="204" spans="1:10">
      <c r="A204" s="205">
        <f t="shared" ca="1" si="28"/>
        <v>126</v>
      </c>
      <c r="B204" s="203">
        <f t="shared" ca="1" si="22"/>
        <v>41240</v>
      </c>
      <c r="C204" s="304" t="str">
        <f t="shared" ca="1" si="23"/>
        <v>By Bank Rs/-8</v>
      </c>
      <c r="D204" s="192">
        <f t="shared" ca="1" si="24"/>
        <v>0</v>
      </c>
      <c r="E204" s="192">
        <f t="shared" ca="1" si="25"/>
        <v>8</v>
      </c>
      <c r="F204" s="193">
        <f t="shared" ca="1" si="26"/>
        <v>0</v>
      </c>
      <c r="G204" s="80">
        <f ca="1">IFERROR(IF(AND(ABS(SUMIFS(D$2:D204,J$2:J204,J204)-SUMIFS(E$2:E204,J$2:J204,J204)+VLOOKUP(J204,Master!B$1:F$101,5,FALSE))&gt;1000,CD&lt;&gt;PD),"XXXXX",IFERROR(SUMIFS(D$2:D204,J$2:J204,J204)-SUMIFS(E$2:E204,J$2:J204,J204)+VLOOKUP(J204,Master!B$1:F$101,5,FALSE),IF(H204&gt;EOF,"","Balance"))),IF(H204&gt;EOF,"","Balance"))</f>
        <v>9</v>
      </c>
      <c r="H204" s="45">
        <f ca="1">IFERROR(IF(COUNTIF(H$2:H203,H203)&gt;VLOOKUP(H203,LC,2,FALSE),H203+1,H203),"")</f>
        <v>23</v>
      </c>
      <c r="I204" s="45">
        <f ca="1">IFERROR(VLOOKUP(H204,IF(H204=H203,INDIRECT("JournalEntry!"&amp;JournalEntry!D$2214&amp;I203+1&amp;JournalEntry!L$2214),INDIRECT("JournalEntry!"&amp;JournalEntry!C$2214)),2,FALSE),"")</f>
        <v>252</v>
      </c>
      <c r="J204" s="191" t="str">
        <f t="shared" ca="1" si="27"/>
        <v>Customers 5</v>
      </c>
    </row>
    <row r="205" spans="1:10">
      <c r="A205" s="205">
        <f t="shared" ca="1" si="28"/>
        <v>136</v>
      </c>
      <c r="B205" s="203">
        <f t="shared" ca="1" si="22"/>
        <v>41139</v>
      </c>
      <c r="C205" s="304" t="str">
        <f t="shared" ca="1" si="23"/>
        <v>By Bank Rs/-2</v>
      </c>
      <c r="D205" s="192">
        <f t="shared" ca="1" si="24"/>
        <v>0</v>
      </c>
      <c r="E205" s="192">
        <f t="shared" ca="1" si="25"/>
        <v>2</v>
      </c>
      <c r="F205" s="193">
        <f t="shared" ca="1" si="26"/>
        <v>0</v>
      </c>
      <c r="G205" s="80">
        <f ca="1">IFERROR(IF(AND(ABS(SUMIFS(D$2:D205,J$2:J205,J205)-SUMIFS(E$2:E205,J$2:J205,J205)+VLOOKUP(J205,Master!B$1:F$101,5,FALSE))&gt;1000,CD&lt;&gt;PD),"XXXXX",IFERROR(SUMIFS(D$2:D205,J$2:J205,J205)-SUMIFS(E$2:E205,J$2:J205,J205)+VLOOKUP(J205,Master!B$1:F$101,5,FALSE),IF(H205&gt;EOF,"","Balance"))),IF(H205&gt;EOF,"","Balance"))</f>
        <v>7</v>
      </c>
      <c r="H205" s="45">
        <f ca="1">IFERROR(IF(COUNTIF(H$2:H204,H204)&gt;VLOOKUP(H204,LC,2,FALSE),H204+1,H204),"")</f>
        <v>23</v>
      </c>
      <c r="I205" s="45">
        <f ca="1">IFERROR(VLOOKUP(H205,IF(H205=H204,INDIRECT("JournalEntry!"&amp;JournalEntry!D$2214&amp;I204+1&amp;JournalEntry!L$2214),INDIRECT("JournalEntry!"&amp;JournalEntry!C$2214)),2,FALSE),"")</f>
        <v>272</v>
      </c>
      <c r="J205" s="191" t="str">
        <f t="shared" ca="1" si="27"/>
        <v>Customers 5</v>
      </c>
    </row>
    <row r="206" spans="1:10">
      <c r="A206" s="205">
        <f t="shared" ca="1" si="28"/>
        <v>138</v>
      </c>
      <c r="B206" s="203">
        <f t="shared" ca="1" si="22"/>
        <v>41165</v>
      </c>
      <c r="C206" s="304" t="str">
        <f t="shared" ca="1" si="23"/>
        <v>By Bank Rs/-7</v>
      </c>
      <c r="D206" s="192">
        <f t="shared" ca="1" si="24"/>
        <v>0</v>
      </c>
      <c r="E206" s="192">
        <f t="shared" ca="1" si="25"/>
        <v>7</v>
      </c>
      <c r="F206" s="193">
        <f t="shared" ca="1" si="26"/>
        <v>0</v>
      </c>
      <c r="G206" s="80">
        <f ca="1">IFERROR(IF(AND(ABS(SUMIFS(D$2:D206,J$2:J206,J206)-SUMIFS(E$2:E206,J$2:J206,J206)+VLOOKUP(J206,Master!B$1:F$101,5,FALSE))&gt;1000,CD&lt;&gt;PD),"XXXXX",IFERROR(SUMIFS(D$2:D206,J$2:J206,J206)-SUMIFS(E$2:E206,J$2:J206,J206)+VLOOKUP(J206,Master!B$1:F$101,5,FALSE),IF(H206&gt;EOF,"","Balance"))),IF(H206&gt;EOF,"","Balance"))</f>
        <v>0</v>
      </c>
      <c r="H206" s="45">
        <f ca="1">IFERROR(IF(COUNTIF(H$2:H205,H205)&gt;VLOOKUP(H205,LC,2,FALSE),H205+1,H205),"")</f>
        <v>23</v>
      </c>
      <c r="I206" s="45">
        <f ca="1">IFERROR(VLOOKUP(H206,IF(H206=H205,INDIRECT("JournalEntry!"&amp;JournalEntry!D$2214&amp;I205+1&amp;JournalEntry!L$2214),INDIRECT("JournalEntry!"&amp;JournalEntry!C$2214)),2,FALSE),"")</f>
        <v>276</v>
      </c>
      <c r="J206" s="191" t="str">
        <f t="shared" ca="1" si="27"/>
        <v>Customers 5</v>
      </c>
    </row>
    <row r="207" spans="1:10">
      <c r="A207" s="205">
        <f t="shared" ca="1" si="28"/>
        <v>142</v>
      </c>
      <c r="B207" s="203">
        <f t="shared" ca="1" si="22"/>
        <v>41037</v>
      </c>
      <c r="C207" s="304" t="str">
        <f t="shared" ca="1" si="23"/>
        <v>By Bank Rs/-6</v>
      </c>
      <c r="D207" s="192">
        <f t="shared" ca="1" si="24"/>
        <v>0</v>
      </c>
      <c r="E207" s="192">
        <f t="shared" ca="1" si="25"/>
        <v>6</v>
      </c>
      <c r="F207" s="193">
        <f t="shared" ca="1" si="26"/>
        <v>0</v>
      </c>
      <c r="G207" s="80">
        <f ca="1">IFERROR(IF(AND(ABS(SUMIFS(D$2:D207,J$2:J207,J207)-SUMIFS(E$2:E207,J$2:J207,J207)+VLOOKUP(J207,Master!B$1:F$101,5,FALSE))&gt;1000,CD&lt;&gt;PD),"XXXXX",IFERROR(SUMIFS(D$2:D207,J$2:J207,J207)-SUMIFS(E$2:E207,J$2:J207,J207)+VLOOKUP(J207,Master!B$1:F$101,5,FALSE),IF(H207&gt;EOF,"","Balance"))),IF(H207&gt;EOF,"","Balance"))</f>
        <v>-6</v>
      </c>
      <c r="H207" s="45">
        <f ca="1">IFERROR(IF(COUNTIF(H$2:H206,H206)&gt;VLOOKUP(H206,LC,2,FALSE),H206+1,H206),"")</f>
        <v>23</v>
      </c>
      <c r="I207" s="45">
        <f ca="1">IFERROR(VLOOKUP(H207,IF(H207=H206,INDIRECT("JournalEntry!"&amp;JournalEntry!D$2214&amp;I206+1&amp;JournalEntry!L$2214),INDIRECT("JournalEntry!"&amp;JournalEntry!C$2214)),2,FALSE),"")</f>
        <v>284</v>
      </c>
      <c r="J207" s="191" t="str">
        <f t="shared" ca="1" si="27"/>
        <v>Customers 5</v>
      </c>
    </row>
    <row r="208" spans="1:10">
      <c r="A208" s="205">
        <f t="shared" ca="1" si="28"/>
        <v>148</v>
      </c>
      <c r="B208" s="203">
        <f t="shared" ca="1" si="22"/>
        <v>41157</v>
      </c>
      <c r="C208" s="304" t="str">
        <f t="shared" ca="1" si="23"/>
        <v>By Cash Rs/-8</v>
      </c>
      <c r="D208" s="192">
        <f t="shared" ca="1" si="24"/>
        <v>0</v>
      </c>
      <c r="E208" s="192">
        <f t="shared" ca="1" si="25"/>
        <v>8</v>
      </c>
      <c r="F208" s="193">
        <f t="shared" ca="1" si="26"/>
        <v>0</v>
      </c>
      <c r="G208" s="80">
        <f ca="1">IFERROR(IF(AND(ABS(SUMIFS(D$2:D208,J$2:J208,J208)-SUMIFS(E$2:E208,J$2:J208,J208)+VLOOKUP(J208,Master!B$1:F$101,5,FALSE))&gt;1000,CD&lt;&gt;PD),"XXXXX",IFERROR(SUMIFS(D$2:D208,J$2:J208,J208)-SUMIFS(E$2:E208,J$2:J208,J208)+VLOOKUP(J208,Master!B$1:F$101,5,FALSE),IF(H208&gt;EOF,"","Balance"))),IF(H208&gt;EOF,"","Balance"))</f>
        <v>-14</v>
      </c>
      <c r="H208" s="45">
        <f ca="1">IFERROR(IF(COUNTIF(H$2:H207,H207)&gt;VLOOKUP(H207,LC,2,FALSE),H207+1,H207),"")</f>
        <v>23</v>
      </c>
      <c r="I208" s="45">
        <f ca="1">IFERROR(VLOOKUP(H208,IF(H208=H207,INDIRECT("JournalEntry!"&amp;JournalEntry!D$2214&amp;I207+1&amp;JournalEntry!L$2214),INDIRECT("JournalEntry!"&amp;JournalEntry!C$2214)),2,FALSE),"")</f>
        <v>296</v>
      </c>
      <c r="J208" s="191" t="str">
        <f t="shared" ca="1" si="27"/>
        <v>Customers 5</v>
      </c>
    </row>
    <row r="209" spans="1:10">
      <c r="A209" s="205">
        <f t="shared" ca="1" si="28"/>
        <v>0</v>
      </c>
      <c r="B209" s="203" t="str">
        <f t="shared" ca="1" si="22"/>
        <v/>
      </c>
      <c r="C209" s="304">
        <f t="shared" ca="1" si="23"/>
        <v>0</v>
      </c>
      <c r="D209" s="192">
        <f t="shared" ca="1" si="24"/>
        <v>0</v>
      </c>
      <c r="E209" s="192">
        <f t="shared" ca="1" si="25"/>
        <v>0</v>
      </c>
      <c r="F209" s="193">
        <f t="shared" ca="1" si="26"/>
        <v>0</v>
      </c>
      <c r="G209" s="80">
        <f ca="1">IFERROR(IF(AND(ABS(SUMIFS(D$2:D209,J$2:J209,J209)-SUMIFS(E$2:E209,J$2:J209,J209)+VLOOKUP(J209,Master!B$1:F$101,5,FALSE))&gt;1000,CD&lt;&gt;PD),"XXXXX",IFERROR(SUMIFS(D$2:D209,J$2:J209,J209)-SUMIFS(E$2:E209,J$2:J209,J209)+VLOOKUP(J209,Master!B$1:F$101,5,FALSE),IF(H209&gt;EOF,"","Balance"))),IF(H209&gt;EOF,"","Balance"))</f>
        <v>-14</v>
      </c>
      <c r="H209" s="45">
        <f ca="1">IFERROR(IF(COUNTIF(H$2:H208,H208)&gt;VLOOKUP(H208,LC,2,FALSE),H208+1,H208),"")</f>
        <v>23</v>
      </c>
      <c r="I209" s="45">
        <f ca="1">IFERROR(VLOOKUP(H209,IF(H209=H208,INDIRECT("JournalEntry!"&amp;JournalEntry!D$2214&amp;I208+1&amp;JournalEntry!L$2214),INDIRECT("JournalEntry!"&amp;JournalEntry!C$2214)),2,FALSE),"")</f>
        <v>2123</v>
      </c>
      <c r="J209" s="191" t="str">
        <f t="shared" ca="1" si="27"/>
        <v>Customers 5</v>
      </c>
    </row>
    <row r="210" spans="1:10">
      <c r="A210" s="205" t="str">
        <f t="shared" ca="1" si="28"/>
        <v>JNL No</v>
      </c>
      <c r="B210" s="203" t="str">
        <f t="shared" ca="1" si="22"/>
        <v>Date</v>
      </c>
      <c r="C210" s="304" t="str">
        <f t="shared" ca="1" si="23"/>
        <v>Particulars of Customers 6</v>
      </c>
      <c r="D210" s="192" t="str">
        <f t="shared" ca="1" si="24"/>
        <v>Dr</v>
      </c>
      <c r="E210" s="192" t="str">
        <f t="shared" ca="1" si="25"/>
        <v>Cr</v>
      </c>
      <c r="F210" s="193" t="str">
        <f t="shared" ca="1" si="26"/>
        <v>Narration</v>
      </c>
      <c r="G210" s="80" t="str">
        <f ca="1">IFERROR(IF(AND(ABS(SUMIFS(D$2:D210,J$2:J210,J210)-SUMIFS(E$2:E210,J$2:J210,J210)+VLOOKUP(J210,Master!B$1:F$101,5,FALSE))&gt;1000,CD&lt;&gt;PD),"XXXXX",IFERROR(SUMIFS(D$2:D210,J$2:J210,J210)-SUMIFS(E$2:E210,J$2:J210,J210)+VLOOKUP(J210,Master!B$1:F$101,5,FALSE),IF(H210&gt;EOF,"","Balance"))),IF(H210&gt;EOF,"","Balance"))</f>
        <v>Balance</v>
      </c>
      <c r="H210" s="45">
        <f ca="1">IFERROR(IF(COUNTIF(H$2:H209,H209)&gt;VLOOKUP(H209,LC,2,FALSE),H209+1,H209),"")</f>
        <v>23</v>
      </c>
      <c r="I210" s="45" t="str">
        <f ca="1">IFERROR(VLOOKUP(H210,IF(H210=H209,INDIRECT("JournalEntry!"&amp;JournalEntry!D$2214&amp;I209+1&amp;JournalEntry!L$2214),INDIRECT("JournalEntry!"&amp;JournalEntry!C$2214)),2,FALSE),"")</f>
        <v/>
      </c>
      <c r="J210" s="191" t="str">
        <f t="shared" ca="1" si="27"/>
        <v>Ledger</v>
      </c>
    </row>
    <row r="211" spans="1:10">
      <c r="A211" s="205">
        <f t="shared" ca="1" si="28"/>
        <v>80</v>
      </c>
      <c r="B211" s="203">
        <f t="shared" ca="1" si="22"/>
        <v>41239</v>
      </c>
      <c r="C211" s="304" t="str">
        <f t="shared" ca="1" si="23"/>
        <v>By Sales of Product 4 Rs/- 5</v>
      </c>
      <c r="D211" s="192">
        <f t="shared" ca="1" si="24"/>
        <v>5</v>
      </c>
      <c r="E211" s="192">
        <f t="shared" ca="1" si="25"/>
        <v>0</v>
      </c>
      <c r="F211" s="193">
        <f t="shared" ca="1" si="26"/>
        <v>0</v>
      </c>
      <c r="G211" s="80">
        <f ca="1">IFERROR(IF(AND(ABS(SUMIFS(D$2:D211,J$2:J211,J211)-SUMIFS(E$2:E211,J$2:J211,J211)+VLOOKUP(J211,Master!B$1:F$101,5,FALSE))&gt;1000,CD&lt;&gt;PD),"XXXXX",IFERROR(SUMIFS(D$2:D211,J$2:J211,J211)-SUMIFS(E$2:E211,J$2:J211,J211)+VLOOKUP(J211,Master!B$1:F$101,5,FALSE),IF(H211&gt;EOF,"","Balance"))),IF(H211&gt;EOF,"","Balance"))</f>
        <v>5</v>
      </c>
      <c r="H211" s="45">
        <f ca="1">IFERROR(IF(COUNTIF(H$2:H210,H210)&gt;VLOOKUP(H210,LC,2,FALSE),H210+1,H210),"")</f>
        <v>24</v>
      </c>
      <c r="I211" s="45">
        <f ca="1">IFERROR(VLOOKUP(H211,IF(H211=H210,INDIRECT("JournalEntry!"&amp;JournalEntry!D$2214&amp;I210+1&amp;JournalEntry!L$2214),INDIRECT("JournalEntry!"&amp;JournalEntry!C$2214)),2,FALSE),"")</f>
        <v>161</v>
      </c>
      <c r="J211" s="191" t="str">
        <f t="shared" ca="1" si="27"/>
        <v>Customers 6</v>
      </c>
    </row>
    <row r="212" spans="1:10">
      <c r="A212" s="205">
        <f t="shared" ca="1" si="28"/>
        <v>86</v>
      </c>
      <c r="B212" s="203">
        <f t="shared" ca="1" si="22"/>
        <v>41233</v>
      </c>
      <c r="C212" s="304" t="str">
        <f t="shared" ca="1" si="23"/>
        <v>By Sales of Product 4 Rs/- 3</v>
      </c>
      <c r="D212" s="192">
        <f t="shared" ca="1" si="24"/>
        <v>3</v>
      </c>
      <c r="E212" s="192">
        <f t="shared" ca="1" si="25"/>
        <v>0</v>
      </c>
      <c r="F212" s="193">
        <f t="shared" ca="1" si="26"/>
        <v>0</v>
      </c>
      <c r="G212" s="80">
        <f ca="1">IFERROR(IF(AND(ABS(SUMIFS(D$2:D212,J$2:J212,J212)-SUMIFS(E$2:E212,J$2:J212,J212)+VLOOKUP(J212,Master!B$1:F$101,5,FALSE))&gt;1000,CD&lt;&gt;PD),"XXXXX",IFERROR(SUMIFS(D$2:D212,J$2:J212,J212)-SUMIFS(E$2:E212,J$2:J212,J212)+VLOOKUP(J212,Master!B$1:F$101,5,FALSE),IF(H212&gt;EOF,"","Balance"))),IF(H212&gt;EOF,"","Balance"))</f>
        <v>8</v>
      </c>
      <c r="H212" s="45">
        <f ca="1">IFERROR(IF(COUNTIF(H$2:H211,H211)&gt;VLOOKUP(H211,LC,2,FALSE),H211+1,H211),"")</f>
        <v>24</v>
      </c>
      <c r="I212" s="45">
        <f ca="1">IFERROR(VLOOKUP(H212,IF(H212=H211,INDIRECT("JournalEntry!"&amp;JournalEntry!D$2214&amp;I211+1&amp;JournalEntry!L$2214),INDIRECT("JournalEntry!"&amp;JournalEntry!C$2214)),2,FALSE),"")</f>
        <v>173</v>
      </c>
      <c r="J212" s="191" t="str">
        <f t="shared" ca="1" si="27"/>
        <v>Customers 6</v>
      </c>
    </row>
    <row r="213" spans="1:10">
      <c r="A213" s="205">
        <f t="shared" ca="1" si="28"/>
        <v>96</v>
      </c>
      <c r="B213" s="203">
        <f t="shared" ca="1" si="22"/>
        <v>41159</v>
      </c>
      <c r="C213" s="304" t="str">
        <f t="shared" ca="1" si="23"/>
        <v>By Sales of Product 3 Rs/- 3</v>
      </c>
      <c r="D213" s="192">
        <f t="shared" ca="1" si="24"/>
        <v>3</v>
      </c>
      <c r="E213" s="192">
        <f t="shared" ca="1" si="25"/>
        <v>0</v>
      </c>
      <c r="F213" s="193">
        <f t="shared" ca="1" si="26"/>
        <v>0</v>
      </c>
      <c r="G213" s="80">
        <f ca="1">IFERROR(IF(AND(ABS(SUMIFS(D$2:D213,J$2:J213,J213)-SUMIFS(E$2:E213,J$2:J213,J213)+VLOOKUP(J213,Master!B$1:F$101,5,FALSE))&gt;1000,CD&lt;&gt;PD),"XXXXX",IFERROR(SUMIFS(D$2:D213,J$2:J213,J213)-SUMIFS(E$2:E213,J$2:J213,J213)+VLOOKUP(J213,Master!B$1:F$101,5,FALSE),IF(H213&gt;EOF,"","Balance"))),IF(H213&gt;EOF,"","Balance"))</f>
        <v>11</v>
      </c>
      <c r="H213" s="45">
        <f ca="1">IFERROR(IF(COUNTIF(H$2:H212,H212)&gt;VLOOKUP(H212,LC,2,FALSE),H212+1,H212),"")</f>
        <v>24</v>
      </c>
      <c r="I213" s="45">
        <f ca="1">IFERROR(VLOOKUP(H213,IF(H213=H212,INDIRECT("JournalEntry!"&amp;JournalEntry!D$2214&amp;I212+1&amp;JournalEntry!L$2214),INDIRECT("JournalEntry!"&amp;JournalEntry!C$2214)),2,FALSE),"")</f>
        <v>193</v>
      </c>
      <c r="J213" s="191" t="str">
        <f t="shared" ca="1" si="27"/>
        <v>Customers 6</v>
      </c>
    </row>
    <row r="214" spans="1:10">
      <c r="A214" s="205">
        <f t="shared" ca="1" si="28"/>
        <v>97</v>
      </c>
      <c r="B214" s="203">
        <f t="shared" ca="1" si="22"/>
        <v>41180</v>
      </c>
      <c r="C214" s="304" t="str">
        <f t="shared" ca="1" si="23"/>
        <v>By Sales of Product 4 Rs/- 8</v>
      </c>
      <c r="D214" s="192">
        <f t="shared" ca="1" si="24"/>
        <v>8</v>
      </c>
      <c r="E214" s="192">
        <f t="shared" ca="1" si="25"/>
        <v>0</v>
      </c>
      <c r="F214" s="193">
        <f t="shared" ca="1" si="26"/>
        <v>0</v>
      </c>
      <c r="G214" s="80">
        <f ca="1">IFERROR(IF(AND(ABS(SUMIFS(D$2:D214,J$2:J214,J214)-SUMIFS(E$2:E214,J$2:J214,J214)+VLOOKUP(J214,Master!B$1:F$101,5,FALSE))&gt;1000,CD&lt;&gt;PD),"XXXXX",IFERROR(SUMIFS(D$2:D214,J$2:J214,J214)-SUMIFS(E$2:E214,J$2:J214,J214)+VLOOKUP(J214,Master!B$1:F$101,5,FALSE),IF(H214&gt;EOF,"","Balance"))),IF(H214&gt;EOF,"","Balance"))</f>
        <v>19</v>
      </c>
      <c r="H214" s="45">
        <f ca="1">IFERROR(IF(COUNTIF(H$2:H213,H213)&gt;VLOOKUP(H213,LC,2,FALSE),H213+1,H213),"")</f>
        <v>24</v>
      </c>
      <c r="I214" s="45">
        <f ca="1">IFERROR(VLOOKUP(H214,IF(H214=H213,INDIRECT("JournalEntry!"&amp;JournalEntry!D$2214&amp;I213+1&amp;JournalEntry!L$2214),INDIRECT("JournalEntry!"&amp;JournalEntry!C$2214)),2,FALSE),"")</f>
        <v>195</v>
      </c>
      <c r="J214" s="191" t="str">
        <f t="shared" ca="1" si="27"/>
        <v>Customers 6</v>
      </c>
    </row>
    <row r="215" spans="1:10">
      <c r="A215" s="205">
        <f t="shared" ca="1" si="28"/>
        <v>102</v>
      </c>
      <c r="B215" s="203">
        <f t="shared" ca="1" si="22"/>
        <v>41171</v>
      </c>
      <c r="C215" s="304" t="str">
        <f t="shared" ca="1" si="23"/>
        <v>By Bank Rs/-8</v>
      </c>
      <c r="D215" s="192">
        <f t="shared" ca="1" si="24"/>
        <v>0</v>
      </c>
      <c r="E215" s="192">
        <f t="shared" ca="1" si="25"/>
        <v>8</v>
      </c>
      <c r="F215" s="193">
        <f t="shared" ca="1" si="26"/>
        <v>0</v>
      </c>
      <c r="G215" s="80">
        <f ca="1">IFERROR(IF(AND(ABS(SUMIFS(D$2:D215,J$2:J215,J215)-SUMIFS(E$2:E215,J$2:J215,J215)+VLOOKUP(J215,Master!B$1:F$101,5,FALSE))&gt;1000,CD&lt;&gt;PD),"XXXXX",IFERROR(SUMIFS(D$2:D215,J$2:J215,J215)-SUMIFS(E$2:E215,J$2:J215,J215)+VLOOKUP(J215,Master!B$1:F$101,5,FALSE),IF(H215&gt;EOF,"","Balance"))),IF(H215&gt;EOF,"","Balance"))</f>
        <v>11</v>
      </c>
      <c r="H215" s="45">
        <f ca="1">IFERROR(IF(COUNTIF(H$2:H214,H214)&gt;VLOOKUP(H214,LC,2,FALSE),H214+1,H214),"")</f>
        <v>24</v>
      </c>
      <c r="I215" s="45">
        <f ca="1">IFERROR(VLOOKUP(H215,IF(H215=H214,INDIRECT("JournalEntry!"&amp;JournalEntry!D$2214&amp;I214+1&amp;JournalEntry!L$2214),INDIRECT("JournalEntry!"&amp;JournalEntry!C$2214)),2,FALSE),"")</f>
        <v>204</v>
      </c>
      <c r="J215" s="191" t="str">
        <f t="shared" ca="1" si="27"/>
        <v>Customers 6</v>
      </c>
    </row>
    <row r="216" spans="1:10">
      <c r="A216" s="205">
        <f t="shared" ca="1" si="28"/>
        <v>103</v>
      </c>
      <c r="B216" s="203">
        <f t="shared" ca="1" si="22"/>
        <v>41222</v>
      </c>
      <c r="C216" s="304" t="str">
        <f t="shared" ca="1" si="23"/>
        <v>By Cash Rs/-8</v>
      </c>
      <c r="D216" s="192">
        <f t="shared" ca="1" si="24"/>
        <v>0</v>
      </c>
      <c r="E216" s="192">
        <f t="shared" ca="1" si="25"/>
        <v>8</v>
      </c>
      <c r="F216" s="193">
        <f t="shared" ca="1" si="26"/>
        <v>0</v>
      </c>
      <c r="G216" s="80">
        <f ca="1">IFERROR(IF(AND(ABS(SUMIFS(D$2:D216,J$2:J216,J216)-SUMIFS(E$2:E216,J$2:J216,J216)+VLOOKUP(J216,Master!B$1:F$101,5,FALSE))&gt;1000,CD&lt;&gt;PD),"XXXXX",IFERROR(SUMIFS(D$2:D216,J$2:J216,J216)-SUMIFS(E$2:E216,J$2:J216,J216)+VLOOKUP(J216,Master!B$1:F$101,5,FALSE),IF(H216&gt;EOF,"","Balance"))),IF(H216&gt;EOF,"","Balance"))</f>
        <v>3</v>
      </c>
      <c r="H216" s="45">
        <f ca="1">IFERROR(IF(COUNTIF(H$2:H215,H215)&gt;VLOOKUP(H215,LC,2,FALSE),H215+1,H215),"")</f>
        <v>24</v>
      </c>
      <c r="I216" s="45">
        <f ca="1">IFERROR(VLOOKUP(H216,IF(H216=H215,INDIRECT("JournalEntry!"&amp;JournalEntry!D$2214&amp;I215+1&amp;JournalEntry!L$2214),INDIRECT("JournalEntry!"&amp;JournalEntry!C$2214)),2,FALSE),"")</f>
        <v>206</v>
      </c>
      <c r="J216" s="191" t="str">
        <f t="shared" ca="1" si="27"/>
        <v>Customers 6</v>
      </c>
    </row>
    <row r="217" spans="1:10">
      <c r="A217" s="205">
        <f t="shared" ca="1" si="28"/>
        <v>109</v>
      </c>
      <c r="B217" s="203">
        <f t="shared" ca="1" si="22"/>
        <v>41036</v>
      </c>
      <c r="C217" s="304" t="str">
        <f t="shared" ca="1" si="23"/>
        <v>By Cash Rs/-7</v>
      </c>
      <c r="D217" s="192">
        <f t="shared" ca="1" si="24"/>
        <v>0</v>
      </c>
      <c r="E217" s="192">
        <f t="shared" ca="1" si="25"/>
        <v>7</v>
      </c>
      <c r="F217" s="193">
        <f t="shared" ca="1" si="26"/>
        <v>0</v>
      </c>
      <c r="G217" s="80">
        <f ca="1">IFERROR(IF(AND(ABS(SUMIFS(D$2:D217,J$2:J217,J217)-SUMIFS(E$2:E217,J$2:J217,J217)+VLOOKUP(J217,Master!B$1:F$101,5,FALSE))&gt;1000,CD&lt;&gt;PD),"XXXXX",IFERROR(SUMIFS(D$2:D217,J$2:J217,J217)-SUMIFS(E$2:E217,J$2:J217,J217)+VLOOKUP(J217,Master!B$1:F$101,5,FALSE),IF(H217&gt;EOF,"","Balance"))),IF(H217&gt;EOF,"","Balance"))</f>
        <v>-4</v>
      </c>
      <c r="H217" s="45">
        <f ca="1">IFERROR(IF(COUNTIF(H$2:H216,H216)&gt;VLOOKUP(H216,LC,2,FALSE),H216+1,H216),"")</f>
        <v>24</v>
      </c>
      <c r="I217" s="45">
        <f ca="1">IFERROR(VLOOKUP(H217,IF(H217=H216,INDIRECT("JournalEntry!"&amp;JournalEntry!D$2214&amp;I216+1&amp;JournalEntry!L$2214),INDIRECT("JournalEntry!"&amp;JournalEntry!C$2214)),2,FALSE),"")</f>
        <v>218</v>
      </c>
      <c r="J217" s="191" t="str">
        <f t="shared" ca="1" si="27"/>
        <v>Customers 6</v>
      </c>
    </row>
    <row r="218" spans="1:10">
      <c r="A218" s="205">
        <f t="shared" ca="1" si="28"/>
        <v>143</v>
      </c>
      <c r="B218" s="203">
        <f t="shared" ca="1" si="22"/>
        <v>41128</v>
      </c>
      <c r="C218" s="304" t="str">
        <f t="shared" ca="1" si="23"/>
        <v>By Cash Rs/-2</v>
      </c>
      <c r="D218" s="192">
        <f t="shared" ca="1" si="24"/>
        <v>0</v>
      </c>
      <c r="E218" s="192">
        <f t="shared" ca="1" si="25"/>
        <v>2</v>
      </c>
      <c r="F218" s="193">
        <f t="shared" ca="1" si="26"/>
        <v>0</v>
      </c>
      <c r="G218" s="80">
        <f ca="1">IFERROR(IF(AND(ABS(SUMIFS(D$2:D218,J$2:J218,J218)-SUMIFS(E$2:E218,J$2:J218,J218)+VLOOKUP(J218,Master!B$1:F$101,5,FALSE))&gt;1000,CD&lt;&gt;PD),"XXXXX",IFERROR(SUMIFS(D$2:D218,J$2:J218,J218)-SUMIFS(E$2:E218,J$2:J218,J218)+VLOOKUP(J218,Master!B$1:F$101,5,FALSE),IF(H218&gt;EOF,"","Balance"))),IF(H218&gt;EOF,"","Balance"))</f>
        <v>-6</v>
      </c>
      <c r="H218" s="45">
        <f ca="1">IFERROR(IF(COUNTIF(H$2:H217,H217)&gt;VLOOKUP(H217,LC,2,FALSE),H217+1,H217),"")</f>
        <v>24</v>
      </c>
      <c r="I218" s="45">
        <f ca="1">IFERROR(VLOOKUP(H218,IF(H218=H217,INDIRECT("JournalEntry!"&amp;JournalEntry!D$2214&amp;I217+1&amp;JournalEntry!L$2214),INDIRECT("JournalEntry!"&amp;JournalEntry!C$2214)),2,FALSE),"")</f>
        <v>286</v>
      </c>
      <c r="J218" s="191" t="str">
        <f t="shared" ca="1" si="27"/>
        <v>Customers 6</v>
      </c>
    </row>
    <row r="219" spans="1:10">
      <c r="A219" s="205">
        <f t="shared" ca="1" si="28"/>
        <v>0</v>
      </c>
      <c r="B219" s="203" t="str">
        <f t="shared" ca="1" si="22"/>
        <v/>
      </c>
      <c r="C219" s="304">
        <f t="shared" ca="1" si="23"/>
        <v>0</v>
      </c>
      <c r="D219" s="192">
        <f t="shared" ca="1" si="24"/>
        <v>0</v>
      </c>
      <c r="E219" s="192">
        <f t="shared" ca="1" si="25"/>
        <v>0</v>
      </c>
      <c r="F219" s="193">
        <f t="shared" ca="1" si="26"/>
        <v>0</v>
      </c>
      <c r="G219" s="80">
        <f ca="1">IFERROR(IF(AND(ABS(SUMIFS(D$2:D219,J$2:J219,J219)-SUMIFS(E$2:E219,J$2:J219,J219)+VLOOKUP(J219,Master!B$1:F$101,5,FALSE))&gt;1000,CD&lt;&gt;PD),"XXXXX",IFERROR(SUMIFS(D$2:D219,J$2:J219,J219)-SUMIFS(E$2:E219,J$2:J219,J219)+VLOOKUP(J219,Master!B$1:F$101,5,FALSE),IF(H219&gt;EOF,"","Balance"))),IF(H219&gt;EOF,"","Balance"))</f>
        <v>-6</v>
      </c>
      <c r="H219" s="45">
        <f ca="1">IFERROR(IF(COUNTIF(H$2:H218,H218)&gt;VLOOKUP(H218,LC,2,FALSE),H218+1,H218),"")</f>
        <v>24</v>
      </c>
      <c r="I219" s="45">
        <f ca="1">IFERROR(VLOOKUP(H219,IF(H219=H218,INDIRECT("JournalEntry!"&amp;JournalEntry!D$2214&amp;I218+1&amp;JournalEntry!L$2214),INDIRECT("JournalEntry!"&amp;JournalEntry!C$2214)),2,FALSE),"")</f>
        <v>2124</v>
      </c>
      <c r="J219" s="191" t="str">
        <f t="shared" ca="1" si="27"/>
        <v>Customers 6</v>
      </c>
    </row>
    <row r="220" spans="1:10">
      <c r="A220" s="205" t="str">
        <f t="shared" ca="1" si="28"/>
        <v>JNL No</v>
      </c>
      <c r="B220" s="203" t="str">
        <f t="shared" ca="1" si="22"/>
        <v>Date</v>
      </c>
      <c r="C220" s="304" t="str">
        <f t="shared" ca="1" si="23"/>
        <v>Particulars of Customers 7</v>
      </c>
      <c r="D220" s="192" t="str">
        <f t="shared" ca="1" si="24"/>
        <v>Dr</v>
      </c>
      <c r="E220" s="192" t="str">
        <f t="shared" ca="1" si="25"/>
        <v>Cr</v>
      </c>
      <c r="F220" s="193" t="str">
        <f t="shared" ca="1" si="26"/>
        <v>Narration</v>
      </c>
      <c r="G220" s="80" t="str">
        <f ca="1">IFERROR(IF(AND(ABS(SUMIFS(D$2:D220,J$2:J220,J220)-SUMIFS(E$2:E220,J$2:J220,J220)+VLOOKUP(J220,Master!B$1:F$101,5,FALSE))&gt;1000,CD&lt;&gt;PD),"XXXXX",IFERROR(SUMIFS(D$2:D220,J$2:J220,J220)-SUMIFS(E$2:E220,J$2:J220,J220)+VLOOKUP(J220,Master!B$1:F$101,5,FALSE),IF(H220&gt;EOF,"","Balance"))),IF(H220&gt;EOF,"","Balance"))</f>
        <v>Balance</v>
      </c>
      <c r="H220" s="45">
        <f ca="1">IFERROR(IF(COUNTIF(H$2:H219,H219)&gt;VLOOKUP(H219,LC,2,FALSE),H219+1,H219),"")</f>
        <v>24</v>
      </c>
      <c r="I220" s="45" t="str">
        <f ca="1">IFERROR(VLOOKUP(H220,IF(H220=H219,INDIRECT("JournalEntry!"&amp;JournalEntry!D$2214&amp;I219+1&amp;JournalEntry!L$2214),INDIRECT("JournalEntry!"&amp;JournalEntry!C$2214)),2,FALSE),"")</f>
        <v/>
      </c>
      <c r="J220" s="191" t="str">
        <f t="shared" ca="1" si="27"/>
        <v>Ledger</v>
      </c>
    </row>
    <row r="221" spans="1:10">
      <c r="A221" s="205">
        <f t="shared" ca="1" si="28"/>
        <v>75</v>
      </c>
      <c r="B221" s="203">
        <f t="shared" ca="1" si="22"/>
        <v>41233</v>
      </c>
      <c r="C221" s="304" t="str">
        <f t="shared" ca="1" si="23"/>
        <v>By Sales of Product 3 Rs/- 2</v>
      </c>
      <c r="D221" s="192">
        <f t="shared" ca="1" si="24"/>
        <v>2</v>
      </c>
      <c r="E221" s="192">
        <f t="shared" ca="1" si="25"/>
        <v>0</v>
      </c>
      <c r="F221" s="193">
        <f t="shared" ca="1" si="26"/>
        <v>0</v>
      </c>
      <c r="G221" s="80">
        <f ca="1">IFERROR(IF(AND(ABS(SUMIFS(D$2:D221,J$2:J221,J221)-SUMIFS(E$2:E221,J$2:J221,J221)+VLOOKUP(J221,Master!B$1:F$101,5,FALSE))&gt;1000,CD&lt;&gt;PD),"XXXXX",IFERROR(SUMIFS(D$2:D221,J$2:J221,J221)-SUMIFS(E$2:E221,J$2:J221,J221)+VLOOKUP(J221,Master!B$1:F$101,5,FALSE),IF(H221&gt;EOF,"","Balance"))),IF(H221&gt;EOF,"","Balance"))</f>
        <v>2</v>
      </c>
      <c r="H221" s="45">
        <f ca="1">IFERROR(IF(COUNTIF(H$2:H220,H220)&gt;VLOOKUP(H220,LC,2,FALSE),H220+1,H220),"")</f>
        <v>25</v>
      </c>
      <c r="I221" s="45">
        <f ca="1">IFERROR(VLOOKUP(H221,IF(H221=H220,INDIRECT("JournalEntry!"&amp;JournalEntry!D$2214&amp;I220+1&amp;JournalEntry!L$2214),INDIRECT("JournalEntry!"&amp;JournalEntry!C$2214)),2,FALSE),"")</f>
        <v>151</v>
      </c>
      <c r="J221" s="191" t="str">
        <f t="shared" ca="1" si="27"/>
        <v>Customers 7</v>
      </c>
    </row>
    <row r="222" spans="1:10">
      <c r="A222" s="205">
        <f t="shared" ca="1" si="28"/>
        <v>79</v>
      </c>
      <c r="B222" s="203">
        <f t="shared" ca="1" si="22"/>
        <v>41232</v>
      </c>
      <c r="C222" s="304" t="str">
        <f t="shared" ca="1" si="23"/>
        <v>By Sales of Product 2 Rs/- 7</v>
      </c>
      <c r="D222" s="192">
        <f t="shared" ca="1" si="24"/>
        <v>7</v>
      </c>
      <c r="E222" s="192">
        <f t="shared" ca="1" si="25"/>
        <v>0</v>
      </c>
      <c r="F222" s="193">
        <f t="shared" ca="1" si="26"/>
        <v>0</v>
      </c>
      <c r="G222" s="80">
        <f ca="1">IFERROR(IF(AND(ABS(SUMIFS(D$2:D222,J$2:J222,J222)-SUMIFS(E$2:E222,J$2:J222,J222)+VLOOKUP(J222,Master!B$1:F$101,5,FALSE))&gt;1000,CD&lt;&gt;PD),"XXXXX",IFERROR(SUMIFS(D$2:D222,J$2:J222,J222)-SUMIFS(E$2:E222,J$2:J222,J222)+VLOOKUP(J222,Master!B$1:F$101,5,FALSE),IF(H222&gt;EOF,"","Balance"))),IF(H222&gt;EOF,"","Balance"))</f>
        <v>9</v>
      </c>
      <c r="H222" s="45">
        <f ca="1">IFERROR(IF(COUNTIF(H$2:H221,H221)&gt;VLOOKUP(H221,LC,2,FALSE),H221+1,H221),"")</f>
        <v>25</v>
      </c>
      <c r="I222" s="45">
        <f ca="1">IFERROR(VLOOKUP(H222,IF(H222=H221,INDIRECT("JournalEntry!"&amp;JournalEntry!D$2214&amp;I221+1&amp;JournalEntry!L$2214),INDIRECT("JournalEntry!"&amp;JournalEntry!C$2214)),2,FALSE),"")</f>
        <v>159</v>
      </c>
      <c r="J222" s="191" t="str">
        <f t="shared" ca="1" si="27"/>
        <v>Customers 7</v>
      </c>
    </row>
    <row r="223" spans="1:10">
      <c r="A223" s="205">
        <f t="shared" ca="1" si="28"/>
        <v>84</v>
      </c>
      <c r="B223" s="203">
        <f t="shared" ca="1" si="22"/>
        <v>41104</v>
      </c>
      <c r="C223" s="304" t="str">
        <f t="shared" ca="1" si="23"/>
        <v>By Sales of Product 3 Rs/- 9</v>
      </c>
      <c r="D223" s="192">
        <f t="shared" ca="1" si="24"/>
        <v>9</v>
      </c>
      <c r="E223" s="192">
        <f t="shared" ca="1" si="25"/>
        <v>0</v>
      </c>
      <c r="F223" s="193">
        <f t="shared" ca="1" si="26"/>
        <v>0</v>
      </c>
      <c r="G223" s="80">
        <f ca="1">IFERROR(IF(AND(ABS(SUMIFS(D$2:D223,J$2:J223,J223)-SUMIFS(E$2:E223,J$2:J223,J223)+VLOOKUP(J223,Master!B$1:F$101,5,FALSE))&gt;1000,CD&lt;&gt;PD),"XXXXX",IFERROR(SUMIFS(D$2:D223,J$2:J223,J223)-SUMIFS(E$2:E223,J$2:J223,J223)+VLOOKUP(J223,Master!B$1:F$101,5,FALSE),IF(H223&gt;EOF,"","Balance"))),IF(H223&gt;EOF,"","Balance"))</f>
        <v>18</v>
      </c>
      <c r="H223" s="45">
        <f ca="1">IFERROR(IF(COUNTIF(H$2:H222,H222)&gt;VLOOKUP(H222,LC,2,FALSE),H222+1,H222),"")</f>
        <v>25</v>
      </c>
      <c r="I223" s="45">
        <f ca="1">IFERROR(VLOOKUP(H223,IF(H223=H222,INDIRECT("JournalEntry!"&amp;JournalEntry!D$2214&amp;I222+1&amp;JournalEntry!L$2214),INDIRECT("JournalEntry!"&amp;JournalEntry!C$2214)),2,FALSE),"")</f>
        <v>169</v>
      </c>
      <c r="J223" s="191" t="str">
        <f t="shared" ca="1" si="27"/>
        <v>Customers 7</v>
      </c>
    </row>
    <row r="224" spans="1:10">
      <c r="A224" s="205">
        <f t="shared" ca="1" si="28"/>
        <v>93</v>
      </c>
      <c r="B224" s="203">
        <f t="shared" ca="1" si="22"/>
        <v>41074</v>
      </c>
      <c r="C224" s="304" t="str">
        <f t="shared" ca="1" si="23"/>
        <v>By Sales of Product 1 Rs/- 1</v>
      </c>
      <c r="D224" s="192">
        <f t="shared" ca="1" si="24"/>
        <v>1</v>
      </c>
      <c r="E224" s="192">
        <f t="shared" ca="1" si="25"/>
        <v>0</v>
      </c>
      <c r="F224" s="193">
        <f t="shared" ca="1" si="26"/>
        <v>0</v>
      </c>
      <c r="G224" s="80">
        <f ca="1">IFERROR(IF(AND(ABS(SUMIFS(D$2:D224,J$2:J224,J224)-SUMIFS(E$2:E224,J$2:J224,J224)+VLOOKUP(J224,Master!B$1:F$101,5,FALSE))&gt;1000,CD&lt;&gt;PD),"XXXXX",IFERROR(SUMIFS(D$2:D224,J$2:J224,J224)-SUMIFS(E$2:E224,J$2:J224,J224)+VLOOKUP(J224,Master!B$1:F$101,5,FALSE),IF(H224&gt;EOF,"","Balance"))),IF(H224&gt;EOF,"","Balance"))</f>
        <v>19</v>
      </c>
      <c r="H224" s="45">
        <f ca="1">IFERROR(IF(COUNTIF(H$2:H223,H223)&gt;VLOOKUP(H223,LC,2,FALSE),H223+1,H223),"")</f>
        <v>25</v>
      </c>
      <c r="I224" s="45">
        <f ca="1">IFERROR(VLOOKUP(H224,IF(H224=H223,INDIRECT("JournalEntry!"&amp;JournalEntry!D$2214&amp;I223+1&amp;JournalEntry!L$2214),INDIRECT("JournalEntry!"&amp;JournalEntry!C$2214)),2,FALSE),"")</f>
        <v>187</v>
      </c>
      <c r="J224" s="191" t="str">
        <f t="shared" ca="1" si="27"/>
        <v>Customers 7</v>
      </c>
    </row>
    <row r="225" spans="1:10">
      <c r="A225" s="205">
        <f t="shared" ca="1" si="28"/>
        <v>95</v>
      </c>
      <c r="B225" s="203">
        <f t="shared" ca="1" si="22"/>
        <v>41263</v>
      </c>
      <c r="C225" s="304" t="str">
        <f t="shared" ca="1" si="23"/>
        <v>By Sales of Product 1 Rs/- 7</v>
      </c>
      <c r="D225" s="192">
        <f t="shared" ca="1" si="24"/>
        <v>7</v>
      </c>
      <c r="E225" s="192">
        <f t="shared" ca="1" si="25"/>
        <v>0</v>
      </c>
      <c r="F225" s="193">
        <f t="shared" ca="1" si="26"/>
        <v>0</v>
      </c>
      <c r="G225" s="80">
        <f ca="1">IFERROR(IF(AND(ABS(SUMIFS(D$2:D225,J$2:J225,J225)-SUMIFS(E$2:E225,J$2:J225,J225)+VLOOKUP(J225,Master!B$1:F$101,5,FALSE))&gt;1000,CD&lt;&gt;PD),"XXXXX",IFERROR(SUMIFS(D$2:D225,J$2:J225,J225)-SUMIFS(E$2:E225,J$2:J225,J225)+VLOOKUP(J225,Master!B$1:F$101,5,FALSE),IF(H225&gt;EOF,"","Balance"))),IF(H225&gt;EOF,"","Balance"))</f>
        <v>26</v>
      </c>
      <c r="H225" s="45">
        <f ca="1">IFERROR(IF(COUNTIF(H$2:H224,H224)&gt;VLOOKUP(H224,LC,2,FALSE),H224+1,H224),"")</f>
        <v>25</v>
      </c>
      <c r="I225" s="45">
        <f ca="1">IFERROR(VLOOKUP(H225,IF(H225=H224,INDIRECT("JournalEntry!"&amp;JournalEntry!D$2214&amp;I224+1&amp;JournalEntry!L$2214),INDIRECT("JournalEntry!"&amp;JournalEntry!C$2214)),2,FALSE),"")</f>
        <v>191</v>
      </c>
      <c r="J225" s="191" t="str">
        <f t="shared" ca="1" si="27"/>
        <v>Customers 7</v>
      </c>
    </row>
    <row r="226" spans="1:10">
      <c r="A226" s="205">
        <f t="shared" ca="1" si="28"/>
        <v>98</v>
      </c>
      <c r="B226" s="203">
        <f t="shared" ca="1" si="22"/>
        <v>41175</v>
      </c>
      <c r="C226" s="304" t="str">
        <f t="shared" ca="1" si="23"/>
        <v>By Sales of Product 1 Rs/- 4</v>
      </c>
      <c r="D226" s="192">
        <f t="shared" ca="1" si="24"/>
        <v>4</v>
      </c>
      <c r="E226" s="192">
        <f t="shared" ca="1" si="25"/>
        <v>0</v>
      </c>
      <c r="F226" s="193">
        <f t="shared" ca="1" si="26"/>
        <v>0</v>
      </c>
      <c r="G226" s="80">
        <f ca="1">IFERROR(IF(AND(ABS(SUMIFS(D$2:D226,J$2:J226,J226)-SUMIFS(E$2:E226,J$2:J226,J226)+VLOOKUP(J226,Master!B$1:F$101,5,FALSE))&gt;1000,CD&lt;&gt;PD),"XXXXX",IFERROR(SUMIFS(D$2:D226,J$2:J226,J226)-SUMIFS(E$2:E226,J$2:J226,J226)+VLOOKUP(J226,Master!B$1:F$101,5,FALSE),IF(H226&gt;EOF,"","Balance"))),IF(H226&gt;EOF,"","Balance"))</f>
        <v>30</v>
      </c>
      <c r="H226" s="45">
        <f ca="1">IFERROR(IF(COUNTIF(H$2:H225,H225)&gt;VLOOKUP(H225,LC,2,FALSE),H225+1,H225),"")</f>
        <v>25</v>
      </c>
      <c r="I226" s="45">
        <f ca="1">IFERROR(VLOOKUP(H226,IF(H226=H225,INDIRECT("JournalEntry!"&amp;JournalEntry!D$2214&amp;I225+1&amp;JournalEntry!L$2214),INDIRECT("JournalEntry!"&amp;JournalEntry!C$2214)),2,FALSE),"")</f>
        <v>197</v>
      </c>
      <c r="J226" s="191" t="str">
        <f t="shared" ca="1" si="27"/>
        <v>Customers 7</v>
      </c>
    </row>
    <row r="227" spans="1:10">
      <c r="A227" s="205">
        <f t="shared" ca="1" si="28"/>
        <v>99</v>
      </c>
      <c r="B227" s="203">
        <f t="shared" ca="1" si="22"/>
        <v>41221</v>
      </c>
      <c r="C227" s="304" t="str">
        <f t="shared" ca="1" si="23"/>
        <v>By Cash Rs/-7</v>
      </c>
      <c r="D227" s="192">
        <f t="shared" ca="1" si="24"/>
        <v>0</v>
      </c>
      <c r="E227" s="192">
        <f t="shared" ca="1" si="25"/>
        <v>7</v>
      </c>
      <c r="F227" s="193">
        <f t="shared" ca="1" si="26"/>
        <v>0</v>
      </c>
      <c r="G227" s="80">
        <f ca="1">IFERROR(IF(AND(ABS(SUMIFS(D$2:D227,J$2:J227,J227)-SUMIFS(E$2:E227,J$2:J227,J227)+VLOOKUP(J227,Master!B$1:F$101,5,FALSE))&gt;1000,CD&lt;&gt;PD),"XXXXX",IFERROR(SUMIFS(D$2:D227,J$2:J227,J227)-SUMIFS(E$2:E227,J$2:J227,J227)+VLOOKUP(J227,Master!B$1:F$101,5,FALSE),IF(H227&gt;EOF,"","Balance"))),IF(H227&gt;EOF,"","Balance"))</f>
        <v>23</v>
      </c>
      <c r="H227" s="45">
        <f ca="1">IFERROR(IF(COUNTIF(H$2:H226,H226)&gt;VLOOKUP(H226,LC,2,FALSE),H226+1,H226),"")</f>
        <v>25</v>
      </c>
      <c r="I227" s="45">
        <f ca="1">IFERROR(VLOOKUP(H227,IF(H227=H226,INDIRECT("JournalEntry!"&amp;JournalEntry!D$2214&amp;I226+1&amp;JournalEntry!L$2214),INDIRECT("JournalEntry!"&amp;JournalEntry!C$2214)),2,FALSE),"")</f>
        <v>198</v>
      </c>
      <c r="J227" s="191" t="str">
        <f t="shared" ca="1" si="27"/>
        <v>Customers 7</v>
      </c>
    </row>
    <row r="228" spans="1:10">
      <c r="A228" s="205">
        <f t="shared" ca="1" si="28"/>
        <v>106</v>
      </c>
      <c r="B228" s="203">
        <f t="shared" ca="1" si="22"/>
        <v>41227</v>
      </c>
      <c r="C228" s="304" t="str">
        <f t="shared" ca="1" si="23"/>
        <v>By Bank Rs/-5</v>
      </c>
      <c r="D228" s="192">
        <f t="shared" ca="1" si="24"/>
        <v>0</v>
      </c>
      <c r="E228" s="192">
        <f t="shared" ca="1" si="25"/>
        <v>5</v>
      </c>
      <c r="F228" s="193">
        <f t="shared" ca="1" si="26"/>
        <v>0</v>
      </c>
      <c r="G228" s="80">
        <f ca="1">IFERROR(IF(AND(ABS(SUMIFS(D$2:D228,J$2:J228,J228)-SUMIFS(E$2:E228,J$2:J228,J228)+VLOOKUP(J228,Master!B$1:F$101,5,FALSE))&gt;1000,CD&lt;&gt;PD),"XXXXX",IFERROR(SUMIFS(D$2:D228,J$2:J228,J228)-SUMIFS(E$2:E228,J$2:J228,J228)+VLOOKUP(J228,Master!B$1:F$101,5,FALSE),IF(H228&gt;EOF,"","Balance"))),IF(H228&gt;EOF,"","Balance"))</f>
        <v>18</v>
      </c>
      <c r="H228" s="45">
        <f ca="1">IFERROR(IF(COUNTIF(H$2:H227,H227)&gt;VLOOKUP(H227,LC,2,FALSE),H227+1,H227),"")</f>
        <v>25</v>
      </c>
      <c r="I228" s="45">
        <f ca="1">IFERROR(VLOOKUP(H228,IF(H228=H227,INDIRECT("JournalEntry!"&amp;JournalEntry!D$2214&amp;I227+1&amp;JournalEntry!L$2214),INDIRECT("JournalEntry!"&amp;JournalEntry!C$2214)),2,FALSE),"")</f>
        <v>212</v>
      </c>
      <c r="J228" s="191" t="str">
        <f t="shared" ca="1" si="27"/>
        <v>Customers 7</v>
      </c>
    </row>
    <row r="229" spans="1:10">
      <c r="A229" s="205">
        <f t="shared" ca="1" si="28"/>
        <v>110</v>
      </c>
      <c r="B229" s="203">
        <f t="shared" ca="1" si="22"/>
        <v>41094</v>
      </c>
      <c r="C229" s="304" t="str">
        <f t="shared" ca="1" si="23"/>
        <v>By Bank Rs/-8</v>
      </c>
      <c r="D229" s="192">
        <f t="shared" ca="1" si="24"/>
        <v>0</v>
      </c>
      <c r="E229" s="192">
        <f t="shared" ca="1" si="25"/>
        <v>8</v>
      </c>
      <c r="F229" s="193">
        <f t="shared" ca="1" si="26"/>
        <v>0</v>
      </c>
      <c r="G229" s="80">
        <f ca="1">IFERROR(IF(AND(ABS(SUMIFS(D$2:D229,J$2:J229,J229)-SUMIFS(E$2:E229,J$2:J229,J229)+VLOOKUP(J229,Master!B$1:F$101,5,FALSE))&gt;1000,CD&lt;&gt;PD),"XXXXX",IFERROR(SUMIFS(D$2:D229,J$2:J229,J229)-SUMIFS(E$2:E229,J$2:J229,J229)+VLOOKUP(J229,Master!B$1:F$101,5,FALSE),IF(H229&gt;EOF,"","Balance"))),IF(H229&gt;EOF,"","Balance"))</f>
        <v>10</v>
      </c>
      <c r="H229" s="45">
        <f ca="1">IFERROR(IF(COUNTIF(H$2:H228,H228)&gt;VLOOKUP(H228,LC,2,FALSE),H228+1,H228),"")</f>
        <v>25</v>
      </c>
      <c r="I229" s="45">
        <f ca="1">IFERROR(VLOOKUP(H229,IF(H229=H228,INDIRECT("JournalEntry!"&amp;JournalEntry!D$2214&amp;I228+1&amp;JournalEntry!L$2214),INDIRECT("JournalEntry!"&amp;JournalEntry!C$2214)),2,FALSE),"")</f>
        <v>220</v>
      </c>
      <c r="J229" s="191" t="str">
        <f t="shared" ca="1" si="27"/>
        <v>Customers 7</v>
      </c>
    </row>
    <row r="230" spans="1:10">
      <c r="A230" s="205">
        <f t="shared" ca="1" si="28"/>
        <v>113</v>
      </c>
      <c r="B230" s="203">
        <f t="shared" ca="1" si="22"/>
        <v>41224</v>
      </c>
      <c r="C230" s="304" t="str">
        <f t="shared" ca="1" si="23"/>
        <v>By Cash Rs/-10</v>
      </c>
      <c r="D230" s="192">
        <f t="shared" ca="1" si="24"/>
        <v>0</v>
      </c>
      <c r="E230" s="192">
        <f t="shared" ca="1" si="25"/>
        <v>10</v>
      </c>
      <c r="F230" s="193">
        <f t="shared" ca="1" si="26"/>
        <v>0</v>
      </c>
      <c r="G230" s="80">
        <f ca="1">IFERROR(IF(AND(ABS(SUMIFS(D$2:D230,J$2:J230,J230)-SUMIFS(E$2:E230,J$2:J230,J230)+VLOOKUP(J230,Master!B$1:F$101,5,FALSE))&gt;1000,CD&lt;&gt;PD),"XXXXX",IFERROR(SUMIFS(D$2:D230,J$2:J230,J230)-SUMIFS(E$2:E230,J$2:J230,J230)+VLOOKUP(J230,Master!B$1:F$101,5,FALSE),IF(H230&gt;EOF,"","Balance"))),IF(H230&gt;EOF,"","Balance"))</f>
        <v>0</v>
      </c>
      <c r="H230" s="45">
        <f ca="1">IFERROR(IF(COUNTIF(H$2:H229,H229)&gt;VLOOKUP(H229,LC,2,FALSE),H229+1,H229),"")</f>
        <v>25</v>
      </c>
      <c r="I230" s="45">
        <f ca="1">IFERROR(VLOOKUP(H230,IF(H230=H229,INDIRECT("JournalEntry!"&amp;JournalEntry!D$2214&amp;I229+1&amp;JournalEntry!L$2214),INDIRECT("JournalEntry!"&amp;JournalEntry!C$2214)),2,FALSE),"")</f>
        <v>226</v>
      </c>
      <c r="J230" s="191" t="str">
        <f t="shared" ca="1" si="27"/>
        <v>Customers 7</v>
      </c>
    </row>
    <row r="231" spans="1:10">
      <c r="A231" s="205">
        <f t="shared" ca="1" si="28"/>
        <v>115</v>
      </c>
      <c r="B231" s="203">
        <f t="shared" ca="1" si="22"/>
        <v>41236</v>
      </c>
      <c r="C231" s="304" t="str">
        <f t="shared" ca="1" si="23"/>
        <v>By Cash Rs/-1</v>
      </c>
      <c r="D231" s="192">
        <f t="shared" ca="1" si="24"/>
        <v>0</v>
      </c>
      <c r="E231" s="192">
        <f t="shared" ca="1" si="25"/>
        <v>1</v>
      </c>
      <c r="F231" s="193">
        <f t="shared" ca="1" si="26"/>
        <v>0</v>
      </c>
      <c r="G231" s="80">
        <f ca="1">IFERROR(IF(AND(ABS(SUMIFS(D$2:D231,J$2:J231,J231)-SUMIFS(E$2:E231,J$2:J231,J231)+VLOOKUP(J231,Master!B$1:F$101,5,FALSE))&gt;1000,CD&lt;&gt;PD),"XXXXX",IFERROR(SUMIFS(D$2:D231,J$2:J231,J231)-SUMIFS(E$2:E231,J$2:J231,J231)+VLOOKUP(J231,Master!B$1:F$101,5,FALSE),IF(H231&gt;EOF,"","Balance"))),IF(H231&gt;EOF,"","Balance"))</f>
        <v>-1</v>
      </c>
      <c r="H231" s="45">
        <f ca="1">IFERROR(IF(COUNTIF(H$2:H230,H230)&gt;VLOOKUP(H230,LC,2,FALSE),H230+1,H230),"")</f>
        <v>25</v>
      </c>
      <c r="I231" s="45">
        <f ca="1">IFERROR(VLOOKUP(H231,IF(H231=H230,INDIRECT("JournalEntry!"&amp;JournalEntry!D$2214&amp;I230+1&amp;JournalEntry!L$2214),INDIRECT("JournalEntry!"&amp;JournalEntry!C$2214)),2,FALSE),"")</f>
        <v>230</v>
      </c>
      <c r="J231" s="191" t="str">
        <f t="shared" ca="1" si="27"/>
        <v>Customers 7</v>
      </c>
    </row>
    <row r="232" spans="1:10">
      <c r="A232" s="205">
        <f t="shared" ca="1" si="28"/>
        <v>120</v>
      </c>
      <c r="B232" s="203">
        <f t="shared" ca="1" si="22"/>
        <v>41040</v>
      </c>
      <c r="C232" s="304" t="str">
        <f t="shared" ca="1" si="23"/>
        <v>By Bank Rs/-2</v>
      </c>
      <c r="D232" s="192">
        <f t="shared" ca="1" si="24"/>
        <v>0</v>
      </c>
      <c r="E232" s="192">
        <f t="shared" ca="1" si="25"/>
        <v>2</v>
      </c>
      <c r="F232" s="193">
        <f t="shared" ca="1" si="26"/>
        <v>0</v>
      </c>
      <c r="G232" s="80">
        <f ca="1">IFERROR(IF(AND(ABS(SUMIFS(D$2:D232,J$2:J232,J232)-SUMIFS(E$2:E232,J$2:J232,J232)+VLOOKUP(J232,Master!B$1:F$101,5,FALSE))&gt;1000,CD&lt;&gt;PD),"XXXXX",IFERROR(SUMIFS(D$2:D232,J$2:J232,J232)-SUMIFS(E$2:E232,J$2:J232,J232)+VLOOKUP(J232,Master!B$1:F$101,5,FALSE),IF(H232&gt;EOF,"","Balance"))),IF(H232&gt;EOF,"","Balance"))</f>
        <v>-3</v>
      </c>
      <c r="H232" s="45">
        <f ca="1">IFERROR(IF(COUNTIF(H$2:H231,H231)&gt;VLOOKUP(H231,LC,2,FALSE),H231+1,H231),"")</f>
        <v>25</v>
      </c>
      <c r="I232" s="45">
        <f ca="1">IFERROR(VLOOKUP(H232,IF(H232=H231,INDIRECT("JournalEntry!"&amp;JournalEntry!D$2214&amp;I231+1&amp;JournalEntry!L$2214),INDIRECT("JournalEntry!"&amp;JournalEntry!C$2214)),2,FALSE),"")</f>
        <v>240</v>
      </c>
      <c r="J232" s="191" t="str">
        <f t="shared" ca="1" si="27"/>
        <v>Customers 7</v>
      </c>
    </row>
    <row r="233" spans="1:10">
      <c r="A233" s="205">
        <f t="shared" ca="1" si="28"/>
        <v>122</v>
      </c>
      <c r="B233" s="203">
        <f t="shared" ca="1" si="22"/>
        <v>41118</v>
      </c>
      <c r="C233" s="304" t="str">
        <f t="shared" ca="1" si="23"/>
        <v>By Bank Rs/-1</v>
      </c>
      <c r="D233" s="192">
        <f t="shared" ca="1" si="24"/>
        <v>0</v>
      </c>
      <c r="E233" s="192">
        <f t="shared" ca="1" si="25"/>
        <v>1</v>
      </c>
      <c r="F233" s="193">
        <f t="shared" ca="1" si="26"/>
        <v>0</v>
      </c>
      <c r="G233" s="80">
        <f ca="1">IFERROR(IF(AND(ABS(SUMIFS(D$2:D233,J$2:J233,J233)-SUMIFS(E$2:E233,J$2:J233,J233)+VLOOKUP(J233,Master!B$1:F$101,5,FALSE))&gt;1000,CD&lt;&gt;PD),"XXXXX",IFERROR(SUMIFS(D$2:D233,J$2:J233,J233)-SUMIFS(E$2:E233,J$2:J233,J233)+VLOOKUP(J233,Master!B$1:F$101,5,FALSE),IF(H233&gt;EOF,"","Balance"))),IF(H233&gt;EOF,"","Balance"))</f>
        <v>-4</v>
      </c>
      <c r="H233" s="45">
        <f ca="1">IFERROR(IF(COUNTIF(H$2:H232,H232)&gt;VLOOKUP(H232,LC,2,FALSE),H232+1,H232),"")</f>
        <v>25</v>
      </c>
      <c r="I233" s="45">
        <f ca="1">IFERROR(VLOOKUP(H233,IF(H233=H232,INDIRECT("JournalEntry!"&amp;JournalEntry!D$2214&amp;I232+1&amp;JournalEntry!L$2214),INDIRECT("JournalEntry!"&amp;JournalEntry!C$2214)),2,FALSE),"")</f>
        <v>244</v>
      </c>
      <c r="J233" s="191" t="str">
        <f t="shared" ca="1" si="27"/>
        <v>Customers 7</v>
      </c>
    </row>
    <row r="234" spans="1:10">
      <c r="A234" s="205">
        <f t="shared" ca="1" si="28"/>
        <v>123</v>
      </c>
      <c r="B234" s="203">
        <f t="shared" ca="1" si="22"/>
        <v>41018</v>
      </c>
      <c r="C234" s="304" t="str">
        <f t="shared" ca="1" si="23"/>
        <v>By Cash Rs/-6</v>
      </c>
      <c r="D234" s="192">
        <f t="shared" ca="1" si="24"/>
        <v>0</v>
      </c>
      <c r="E234" s="192">
        <f t="shared" ca="1" si="25"/>
        <v>6</v>
      </c>
      <c r="F234" s="193">
        <f t="shared" ca="1" si="26"/>
        <v>0</v>
      </c>
      <c r="G234" s="80">
        <f ca="1">IFERROR(IF(AND(ABS(SUMIFS(D$2:D234,J$2:J234,J234)-SUMIFS(E$2:E234,J$2:J234,J234)+VLOOKUP(J234,Master!B$1:F$101,5,FALSE))&gt;1000,CD&lt;&gt;PD),"XXXXX",IFERROR(SUMIFS(D$2:D234,J$2:J234,J234)-SUMIFS(E$2:E234,J$2:J234,J234)+VLOOKUP(J234,Master!B$1:F$101,5,FALSE),IF(H234&gt;EOF,"","Balance"))),IF(H234&gt;EOF,"","Balance"))</f>
        <v>-10</v>
      </c>
      <c r="H234" s="45">
        <f ca="1">IFERROR(IF(COUNTIF(H$2:H233,H233)&gt;VLOOKUP(H233,LC,2,FALSE),H233+1,H233),"")</f>
        <v>25</v>
      </c>
      <c r="I234" s="45">
        <f ca="1">IFERROR(VLOOKUP(H234,IF(H234=H233,INDIRECT("JournalEntry!"&amp;JournalEntry!D$2214&amp;I233+1&amp;JournalEntry!L$2214),INDIRECT("JournalEntry!"&amp;JournalEntry!C$2214)),2,FALSE),"")</f>
        <v>246</v>
      </c>
      <c r="J234" s="191" t="str">
        <f t="shared" ca="1" si="27"/>
        <v>Customers 7</v>
      </c>
    </row>
    <row r="235" spans="1:10">
      <c r="A235" s="205">
        <f t="shared" ca="1" si="28"/>
        <v>144</v>
      </c>
      <c r="B235" s="203">
        <f t="shared" ca="1" si="22"/>
        <v>41073</v>
      </c>
      <c r="C235" s="304" t="str">
        <f t="shared" ca="1" si="23"/>
        <v>By Bank Rs/-4</v>
      </c>
      <c r="D235" s="192">
        <f t="shared" ca="1" si="24"/>
        <v>0</v>
      </c>
      <c r="E235" s="192">
        <f t="shared" ca="1" si="25"/>
        <v>4</v>
      </c>
      <c r="F235" s="193">
        <f t="shared" ca="1" si="26"/>
        <v>0</v>
      </c>
      <c r="G235" s="80">
        <f ca="1">IFERROR(IF(AND(ABS(SUMIFS(D$2:D235,J$2:J235,J235)-SUMIFS(E$2:E235,J$2:J235,J235)+VLOOKUP(J235,Master!B$1:F$101,5,FALSE))&gt;1000,CD&lt;&gt;PD),"XXXXX",IFERROR(SUMIFS(D$2:D235,J$2:J235,J235)-SUMIFS(E$2:E235,J$2:J235,J235)+VLOOKUP(J235,Master!B$1:F$101,5,FALSE),IF(H235&gt;EOF,"","Balance"))),IF(H235&gt;EOF,"","Balance"))</f>
        <v>-14</v>
      </c>
      <c r="H235" s="45">
        <f ca="1">IFERROR(IF(COUNTIF(H$2:H234,H234)&gt;VLOOKUP(H234,LC,2,FALSE),H234+1,H234),"")</f>
        <v>25</v>
      </c>
      <c r="I235" s="45">
        <f ca="1">IFERROR(VLOOKUP(H235,IF(H235=H234,INDIRECT("JournalEntry!"&amp;JournalEntry!D$2214&amp;I234+1&amp;JournalEntry!L$2214),INDIRECT("JournalEntry!"&amp;JournalEntry!C$2214)),2,FALSE),"")</f>
        <v>288</v>
      </c>
      <c r="J235" s="191" t="str">
        <f t="shared" ca="1" si="27"/>
        <v>Customers 7</v>
      </c>
    </row>
    <row r="236" spans="1:10">
      <c r="A236" s="205">
        <f t="shared" ca="1" si="28"/>
        <v>145</v>
      </c>
      <c r="B236" s="203">
        <f t="shared" ca="1" si="22"/>
        <v>41091</v>
      </c>
      <c r="C236" s="304" t="str">
        <f t="shared" ca="1" si="23"/>
        <v>By Cash Rs/-6</v>
      </c>
      <c r="D236" s="192">
        <f t="shared" ca="1" si="24"/>
        <v>0</v>
      </c>
      <c r="E236" s="192">
        <f t="shared" ca="1" si="25"/>
        <v>6</v>
      </c>
      <c r="F236" s="193">
        <f t="shared" ca="1" si="26"/>
        <v>0</v>
      </c>
      <c r="G236" s="80">
        <f ca="1">IFERROR(IF(AND(ABS(SUMIFS(D$2:D236,J$2:J236,J236)-SUMIFS(E$2:E236,J$2:J236,J236)+VLOOKUP(J236,Master!B$1:F$101,5,FALSE))&gt;1000,CD&lt;&gt;PD),"XXXXX",IFERROR(SUMIFS(D$2:D236,J$2:J236,J236)-SUMIFS(E$2:E236,J$2:J236,J236)+VLOOKUP(J236,Master!B$1:F$101,5,FALSE),IF(H236&gt;EOF,"","Balance"))),IF(H236&gt;EOF,"","Balance"))</f>
        <v>-20</v>
      </c>
      <c r="H236" s="45">
        <f ca="1">IFERROR(IF(COUNTIF(H$2:H235,H235)&gt;VLOOKUP(H235,LC,2,FALSE),H235+1,H235),"")</f>
        <v>25</v>
      </c>
      <c r="I236" s="45">
        <f ca="1">IFERROR(VLOOKUP(H236,IF(H236=H235,INDIRECT("JournalEntry!"&amp;JournalEntry!D$2214&amp;I235+1&amp;JournalEntry!L$2214),INDIRECT("JournalEntry!"&amp;JournalEntry!C$2214)),2,FALSE),"")</f>
        <v>290</v>
      </c>
      <c r="J236" s="191" t="str">
        <f t="shared" ca="1" si="27"/>
        <v>Customers 7</v>
      </c>
    </row>
    <row r="237" spans="1:10">
      <c r="A237" s="205">
        <f t="shared" ca="1" si="28"/>
        <v>146</v>
      </c>
      <c r="B237" s="203">
        <f t="shared" ca="1" si="22"/>
        <v>41138</v>
      </c>
      <c r="C237" s="304" t="str">
        <f t="shared" ca="1" si="23"/>
        <v>By Bank Rs/-1</v>
      </c>
      <c r="D237" s="192">
        <f t="shared" ca="1" si="24"/>
        <v>0</v>
      </c>
      <c r="E237" s="192">
        <f t="shared" ca="1" si="25"/>
        <v>1</v>
      </c>
      <c r="F237" s="193">
        <f t="shared" ca="1" si="26"/>
        <v>0</v>
      </c>
      <c r="G237" s="80">
        <f ca="1">IFERROR(IF(AND(ABS(SUMIFS(D$2:D237,J$2:J237,J237)-SUMIFS(E$2:E237,J$2:J237,J237)+VLOOKUP(J237,Master!B$1:F$101,5,FALSE))&gt;1000,CD&lt;&gt;PD),"XXXXX",IFERROR(SUMIFS(D$2:D237,J$2:J237,J237)-SUMIFS(E$2:E237,J$2:J237,J237)+VLOOKUP(J237,Master!B$1:F$101,5,FALSE),IF(H237&gt;EOF,"","Balance"))),IF(H237&gt;EOF,"","Balance"))</f>
        <v>-21</v>
      </c>
      <c r="H237" s="45">
        <f ca="1">IFERROR(IF(COUNTIF(H$2:H236,H236)&gt;VLOOKUP(H236,LC,2,FALSE),H236+1,H236),"")</f>
        <v>25</v>
      </c>
      <c r="I237" s="45">
        <f ca="1">IFERROR(VLOOKUP(H237,IF(H237=H236,INDIRECT("JournalEntry!"&amp;JournalEntry!D$2214&amp;I236+1&amp;JournalEntry!L$2214),INDIRECT("JournalEntry!"&amp;JournalEntry!C$2214)),2,FALSE),"")</f>
        <v>292</v>
      </c>
      <c r="J237" s="191" t="str">
        <f t="shared" ca="1" si="27"/>
        <v>Customers 7</v>
      </c>
    </row>
    <row r="238" spans="1:10">
      <c r="A238" s="205">
        <f t="shared" ca="1" si="28"/>
        <v>147</v>
      </c>
      <c r="B238" s="203">
        <f t="shared" ca="1" si="22"/>
        <v>41222</v>
      </c>
      <c r="C238" s="304" t="str">
        <f t="shared" ca="1" si="23"/>
        <v>By Cash Rs/-7</v>
      </c>
      <c r="D238" s="192">
        <f t="shared" ca="1" si="24"/>
        <v>0</v>
      </c>
      <c r="E238" s="192">
        <f t="shared" ca="1" si="25"/>
        <v>7</v>
      </c>
      <c r="F238" s="193">
        <f t="shared" ca="1" si="26"/>
        <v>0</v>
      </c>
      <c r="G238" s="80">
        <f ca="1">IFERROR(IF(AND(ABS(SUMIFS(D$2:D238,J$2:J238,J238)-SUMIFS(E$2:E238,J$2:J238,J238)+VLOOKUP(J238,Master!B$1:F$101,5,FALSE))&gt;1000,CD&lt;&gt;PD),"XXXXX",IFERROR(SUMIFS(D$2:D238,J$2:J238,J238)-SUMIFS(E$2:E238,J$2:J238,J238)+VLOOKUP(J238,Master!B$1:F$101,5,FALSE),IF(H238&gt;EOF,"","Balance"))),IF(H238&gt;EOF,"","Balance"))</f>
        <v>-28</v>
      </c>
      <c r="H238" s="45">
        <f ca="1">IFERROR(IF(COUNTIF(H$2:H237,H237)&gt;VLOOKUP(H237,LC,2,FALSE),H237+1,H237),"")</f>
        <v>25</v>
      </c>
      <c r="I238" s="45">
        <f ca="1">IFERROR(VLOOKUP(H238,IF(H238=H237,INDIRECT("JournalEntry!"&amp;JournalEntry!D$2214&amp;I237+1&amp;JournalEntry!L$2214),INDIRECT("JournalEntry!"&amp;JournalEntry!C$2214)),2,FALSE),"")</f>
        <v>294</v>
      </c>
      <c r="J238" s="191" t="str">
        <f t="shared" ca="1" si="27"/>
        <v>Customers 7</v>
      </c>
    </row>
    <row r="239" spans="1:10">
      <c r="A239" s="205">
        <f t="shared" ca="1" si="28"/>
        <v>0</v>
      </c>
      <c r="B239" s="203" t="str">
        <f t="shared" ca="1" si="22"/>
        <v/>
      </c>
      <c r="C239" s="304">
        <f t="shared" ca="1" si="23"/>
        <v>0</v>
      </c>
      <c r="D239" s="192">
        <f t="shared" ca="1" si="24"/>
        <v>0</v>
      </c>
      <c r="E239" s="192">
        <f t="shared" ca="1" si="25"/>
        <v>0</v>
      </c>
      <c r="F239" s="193">
        <f t="shared" ca="1" si="26"/>
        <v>0</v>
      </c>
      <c r="G239" s="80">
        <f ca="1">IFERROR(IF(AND(ABS(SUMIFS(D$2:D239,J$2:J239,J239)-SUMIFS(E$2:E239,J$2:J239,J239)+VLOOKUP(J239,Master!B$1:F$101,5,FALSE))&gt;1000,CD&lt;&gt;PD),"XXXXX",IFERROR(SUMIFS(D$2:D239,J$2:J239,J239)-SUMIFS(E$2:E239,J$2:J239,J239)+VLOOKUP(J239,Master!B$1:F$101,5,FALSE),IF(H239&gt;EOF,"","Balance"))),IF(H239&gt;EOF,"","Balance"))</f>
        <v>-28</v>
      </c>
      <c r="H239" s="45">
        <f ca="1">IFERROR(IF(COUNTIF(H$2:H238,H238)&gt;VLOOKUP(H238,LC,2,FALSE),H238+1,H238),"")</f>
        <v>25</v>
      </c>
      <c r="I239" s="45">
        <f ca="1">IFERROR(VLOOKUP(H239,IF(H239=H238,INDIRECT("JournalEntry!"&amp;JournalEntry!D$2214&amp;I238+1&amp;JournalEntry!L$2214),INDIRECT("JournalEntry!"&amp;JournalEntry!C$2214)),2,FALSE),"")</f>
        <v>2125</v>
      </c>
      <c r="J239" s="191" t="str">
        <f t="shared" ca="1" si="27"/>
        <v>Customers 7</v>
      </c>
    </row>
    <row r="240" spans="1:10">
      <c r="A240" s="205" t="str">
        <f t="shared" ca="1" si="28"/>
        <v>JNL No</v>
      </c>
      <c r="B240" s="203" t="str">
        <f t="shared" ca="1" si="22"/>
        <v>Date</v>
      </c>
      <c r="C240" s="304" t="str">
        <f t="shared" ca="1" si="23"/>
        <v>Particulars of Customers 8</v>
      </c>
      <c r="D240" s="192" t="str">
        <f t="shared" ca="1" si="24"/>
        <v>Dr</v>
      </c>
      <c r="E240" s="192" t="str">
        <f t="shared" ca="1" si="25"/>
        <v>Cr</v>
      </c>
      <c r="F240" s="193" t="str">
        <f t="shared" ca="1" si="26"/>
        <v>Narration</v>
      </c>
      <c r="G240" s="80" t="str">
        <f ca="1">IFERROR(IF(AND(ABS(SUMIFS(D$2:D240,J$2:J240,J240)-SUMIFS(E$2:E240,J$2:J240,J240)+VLOOKUP(J240,Master!B$1:F$101,5,FALSE))&gt;1000,CD&lt;&gt;PD),"XXXXX",IFERROR(SUMIFS(D$2:D240,J$2:J240,J240)-SUMIFS(E$2:E240,J$2:J240,J240)+VLOOKUP(J240,Master!B$1:F$101,5,FALSE),IF(H240&gt;EOF,"","Balance"))),IF(H240&gt;EOF,"","Balance"))</f>
        <v>Balance</v>
      </c>
      <c r="H240" s="45">
        <f ca="1">IFERROR(IF(COUNTIF(H$2:H239,H239)&gt;VLOOKUP(H239,LC,2,FALSE),H239+1,H239),"")</f>
        <v>25</v>
      </c>
      <c r="I240" s="45" t="str">
        <f ca="1">IFERROR(VLOOKUP(H240,IF(H240=H239,INDIRECT("JournalEntry!"&amp;JournalEntry!D$2214&amp;I239+1&amp;JournalEntry!L$2214),INDIRECT("JournalEntry!"&amp;JournalEntry!C$2214)),2,FALSE),"")</f>
        <v/>
      </c>
      <c r="J240" s="191" t="str">
        <f t="shared" ca="1" si="27"/>
        <v>Ledger</v>
      </c>
    </row>
    <row r="241" spans="1:10">
      <c r="A241" s="205">
        <f t="shared" ca="1" si="28"/>
        <v>76</v>
      </c>
      <c r="B241" s="203">
        <f t="shared" ca="1" si="22"/>
        <v>41244</v>
      </c>
      <c r="C241" s="304" t="str">
        <f t="shared" ca="1" si="23"/>
        <v>By Sales of Product 4 Rs/- 9</v>
      </c>
      <c r="D241" s="192">
        <f t="shared" ca="1" si="24"/>
        <v>9</v>
      </c>
      <c r="E241" s="192">
        <f t="shared" ca="1" si="25"/>
        <v>0</v>
      </c>
      <c r="F241" s="193">
        <f t="shared" ca="1" si="26"/>
        <v>0</v>
      </c>
      <c r="G241" s="80">
        <f ca="1">IFERROR(IF(AND(ABS(SUMIFS(D$2:D241,J$2:J241,J241)-SUMIFS(E$2:E241,J$2:J241,J241)+VLOOKUP(J241,Master!B$1:F$101,5,FALSE))&gt;1000,CD&lt;&gt;PD),"XXXXX",IFERROR(SUMIFS(D$2:D241,J$2:J241,J241)-SUMIFS(E$2:E241,J$2:J241,J241)+VLOOKUP(J241,Master!B$1:F$101,5,FALSE),IF(H241&gt;EOF,"","Balance"))),IF(H241&gt;EOF,"","Balance"))</f>
        <v>9</v>
      </c>
      <c r="H241" s="45">
        <f ca="1">IFERROR(IF(COUNTIF(H$2:H240,H240)&gt;VLOOKUP(H240,LC,2,FALSE),H240+1,H240),"")</f>
        <v>26</v>
      </c>
      <c r="I241" s="45">
        <f ca="1">IFERROR(VLOOKUP(H241,IF(H241=H240,INDIRECT("JournalEntry!"&amp;JournalEntry!D$2214&amp;I240+1&amp;JournalEntry!L$2214),INDIRECT("JournalEntry!"&amp;JournalEntry!C$2214)),2,FALSE),"")</f>
        <v>153</v>
      </c>
      <c r="J241" s="191" t="str">
        <f t="shared" ca="1" si="27"/>
        <v>Customers 8</v>
      </c>
    </row>
    <row r="242" spans="1:10">
      <c r="A242" s="205">
        <f t="shared" ca="1" si="28"/>
        <v>77</v>
      </c>
      <c r="B242" s="203">
        <f t="shared" ca="1" si="22"/>
        <v>41184</v>
      </c>
      <c r="C242" s="304" t="str">
        <f t="shared" ca="1" si="23"/>
        <v>By Sales of Product 4 Rs/- 6</v>
      </c>
      <c r="D242" s="192">
        <f t="shared" ca="1" si="24"/>
        <v>6</v>
      </c>
      <c r="E242" s="192">
        <f t="shared" ca="1" si="25"/>
        <v>0</v>
      </c>
      <c r="F242" s="193">
        <f t="shared" ca="1" si="26"/>
        <v>0</v>
      </c>
      <c r="G242" s="80">
        <f ca="1">IFERROR(IF(AND(ABS(SUMIFS(D$2:D242,J$2:J242,J242)-SUMIFS(E$2:E242,J$2:J242,J242)+VLOOKUP(J242,Master!B$1:F$101,5,FALSE))&gt;1000,CD&lt;&gt;PD),"XXXXX",IFERROR(SUMIFS(D$2:D242,J$2:J242,J242)-SUMIFS(E$2:E242,J$2:J242,J242)+VLOOKUP(J242,Master!B$1:F$101,5,FALSE),IF(H242&gt;EOF,"","Balance"))),IF(H242&gt;EOF,"","Balance"))</f>
        <v>15</v>
      </c>
      <c r="H242" s="45">
        <f ca="1">IFERROR(IF(COUNTIF(H$2:H241,H241)&gt;VLOOKUP(H241,LC,2,FALSE),H241+1,H241),"")</f>
        <v>26</v>
      </c>
      <c r="I242" s="45">
        <f ca="1">IFERROR(VLOOKUP(H242,IF(H242=H241,INDIRECT("JournalEntry!"&amp;JournalEntry!D$2214&amp;I241+1&amp;JournalEntry!L$2214),INDIRECT("JournalEntry!"&amp;JournalEntry!C$2214)),2,FALSE),"")</f>
        <v>155</v>
      </c>
      <c r="J242" s="191" t="str">
        <f t="shared" ca="1" si="27"/>
        <v>Customers 8</v>
      </c>
    </row>
    <row r="243" spans="1:10">
      <c r="A243" s="205">
        <f t="shared" ca="1" si="28"/>
        <v>81</v>
      </c>
      <c r="B243" s="203">
        <f t="shared" ca="1" si="22"/>
        <v>41095</v>
      </c>
      <c r="C243" s="304" t="str">
        <f t="shared" ca="1" si="23"/>
        <v>By Sales of Product 2 Rs/- 9</v>
      </c>
      <c r="D243" s="192">
        <f t="shared" ca="1" si="24"/>
        <v>9</v>
      </c>
      <c r="E243" s="192">
        <f t="shared" ca="1" si="25"/>
        <v>0</v>
      </c>
      <c r="F243" s="193">
        <f t="shared" ca="1" si="26"/>
        <v>0</v>
      </c>
      <c r="G243" s="80">
        <f ca="1">IFERROR(IF(AND(ABS(SUMIFS(D$2:D243,J$2:J243,J243)-SUMIFS(E$2:E243,J$2:J243,J243)+VLOOKUP(J243,Master!B$1:F$101,5,FALSE))&gt;1000,CD&lt;&gt;PD),"XXXXX",IFERROR(SUMIFS(D$2:D243,J$2:J243,J243)-SUMIFS(E$2:E243,J$2:J243,J243)+VLOOKUP(J243,Master!B$1:F$101,5,FALSE),IF(H243&gt;EOF,"","Balance"))),IF(H243&gt;EOF,"","Balance"))</f>
        <v>24</v>
      </c>
      <c r="H243" s="45">
        <f ca="1">IFERROR(IF(COUNTIF(H$2:H242,H242)&gt;VLOOKUP(H242,LC,2,FALSE),H242+1,H242),"")</f>
        <v>26</v>
      </c>
      <c r="I243" s="45">
        <f ca="1">IFERROR(VLOOKUP(H243,IF(H243=H242,INDIRECT("JournalEntry!"&amp;JournalEntry!D$2214&amp;I242+1&amp;JournalEntry!L$2214),INDIRECT("JournalEntry!"&amp;JournalEntry!C$2214)),2,FALSE),"")</f>
        <v>163</v>
      </c>
      <c r="J243" s="191" t="str">
        <f t="shared" ca="1" si="27"/>
        <v>Customers 8</v>
      </c>
    </row>
    <row r="244" spans="1:10">
      <c r="A244" s="205">
        <f t="shared" ca="1" si="28"/>
        <v>94</v>
      </c>
      <c r="B244" s="203">
        <f t="shared" ca="1" si="22"/>
        <v>41239</v>
      </c>
      <c r="C244" s="304" t="str">
        <f t="shared" ca="1" si="23"/>
        <v>By Sales of Product 3 Rs/- 4</v>
      </c>
      <c r="D244" s="192">
        <f t="shared" ca="1" si="24"/>
        <v>4</v>
      </c>
      <c r="E244" s="192">
        <f t="shared" ca="1" si="25"/>
        <v>0</v>
      </c>
      <c r="F244" s="193">
        <f t="shared" ca="1" si="26"/>
        <v>0</v>
      </c>
      <c r="G244" s="80">
        <f ca="1">IFERROR(IF(AND(ABS(SUMIFS(D$2:D244,J$2:J244,J244)-SUMIFS(E$2:E244,J$2:J244,J244)+VLOOKUP(J244,Master!B$1:F$101,5,FALSE))&gt;1000,CD&lt;&gt;PD),"XXXXX",IFERROR(SUMIFS(D$2:D244,J$2:J244,J244)-SUMIFS(E$2:E244,J$2:J244,J244)+VLOOKUP(J244,Master!B$1:F$101,5,FALSE),IF(H244&gt;EOF,"","Balance"))),IF(H244&gt;EOF,"","Balance"))</f>
        <v>28</v>
      </c>
      <c r="H244" s="45">
        <f ca="1">IFERROR(IF(COUNTIF(H$2:H243,H243)&gt;VLOOKUP(H243,LC,2,FALSE),H243+1,H243),"")</f>
        <v>26</v>
      </c>
      <c r="I244" s="45">
        <f ca="1">IFERROR(VLOOKUP(H244,IF(H244=H243,INDIRECT("JournalEntry!"&amp;JournalEntry!D$2214&amp;I243+1&amp;JournalEntry!L$2214),INDIRECT("JournalEntry!"&amp;JournalEntry!C$2214)),2,FALSE),"")</f>
        <v>189</v>
      </c>
      <c r="J244" s="191" t="str">
        <f t="shared" ca="1" si="27"/>
        <v>Customers 8</v>
      </c>
    </row>
    <row r="245" spans="1:10">
      <c r="A245" s="205">
        <f t="shared" ca="1" si="28"/>
        <v>108</v>
      </c>
      <c r="B245" s="203">
        <f t="shared" ca="1" si="22"/>
        <v>41099</v>
      </c>
      <c r="C245" s="304" t="str">
        <f t="shared" ca="1" si="23"/>
        <v>By Bank Rs/-7</v>
      </c>
      <c r="D245" s="192">
        <f t="shared" ca="1" si="24"/>
        <v>0</v>
      </c>
      <c r="E245" s="192">
        <f t="shared" ca="1" si="25"/>
        <v>7</v>
      </c>
      <c r="F245" s="193">
        <f t="shared" ca="1" si="26"/>
        <v>0</v>
      </c>
      <c r="G245" s="80">
        <f ca="1">IFERROR(IF(AND(ABS(SUMIFS(D$2:D245,J$2:J245,J245)-SUMIFS(E$2:E245,J$2:J245,J245)+VLOOKUP(J245,Master!B$1:F$101,5,FALSE))&gt;1000,CD&lt;&gt;PD),"XXXXX",IFERROR(SUMIFS(D$2:D245,J$2:J245,J245)-SUMIFS(E$2:E245,J$2:J245,J245)+VLOOKUP(J245,Master!B$1:F$101,5,FALSE),IF(H245&gt;EOF,"","Balance"))),IF(H245&gt;EOF,"","Balance"))</f>
        <v>21</v>
      </c>
      <c r="H245" s="45">
        <f ca="1">IFERROR(IF(COUNTIF(H$2:H244,H244)&gt;VLOOKUP(H244,LC,2,FALSE),H244+1,H244),"")</f>
        <v>26</v>
      </c>
      <c r="I245" s="45">
        <f ca="1">IFERROR(VLOOKUP(H245,IF(H245=H244,INDIRECT("JournalEntry!"&amp;JournalEntry!D$2214&amp;I244+1&amp;JournalEntry!L$2214),INDIRECT("JournalEntry!"&amp;JournalEntry!C$2214)),2,FALSE),"")</f>
        <v>216</v>
      </c>
      <c r="J245" s="191" t="str">
        <f t="shared" ca="1" si="27"/>
        <v>Customers 8</v>
      </c>
    </row>
    <row r="246" spans="1:10">
      <c r="A246" s="205">
        <f t="shared" ca="1" si="28"/>
        <v>121</v>
      </c>
      <c r="B246" s="203">
        <f t="shared" ca="1" si="22"/>
        <v>41045</v>
      </c>
      <c r="C246" s="304" t="str">
        <f t="shared" ca="1" si="23"/>
        <v>By Cash Rs/-1</v>
      </c>
      <c r="D246" s="192">
        <f t="shared" ca="1" si="24"/>
        <v>0</v>
      </c>
      <c r="E246" s="192">
        <f t="shared" ca="1" si="25"/>
        <v>1</v>
      </c>
      <c r="F246" s="193">
        <f t="shared" ca="1" si="26"/>
        <v>0</v>
      </c>
      <c r="G246" s="80">
        <f ca="1">IFERROR(IF(AND(ABS(SUMIFS(D$2:D246,J$2:J246,J246)-SUMIFS(E$2:E246,J$2:J246,J246)+VLOOKUP(J246,Master!B$1:F$101,5,FALSE))&gt;1000,CD&lt;&gt;PD),"XXXXX",IFERROR(SUMIFS(D$2:D246,J$2:J246,J246)-SUMIFS(E$2:E246,J$2:J246,J246)+VLOOKUP(J246,Master!B$1:F$101,5,FALSE),IF(H246&gt;EOF,"","Balance"))),IF(H246&gt;EOF,"","Balance"))</f>
        <v>20</v>
      </c>
      <c r="H246" s="45">
        <f ca="1">IFERROR(IF(COUNTIF(H$2:H245,H245)&gt;VLOOKUP(H245,LC,2,FALSE),H245+1,H245),"")</f>
        <v>26</v>
      </c>
      <c r="I246" s="45">
        <f ca="1">IFERROR(VLOOKUP(H246,IF(H246=H245,INDIRECT("JournalEntry!"&amp;JournalEntry!D$2214&amp;I245+1&amp;JournalEntry!L$2214),INDIRECT("JournalEntry!"&amp;JournalEntry!C$2214)),2,FALSE),"")</f>
        <v>242</v>
      </c>
      <c r="J246" s="191" t="str">
        <f t="shared" ca="1" si="27"/>
        <v>Customers 8</v>
      </c>
    </row>
    <row r="247" spans="1:10">
      <c r="A247" s="205">
        <f t="shared" ca="1" si="28"/>
        <v>124</v>
      </c>
      <c r="B247" s="203">
        <f t="shared" ca="1" si="22"/>
        <v>41094</v>
      </c>
      <c r="C247" s="304" t="str">
        <f t="shared" ca="1" si="23"/>
        <v>By Bank Rs/-2</v>
      </c>
      <c r="D247" s="192">
        <f t="shared" ca="1" si="24"/>
        <v>0</v>
      </c>
      <c r="E247" s="192">
        <f t="shared" ca="1" si="25"/>
        <v>2</v>
      </c>
      <c r="F247" s="193">
        <f t="shared" ca="1" si="26"/>
        <v>0</v>
      </c>
      <c r="G247" s="80">
        <f ca="1">IFERROR(IF(AND(ABS(SUMIFS(D$2:D247,J$2:J247,J247)-SUMIFS(E$2:E247,J$2:J247,J247)+VLOOKUP(J247,Master!B$1:F$101,5,FALSE))&gt;1000,CD&lt;&gt;PD),"XXXXX",IFERROR(SUMIFS(D$2:D247,J$2:J247,J247)-SUMIFS(E$2:E247,J$2:J247,J247)+VLOOKUP(J247,Master!B$1:F$101,5,FALSE),IF(H247&gt;EOF,"","Balance"))),IF(H247&gt;EOF,"","Balance"))</f>
        <v>18</v>
      </c>
      <c r="H247" s="45">
        <f ca="1">IFERROR(IF(COUNTIF(H$2:H246,H246)&gt;VLOOKUP(H246,LC,2,FALSE),H246+1,H246),"")</f>
        <v>26</v>
      </c>
      <c r="I247" s="45">
        <f ca="1">IFERROR(VLOOKUP(H247,IF(H247=H246,INDIRECT("JournalEntry!"&amp;JournalEntry!D$2214&amp;I246+1&amp;JournalEntry!L$2214),INDIRECT("JournalEntry!"&amp;JournalEntry!C$2214)),2,FALSE),"")</f>
        <v>248</v>
      </c>
      <c r="J247" s="191" t="str">
        <f t="shared" ca="1" si="27"/>
        <v>Customers 8</v>
      </c>
    </row>
    <row r="248" spans="1:10">
      <c r="A248" s="205">
        <f t="shared" ca="1" si="28"/>
        <v>125</v>
      </c>
      <c r="B248" s="203">
        <f t="shared" ca="1" si="22"/>
        <v>41045</v>
      </c>
      <c r="C248" s="304" t="str">
        <f t="shared" ca="1" si="23"/>
        <v>By Cash Rs/-4</v>
      </c>
      <c r="D248" s="192">
        <f t="shared" ca="1" si="24"/>
        <v>0</v>
      </c>
      <c r="E248" s="192">
        <f t="shared" ca="1" si="25"/>
        <v>4</v>
      </c>
      <c r="F248" s="193">
        <f t="shared" ca="1" si="26"/>
        <v>0</v>
      </c>
      <c r="G248" s="80">
        <f ca="1">IFERROR(IF(AND(ABS(SUMIFS(D$2:D248,J$2:J248,J248)-SUMIFS(E$2:E248,J$2:J248,J248)+VLOOKUP(J248,Master!B$1:F$101,5,FALSE))&gt;1000,CD&lt;&gt;PD),"XXXXX",IFERROR(SUMIFS(D$2:D248,J$2:J248,J248)-SUMIFS(E$2:E248,J$2:J248,J248)+VLOOKUP(J248,Master!B$1:F$101,5,FALSE),IF(H248&gt;EOF,"","Balance"))),IF(H248&gt;EOF,"","Balance"))</f>
        <v>14</v>
      </c>
      <c r="H248" s="45">
        <f ca="1">IFERROR(IF(COUNTIF(H$2:H247,H247)&gt;VLOOKUP(H247,LC,2,FALSE),H247+1,H247),"")</f>
        <v>26</v>
      </c>
      <c r="I248" s="45">
        <f ca="1">IFERROR(VLOOKUP(H248,IF(H248=H247,INDIRECT("JournalEntry!"&amp;JournalEntry!D$2214&amp;I247+1&amp;JournalEntry!L$2214),INDIRECT("JournalEntry!"&amp;JournalEntry!C$2214)),2,FALSE),"")</f>
        <v>250</v>
      </c>
      <c r="J248" s="191" t="str">
        <f t="shared" ca="1" si="27"/>
        <v>Customers 8</v>
      </c>
    </row>
    <row r="249" spans="1:10">
      <c r="A249" s="205">
        <f t="shared" ca="1" si="28"/>
        <v>128</v>
      </c>
      <c r="B249" s="203">
        <f t="shared" ca="1" si="22"/>
        <v>41049</v>
      </c>
      <c r="C249" s="304" t="str">
        <f t="shared" ca="1" si="23"/>
        <v>By Bank Rs/-4</v>
      </c>
      <c r="D249" s="192">
        <f t="shared" ca="1" si="24"/>
        <v>0</v>
      </c>
      <c r="E249" s="192">
        <f t="shared" ca="1" si="25"/>
        <v>4</v>
      </c>
      <c r="F249" s="193">
        <f t="shared" ca="1" si="26"/>
        <v>0</v>
      </c>
      <c r="G249" s="80">
        <f ca="1">IFERROR(IF(AND(ABS(SUMIFS(D$2:D249,J$2:J249,J249)-SUMIFS(E$2:E249,J$2:J249,J249)+VLOOKUP(J249,Master!B$1:F$101,5,FALSE))&gt;1000,CD&lt;&gt;PD),"XXXXX",IFERROR(SUMIFS(D$2:D249,J$2:J249,J249)-SUMIFS(E$2:E249,J$2:J249,J249)+VLOOKUP(J249,Master!B$1:F$101,5,FALSE),IF(H249&gt;EOF,"","Balance"))),IF(H249&gt;EOF,"","Balance"))</f>
        <v>10</v>
      </c>
      <c r="H249" s="45">
        <f ca="1">IFERROR(IF(COUNTIF(H$2:H248,H248)&gt;VLOOKUP(H248,LC,2,FALSE),H248+1,H248),"")</f>
        <v>26</v>
      </c>
      <c r="I249" s="45">
        <f ca="1">IFERROR(VLOOKUP(H249,IF(H249=H248,INDIRECT("JournalEntry!"&amp;JournalEntry!D$2214&amp;I248+1&amp;JournalEntry!L$2214),INDIRECT("JournalEntry!"&amp;JournalEntry!C$2214)),2,FALSE),"")</f>
        <v>256</v>
      </c>
      <c r="J249" s="191" t="str">
        <f t="shared" ca="1" si="27"/>
        <v>Customers 8</v>
      </c>
    </row>
    <row r="250" spans="1:10">
      <c r="A250" s="205">
        <f t="shared" ca="1" si="28"/>
        <v>134</v>
      </c>
      <c r="B250" s="203">
        <f t="shared" ca="1" si="22"/>
        <v>41137</v>
      </c>
      <c r="C250" s="304" t="str">
        <f t="shared" ca="1" si="23"/>
        <v>By Bank Rs/-4</v>
      </c>
      <c r="D250" s="192">
        <f t="shared" ca="1" si="24"/>
        <v>0</v>
      </c>
      <c r="E250" s="192">
        <f t="shared" ca="1" si="25"/>
        <v>4</v>
      </c>
      <c r="F250" s="193">
        <f t="shared" ca="1" si="26"/>
        <v>0</v>
      </c>
      <c r="G250" s="80">
        <f ca="1">IFERROR(IF(AND(ABS(SUMIFS(D$2:D250,J$2:J250,J250)-SUMIFS(E$2:E250,J$2:J250,J250)+VLOOKUP(J250,Master!B$1:F$101,5,FALSE))&gt;1000,CD&lt;&gt;PD),"XXXXX",IFERROR(SUMIFS(D$2:D250,J$2:J250,J250)-SUMIFS(E$2:E250,J$2:J250,J250)+VLOOKUP(J250,Master!B$1:F$101,5,FALSE),IF(H250&gt;EOF,"","Balance"))),IF(H250&gt;EOF,"","Balance"))</f>
        <v>6</v>
      </c>
      <c r="H250" s="45">
        <f ca="1">IFERROR(IF(COUNTIF(H$2:H249,H249)&gt;VLOOKUP(H249,LC,2,FALSE),H249+1,H249),"")</f>
        <v>26</v>
      </c>
      <c r="I250" s="45">
        <f ca="1">IFERROR(VLOOKUP(H250,IF(H250=H249,INDIRECT("JournalEntry!"&amp;JournalEntry!D$2214&amp;I249+1&amp;JournalEntry!L$2214),INDIRECT("JournalEntry!"&amp;JournalEntry!C$2214)),2,FALSE),"")</f>
        <v>268</v>
      </c>
      <c r="J250" s="191" t="str">
        <f t="shared" ca="1" si="27"/>
        <v>Customers 8</v>
      </c>
    </row>
    <row r="251" spans="1:10">
      <c r="A251" s="205">
        <f t="shared" ca="1" si="28"/>
        <v>135</v>
      </c>
      <c r="B251" s="203">
        <f t="shared" ca="1" si="22"/>
        <v>41148</v>
      </c>
      <c r="C251" s="304" t="str">
        <f t="shared" ca="1" si="23"/>
        <v>By Cash Rs/-3</v>
      </c>
      <c r="D251" s="192">
        <f t="shared" ca="1" si="24"/>
        <v>0</v>
      </c>
      <c r="E251" s="192">
        <f t="shared" ca="1" si="25"/>
        <v>3</v>
      </c>
      <c r="F251" s="193">
        <f t="shared" ca="1" si="26"/>
        <v>0</v>
      </c>
      <c r="G251" s="80">
        <f ca="1">IFERROR(IF(AND(ABS(SUMIFS(D$2:D251,J$2:J251,J251)-SUMIFS(E$2:E251,J$2:J251,J251)+VLOOKUP(J251,Master!B$1:F$101,5,FALSE))&gt;1000,CD&lt;&gt;PD),"XXXXX",IFERROR(SUMIFS(D$2:D251,J$2:J251,J251)-SUMIFS(E$2:E251,J$2:J251,J251)+VLOOKUP(J251,Master!B$1:F$101,5,FALSE),IF(H251&gt;EOF,"","Balance"))),IF(H251&gt;EOF,"","Balance"))</f>
        <v>3</v>
      </c>
      <c r="H251" s="45">
        <f ca="1">IFERROR(IF(COUNTIF(H$2:H250,H250)&gt;VLOOKUP(H250,LC,2,FALSE),H250+1,H250),"")</f>
        <v>26</v>
      </c>
      <c r="I251" s="45">
        <f ca="1">IFERROR(VLOOKUP(H251,IF(H251=H250,INDIRECT("JournalEntry!"&amp;JournalEntry!D$2214&amp;I250+1&amp;JournalEntry!L$2214),INDIRECT("JournalEntry!"&amp;JournalEntry!C$2214)),2,FALSE),"")</f>
        <v>270</v>
      </c>
      <c r="J251" s="191" t="str">
        <f t="shared" ca="1" si="27"/>
        <v>Customers 8</v>
      </c>
    </row>
    <row r="252" spans="1:10">
      <c r="A252" s="205">
        <f t="shared" ca="1" si="28"/>
        <v>0</v>
      </c>
      <c r="B252" s="203" t="str">
        <f t="shared" ca="1" si="22"/>
        <v/>
      </c>
      <c r="C252" s="304">
        <f t="shared" ca="1" si="23"/>
        <v>0</v>
      </c>
      <c r="D252" s="192">
        <f t="shared" ca="1" si="24"/>
        <v>0</v>
      </c>
      <c r="E252" s="192">
        <f t="shared" ca="1" si="25"/>
        <v>0</v>
      </c>
      <c r="F252" s="193">
        <f t="shared" ca="1" si="26"/>
        <v>0</v>
      </c>
      <c r="G252" s="80">
        <f ca="1">IFERROR(IF(AND(ABS(SUMIFS(D$2:D252,J$2:J252,J252)-SUMIFS(E$2:E252,J$2:J252,J252)+VLOOKUP(J252,Master!B$1:F$101,5,FALSE))&gt;1000,CD&lt;&gt;PD),"XXXXX",IFERROR(SUMIFS(D$2:D252,J$2:J252,J252)-SUMIFS(E$2:E252,J$2:J252,J252)+VLOOKUP(J252,Master!B$1:F$101,5,FALSE),IF(H252&gt;EOF,"","Balance"))),IF(H252&gt;EOF,"","Balance"))</f>
        <v>3</v>
      </c>
      <c r="H252" s="45">
        <f ca="1">IFERROR(IF(COUNTIF(H$2:H251,H251)&gt;VLOOKUP(H251,LC,2,FALSE),H251+1,H251),"")</f>
        <v>26</v>
      </c>
      <c r="I252" s="45">
        <f ca="1">IFERROR(VLOOKUP(H252,IF(H252=H251,INDIRECT("JournalEntry!"&amp;JournalEntry!D$2214&amp;I251+1&amp;JournalEntry!L$2214),INDIRECT("JournalEntry!"&amp;JournalEntry!C$2214)),2,FALSE),"")</f>
        <v>2126</v>
      </c>
      <c r="J252" s="191" t="str">
        <f t="shared" ca="1" si="27"/>
        <v>Customers 8</v>
      </c>
    </row>
    <row r="253" spans="1:10">
      <c r="A253" s="205" t="str">
        <f t="shared" ca="1" si="28"/>
        <v>JNL No</v>
      </c>
      <c r="B253" s="203" t="str">
        <f t="shared" ca="1" si="22"/>
        <v>Date</v>
      </c>
      <c r="C253" s="304" t="str">
        <f t="shared" ca="1" si="23"/>
        <v>Particulars of Cash</v>
      </c>
      <c r="D253" s="192" t="str">
        <f t="shared" ca="1" si="24"/>
        <v>Dr</v>
      </c>
      <c r="E253" s="192" t="str">
        <f t="shared" ca="1" si="25"/>
        <v>Cr</v>
      </c>
      <c r="F253" s="193" t="str">
        <f t="shared" ca="1" si="26"/>
        <v>Narration</v>
      </c>
      <c r="G253" s="80" t="str">
        <f ca="1">IFERROR(IF(AND(ABS(SUMIFS(D$2:D253,J$2:J253,J253)-SUMIFS(E$2:E253,J$2:J253,J253)+VLOOKUP(J253,Master!B$1:F$101,5,FALSE))&gt;1000,CD&lt;&gt;PD),"XXXXX",IFERROR(SUMIFS(D$2:D253,J$2:J253,J253)-SUMIFS(E$2:E253,J$2:J253,J253)+VLOOKUP(J253,Master!B$1:F$101,5,FALSE),IF(H253&gt;EOF,"","Balance"))),IF(H253&gt;EOF,"","Balance"))</f>
        <v>Balance</v>
      </c>
      <c r="H253" s="45">
        <f ca="1">IFERROR(IF(COUNTIF(H$2:H252,H252)&gt;VLOOKUP(H252,LC,2,FALSE),H252+1,H252),"")</f>
        <v>26</v>
      </c>
      <c r="I253" s="45" t="str">
        <f ca="1">IFERROR(VLOOKUP(H253,IF(H253=H252,INDIRECT("JournalEntry!"&amp;JournalEntry!D$2214&amp;I252+1&amp;JournalEntry!L$2214),INDIRECT("JournalEntry!"&amp;JournalEntry!C$2214)),2,FALSE),"")</f>
        <v/>
      </c>
      <c r="J253" s="191" t="str">
        <f t="shared" ca="1" si="27"/>
        <v>Ledger</v>
      </c>
    </row>
    <row r="254" spans="1:10">
      <c r="A254" s="205">
        <f t="shared" ca="1" si="28"/>
        <v>25</v>
      </c>
      <c r="B254" s="203">
        <f t="shared" ca="1" si="22"/>
        <v>41077</v>
      </c>
      <c r="C254" s="304" t="str">
        <f t="shared" ca="1" si="23"/>
        <v>By Suppliers 7 Rs/- 5</v>
      </c>
      <c r="D254" s="192">
        <f t="shared" ca="1" si="24"/>
        <v>0</v>
      </c>
      <c r="E254" s="192">
        <f t="shared" ca="1" si="25"/>
        <v>5</v>
      </c>
      <c r="F254" s="193">
        <f t="shared" ca="1" si="26"/>
        <v>0</v>
      </c>
      <c r="G254" s="80">
        <f ca="1">IFERROR(IF(AND(ABS(SUMIFS(D$2:D254,J$2:J254,J254)-SUMIFS(E$2:E254,J$2:J254,J254)+VLOOKUP(J254,Master!B$1:F$101,5,FALSE))&gt;1000,CD&lt;&gt;PD),"XXXXX",IFERROR(SUMIFS(D$2:D254,J$2:J254,J254)-SUMIFS(E$2:E254,J$2:J254,J254)+VLOOKUP(J254,Master!B$1:F$101,5,FALSE),IF(H254&gt;EOF,"","Balance"))),IF(H254&gt;EOF,"","Balance"))</f>
        <v>-5</v>
      </c>
      <c r="H254" s="45">
        <f ca="1">IFERROR(IF(COUNTIF(H$2:H253,H253)&gt;VLOOKUP(H253,LC,2,FALSE),H253+1,H253),"")</f>
        <v>27</v>
      </c>
      <c r="I254" s="45">
        <f ca="1">IFERROR(VLOOKUP(H254,IF(H254=H253,INDIRECT("JournalEntry!"&amp;JournalEntry!D$2214&amp;I253+1&amp;JournalEntry!L$2214),INDIRECT("JournalEntry!"&amp;JournalEntry!C$2214)),2,FALSE),"")</f>
        <v>51</v>
      </c>
      <c r="J254" s="191" t="str">
        <f t="shared" ca="1" si="27"/>
        <v>Cash</v>
      </c>
    </row>
    <row r="255" spans="1:10">
      <c r="A255" s="205">
        <f t="shared" ca="1" si="28"/>
        <v>27</v>
      </c>
      <c r="B255" s="203">
        <f t="shared" ca="1" si="22"/>
        <v>41143</v>
      </c>
      <c r="C255" s="304" t="str">
        <f t="shared" ca="1" si="23"/>
        <v>By Suppliers 7 Rs/- 1</v>
      </c>
      <c r="D255" s="192">
        <f t="shared" ca="1" si="24"/>
        <v>0</v>
      </c>
      <c r="E255" s="192">
        <f t="shared" ca="1" si="25"/>
        <v>1</v>
      </c>
      <c r="F255" s="193">
        <f t="shared" ca="1" si="26"/>
        <v>0</v>
      </c>
      <c r="G255" s="80">
        <f ca="1">IFERROR(IF(AND(ABS(SUMIFS(D$2:D255,J$2:J255,J255)-SUMIFS(E$2:E255,J$2:J255,J255)+VLOOKUP(J255,Master!B$1:F$101,5,FALSE))&gt;1000,CD&lt;&gt;PD),"XXXXX",IFERROR(SUMIFS(D$2:D255,J$2:J255,J255)-SUMIFS(E$2:E255,J$2:J255,J255)+VLOOKUP(J255,Master!B$1:F$101,5,FALSE),IF(H255&gt;EOF,"","Balance"))),IF(H255&gt;EOF,"","Balance"))</f>
        <v>-6</v>
      </c>
      <c r="H255" s="45">
        <f ca="1">IFERROR(IF(COUNTIF(H$2:H254,H254)&gt;VLOOKUP(H254,LC,2,FALSE),H254+1,H254),"")</f>
        <v>27</v>
      </c>
      <c r="I255" s="45">
        <f ca="1">IFERROR(VLOOKUP(H255,IF(H255=H254,INDIRECT("JournalEntry!"&amp;JournalEntry!D$2214&amp;I254+1&amp;JournalEntry!L$2214),INDIRECT("JournalEntry!"&amp;JournalEntry!C$2214)),2,FALSE),"")</f>
        <v>55</v>
      </c>
      <c r="J255" s="191" t="str">
        <f t="shared" ca="1" si="27"/>
        <v>Cash</v>
      </c>
    </row>
    <row r="256" spans="1:10">
      <c r="A256" s="205">
        <f t="shared" ca="1" si="28"/>
        <v>29</v>
      </c>
      <c r="B256" s="203">
        <f t="shared" ca="1" si="22"/>
        <v>41044</v>
      </c>
      <c r="C256" s="304" t="str">
        <f t="shared" ca="1" si="23"/>
        <v>By Suppliers 3 Rs/- 10</v>
      </c>
      <c r="D256" s="192">
        <f t="shared" ca="1" si="24"/>
        <v>0</v>
      </c>
      <c r="E256" s="192">
        <f t="shared" ca="1" si="25"/>
        <v>10</v>
      </c>
      <c r="F256" s="193">
        <f t="shared" ca="1" si="26"/>
        <v>0</v>
      </c>
      <c r="G256" s="80">
        <f ca="1">IFERROR(IF(AND(ABS(SUMIFS(D$2:D256,J$2:J256,J256)-SUMIFS(E$2:E256,J$2:J256,J256)+VLOOKUP(J256,Master!B$1:F$101,5,FALSE))&gt;1000,CD&lt;&gt;PD),"XXXXX",IFERROR(SUMIFS(D$2:D256,J$2:J256,J256)-SUMIFS(E$2:E256,J$2:J256,J256)+VLOOKUP(J256,Master!B$1:F$101,5,FALSE),IF(H256&gt;EOF,"","Balance"))),IF(H256&gt;EOF,"","Balance"))</f>
        <v>-16</v>
      </c>
      <c r="H256" s="45">
        <f ca="1">IFERROR(IF(COUNTIF(H$2:H255,H255)&gt;VLOOKUP(H255,LC,2,FALSE),H255+1,H255),"")</f>
        <v>27</v>
      </c>
      <c r="I256" s="45">
        <f ca="1">IFERROR(VLOOKUP(H256,IF(H256=H255,INDIRECT("JournalEntry!"&amp;JournalEntry!D$2214&amp;I255+1&amp;JournalEntry!L$2214),INDIRECT("JournalEntry!"&amp;JournalEntry!C$2214)),2,FALSE),"")</f>
        <v>59</v>
      </c>
      <c r="J256" s="191" t="str">
        <f t="shared" ca="1" si="27"/>
        <v>Cash</v>
      </c>
    </row>
    <row r="257" spans="1:10">
      <c r="A257" s="205">
        <f t="shared" ca="1" si="28"/>
        <v>31</v>
      </c>
      <c r="B257" s="203">
        <f t="shared" ca="1" si="22"/>
        <v>41026</v>
      </c>
      <c r="C257" s="304" t="str">
        <f t="shared" ca="1" si="23"/>
        <v>By Suppliers 5 Rs/- 1</v>
      </c>
      <c r="D257" s="192">
        <f t="shared" ca="1" si="24"/>
        <v>0</v>
      </c>
      <c r="E257" s="192">
        <f t="shared" ca="1" si="25"/>
        <v>1</v>
      </c>
      <c r="F257" s="193">
        <f t="shared" ca="1" si="26"/>
        <v>0</v>
      </c>
      <c r="G257" s="80">
        <f ca="1">IFERROR(IF(AND(ABS(SUMIFS(D$2:D257,J$2:J257,J257)-SUMIFS(E$2:E257,J$2:J257,J257)+VLOOKUP(J257,Master!B$1:F$101,5,FALSE))&gt;1000,CD&lt;&gt;PD),"XXXXX",IFERROR(SUMIFS(D$2:D257,J$2:J257,J257)-SUMIFS(E$2:E257,J$2:J257,J257)+VLOOKUP(J257,Master!B$1:F$101,5,FALSE),IF(H257&gt;EOF,"","Balance"))),IF(H257&gt;EOF,"","Balance"))</f>
        <v>-17</v>
      </c>
      <c r="H257" s="45">
        <f ca="1">IFERROR(IF(COUNTIF(H$2:H256,H256)&gt;VLOOKUP(H256,LC,2,FALSE),H256+1,H256),"")</f>
        <v>27</v>
      </c>
      <c r="I257" s="45">
        <f ca="1">IFERROR(VLOOKUP(H257,IF(H257=H256,INDIRECT("JournalEntry!"&amp;JournalEntry!D$2214&amp;I256+1&amp;JournalEntry!L$2214),INDIRECT("JournalEntry!"&amp;JournalEntry!C$2214)),2,FALSE),"")</f>
        <v>63</v>
      </c>
      <c r="J257" s="191" t="str">
        <f t="shared" ca="1" si="27"/>
        <v>Cash</v>
      </c>
    </row>
    <row r="258" spans="1:10">
      <c r="A258" s="205">
        <f t="shared" ca="1" si="28"/>
        <v>33</v>
      </c>
      <c r="B258" s="203">
        <f t="shared" ref="B258:B321" ca="1" si="29">IFERROR(INDIRECT("JournalEntry!j"&amp;I258),IF(H258&gt;EOF,"","Date"))</f>
        <v>41233</v>
      </c>
      <c r="C258" s="304" t="str">
        <f t="shared" ref="C258:C321" ca="1" si="30">IFERROR(INDIRECT("JournalEntry!k"&amp;I258),IF(H258&gt;EOF,"","Particulars of "&amp; VLOOKUP(H258+1,LR,3,FALSE)))</f>
        <v>By Suppliers 2 Rs/- 7</v>
      </c>
      <c r="D258" s="192">
        <f t="shared" ref="D258:D321" ca="1" si="31">IFERROR(INDIRECT("JournalEntry!d"&amp;I258),IF(H258&gt;EOF,"","Dr"))</f>
        <v>0</v>
      </c>
      <c r="E258" s="192">
        <f t="shared" ref="E258:E321" ca="1" si="32">IFERROR(INDIRECT("JournalEntry!e"&amp;I258),IF(H258&gt;EOF,"","Cr"))</f>
        <v>7</v>
      </c>
      <c r="F258" s="193">
        <f t="shared" ref="F258:F321" ca="1" si="33">IFERROR(INDIRECT("JournalEntry!f"&amp;I258),IF(H258&gt;EOF,"","Narration"))</f>
        <v>0</v>
      </c>
      <c r="G258" s="80">
        <f ca="1">IFERROR(IF(AND(ABS(SUMIFS(D$2:D258,J$2:J258,J258)-SUMIFS(E$2:E258,J$2:J258,J258)+VLOOKUP(J258,Master!B$1:F$101,5,FALSE))&gt;1000,CD&lt;&gt;PD),"XXXXX",IFERROR(SUMIFS(D$2:D258,J$2:J258,J258)-SUMIFS(E$2:E258,J$2:J258,J258)+VLOOKUP(J258,Master!B$1:F$101,5,FALSE),IF(H258&gt;EOF,"","Balance"))),IF(H258&gt;EOF,"","Balance"))</f>
        <v>-24</v>
      </c>
      <c r="H258" s="45">
        <f ca="1">IFERROR(IF(COUNTIF(H$2:H257,H257)&gt;VLOOKUP(H257,LC,2,FALSE),H257+1,H257),"")</f>
        <v>27</v>
      </c>
      <c r="I258" s="45">
        <f ca="1">IFERROR(VLOOKUP(H258,IF(H258=H257,INDIRECT("JournalEntry!"&amp;JournalEntry!D$2214&amp;I257+1&amp;JournalEntry!L$2214),INDIRECT("JournalEntry!"&amp;JournalEntry!C$2214)),2,FALSE),"")</f>
        <v>67</v>
      </c>
      <c r="J258" s="191" t="str">
        <f t="shared" ref="J258:J321" ca="1" si="34">IFERROR(INDIRECT("JournalEntry!c"&amp;I258),IF(H258&gt;EOF,"","Ledger"))</f>
        <v>Cash</v>
      </c>
    </row>
    <row r="259" spans="1:10">
      <c r="A259" s="205">
        <f t="shared" ref="A259:A322" ca="1" si="35">IFERROR(INDIRECT("JournalEntry!a"&amp;I259),IF(H259&gt;EOF,"","JNL No"))</f>
        <v>35</v>
      </c>
      <c r="B259" s="203">
        <f t="shared" ca="1" si="29"/>
        <v>41260</v>
      </c>
      <c r="C259" s="304" t="str">
        <f t="shared" ca="1" si="30"/>
        <v>By Suppliers 7 Rs/- 4</v>
      </c>
      <c r="D259" s="192">
        <f t="shared" ca="1" si="31"/>
        <v>0</v>
      </c>
      <c r="E259" s="192">
        <f t="shared" ca="1" si="32"/>
        <v>4</v>
      </c>
      <c r="F259" s="193">
        <f t="shared" ca="1" si="33"/>
        <v>0</v>
      </c>
      <c r="G259" s="80">
        <f ca="1">IFERROR(IF(AND(ABS(SUMIFS(D$2:D259,J$2:J259,J259)-SUMIFS(E$2:E259,J$2:J259,J259)+VLOOKUP(J259,Master!B$1:F$101,5,FALSE))&gt;1000,CD&lt;&gt;PD),"XXXXX",IFERROR(SUMIFS(D$2:D259,J$2:J259,J259)-SUMIFS(E$2:E259,J$2:J259,J259)+VLOOKUP(J259,Master!B$1:F$101,5,FALSE),IF(H259&gt;EOF,"","Balance"))),IF(H259&gt;EOF,"","Balance"))</f>
        <v>-28</v>
      </c>
      <c r="H259" s="45">
        <f ca="1">IFERROR(IF(COUNTIF(H$2:H258,H258)&gt;VLOOKUP(H258,LC,2,FALSE),H258+1,H258),"")</f>
        <v>27</v>
      </c>
      <c r="I259" s="45">
        <f ca="1">IFERROR(VLOOKUP(H259,IF(H259=H258,INDIRECT("JournalEntry!"&amp;JournalEntry!D$2214&amp;I258+1&amp;JournalEntry!L$2214),INDIRECT("JournalEntry!"&amp;JournalEntry!C$2214)),2,FALSE),"")</f>
        <v>71</v>
      </c>
      <c r="J259" s="191" t="str">
        <f t="shared" ca="1" si="34"/>
        <v>Cash</v>
      </c>
    </row>
    <row r="260" spans="1:10">
      <c r="A260" s="205">
        <f t="shared" ca="1" si="35"/>
        <v>37</v>
      </c>
      <c r="B260" s="203">
        <f t="shared" ca="1" si="29"/>
        <v>41048</v>
      </c>
      <c r="C260" s="304" t="str">
        <f t="shared" ca="1" si="30"/>
        <v>By Suppliers 5 Rs/- 2</v>
      </c>
      <c r="D260" s="192">
        <f t="shared" ca="1" si="31"/>
        <v>0</v>
      </c>
      <c r="E260" s="192">
        <f t="shared" ca="1" si="32"/>
        <v>2</v>
      </c>
      <c r="F260" s="193">
        <f t="shared" ca="1" si="33"/>
        <v>0</v>
      </c>
      <c r="G260" s="80">
        <f ca="1">IFERROR(IF(AND(ABS(SUMIFS(D$2:D260,J$2:J260,J260)-SUMIFS(E$2:E260,J$2:J260,J260)+VLOOKUP(J260,Master!B$1:F$101,5,FALSE))&gt;1000,CD&lt;&gt;PD),"XXXXX",IFERROR(SUMIFS(D$2:D260,J$2:J260,J260)-SUMIFS(E$2:E260,J$2:J260,J260)+VLOOKUP(J260,Master!B$1:F$101,5,FALSE),IF(H260&gt;EOF,"","Balance"))),IF(H260&gt;EOF,"","Balance"))</f>
        <v>-30</v>
      </c>
      <c r="H260" s="45">
        <f ca="1">IFERROR(IF(COUNTIF(H$2:H259,H259)&gt;VLOOKUP(H259,LC,2,FALSE),H259+1,H259),"")</f>
        <v>27</v>
      </c>
      <c r="I260" s="45">
        <f ca="1">IFERROR(VLOOKUP(H260,IF(H260=H259,INDIRECT("JournalEntry!"&amp;JournalEntry!D$2214&amp;I259+1&amp;JournalEntry!L$2214),INDIRECT("JournalEntry!"&amp;JournalEntry!C$2214)),2,FALSE),"")</f>
        <v>75</v>
      </c>
      <c r="J260" s="191" t="str">
        <f t="shared" ca="1" si="34"/>
        <v>Cash</v>
      </c>
    </row>
    <row r="261" spans="1:10">
      <c r="A261" s="205">
        <f t="shared" ca="1" si="35"/>
        <v>39</v>
      </c>
      <c r="B261" s="203">
        <f t="shared" ca="1" si="29"/>
        <v>41258</v>
      </c>
      <c r="C261" s="304" t="str">
        <f t="shared" ca="1" si="30"/>
        <v>By Suppliers 5 Rs/- 6</v>
      </c>
      <c r="D261" s="192">
        <f t="shared" ca="1" si="31"/>
        <v>0</v>
      </c>
      <c r="E261" s="192">
        <f t="shared" ca="1" si="32"/>
        <v>6</v>
      </c>
      <c r="F261" s="193">
        <f t="shared" ca="1" si="33"/>
        <v>0</v>
      </c>
      <c r="G261" s="80">
        <f ca="1">IFERROR(IF(AND(ABS(SUMIFS(D$2:D261,J$2:J261,J261)-SUMIFS(E$2:E261,J$2:J261,J261)+VLOOKUP(J261,Master!B$1:F$101,5,FALSE))&gt;1000,CD&lt;&gt;PD),"XXXXX",IFERROR(SUMIFS(D$2:D261,J$2:J261,J261)-SUMIFS(E$2:E261,J$2:J261,J261)+VLOOKUP(J261,Master!B$1:F$101,5,FALSE),IF(H261&gt;EOF,"","Balance"))),IF(H261&gt;EOF,"","Balance"))</f>
        <v>-36</v>
      </c>
      <c r="H261" s="45">
        <f ca="1">IFERROR(IF(COUNTIF(H$2:H260,H260)&gt;VLOOKUP(H260,LC,2,FALSE),H260+1,H260),"")</f>
        <v>27</v>
      </c>
      <c r="I261" s="45">
        <f ca="1">IFERROR(VLOOKUP(H261,IF(H261=H260,INDIRECT("JournalEntry!"&amp;JournalEntry!D$2214&amp;I260+1&amp;JournalEntry!L$2214),INDIRECT("JournalEntry!"&amp;JournalEntry!C$2214)),2,FALSE),"")</f>
        <v>79</v>
      </c>
      <c r="J261" s="191" t="str">
        <f t="shared" ca="1" si="34"/>
        <v>Cash</v>
      </c>
    </row>
    <row r="262" spans="1:10">
      <c r="A262" s="205">
        <f t="shared" ca="1" si="35"/>
        <v>41</v>
      </c>
      <c r="B262" s="203">
        <f t="shared" ca="1" si="29"/>
        <v>41244</v>
      </c>
      <c r="C262" s="304" t="str">
        <f t="shared" ca="1" si="30"/>
        <v>By Suppliers 5 Rs/- 3</v>
      </c>
      <c r="D262" s="192">
        <f t="shared" ca="1" si="31"/>
        <v>0</v>
      </c>
      <c r="E262" s="192">
        <f t="shared" ca="1" si="32"/>
        <v>3</v>
      </c>
      <c r="F262" s="193">
        <f t="shared" ca="1" si="33"/>
        <v>0</v>
      </c>
      <c r="G262" s="80">
        <f ca="1">IFERROR(IF(AND(ABS(SUMIFS(D$2:D262,J$2:J262,J262)-SUMIFS(E$2:E262,J$2:J262,J262)+VLOOKUP(J262,Master!B$1:F$101,5,FALSE))&gt;1000,CD&lt;&gt;PD),"XXXXX",IFERROR(SUMIFS(D$2:D262,J$2:J262,J262)-SUMIFS(E$2:E262,J$2:J262,J262)+VLOOKUP(J262,Master!B$1:F$101,5,FALSE),IF(H262&gt;EOF,"","Balance"))),IF(H262&gt;EOF,"","Balance"))</f>
        <v>-39</v>
      </c>
      <c r="H262" s="45">
        <f ca="1">IFERROR(IF(COUNTIF(H$2:H261,H261)&gt;VLOOKUP(H261,LC,2,FALSE),H261+1,H261),"")</f>
        <v>27</v>
      </c>
      <c r="I262" s="45">
        <f ca="1">IFERROR(VLOOKUP(H262,IF(H262=H261,INDIRECT("JournalEntry!"&amp;JournalEntry!D$2214&amp;I261+1&amp;JournalEntry!L$2214),INDIRECT("JournalEntry!"&amp;JournalEntry!C$2214)),2,FALSE),"")</f>
        <v>83</v>
      </c>
      <c r="J262" s="191" t="str">
        <f t="shared" ca="1" si="34"/>
        <v>Cash</v>
      </c>
    </row>
    <row r="263" spans="1:10">
      <c r="A263" s="205">
        <f t="shared" ca="1" si="35"/>
        <v>43</v>
      </c>
      <c r="B263" s="203">
        <f t="shared" ca="1" si="29"/>
        <v>41266</v>
      </c>
      <c r="C263" s="304" t="str">
        <f t="shared" ca="1" si="30"/>
        <v>By Suppliers 8 Rs/- 10</v>
      </c>
      <c r="D263" s="192">
        <f t="shared" ca="1" si="31"/>
        <v>0</v>
      </c>
      <c r="E263" s="192">
        <f t="shared" ca="1" si="32"/>
        <v>10</v>
      </c>
      <c r="F263" s="193">
        <f t="shared" ca="1" si="33"/>
        <v>0</v>
      </c>
      <c r="G263" s="80">
        <f ca="1">IFERROR(IF(AND(ABS(SUMIFS(D$2:D263,J$2:J263,J263)-SUMIFS(E$2:E263,J$2:J263,J263)+VLOOKUP(J263,Master!B$1:F$101,5,FALSE))&gt;1000,CD&lt;&gt;PD),"XXXXX",IFERROR(SUMIFS(D$2:D263,J$2:J263,J263)-SUMIFS(E$2:E263,J$2:J263,J263)+VLOOKUP(J263,Master!B$1:F$101,5,FALSE),IF(H263&gt;EOF,"","Balance"))),IF(H263&gt;EOF,"","Balance"))</f>
        <v>-49</v>
      </c>
      <c r="H263" s="45">
        <f ca="1">IFERROR(IF(COUNTIF(H$2:H262,H262)&gt;VLOOKUP(H262,LC,2,FALSE),H262+1,H262),"")</f>
        <v>27</v>
      </c>
      <c r="I263" s="45">
        <f ca="1">IFERROR(VLOOKUP(H263,IF(H263=H262,INDIRECT("JournalEntry!"&amp;JournalEntry!D$2214&amp;I262+1&amp;JournalEntry!L$2214),INDIRECT("JournalEntry!"&amp;JournalEntry!C$2214)),2,FALSE),"")</f>
        <v>87</v>
      </c>
      <c r="J263" s="191" t="str">
        <f t="shared" ca="1" si="34"/>
        <v>Cash</v>
      </c>
    </row>
    <row r="264" spans="1:10">
      <c r="A264" s="205">
        <f t="shared" ca="1" si="35"/>
        <v>45</v>
      </c>
      <c r="B264" s="203">
        <f t="shared" ca="1" si="29"/>
        <v>41183</v>
      </c>
      <c r="C264" s="304" t="str">
        <f t="shared" ca="1" si="30"/>
        <v>By Suppliers 2 Rs/- 5</v>
      </c>
      <c r="D264" s="192">
        <f t="shared" ca="1" si="31"/>
        <v>0</v>
      </c>
      <c r="E264" s="192">
        <f t="shared" ca="1" si="32"/>
        <v>5</v>
      </c>
      <c r="F264" s="193">
        <f t="shared" ca="1" si="33"/>
        <v>0</v>
      </c>
      <c r="G264" s="80">
        <f ca="1">IFERROR(IF(AND(ABS(SUMIFS(D$2:D264,J$2:J264,J264)-SUMIFS(E$2:E264,J$2:J264,J264)+VLOOKUP(J264,Master!B$1:F$101,5,FALSE))&gt;1000,CD&lt;&gt;PD),"XXXXX",IFERROR(SUMIFS(D$2:D264,J$2:J264,J264)-SUMIFS(E$2:E264,J$2:J264,J264)+VLOOKUP(J264,Master!B$1:F$101,5,FALSE),IF(H264&gt;EOF,"","Balance"))),IF(H264&gt;EOF,"","Balance"))</f>
        <v>-54</v>
      </c>
      <c r="H264" s="45">
        <f ca="1">IFERROR(IF(COUNTIF(H$2:H263,H263)&gt;VLOOKUP(H263,LC,2,FALSE),H263+1,H263),"")</f>
        <v>27</v>
      </c>
      <c r="I264" s="45">
        <f ca="1">IFERROR(VLOOKUP(H264,IF(H264=H263,INDIRECT("JournalEntry!"&amp;JournalEntry!D$2214&amp;I263+1&amp;JournalEntry!L$2214),INDIRECT("JournalEntry!"&amp;JournalEntry!C$2214)),2,FALSE),"")</f>
        <v>91</v>
      </c>
      <c r="J264" s="191" t="str">
        <f t="shared" ca="1" si="34"/>
        <v>Cash</v>
      </c>
    </row>
    <row r="265" spans="1:10">
      <c r="A265" s="205">
        <f t="shared" ca="1" si="35"/>
        <v>47</v>
      </c>
      <c r="B265" s="203">
        <f t="shared" ca="1" si="29"/>
        <v>41167</v>
      </c>
      <c r="C265" s="304" t="str">
        <f t="shared" ca="1" si="30"/>
        <v>By Suppliers 2 Rs/- 10</v>
      </c>
      <c r="D265" s="192">
        <f t="shared" ca="1" si="31"/>
        <v>0</v>
      </c>
      <c r="E265" s="192">
        <f t="shared" ca="1" si="32"/>
        <v>10</v>
      </c>
      <c r="F265" s="193">
        <f t="shared" ca="1" si="33"/>
        <v>0</v>
      </c>
      <c r="G265" s="80">
        <f ca="1">IFERROR(IF(AND(ABS(SUMIFS(D$2:D265,J$2:J265,J265)-SUMIFS(E$2:E265,J$2:J265,J265)+VLOOKUP(J265,Master!B$1:F$101,5,FALSE))&gt;1000,CD&lt;&gt;PD),"XXXXX",IFERROR(SUMIFS(D$2:D265,J$2:J265,J265)-SUMIFS(E$2:E265,J$2:J265,J265)+VLOOKUP(J265,Master!B$1:F$101,5,FALSE),IF(H265&gt;EOF,"","Balance"))),IF(H265&gt;EOF,"","Balance"))</f>
        <v>-64</v>
      </c>
      <c r="H265" s="45">
        <f ca="1">IFERROR(IF(COUNTIF(H$2:H264,H264)&gt;VLOOKUP(H264,LC,2,FALSE),H264+1,H264),"")</f>
        <v>27</v>
      </c>
      <c r="I265" s="45">
        <f ca="1">IFERROR(VLOOKUP(H265,IF(H265=H264,INDIRECT("JournalEntry!"&amp;JournalEntry!D$2214&amp;I264+1&amp;JournalEntry!L$2214),INDIRECT("JournalEntry!"&amp;JournalEntry!C$2214)),2,FALSE),"")</f>
        <v>95</v>
      </c>
      <c r="J265" s="191" t="str">
        <f t="shared" ca="1" si="34"/>
        <v>Cash</v>
      </c>
    </row>
    <row r="266" spans="1:10">
      <c r="A266" s="205">
        <f t="shared" ca="1" si="35"/>
        <v>49</v>
      </c>
      <c r="B266" s="203">
        <f t="shared" ca="1" si="29"/>
        <v>41270</v>
      </c>
      <c r="C266" s="304" t="str">
        <f t="shared" ca="1" si="30"/>
        <v>By Suppliers 6 Rs/- 10</v>
      </c>
      <c r="D266" s="192">
        <f t="shared" ca="1" si="31"/>
        <v>0</v>
      </c>
      <c r="E266" s="192">
        <f t="shared" ca="1" si="32"/>
        <v>10</v>
      </c>
      <c r="F266" s="193">
        <f t="shared" ca="1" si="33"/>
        <v>0</v>
      </c>
      <c r="G266" s="80">
        <f ca="1">IFERROR(IF(AND(ABS(SUMIFS(D$2:D266,J$2:J266,J266)-SUMIFS(E$2:E266,J$2:J266,J266)+VLOOKUP(J266,Master!B$1:F$101,5,FALSE))&gt;1000,CD&lt;&gt;PD),"XXXXX",IFERROR(SUMIFS(D$2:D266,J$2:J266,J266)-SUMIFS(E$2:E266,J$2:J266,J266)+VLOOKUP(J266,Master!B$1:F$101,5,FALSE),IF(H266&gt;EOF,"","Balance"))),IF(H266&gt;EOF,"","Balance"))</f>
        <v>-74</v>
      </c>
      <c r="H266" s="45">
        <f ca="1">IFERROR(IF(COUNTIF(H$2:H265,H265)&gt;VLOOKUP(H265,LC,2,FALSE),H265+1,H265),"")</f>
        <v>27</v>
      </c>
      <c r="I266" s="45">
        <f ca="1">IFERROR(VLOOKUP(H266,IF(H266=H265,INDIRECT("JournalEntry!"&amp;JournalEntry!D$2214&amp;I265+1&amp;JournalEntry!L$2214),INDIRECT("JournalEntry!"&amp;JournalEntry!C$2214)),2,FALSE),"")</f>
        <v>99</v>
      </c>
      <c r="J266" s="191" t="str">
        <f t="shared" ca="1" si="34"/>
        <v>Cash</v>
      </c>
    </row>
    <row r="267" spans="1:10">
      <c r="A267" s="205">
        <f t="shared" ca="1" si="35"/>
        <v>51</v>
      </c>
      <c r="B267" s="203">
        <f t="shared" ca="1" si="29"/>
        <v>41192</v>
      </c>
      <c r="C267" s="304" t="str">
        <f t="shared" ca="1" si="30"/>
        <v>By Suppliers 2 Rs/- 8</v>
      </c>
      <c r="D267" s="192">
        <f t="shared" ca="1" si="31"/>
        <v>0</v>
      </c>
      <c r="E267" s="192">
        <f t="shared" ca="1" si="32"/>
        <v>8</v>
      </c>
      <c r="F267" s="193">
        <f t="shared" ca="1" si="33"/>
        <v>0</v>
      </c>
      <c r="G267" s="80">
        <f ca="1">IFERROR(IF(AND(ABS(SUMIFS(D$2:D267,J$2:J267,J267)-SUMIFS(E$2:E267,J$2:J267,J267)+VLOOKUP(J267,Master!B$1:F$101,5,FALSE))&gt;1000,CD&lt;&gt;PD),"XXXXX",IFERROR(SUMIFS(D$2:D267,J$2:J267,J267)-SUMIFS(E$2:E267,J$2:J267,J267)+VLOOKUP(J267,Master!B$1:F$101,5,FALSE),IF(H267&gt;EOF,"","Balance"))),IF(H267&gt;EOF,"","Balance"))</f>
        <v>-82</v>
      </c>
      <c r="H267" s="45">
        <f ca="1">IFERROR(IF(COUNTIF(H$2:H266,H266)&gt;VLOOKUP(H266,LC,2,FALSE),H266+1,H266),"")</f>
        <v>27</v>
      </c>
      <c r="I267" s="45">
        <f ca="1">IFERROR(VLOOKUP(H267,IF(H267=H266,INDIRECT("JournalEntry!"&amp;JournalEntry!D$2214&amp;I266+1&amp;JournalEntry!L$2214),INDIRECT("JournalEntry!"&amp;JournalEntry!C$2214)),2,FALSE),"")</f>
        <v>103</v>
      </c>
      <c r="J267" s="191" t="str">
        <f t="shared" ca="1" si="34"/>
        <v>Cash</v>
      </c>
    </row>
    <row r="268" spans="1:10">
      <c r="A268" s="205">
        <f t="shared" ca="1" si="35"/>
        <v>53</v>
      </c>
      <c r="B268" s="203">
        <f t="shared" ca="1" si="29"/>
        <v>41103</v>
      </c>
      <c r="C268" s="304" t="str">
        <f t="shared" ca="1" si="30"/>
        <v>By Suppliers 2 Rs/- 2</v>
      </c>
      <c r="D268" s="192">
        <f t="shared" ca="1" si="31"/>
        <v>0</v>
      </c>
      <c r="E268" s="192">
        <f t="shared" ca="1" si="32"/>
        <v>2</v>
      </c>
      <c r="F268" s="193">
        <f t="shared" ca="1" si="33"/>
        <v>0</v>
      </c>
      <c r="G268" s="80">
        <f ca="1">IFERROR(IF(AND(ABS(SUMIFS(D$2:D268,J$2:J268,J268)-SUMIFS(E$2:E268,J$2:J268,J268)+VLOOKUP(J268,Master!B$1:F$101,5,FALSE))&gt;1000,CD&lt;&gt;PD),"XXXXX",IFERROR(SUMIFS(D$2:D268,J$2:J268,J268)-SUMIFS(E$2:E268,J$2:J268,J268)+VLOOKUP(J268,Master!B$1:F$101,5,FALSE),IF(H268&gt;EOF,"","Balance"))),IF(H268&gt;EOF,"","Balance"))</f>
        <v>-84</v>
      </c>
      <c r="H268" s="45">
        <f ca="1">IFERROR(IF(COUNTIF(H$2:H267,H267)&gt;VLOOKUP(H267,LC,2,FALSE),H267+1,H267),"")</f>
        <v>27</v>
      </c>
      <c r="I268" s="45">
        <f ca="1">IFERROR(VLOOKUP(H268,IF(H268=H267,INDIRECT("JournalEntry!"&amp;JournalEntry!D$2214&amp;I267+1&amp;JournalEntry!L$2214),INDIRECT("JournalEntry!"&amp;JournalEntry!C$2214)),2,FALSE),"")</f>
        <v>107</v>
      </c>
      <c r="J268" s="191" t="str">
        <f t="shared" ca="1" si="34"/>
        <v>Cash</v>
      </c>
    </row>
    <row r="269" spans="1:10">
      <c r="A269" s="205">
        <f t="shared" ca="1" si="35"/>
        <v>55</v>
      </c>
      <c r="B269" s="203">
        <f t="shared" ca="1" si="29"/>
        <v>41269</v>
      </c>
      <c r="C269" s="304" t="str">
        <f t="shared" ca="1" si="30"/>
        <v>By Suppliers 2 Rs/- 7</v>
      </c>
      <c r="D269" s="192">
        <f t="shared" ca="1" si="31"/>
        <v>0</v>
      </c>
      <c r="E269" s="192">
        <f t="shared" ca="1" si="32"/>
        <v>7</v>
      </c>
      <c r="F269" s="193">
        <f t="shared" ca="1" si="33"/>
        <v>0</v>
      </c>
      <c r="G269" s="80">
        <f ca="1">IFERROR(IF(AND(ABS(SUMIFS(D$2:D269,J$2:J269,J269)-SUMIFS(E$2:E269,J$2:J269,J269)+VLOOKUP(J269,Master!B$1:F$101,5,FALSE))&gt;1000,CD&lt;&gt;PD),"XXXXX",IFERROR(SUMIFS(D$2:D269,J$2:J269,J269)-SUMIFS(E$2:E269,J$2:J269,J269)+VLOOKUP(J269,Master!B$1:F$101,5,FALSE),IF(H269&gt;EOF,"","Balance"))),IF(H269&gt;EOF,"","Balance"))</f>
        <v>-91</v>
      </c>
      <c r="H269" s="45">
        <f ca="1">IFERROR(IF(COUNTIF(H$2:H268,H268)&gt;VLOOKUP(H268,LC,2,FALSE),H268+1,H268),"")</f>
        <v>27</v>
      </c>
      <c r="I269" s="45">
        <f ca="1">IFERROR(VLOOKUP(H269,IF(H269=H268,INDIRECT("JournalEntry!"&amp;JournalEntry!D$2214&amp;I268+1&amp;JournalEntry!L$2214),INDIRECT("JournalEntry!"&amp;JournalEntry!C$2214)),2,FALSE),"")</f>
        <v>111</v>
      </c>
      <c r="J269" s="191" t="str">
        <f t="shared" ca="1" si="34"/>
        <v>Cash</v>
      </c>
    </row>
    <row r="270" spans="1:10">
      <c r="A270" s="205">
        <f t="shared" ca="1" si="35"/>
        <v>57</v>
      </c>
      <c r="B270" s="203">
        <f t="shared" ca="1" si="29"/>
        <v>41183</v>
      </c>
      <c r="C270" s="304" t="str">
        <f t="shared" ca="1" si="30"/>
        <v>By Suppliers 5 Rs/- 5</v>
      </c>
      <c r="D270" s="192">
        <f t="shared" ca="1" si="31"/>
        <v>0</v>
      </c>
      <c r="E270" s="192">
        <f t="shared" ca="1" si="32"/>
        <v>5</v>
      </c>
      <c r="F270" s="193">
        <f t="shared" ca="1" si="33"/>
        <v>0</v>
      </c>
      <c r="G270" s="80">
        <f ca="1">IFERROR(IF(AND(ABS(SUMIFS(D$2:D270,J$2:J270,J270)-SUMIFS(E$2:E270,J$2:J270,J270)+VLOOKUP(J270,Master!B$1:F$101,5,FALSE))&gt;1000,CD&lt;&gt;PD),"XXXXX",IFERROR(SUMIFS(D$2:D270,J$2:J270,J270)-SUMIFS(E$2:E270,J$2:J270,J270)+VLOOKUP(J270,Master!B$1:F$101,5,FALSE),IF(H270&gt;EOF,"","Balance"))),IF(H270&gt;EOF,"","Balance"))</f>
        <v>-96</v>
      </c>
      <c r="H270" s="45">
        <f ca="1">IFERROR(IF(COUNTIF(H$2:H269,H269)&gt;VLOOKUP(H269,LC,2,FALSE),H269+1,H269),"")</f>
        <v>27</v>
      </c>
      <c r="I270" s="45">
        <f ca="1">IFERROR(VLOOKUP(H270,IF(H270=H269,INDIRECT("JournalEntry!"&amp;JournalEntry!D$2214&amp;I269+1&amp;JournalEntry!L$2214),INDIRECT("JournalEntry!"&amp;JournalEntry!C$2214)),2,FALSE),"")</f>
        <v>115</v>
      </c>
      <c r="J270" s="191" t="str">
        <f t="shared" ca="1" si="34"/>
        <v>Cash</v>
      </c>
    </row>
    <row r="271" spans="1:10">
      <c r="A271" s="205">
        <f t="shared" ca="1" si="35"/>
        <v>59</v>
      </c>
      <c r="B271" s="203">
        <f t="shared" ca="1" si="29"/>
        <v>41175</v>
      </c>
      <c r="C271" s="304" t="str">
        <f t="shared" ca="1" si="30"/>
        <v>By Suppliers 4 Rs/- 1</v>
      </c>
      <c r="D271" s="192">
        <f t="shared" ca="1" si="31"/>
        <v>0</v>
      </c>
      <c r="E271" s="192">
        <f t="shared" ca="1" si="32"/>
        <v>1</v>
      </c>
      <c r="F271" s="193">
        <f t="shared" ca="1" si="33"/>
        <v>0</v>
      </c>
      <c r="G271" s="80">
        <f ca="1">IFERROR(IF(AND(ABS(SUMIFS(D$2:D271,J$2:J271,J271)-SUMIFS(E$2:E271,J$2:J271,J271)+VLOOKUP(J271,Master!B$1:F$101,5,FALSE))&gt;1000,CD&lt;&gt;PD),"XXXXX",IFERROR(SUMIFS(D$2:D271,J$2:J271,J271)-SUMIFS(E$2:E271,J$2:J271,J271)+VLOOKUP(J271,Master!B$1:F$101,5,FALSE),IF(H271&gt;EOF,"","Balance"))),IF(H271&gt;EOF,"","Balance"))</f>
        <v>-97</v>
      </c>
      <c r="H271" s="45">
        <f ca="1">IFERROR(IF(COUNTIF(H$2:H270,H270)&gt;VLOOKUP(H270,LC,2,FALSE),H270+1,H270),"")</f>
        <v>27</v>
      </c>
      <c r="I271" s="45">
        <f ca="1">IFERROR(VLOOKUP(H271,IF(H271=H270,INDIRECT("JournalEntry!"&amp;JournalEntry!D$2214&amp;I270+1&amp;JournalEntry!L$2214),INDIRECT("JournalEntry!"&amp;JournalEntry!C$2214)),2,FALSE),"")</f>
        <v>119</v>
      </c>
      <c r="J271" s="191" t="str">
        <f t="shared" ca="1" si="34"/>
        <v>Cash</v>
      </c>
    </row>
    <row r="272" spans="1:10">
      <c r="A272" s="205">
        <f t="shared" ca="1" si="35"/>
        <v>61</v>
      </c>
      <c r="B272" s="203">
        <f t="shared" ca="1" si="29"/>
        <v>41251</v>
      </c>
      <c r="C272" s="304" t="str">
        <f t="shared" ca="1" si="30"/>
        <v>By Suppliers 8 Rs/- 7</v>
      </c>
      <c r="D272" s="192">
        <f t="shared" ca="1" si="31"/>
        <v>0</v>
      </c>
      <c r="E272" s="192">
        <f t="shared" ca="1" si="32"/>
        <v>7</v>
      </c>
      <c r="F272" s="193">
        <f t="shared" ca="1" si="33"/>
        <v>0</v>
      </c>
      <c r="G272" s="80">
        <f ca="1">IFERROR(IF(AND(ABS(SUMIFS(D$2:D272,J$2:J272,J272)-SUMIFS(E$2:E272,J$2:J272,J272)+VLOOKUP(J272,Master!B$1:F$101,5,FALSE))&gt;1000,CD&lt;&gt;PD),"XXXXX",IFERROR(SUMIFS(D$2:D272,J$2:J272,J272)-SUMIFS(E$2:E272,J$2:J272,J272)+VLOOKUP(J272,Master!B$1:F$101,5,FALSE),IF(H272&gt;EOF,"","Balance"))),IF(H272&gt;EOF,"","Balance"))</f>
        <v>-104</v>
      </c>
      <c r="H272" s="45">
        <f ca="1">IFERROR(IF(COUNTIF(H$2:H271,H271)&gt;VLOOKUP(H271,LC,2,FALSE),H271+1,H271),"")</f>
        <v>27</v>
      </c>
      <c r="I272" s="45">
        <f ca="1">IFERROR(VLOOKUP(H272,IF(H272=H271,INDIRECT("JournalEntry!"&amp;JournalEntry!D$2214&amp;I271+1&amp;JournalEntry!L$2214),INDIRECT("JournalEntry!"&amp;JournalEntry!C$2214)),2,FALSE),"")</f>
        <v>123</v>
      </c>
      <c r="J272" s="191" t="str">
        <f t="shared" ca="1" si="34"/>
        <v>Cash</v>
      </c>
    </row>
    <row r="273" spans="1:10">
      <c r="A273" s="205">
        <f t="shared" ca="1" si="35"/>
        <v>63</v>
      </c>
      <c r="B273" s="203">
        <f t="shared" ca="1" si="29"/>
        <v>41054</v>
      </c>
      <c r="C273" s="304" t="str">
        <f t="shared" ca="1" si="30"/>
        <v>By Suppliers 5 Rs/- 3</v>
      </c>
      <c r="D273" s="192">
        <f t="shared" ca="1" si="31"/>
        <v>0</v>
      </c>
      <c r="E273" s="192">
        <f t="shared" ca="1" si="32"/>
        <v>3</v>
      </c>
      <c r="F273" s="193">
        <f t="shared" ca="1" si="33"/>
        <v>0</v>
      </c>
      <c r="G273" s="80">
        <f ca="1">IFERROR(IF(AND(ABS(SUMIFS(D$2:D273,J$2:J273,J273)-SUMIFS(E$2:E273,J$2:J273,J273)+VLOOKUP(J273,Master!B$1:F$101,5,FALSE))&gt;1000,CD&lt;&gt;PD),"XXXXX",IFERROR(SUMIFS(D$2:D273,J$2:J273,J273)-SUMIFS(E$2:E273,J$2:J273,J273)+VLOOKUP(J273,Master!B$1:F$101,5,FALSE),IF(H273&gt;EOF,"","Balance"))),IF(H273&gt;EOF,"","Balance"))</f>
        <v>-107</v>
      </c>
      <c r="H273" s="45">
        <f ca="1">IFERROR(IF(COUNTIF(H$2:H272,H272)&gt;VLOOKUP(H272,LC,2,FALSE),H272+1,H272),"")</f>
        <v>27</v>
      </c>
      <c r="I273" s="45">
        <f ca="1">IFERROR(VLOOKUP(H273,IF(H273=H272,INDIRECT("JournalEntry!"&amp;JournalEntry!D$2214&amp;I272+1&amp;JournalEntry!L$2214),INDIRECT("JournalEntry!"&amp;JournalEntry!C$2214)),2,FALSE),"")</f>
        <v>127</v>
      </c>
      <c r="J273" s="191" t="str">
        <f t="shared" ca="1" si="34"/>
        <v>Cash</v>
      </c>
    </row>
    <row r="274" spans="1:10">
      <c r="A274" s="205">
        <f t="shared" ca="1" si="35"/>
        <v>65</v>
      </c>
      <c r="B274" s="203">
        <f t="shared" ca="1" si="29"/>
        <v>41236</v>
      </c>
      <c r="C274" s="304" t="str">
        <f t="shared" ca="1" si="30"/>
        <v>By Suppliers 1 Rs/- 4</v>
      </c>
      <c r="D274" s="192">
        <f t="shared" ca="1" si="31"/>
        <v>0</v>
      </c>
      <c r="E274" s="192">
        <f t="shared" ca="1" si="32"/>
        <v>4</v>
      </c>
      <c r="F274" s="193">
        <f t="shared" ca="1" si="33"/>
        <v>0</v>
      </c>
      <c r="G274" s="80">
        <f ca="1">IFERROR(IF(AND(ABS(SUMIFS(D$2:D274,J$2:J274,J274)-SUMIFS(E$2:E274,J$2:J274,J274)+VLOOKUP(J274,Master!B$1:F$101,5,FALSE))&gt;1000,CD&lt;&gt;PD),"XXXXX",IFERROR(SUMIFS(D$2:D274,J$2:J274,J274)-SUMIFS(E$2:E274,J$2:J274,J274)+VLOOKUP(J274,Master!B$1:F$101,5,FALSE),IF(H274&gt;EOF,"","Balance"))),IF(H274&gt;EOF,"","Balance"))</f>
        <v>-111</v>
      </c>
      <c r="H274" s="45">
        <f ca="1">IFERROR(IF(COUNTIF(H$2:H273,H273)&gt;VLOOKUP(H273,LC,2,FALSE),H273+1,H273),"")</f>
        <v>27</v>
      </c>
      <c r="I274" s="45">
        <f ca="1">IFERROR(VLOOKUP(H274,IF(H274=H273,INDIRECT("JournalEntry!"&amp;JournalEntry!D$2214&amp;I273+1&amp;JournalEntry!L$2214),INDIRECT("JournalEntry!"&amp;JournalEntry!C$2214)),2,FALSE),"")</f>
        <v>131</v>
      </c>
      <c r="J274" s="191" t="str">
        <f t="shared" ca="1" si="34"/>
        <v>Cash</v>
      </c>
    </row>
    <row r="275" spans="1:10">
      <c r="A275" s="205">
        <f t="shared" ca="1" si="35"/>
        <v>67</v>
      </c>
      <c r="B275" s="203">
        <f t="shared" ca="1" si="29"/>
        <v>41156</v>
      </c>
      <c r="C275" s="304" t="str">
        <f t="shared" ca="1" si="30"/>
        <v>By Suppliers 8 Rs/- 8</v>
      </c>
      <c r="D275" s="192">
        <f t="shared" ca="1" si="31"/>
        <v>0</v>
      </c>
      <c r="E275" s="192">
        <f t="shared" ca="1" si="32"/>
        <v>8</v>
      </c>
      <c r="F275" s="193">
        <f t="shared" ca="1" si="33"/>
        <v>0</v>
      </c>
      <c r="G275" s="80">
        <f ca="1">IFERROR(IF(AND(ABS(SUMIFS(D$2:D275,J$2:J275,J275)-SUMIFS(E$2:E275,J$2:J275,J275)+VLOOKUP(J275,Master!B$1:F$101,5,FALSE))&gt;1000,CD&lt;&gt;PD),"XXXXX",IFERROR(SUMIFS(D$2:D275,J$2:J275,J275)-SUMIFS(E$2:E275,J$2:J275,J275)+VLOOKUP(J275,Master!B$1:F$101,5,FALSE),IF(H275&gt;EOF,"","Balance"))),IF(H275&gt;EOF,"","Balance"))</f>
        <v>-119</v>
      </c>
      <c r="H275" s="45">
        <f ca="1">IFERROR(IF(COUNTIF(H$2:H274,H274)&gt;VLOOKUP(H274,LC,2,FALSE),H274+1,H274),"")</f>
        <v>27</v>
      </c>
      <c r="I275" s="45">
        <f ca="1">IFERROR(VLOOKUP(H275,IF(H275=H274,INDIRECT("JournalEntry!"&amp;JournalEntry!D$2214&amp;I274+1&amp;JournalEntry!L$2214),INDIRECT("JournalEntry!"&amp;JournalEntry!C$2214)),2,FALSE),"")</f>
        <v>135</v>
      </c>
      <c r="J275" s="191" t="str">
        <f t="shared" ca="1" si="34"/>
        <v>Cash</v>
      </c>
    </row>
    <row r="276" spans="1:10">
      <c r="A276" s="205">
        <f t="shared" ca="1" si="35"/>
        <v>69</v>
      </c>
      <c r="B276" s="203">
        <f t="shared" ca="1" si="29"/>
        <v>41198</v>
      </c>
      <c r="C276" s="304" t="str">
        <f t="shared" ca="1" si="30"/>
        <v>By Suppliers 5 Rs/- 10</v>
      </c>
      <c r="D276" s="192">
        <f t="shared" ca="1" si="31"/>
        <v>0</v>
      </c>
      <c r="E276" s="192">
        <f t="shared" ca="1" si="32"/>
        <v>10</v>
      </c>
      <c r="F276" s="193">
        <f t="shared" ca="1" si="33"/>
        <v>0</v>
      </c>
      <c r="G276" s="80">
        <f ca="1">IFERROR(IF(AND(ABS(SUMIFS(D$2:D276,J$2:J276,J276)-SUMIFS(E$2:E276,J$2:J276,J276)+VLOOKUP(J276,Master!B$1:F$101,5,FALSE))&gt;1000,CD&lt;&gt;PD),"XXXXX",IFERROR(SUMIFS(D$2:D276,J$2:J276,J276)-SUMIFS(E$2:E276,J$2:J276,J276)+VLOOKUP(J276,Master!B$1:F$101,5,FALSE),IF(H276&gt;EOF,"","Balance"))),IF(H276&gt;EOF,"","Balance"))</f>
        <v>-129</v>
      </c>
      <c r="H276" s="45">
        <f ca="1">IFERROR(IF(COUNTIF(H$2:H275,H275)&gt;VLOOKUP(H275,LC,2,FALSE),H275+1,H275),"")</f>
        <v>27</v>
      </c>
      <c r="I276" s="45">
        <f ca="1">IFERROR(VLOOKUP(H276,IF(H276=H275,INDIRECT("JournalEntry!"&amp;JournalEntry!D$2214&amp;I275+1&amp;JournalEntry!L$2214),INDIRECT("JournalEntry!"&amp;JournalEntry!C$2214)),2,FALSE),"")</f>
        <v>139</v>
      </c>
      <c r="J276" s="191" t="str">
        <f t="shared" ca="1" si="34"/>
        <v>Cash</v>
      </c>
    </row>
    <row r="277" spans="1:10">
      <c r="A277" s="205">
        <f t="shared" ca="1" si="35"/>
        <v>71</v>
      </c>
      <c r="B277" s="203">
        <f t="shared" ca="1" si="29"/>
        <v>41140</v>
      </c>
      <c r="C277" s="304" t="str">
        <f t="shared" ca="1" si="30"/>
        <v>By Suppliers 1 Rs/- 2</v>
      </c>
      <c r="D277" s="192">
        <f t="shared" ca="1" si="31"/>
        <v>0</v>
      </c>
      <c r="E277" s="192">
        <f t="shared" ca="1" si="32"/>
        <v>2</v>
      </c>
      <c r="F277" s="193">
        <f t="shared" ca="1" si="33"/>
        <v>0</v>
      </c>
      <c r="G277" s="80">
        <f ca="1">IFERROR(IF(AND(ABS(SUMIFS(D$2:D277,J$2:J277,J277)-SUMIFS(E$2:E277,J$2:J277,J277)+VLOOKUP(J277,Master!B$1:F$101,5,FALSE))&gt;1000,CD&lt;&gt;PD),"XXXXX",IFERROR(SUMIFS(D$2:D277,J$2:J277,J277)-SUMIFS(E$2:E277,J$2:J277,J277)+VLOOKUP(J277,Master!B$1:F$101,5,FALSE),IF(H277&gt;EOF,"","Balance"))),IF(H277&gt;EOF,"","Balance"))</f>
        <v>-131</v>
      </c>
      <c r="H277" s="45">
        <f ca="1">IFERROR(IF(COUNTIF(H$2:H276,H276)&gt;VLOOKUP(H276,LC,2,FALSE),H276+1,H276),"")</f>
        <v>27</v>
      </c>
      <c r="I277" s="45">
        <f ca="1">IFERROR(VLOOKUP(H277,IF(H277=H276,INDIRECT("JournalEntry!"&amp;JournalEntry!D$2214&amp;I276+1&amp;JournalEntry!L$2214),INDIRECT("JournalEntry!"&amp;JournalEntry!C$2214)),2,FALSE),"")</f>
        <v>143</v>
      </c>
      <c r="J277" s="191" t="str">
        <f t="shared" ca="1" si="34"/>
        <v>Cash</v>
      </c>
    </row>
    <row r="278" spans="1:10">
      <c r="A278" s="205">
        <f t="shared" ca="1" si="35"/>
        <v>73</v>
      </c>
      <c r="B278" s="203">
        <f t="shared" ca="1" si="29"/>
        <v>41134</v>
      </c>
      <c r="C278" s="304" t="str">
        <f t="shared" ca="1" si="30"/>
        <v>By Suppliers 4 Rs/- 6</v>
      </c>
      <c r="D278" s="192">
        <f t="shared" ca="1" si="31"/>
        <v>0</v>
      </c>
      <c r="E278" s="192">
        <f t="shared" ca="1" si="32"/>
        <v>6</v>
      </c>
      <c r="F278" s="193">
        <f t="shared" ca="1" si="33"/>
        <v>0</v>
      </c>
      <c r="G278" s="80">
        <f ca="1">IFERROR(IF(AND(ABS(SUMIFS(D$2:D278,J$2:J278,J278)-SUMIFS(E$2:E278,J$2:J278,J278)+VLOOKUP(J278,Master!B$1:F$101,5,FALSE))&gt;1000,CD&lt;&gt;PD),"XXXXX",IFERROR(SUMIFS(D$2:D278,J$2:J278,J278)-SUMIFS(E$2:E278,J$2:J278,J278)+VLOOKUP(J278,Master!B$1:F$101,5,FALSE),IF(H278&gt;EOF,"","Balance"))),IF(H278&gt;EOF,"","Balance"))</f>
        <v>-137</v>
      </c>
      <c r="H278" s="45">
        <f ca="1">IFERROR(IF(COUNTIF(H$2:H277,H277)&gt;VLOOKUP(H277,LC,2,FALSE),H277+1,H277),"")</f>
        <v>27</v>
      </c>
      <c r="I278" s="45">
        <f ca="1">IFERROR(VLOOKUP(H278,IF(H278=H277,INDIRECT("JournalEntry!"&amp;JournalEntry!D$2214&amp;I277+1&amp;JournalEntry!L$2214),INDIRECT("JournalEntry!"&amp;JournalEntry!C$2214)),2,FALSE),"")</f>
        <v>147</v>
      </c>
      <c r="J278" s="191" t="str">
        <f t="shared" ca="1" si="34"/>
        <v>Cash</v>
      </c>
    </row>
    <row r="279" spans="1:10">
      <c r="A279" s="205">
        <f t="shared" ca="1" si="35"/>
        <v>74</v>
      </c>
      <c r="B279" s="203">
        <f t="shared" ca="1" si="29"/>
        <v>41032</v>
      </c>
      <c r="C279" s="304" t="str">
        <f t="shared" ca="1" si="30"/>
        <v>By Suppliers 8 Rs/- 9</v>
      </c>
      <c r="D279" s="192">
        <f t="shared" ca="1" si="31"/>
        <v>0</v>
      </c>
      <c r="E279" s="192">
        <f t="shared" ca="1" si="32"/>
        <v>9</v>
      </c>
      <c r="F279" s="193">
        <f t="shared" ca="1" si="33"/>
        <v>0</v>
      </c>
      <c r="G279" s="80">
        <f ca="1">IFERROR(IF(AND(ABS(SUMIFS(D$2:D279,J$2:J279,J279)-SUMIFS(E$2:E279,J$2:J279,J279)+VLOOKUP(J279,Master!B$1:F$101,5,FALSE))&gt;1000,CD&lt;&gt;PD),"XXXXX",IFERROR(SUMIFS(D$2:D279,J$2:J279,J279)-SUMIFS(E$2:E279,J$2:J279,J279)+VLOOKUP(J279,Master!B$1:F$101,5,FALSE),IF(H279&gt;EOF,"","Balance"))),IF(H279&gt;EOF,"","Balance"))</f>
        <v>-146</v>
      </c>
      <c r="H279" s="45">
        <f ca="1">IFERROR(IF(COUNTIF(H$2:H278,H278)&gt;VLOOKUP(H278,LC,2,FALSE),H278+1,H278),"")</f>
        <v>27</v>
      </c>
      <c r="I279" s="45">
        <f ca="1">IFERROR(VLOOKUP(H279,IF(H279=H278,INDIRECT("JournalEntry!"&amp;JournalEntry!D$2214&amp;I278+1&amp;JournalEntry!L$2214),INDIRECT("JournalEntry!"&amp;JournalEntry!C$2214)),2,FALSE),"")</f>
        <v>149</v>
      </c>
      <c r="J279" s="191" t="str">
        <f t="shared" ca="1" si="34"/>
        <v>Cash</v>
      </c>
    </row>
    <row r="280" spans="1:10">
      <c r="A280" s="205">
        <f t="shared" ca="1" si="35"/>
        <v>99</v>
      </c>
      <c r="B280" s="203">
        <f t="shared" ca="1" si="29"/>
        <v>41221</v>
      </c>
      <c r="C280" s="304" t="str">
        <f t="shared" ca="1" si="30"/>
        <v>By Customers 7 Rs/- 7</v>
      </c>
      <c r="D280" s="192">
        <f t="shared" ca="1" si="31"/>
        <v>7</v>
      </c>
      <c r="E280" s="192">
        <f t="shared" ca="1" si="32"/>
        <v>0</v>
      </c>
      <c r="F280" s="193">
        <f t="shared" ca="1" si="33"/>
        <v>0</v>
      </c>
      <c r="G280" s="80">
        <f ca="1">IFERROR(IF(AND(ABS(SUMIFS(D$2:D280,J$2:J280,J280)-SUMIFS(E$2:E280,J$2:J280,J280)+VLOOKUP(J280,Master!B$1:F$101,5,FALSE))&gt;1000,CD&lt;&gt;PD),"XXXXX",IFERROR(SUMIFS(D$2:D280,J$2:J280,J280)-SUMIFS(E$2:E280,J$2:J280,J280)+VLOOKUP(J280,Master!B$1:F$101,5,FALSE),IF(H280&gt;EOF,"","Balance"))),IF(H280&gt;EOF,"","Balance"))</f>
        <v>-139</v>
      </c>
      <c r="H280" s="45">
        <f ca="1">IFERROR(IF(COUNTIF(H$2:H279,H279)&gt;VLOOKUP(H279,LC,2,FALSE),H279+1,H279),"")</f>
        <v>27</v>
      </c>
      <c r="I280" s="45">
        <f ca="1">IFERROR(VLOOKUP(H280,IF(H280=H279,INDIRECT("JournalEntry!"&amp;JournalEntry!D$2214&amp;I279+1&amp;JournalEntry!L$2214),INDIRECT("JournalEntry!"&amp;JournalEntry!C$2214)),2,FALSE),"")</f>
        <v>199</v>
      </c>
      <c r="J280" s="191" t="str">
        <f t="shared" ca="1" si="34"/>
        <v>Cash</v>
      </c>
    </row>
    <row r="281" spans="1:10">
      <c r="A281" s="205">
        <f t="shared" ca="1" si="35"/>
        <v>101</v>
      </c>
      <c r="B281" s="203">
        <f t="shared" ca="1" si="29"/>
        <v>41037</v>
      </c>
      <c r="C281" s="304" t="str">
        <f t="shared" ca="1" si="30"/>
        <v>By Customers 3 Rs/- 7</v>
      </c>
      <c r="D281" s="192">
        <f t="shared" ca="1" si="31"/>
        <v>7</v>
      </c>
      <c r="E281" s="192">
        <f t="shared" ca="1" si="32"/>
        <v>0</v>
      </c>
      <c r="F281" s="193">
        <f t="shared" ca="1" si="33"/>
        <v>0</v>
      </c>
      <c r="G281" s="80">
        <f ca="1">IFERROR(IF(AND(ABS(SUMIFS(D$2:D281,J$2:J281,J281)-SUMIFS(E$2:E281,J$2:J281,J281)+VLOOKUP(J281,Master!B$1:F$101,5,FALSE))&gt;1000,CD&lt;&gt;PD),"XXXXX",IFERROR(SUMIFS(D$2:D281,J$2:J281,J281)-SUMIFS(E$2:E281,J$2:J281,J281)+VLOOKUP(J281,Master!B$1:F$101,5,FALSE),IF(H281&gt;EOF,"","Balance"))),IF(H281&gt;EOF,"","Balance"))</f>
        <v>-132</v>
      </c>
      <c r="H281" s="45">
        <f ca="1">IFERROR(IF(COUNTIF(H$2:H280,H280)&gt;VLOOKUP(H280,LC,2,FALSE),H280+1,H280),"")</f>
        <v>27</v>
      </c>
      <c r="I281" s="45">
        <f ca="1">IFERROR(VLOOKUP(H281,IF(H281=H280,INDIRECT("JournalEntry!"&amp;JournalEntry!D$2214&amp;I280+1&amp;JournalEntry!L$2214),INDIRECT("JournalEntry!"&amp;JournalEntry!C$2214)),2,FALSE),"")</f>
        <v>203</v>
      </c>
      <c r="J281" s="191" t="str">
        <f t="shared" ca="1" si="34"/>
        <v>Cash</v>
      </c>
    </row>
    <row r="282" spans="1:10">
      <c r="A282" s="205">
        <f t="shared" ca="1" si="35"/>
        <v>103</v>
      </c>
      <c r="B282" s="203">
        <f t="shared" ca="1" si="29"/>
        <v>41222</v>
      </c>
      <c r="C282" s="304" t="str">
        <f t="shared" ca="1" si="30"/>
        <v>By Customers 6 Rs/- 8</v>
      </c>
      <c r="D282" s="192">
        <f t="shared" ca="1" si="31"/>
        <v>8</v>
      </c>
      <c r="E282" s="192">
        <f t="shared" ca="1" si="32"/>
        <v>0</v>
      </c>
      <c r="F282" s="193">
        <f t="shared" ca="1" si="33"/>
        <v>0</v>
      </c>
      <c r="G282" s="80">
        <f ca="1">IFERROR(IF(AND(ABS(SUMIFS(D$2:D282,J$2:J282,J282)-SUMIFS(E$2:E282,J$2:J282,J282)+VLOOKUP(J282,Master!B$1:F$101,5,FALSE))&gt;1000,CD&lt;&gt;PD),"XXXXX",IFERROR(SUMIFS(D$2:D282,J$2:J282,J282)-SUMIFS(E$2:E282,J$2:J282,J282)+VLOOKUP(J282,Master!B$1:F$101,5,FALSE),IF(H282&gt;EOF,"","Balance"))),IF(H282&gt;EOF,"","Balance"))</f>
        <v>-124</v>
      </c>
      <c r="H282" s="45">
        <f ca="1">IFERROR(IF(COUNTIF(H$2:H281,H281)&gt;VLOOKUP(H281,LC,2,FALSE),H281+1,H281),"")</f>
        <v>27</v>
      </c>
      <c r="I282" s="45">
        <f ca="1">IFERROR(VLOOKUP(H282,IF(H282=H281,INDIRECT("JournalEntry!"&amp;JournalEntry!D$2214&amp;I281+1&amp;JournalEntry!L$2214),INDIRECT("JournalEntry!"&amp;JournalEntry!C$2214)),2,FALSE),"")</f>
        <v>207</v>
      </c>
      <c r="J282" s="191" t="str">
        <f t="shared" ca="1" si="34"/>
        <v>Cash</v>
      </c>
    </row>
    <row r="283" spans="1:10">
      <c r="A283" s="205">
        <f t="shared" ca="1" si="35"/>
        <v>105</v>
      </c>
      <c r="B283" s="203">
        <f t="shared" ca="1" si="29"/>
        <v>41180</v>
      </c>
      <c r="C283" s="304" t="str">
        <f t="shared" ca="1" si="30"/>
        <v>By Customers 4 Rs/- 3</v>
      </c>
      <c r="D283" s="192">
        <f t="shared" ca="1" si="31"/>
        <v>3</v>
      </c>
      <c r="E283" s="192">
        <f t="shared" ca="1" si="32"/>
        <v>0</v>
      </c>
      <c r="F283" s="193">
        <f t="shared" ca="1" si="33"/>
        <v>0</v>
      </c>
      <c r="G283" s="80">
        <f ca="1">IFERROR(IF(AND(ABS(SUMIFS(D$2:D283,J$2:J283,J283)-SUMIFS(E$2:E283,J$2:J283,J283)+VLOOKUP(J283,Master!B$1:F$101,5,FALSE))&gt;1000,CD&lt;&gt;PD),"XXXXX",IFERROR(SUMIFS(D$2:D283,J$2:J283,J283)-SUMIFS(E$2:E283,J$2:J283,J283)+VLOOKUP(J283,Master!B$1:F$101,5,FALSE),IF(H283&gt;EOF,"","Balance"))),IF(H283&gt;EOF,"","Balance"))</f>
        <v>-121</v>
      </c>
      <c r="H283" s="45">
        <f ca="1">IFERROR(IF(COUNTIF(H$2:H282,H282)&gt;VLOOKUP(H282,LC,2,FALSE),H282+1,H282),"")</f>
        <v>27</v>
      </c>
      <c r="I283" s="45">
        <f ca="1">IFERROR(VLOOKUP(H283,IF(H283=H282,INDIRECT("JournalEntry!"&amp;JournalEntry!D$2214&amp;I282+1&amp;JournalEntry!L$2214),INDIRECT("JournalEntry!"&amp;JournalEntry!C$2214)),2,FALSE),"")</f>
        <v>211</v>
      </c>
      <c r="J283" s="191" t="str">
        <f t="shared" ca="1" si="34"/>
        <v>Cash</v>
      </c>
    </row>
    <row r="284" spans="1:10">
      <c r="A284" s="205">
        <f t="shared" ca="1" si="35"/>
        <v>107</v>
      </c>
      <c r="B284" s="203">
        <f t="shared" ca="1" si="29"/>
        <v>41010</v>
      </c>
      <c r="C284" s="304" t="str">
        <f t="shared" ca="1" si="30"/>
        <v>By Customers 4 Rs/- 5</v>
      </c>
      <c r="D284" s="192">
        <f t="shared" ca="1" si="31"/>
        <v>5</v>
      </c>
      <c r="E284" s="192">
        <f t="shared" ca="1" si="32"/>
        <v>0</v>
      </c>
      <c r="F284" s="193">
        <f t="shared" ca="1" si="33"/>
        <v>0</v>
      </c>
      <c r="G284" s="80">
        <f ca="1">IFERROR(IF(AND(ABS(SUMIFS(D$2:D284,J$2:J284,J284)-SUMIFS(E$2:E284,J$2:J284,J284)+VLOOKUP(J284,Master!B$1:F$101,5,FALSE))&gt;1000,CD&lt;&gt;PD),"XXXXX",IFERROR(SUMIFS(D$2:D284,J$2:J284,J284)-SUMIFS(E$2:E284,J$2:J284,J284)+VLOOKUP(J284,Master!B$1:F$101,5,FALSE),IF(H284&gt;EOF,"","Balance"))),IF(H284&gt;EOF,"","Balance"))</f>
        <v>-116</v>
      </c>
      <c r="H284" s="45">
        <f ca="1">IFERROR(IF(COUNTIF(H$2:H283,H283)&gt;VLOOKUP(H283,LC,2,FALSE),H283+1,H283),"")</f>
        <v>27</v>
      </c>
      <c r="I284" s="45">
        <f ca="1">IFERROR(VLOOKUP(H284,IF(H284=H283,INDIRECT("JournalEntry!"&amp;JournalEntry!D$2214&amp;I283+1&amp;JournalEntry!L$2214),INDIRECT("JournalEntry!"&amp;JournalEntry!C$2214)),2,FALSE),"")</f>
        <v>215</v>
      </c>
      <c r="J284" s="191" t="str">
        <f t="shared" ca="1" si="34"/>
        <v>Cash</v>
      </c>
    </row>
    <row r="285" spans="1:10">
      <c r="A285" s="205">
        <f t="shared" ca="1" si="35"/>
        <v>109</v>
      </c>
      <c r="B285" s="203">
        <f t="shared" ca="1" si="29"/>
        <v>41036</v>
      </c>
      <c r="C285" s="304" t="str">
        <f t="shared" ca="1" si="30"/>
        <v>By Customers 6 Rs/- 7</v>
      </c>
      <c r="D285" s="192">
        <f t="shared" ca="1" si="31"/>
        <v>7</v>
      </c>
      <c r="E285" s="192">
        <f t="shared" ca="1" si="32"/>
        <v>0</v>
      </c>
      <c r="F285" s="193">
        <f t="shared" ca="1" si="33"/>
        <v>0</v>
      </c>
      <c r="G285" s="80">
        <f ca="1">IFERROR(IF(AND(ABS(SUMIFS(D$2:D285,J$2:J285,J285)-SUMIFS(E$2:E285,J$2:J285,J285)+VLOOKUP(J285,Master!B$1:F$101,5,FALSE))&gt;1000,CD&lt;&gt;PD),"XXXXX",IFERROR(SUMIFS(D$2:D285,J$2:J285,J285)-SUMIFS(E$2:E285,J$2:J285,J285)+VLOOKUP(J285,Master!B$1:F$101,5,FALSE),IF(H285&gt;EOF,"","Balance"))),IF(H285&gt;EOF,"","Balance"))</f>
        <v>-109</v>
      </c>
      <c r="H285" s="45">
        <f ca="1">IFERROR(IF(COUNTIF(H$2:H284,H284)&gt;VLOOKUP(H284,LC,2,FALSE),H284+1,H284),"")</f>
        <v>27</v>
      </c>
      <c r="I285" s="45">
        <f ca="1">IFERROR(VLOOKUP(H285,IF(H285=H284,INDIRECT("JournalEntry!"&amp;JournalEntry!D$2214&amp;I284+1&amp;JournalEntry!L$2214),INDIRECT("JournalEntry!"&amp;JournalEntry!C$2214)),2,FALSE),"")</f>
        <v>219</v>
      </c>
      <c r="J285" s="191" t="str">
        <f t="shared" ca="1" si="34"/>
        <v>Cash</v>
      </c>
    </row>
    <row r="286" spans="1:10">
      <c r="A286" s="205">
        <f t="shared" ca="1" si="35"/>
        <v>111</v>
      </c>
      <c r="B286" s="203">
        <f t="shared" ca="1" si="29"/>
        <v>41079</v>
      </c>
      <c r="C286" s="304" t="str">
        <f t="shared" ca="1" si="30"/>
        <v>By Customers 2 Rs/- 1</v>
      </c>
      <c r="D286" s="192">
        <f t="shared" ca="1" si="31"/>
        <v>1</v>
      </c>
      <c r="E286" s="192">
        <f t="shared" ca="1" si="32"/>
        <v>0</v>
      </c>
      <c r="F286" s="193">
        <f t="shared" ca="1" si="33"/>
        <v>0</v>
      </c>
      <c r="G286" s="80">
        <f ca="1">IFERROR(IF(AND(ABS(SUMIFS(D$2:D286,J$2:J286,J286)-SUMIFS(E$2:E286,J$2:J286,J286)+VLOOKUP(J286,Master!B$1:F$101,5,FALSE))&gt;1000,CD&lt;&gt;PD),"XXXXX",IFERROR(SUMIFS(D$2:D286,J$2:J286,J286)-SUMIFS(E$2:E286,J$2:J286,J286)+VLOOKUP(J286,Master!B$1:F$101,5,FALSE),IF(H286&gt;EOF,"","Balance"))),IF(H286&gt;EOF,"","Balance"))</f>
        <v>-108</v>
      </c>
      <c r="H286" s="45">
        <f ca="1">IFERROR(IF(COUNTIF(H$2:H285,H285)&gt;VLOOKUP(H285,LC,2,FALSE),H285+1,H285),"")</f>
        <v>27</v>
      </c>
      <c r="I286" s="45">
        <f ca="1">IFERROR(VLOOKUP(H286,IF(H286=H285,INDIRECT("JournalEntry!"&amp;JournalEntry!D$2214&amp;I285+1&amp;JournalEntry!L$2214),INDIRECT("JournalEntry!"&amp;JournalEntry!C$2214)),2,FALSE),"")</f>
        <v>223</v>
      </c>
      <c r="J286" s="191" t="str">
        <f t="shared" ca="1" si="34"/>
        <v>Cash</v>
      </c>
    </row>
    <row r="287" spans="1:10">
      <c r="A287" s="205">
        <f t="shared" ca="1" si="35"/>
        <v>113</v>
      </c>
      <c r="B287" s="203">
        <f t="shared" ca="1" si="29"/>
        <v>41224</v>
      </c>
      <c r="C287" s="304" t="str">
        <f t="shared" ca="1" si="30"/>
        <v>By Customers 7 Rs/- 10</v>
      </c>
      <c r="D287" s="192">
        <f t="shared" ca="1" si="31"/>
        <v>10</v>
      </c>
      <c r="E287" s="192">
        <f t="shared" ca="1" si="32"/>
        <v>0</v>
      </c>
      <c r="F287" s="193">
        <f t="shared" ca="1" si="33"/>
        <v>0</v>
      </c>
      <c r="G287" s="80">
        <f ca="1">IFERROR(IF(AND(ABS(SUMIFS(D$2:D287,J$2:J287,J287)-SUMIFS(E$2:E287,J$2:J287,J287)+VLOOKUP(J287,Master!B$1:F$101,5,FALSE))&gt;1000,CD&lt;&gt;PD),"XXXXX",IFERROR(SUMIFS(D$2:D287,J$2:J287,J287)-SUMIFS(E$2:E287,J$2:J287,J287)+VLOOKUP(J287,Master!B$1:F$101,5,FALSE),IF(H287&gt;EOF,"","Balance"))),IF(H287&gt;EOF,"","Balance"))</f>
        <v>-98</v>
      </c>
      <c r="H287" s="45">
        <f ca="1">IFERROR(IF(COUNTIF(H$2:H286,H286)&gt;VLOOKUP(H286,LC,2,FALSE),H286+1,H286),"")</f>
        <v>27</v>
      </c>
      <c r="I287" s="45">
        <f ca="1">IFERROR(VLOOKUP(H287,IF(H287=H286,INDIRECT("JournalEntry!"&amp;JournalEntry!D$2214&amp;I286+1&amp;JournalEntry!L$2214),INDIRECT("JournalEntry!"&amp;JournalEntry!C$2214)),2,FALSE),"")</f>
        <v>227</v>
      </c>
      <c r="J287" s="191" t="str">
        <f t="shared" ca="1" si="34"/>
        <v>Cash</v>
      </c>
    </row>
    <row r="288" spans="1:10">
      <c r="A288" s="205">
        <f t="shared" ca="1" si="35"/>
        <v>115</v>
      </c>
      <c r="B288" s="203">
        <f t="shared" ca="1" si="29"/>
        <v>41236</v>
      </c>
      <c r="C288" s="304" t="str">
        <f t="shared" ca="1" si="30"/>
        <v>By Customers 7 Rs/- 1</v>
      </c>
      <c r="D288" s="192">
        <f t="shared" ca="1" si="31"/>
        <v>1</v>
      </c>
      <c r="E288" s="192">
        <f t="shared" ca="1" si="32"/>
        <v>0</v>
      </c>
      <c r="F288" s="193">
        <f t="shared" ca="1" si="33"/>
        <v>0</v>
      </c>
      <c r="G288" s="80">
        <f ca="1">IFERROR(IF(AND(ABS(SUMIFS(D$2:D288,J$2:J288,J288)-SUMIFS(E$2:E288,J$2:J288,J288)+VLOOKUP(J288,Master!B$1:F$101,5,FALSE))&gt;1000,CD&lt;&gt;PD),"XXXXX",IFERROR(SUMIFS(D$2:D288,J$2:J288,J288)-SUMIFS(E$2:E288,J$2:J288,J288)+VLOOKUP(J288,Master!B$1:F$101,5,FALSE),IF(H288&gt;EOF,"","Balance"))),IF(H288&gt;EOF,"","Balance"))</f>
        <v>-97</v>
      </c>
      <c r="H288" s="45">
        <f ca="1">IFERROR(IF(COUNTIF(H$2:H287,H287)&gt;VLOOKUP(H287,LC,2,FALSE),H287+1,H287),"")</f>
        <v>27</v>
      </c>
      <c r="I288" s="45">
        <f ca="1">IFERROR(VLOOKUP(H288,IF(H288=H287,INDIRECT("JournalEntry!"&amp;JournalEntry!D$2214&amp;I287+1&amp;JournalEntry!L$2214),INDIRECT("JournalEntry!"&amp;JournalEntry!C$2214)),2,FALSE),"")</f>
        <v>231</v>
      </c>
      <c r="J288" s="191" t="str">
        <f t="shared" ca="1" si="34"/>
        <v>Cash</v>
      </c>
    </row>
    <row r="289" spans="1:10">
      <c r="A289" s="205">
        <f t="shared" ca="1" si="35"/>
        <v>117</v>
      </c>
      <c r="B289" s="203">
        <f t="shared" ca="1" si="29"/>
        <v>41201</v>
      </c>
      <c r="C289" s="304" t="str">
        <f t="shared" ca="1" si="30"/>
        <v>By Customers 4 Rs/- 4</v>
      </c>
      <c r="D289" s="192">
        <f t="shared" ca="1" si="31"/>
        <v>4</v>
      </c>
      <c r="E289" s="192">
        <f t="shared" ca="1" si="32"/>
        <v>0</v>
      </c>
      <c r="F289" s="193">
        <f t="shared" ca="1" si="33"/>
        <v>0</v>
      </c>
      <c r="G289" s="80">
        <f ca="1">IFERROR(IF(AND(ABS(SUMIFS(D$2:D289,J$2:J289,J289)-SUMIFS(E$2:E289,J$2:J289,J289)+VLOOKUP(J289,Master!B$1:F$101,5,FALSE))&gt;1000,CD&lt;&gt;PD),"XXXXX",IFERROR(SUMIFS(D$2:D289,J$2:J289,J289)-SUMIFS(E$2:E289,J$2:J289,J289)+VLOOKUP(J289,Master!B$1:F$101,5,FALSE),IF(H289&gt;EOF,"","Balance"))),IF(H289&gt;EOF,"","Balance"))</f>
        <v>-93</v>
      </c>
      <c r="H289" s="45">
        <f ca="1">IFERROR(IF(COUNTIF(H$2:H288,H288)&gt;VLOOKUP(H288,LC,2,FALSE),H288+1,H288),"")</f>
        <v>27</v>
      </c>
      <c r="I289" s="45">
        <f ca="1">IFERROR(VLOOKUP(H289,IF(H289=H288,INDIRECT("JournalEntry!"&amp;JournalEntry!D$2214&amp;I288+1&amp;JournalEntry!L$2214),INDIRECT("JournalEntry!"&amp;JournalEntry!C$2214)),2,FALSE),"")</f>
        <v>235</v>
      </c>
      <c r="J289" s="191" t="str">
        <f t="shared" ca="1" si="34"/>
        <v>Cash</v>
      </c>
    </row>
    <row r="290" spans="1:10">
      <c r="A290" s="205">
        <f t="shared" ca="1" si="35"/>
        <v>119</v>
      </c>
      <c r="B290" s="203">
        <f t="shared" ca="1" si="29"/>
        <v>41251</v>
      </c>
      <c r="C290" s="304" t="str">
        <f t="shared" ca="1" si="30"/>
        <v>By Customers 5 Rs/- 2</v>
      </c>
      <c r="D290" s="192">
        <f t="shared" ca="1" si="31"/>
        <v>2</v>
      </c>
      <c r="E290" s="192">
        <f t="shared" ca="1" si="32"/>
        <v>0</v>
      </c>
      <c r="F290" s="193">
        <f t="shared" ca="1" si="33"/>
        <v>0</v>
      </c>
      <c r="G290" s="80">
        <f ca="1">IFERROR(IF(AND(ABS(SUMIFS(D$2:D290,J$2:J290,J290)-SUMIFS(E$2:E290,J$2:J290,J290)+VLOOKUP(J290,Master!B$1:F$101,5,FALSE))&gt;1000,CD&lt;&gt;PD),"XXXXX",IFERROR(SUMIFS(D$2:D290,J$2:J290,J290)-SUMIFS(E$2:E290,J$2:J290,J290)+VLOOKUP(J290,Master!B$1:F$101,5,FALSE),IF(H290&gt;EOF,"","Balance"))),IF(H290&gt;EOF,"","Balance"))</f>
        <v>-91</v>
      </c>
      <c r="H290" s="45">
        <f ca="1">IFERROR(IF(COUNTIF(H$2:H289,H289)&gt;VLOOKUP(H289,LC,2,FALSE),H289+1,H289),"")</f>
        <v>27</v>
      </c>
      <c r="I290" s="45">
        <f ca="1">IFERROR(VLOOKUP(H290,IF(H290=H289,INDIRECT("JournalEntry!"&amp;JournalEntry!D$2214&amp;I289+1&amp;JournalEntry!L$2214),INDIRECT("JournalEntry!"&amp;JournalEntry!C$2214)),2,FALSE),"")</f>
        <v>239</v>
      </c>
      <c r="J290" s="191" t="str">
        <f t="shared" ca="1" si="34"/>
        <v>Cash</v>
      </c>
    </row>
    <row r="291" spans="1:10">
      <c r="A291" s="205">
        <f t="shared" ca="1" si="35"/>
        <v>121</v>
      </c>
      <c r="B291" s="203">
        <f t="shared" ca="1" si="29"/>
        <v>41045</v>
      </c>
      <c r="C291" s="304" t="str">
        <f t="shared" ca="1" si="30"/>
        <v>By Customers 8 Rs/- 1</v>
      </c>
      <c r="D291" s="192">
        <f t="shared" ca="1" si="31"/>
        <v>1</v>
      </c>
      <c r="E291" s="192">
        <f t="shared" ca="1" si="32"/>
        <v>0</v>
      </c>
      <c r="F291" s="193">
        <f t="shared" ca="1" si="33"/>
        <v>0</v>
      </c>
      <c r="G291" s="80">
        <f ca="1">IFERROR(IF(AND(ABS(SUMIFS(D$2:D291,J$2:J291,J291)-SUMIFS(E$2:E291,J$2:J291,J291)+VLOOKUP(J291,Master!B$1:F$101,5,FALSE))&gt;1000,CD&lt;&gt;PD),"XXXXX",IFERROR(SUMIFS(D$2:D291,J$2:J291,J291)-SUMIFS(E$2:E291,J$2:J291,J291)+VLOOKUP(J291,Master!B$1:F$101,5,FALSE),IF(H291&gt;EOF,"","Balance"))),IF(H291&gt;EOF,"","Balance"))</f>
        <v>-90</v>
      </c>
      <c r="H291" s="45">
        <f ca="1">IFERROR(IF(COUNTIF(H$2:H290,H290)&gt;VLOOKUP(H290,LC,2,FALSE),H290+1,H290),"")</f>
        <v>27</v>
      </c>
      <c r="I291" s="45">
        <f ca="1">IFERROR(VLOOKUP(H291,IF(H291=H290,INDIRECT("JournalEntry!"&amp;JournalEntry!D$2214&amp;I290+1&amp;JournalEntry!L$2214),INDIRECT("JournalEntry!"&amp;JournalEntry!C$2214)),2,FALSE),"")</f>
        <v>243</v>
      </c>
      <c r="J291" s="191" t="str">
        <f t="shared" ca="1" si="34"/>
        <v>Cash</v>
      </c>
    </row>
    <row r="292" spans="1:10">
      <c r="A292" s="205">
        <f t="shared" ca="1" si="35"/>
        <v>123</v>
      </c>
      <c r="B292" s="203">
        <f t="shared" ca="1" si="29"/>
        <v>41018</v>
      </c>
      <c r="C292" s="304" t="str">
        <f t="shared" ca="1" si="30"/>
        <v>By Customers 7 Rs/- 6</v>
      </c>
      <c r="D292" s="192">
        <f t="shared" ca="1" si="31"/>
        <v>6</v>
      </c>
      <c r="E292" s="192">
        <f t="shared" ca="1" si="32"/>
        <v>0</v>
      </c>
      <c r="F292" s="193">
        <f t="shared" ca="1" si="33"/>
        <v>0</v>
      </c>
      <c r="G292" s="80">
        <f ca="1">IFERROR(IF(AND(ABS(SUMIFS(D$2:D292,J$2:J292,J292)-SUMIFS(E$2:E292,J$2:J292,J292)+VLOOKUP(J292,Master!B$1:F$101,5,FALSE))&gt;1000,CD&lt;&gt;PD),"XXXXX",IFERROR(SUMIFS(D$2:D292,J$2:J292,J292)-SUMIFS(E$2:E292,J$2:J292,J292)+VLOOKUP(J292,Master!B$1:F$101,5,FALSE),IF(H292&gt;EOF,"","Balance"))),IF(H292&gt;EOF,"","Balance"))</f>
        <v>-84</v>
      </c>
      <c r="H292" s="45">
        <f ca="1">IFERROR(IF(COUNTIF(H$2:H291,H291)&gt;VLOOKUP(H291,LC,2,FALSE),H291+1,H291),"")</f>
        <v>27</v>
      </c>
      <c r="I292" s="45">
        <f ca="1">IFERROR(VLOOKUP(H292,IF(H292=H291,INDIRECT("JournalEntry!"&amp;JournalEntry!D$2214&amp;I291+1&amp;JournalEntry!L$2214),INDIRECT("JournalEntry!"&amp;JournalEntry!C$2214)),2,FALSE),"")</f>
        <v>247</v>
      </c>
      <c r="J292" s="191" t="str">
        <f t="shared" ca="1" si="34"/>
        <v>Cash</v>
      </c>
    </row>
    <row r="293" spans="1:10">
      <c r="A293" s="205">
        <f t="shared" ca="1" si="35"/>
        <v>125</v>
      </c>
      <c r="B293" s="203">
        <f t="shared" ca="1" si="29"/>
        <v>41045</v>
      </c>
      <c r="C293" s="304" t="str">
        <f t="shared" ca="1" si="30"/>
        <v>By Customers 8 Rs/- 4</v>
      </c>
      <c r="D293" s="192">
        <f t="shared" ca="1" si="31"/>
        <v>4</v>
      </c>
      <c r="E293" s="192">
        <f t="shared" ca="1" si="32"/>
        <v>0</v>
      </c>
      <c r="F293" s="193">
        <f t="shared" ca="1" si="33"/>
        <v>0</v>
      </c>
      <c r="G293" s="80">
        <f ca="1">IFERROR(IF(AND(ABS(SUMIFS(D$2:D293,J$2:J293,J293)-SUMIFS(E$2:E293,J$2:J293,J293)+VLOOKUP(J293,Master!B$1:F$101,5,FALSE))&gt;1000,CD&lt;&gt;PD),"XXXXX",IFERROR(SUMIFS(D$2:D293,J$2:J293,J293)-SUMIFS(E$2:E293,J$2:J293,J293)+VLOOKUP(J293,Master!B$1:F$101,5,FALSE),IF(H293&gt;EOF,"","Balance"))),IF(H293&gt;EOF,"","Balance"))</f>
        <v>-80</v>
      </c>
      <c r="H293" s="45">
        <f ca="1">IFERROR(IF(COUNTIF(H$2:H292,H292)&gt;VLOOKUP(H292,LC,2,FALSE),H292+1,H292),"")</f>
        <v>27</v>
      </c>
      <c r="I293" s="45">
        <f ca="1">IFERROR(VLOOKUP(H293,IF(H293=H292,INDIRECT("JournalEntry!"&amp;JournalEntry!D$2214&amp;I292+1&amp;JournalEntry!L$2214),INDIRECT("JournalEntry!"&amp;JournalEntry!C$2214)),2,FALSE),"")</f>
        <v>251</v>
      </c>
      <c r="J293" s="191" t="str">
        <f t="shared" ca="1" si="34"/>
        <v>Cash</v>
      </c>
    </row>
    <row r="294" spans="1:10">
      <c r="A294" s="205">
        <f t="shared" ca="1" si="35"/>
        <v>127</v>
      </c>
      <c r="B294" s="203">
        <f t="shared" ca="1" si="29"/>
        <v>41135</v>
      </c>
      <c r="C294" s="304" t="str">
        <f t="shared" ca="1" si="30"/>
        <v>By Customers 3 Rs/- 1</v>
      </c>
      <c r="D294" s="192">
        <f t="shared" ca="1" si="31"/>
        <v>1</v>
      </c>
      <c r="E294" s="192">
        <f t="shared" ca="1" si="32"/>
        <v>0</v>
      </c>
      <c r="F294" s="193">
        <f t="shared" ca="1" si="33"/>
        <v>0</v>
      </c>
      <c r="G294" s="80">
        <f ca="1">IFERROR(IF(AND(ABS(SUMIFS(D$2:D294,J$2:J294,J294)-SUMIFS(E$2:E294,J$2:J294,J294)+VLOOKUP(J294,Master!B$1:F$101,5,FALSE))&gt;1000,CD&lt;&gt;PD),"XXXXX",IFERROR(SUMIFS(D$2:D294,J$2:J294,J294)-SUMIFS(E$2:E294,J$2:J294,J294)+VLOOKUP(J294,Master!B$1:F$101,5,FALSE),IF(H294&gt;EOF,"","Balance"))),IF(H294&gt;EOF,"","Balance"))</f>
        <v>-79</v>
      </c>
      <c r="H294" s="45">
        <f ca="1">IFERROR(IF(COUNTIF(H$2:H293,H293)&gt;VLOOKUP(H293,LC,2,FALSE),H293+1,H293),"")</f>
        <v>27</v>
      </c>
      <c r="I294" s="45">
        <f ca="1">IFERROR(VLOOKUP(H294,IF(H294=H293,INDIRECT("JournalEntry!"&amp;JournalEntry!D$2214&amp;I293+1&amp;JournalEntry!L$2214),INDIRECT("JournalEntry!"&amp;JournalEntry!C$2214)),2,FALSE),"")</f>
        <v>255</v>
      </c>
      <c r="J294" s="191" t="str">
        <f t="shared" ca="1" si="34"/>
        <v>Cash</v>
      </c>
    </row>
    <row r="295" spans="1:10">
      <c r="A295" s="205">
        <f t="shared" ca="1" si="35"/>
        <v>129</v>
      </c>
      <c r="B295" s="203">
        <f t="shared" ca="1" si="29"/>
        <v>41204</v>
      </c>
      <c r="C295" s="304" t="str">
        <f t="shared" ca="1" si="30"/>
        <v>By Customers 1 Rs/- 7</v>
      </c>
      <c r="D295" s="192">
        <f t="shared" ca="1" si="31"/>
        <v>7</v>
      </c>
      <c r="E295" s="192">
        <f t="shared" ca="1" si="32"/>
        <v>0</v>
      </c>
      <c r="F295" s="193">
        <f t="shared" ca="1" si="33"/>
        <v>0</v>
      </c>
      <c r="G295" s="80">
        <f ca="1">IFERROR(IF(AND(ABS(SUMIFS(D$2:D295,J$2:J295,J295)-SUMIFS(E$2:E295,J$2:J295,J295)+VLOOKUP(J295,Master!B$1:F$101,5,FALSE))&gt;1000,CD&lt;&gt;PD),"XXXXX",IFERROR(SUMIFS(D$2:D295,J$2:J295,J295)-SUMIFS(E$2:E295,J$2:J295,J295)+VLOOKUP(J295,Master!B$1:F$101,5,FALSE),IF(H295&gt;EOF,"","Balance"))),IF(H295&gt;EOF,"","Balance"))</f>
        <v>-72</v>
      </c>
      <c r="H295" s="45">
        <f ca="1">IFERROR(IF(COUNTIF(H$2:H294,H294)&gt;VLOOKUP(H294,LC,2,FALSE),H294+1,H294),"")</f>
        <v>27</v>
      </c>
      <c r="I295" s="45">
        <f ca="1">IFERROR(VLOOKUP(H295,IF(H295=H294,INDIRECT("JournalEntry!"&amp;JournalEntry!D$2214&amp;I294+1&amp;JournalEntry!L$2214),INDIRECT("JournalEntry!"&amp;JournalEntry!C$2214)),2,FALSE),"")</f>
        <v>259</v>
      </c>
      <c r="J295" s="191" t="str">
        <f t="shared" ca="1" si="34"/>
        <v>Cash</v>
      </c>
    </row>
    <row r="296" spans="1:10">
      <c r="A296" s="205">
        <f t="shared" ca="1" si="35"/>
        <v>131</v>
      </c>
      <c r="B296" s="203">
        <f t="shared" ca="1" si="29"/>
        <v>41199</v>
      </c>
      <c r="C296" s="304" t="str">
        <f t="shared" ca="1" si="30"/>
        <v>By Customers 2 Rs/- 8</v>
      </c>
      <c r="D296" s="192">
        <f t="shared" ca="1" si="31"/>
        <v>8</v>
      </c>
      <c r="E296" s="192">
        <f t="shared" ca="1" si="32"/>
        <v>0</v>
      </c>
      <c r="F296" s="193">
        <f t="shared" ca="1" si="33"/>
        <v>0</v>
      </c>
      <c r="G296" s="80">
        <f ca="1">IFERROR(IF(AND(ABS(SUMIFS(D$2:D296,J$2:J296,J296)-SUMIFS(E$2:E296,J$2:J296,J296)+VLOOKUP(J296,Master!B$1:F$101,5,FALSE))&gt;1000,CD&lt;&gt;PD),"XXXXX",IFERROR(SUMIFS(D$2:D296,J$2:J296,J296)-SUMIFS(E$2:E296,J$2:J296,J296)+VLOOKUP(J296,Master!B$1:F$101,5,FALSE),IF(H296&gt;EOF,"","Balance"))),IF(H296&gt;EOF,"","Balance"))</f>
        <v>-64</v>
      </c>
      <c r="H296" s="45">
        <f ca="1">IFERROR(IF(COUNTIF(H$2:H295,H295)&gt;VLOOKUP(H295,LC,2,FALSE),H295+1,H295),"")</f>
        <v>27</v>
      </c>
      <c r="I296" s="45">
        <f ca="1">IFERROR(VLOOKUP(H296,IF(H296=H295,INDIRECT("JournalEntry!"&amp;JournalEntry!D$2214&amp;I295+1&amp;JournalEntry!L$2214),INDIRECT("JournalEntry!"&amp;JournalEntry!C$2214)),2,FALSE),"")</f>
        <v>263</v>
      </c>
      <c r="J296" s="191" t="str">
        <f t="shared" ca="1" si="34"/>
        <v>Cash</v>
      </c>
    </row>
    <row r="297" spans="1:10">
      <c r="A297" s="205">
        <f t="shared" ca="1" si="35"/>
        <v>133</v>
      </c>
      <c r="B297" s="203">
        <f t="shared" ca="1" si="29"/>
        <v>41068</v>
      </c>
      <c r="C297" s="304" t="str">
        <f t="shared" ca="1" si="30"/>
        <v>By Customers 4 Rs/- 9</v>
      </c>
      <c r="D297" s="192">
        <f t="shared" ca="1" si="31"/>
        <v>9</v>
      </c>
      <c r="E297" s="192">
        <f t="shared" ca="1" si="32"/>
        <v>0</v>
      </c>
      <c r="F297" s="193">
        <f t="shared" ca="1" si="33"/>
        <v>0</v>
      </c>
      <c r="G297" s="80">
        <f ca="1">IFERROR(IF(AND(ABS(SUMIFS(D$2:D297,J$2:J297,J297)-SUMIFS(E$2:E297,J$2:J297,J297)+VLOOKUP(J297,Master!B$1:F$101,5,FALSE))&gt;1000,CD&lt;&gt;PD),"XXXXX",IFERROR(SUMIFS(D$2:D297,J$2:J297,J297)-SUMIFS(E$2:E297,J$2:J297,J297)+VLOOKUP(J297,Master!B$1:F$101,5,FALSE),IF(H297&gt;EOF,"","Balance"))),IF(H297&gt;EOF,"","Balance"))</f>
        <v>-55</v>
      </c>
      <c r="H297" s="45">
        <f ca="1">IFERROR(IF(COUNTIF(H$2:H296,H296)&gt;VLOOKUP(H296,LC,2,FALSE),H296+1,H296),"")</f>
        <v>27</v>
      </c>
      <c r="I297" s="45">
        <f ca="1">IFERROR(VLOOKUP(H297,IF(H297=H296,INDIRECT("JournalEntry!"&amp;JournalEntry!D$2214&amp;I296+1&amp;JournalEntry!L$2214),INDIRECT("JournalEntry!"&amp;JournalEntry!C$2214)),2,FALSE),"")</f>
        <v>267</v>
      </c>
      <c r="J297" s="191" t="str">
        <f t="shared" ca="1" si="34"/>
        <v>Cash</v>
      </c>
    </row>
    <row r="298" spans="1:10">
      <c r="A298" s="205">
        <f t="shared" ca="1" si="35"/>
        <v>135</v>
      </c>
      <c r="B298" s="203">
        <f t="shared" ca="1" si="29"/>
        <v>41148</v>
      </c>
      <c r="C298" s="304" t="str">
        <f t="shared" ca="1" si="30"/>
        <v>By Customers 8 Rs/- 3</v>
      </c>
      <c r="D298" s="192">
        <f t="shared" ca="1" si="31"/>
        <v>3</v>
      </c>
      <c r="E298" s="192">
        <f t="shared" ca="1" si="32"/>
        <v>0</v>
      </c>
      <c r="F298" s="193">
        <f t="shared" ca="1" si="33"/>
        <v>0</v>
      </c>
      <c r="G298" s="80">
        <f ca="1">IFERROR(IF(AND(ABS(SUMIFS(D$2:D298,J$2:J298,J298)-SUMIFS(E$2:E298,J$2:J298,J298)+VLOOKUP(J298,Master!B$1:F$101,5,FALSE))&gt;1000,CD&lt;&gt;PD),"XXXXX",IFERROR(SUMIFS(D$2:D298,J$2:J298,J298)-SUMIFS(E$2:E298,J$2:J298,J298)+VLOOKUP(J298,Master!B$1:F$101,5,FALSE),IF(H298&gt;EOF,"","Balance"))),IF(H298&gt;EOF,"","Balance"))</f>
        <v>-52</v>
      </c>
      <c r="H298" s="45">
        <f ca="1">IFERROR(IF(COUNTIF(H$2:H297,H297)&gt;VLOOKUP(H297,LC,2,FALSE),H297+1,H297),"")</f>
        <v>27</v>
      </c>
      <c r="I298" s="45">
        <f ca="1">IFERROR(VLOOKUP(H298,IF(H298=H297,INDIRECT("JournalEntry!"&amp;JournalEntry!D$2214&amp;I297+1&amp;JournalEntry!L$2214),INDIRECT("JournalEntry!"&amp;JournalEntry!C$2214)),2,FALSE),"")</f>
        <v>271</v>
      </c>
      <c r="J298" s="191" t="str">
        <f t="shared" ca="1" si="34"/>
        <v>Cash</v>
      </c>
    </row>
    <row r="299" spans="1:10">
      <c r="A299" s="205">
        <f t="shared" ca="1" si="35"/>
        <v>137</v>
      </c>
      <c r="B299" s="203">
        <f t="shared" ca="1" si="29"/>
        <v>41184</v>
      </c>
      <c r="C299" s="304" t="str">
        <f t="shared" ca="1" si="30"/>
        <v>By Customers 2 Rs/- 9</v>
      </c>
      <c r="D299" s="192">
        <f t="shared" ca="1" si="31"/>
        <v>9</v>
      </c>
      <c r="E299" s="192">
        <f t="shared" ca="1" si="32"/>
        <v>0</v>
      </c>
      <c r="F299" s="193">
        <f t="shared" ca="1" si="33"/>
        <v>0</v>
      </c>
      <c r="G299" s="80">
        <f ca="1">IFERROR(IF(AND(ABS(SUMIFS(D$2:D299,J$2:J299,J299)-SUMIFS(E$2:E299,J$2:J299,J299)+VLOOKUP(J299,Master!B$1:F$101,5,FALSE))&gt;1000,CD&lt;&gt;PD),"XXXXX",IFERROR(SUMIFS(D$2:D299,J$2:J299,J299)-SUMIFS(E$2:E299,J$2:J299,J299)+VLOOKUP(J299,Master!B$1:F$101,5,FALSE),IF(H299&gt;EOF,"","Balance"))),IF(H299&gt;EOF,"","Balance"))</f>
        <v>-43</v>
      </c>
      <c r="H299" s="45">
        <f ca="1">IFERROR(IF(COUNTIF(H$2:H298,H298)&gt;VLOOKUP(H298,LC,2,FALSE),H298+1,H298),"")</f>
        <v>27</v>
      </c>
      <c r="I299" s="45">
        <f ca="1">IFERROR(VLOOKUP(H299,IF(H299=H298,INDIRECT("JournalEntry!"&amp;JournalEntry!D$2214&amp;I298+1&amp;JournalEntry!L$2214),INDIRECT("JournalEntry!"&amp;JournalEntry!C$2214)),2,FALSE),"")</f>
        <v>275</v>
      </c>
      <c r="J299" s="191" t="str">
        <f t="shared" ca="1" si="34"/>
        <v>Cash</v>
      </c>
    </row>
    <row r="300" spans="1:10">
      <c r="A300" s="205">
        <f t="shared" ca="1" si="35"/>
        <v>139</v>
      </c>
      <c r="B300" s="203">
        <f t="shared" ca="1" si="29"/>
        <v>41006</v>
      </c>
      <c r="C300" s="304" t="str">
        <f t="shared" ca="1" si="30"/>
        <v>By Customers 1 Rs/- 8</v>
      </c>
      <c r="D300" s="192">
        <f t="shared" ca="1" si="31"/>
        <v>8</v>
      </c>
      <c r="E300" s="192">
        <f t="shared" ca="1" si="32"/>
        <v>0</v>
      </c>
      <c r="F300" s="193">
        <f t="shared" ca="1" si="33"/>
        <v>0</v>
      </c>
      <c r="G300" s="80">
        <f ca="1">IFERROR(IF(AND(ABS(SUMIFS(D$2:D300,J$2:J300,J300)-SUMIFS(E$2:E300,J$2:J300,J300)+VLOOKUP(J300,Master!B$1:F$101,5,FALSE))&gt;1000,CD&lt;&gt;PD),"XXXXX",IFERROR(SUMIFS(D$2:D300,J$2:J300,J300)-SUMIFS(E$2:E300,J$2:J300,J300)+VLOOKUP(J300,Master!B$1:F$101,5,FALSE),IF(H300&gt;EOF,"","Balance"))),IF(H300&gt;EOF,"","Balance"))</f>
        <v>-35</v>
      </c>
      <c r="H300" s="45">
        <f ca="1">IFERROR(IF(COUNTIF(H$2:H299,H299)&gt;VLOOKUP(H299,LC,2,FALSE),H299+1,H299),"")</f>
        <v>27</v>
      </c>
      <c r="I300" s="45">
        <f ca="1">IFERROR(VLOOKUP(H300,IF(H300=H299,INDIRECT("JournalEntry!"&amp;JournalEntry!D$2214&amp;I299+1&amp;JournalEntry!L$2214),INDIRECT("JournalEntry!"&amp;JournalEntry!C$2214)),2,FALSE),"")</f>
        <v>279</v>
      </c>
      <c r="J300" s="191" t="str">
        <f t="shared" ca="1" si="34"/>
        <v>Cash</v>
      </c>
    </row>
    <row r="301" spans="1:10">
      <c r="A301" s="205">
        <f t="shared" ca="1" si="35"/>
        <v>141</v>
      </c>
      <c r="B301" s="203">
        <f t="shared" ca="1" si="29"/>
        <v>41168</v>
      </c>
      <c r="C301" s="304" t="str">
        <f t="shared" ca="1" si="30"/>
        <v>By Customers 3 Rs/- 2</v>
      </c>
      <c r="D301" s="192">
        <f t="shared" ca="1" si="31"/>
        <v>2</v>
      </c>
      <c r="E301" s="192">
        <f t="shared" ca="1" si="32"/>
        <v>0</v>
      </c>
      <c r="F301" s="193">
        <f t="shared" ca="1" si="33"/>
        <v>0</v>
      </c>
      <c r="G301" s="80">
        <f ca="1">IFERROR(IF(AND(ABS(SUMIFS(D$2:D301,J$2:J301,J301)-SUMIFS(E$2:E301,J$2:J301,J301)+VLOOKUP(J301,Master!B$1:F$101,5,FALSE))&gt;1000,CD&lt;&gt;PD),"XXXXX",IFERROR(SUMIFS(D$2:D301,J$2:J301,J301)-SUMIFS(E$2:E301,J$2:J301,J301)+VLOOKUP(J301,Master!B$1:F$101,5,FALSE),IF(H301&gt;EOF,"","Balance"))),IF(H301&gt;EOF,"","Balance"))</f>
        <v>-33</v>
      </c>
      <c r="H301" s="45">
        <f ca="1">IFERROR(IF(COUNTIF(H$2:H300,H300)&gt;VLOOKUP(H300,LC,2,FALSE),H300+1,H300),"")</f>
        <v>27</v>
      </c>
      <c r="I301" s="45">
        <f ca="1">IFERROR(VLOOKUP(H301,IF(H301=H300,INDIRECT("JournalEntry!"&amp;JournalEntry!D$2214&amp;I300+1&amp;JournalEntry!L$2214),INDIRECT("JournalEntry!"&amp;JournalEntry!C$2214)),2,FALSE),"")</f>
        <v>283</v>
      </c>
      <c r="J301" s="191" t="str">
        <f t="shared" ca="1" si="34"/>
        <v>Cash</v>
      </c>
    </row>
    <row r="302" spans="1:10">
      <c r="A302" s="205">
        <f t="shared" ca="1" si="35"/>
        <v>143</v>
      </c>
      <c r="B302" s="203">
        <f t="shared" ca="1" si="29"/>
        <v>41128</v>
      </c>
      <c r="C302" s="304" t="str">
        <f t="shared" ca="1" si="30"/>
        <v>By Customers 6 Rs/- 2</v>
      </c>
      <c r="D302" s="192">
        <f t="shared" ca="1" si="31"/>
        <v>2</v>
      </c>
      <c r="E302" s="192">
        <f t="shared" ca="1" si="32"/>
        <v>0</v>
      </c>
      <c r="F302" s="193">
        <f t="shared" ca="1" si="33"/>
        <v>0</v>
      </c>
      <c r="G302" s="80">
        <f ca="1">IFERROR(IF(AND(ABS(SUMIFS(D$2:D302,J$2:J302,J302)-SUMIFS(E$2:E302,J$2:J302,J302)+VLOOKUP(J302,Master!B$1:F$101,5,FALSE))&gt;1000,CD&lt;&gt;PD),"XXXXX",IFERROR(SUMIFS(D$2:D302,J$2:J302,J302)-SUMIFS(E$2:E302,J$2:J302,J302)+VLOOKUP(J302,Master!B$1:F$101,5,FALSE),IF(H302&gt;EOF,"","Balance"))),IF(H302&gt;EOF,"","Balance"))</f>
        <v>-31</v>
      </c>
      <c r="H302" s="45">
        <f ca="1">IFERROR(IF(COUNTIF(H$2:H301,H301)&gt;VLOOKUP(H301,LC,2,FALSE),H301+1,H301),"")</f>
        <v>27</v>
      </c>
      <c r="I302" s="45">
        <f ca="1">IFERROR(VLOOKUP(H302,IF(H302=H301,INDIRECT("JournalEntry!"&amp;JournalEntry!D$2214&amp;I301+1&amp;JournalEntry!L$2214),INDIRECT("JournalEntry!"&amp;JournalEntry!C$2214)),2,FALSE),"")</f>
        <v>287</v>
      </c>
      <c r="J302" s="191" t="str">
        <f t="shared" ca="1" si="34"/>
        <v>Cash</v>
      </c>
    </row>
    <row r="303" spans="1:10">
      <c r="A303" s="205">
        <f t="shared" ca="1" si="35"/>
        <v>145</v>
      </c>
      <c r="B303" s="203">
        <f t="shared" ca="1" si="29"/>
        <v>41091</v>
      </c>
      <c r="C303" s="304" t="str">
        <f t="shared" ca="1" si="30"/>
        <v>By Customers 7 Rs/- 6</v>
      </c>
      <c r="D303" s="192">
        <f t="shared" ca="1" si="31"/>
        <v>6</v>
      </c>
      <c r="E303" s="192">
        <f t="shared" ca="1" si="32"/>
        <v>0</v>
      </c>
      <c r="F303" s="193">
        <f t="shared" ca="1" si="33"/>
        <v>0</v>
      </c>
      <c r="G303" s="80">
        <f ca="1">IFERROR(IF(AND(ABS(SUMIFS(D$2:D303,J$2:J303,J303)-SUMIFS(E$2:E303,J$2:J303,J303)+VLOOKUP(J303,Master!B$1:F$101,5,FALSE))&gt;1000,CD&lt;&gt;PD),"XXXXX",IFERROR(SUMIFS(D$2:D303,J$2:J303,J303)-SUMIFS(E$2:E303,J$2:J303,J303)+VLOOKUP(J303,Master!B$1:F$101,5,FALSE),IF(H303&gt;EOF,"","Balance"))),IF(H303&gt;EOF,"","Balance"))</f>
        <v>-25</v>
      </c>
      <c r="H303" s="45">
        <f ca="1">IFERROR(IF(COUNTIF(H$2:H302,H302)&gt;VLOOKUP(H302,LC,2,FALSE),H302+1,H302),"")</f>
        <v>27</v>
      </c>
      <c r="I303" s="45">
        <f ca="1">IFERROR(VLOOKUP(H303,IF(H303=H302,INDIRECT("JournalEntry!"&amp;JournalEntry!D$2214&amp;I302+1&amp;JournalEntry!L$2214),INDIRECT("JournalEntry!"&amp;JournalEntry!C$2214)),2,FALSE),"")</f>
        <v>291</v>
      </c>
      <c r="J303" s="191" t="str">
        <f t="shared" ca="1" si="34"/>
        <v>Cash</v>
      </c>
    </row>
    <row r="304" spans="1:10">
      <c r="A304" s="205">
        <f t="shared" ca="1" si="35"/>
        <v>147</v>
      </c>
      <c r="B304" s="203">
        <f t="shared" ca="1" si="29"/>
        <v>41222</v>
      </c>
      <c r="C304" s="304" t="str">
        <f t="shared" ca="1" si="30"/>
        <v>By Customers 7 Rs/- 7</v>
      </c>
      <c r="D304" s="192">
        <f t="shared" ca="1" si="31"/>
        <v>7</v>
      </c>
      <c r="E304" s="192">
        <f t="shared" ca="1" si="32"/>
        <v>0</v>
      </c>
      <c r="F304" s="193">
        <f t="shared" ca="1" si="33"/>
        <v>0</v>
      </c>
      <c r="G304" s="80">
        <f ca="1">IFERROR(IF(AND(ABS(SUMIFS(D$2:D304,J$2:J304,J304)-SUMIFS(E$2:E304,J$2:J304,J304)+VLOOKUP(J304,Master!B$1:F$101,5,FALSE))&gt;1000,CD&lt;&gt;PD),"XXXXX",IFERROR(SUMIFS(D$2:D304,J$2:J304,J304)-SUMIFS(E$2:E304,J$2:J304,J304)+VLOOKUP(J304,Master!B$1:F$101,5,FALSE),IF(H304&gt;EOF,"","Balance"))),IF(H304&gt;EOF,"","Balance"))</f>
        <v>-18</v>
      </c>
      <c r="H304" s="45">
        <f ca="1">IFERROR(IF(COUNTIF(H$2:H303,H303)&gt;VLOOKUP(H303,LC,2,FALSE),H303+1,H303),"")</f>
        <v>27</v>
      </c>
      <c r="I304" s="45">
        <f ca="1">IFERROR(VLOOKUP(H304,IF(H304=H303,INDIRECT("JournalEntry!"&amp;JournalEntry!D$2214&amp;I303+1&amp;JournalEntry!L$2214),INDIRECT("JournalEntry!"&amp;JournalEntry!C$2214)),2,FALSE),"")</f>
        <v>295</v>
      </c>
      <c r="J304" s="191" t="str">
        <f t="shared" ca="1" si="34"/>
        <v>Cash</v>
      </c>
    </row>
    <row r="305" spans="1:10">
      <c r="A305" s="205">
        <f t="shared" ca="1" si="35"/>
        <v>148</v>
      </c>
      <c r="B305" s="203">
        <f t="shared" ca="1" si="29"/>
        <v>41157</v>
      </c>
      <c r="C305" s="304" t="str">
        <f t="shared" ca="1" si="30"/>
        <v>By Customers 5 Rs/- 8</v>
      </c>
      <c r="D305" s="192">
        <f t="shared" ca="1" si="31"/>
        <v>8</v>
      </c>
      <c r="E305" s="192">
        <f t="shared" ca="1" si="32"/>
        <v>0</v>
      </c>
      <c r="F305" s="193">
        <f t="shared" ca="1" si="33"/>
        <v>0</v>
      </c>
      <c r="G305" s="80">
        <f ca="1">IFERROR(IF(AND(ABS(SUMIFS(D$2:D305,J$2:J305,J305)-SUMIFS(E$2:E305,J$2:J305,J305)+VLOOKUP(J305,Master!B$1:F$101,5,FALSE))&gt;1000,CD&lt;&gt;PD),"XXXXX",IFERROR(SUMIFS(D$2:D305,J$2:J305,J305)-SUMIFS(E$2:E305,J$2:J305,J305)+VLOOKUP(J305,Master!B$1:F$101,5,FALSE),IF(H305&gt;EOF,"","Balance"))),IF(H305&gt;EOF,"","Balance"))</f>
        <v>-10</v>
      </c>
      <c r="H305" s="45">
        <f ca="1">IFERROR(IF(COUNTIF(H$2:H304,H304)&gt;VLOOKUP(H304,LC,2,FALSE),H304+1,H304),"")</f>
        <v>27</v>
      </c>
      <c r="I305" s="45">
        <f ca="1">IFERROR(VLOOKUP(H305,IF(H305=H304,INDIRECT("JournalEntry!"&amp;JournalEntry!D$2214&amp;I304+1&amp;JournalEntry!L$2214),INDIRECT("JournalEntry!"&amp;JournalEntry!C$2214)),2,FALSE),"")</f>
        <v>297</v>
      </c>
      <c r="J305" s="191" t="str">
        <f t="shared" ca="1" si="34"/>
        <v>Cash</v>
      </c>
    </row>
    <row r="306" spans="1:10">
      <c r="A306" s="205">
        <f t="shared" ca="1" si="35"/>
        <v>149</v>
      </c>
      <c r="B306" s="203">
        <f t="shared" ca="1" si="29"/>
        <v>41241</v>
      </c>
      <c r="C306" s="304" t="str">
        <f t="shared" ca="1" si="30"/>
        <v>By  Material  Rs/- 9</v>
      </c>
      <c r="D306" s="192">
        <f t="shared" ca="1" si="31"/>
        <v>0</v>
      </c>
      <c r="E306" s="192">
        <f t="shared" ca="1" si="32"/>
        <v>9</v>
      </c>
      <c r="F306" s="193">
        <f t="shared" ca="1" si="33"/>
        <v>0</v>
      </c>
      <c r="G306" s="80">
        <f ca="1">IFERROR(IF(AND(ABS(SUMIFS(D$2:D306,J$2:J306,J306)-SUMIFS(E$2:E306,J$2:J306,J306)+VLOOKUP(J306,Master!B$1:F$101,5,FALSE))&gt;1000,CD&lt;&gt;PD),"XXXXX",IFERROR(SUMIFS(D$2:D306,J$2:J306,J306)-SUMIFS(E$2:E306,J$2:J306,J306)+VLOOKUP(J306,Master!B$1:F$101,5,FALSE),IF(H306&gt;EOF,"","Balance"))),IF(H306&gt;EOF,"","Balance"))</f>
        <v>-19</v>
      </c>
      <c r="H306" s="45">
        <f ca="1">IFERROR(IF(COUNTIF(H$2:H305,H305)&gt;VLOOKUP(H305,LC,2,FALSE),H305+1,H305),"")</f>
        <v>27</v>
      </c>
      <c r="I306" s="45">
        <f ca="1">IFERROR(VLOOKUP(H306,IF(H306=H305,INDIRECT("JournalEntry!"&amp;JournalEntry!D$2214&amp;I305+1&amp;JournalEntry!L$2214),INDIRECT("JournalEntry!"&amp;JournalEntry!C$2214)),2,FALSE),"")</f>
        <v>299</v>
      </c>
      <c r="J306" s="191" t="str">
        <f t="shared" ca="1" si="34"/>
        <v>Cash</v>
      </c>
    </row>
    <row r="307" spans="1:10">
      <c r="A307" s="205">
        <f t="shared" ca="1" si="35"/>
        <v>150</v>
      </c>
      <c r="B307" s="203">
        <f t="shared" ca="1" si="29"/>
        <v>41095</v>
      </c>
      <c r="C307" s="304" t="str">
        <f t="shared" ca="1" si="30"/>
        <v>By  Labor Costs  Rs/- 10</v>
      </c>
      <c r="D307" s="192">
        <f t="shared" ca="1" si="31"/>
        <v>0</v>
      </c>
      <c r="E307" s="192">
        <f t="shared" ca="1" si="32"/>
        <v>10</v>
      </c>
      <c r="F307" s="193">
        <f t="shared" ca="1" si="33"/>
        <v>0</v>
      </c>
      <c r="G307" s="80">
        <f ca="1">IFERROR(IF(AND(ABS(SUMIFS(D$2:D307,J$2:J307,J307)-SUMIFS(E$2:E307,J$2:J307,J307)+VLOOKUP(J307,Master!B$1:F$101,5,FALSE))&gt;1000,CD&lt;&gt;PD),"XXXXX",IFERROR(SUMIFS(D$2:D307,J$2:J307,J307)-SUMIFS(E$2:E307,J$2:J307,J307)+VLOOKUP(J307,Master!B$1:F$101,5,FALSE),IF(H307&gt;EOF,"","Balance"))),IF(H307&gt;EOF,"","Balance"))</f>
        <v>-29</v>
      </c>
      <c r="H307" s="45">
        <f ca="1">IFERROR(IF(COUNTIF(H$2:H306,H306)&gt;VLOOKUP(H306,LC,2,FALSE),H306+1,H306),"")</f>
        <v>27</v>
      </c>
      <c r="I307" s="45">
        <f ca="1">IFERROR(VLOOKUP(H307,IF(H307=H306,INDIRECT("JournalEntry!"&amp;JournalEntry!D$2214&amp;I306+1&amp;JournalEntry!L$2214),INDIRECT("JournalEntry!"&amp;JournalEntry!C$2214)),2,FALSE),"")</f>
        <v>301</v>
      </c>
      <c r="J307" s="191" t="str">
        <f t="shared" ca="1" si="34"/>
        <v>Cash</v>
      </c>
    </row>
    <row r="308" spans="1:10">
      <c r="A308" s="205">
        <f t="shared" ca="1" si="35"/>
        <v>151</v>
      </c>
      <c r="B308" s="203">
        <f t="shared" ca="1" si="29"/>
        <v>41144</v>
      </c>
      <c r="C308" s="304" t="str">
        <f t="shared" ca="1" si="30"/>
        <v>By  Outside Services  Rs/- 9</v>
      </c>
      <c r="D308" s="192">
        <f t="shared" ca="1" si="31"/>
        <v>0</v>
      </c>
      <c r="E308" s="192">
        <f t="shared" ca="1" si="32"/>
        <v>9</v>
      </c>
      <c r="F308" s="193">
        <f t="shared" ca="1" si="33"/>
        <v>0</v>
      </c>
      <c r="G308" s="80">
        <f ca="1">IFERROR(IF(AND(ABS(SUMIFS(D$2:D308,J$2:J308,J308)-SUMIFS(E$2:E308,J$2:J308,J308)+VLOOKUP(J308,Master!B$1:F$101,5,FALSE))&gt;1000,CD&lt;&gt;PD),"XXXXX",IFERROR(SUMIFS(D$2:D308,J$2:J308,J308)-SUMIFS(E$2:E308,J$2:J308,J308)+VLOOKUP(J308,Master!B$1:F$101,5,FALSE),IF(H308&gt;EOF,"","Balance"))),IF(H308&gt;EOF,"","Balance"))</f>
        <v>-38</v>
      </c>
      <c r="H308" s="45">
        <f ca="1">IFERROR(IF(COUNTIF(H$2:H307,H307)&gt;VLOOKUP(H307,LC,2,FALSE),H307+1,H307),"")</f>
        <v>27</v>
      </c>
      <c r="I308" s="45">
        <f ca="1">IFERROR(VLOOKUP(H308,IF(H308=H307,INDIRECT("JournalEntry!"&amp;JournalEntry!D$2214&amp;I307+1&amp;JournalEntry!L$2214),INDIRECT("JournalEntry!"&amp;JournalEntry!C$2214)),2,FALSE),"")</f>
        <v>303</v>
      </c>
      <c r="J308" s="191" t="str">
        <f t="shared" ca="1" si="34"/>
        <v>Cash</v>
      </c>
    </row>
    <row r="309" spans="1:10">
      <c r="A309" s="205">
        <f t="shared" ca="1" si="35"/>
        <v>152</v>
      </c>
      <c r="B309" s="203">
        <f t="shared" ca="1" si="29"/>
        <v>41072</v>
      </c>
      <c r="C309" s="304" t="str">
        <f t="shared" ca="1" si="30"/>
        <v>By  Repairs &amp; Maintenance  Rs/- 6</v>
      </c>
      <c r="D309" s="192">
        <f t="shared" ca="1" si="31"/>
        <v>0</v>
      </c>
      <c r="E309" s="192">
        <f t="shared" ca="1" si="32"/>
        <v>6</v>
      </c>
      <c r="F309" s="193">
        <f t="shared" ca="1" si="33"/>
        <v>0</v>
      </c>
      <c r="G309" s="80">
        <f ca="1">IFERROR(IF(AND(ABS(SUMIFS(D$2:D309,J$2:J309,J309)-SUMIFS(E$2:E309,J$2:J309,J309)+VLOOKUP(J309,Master!B$1:F$101,5,FALSE))&gt;1000,CD&lt;&gt;PD),"XXXXX",IFERROR(SUMIFS(D$2:D309,J$2:J309,J309)-SUMIFS(E$2:E309,J$2:J309,J309)+VLOOKUP(J309,Master!B$1:F$101,5,FALSE),IF(H309&gt;EOF,"","Balance"))),IF(H309&gt;EOF,"","Balance"))</f>
        <v>-44</v>
      </c>
      <c r="H309" s="45">
        <f ca="1">IFERROR(IF(COUNTIF(H$2:H308,H308)&gt;VLOOKUP(H308,LC,2,FALSE),H308+1,H308),"")</f>
        <v>27</v>
      </c>
      <c r="I309" s="45">
        <f ca="1">IFERROR(VLOOKUP(H309,IF(H309=H308,INDIRECT("JournalEntry!"&amp;JournalEntry!D$2214&amp;I308+1&amp;JournalEntry!L$2214),INDIRECT("JournalEntry!"&amp;JournalEntry!C$2214)),2,FALSE),"")</f>
        <v>305</v>
      </c>
      <c r="J309" s="191" t="str">
        <f t="shared" ca="1" si="34"/>
        <v>Cash</v>
      </c>
    </row>
    <row r="310" spans="1:10">
      <c r="A310" s="205">
        <f t="shared" ca="1" si="35"/>
        <v>153</v>
      </c>
      <c r="B310" s="203">
        <f t="shared" ca="1" si="29"/>
        <v>41173</v>
      </c>
      <c r="C310" s="304" t="str">
        <f t="shared" ca="1" si="30"/>
        <v>By  Small Tools  Rs/- 8</v>
      </c>
      <c r="D310" s="192">
        <f t="shared" ca="1" si="31"/>
        <v>0</v>
      </c>
      <c r="E310" s="192">
        <f t="shared" ca="1" si="32"/>
        <v>8</v>
      </c>
      <c r="F310" s="193">
        <f t="shared" ca="1" si="33"/>
        <v>0</v>
      </c>
      <c r="G310" s="80">
        <f ca="1">IFERROR(IF(AND(ABS(SUMIFS(D$2:D310,J$2:J310,J310)-SUMIFS(E$2:E310,J$2:J310,J310)+VLOOKUP(J310,Master!B$1:F$101,5,FALSE))&gt;1000,CD&lt;&gt;PD),"XXXXX",IFERROR(SUMIFS(D$2:D310,J$2:J310,J310)-SUMIFS(E$2:E310,J$2:J310,J310)+VLOOKUP(J310,Master!B$1:F$101,5,FALSE),IF(H310&gt;EOF,"","Balance"))),IF(H310&gt;EOF,"","Balance"))</f>
        <v>-52</v>
      </c>
      <c r="H310" s="45">
        <f ca="1">IFERROR(IF(COUNTIF(H$2:H309,H309)&gt;VLOOKUP(H309,LC,2,FALSE),H309+1,H309),"")</f>
        <v>27</v>
      </c>
      <c r="I310" s="45">
        <f ca="1">IFERROR(VLOOKUP(H310,IF(H310=H309,INDIRECT("JournalEntry!"&amp;JournalEntry!D$2214&amp;I309+1&amp;JournalEntry!L$2214),INDIRECT("JournalEntry!"&amp;JournalEntry!C$2214)),2,FALSE),"")</f>
        <v>307</v>
      </c>
      <c r="J310" s="191" t="str">
        <f t="shared" ca="1" si="34"/>
        <v>Cash</v>
      </c>
    </row>
    <row r="311" spans="1:10">
      <c r="A311" s="205">
        <f t="shared" ca="1" si="35"/>
        <v>154</v>
      </c>
      <c r="B311" s="203">
        <f t="shared" ca="1" si="29"/>
        <v>41113</v>
      </c>
      <c r="C311" s="304" t="str">
        <f t="shared" ca="1" si="30"/>
        <v>By  Material  Rs/- 7</v>
      </c>
      <c r="D311" s="192">
        <f t="shared" ca="1" si="31"/>
        <v>0</v>
      </c>
      <c r="E311" s="192">
        <f t="shared" ca="1" si="32"/>
        <v>7</v>
      </c>
      <c r="F311" s="193">
        <f t="shared" ca="1" si="33"/>
        <v>0</v>
      </c>
      <c r="G311" s="80">
        <f ca="1">IFERROR(IF(AND(ABS(SUMIFS(D$2:D311,J$2:J311,J311)-SUMIFS(E$2:E311,J$2:J311,J311)+VLOOKUP(J311,Master!B$1:F$101,5,FALSE))&gt;1000,CD&lt;&gt;PD),"XXXXX",IFERROR(SUMIFS(D$2:D311,J$2:J311,J311)-SUMIFS(E$2:E311,J$2:J311,J311)+VLOOKUP(J311,Master!B$1:F$101,5,FALSE),IF(H311&gt;EOF,"","Balance"))),IF(H311&gt;EOF,"","Balance"))</f>
        <v>-59</v>
      </c>
      <c r="H311" s="45">
        <f ca="1">IFERROR(IF(COUNTIF(H$2:H310,H310)&gt;VLOOKUP(H310,LC,2,FALSE),H310+1,H310),"")</f>
        <v>27</v>
      </c>
      <c r="I311" s="45">
        <f ca="1">IFERROR(VLOOKUP(H311,IF(H311=H310,INDIRECT("JournalEntry!"&amp;JournalEntry!D$2214&amp;I310+1&amp;JournalEntry!L$2214),INDIRECT("JournalEntry!"&amp;JournalEntry!C$2214)),2,FALSE),"")</f>
        <v>309</v>
      </c>
      <c r="J311" s="191" t="str">
        <f t="shared" ca="1" si="34"/>
        <v>Cash</v>
      </c>
    </row>
    <row r="312" spans="1:10">
      <c r="A312" s="205">
        <f t="shared" ca="1" si="35"/>
        <v>155</v>
      </c>
      <c r="B312" s="203">
        <f t="shared" ca="1" si="29"/>
        <v>41123</v>
      </c>
      <c r="C312" s="304" t="str">
        <f t="shared" ca="1" si="30"/>
        <v>By  Labor Costs  Rs/- 4</v>
      </c>
      <c r="D312" s="192">
        <f t="shared" ca="1" si="31"/>
        <v>0</v>
      </c>
      <c r="E312" s="192">
        <f t="shared" ca="1" si="32"/>
        <v>4</v>
      </c>
      <c r="F312" s="193">
        <f t="shared" ca="1" si="33"/>
        <v>0</v>
      </c>
      <c r="G312" s="80">
        <f ca="1">IFERROR(IF(AND(ABS(SUMIFS(D$2:D312,J$2:J312,J312)-SUMIFS(E$2:E312,J$2:J312,J312)+VLOOKUP(J312,Master!B$1:F$101,5,FALSE))&gt;1000,CD&lt;&gt;PD),"XXXXX",IFERROR(SUMIFS(D$2:D312,J$2:J312,J312)-SUMIFS(E$2:E312,J$2:J312,J312)+VLOOKUP(J312,Master!B$1:F$101,5,FALSE),IF(H312&gt;EOF,"","Balance"))),IF(H312&gt;EOF,"","Balance"))</f>
        <v>-63</v>
      </c>
      <c r="H312" s="45">
        <f ca="1">IFERROR(IF(COUNTIF(H$2:H311,H311)&gt;VLOOKUP(H311,LC,2,FALSE),H311+1,H311),"")</f>
        <v>27</v>
      </c>
      <c r="I312" s="45">
        <f ca="1">IFERROR(VLOOKUP(H312,IF(H312=H311,INDIRECT("JournalEntry!"&amp;JournalEntry!D$2214&amp;I311+1&amp;JournalEntry!L$2214),INDIRECT("JournalEntry!"&amp;JournalEntry!C$2214)),2,FALSE),"")</f>
        <v>311</v>
      </c>
      <c r="J312" s="191" t="str">
        <f t="shared" ca="1" si="34"/>
        <v>Cash</v>
      </c>
    </row>
    <row r="313" spans="1:10">
      <c r="A313" s="205">
        <f t="shared" ca="1" si="35"/>
        <v>156</v>
      </c>
      <c r="B313" s="203">
        <f t="shared" ca="1" si="29"/>
        <v>41001</v>
      </c>
      <c r="C313" s="304" t="str">
        <f t="shared" ca="1" si="30"/>
        <v>By  Outside Services  Rs/- 5</v>
      </c>
      <c r="D313" s="192">
        <f t="shared" ca="1" si="31"/>
        <v>0</v>
      </c>
      <c r="E313" s="192">
        <f t="shared" ca="1" si="32"/>
        <v>5</v>
      </c>
      <c r="F313" s="193">
        <f t="shared" ca="1" si="33"/>
        <v>0</v>
      </c>
      <c r="G313" s="80">
        <f ca="1">IFERROR(IF(AND(ABS(SUMIFS(D$2:D313,J$2:J313,J313)-SUMIFS(E$2:E313,J$2:J313,J313)+VLOOKUP(J313,Master!B$1:F$101,5,FALSE))&gt;1000,CD&lt;&gt;PD),"XXXXX",IFERROR(SUMIFS(D$2:D313,J$2:J313,J313)-SUMIFS(E$2:E313,J$2:J313,J313)+VLOOKUP(J313,Master!B$1:F$101,5,FALSE),IF(H313&gt;EOF,"","Balance"))),IF(H313&gt;EOF,"","Balance"))</f>
        <v>-68</v>
      </c>
      <c r="H313" s="45">
        <f ca="1">IFERROR(IF(COUNTIF(H$2:H312,H312)&gt;VLOOKUP(H312,LC,2,FALSE),H312+1,H312),"")</f>
        <v>27</v>
      </c>
      <c r="I313" s="45">
        <f ca="1">IFERROR(VLOOKUP(H313,IF(H313=H312,INDIRECT("JournalEntry!"&amp;JournalEntry!D$2214&amp;I312+1&amp;JournalEntry!L$2214),INDIRECT("JournalEntry!"&amp;JournalEntry!C$2214)),2,FALSE),"")</f>
        <v>313</v>
      </c>
      <c r="J313" s="191" t="str">
        <f t="shared" ca="1" si="34"/>
        <v>Cash</v>
      </c>
    </row>
    <row r="314" spans="1:10">
      <c r="A314" s="205">
        <f t="shared" ca="1" si="35"/>
        <v>157</v>
      </c>
      <c r="B314" s="203">
        <f t="shared" ca="1" si="29"/>
        <v>41134</v>
      </c>
      <c r="C314" s="304" t="str">
        <f t="shared" ca="1" si="30"/>
        <v>By  Repairs &amp; Maintenance  Rs/- 9</v>
      </c>
      <c r="D314" s="192">
        <f t="shared" ca="1" si="31"/>
        <v>0</v>
      </c>
      <c r="E314" s="192">
        <f t="shared" ca="1" si="32"/>
        <v>9</v>
      </c>
      <c r="F314" s="193">
        <f t="shared" ca="1" si="33"/>
        <v>0</v>
      </c>
      <c r="G314" s="80">
        <f ca="1">IFERROR(IF(AND(ABS(SUMIFS(D$2:D314,J$2:J314,J314)-SUMIFS(E$2:E314,J$2:J314,J314)+VLOOKUP(J314,Master!B$1:F$101,5,FALSE))&gt;1000,CD&lt;&gt;PD),"XXXXX",IFERROR(SUMIFS(D$2:D314,J$2:J314,J314)-SUMIFS(E$2:E314,J$2:J314,J314)+VLOOKUP(J314,Master!B$1:F$101,5,FALSE),IF(H314&gt;EOF,"","Balance"))),IF(H314&gt;EOF,"","Balance"))</f>
        <v>-77</v>
      </c>
      <c r="H314" s="45">
        <f ca="1">IFERROR(IF(COUNTIF(H$2:H313,H313)&gt;VLOOKUP(H313,LC,2,FALSE),H313+1,H313),"")</f>
        <v>27</v>
      </c>
      <c r="I314" s="45">
        <f ca="1">IFERROR(VLOOKUP(H314,IF(H314=H313,INDIRECT("JournalEntry!"&amp;JournalEntry!D$2214&amp;I313+1&amp;JournalEntry!L$2214),INDIRECT("JournalEntry!"&amp;JournalEntry!C$2214)),2,FALSE),"")</f>
        <v>315</v>
      </c>
      <c r="J314" s="191" t="str">
        <f t="shared" ca="1" si="34"/>
        <v>Cash</v>
      </c>
    </row>
    <row r="315" spans="1:10">
      <c r="A315" s="205">
        <f t="shared" ca="1" si="35"/>
        <v>158</v>
      </c>
      <c r="B315" s="203">
        <f t="shared" ca="1" si="29"/>
        <v>41247</v>
      </c>
      <c r="C315" s="304" t="str">
        <f t="shared" ca="1" si="30"/>
        <v>By  Small Tools  Rs/- 10</v>
      </c>
      <c r="D315" s="192">
        <f t="shared" ca="1" si="31"/>
        <v>0</v>
      </c>
      <c r="E315" s="192">
        <f t="shared" ca="1" si="32"/>
        <v>10</v>
      </c>
      <c r="F315" s="193">
        <f t="shared" ca="1" si="33"/>
        <v>0</v>
      </c>
      <c r="G315" s="80">
        <f ca="1">IFERROR(IF(AND(ABS(SUMIFS(D$2:D315,J$2:J315,J315)-SUMIFS(E$2:E315,J$2:J315,J315)+VLOOKUP(J315,Master!B$1:F$101,5,FALSE))&gt;1000,CD&lt;&gt;PD),"XXXXX",IFERROR(SUMIFS(D$2:D315,J$2:J315,J315)-SUMIFS(E$2:E315,J$2:J315,J315)+VLOOKUP(J315,Master!B$1:F$101,5,FALSE),IF(H315&gt;EOF,"","Balance"))),IF(H315&gt;EOF,"","Balance"))</f>
        <v>-87</v>
      </c>
      <c r="H315" s="45">
        <f ca="1">IFERROR(IF(COUNTIF(H$2:H314,H314)&gt;VLOOKUP(H314,LC,2,FALSE),H314+1,H314),"")</f>
        <v>27</v>
      </c>
      <c r="I315" s="45">
        <f ca="1">IFERROR(VLOOKUP(H315,IF(H315=H314,INDIRECT("JournalEntry!"&amp;JournalEntry!D$2214&amp;I314+1&amp;JournalEntry!L$2214),INDIRECT("JournalEntry!"&amp;JournalEntry!C$2214)),2,FALSE),"")</f>
        <v>317</v>
      </c>
      <c r="J315" s="191" t="str">
        <f t="shared" ca="1" si="34"/>
        <v>Cash</v>
      </c>
    </row>
    <row r="316" spans="1:10">
      <c r="A316" s="205">
        <f t="shared" ca="1" si="35"/>
        <v>159</v>
      </c>
      <c r="B316" s="203">
        <f t="shared" ca="1" si="29"/>
        <v>41217</v>
      </c>
      <c r="C316" s="304" t="str">
        <f t="shared" ca="1" si="30"/>
        <v>By  Material  Rs/- 9</v>
      </c>
      <c r="D316" s="192">
        <f t="shared" ca="1" si="31"/>
        <v>0</v>
      </c>
      <c r="E316" s="192">
        <f t="shared" ca="1" si="32"/>
        <v>9</v>
      </c>
      <c r="F316" s="193">
        <f t="shared" ca="1" si="33"/>
        <v>0</v>
      </c>
      <c r="G316" s="80">
        <f ca="1">IFERROR(IF(AND(ABS(SUMIFS(D$2:D316,J$2:J316,J316)-SUMIFS(E$2:E316,J$2:J316,J316)+VLOOKUP(J316,Master!B$1:F$101,5,FALSE))&gt;1000,CD&lt;&gt;PD),"XXXXX",IFERROR(SUMIFS(D$2:D316,J$2:J316,J316)-SUMIFS(E$2:E316,J$2:J316,J316)+VLOOKUP(J316,Master!B$1:F$101,5,FALSE),IF(H316&gt;EOF,"","Balance"))),IF(H316&gt;EOF,"","Balance"))</f>
        <v>-96</v>
      </c>
      <c r="H316" s="45">
        <f ca="1">IFERROR(IF(COUNTIF(H$2:H315,H315)&gt;VLOOKUP(H315,LC,2,FALSE),H315+1,H315),"")</f>
        <v>27</v>
      </c>
      <c r="I316" s="45">
        <f ca="1">IFERROR(VLOOKUP(H316,IF(H316=H315,INDIRECT("JournalEntry!"&amp;JournalEntry!D$2214&amp;I315+1&amp;JournalEntry!L$2214),INDIRECT("JournalEntry!"&amp;JournalEntry!C$2214)),2,FALSE),"")</f>
        <v>319</v>
      </c>
      <c r="J316" s="191" t="str">
        <f t="shared" ca="1" si="34"/>
        <v>Cash</v>
      </c>
    </row>
    <row r="317" spans="1:10">
      <c r="A317" s="205">
        <f t="shared" ca="1" si="35"/>
        <v>160</v>
      </c>
      <c r="B317" s="203">
        <f t="shared" ca="1" si="29"/>
        <v>41131</v>
      </c>
      <c r="C317" s="304" t="str">
        <f t="shared" ca="1" si="30"/>
        <v>By  Labor Costs  Rs/- 2</v>
      </c>
      <c r="D317" s="192">
        <f t="shared" ca="1" si="31"/>
        <v>0</v>
      </c>
      <c r="E317" s="192">
        <f t="shared" ca="1" si="32"/>
        <v>2</v>
      </c>
      <c r="F317" s="193">
        <f t="shared" ca="1" si="33"/>
        <v>0</v>
      </c>
      <c r="G317" s="80">
        <f ca="1">IFERROR(IF(AND(ABS(SUMIFS(D$2:D317,J$2:J317,J317)-SUMIFS(E$2:E317,J$2:J317,J317)+VLOOKUP(J317,Master!B$1:F$101,5,FALSE))&gt;1000,CD&lt;&gt;PD),"XXXXX",IFERROR(SUMIFS(D$2:D317,J$2:J317,J317)-SUMIFS(E$2:E317,J$2:J317,J317)+VLOOKUP(J317,Master!B$1:F$101,5,FALSE),IF(H317&gt;EOF,"","Balance"))),IF(H317&gt;EOF,"","Balance"))</f>
        <v>-98</v>
      </c>
      <c r="H317" s="45">
        <f ca="1">IFERROR(IF(COUNTIF(H$2:H316,H316)&gt;VLOOKUP(H316,LC,2,FALSE),H316+1,H316),"")</f>
        <v>27</v>
      </c>
      <c r="I317" s="45">
        <f ca="1">IFERROR(VLOOKUP(H317,IF(H317=H316,INDIRECT("JournalEntry!"&amp;JournalEntry!D$2214&amp;I316+1&amp;JournalEntry!L$2214),INDIRECT("JournalEntry!"&amp;JournalEntry!C$2214)),2,FALSE),"")</f>
        <v>321</v>
      </c>
      <c r="J317" s="191" t="str">
        <f t="shared" ca="1" si="34"/>
        <v>Cash</v>
      </c>
    </row>
    <row r="318" spans="1:10">
      <c r="A318" s="205">
        <f t="shared" ca="1" si="35"/>
        <v>161</v>
      </c>
      <c r="B318" s="203">
        <f t="shared" ca="1" si="29"/>
        <v>41189</v>
      </c>
      <c r="C318" s="304" t="str">
        <f t="shared" ca="1" si="30"/>
        <v>By  Outside Services  Rs/- 7</v>
      </c>
      <c r="D318" s="192">
        <f t="shared" ca="1" si="31"/>
        <v>0</v>
      </c>
      <c r="E318" s="192">
        <f t="shared" ca="1" si="32"/>
        <v>7</v>
      </c>
      <c r="F318" s="193">
        <f t="shared" ca="1" si="33"/>
        <v>0</v>
      </c>
      <c r="G318" s="80">
        <f ca="1">IFERROR(IF(AND(ABS(SUMIFS(D$2:D318,J$2:J318,J318)-SUMIFS(E$2:E318,J$2:J318,J318)+VLOOKUP(J318,Master!B$1:F$101,5,FALSE))&gt;1000,CD&lt;&gt;PD),"XXXXX",IFERROR(SUMIFS(D$2:D318,J$2:J318,J318)-SUMIFS(E$2:E318,J$2:J318,J318)+VLOOKUP(J318,Master!B$1:F$101,5,FALSE),IF(H318&gt;EOF,"","Balance"))),IF(H318&gt;EOF,"","Balance"))</f>
        <v>-105</v>
      </c>
      <c r="H318" s="45">
        <f ca="1">IFERROR(IF(COUNTIF(H$2:H317,H317)&gt;VLOOKUP(H317,LC,2,FALSE),H317+1,H317),"")</f>
        <v>27</v>
      </c>
      <c r="I318" s="45">
        <f ca="1">IFERROR(VLOOKUP(H318,IF(H318=H317,INDIRECT("JournalEntry!"&amp;JournalEntry!D$2214&amp;I317+1&amp;JournalEntry!L$2214),INDIRECT("JournalEntry!"&amp;JournalEntry!C$2214)),2,FALSE),"")</f>
        <v>323</v>
      </c>
      <c r="J318" s="191" t="str">
        <f t="shared" ca="1" si="34"/>
        <v>Cash</v>
      </c>
    </row>
    <row r="319" spans="1:10">
      <c r="A319" s="205">
        <f t="shared" ca="1" si="35"/>
        <v>162</v>
      </c>
      <c r="B319" s="203">
        <f t="shared" ca="1" si="29"/>
        <v>41264</v>
      </c>
      <c r="C319" s="304" t="str">
        <f t="shared" ca="1" si="30"/>
        <v>By  Repairs &amp; Maintenance  Rs/- 10</v>
      </c>
      <c r="D319" s="192">
        <f t="shared" ca="1" si="31"/>
        <v>0</v>
      </c>
      <c r="E319" s="192">
        <f t="shared" ca="1" si="32"/>
        <v>10</v>
      </c>
      <c r="F319" s="193">
        <f t="shared" ca="1" si="33"/>
        <v>0</v>
      </c>
      <c r="G319" s="80">
        <f ca="1">IFERROR(IF(AND(ABS(SUMIFS(D$2:D319,J$2:J319,J319)-SUMIFS(E$2:E319,J$2:J319,J319)+VLOOKUP(J319,Master!B$1:F$101,5,FALSE))&gt;1000,CD&lt;&gt;PD),"XXXXX",IFERROR(SUMIFS(D$2:D319,J$2:J319,J319)-SUMIFS(E$2:E319,J$2:J319,J319)+VLOOKUP(J319,Master!B$1:F$101,5,FALSE),IF(H319&gt;EOF,"","Balance"))),IF(H319&gt;EOF,"","Balance"))</f>
        <v>-115</v>
      </c>
      <c r="H319" s="45">
        <f ca="1">IFERROR(IF(COUNTIF(H$2:H318,H318)&gt;VLOOKUP(H318,LC,2,FALSE),H318+1,H318),"")</f>
        <v>27</v>
      </c>
      <c r="I319" s="45">
        <f ca="1">IFERROR(VLOOKUP(H319,IF(H319=H318,INDIRECT("JournalEntry!"&amp;JournalEntry!D$2214&amp;I318+1&amp;JournalEntry!L$2214),INDIRECT("JournalEntry!"&amp;JournalEntry!C$2214)),2,FALSE),"")</f>
        <v>325</v>
      </c>
      <c r="J319" s="191" t="str">
        <f t="shared" ca="1" si="34"/>
        <v>Cash</v>
      </c>
    </row>
    <row r="320" spans="1:10">
      <c r="A320" s="205">
        <f t="shared" ca="1" si="35"/>
        <v>163</v>
      </c>
      <c r="B320" s="203">
        <f t="shared" ca="1" si="29"/>
        <v>41131</v>
      </c>
      <c r="C320" s="304" t="str">
        <f t="shared" ca="1" si="30"/>
        <v>By  Small Tools  Rs/- 2</v>
      </c>
      <c r="D320" s="192">
        <f t="shared" ca="1" si="31"/>
        <v>0</v>
      </c>
      <c r="E320" s="192">
        <f t="shared" ca="1" si="32"/>
        <v>2</v>
      </c>
      <c r="F320" s="193">
        <f t="shared" ca="1" si="33"/>
        <v>0</v>
      </c>
      <c r="G320" s="80">
        <f ca="1">IFERROR(IF(AND(ABS(SUMIFS(D$2:D320,J$2:J320,J320)-SUMIFS(E$2:E320,J$2:J320,J320)+VLOOKUP(J320,Master!B$1:F$101,5,FALSE))&gt;1000,CD&lt;&gt;PD),"XXXXX",IFERROR(SUMIFS(D$2:D320,J$2:J320,J320)-SUMIFS(E$2:E320,J$2:J320,J320)+VLOOKUP(J320,Master!B$1:F$101,5,FALSE),IF(H320&gt;EOF,"","Balance"))),IF(H320&gt;EOF,"","Balance"))</f>
        <v>-117</v>
      </c>
      <c r="H320" s="45">
        <f ca="1">IFERROR(IF(COUNTIF(H$2:H319,H319)&gt;VLOOKUP(H319,LC,2,FALSE),H319+1,H319),"")</f>
        <v>27</v>
      </c>
      <c r="I320" s="45">
        <f ca="1">IFERROR(VLOOKUP(H320,IF(H320=H319,INDIRECT("JournalEntry!"&amp;JournalEntry!D$2214&amp;I319+1&amp;JournalEntry!L$2214),INDIRECT("JournalEntry!"&amp;JournalEntry!C$2214)),2,FALSE),"")</f>
        <v>327</v>
      </c>
      <c r="J320" s="191" t="str">
        <f t="shared" ca="1" si="34"/>
        <v>Cash</v>
      </c>
    </row>
    <row r="321" spans="1:10">
      <c r="A321" s="205">
        <f t="shared" ca="1" si="35"/>
        <v>164</v>
      </c>
      <c r="B321" s="203">
        <f t="shared" ca="1" si="29"/>
        <v>41254</v>
      </c>
      <c r="C321" s="304" t="str">
        <f t="shared" ca="1" si="30"/>
        <v>By  Material  Rs/- 6</v>
      </c>
      <c r="D321" s="192">
        <f t="shared" ca="1" si="31"/>
        <v>0</v>
      </c>
      <c r="E321" s="192">
        <f t="shared" ca="1" si="32"/>
        <v>6</v>
      </c>
      <c r="F321" s="193">
        <f t="shared" ca="1" si="33"/>
        <v>0</v>
      </c>
      <c r="G321" s="80">
        <f ca="1">IFERROR(IF(AND(ABS(SUMIFS(D$2:D321,J$2:J321,J321)-SUMIFS(E$2:E321,J$2:J321,J321)+VLOOKUP(J321,Master!B$1:F$101,5,FALSE))&gt;1000,CD&lt;&gt;PD),"XXXXX",IFERROR(SUMIFS(D$2:D321,J$2:J321,J321)-SUMIFS(E$2:E321,J$2:J321,J321)+VLOOKUP(J321,Master!B$1:F$101,5,FALSE),IF(H321&gt;EOF,"","Balance"))),IF(H321&gt;EOF,"","Balance"))</f>
        <v>-123</v>
      </c>
      <c r="H321" s="45">
        <f ca="1">IFERROR(IF(COUNTIF(H$2:H320,H320)&gt;VLOOKUP(H320,LC,2,FALSE),H320+1,H320),"")</f>
        <v>27</v>
      </c>
      <c r="I321" s="45">
        <f ca="1">IFERROR(VLOOKUP(H321,IF(H321=H320,INDIRECT("JournalEntry!"&amp;JournalEntry!D$2214&amp;I320+1&amp;JournalEntry!L$2214),INDIRECT("JournalEntry!"&amp;JournalEntry!C$2214)),2,FALSE),"")</f>
        <v>329</v>
      </c>
      <c r="J321" s="191" t="str">
        <f t="shared" ca="1" si="34"/>
        <v>Cash</v>
      </c>
    </row>
    <row r="322" spans="1:10">
      <c r="A322" s="205">
        <f t="shared" ca="1" si="35"/>
        <v>165</v>
      </c>
      <c r="B322" s="203">
        <f t="shared" ref="B322:B385" ca="1" si="36">IFERROR(INDIRECT("JournalEntry!j"&amp;I322),IF(H322&gt;EOF,"","Date"))</f>
        <v>41133</v>
      </c>
      <c r="C322" s="304" t="str">
        <f t="shared" ref="C322:C385" ca="1" si="37">IFERROR(INDIRECT("JournalEntry!k"&amp;I322),IF(H322&gt;EOF,"","Particulars of "&amp; VLOOKUP(H322+1,LR,3,FALSE)))</f>
        <v>By  Labor Costs  Rs/- 7</v>
      </c>
      <c r="D322" s="192">
        <f t="shared" ref="D322:D385" ca="1" si="38">IFERROR(INDIRECT("JournalEntry!d"&amp;I322),IF(H322&gt;EOF,"","Dr"))</f>
        <v>0</v>
      </c>
      <c r="E322" s="192">
        <f t="shared" ref="E322:E385" ca="1" si="39">IFERROR(INDIRECT("JournalEntry!e"&amp;I322),IF(H322&gt;EOF,"","Cr"))</f>
        <v>7</v>
      </c>
      <c r="F322" s="193">
        <f t="shared" ref="F322:F385" ca="1" si="40">IFERROR(INDIRECT("JournalEntry!f"&amp;I322),IF(H322&gt;EOF,"","Narration"))</f>
        <v>0</v>
      </c>
      <c r="G322" s="80">
        <f ca="1">IFERROR(IF(AND(ABS(SUMIFS(D$2:D322,J$2:J322,J322)-SUMIFS(E$2:E322,J$2:J322,J322)+VLOOKUP(J322,Master!B$1:F$101,5,FALSE))&gt;1000,CD&lt;&gt;PD),"XXXXX",IFERROR(SUMIFS(D$2:D322,J$2:J322,J322)-SUMIFS(E$2:E322,J$2:J322,J322)+VLOOKUP(J322,Master!B$1:F$101,5,FALSE),IF(H322&gt;EOF,"","Balance"))),IF(H322&gt;EOF,"","Balance"))</f>
        <v>-130</v>
      </c>
      <c r="H322" s="45">
        <f ca="1">IFERROR(IF(COUNTIF(H$2:H321,H321)&gt;VLOOKUP(H321,LC,2,FALSE),H321+1,H321),"")</f>
        <v>27</v>
      </c>
      <c r="I322" s="45">
        <f ca="1">IFERROR(VLOOKUP(H322,IF(H322=H321,INDIRECT("JournalEntry!"&amp;JournalEntry!D$2214&amp;I321+1&amp;JournalEntry!L$2214),INDIRECT("JournalEntry!"&amp;JournalEntry!C$2214)),2,FALSE),"")</f>
        <v>331</v>
      </c>
      <c r="J322" s="191" t="str">
        <f t="shared" ref="J322:J385" ca="1" si="41">IFERROR(INDIRECT("JournalEntry!c"&amp;I322),IF(H322&gt;EOF,"","Ledger"))</f>
        <v>Cash</v>
      </c>
    </row>
    <row r="323" spans="1:10">
      <c r="A323" s="205">
        <f t="shared" ref="A323:A386" ca="1" si="42">IFERROR(INDIRECT("JournalEntry!a"&amp;I323),IF(H323&gt;EOF,"","JNL No"))</f>
        <v>166</v>
      </c>
      <c r="B323" s="203">
        <f t="shared" ca="1" si="36"/>
        <v>41034</v>
      </c>
      <c r="C323" s="304" t="str">
        <f t="shared" ca="1" si="37"/>
        <v>By  Outside Services  Rs/- 9</v>
      </c>
      <c r="D323" s="192">
        <f t="shared" ca="1" si="38"/>
        <v>0</v>
      </c>
      <c r="E323" s="192">
        <f t="shared" ca="1" si="39"/>
        <v>9</v>
      </c>
      <c r="F323" s="193">
        <f t="shared" ca="1" si="40"/>
        <v>0</v>
      </c>
      <c r="G323" s="80">
        <f ca="1">IFERROR(IF(AND(ABS(SUMIFS(D$2:D323,J$2:J323,J323)-SUMIFS(E$2:E323,J$2:J323,J323)+VLOOKUP(J323,Master!B$1:F$101,5,FALSE))&gt;1000,CD&lt;&gt;PD),"XXXXX",IFERROR(SUMIFS(D$2:D323,J$2:J323,J323)-SUMIFS(E$2:E323,J$2:J323,J323)+VLOOKUP(J323,Master!B$1:F$101,5,FALSE),IF(H323&gt;EOF,"","Balance"))),IF(H323&gt;EOF,"","Balance"))</f>
        <v>-139</v>
      </c>
      <c r="H323" s="45">
        <f ca="1">IFERROR(IF(COUNTIF(H$2:H322,H322)&gt;VLOOKUP(H322,LC,2,FALSE),H322+1,H322),"")</f>
        <v>27</v>
      </c>
      <c r="I323" s="45">
        <f ca="1">IFERROR(VLOOKUP(H323,IF(H323=H322,INDIRECT("JournalEntry!"&amp;JournalEntry!D$2214&amp;I322+1&amp;JournalEntry!L$2214),INDIRECT("JournalEntry!"&amp;JournalEntry!C$2214)),2,FALSE),"")</f>
        <v>333</v>
      </c>
      <c r="J323" s="191" t="str">
        <f t="shared" ca="1" si="41"/>
        <v>Cash</v>
      </c>
    </row>
    <row r="324" spans="1:10">
      <c r="A324" s="205">
        <f t="shared" ca="1" si="42"/>
        <v>167</v>
      </c>
      <c r="B324" s="203">
        <f t="shared" ca="1" si="36"/>
        <v>41055</v>
      </c>
      <c r="C324" s="304" t="str">
        <f t="shared" ca="1" si="37"/>
        <v>By  Repairs &amp; Maintenance  Rs/- 2</v>
      </c>
      <c r="D324" s="192">
        <f t="shared" ca="1" si="38"/>
        <v>0</v>
      </c>
      <c r="E324" s="192">
        <f t="shared" ca="1" si="39"/>
        <v>2</v>
      </c>
      <c r="F324" s="193">
        <f t="shared" ca="1" si="40"/>
        <v>0</v>
      </c>
      <c r="G324" s="80">
        <f ca="1">IFERROR(IF(AND(ABS(SUMIFS(D$2:D324,J$2:J324,J324)-SUMIFS(E$2:E324,J$2:J324,J324)+VLOOKUP(J324,Master!B$1:F$101,5,FALSE))&gt;1000,CD&lt;&gt;PD),"XXXXX",IFERROR(SUMIFS(D$2:D324,J$2:J324,J324)-SUMIFS(E$2:E324,J$2:J324,J324)+VLOOKUP(J324,Master!B$1:F$101,5,FALSE),IF(H324&gt;EOF,"","Balance"))),IF(H324&gt;EOF,"","Balance"))</f>
        <v>-141</v>
      </c>
      <c r="H324" s="45">
        <f ca="1">IFERROR(IF(COUNTIF(H$2:H323,H323)&gt;VLOOKUP(H323,LC,2,FALSE),H323+1,H323),"")</f>
        <v>27</v>
      </c>
      <c r="I324" s="45">
        <f ca="1">IFERROR(VLOOKUP(H324,IF(H324=H323,INDIRECT("JournalEntry!"&amp;JournalEntry!D$2214&amp;I323+1&amp;JournalEntry!L$2214),INDIRECT("JournalEntry!"&amp;JournalEntry!C$2214)),2,FALSE),"")</f>
        <v>335</v>
      </c>
      <c r="J324" s="191" t="str">
        <f t="shared" ca="1" si="41"/>
        <v>Cash</v>
      </c>
    </row>
    <row r="325" spans="1:10">
      <c r="A325" s="205">
        <f t="shared" ca="1" si="42"/>
        <v>168</v>
      </c>
      <c r="B325" s="203">
        <f t="shared" ca="1" si="36"/>
        <v>41155</v>
      </c>
      <c r="C325" s="304" t="str">
        <f t="shared" ca="1" si="37"/>
        <v>By  Electricity  Rs/- 1</v>
      </c>
      <c r="D325" s="192">
        <f t="shared" ca="1" si="38"/>
        <v>0</v>
      </c>
      <c r="E325" s="192">
        <f t="shared" ca="1" si="39"/>
        <v>1</v>
      </c>
      <c r="F325" s="193">
        <f t="shared" ca="1" si="40"/>
        <v>0</v>
      </c>
      <c r="G325" s="80">
        <f ca="1">IFERROR(IF(AND(ABS(SUMIFS(D$2:D325,J$2:J325,J325)-SUMIFS(E$2:E325,J$2:J325,J325)+VLOOKUP(J325,Master!B$1:F$101,5,FALSE))&gt;1000,CD&lt;&gt;PD),"XXXXX",IFERROR(SUMIFS(D$2:D325,J$2:J325,J325)-SUMIFS(E$2:E325,J$2:J325,J325)+VLOOKUP(J325,Master!B$1:F$101,5,FALSE),IF(H325&gt;EOF,"","Balance"))),IF(H325&gt;EOF,"","Balance"))</f>
        <v>-142</v>
      </c>
      <c r="H325" s="45">
        <f ca="1">IFERROR(IF(COUNTIF(H$2:H324,H324)&gt;VLOOKUP(H324,LC,2,FALSE),H324+1,H324),"")</f>
        <v>27</v>
      </c>
      <c r="I325" s="45">
        <f ca="1">IFERROR(VLOOKUP(H325,IF(H325=H324,INDIRECT("JournalEntry!"&amp;JournalEntry!D$2214&amp;I324+1&amp;JournalEntry!L$2214),INDIRECT("JournalEntry!"&amp;JournalEntry!C$2214)),2,FALSE),"")</f>
        <v>337</v>
      </c>
      <c r="J325" s="191" t="str">
        <f t="shared" ca="1" si="41"/>
        <v>Cash</v>
      </c>
    </row>
    <row r="326" spans="1:10">
      <c r="A326" s="205">
        <f t="shared" ca="1" si="42"/>
        <v>169</v>
      </c>
      <c r="B326" s="203">
        <f t="shared" ca="1" si="36"/>
        <v>41263</v>
      </c>
      <c r="C326" s="304" t="str">
        <f t="shared" ca="1" si="37"/>
        <v>By  Insurance Rs/- 8</v>
      </c>
      <c r="D326" s="192">
        <f t="shared" ca="1" si="38"/>
        <v>0</v>
      </c>
      <c r="E326" s="192">
        <f t="shared" ca="1" si="39"/>
        <v>8</v>
      </c>
      <c r="F326" s="193">
        <f t="shared" ca="1" si="40"/>
        <v>0</v>
      </c>
      <c r="G326" s="80">
        <f ca="1">IFERROR(IF(AND(ABS(SUMIFS(D$2:D326,J$2:J326,J326)-SUMIFS(E$2:E326,J$2:J326,J326)+VLOOKUP(J326,Master!B$1:F$101,5,FALSE))&gt;1000,CD&lt;&gt;PD),"XXXXX",IFERROR(SUMIFS(D$2:D326,J$2:J326,J326)-SUMIFS(E$2:E326,J$2:J326,J326)+VLOOKUP(J326,Master!B$1:F$101,5,FALSE),IF(H326&gt;EOF,"","Balance"))),IF(H326&gt;EOF,"","Balance"))</f>
        <v>-150</v>
      </c>
      <c r="H326" s="45">
        <f ca="1">IFERROR(IF(COUNTIF(H$2:H325,H325)&gt;VLOOKUP(H325,LC,2,FALSE),H325+1,H325),"")</f>
        <v>27</v>
      </c>
      <c r="I326" s="45">
        <f ca="1">IFERROR(VLOOKUP(H326,IF(H326=H325,INDIRECT("JournalEntry!"&amp;JournalEntry!D$2214&amp;I325+1&amp;JournalEntry!L$2214),INDIRECT("JournalEntry!"&amp;JournalEntry!C$2214)),2,FALSE),"")</f>
        <v>339</v>
      </c>
      <c r="J326" s="191" t="str">
        <f t="shared" ca="1" si="41"/>
        <v>Cash</v>
      </c>
    </row>
    <row r="327" spans="1:10">
      <c r="A327" s="205">
        <f t="shared" ca="1" si="42"/>
        <v>170</v>
      </c>
      <c r="B327" s="203">
        <f t="shared" ca="1" si="36"/>
        <v>41112</v>
      </c>
      <c r="C327" s="304" t="str">
        <f t="shared" ca="1" si="37"/>
        <v>By  Janitorial Supplies  Rs/- 9</v>
      </c>
      <c r="D327" s="192">
        <f t="shared" ca="1" si="38"/>
        <v>0</v>
      </c>
      <c r="E327" s="192">
        <f t="shared" ca="1" si="39"/>
        <v>9</v>
      </c>
      <c r="F327" s="193">
        <f t="shared" ca="1" si="40"/>
        <v>0</v>
      </c>
      <c r="G327" s="80">
        <f ca="1">IFERROR(IF(AND(ABS(SUMIFS(D$2:D327,J$2:J327,J327)-SUMIFS(E$2:E327,J$2:J327,J327)+VLOOKUP(J327,Master!B$1:F$101,5,FALSE))&gt;1000,CD&lt;&gt;PD),"XXXXX",IFERROR(SUMIFS(D$2:D327,J$2:J327,J327)-SUMIFS(E$2:E327,J$2:J327,J327)+VLOOKUP(J327,Master!B$1:F$101,5,FALSE),IF(H327&gt;EOF,"","Balance"))),IF(H327&gt;EOF,"","Balance"))</f>
        <v>-159</v>
      </c>
      <c r="H327" s="45">
        <f ca="1">IFERROR(IF(COUNTIF(H$2:H326,H326)&gt;VLOOKUP(H326,LC,2,FALSE),H326+1,H326),"")</f>
        <v>27</v>
      </c>
      <c r="I327" s="45">
        <f ca="1">IFERROR(VLOOKUP(H327,IF(H327=H326,INDIRECT("JournalEntry!"&amp;JournalEntry!D$2214&amp;I326+1&amp;JournalEntry!L$2214),INDIRECT("JournalEntry!"&amp;JournalEntry!C$2214)),2,FALSE),"")</f>
        <v>341</v>
      </c>
      <c r="J327" s="191" t="str">
        <f t="shared" ca="1" si="41"/>
        <v>Cash</v>
      </c>
    </row>
    <row r="328" spans="1:10">
      <c r="A328" s="205">
        <f t="shared" ca="1" si="42"/>
        <v>171</v>
      </c>
      <c r="B328" s="203">
        <f t="shared" ca="1" si="36"/>
        <v>41148</v>
      </c>
      <c r="C328" s="304" t="str">
        <f t="shared" ca="1" si="37"/>
        <v>By  Rubbish Removal  Rs/- 2</v>
      </c>
      <c r="D328" s="192">
        <f t="shared" ca="1" si="38"/>
        <v>0</v>
      </c>
      <c r="E328" s="192">
        <f t="shared" ca="1" si="39"/>
        <v>2</v>
      </c>
      <c r="F328" s="193">
        <f t="shared" ca="1" si="40"/>
        <v>0</v>
      </c>
      <c r="G328" s="80">
        <f ca="1">IFERROR(IF(AND(ABS(SUMIFS(D$2:D328,J$2:J328,J328)-SUMIFS(E$2:E328,J$2:J328,J328)+VLOOKUP(J328,Master!B$1:F$101,5,FALSE))&gt;1000,CD&lt;&gt;PD),"XXXXX",IFERROR(SUMIFS(D$2:D328,J$2:J328,J328)-SUMIFS(E$2:E328,J$2:J328,J328)+VLOOKUP(J328,Master!B$1:F$101,5,FALSE),IF(H328&gt;EOF,"","Balance"))),IF(H328&gt;EOF,"","Balance"))</f>
        <v>-161</v>
      </c>
      <c r="H328" s="45">
        <f ca="1">IFERROR(IF(COUNTIF(H$2:H327,H327)&gt;VLOOKUP(H327,LC,2,FALSE),H327+1,H327),"")</f>
        <v>27</v>
      </c>
      <c r="I328" s="45">
        <f ca="1">IFERROR(VLOOKUP(H328,IF(H328=H327,INDIRECT("JournalEntry!"&amp;JournalEntry!D$2214&amp;I327+1&amp;JournalEntry!L$2214),INDIRECT("JournalEntry!"&amp;JournalEntry!C$2214)),2,FALSE),"")</f>
        <v>343</v>
      </c>
      <c r="J328" s="191" t="str">
        <f t="shared" ca="1" si="41"/>
        <v>Cash</v>
      </c>
    </row>
    <row r="329" spans="1:10">
      <c r="A329" s="205">
        <f t="shared" ca="1" si="42"/>
        <v>172</v>
      </c>
      <c r="B329" s="203">
        <f t="shared" ca="1" si="36"/>
        <v>41205</v>
      </c>
      <c r="C329" s="304" t="str">
        <f t="shared" ca="1" si="37"/>
        <v>By  Water &amp; Sewer  Rs/- 7</v>
      </c>
      <c r="D329" s="192">
        <f t="shared" ca="1" si="38"/>
        <v>0</v>
      </c>
      <c r="E329" s="192">
        <f t="shared" ca="1" si="39"/>
        <v>7</v>
      </c>
      <c r="F329" s="193">
        <f t="shared" ca="1" si="40"/>
        <v>0</v>
      </c>
      <c r="G329" s="80">
        <f ca="1">IFERROR(IF(AND(ABS(SUMIFS(D$2:D329,J$2:J329,J329)-SUMIFS(E$2:E329,J$2:J329,J329)+VLOOKUP(J329,Master!B$1:F$101,5,FALSE))&gt;1000,CD&lt;&gt;PD),"XXXXX",IFERROR(SUMIFS(D$2:D329,J$2:J329,J329)-SUMIFS(E$2:E329,J$2:J329,J329)+VLOOKUP(J329,Master!B$1:F$101,5,FALSE),IF(H329&gt;EOF,"","Balance"))),IF(H329&gt;EOF,"","Balance"))</f>
        <v>-168</v>
      </c>
      <c r="H329" s="45">
        <f ca="1">IFERROR(IF(COUNTIF(H$2:H328,H328)&gt;VLOOKUP(H328,LC,2,FALSE),H328+1,H328),"")</f>
        <v>27</v>
      </c>
      <c r="I329" s="45">
        <f ca="1">IFERROR(VLOOKUP(H329,IF(H329=H328,INDIRECT("JournalEntry!"&amp;JournalEntry!D$2214&amp;I328+1&amp;JournalEntry!L$2214),INDIRECT("JournalEntry!"&amp;JournalEntry!C$2214)),2,FALSE),"")</f>
        <v>345</v>
      </c>
      <c r="J329" s="191" t="str">
        <f t="shared" ca="1" si="41"/>
        <v>Cash</v>
      </c>
    </row>
    <row r="330" spans="1:10">
      <c r="A330" s="205">
        <f t="shared" ca="1" si="42"/>
        <v>173</v>
      </c>
      <c r="B330" s="203">
        <f t="shared" ca="1" si="36"/>
        <v>41231</v>
      </c>
      <c r="C330" s="304" t="str">
        <f t="shared" ca="1" si="37"/>
        <v>By  Accounting Fees  Rs/- 8</v>
      </c>
      <c r="D330" s="192">
        <f t="shared" ca="1" si="38"/>
        <v>0</v>
      </c>
      <c r="E330" s="192">
        <f t="shared" ca="1" si="39"/>
        <v>8</v>
      </c>
      <c r="F330" s="193">
        <f t="shared" ca="1" si="40"/>
        <v>0</v>
      </c>
      <c r="G330" s="80">
        <f ca="1">IFERROR(IF(AND(ABS(SUMIFS(D$2:D330,J$2:J330,J330)-SUMIFS(E$2:E330,J$2:J330,J330)+VLOOKUP(J330,Master!B$1:F$101,5,FALSE))&gt;1000,CD&lt;&gt;PD),"XXXXX",IFERROR(SUMIFS(D$2:D330,J$2:J330,J330)-SUMIFS(E$2:E330,J$2:J330,J330)+VLOOKUP(J330,Master!B$1:F$101,5,FALSE),IF(H330&gt;EOF,"","Balance"))),IF(H330&gt;EOF,"","Balance"))</f>
        <v>-176</v>
      </c>
      <c r="H330" s="45">
        <f ca="1">IFERROR(IF(COUNTIF(H$2:H329,H329)&gt;VLOOKUP(H329,LC,2,FALSE),H329+1,H329),"")</f>
        <v>27</v>
      </c>
      <c r="I330" s="45">
        <f ca="1">IFERROR(VLOOKUP(H330,IF(H330=H329,INDIRECT("JournalEntry!"&amp;JournalEntry!D$2214&amp;I329+1&amp;JournalEntry!L$2214),INDIRECT("JournalEntry!"&amp;JournalEntry!C$2214)),2,FALSE),"")</f>
        <v>347</v>
      </c>
      <c r="J330" s="191" t="str">
        <f t="shared" ca="1" si="41"/>
        <v>Cash</v>
      </c>
    </row>
    <row r="331" spans="1:10">
      <c r="A331" s="205">
        <f t="shared" ca="1" si="42"/>
        <v>174</v>
      </c>
      <c r="B331" s="203">
        <f t="shared" ca="1" si="36"/>
        <v>41135</v>
      </c>
      <c r="C331" s="304" t="str">
        <f t="shared" ca="1" si="37"/>
        <v>By  Bank Charges  Rs/- 1</v>
      </c>
      <c r="D331" s="192">
        <f t="shared" ca="1" si="38"/>
        <v>0</v>
      </c>
      <c r="E331" s="192">
        <f t="shared" ca="1" si="39"/>
        <v>1</v>
      </c>
      <c r="F331" s="193">
        <f t="shared" ca="1" si="40"/>
        <v>0</v>
      </c>
      <c r="G331" s="80">
        <f ca="1">IFERROR(IF(AND(ABS(SUMIFS(D$2:D331,J$2:J331,J331)-SUMIFS(E$2:E331,J$2:J331,J331)+VLOOKUP(J331,Master!B$1:F$101,5,FALSE))&gt;1000,CD&lt;&gt;PD),"XXXXX",IFERROR(SUMIFS(D$2:D331,J$2:J331,J331)-SUMIFS(E$2:E331,J$2:J331,J331)+VLOOKUP(J331,Master!B$1:F$101,5,FALSE),IF(H331&gt;EOF,"","Balance"))),IF(H331&gt;EOF,"","Balance"))</f>
        <v>-177</v>
      </c>
      <c r="H331" s="45">
        <f ca="1">IFERROR(IF(COUNTIF(H$2:H330,H330)&gt;VLOOKUP(H330,LC,2,FALSE),H330+1,H330),"")</f>
        <v>27</v>
      </c>
      <c r="I331" s="45">
        <f ca="1">IFERROR(VLOOKUP(H331,IF(H331=H330,INDIRECT("JournalEntry!"&amp;JournalEntry!D$2214&amp;I330+1&amp;JournalEntry!L$2214),INDIRECT("JournalEntry!"&amp;JournalEntry!C$2214)),2,FALSE),"")</f>
        <v>349</v>
      </c>
      <c r="J331" s="191" t="str">
        <f t="shared" ca="1" si="41"/>
        <v>Cash</v>
      </c>
    </row>
    <row r="332" spans="1:10">
      <c r="A332" s="205">
        <f t="shared" ca="1" si="42"/>
        <v>175</v>
      </c>
      <c r="B332" s="203">
        <f t="shared" ca="1" si="36"/>
        <v>41070</v>
      </c>
      <c r="C332" s="304" t="str">
        <f t="shared" ca="1" si="37"/>
        <v>By  Credit Card Processing Fees Rs/- 6</v>
      </c>
      <c r="D332" s="192">
        <f t="shared" ca="1" si="38"/>
        <v>0</v>
      </c>
      <c r="E332" s="192">
        <f t="shared" ca="1" si="39"/>
        <v>6</v>
      </c>
      <c r="F332" s="193">
        <f t="shared" ca="1" si="40"/>
        <v>0</v>
      </c>
      <c r="G332" s="80">
        <f ca="1">IFERROR(IF(AND(ABS(SUMIFS(D$2:D332,J$2:J332,J332)-SUMIFS(E$2:E332,J$2:J332,J332)+VLOOKUP(J332,Master!B$1:F$101,5,FALSE))&gt;1000,CD&lt;&gt;PD),"XXXXX",IFERROR(SUMIFS(D$2:D332,J$2:J332,J332)-SUMIFS(E$2:E332,J$2:J332,J332)+VLOOKUP(J332,Master!B$1:F$101,5,FALSE),IF(H332&gt;EOF,"","Balance"))),IF(H332&gt;EOF,"","Balance"))</f>
        <v>-183</v>
      </c>
      <c r="H332" s="45">
        <f ca="1">IFERROR(IF(COUNTIF(H$2:H331,H331)&gt;VLOOKUP(H331,LC,2,FALSE),H331+1,H331),"")</f>
        <v>27</v>
      </c>
      <c r="I332" s="45">
        <f ca="1">IFERROR(VLOOKUP(H332,IF(H332=H331,INDIRECT("JournalEntry!"&amp;JournalEntry!D$2214&amp;I331+1&amp;JournalEntry!L$2214),INDIRECT("JournalEntry!"&amp;JournalEntry!C$2214)),2,FALSE),"")</f>
        <v>351</v>
      </c>
      <c r="J332" s="191" t="str">
        <f t="shared" ca="1" si="41"/>
        <v>Cash</v>
      </c>
    </row>
    <row r="333" spans="1:10">
      <c r="A333" s="205">
        <f t="shared" ca="1" si="42"/>
        <v>176</v>
      </c>
      <c r="B333" s="203">
        <f t="shared" ca="1" si="36"/>
        <v>41025</v>
      </c>
      <c r="C333" s="304" t="str">
        <f t="shared" ca="1" si="37"/>
        <v>By  Donations  Rs/- 2</v>
      </c>
      <c r="D333" s="192">
        <f t="shared" ca="1" si="38"/>
        <v>0</v>
      </c>
      <c r="E333" s="192">
        <f t="shared" ca="1" si="39"/>
        <v>2</v>
      </c>
      <c r="F333" s="193">
        <f t="shared" ca="1" si="40"/>
        <v>0</v>
      </c>
      <c r="G333" s="80">
        <f ca="1">IFERROR(IF(AND(ABS(SUMIFS(D$2:D333,J$2:J333,J333)-SUMIFS(E$2:E333,J$2:J333,J333)+VLOOKUP(J333,Master!B$1:F$101,5,FALSE))&gt;1000,CD&lt;&gt;PD),"XXXXX",IFERROR(SUMIFS(D$2:D333,J$2:J333,J333)-SUMIFS(E$2:E333,J$2:J333,J333)+VLOOKUP(J333,Master!B$1:F$101,5,FALSE),IF(H333&gt;EOF,"","Balance"))),IF(H333&gt;EOF,"","Balance"))</f>
        <v>-185</v>
      </c>
      <c r="H333" s="45">
        <f ca="1">IFERROR(IF(COUNTIF(H$2:H332,H332)&gt;VLOOKUP(H332,LC,2,FALSE),H332+1,H332),"")</f>
        <v>27</v>
      </c>
      <c r="I333" s="45">
        <f ca="1">IFERROR(VLOOKUP(H333,IF(H333=H332,INDIRECT("JournalEntry!"&amp;JournalEntry!D$2214&amp;I332+1&amp;JournalEntry!L$2214),INDIRECT("JournalEntry!"&amp;JournalEntry!C$2214)),2,FALSE),"")</f>
        <v>353</v>
      </c>
      <c r="J333" s="191" t="str">
        <f t="shared" ca="1" si="41"/>
        <v>Cash</v>
      </c>
    </row>
    <row r="334" spans="1:10">
      <c r="A334" s="205">
        <f t="shared" ca="1" si="42"/>
        <v>177</v>
      </c>
      <c r="B334" s="203">
        <f t="shared" ca="1" si="36"/>
        <v>41165</v>
      </c>
      <c r="C334" s="304" t="str">
        <f t="shared" ca="1" si="37"/>
        <v>By  Legal Fees  Rs/- 10</v>
      </c>
      <c r="D334" s="192">
        <f t="shared" ca="1" si="38"/>
        <v>0</v>
      </c>
      <c r="E334" s="192">
        <f t="shared" ca="1" si="39"/>
        <v>10</v>
      </c>
      <c r="F334" s="193">
        <f t="shared" ca="1" si="40"/>
        <v>0</v>
      </c>
      <c r="G334" s="80">
        <f ca="1">IFERROR(IF(AND(ABS(SUMIFS(D$2:D334,J$2:J334,J334)-SUMIFS(E$2:E334,J$2:J334,J334)+VLOOKUP(J334,Master!B$1:F$101,5,FALSE))&gt;1000,CD&lt;&gt;PD),"XXXXX",IFERROR(SUMIFS(D$2:D334,J$2:J334,J334)-SUMIFS(E$2:E334,J$2:J334,J334)+VLOOKUP(J334,Master!B$1:F$101,5,FALSE),IF(H334&gt;EOF,"","Balance"))),IF(H334&gt;EOF,"","Balance"))</f>
        <v>-195</v>
      </c>
      <c r="H334" s="45">
        <f ca="1">IFERROR(IF(COUNTIF(H$2:H333,H333)&gt;VLOOKUP(H333,LC,2,FALSE),H333+1,H333),"")</f>
        <v>27</v>
      </c>
      <c r="I334" s="45">
        <f ca="1">IFERROR(VLOOKUP(H334,IF(H334=H333,INDIRECT("JournalEntry!"&amp;JournalEntry!D$2214&amp;I333+1&amp;JournalEntry!L$2214),INDIRECT("JournalEntry!"&amp;JournalEntry!C$2214)),2,FALSE),"")</f>
        <v>355</v>
      </c>
      <c r="J334" s="191" t="str">
        <f t="shared" ca="1" si="41"/>
        <v>Cash</v>
      </c>
    </row>
    <row r="335" spans="1:10">
      <c r="A335" s="205">
        <f t="shared" ca="1" si="42"/>
        <v>178</v>
      </c>
      <c r="B335" s="203">
        <f t="shared" ca="1" si="36"/>
        <v>41204</v>
      </c>
      <c r="C335" s="304" t="str">
        <f t="shared" ca="1" si="37"/>
        <v>By  Loss on NSF Checks  Rs/- 8</v>
      </c>
      <c r="D335" s="192">
        <f t="shared" ca="1" si="38"/>
        <v>0</v>
      </c>
      <c r="E335" s="192">
        <f t="shared" ca="1" si="39"/>
        <v>8</v>
      </c>
      <c r="F335" s="193">
        <f t="shared" ca="1" si="40"/>
        <v>0</v>
      </c>
      <c r="G335" s="80">
        <f ca="1">IFERROR(IF(AND(ABS(SUMIFS(D$2:D335,J$2:J335,J335)-SUMIFS(E$2:E335,J$2:J335,J335)+VLOOKUP(J335,Master!B$1:F$101,5,FALSE))&gt;1000,CD&lt;&gt;PD),"XXXXX",IFERROR(SUMIFS(D$2:D335,J$2:J335,J335)-SUMIFS(E$2:E335,J$2:J335,J335)+VLOOKUP(J335,Master!B$1:F$101,5,FALSE),IF(H335&gt;EOF,"","Balance"))),IF(H335&gt;EOF,"","Balance"))</f>
        <v>-203</v>
      </c>
      <c r="H335" s="45">
        <f ca="1">IFERROR(IF(COUNTIF(H$2:H334,H334)&gt;VLOOKUP(H334,LC,2,FALSE),H334+1,H334),"")</f>
        <v>27</v>
      </c>
      <c r="I335" s="45">
        <f ca="1">IFERROR(VLOOKUP(H335,IF(H335=H334,INDIRECT("JournalEntry!"&amp;JournalEntry!D$2214&amp;I334+1&amp;JournalEntry!L$2214),INDIRECT("JournalEntry!"&amp;JournalEntry!C$2214)),2,FALSE),"")</f>
        <v>357</v>
      </c>
      <c r="J335" s="191" t="str">
        <f t="shared" ca="1" si="41"/>
        <v>Cash</v>
      </c>
    </row>
    <row r="336" spans="1:10">
      <c r="A336" s="205">
        <f t="shared" ca="1" si="42"/>
        <v>179</v>
      </c>
      <c r="B336" s="203">
        <f t="shared" ca="1" si="36"/>
        <v>41014</v>
      </c>
      <c r="C336" s="304" t="str">
        <f t="shared" ca="1" si="37"/>
        <v>By  Office Supplies Rs/- 9</v>
      </c>
      <c r="D336" s="192">
        <f t="shared" ca="1" si="38"/>
        <v>0</v>
      </c>
      <c r="E336" s="192">
        <f t="shared" ca="1" si="39"/>
        <v>9</v>
      </c>
      <c r="F336" s="193">
        <f t="shared" ca="1" si="40"/>
        <v>0</v>
      </c>
      <c r="G336" s="80">
        <f ca="1">IFERROR(IF(AND(ABS(SUMIFS(D$2:D336,J$2:J336,J336)-SUMIFS(E$2:E336,J$2:J336,J336)+VLOOKUP(J336,Master!B$1:F$101,5,FALSE))&gt;1000,CD&lt;&gt;PD),"XXXXX",IFERROR(SUMIFS(D$2:D336,J$2:J336,J336)-SUMIFS(E$2:E336,J$2:J336,J336)+VLOOKUP(J336,Master!B$1:F$101,5,FALSE),IF(H336&gt;EOF,"","Balance"))),IF(H336&gt;EOF,"","Balance"))</f>
        <v>-212</v>
      </c>
      <c r="H336" s="45">
        <f ca="1">IFERROR(IF(COUNTIF(H$2:H335,H335)&gt;VLOOKUP(H335,LC,2,FALSE),H335+1,H335),"")</f>
        <v>27</v>
      </c>
      <c r="I336" s="45">
        <f ca="1">IFERROR(VLOOKUP(H336,IF(H336=H335,INDIRECT("JournalEntry!"&amp;JournalEntry!D$2214&amp;I335+1&amp;JournalEntry!L$2214),INDIRECT("JournalEntry!"&amp;JournalEntry!C$2214)),2,FALSE),"")</f>
        <v>359</v>
      </c>
      <c r="J336" s="191" t="str">
        <f t="shared" ca="1" si="41"/>
        <v>Cash</v>
      </c>
    </row>
    <row r="337" spans="1:10">
      <c r="A337" s="205">
        <f t="shared" ca="1" si="42"/>
        <v>180</v>
      </c>
      <c r="B337" s="203">
        <f t="shared" ca="1" si="36"/>
        <v>41222</v>
      </c>
      <c r="C337" s="304" t="str">
        <f t="shared" ca="1" si="37"/>
        <v>By  Professional Dues  Rs/- 1</v>
      </c>
      <c r="D337" s="192">
        <f t="shared" ca="1" si="38"/>
        <v>0</v>
      </c>
      <c r="E337" s="192">
        <f t="shared" ca="1" si="39"/>
        <v>1</v>
      </c>
      <c r="F337" s="193">
        <f t="shared" ca="1" si="40"/>
        <v>0</v>
      </c>
      <c r="G337" s="80">
        <f ca="1">IFERROR(IF(AND(ABS(SUMIFS(D$2:D337,J$2:J337,J337)-SUMIFS(E$2:E337,J$2:J337,J337)+VLOOKUP(J337,Master!B$1:F$101,5,FALSE))&gt;1000,CD&lt;&gt;PD),"XXXXX",IFERROR(SUMIFS(D$2:D337,J$2:J337,J337)-SUMIFS(E$2:E337,J$2:J337,J337)+VLOOKUP(J337,Master!B$1:F$101,5,FALSE),IF(H337&gt;EOF,"","Balance"))),IF(H337&gt;EOF,"","Balance"))</f>
        <v>-213</v>
      </c>
      <c r="H337" s="45">
        <f ca="1">IFERROR(IF(COUNTIF(H$2:H336,H336)&gt;VLOOKUP(H336,LC,2,FALSE),H336+1,H336),"")</f>
        <v>27</v>
      </c>
      <c r="I337" s="45">
        <f ca="1">IFERROR(VLOOKUP(H337,IF(H337=H336,INDIRECT("JournalEntry!"&amp;JournalEntry!D$2214&amp;I336+1&amp;JournalEntry!L$2214),INDIRECT("JournalEntry!"&amp;JournalEntry!C$2214)),2,FALSE),"")</f>
        <v>361</v>
      </c>
      <c r="J337" s="191" t="str">
        <f t="shared" ca="1" si="41"/>
        <v>Cash</v>
      </c>
    </row>
    <row r="338" spans="1:10">
      <c r="A338" s="205">
        <f t="shared" ca="1" si="42"/>
        <v>181</v>
      </c>
      <c r="B338" s="203">
        <f t="shared" ca="1" si="36"/>
        <v>41201</v>
      </c>
      <c r="C338" s="304" t="str">
        <f t="shared" ca="1" si="37"/>
        <v>By  Insurance Rs/- 2</v>
      </c>
      <c r="D338" s="192">
        <f t="shared" ca="1" si="38"/>
        <v>0</v>
      </c>
      <c r="E338" s="192">
        <f t="shared" ca="1" si="39"/>
        <v>2</v>
      </c>
      <c r="F338" s="193">
        <f t="shared" ca="1" si="40"/>
        <v>0</v>
      </c>
      <c r="G338" s="80">
        <f ca="1">IFERROR(IF(AND(ABS(SUMIFS(D$2:D338,J$2:J338,J338)-SUMIFS(E$2:E338,J$2:J338,J338)+VLOOKUP(J338,Master!B$1:F$101,5,FALSE))&gt;1000,CD&lt;&gt;PD),"XXXXX",IFERROR(SUMIFS(D$2:D338,J$2:J338,J338)-SUMIFS(E$2:E338,J$2:J338,J338)+VLOOKUP(J338,Master!B$1:F$101,5,FALSE),IF(H338&gt;EOF,"","Balance"))),IF(H338&gt;EOF,"","Balance"))</f>
        <v>-215</v>
      </c>
      <c r="H338" s="45">
        <f ca="1">IFERROR(IF(COUNTIF(H$2:H337,H337)&gt;VLOOKUP(H337,LC,2,FALSE),H337+1,H337),"")</f>
        <v>27</v>
      </c>
      <c r="I338" s="45">
        <f ca="1">IFERROR(VLOOKUP(H338,IF(H338=H337,INDIRECT("JournalEntry!"&amp;JournalEntry!D$2214&amp;I337+1&amp;JournalEntry!L$2214),INDIRECT("JournalEntry!"&amp;JournalEntry!C$2214)),2,FALSE),"")</f>
        <v>363</v>
      </c>
      <c r="J338" s="191" t="str">
        <f t="shared" ca="1" si="41"/>
        <v>Cash</v>
      </c>
    </row>
    <row r="339" spans="1:10">
      <c r="A339" s="205">
        <f t="shared" ca="1" si="42"/>
        <v>182</v>
      </c>
      <c r="B339" s="203">
        <f t="shared" ca="1" si="36"/>
        <v>41180</v>
      </c>
      <c r="C339" s="304" t="str">
        <f t="shared" ca="1" si="37"/>
        <v>By  Rentals  Rs/- 9</v>
      </c>
      <c r="D339" s="192">
        <f t="shared" ca="1" si="38"/>
        <v>0</v>
      </c>
      <c r="E339" s="192">
        <f t="shared" ca="1" si="39"/>
        <v>9</v>
      </c>
      <c r="F339" s="193">
        <f t="shared" ca="1" si="40"/>
        <v>0</v>
      </c>
      <c r="G339" s="80">
        <f ca="1">IFERROR(IF(AND(ABS(SUMIFS(D$2:D339,J$2:J339,J339)-SUMIFS(E$2:E339,J$2:J339,J339)+VLOOKUP(J339,Master!B$1:F$101,5,FALSE))&gt;1000,CD&lt;&gt;PD),"XXXXX",IFERROR(SUMIFS(D$2:D339,J$2:J339,J339)-SUMIFS(E$2:E339,J$2:J339,J339)+VLOOKUP(J339,Master!B$1:F$101,5,FALSE),IF(H339&gt;EOF,"","Balance"))),IF(H339&gt;EOF,"","Balance"))</f>
        <v>-224</v>
      </c>
      <c r="H339" s="45">
        <f ca="1">IFERROR(IF(COUNTIF(H$2:H338,H338)&gt;VLOOKUP(H338,LC,2,FALSE),H338+1,H338),"")</f>
        <v>27</v>
      </c>
      <c r="I339" s="45">
        <f ca="1">IFERROR(VLOOKUP(H339,IF(H339=H338,INDIRECT("JournalEntry!"&amp;JournalEntry!D$2214&amp;I338+1&amp;JournalEntry!L$2214),INDIRECT("JournalEntry!"&amp;JournalEntry!C$2214)),2,FALSE),"")</f>
        <v>365</v>
      </c>
      <c r="J339" s="191" t="str">
        <f t="shared" ca="1" si="41"/>
        <v>Cash</v>
      </c>
    </row>
    <row r="340" spans="1:10">
      <c r="A340" s="205">
        <f t="shared" ca="1" si="42"/>
        <v>183</v>
      </c>
      <c r="B340" s="203">
        <f t="shared" ca="1" si="36"/>
        <v>41156</v>
      </c>
      <c r="C340" s="304" t="str">
        <f t="shared" ca="1" si="37"/>
        <v>By  Entertainment  Rs/- 8</v>
      </c>
      <c r="D340" s="192">
        <f t="shared" ca="1" si="38"/>
        <v>0</v>
      </c>
      <c r="E340" s="192">
        <f t="shared" ca="1" si="39"/>
        <v>8</v>
      </c>
      <c r="F340" s="193">
        <f t="shared" ca="1" si="40"/>
        <v>0</v>
      </c>
      <c r="G340" s="80">
        <f ca="1">IFERROR(IF(AND(ABS(SUMIFS(D$2:D340,J$2:J340,J340)-SUMIFS(E$2:E340,J$2:J340,J340)+VLOOKUP(J340,Master!B$1:F$101,5,FALSE))&gt;1000,CD&lt;&gt;PD),"XXXXX",IFERROR(SUMIFS(D$2:D340,J$2:J340,J340)-SUMIFS(E$2:E340,J$2:J340,J340)+VLOOKUP(J340,Master!B$1:F$101,5,FALSE),IF(H340&gt;EOF,"","Balance"))),IF(H340&gt;EOF,"","Balance"))</f>
        <v>-232</v>
      </c>
      <c r="H340" s="45">
        <f ca="1">IFERROR(IF(COUNTIF(H$2:H339,H339)&gt;VLOOKUP(H339,LC,2,FALSE),H339+1,H339),"")</f>
        <v>27</v>
      </c>
      <c r="I340" s="45">
        <f ca="1">IFERROR(VLOOKUP(H340,IF(H340=H339,INDIRECT("JournalEntry!"&amp;JournalEntry!D$2214&amp;I339+1&amp;JournalEntry!L$2214),INDIRECT("JournalEntry!"&amp;JournalEntry!C$2214)),2,FALSE),"")</f>
        <v>367</v>
      </c>
      <c r="J340" s="191" t="str">
        <f t="shared" ca="1" si="41"/>
        <v>Cash</v>
      </c>
    </row>
    <row r="341" spans="1:10">
      <c r="A341" s="205">
        <f t="shared" ca="1" si="42"/>
        <v>184</v>
      </c>
      <c r="B341" s="203">
        <f t="shared" ca="1" si="36"/>
        <v>41263</v>
      </c>
      <c r="C341" s="304" t="str">
        <f t="shared" ca="1" si="37"/>
        <v>By  Lodging  Rs/- 1</v>
      </c>
      <c r="D341" s="192">
        <f t="shared" ca="1" si="38"/>
        <v>0</v>
      </c>
      <c r="E341" s="192">
        <f t="shared" ca="1" si="39"/>
        <v>1</v>
      </c>
      <c r="F341" s="193">
        <f t="shared" ca="1" si="40"/>
        <v>0</v>
      </c>
      <c r="G341" s="80">
        <f ca="1">IFERROR(IF(AND(ABS(SUMIFS(D$2:D341,J$2:J341,J341)-SUMIFS(E$2:E341,J$2:J341,J341)+VLOOKUP(J341,Master!B$1:F$101,5,FALSE))&gt;1000,CD&lt;&gt;PD),"XXXXX",IFERROR(SUMIFS(D$2:D341,J$2:J341,J341)-SUMIFS(E$2:E341,J$2:J341,J341)+VLOOKUP(J341,Master!B$1:F$101,5,FALSE),IF(H341&gt;EOF,"","Balance"))),IF(H341&gt;EOF,"","Balance"))</f>
        <v>-233</v>
      </c>
      <c r="H341" s="45">
        <f ca="1">IFERROR(IF(COUNTIF(H$2:H340,H340)&gt;VLOOKUP(H340,LC,2,FALSE),H340+1,H340),"")</f>
        <v>27</v>
      </c>
      <c r="I341" s="45">
        <f ca="1">IFERROR(VLOOKUP(H341,IF(H341=H340,INDIRECT("JournalEntry!"&amp;JournalEntry!D$2214&amp;I340+1&amp;JournalEntry!L$2214),INDIRECT("JournalEntry!"&amp;JournalEntry!C$2214)),2,FALSE),"")</f>
        <v>369</v>
      </c>
      <c r="J341" s="191" t="str">
        <f t="shared" ca="1" si="41"/>
        <v>Cash</v>
      </c>
    </row>
    <row r="342" spans="1:10">
      <c r="A342" s="205">
        <f t="shared" ca="1" si="42"/>
        <v>185</v>
      </c>
      <c r="B342" s="203">
        <f t="shared" ca="1" si="36"/>
        <v>41024</v>
      </c>
      <c r="C342" s="304" t="str">
        <f t="shared" ca="1" si="37"/>
        <v>By  Parking Fees  Rs/- 9</v>
      </c>
      <c r="D342" s="192">
        <f t="shared" ca="1" si="38"/>
        <v>0</v>
      </c>
      <c r="E342" s="192">
        <f t="shared" ca="1" si="39"/>
        <v>9</v>
      </c>
      <c r="F342" s="193">
        <f t="shared" ca="1" si="40"/>
        <v>0</v>
      </c>
      <c r="G342" s="80">
        <f ca="1">IFERROR(IF(AND(ABS(SUMIFS(D$2:D342,J$2:J342,J342)-SUMIFS(E$2:E342,J$2:J342,J342)+VLOOKUP(J342,Master!B$1:F$101,5,FALSE))&gt;1000,CD&lt;&gt;PD),"XXXXX",IFERROR(SUMIFS(D$2:D342,J$2:J342,J342)-SUMIFS(E$2:E342,J$2:J342,J342)+VLOOKUP(J342,Master!B$1:F$101,5,FALSE),IF(H342&gt;EOF,"","Balance"))),IF(H342&gt;EOF,"","Balance"))</f>
        <v>-242</v>
      </c>
      <c r="H342" s="45">
        <f ca="1">IFERROR(IF(COUNTIF(H$2:H341,H341)&gt;VLOOKUP(H341,LC,2,FALSE),H341+1,H341),"")</f>
        <v>27</v>
      </c>
      <c r="I342" s="45">
        <f ca="1">IFERROR(VLOOKUP(H342,IF(H342=H341,INDIRECT("JournalEntry!"&amp;JournalEntry!D$2214&amp;I341+1&amp;JournalEntry!L$2214),INDIRECT("JournalEntry!"&amp;JournalEntry!C$2214)),2,FALSE),"")</f>
        <v>371</v>
      </c>
      <c r="J342" s="191" t="str">
        <f t="shared" ca="1" si="41"/>
        <v>Cash</v>
      </c>
    </row>
    <row r="343" spans="1:10">
      <c r="A343" s="205">
        <f t="shared" ca="1" si="42"/>
        <v>186</v>
      </c>
      <c r="B343" s="203">
        <f t="shared" ca="1" si="36"/>
        <v>41187</v>
      </c>
      <c r="C343" s="304" t="str">
        <f t="shared" ca="1" si="37"/>
        <v>By  Insurance Rs/- 6</v>
      </c>
      <c r="D343" s="192">
        <f t="shared" ca="1" si="38"/>
        <v>0</v>
      </c>
      <c r="E343" s="192">
        <f t="shared" ca="1" si="39"/>
        <v>6</v>
      </c>
      <c r="F343" s="193">
        <f t="shared" ca="1" si="40"/>
        <v>0</v>
      </c>
      <c r="G343" s="80">
        <f ca="1">IFERROR(IF(AND(ABS(SUMIFS(D$2:D343,J$2:J343,J343)-SUMIFS(E$2:E343,J$2:J343,J343)+VLOOKUP(J343,Master!B$1:F$101,5,FALSE))&gt;1000,CD&lt;&gt;PD),"XXXXX",IFERROR(SUMIFS(D$2:D343,J$2:J343,J343)-SUMIFS(E$2:E343,J$2:J343,J343)+VLOOKUP(J343,Master!B$1:F$101,5,FALSE),IF(H343&gt;EOF,"","Balance"))),IF(H343&gt;EOF,"","Balance"))</f>
        <v>-248</v>
      </c>
      <c r="H343" s="45">
        <f ca="1">IFERROR(IF(COUNTIF(H$2:H342,H342)&gt;VLOOKUP(H342,LC,2,FALSE),H342+1,H342),"")</f>
        <v>27</v>
      </c>
      <c r="I343" s="45">
        <f ca="1">IFERROR(VLOOKUP(H343,IF(H343=H342,INDIRECT("JournalEntry!"&amp;JournalEntry!D$2214&amp;I342+1&amp;JournalEntry!L$2214),INDIRECT("JournalEntry!"&amp;JournalEntry!C$2214)),2,FALSE),"")</f>
        <v>373</v>
      </c>
      <c r="J343" s="191" t="str">
        <f t="shared" ca="1" si="41"/>
        <v>Cash</v>
      </c>
    </row>
    <row r="344" spans="1:10">
      <c r="A344" s="205">
        <f t="shared" ca="1" si="42"/>
        <v>187</v>
      </c>
      <c r="B344" s="203">
        <f t="shared" ca="1" si="36"/>
        <v>41172</v>
      </c>
      <c r="C344" s="304" t="str">
        <f t="shared" ca="1" si="37"/>
        <v>By  Rentals  Rs/- 7</v>
      </c>
      <c r="D344" s="192">
        <f t="shared" ca="1" si="38"/>
        <v>0</v>
      </c>
      <c r="E344" s="192">
        <f t="shared" ca="1" si="39"/>
        <v>7</v>
      </c>
      <c r="F344" s="193">
        <f t="shared" ca="1" si="40"/>
        <v>0</v>
      </c>
      <c r="G344" s="80">
        <f ca="1">IFERROR(IF(AND(ABS(SUMIFS(D$2:D344,J$2:J344,J344)-SUMIFS(E$2:E344,J$2:J344,J344)+VLOOKUP(J344,Master!B$1:F$101,5,FALSE))&gt;1000,CD&lt;&gt;PD),"XXXXX",IFERROR(SUMIFS(D$2:D344,J$2:J344,J344)-SUMIFS(E$2:E344,J$2:J344,J344)+VLOOKUP(J344,Master!B$1:F$101,5,FALSE),IF(H344&gt;EOF,"","Balance"))),IF(H344&gt;EOF,"","Balance"))</f>
        <v>-255</v>
      </c>
      <c r="H344" s="45">
        <f ca="1">IFERROR(IF(COUNTIF(H$2:H343,H343)&gt;VLOOKUP(H343,LC,2,FALSE),H343+1,H343),"")</f>
        <v>27</v>
      </c>
      <c r="I344" s="45">
        <f ca="1">IFERROR(VLOOKUP(H344,IF(H344=H343,INDIRECT("JournalEntry!"&amp;JournalEntry!D$2214&amp;I343+1&amp;JournalEntry!L$2214),INDIRECT("JournalEntry!"&amp;JournalEntry!C$2214)),2,FALSE),"")</f>
        <v>375</v>
      </c>
      <c r="J344" s="191" t="str">
        <f t="shared" ca="1" si="41"/>
        <v>Cash</v>
      </c>
    </row>
    <row r="345" spans="1:10">
      <c r="A345" s="205">
        <f t="shared" ca="1" si="42"/>
        <v>188</v>
      </c>
      <c r="B345" s="203">
        <f t="shared" ca="1" si="36"/>
        <v>41128</v>
      </c>
      <c r="C345" s="304" t="str">
        <f t="shared" ca="1" si="37"/>
        <v>By  Entertainment  Rs/- 6</v>
      </c>
      <c r="D345" s="192">
        <f t="shared" ca="1" si="38"/>
        <v>0</v>
      </c>
      <c r="E345" s="192">
        <f t="shared" ca="1" si="39"/>
        <v>6</v>
      </c>
      <c r="F345" s="193">
        <f t="shared" ca="1" si="40"/>
        <v>0</v>
      </c>
      <c r="G345" s="80">
        <f ca="1">IFERROR(IF(AND(ABS(SUMIFS(D$2:D345,J$2:J345,J345)-SUMIFS(E$2:E345,J$2:J345,J345)+VLOOKUP(J345,Master!B$1:F$101,5,FALSE))&gt;1000,CD&lt;&gt;PD),"XXXXX",IFERROR(SUMIFS(D$2:D345,J$2:J345,J345)-SUMIFS(E$2:E345,J$2:J345,J345)+VLOOKUP(J345,Master!B$1:F$101,5,FALSE),IF(H345&gt;EOF,"","Balance"))),IF(H345&gt;EOF,"","Balance"))</f>
        <v>-261</v>
      </c>
      <c r="H345" s="45">
        <f ca="1">IFERROR(IF(COUNTIF(H$2:H344,H344)&gt;VLOOKUP(H344,LC,2,FALSE),H344+1,H344),"")</f>
        <v>27</v>
      </c>
      <c r="I345" s="45">
        <f ca="1">IFERROR(VLOOKUP(H345,IF(H345=H344,INDIRECT("JournalEntry!"&amp;JournalEntry!D$2214&amp;I344+1&amp;JournalEntry!L$2214),INDIRECT("JournalEntry!"&amp;JournalEntry!C$2214)),2,FALSE),"")</f>
        <v>377</v>
      </c>
      <c r="J345" s="191" t="str">
        <f t="shared" ca="1" si="41"/>
        <v>Cash</v>
      </c>
    </row>
    <row r="346" spans="1:10">
      <c r="A346" s="205">
        <f t="shared" ca="1" si="42"/>
        <v>189</v>
      </c>
      <c r="B346" s="203">
        <f t="shared" ca="1" si="36"/>
        <v>41205</v>
      </c>
      <c r="C346" s="304" t="str">
        <f t="shared" ca="1" si="37"/>
        <v>By  Lodging  Rs/- 10</v>
      </c>
      <c r="D346" s="192">
        <f t="shared" ca="1" si="38"/>
        <v>0</v>
      </c>
      <c r="E346" s="192">
        <f t="shared" ca="1" si="39"/>
        <v>10</v>
      </c>
      <c r="F346" s="193">
        <f t="shared" ca="1" si="40"/>
        <v>0</v>
      </c>
      <c r="G346" s="80">
        <f ca="1">IFERROR(IF(AND(ABS(SUMIFS(D$2:D346,J$2:J346,J346)-SUMIFS(E$2:E346,J$2:J346,J346)+VLOOKUP(J346,Master!B$1:F$101,5,FALSE))&gt;1000,CD&lt;&gt;PD),"XXXXX",IFERROR(SUMIFS(D$2:D346,J$2:J346,J346)-SUMIFS(E$2:E346,J$2:J346,J346)+VLOOKUP(J346,Master!B$1:F$101,5,FALSE),IF(H346&gt;EOF,"","Balance"))),IF(H346&gt;EOF,"","Balance"))</f>
        <v>-271</v>
      </c>
      <c r="H346" s="45">
        <f ca="1">IFERROR(IF(COUNTIF(H$2:H345,H345)&gt;VLOOKUP(H345,LC,2,FALSE),H345+1,H345),"")</f>
        <v>27</v>
      </c>
      <c r="I346" s="45">
        <f ca="1">IFERROR(VLOOKUP(H346,IF(H346=H345,INDIRECT("JournalEntry!"&amp;JournalEntry!D$2214&amp;I345+1&amp;JournalEntry!L$2214),INDIRECT("JournalEntry!"&amp;JournalEntry!C$2214)),2,FALSE),"")</f>
        <v>379</v>
      </c>
      <c r="J346" s="191" t="str">
        <f t="shared" ca="1" si="41"/>
        <v>Cash</v>
      </c>
    </row>
    <row r="347" spans="1:10">
      <c r="A347" s="205">
        <f t="shared" ca="1" si="42"/>
        <v>190</v>
      </c>
      <c r="B347" s="203">
        <f t="shared" ca="1" si="36"/>
        <v>41159</v>
      </c>
      <c r="C347" s="304" t="str">
        <f t="shared" ca="1" si="37"/>
        <v>By  Parking Fees  Rs/- 10</v>
      </c>
      <c r="D347" s="192">
        <f t="shared" ca="1" si="38"/>
        <v>0</v>
      </c>
      <c r="E347" s="192">
        <f t="shared" ca="1" si="39"/>
        <v>10</v>
      </c>
      <c r="F347" s="193">
        <f t="shared" ca="1" si="40"/>
        <v>0</v>
      </c>
      <c r="G347" s="80">
        <f ca="1">IFERROR(IF(AND(ABS(SUMIFS(D$2:D347,J$2:J347,J347)-SUMIFS(E$2:E347,J$2:J347,J347)+VLOOKUP(J347,Master!B$1:F$101,5,FALSE))&gt;1000,CD&lt;&gt;PD),"XXXXX",IFERROR(SUMIFS(D$2:D347,J$2:J347,J347)-SUMIFS(E$2:E347,J$2:J347,J347)+VLOOKUP(J347,Master!B$1:F$101,5,FALSE),IF(H347&gt;EOF,"","Balance"))),IF(H347&gt;EOF,"","Balance"))</f>
        <v>-281</v>
      </c>
      <c r="H347" s="45">
        <f ca="1">IFERROR(IF(COUNTIF(H$2:H346,H346)&gt;VLOOKUP(H346,LC,2,FALSE),H346+1,H346),"")</f>
        <v>27</v>
      </c>
      <c r="I347" s="45">
        <f ca="1">IFERROR(VLOOKUP(H347,IF(H347=H346,INDIRECT("JournalEntry!"&amp;JournalEntry!D$2214&amp;I346+1&amp;JournalEntry!L$2214),INDIRECT("JournalEntry!"&amp;JournalEntry!C$2214)),2,FALSE),"")</f>
        <v>381</v>
      </c>
      <c r="J347" s="191" t="str">
        <f t="shared" ca="1" si="41"/>
        <v>Cash</v>
      </c>
    </row>
    <row r="348" spans="1:10">
      <c r="A348" s="205">
        <f t="shared" ca="1" si="42"/>
        <v>191</v>
      </c>
      <c r="B348" s="203">
        <f t="shared" ca="1" si="36"/>
        <v>41032</v>
      </c>
      <c r="C348" s="304" t="str">
        <f t="shared" ca="1" si="37"/>
        <v>By  Insurance Rs/- 1</v>
      </c>
      <c r="D348" s="192">
        <f t="shared" ca="1" si="38"/>
        <v>0</v>
      </c>
      <c r="E348" s="192">
        <f t="shared" ca="1" si="39"/>
        <v>1</v>
      </c>
      <c r="F348" s="193">
        <f t="shared" ca="1" si="40"/>
        <v>0</v>
      </c>
      <c r="G348" s="80">
        <f ca="1">IFERROR(IF(AND(ABS(SUMIFS(D$2:D348,J$2:J348,J348)-SUMIFS(E$2:E348,J$2:J348,J348)+VLOOKUP(J348,Master!B$1:F$101,5,FALSE))&gt;1000,CD&lt;&gt;PD),"XXXXX",IFERROR(SUMIFS(D$2:D348,J$2:J348,J348)-SUMIFS(E$2:E348,J$2:J348,J348)+VLOOKUP(J348,Master!B$1:F$101,5,FALSE),IF(H348&gt;EOF,"","Balance"))),IF(H348&gt;EOF,"","Balance"))</f>
        <v>-282</v>
      </c>
      <c r="H348" s="45">
        <f ca="1">IFERROR(IF(COUNTIF(H$2:H347,H347)&gt;VLOOKUP(H347,LC,2,FALSE),H347+1,H347),"")</f>
        <v>27</v>
      </c>
      <c r="I348" s="45">
        <f ca="1">IFERROR(VLOOKUP(H348,IF(H348=H347,INDIRECT("JournalEntry!"&amp;JournalEntry!D$2214&amp;I347+1&amp;JournalEntry!L$2214),INDIRECT("JournalEntry!"&amp;JournalEntry!C$2214)),2,FALSE),"")</f>
        <v>383</v>
      </c>
      <c r="J348" s="191" t="str">
        <f t="shared" ca="1" si="41"/>
        <v>Cash</v>
      </c>
    </row>
    <row r="349" spans="1:10">
      <c r="A349" s="205">
        <f t="shared" ca="1" si="42"/>
        <v>192</v>
      </c>
      <c r="B349" s="203">
        <f t="shared" ca="1" si="36"/>
        <v>41270</v>
      </c>
      <c r="C349" s="304" t="str">
        <f t="shared" ca="1" si="37"/>
        <v>By  Rentals  Rs/- 9</v>
      </c>
      <c r="D349" s="192">
        <f t="shared" ca="1" si="38"/>
        <v>0</v>
      </c>
      <c r="E349" s="192">
        <f t="shared" ca="1" si="39"/>
        <v>9</v>
      </c>
      <c r="F349" s="193">
        <f t="shared" ca="1" si="40"/>
        <v>0</v>
      </c>
      <c r="G349" s="80">
        <f ca="1">IFERROR(IF(AND(ABS(SUMIFS(D$2:D349,J$2:J349,J349)-SUMIFS(E$2:E349,J$2:J349,J349)+VLOOKUP(J349,Master!B$1:F$101,5,FALSE))&gt;1000,CD&lt;&gt;PD),"XXXXX",IFERROR(SUMIFS(D$2:D349,J$2:J349,J349)-SUMIFS(E$2:E349,J$2:J349,J349)+VLOOKUP(J349,Master!B$1:F$101,5,FALSE),IF(H349&gt;EOF,"","Balance"))),IF(H349&gt;EOF,"","Balance"))</f>
        <v>-291</v>
      </c>
      <c r="H349" s="45">
        <f ca="1">IFERROR(IF(COUNTIF(H$2:H348,H348)&gt;VLOOKUP(H348,LC,2,FALSE),H348+1,H348),"")</f>
        <v>27</v>
      </c>
      <c r="I349" s="45">
        <f ca="1">IFERROR(VLOOKUP(H349,IF(H349=H348,INDIRECT("JournalEntry!"&amp;JournalEntry!D$2214&amp;I348+1&amp;JournalEntry!L$2214),INDIRECT("JournalEntry!"&amp;JournalEntry!C$2214)),2,FALSE),"")</f>
        <v>385</v>
      </c>
      <c r="J349" s="191" t="str">
        <f t="shared" ca="1" si="41"/>
        <v>Cash</v>
      </c>
    </row>
    <row r="350" spans="1:10">
      <c r="A350" s="205">
        <f t="shared" ca="1" si="42"/>
        <v>193</v>
      </c>
      <c r="B350" s="203">
        <f t="shared" ca="1" si="36"/>
        <v>41234</v>
      </c>
      <c r="C350" s="304" t="str">
        <f t="shared" ca="1" si="37"/>
        <v>By  Entertainment  Rs/- 4</v>
      </c>
      <c r="D350" s="192">
        <f t="shared" ca="1" si="38"/>
        <v>0</v>
      </c>
      <c r="E350" s="192">
        <f t="shared" ca="1" si="39"/>
        <v>4</v>
      </c>
      <c r="F350" s="193">
        <f t="shared" ca="1" si="40"/>
        <v>0</v>
      </c>
      <c r="G350" s="80">
        <f ca="1">IFERROR(IF(AND(ABS(SUMIFS(D$2:D350,J$2:J350,J350)-SUMIFS(E$2:E350,J$2:J350,J350)+VLOOKUP(J350,Master!B$1:F$101,5,FALSE))&gt;1000,CD&lt;&gt;PD),"XXXXX",IFERROR(SUMIFS(D$2:D350,J$2:J350,J350)-SUMIFS(E$2:E350,J$2:J350,J350)+VLOOKUP(J350,Master!B$1:F$101,5,FALSE),IF(H350&gt;EOF,"","Balance"))),IF(H350&gt;EOF,"","Balance"))</f>
        <v>-295</v>
      </c>
      <c r="H350" s="45">
        <f ca="1">IFERROR(IF(COUNTIF(H$2:H349,H349)&gt;VLOOKUP(H349,LC,2,FALSE),H349+1,H349),"")</f>
        <v>27</v>
      </c>
      <c r="I350" s="45">
        <f ca="1">IFERROR(VLOOKUP(H350,IF(H350=H349,INDIRECT("JournalEntry!"&amp;JournalEntry!D$2214&amp;I349+1&amp;JournalEntry!L$2214),INDIRECT("JournalEntry!"&amp;JournalEntry!C$2214)),2,FALSE),"")</f>
        <v>387</v>
      </c>
      <c r="J350" s="191" t="str">
        <f t="shared" ca="1" si="41"/>
        <v>Cash</v>
      </c>
    </row>
    <row r="351" spans="1:10">
      <c r="A351" s="205">
        <f t="shared" ca="1" si="42"/>
        <v>194</v>
      </c>
      <c r="B351" s="203">
        <f t="shared" ca="1" si="36"/>
        <v>41139</v>
      </c>
      <c r="C351" s="304" t="str">
        <f t="shared" ca="1" si="37"/>
        <v>By  Lodging  Rs/- 3</v>
      </c>
      <c r="D351" s="192">
        <f t="shared" ca="1" si="38"/>
        <v>0</v>
      </c>
      <c r="E351" s="192">
        <f t="shared" ca="1" si="39"/>
        <v>3</v>
      </c>
      <c r="F351" s="193">
        <f t="shared" ca="1" si="40"/>
        <v>0</v>
      </c>
      <c r="G351" s="80">
        <f ca="1">IFERROR(IF(AND(ABS(SUMIFS(D$2:D351,J$2:J351,J351)-SUMIFS(E$2:E351,J$2:J351,J351)+VLOOKUP(J351,Master!B$1:F$101,5,FALSE))&gt;1000,CD&lt;&gt;PD),"XXXXX",IFERROR(SUMIFS(D$2:D351,J$2:J351,J351)-SUMIFS(E$2:E351,J$2:J351,J351)+VLOOKUP(J351,Master!B$1:F$101,5,FALSE),IF(H351&gt;EOF,"","Balance"))),IF(H351&gt;EOF,"","Balance"))</f>
        <v>-298</v>
      </c>
      <c r="H351" s="45">
        <f ca="1">IFERROR(IF(COUNTIF(H$2:H350,H350)&gt;VLOOKUP(H350,LC,2,FALSE),H350+1,H350),"")</f>
        <v>27</v>
      </c>
      <c r="I351" s="45">
        <f ca="1">IFERROR(VLOOKUP(H351,IF(H351=H350,INDIRECT("JournalEntry!"&amp;JournalEntry!D$2214&amp;I350+1&amp;JournalEntry!L$2214),INDIRECT("JournalEntry!"&amp;JournalEntry!C$2214)),2,FALSE),"")</f>
        <v>389</v>
      </c>
      <c r="J351" s="191" t="str">
        <f t="shared" ca="1" si="41"/>
        <v>Cash</v>
      </c>
    </row>
    <row r="352" spans="1:10">
      <c r="A352" s="205">
        <f t="shared" ca="1" si="42"/>
        <v>195</v>
      </c>
      <c r="B352" s="203">
        <f t="shared" ca="1" si="36"/>
        <v>41197</v>
      </c>
      <c r="C352" s="304" t="str">
        <f t="shared" ca="1" si="37"/>
        <v>By  Parking Fees  Rs/- 10</v>
      </c>
      <c r="D352" s="192">
        <f t="shared" ca="1" si="38"/>
        <v>0</v>
      </c>
      <c r="E352" s="192">
        <f t="shared" ca="1" si="39"/>
        <v>10</v>
      </c>
      <c r="F352" s="193">
        <f t="shared" ca="1" si="40"/>
        <v>0</v>
      </c>
      <c r="G352" s="80">
        <f ca="1">IFERROR(IF(AND(ABS(SUMIFS(D$2:D352,J$2:J352,J352)-SUMIFS(E$2:E352,J$2:J352,J352)+VLOOKUP(J352,Master!B$1:F$101,5,FALSE))&gt;1000,CD&lt;&gt;PD),"XXXXX",IFERROR(SUMIFS(D$2:D352,J$2:J352,J352)-SUMIFS(E$2:E352,J$2:J352,J352)+VLOOKUP(J352,Master!B$1:F$101,5,FALSE),IF(H352&gt;EOF,"","Balance"))),IF(H352&gt;EOF,"","Balance"))</f>
        <v>-308</v>
      </c>
      <c r="H352" s="45">
        <f ca="1">IFERROR(IF(COUNTIF(H$2:H351,H351)&gt;VLOOKUP(H351,LC,2,FALSE),H351+1,H351),"")</f>
        <v>27</v>
      </c>
      <c r="I352" s="45">
        <f ca="1">IFERROR(VLOOKUP(H352,IF(H352=H351,INDIRECT("JournalEntry!"&amp;JournalEntry!D$2214&amp;I351+1&amp;JournalEntry!L$2214),INDIRECT("JournalEntry!"&amp;JournalEntry!C$2214)),2,FALSE),"")</f>
        <v>391</v>
      </c>
      <c r="J352" s="191" t="str">
        <f t="shared" ca="1" si="41"/>
        <v>Cash</v>
      </c>
    </row>
    <row r="353" spans="1:10">
      <c r="A353" s="205">
        <f t="shared" ca="1" si="42"/>
        <v>196</v>
      </c>
      <c r="B353" s="203">
        <f t="shared" ca="1" si="36"/>
        <v>41250</v>
      </c>
      <c r="C353" s="304" t="str">
        <f t="shared" ca="1" si="37"/>
        <v>By  Insurance Rs/- 6</v>
      </c>
      <c r="D353" s="192">
        <f t="shared" ca="1" si="38"/>
        <v>0</v>
      </c>
      <c r="E353" s="192">
        <f t="shared" ca="1" si="39"/>
        <v>6</v>
      </c>
      <c r="F353" s="193">
        <f t="shared" ca="1" si="40"/>
        <v>0</v>
      </c>
      <c r="G353" s="80">
        <f ca="1">IFERROR(IF(AND(ABS(SUMIFS(D$2:D353,J$2:J353,J353)-SUMIFS(E$2:E353,J$2:J353,J353)+VLOOKUP(J353,Master!B$1:F$101,5,FALSE))&gt;1000,CD&lt;&gt;PD),"XXXXX",IFERROR(SUMIFS(D$2:D353,J$2:J353,J353)-SUMIFS(E$2:E353,J$2:J353,J353)+VLOOKUP(J353,Master!B$1:F$101,5,FALSE),IF(H353&gt;EOF,"","Balance"))),IF(H353&gt;EOF,"","Balance"))</f>
        <v>-314</v>
      </c>
      <c r="H353" s="45">
        <f ca="1">IFERROR(IF(COUNTIF(H$2:H352,H352)&gt;VLOOKUP(H352,LC,2,FALSE),H352+1,H352),"")</f>
        <v>27</v>
      </c>
      <c r="I353" s="45">
        <f ca="1">IFERROR(VLOOKUP(H353,IF(H353=H352,INDIRECT("JournalEntry!"&amp;JournalEntry!D$2214&amp;I352+1&amp;JournalEntry!L$2214),INDIRECT("JournalEntry!"&amp;JournalEntry!C$2214)),2,FALSE),"")</f>
        <v>393</v>
      </c>
      <c r="J353" s="191" t="str">
        <f t="shared" ca="1" si="41"/>
        <v>Cash</v>
      </c>
    </row>
    <row r="354" spans="1:10">
      <c r="A354" s="205">
        <f t="shared" ca="1" si="42"/>
        <v>197</v>
      </c>
      <c r="B354" s="203">
        <f t="shared" ca="1" si="36"/>
        <v>41136</v>
      </c>
      <c r="C354" s="304" t="str">
        <f t="shared" ca="1" si="37"/>
        <v>By  Rentals  Rs/- 5</v>
      </c>
      <c r="D354" s="192">
        <f t="shared" ca="1" si="38"/>
        <v>0</v>
      </c>
      <c r="E354" s="192">
        <f t="shared" ca="1" si="39"/>
        <v>5</v>
      </c>
      <c r="F354" s="193">
        <f t="shared" ca="1" si="40"/>
        <v>0</v>
      </c>
      <c r="G354" s="80">
        <f ca="1">IFERROR(IF(AND(ABS(SUMIFS(D$2:D354,J$2:J354,J354)-SUMIFS(E$2:E354,J$2:J354,J354)+VLOOKUP(J354,Master!B$1:F$101,5,FALSE))&gt;1000,CD&lt;&gt;PD),"XXXXX",IFERROR(SUMIFS(D$2:D354,J$2:J354,J354)-SUMIFS(E$2:E354,J$2:J354,J354)+VLOOKUP(J354,Master!B$1:F$101,5,FALSE),IF(H354&gt;EOF,"","Balance"))),IF(H354&gt;EOF,"","Balance"))</f>
        <v>-319</v>
      </c>
      <c r="H354" s="45">
        <f ca="1">IFERROR(IF(COUNTIF(H$2:H353,H353)&gt;VLOOKUP(H353,LC,2,FALSE),H353+1,H353),"")</f>
        <v>27</v>
      </c>
      <c r="I354" s="45">
        <f ca="1">IFERROR(VLOOKUP(H354,IF(H354=H353,INDIRECT("JournalEntry!"&amp;JournalEntry!D$2214&amp;I353+1&amp;JournalEntry!L$2214),INDIRECT("JournalEntry!"&amp;JournalEntry!C$2214)),2,FALSE),"")</f>
        <v>395</v>
      </c>
      <c r="J354" s="191" t="str">
        <f t="shared" ca="1" si="41"/>
        <v>Cash</v>
      </c>
    </row>
    <row r="355" spans="1:10">
      <c r="A355" s="205">
        <f t="shared" ca="1" si="42"/>
        <v>198</v>
      </c>
      <c r="B355" s="203">
        <f t="shared" ca="1" si="36"/>
        <v>41210</v>
      </c>
      <c r="C355" s="304" t="str">
        <f t="shared" ca="1" si="37"/>
        <v>By  Entertainment  Rs/- 4</v>
      </c>
      <c r="D355" s="192">
        <f t="shared" ca="1" si="38"/>
        <v>0</v>
      </c>
      <c r="E355" s="192">
        <f t="shared" ca="1" si="39"/>
        <v>4</v>
      </c>
      <c r="F355" s="193">
        <f t="shared" ca="1" si="40"/>
        <v>0</v>
      </c>
      <c r="G355" s="80">
        <f ca="1">IFERROR(IF(AND(ABS(SUMIFS(D$2:D355,J$2:J355,J355)-SUMIFS(E$2:E355,J$2:J355,J355)+VLOOKUP(J355,Master!B$1:F$101,5,FALSE))&gt;1000,CD&lt;&gt;PD),"XXXXX",IFERROR(SUMIFS(D$2:D355,J$2:J355,J355)-SUMIFS(E$2:E355,J$2:J355,J355)+VLOOKUP(J355,Master!B$1:F$101,5,FALSE),IF(H355&gt;EOF,"","Balance"))),IF(H355&gt;EOF,"","Balance"))</f>
        <v>-323</v>
      </c>
      <c r="H355" s="45">
        <f ca="1">IFERROR(IF(COUNTIF(H$2:H354,H354)&gt;VLOOKUP(H354,LC,2,FALSE),H354+1,H354),"")</f>
        <v>27</v>
      </c>
      <c r="I355" s="45">
        <f ca="1">IFERROR(VLOOKUP(H355,IF(H355=H354,INDIRECT("JournalEntry!"&amp;JournalEntry!D$2214&amp;I354+1&amp;JournalEntry!L$2214),INDIRECT("JournalEntry!"&amp;JournalEntry!C$2214)),2,FALSE),"")</f>
        <v>397</v>
      </c>
      <c r="J355" s="191" t="str">
        <f t="shared" ca="1" si="41"/>
        <v>Cash</v>
      </c>
    </row>
    <row r="356" spans="1:10">
      <c r="A356" s="205">
        <f t="shared" ca="1" si="42"/>
        <v>199</v>
      </c>
      <c r="B356" s="203">
        <f t="shared" ca="1" si="36"/>
        <v>41149</v>
      </c>
      <c r="C356" s="304" t="str">
        <f t="shared" ca="1" si="37"/>
        <v>By  Lodging  Rs/- 8</v>
      </c>
      <c r="D356" s="192">
        <f t="shared" ca="1" si="38"/>
        <v>0</v>
      </c>
      <c r="E356" s="192">
        <f t="shared" ca="1" si="39"/>
        <v>8</v>
      </c>
      <c r="F356" s="193">
        <f t="shared" ca="1" si="40"/>
        <v>0</v>
      </c>
      <c r="G356" s="80">
        <f ca="1">IFERROR(IF(AND(ABS(SUMIFS(D$2:D356,J$2:J356,J356)-SUMIFS(E$2:E356,J$2:J356,J356)+VLOOKUP(J356,Master!B$1:F$101,5,FALSE))&gt;1000,CD&lt;&gt;PD),"XXXXX",IFERROR(SUMIFS(D$2:D356,J$2:J356,J356)-SUMIFS(E$2:E356,J$2:J356,J356)+VLOOKUP(J356,Master!B$1:F$101,5,FALSE),IF(H356&gt;EOF,"","Balance"))),IF(H356&gt;EOF,"","Balance"))</f>
        <v>-331</v>
      </c>
      <c r="H356" s="45">
        <f ca="1">IFERROR(IF(COUNTIF(H$2:H355,H355)&gt;VLOOKUP(H355,LC,2,FALSE),H355+1,H355),"")</f>
        <v>27</v>
      </c>
      <c r="I356" s="45">
        <f ca="1">IFERROR(VLOOKUP(H356,IF(H356=H355,INDIRECT("JournalEntry!"&amp;JournalEntry!D$2214&amp;I355+1&amp;JournalEntry!L$2214),INDIRECT("JournalEntry!"&amp;JournalEntry!C$2214)),2,FALSE),"")</f>
        <v>399</v>
      </c>
      <c r="J356" s="191" t="str">
        <f t="shared" ca="1" si="41"/>
        <v>Cash</v>
      </c>
    </row>
    <row r="357" spans="1:10">
      <c r="A357" s="205">
        <f t="shared" ca="1" si="42"/>
        <v>200</v>
      </c>
      <c r="B357" s="203">
        <f t="shared" ca="1" si="36"/>
        <v>41127</v>
      </c>
      <c r="C357" s="304" t="str">
        <f t="shared" ca="1" si="37"/>
        <v>By  Parking Fees  Rs/- 7</v>
      </c>
      <c r="D357" s="192">
        <f t="shared" ca="1" si="38"/>
        <v>0</v>
      </c>
      <c r="E357" s="192">
        <f t="shared" ca="1" si="39"/>
        <v>7</v>
      </c>
      <c r="F357" s="193">
        <f t="shared" ca="1" si="40"/>
        <v>0</v>
      </c>
      <c r="G357" s="80">
        <f ca="1">IFERROR(IF(AND(ABS(SUMIFS(D$2:D357,J$2:J357,J357)-SUMIFS(E$2:E357,J$2:J357,J357)+VLOOKUP(J357,Master!B$1:F$101,5,FALSE))&gt;1000,CD&lt;&gt;PD),"XXXXX",IFERROR(SUMIFS(D$2:D357,J$2:J357,J357)-SUMIFS(E$2:E357,J$2:J357,J357)+VLOOKUP(J357,Master!B$1:F$101,5,FALSE),IF(H357&gt;EOF,"","Balance"))),IF(H357&gt;EOF,"","Balance"))</f>
        <v>-338</v>
      </c>
      <c r="H357" s="45">
        <f ca="1">IFERROR(IF(COUNTIF(H$2:H356,H356)&gt;VLOOKUP(H356,LC,2,FALSE),H356+1,H356),"")</f>
        <v>27</v>
      </c>
      <c r="I357" s="45">
        <f ca="1">IFERROR(VLOOKUP(H357,IF(H357=H356,INDIRECT("JournalEntry!"&amp;JournalEntry!D$2214&amp;I356+1&amp;JournalEntry!L$2214),INDIRECT("JournalEntry!"&amp;JournalEntry!C$2214)),2,FALSE),"")</f>
        <v>401</v>
      </c>
      <c r="J357" s="191" t="str">
        <f t="shared" ca="1" si="41"/>
        <v>Cash</v>
      </c>
    </row>
    <row r="358" spans="1:10">
      <c r="A358" s="205">
        <f t="shared" ca="1" si="42"/>
        <v>201</v>
      </c>
      <c r="B358" s="203">
        <f t="shared" ca="1" si="36"/>
        <v>41138</v>
      </c>
      <c r="C358" s="304" t="str">
        <f t="shared" ca="1" si="37"/>
        <v>By  Insurance Rs/- 5</v>
      </c>
      <c r="D358" s="192">
        <f t="shared" ca="1" si="38"/>
        <v>0</v>
      </c>
      <c r="E358" s="192">
        <f t="shared" ca="1" si="39"/>
        <v>5</v>
      </c>
      <c r="F358" s="193">
        <f t="shared" ca="1" si="40"/>
        <v>0</v>
      </c>
      <c r="G358" s="80">
        <f ca="1">IFERROR(IF(AND(ABS(SUMIFS(D$2:D358,J$2:J358,J358)-SUMIFS(E$2:E358,J$2:J358,J358)+VLOOKUP(J358,Master!B$1:F$101,5,FALSE))&gt;1000,CD&lt;&gt;PD),"XXXXX",IFERROR(SUMIFS(D$2:D358,J$2:J358,J358)-SUMIFS(E$2:E358,J$2:J358,J358)+VLOOKUP(J358,Master!B$1:F$101,5,FALSE),IF(H358&gt;EOF,"","Balance"))),IF(H358&gt;EOF,"","Balance"))</f>
        <v>-343</v>
      </c>
      <c r="H358" s="45">
        <f ca="1">IFERROR(IF(COUNTIF(H$2:H357,H357)&gt;VLOOKUP(H357,LC,2,FALSE),H357+1,H357),"")</f>
        <v>27</v>
      </c>
      <c r="I358" s="45">
        <f ca="1">IFERROR(VLOOKUP(H358,IF(H358=H357,INDIRECT("JournalEntry!"&amp;JournalEntry!D$2214&amp;I357+1&amp;JournalEntry!L$2214),INDIRECT("JournalEntry!"&amp;JournalEntry!C$2214)),2,FALSE),"")</f>
        <v>403</v>
      </c>
      <c r="J358" s="191" t="str">
        <f t="shared" ca="1" si="41"/>
        <v>Cash</v>
      </c>
    </row>
    <row r="359" spans="1:10">
      <c r="A359" s="205">
        <f t="shared" ca="1" si="42"/>
        <v>202</v>
      </c>
      <c r="B359" s="203">
        <f t="shared" ca="1" si="36"/>
        <v>41002</v>
      </c>
      <c r="C359" s="304" t="str">
        <f t="shared" ca="1" si="37"/>
        <v>By  Rentals  Rs/- 7</v>
      </c>
      <c r="D359" s="192">
        <f t="shared" ca="1" si="38"/>
        <v>0</v>
      </c>
      <c r="E359" s="192">
        <f t="shared" ca="1" si="39"/>
        <v>7</v>
      </c>
      <c r="F359" s="193">
        <f t="shared" ca="1" si="40"/>
        <v>0</v>
      </c>
      <c r="G359" s="80">
        <f ca="1">IFERROR(IF(AND(ABS(SUMIFS(D$2:D359,J$2:J359,J359)-SUMIFS(E$2:E359,J$2:J359,J359)+VLOOKUP(J359,Master!B$1:F$101,5,FALSE))&gt;1000,CD&lt;&gt;PD),"XXXXX",IFERROR(SUMIFS(D$2:D359,J$2:J359,J359)-SUMIFS(E$2:E359,J$2:J359,J359)+VLOOKUP(J359,Master!B$1:F$101,5,FALSE),IF(H359&gt;EOF,"","Balance"))),IF(H359&gt;EOF,"","Balance"))</f>
        <v>-350</v>
      </c>
      <c r="H359" s="45">
        <f ca="1">IFERROR(IF(COUNTIF(H$2:H358,H358)&gt;VLOOKUP(H358,LC,2,FALSE),H358+1,H358),"")</f>
        <v>27</v>
      </c>
      <c r="I359" s="45">
        <f ca="1">IFERROR(VLOOKUP(H359,IF(H359=H358,INDIRECT("JournalEntry!"&amp;JournalEntry!D$2214&amp;I358+1&amp;JournalEntry!L$2214),INDIRECT("JournalEntry!"&amp;JournalEntry!C$2214)),2,FALSE),"")</f>
        <v>405</v>
      </c>
      <c r="J359" s="191" t="str">
        <f t="shared" ca="1" si="41"/>
        <v>Cash</v>
      </c>
    </row>
    <row r="360" spans="1:10">
      <c r="A360" s="205">
        <f t="shared" ca="1" si="42"/>
        <v>203</v>
      </c>
      <c r="B360" s="203">
        <f t="shared" ca="1" si="36"/>
        <v>41179</v>
      </c>
      <c r="C360" s="304" t="str">
        <f t="shared" ca="1" si="37"/>
        <v>By  Entertainment  Rs/- 1</v>
      </c>
      <c r="D360" s="192">
        <f t="shared" ca="1" si="38"/>
        <v>0</v>
      </c>
      <c r="E360" s="192">
        <f t="shared" ca="1" si="39"/>
        <v>1</v>
      </c>
      <c r="F360" s="193">
        <f t="shared" ca="1" si="40"/>
        <v>0</v>
      </c>
      <c r="G360" s="80">
        <f ca="1">IFERROR(IF(AND(ABS(SUMIFS(D$2:D360,J$2:J360,J360)-SUMIFS(E$2:E360,J$2:J360,J360)+VLOOKUP(J360,Master!B$1:F$101,5,FALSE))&gt;1000,CD&lt;&gt;PD),"XXXXX",IFERROR(SUMIFS(D$2:D360,J$2:J360,J360)-SUMIFS(E$2:E360,J$2:J360,J360)+VLOOKUP(J360,Master!B$1:F$101,5,FALSE),IF(H360&gt;EOF,"","Balance"))),IF(H360&gt;EOF,"","Balance"))</f>
        <v>-351</v>
      </c>
      <c r="H360" s="45">
        <f ca="1">IFERROR(IF(COUNTIF(H$2:H359,H359)&gt;VLOOKUP(H359,LC,2,FALSE),H359+1,H359),"")</f>
        <v>27</v>
      </c>
      <c r="I360" s="45">
        <f ca="1">IFERROR(VLOOKUP(H360,IF(H360=H359,INDIRECT("JournalEntry!"&amp;JournalEntry!D$2214&amp;I359+1&amp;JournalEntry!L$2214),INDIRECT("JournalEntry!"&amp;JournalEntry!C$2214)),2,FALSE),"")</f>
        <v>407</v>
      </c>
      <c r="J360" s="191" t="str">
        <f t="shared" ca="1" si="41"/>
        <v>Cash</v>
      </c>
    </row>
    <row r="361" spans="1:10">
      <c r="A361" s="205">
        <f t="shared" ca="1" si="42"/>
        <v>204</v>
      </c>
      <c r="B361" s="203">
        <f t="shared" ca="1" si="36"/>
        <v>41070</v>
      </c>
      <c r="C361" s="304" t="str">
        <f t="shared" ca="1" si="37"/>
        <v>By  Lodging  Rs/- 3</v>
      </c>
      <c r="D361" s="192">
        <f t="shared" ca="1" si="38"/>
        <v>0</v>
      </c>
      <c r="E361" s="192">
        <f t="shared" ca="1" si="39"/>
        <v>3</v>
      </c>
      <c r="F361" s="193">
        <f t="shared" ca="1" si="40"/>
        <v>0</v>
      </c>
      <c r="G361" s="80">
        <f ca="1">IFERROR(IF(AND(ABS(SUMIFS(D$2:D361,J$2:J361,J361)-SUMIFS(E$2:E361,J$2:J361,J361)+VLOOKUP(J361,Master!B$1:F$101,5,FALSE))&gt;1000,CD&lt;&gt;PD),"XXXXX",IFERROR(SUMIFS(D$2:D361,J$2:J361,J361)-SUMIFS(E$2:E361,J$2:J361,J361)+VLOOKUP(J361,Master!B$1:F$101,5,FALSE),IF(H361&gt;EOF,"","Balance"))),IF(H361&gt;EOF,"","Balance"))</f>
        <v>-354</v>
      </c>
      <c r="H361" s="45">
        <f ca="1">IFERROR(IF(COUNTIF(H$2:H360,H360)&gt;VLOOKUP(H360,LC,2,FALSE),H360+1,H360),"")</f>
        <v>27</v>
      </c>
      <c r="I361" s="45">
        <f ca="1">IFERROR(VLOOKUP(H361,IF(H361=H360,INDIRECT("JournalEntry!"&amp;JournalEntry!D$2214&amp;I360+1&amp;JournalEntry!L$2214),INDIRECT("JournalEntry!"&amp;JournalEntry!C$2214)),2,FALSE),"")</f>
        <v>409</v>
      </c>
      <c r="J361" s="191" t="str">
        <f t="shared" ca="1" si="41"/>
        <v>Cash</v>
      </c>
    </row>
    <row r="362" spans="1:10">
      <c r="A362" s="205">
        <f t="shared" ca="1" si="42"/>
        <v>205</v>
      </c>
      <c r="B362" s="203">
        <f t="shared" ca="1" si="36"/>
        <v>41056</v>
      </c>
      <c r="C362" s="304" t="str">
        <f t="shared" ca="1" si="37"/>
        <v>By  Parking Fees  Rs/- 9</v>
      </c>
      <c r="D362" s="192">
        <f t="shared" ca="1" si="38"/>
        <v>0</v>
      </c>
      <c r="E362" s="192">
        <f t="shared" ca="1" si="39"/>
        <v>9</v>
      </c>
      <c r="F362" s="193">
        <f t="shared" ca="1" si="40"/>
        <v>0</v>
      </c>
      <c r="G362" s="80">
        <f ca="1">IFERROR(IF(AND(ABS(SUMIFS(D$2:D362,J$2:J362,J362)-SUMIFS(E$2:E362,J$2:J362,J362)+VLOOKUP(J362,Master!B$1:F$101,5,FALSE))&gt;1000,CD&lt;&gt;PD),"XXXXX",IFERROR(SUMIFS(D$2:D362,J$2:J362,J362)-SUMIFS(E$2:E362,J$2:J362,J362)+VLOOKUP(J362,Master!B$1:F$101,5,FALSE),IF(H362&gt;EOF,"","Balance"))),IF(H362&gt;EOF,"","Balance"))</f>
        <v>-363</v>
      </c>
      <c r="H362" s="45">
        <f ca="1">IFERROR(IF(COUNTIF(H$2:H361,H361)&gt;VLOOKUP(H361,LC,2,FALSE),H361+1,H361),"")</f>
        <v>27</v>
      </c>
      <c r="I362" s="45">
        <f ca="1">IFERROR(VLOOKUP(H362,IF(H362=H361,INDIRECT("JournalEntry!"&amp;JournalEntry!D$2214&amp;I361+1&amp;JournalEntry!L$2214),INDIRECT("JournalEntry!"&amp;JournalEntry!C$2214)),2,FALSE),"")</f>
        <v>411</v>
      </c>
      <c r="J362" s="191" t="str">
        <f t="shared" ca="1" si="41"/>
        <v>Cash</v>
      </c>
    </row>
    <row r="363" spans="1:10">
      <c r="A363" s="205">
        <f t="shared" ca="1" si="42"/>
        <v>206</v>
      </c>
      <c r="B363" s="203">
        <f t="shared" ca="1" si="36"/>
        <v>41127</v>
      </c>
      <c r="C363" s="304" t="str">
        <f t="shared" ca="1" si="37"/>
        <v>By  Insurance Rs/- 9</v>
      </c>
      <c r="D363" s="192">
        <f t="shared" ca="1" si="38"/>
        <v>0</v>
      </c>
      <c r="E363" s="192">
        <f t="shared" ca="1" si="39"/>
        <v>9</v>
      </c>
      <c r="F363" s="193">
        <f t="shared" ca="1" si="40"/>
        <v>0</v>
      </c>
      <c r="G363" s="80">
        <f ca="1">IFERROR(IF(AND(ABS(SUMIFS(D$2:D363,J$2:J363,J363)-SUMIFS(E$2:E363,J$2:J363,J363)+VLOOKUP(J363,Master!B$1:F$101,5,FALSE))&gt;1000,CD&lt;&gt;PD),"XXXXX",IFERROR(SUMIFS(D$2:D363,J$2:J363,J363)-SUMIFS(E$2:E363,J$2:J363,J363)+VLOOKUP(J363,Master!B$1:F$101,5,FALSE),IF(H363&gt;EOF,"","Balance"))),IF(H363&gt;EOF,"","Balance"))</f>
        <v>-372</v>
      </c>
      <c r="H363" s="45">
        <f ca="1">IFERROR(IF(COUNTIF(H$2:H362,H362)&gt;VLOOKUP(H362,LC,2,FALSE),H362+1,H362),"")</f>
        <v>27</v>
      </c>
      <c r="I363" s="45">
        <f ca="1">IFERROR(VLOOKUP(H363,IF(H363=H362,INDIRECT("JournalEntry!"&amp;JournalEntry!D$2214&amp;I362+1&amp;JournalEntry!L$2214),INDIRECT("JournalEntry!"&amp;JournalEntry!C$2214)),2,FALSE),"")</f>
        <v>413</v>
      </c>
      <c r="J363" s="191" t="str">
        <f t="shared" ca="1" si="41"/>
        <v>Cash</v>
      </c>
    </row>
    <row r="364" spans="1:10">
      <c r="A364" s="205">
        <f t="shared" ca="1" si="42"/>
        <v>207</v>
      </c>
      <c r="B364" s="203">
        <f t="shared" ca="1" si="36"/>
        <v>41076</v>
      </c>
      <c r="C364" s="304" t="str">
        <f t="shared" ca="1" si="37"/>
        <v>By  Rentals  Rs/- 1</v>
      </c>
      <c r="D364" s="192">
        <f t="shared" ca="1" si="38"/>
        <v>0</v>
      </c>
      <c r="E364" s="192">
        <f t="shared" ca="1" si="39"/>
        <v>1</v>
      </c>
      <c r="F364" s="193">
        <f t="shared" ca="1" si="40"/>
        <v>0</v>
      </c>
      <c r="G364" s="80">
        <f ca="1">IFERROR(IF(AND(ABS(SUMIFS(D$2:D364,J$2:J364,J364)-SUMIFS(E$2:E364,J$2:J364,J364)+VLOOKUP(J364,Master!B$1:F$101,5,FALSE))&gt;1000,CD&lt;&gt;PD),"XXXXX",IFERROR(SUMIFS(D$2:D364,J$2:J364,J364)-SUMIFS(E$2:E364,J$2:J364,J364)+VLOOKUP(J364,Master!B$1:F$101,5,FALSE),IF(H364&gt;EOF,"","Balance"))),IF(H364&gt;EOF,"","Balance"))</f>
        <v>-373</v>
      </c>
      <c r="H364" s="45">
        <f ca="1">IFERROR(IF(COUNTIF(H$2:H363,H363)&gt;VLOOKUP(H363,LC,2,FALSE),H363+1,H363),"")</f>
        <v>27</v>
      </c>
      <c r="I364" s="45">
        <f ca="1">IFERROR(VLOOKUP(H364,IF(H364=H363,INDIRECT("JournalEntry!"&amp;JournalEntry!D$2214&amp;I363+1&amp;JournalEntry!L$2214),INDIRECT("JournalEntry!"&amp;JournalEntry!C$2214)),2,FALSE),"")</f>
        <v>415</v>
      </c>
      <c r="J364" s="191" t="str">
        <f t="shared" ca="1" si="41"/>
        <v>Cash</v>
      </c>
    </row>
    <row r="365" spans="1:10">
      <c r="A365" s="205">
        <f t="shared" ca="1" si="42"/>
        <v>208</v>
      </c>
      <c r="B365" s="203">
        <f t="shared" ca="1" si="36"/>
        <v>41047</v>
      </c>
      <c r="C365" s="304" t="str">
        <f t="shared" ca="1" si="37"/>
        <v>By  Entertainment  Rs/- 4</v>
      </c>
      <c r="D365" s="192">
        <f t="shared" ca="1" si="38"/>
        <v>0</v>
      </c>
      <c r="E365" s="192">
        <f t="shared" ca="1" si="39"/>
        <v>4</v>
      </c>
      <c r="F365" s="193">
        <f t="shared" ca="1" si="40"/>
        <v>0</v>
      </c>
      <c r="G365" s="80">
        <f ca="1">IFERROR(IF(AND(ABS(SUMIFS(D$2:D365,J$2:J365,J365)-SUMIFS(E$2:E365,J$2:J365,J365)+VLOOKUP(J365,Master!B$1:F$101,5,FALSE))&gt;1000,CD&lt;&gt;PD),"XXXXX",IFERROR(SUMIFS(D$2:D365,J$2:J365,J365)-SUMIFS(E$2:E365,J$2:J365,J365)+VLOOKUP(J365,Master!B$1:F$101,5,FALSE),IF(H365&gt;EOF,"","Balance"))),IF(H365&gt;EOF,"","Balance"))</f>
        <v>-377</v>
      </c>
      <c r="H365" s="45">
        <f ca="1">IFERROR(IF(COUNTIF(H$2:H364,H364)&gt;VLOOKUP(H364,LC,2,FALSE),H364+1,H364),"")</f>
        <v>27</v>
      </c>
      <c r="I365" s="45">
        <f ca="1">IFERROR(VLOOKUP(H365,IF(H365=H364,INDIRECT("JournalEntry!"&amp;JournalEntry!D$2214&amp;I364+1&amp;JournalEntry!L$2214),INDIRECT("JournalEntry!"&amp;JournalEntry!C$2214)),2,FALSE),"")</f>
        <v>417</v>
      </c>
      <c r="J365" s="191" t="str">
        <f t="shared" ca="1" si="41"/>
        <v>Cash</v>
      </c>
    </row>
    <row r="366" spans="1:10">
      <c r="A366" s="205">
        <f t="shared" ca="1" si="42"/>
        <v>209</v>
      </c>
      <c r="B366" s="203">
        <f t="shared" ca="1" si="36"/>
        <v>41066</v>
      </c>
      <c r="C366" s="304" t="str">
        <f t="shared" ca="1" si="37"/>
        <v>By  Lodging  Rs/- 3</v>
      </c>
      <c r="D366" s="192">
        <f t="shared" ca="1" si="38"/>
        <v>0</v>
      </c>
      <c r="E366" s="192">
        <f t="shared" ca="1" si="39"/>
        <v>3</v>
      </c>
      <c r="F366" s="193">
        <f t="shared" ca="1" si="40"/>
        <v>0</v>
      </c>
      <c r="G366" s="80">
        <f ca="1">IFERROR(IF(AND(ABS(SUMIFS(D$2:D366,J$2:J366,J366)-SUMIFS(E$2:E366,J$2:J366,J366)+VLOOKUP(J366,Master!B$1:F$101,5,FALSE))&gt;1000,CD&lt;&gt;PD),"XXXXX",IFERROR(SUMIFS(D$2:D366,J$2:J366,J366)-SUMIFS(E$2:E366,J$2:J366,J366)+VLOOKUP(J366,Master!B$1:F$101,5,FALSE),IF(H366&gt;EOF,"","Balance"))),IF(H366&gt;EOF,"","Balance"))</f>
        <v>-380</v>
      </c>
      <c r="H366" s="45">
        <f ca="1">IFERROR(IF(COUNTIF(H$2:H365,H365)&gt;VLOOKUP(H365,LC,2,FALSE),H365+1,H365),"")</f>
        <v>27</v>
      </c>
      <c r="I366" s="45">
        <f ca="1">IFERROR(VLOOKUP(H366,IF(H366=H365,INDIRECT("JournalEntry!"&amp;JournalEntry!D$2214&amp;I365+1&amp;JournalEntry!L$2214),INDIRECT("JournalEntry!"&amp;JournalEntry!C$2214)),2,FALSE),"")</f>
        <v>419</v>
      </c>
      <c r="J366" s="191" t="str">
        <f t="shared" ca="1" si="41"/>
        <v>Cash</v>
      </c>
    </row>
    <row r="367" spans="1:10">
      <c r="A367" s="205">
        <f t="shared" ca="1" si="42"/>
        <v>210</v>
      </c>
      <c r="B367" s="203">
        <f t="shared" ca="1" si="36"/>
        <v>41136</v>
      </c>
      <c r="C367" s="304" t="str">
        <f t="shared" ca="1" si="37"/>
        <v>By  Parking Fees  Rs/- 9</v>
      </c>
      <c r="D367" s="192">
        <f t="shared" ca="1" si="38"/>
        <v>0</v>
      </c>
      <c r="E367" s="192">
        <f t="shared" ca="1" si="39"/>
        <v>9</v>
      </c>
      <c r="F367" s="193">
        <f t="shared" ca="1" si="40"/>
        <v>0</v>
      </c>
      <c r="G367" s="80">
        <f ca="1">IFERROR(IF(AND(ABS(SUMIFS(D$2:D367,J$2:J367,J367)-SUMIFS(E$2:E367,J$2:J367,J367)+VLOOKUP(J367,Master!B$1:F$101,5,FALSE))&gt;1000,CD&lt;&gt;PD),"XXXXX",IFERROR(SUMIFS(D$2:D367,J$2:J367,J367)-SUMIFS(E$2:E367,J$2:J367,J367)+VLOOKUP(J367,Master!B$1:F$101,5,FALSE),IF(H367&gt;EOF,"","Balance"))),IF(H367&gt;EOF,"","Balance"))</f>
        <v>-389</v>
      </c>
      <c r="H367" s="45">
        <f ca="1">IFERROR(IF(COUNTIF(H$2:H366,H366)&gt;VLOOKUP(H366,LC,2,FALSE),H366+1,H366),"")</f>
        <v>27</v>
      </c>
      <c r="I367" s="45">
        <f ca="1">IFERROR(VLOOKUP(H367,IF(H367=H366,INDIRECT("JournalEntry!"&amp;JournalEntry!D$2214&amp;I366+1&amp;JournalEntry!L$2214),INDIRECT("JournalEntry!"&amp;JournalEntry!C$2214)),2,FALSE),"")</f>
        <v>421</v>
      </c>
      <c r="J367" s="191" t="str">
        <f t="shared" ca="1" si="41"/>
        <v>Cash</v>
      </c>
    </row>
    <row r="368" spans="1:10">
      <c r="A368" s="205">
        <f t="shared" ca="1" si="42"/>
        <v>211</v>
      </c>
      <c r="B368" s="203">
        <f t="shared" ca="1" si="36"/>
        <v>41176</v>
      </c>
      <c r="C368" s="304" t="str">
        <f t="shared" ca="1" si="37"/>
        <v>By  Insurance Rs/- 10</v>
      </c>
      <c r="D368" s="192">
        <f t="shared" ca="1" si="38"/>
        <v>0</v>
      </c>
      <c r="E368" s="192">
        <f t="shared" ca="1" si="39"/>
        <v>10</v>
      </c>
      <c r="F368" s="193">
        <f t="shared" ca="1" si="40"/>
        <v>0</v>
      </c>
      <c r="G368" s="80">
        <f ca="1">IFERROR(IF(AND(ABS(SUMIFS(D$2:D368,J$2:J368,J368)-SUMIFS(E$2:E368,J$2:J368,J368)+VLOOKUP(J368,Master!B$1:F$101,5,FALSE))&gt;1000,CD&lt;&gt;PD),"XXXXX",IFERROR(SUMIFS(D$2:D368,J$2:J368,J368)-SUMIFS(E$2:E368,J$2:J368,J368)+VLOOKUP(J368,Master!B$1:F$101,5,FALSE),IF(H368&gt;EOF,"","Balance"))),IF(H368&gt;EOF,"","Balance"))</f>
        <v>-399</v>
      </c>
      <c r="H368" s="45">
        <f ca="1">IFERROR(IF(COUNTIF(H$2:H367,H367)&gt;VLOOKUP(H367,LC,2,FALSE),H367+1,H367),"")</f>
        <v>27</v>
      </c>
      <c r="I368" s="45">
        <f ca="1">IFERROR(VLOOKUP(H368,IF(H368=H367,INDIRECT("JournalEntry!"&amp;JournalEntry!D$2214&amp;I367+1&amp;JournalEntry!L$2214),INDIRECT("JournalEntry!"&amp;JournalEntry!C$2214)),2,FALSE),"")</f>
        <v>423</v>
      </c>
      <c r="J368" s="191" t="str">
        <f t="shared" ca="1" si="41"/>
        <v>Cash</v>
      </c>
    </row>
    <row r="369" spans="1:10">
      <c r="A369" s="205">
        <f t="shared" ca="1" si="42"/>
        <v>212</v>
      </c>
      <c r="B369" s="203">
        <f t="shared" ca="1" si="36"/>
        <v>41229</v>
      </c>
      <c r="C369" s="304" t="str">
        <f t="shared" ca="1" si="37"/>
        <v>By  Rentals  Rs/- 9</v>
      </c>
      <c r="D369" s="192">
        <f t="shared" ca="1" si="38"/>
        <v>0</v>
      </c>
      <c r="E369" s="192">
        <f t="shared" ca="1" si="39"/>
        <v>9</v>
      </c>
      <c r="F369" s="193">
        <f t="shared" ca="1" si="40"/>
        <v>0</v>
      </c>
      <c r="G369" s="80">
        <f ca="1">IFERROR(IF(AND(ABS(SUMIFS(D$2:D369,J$2:J369,J369)-SUMIFS(E$2:E369,J$2:J369,J369)+VLOOKUP(J369,Master!B$1:F$101,5,FALSE))&gt;1000,CD&lt;&gt;PD),"XXXXX",IFERROR(SUMIFS(D$2:D369,J$2:J369,J369)-SUMIFS(E$2:E369,J$2:J369,J369)+VLOOKUP(J369,Master!B$1:F$101,5,FALSE),IF(H369&gt;EOF,"","Balance"))),IF(H369&gt;EOF,"","Balance"))</f>
        <v>-408</v>
      </c>
      <c r="H369" s="45">
        <f ca="1">IFERROR(IF(COUNTIF(H$2:H368,H368)&gt;VLOOKUP(H368,LC,2,FALSE),H368+1,H368),"")</f>
        <v>27</v>
      </c>
      <c r="I369" s="45">
        <f ca="1">IFERROR(VLOOKUP(H369,IF(H369=H368,INDIRECT("JournalEntry!"&amp;JournalEntry!D$2214&amp;I368+1&amp;JournalEntry!L$2214),INDIRECT("JournalEntry!"&amp;JournalEntry!C$2214)),2,FALSE),"")</f>
        <v>425</v>
      </c>
      <c r="J369" s="191" t="str">
        <f t="shared" ca="1" si="41"/>
        <v>Cash</v>
      </c>
    </row>
    <row r="370" spans="1:10">
      <c r="A370" s="205">
        <f t="shared" ca="1" si="42"/>
        <v>213</v>
      </c>
      <c r="B370" s="203">
        <f t="shared" ca="1" si="36"/>
        <v>41255</v>
      </c>
      <c r="C370" s="304" t="str">
        <f t="shared" ca="1" si="37"/>
        <v>By  Entertainment  Rs/- 6</v>
      </c>
      <c r="D370" s="192">
        <f t="shared" ca="1" si="38"/>
        <v>0</v>
      </c>
      <c r="E370" s="192">
        <f t="shared" ca="1" si="39"/>
        <v>6</v>
      </c>
      <c r="F370" s="193">
        <f t="shared" ca="1" si="40"/>
        <v>0</v>
      </c>
      <c r="G370" s="80">
        <f ca="1">IFERROR(IF(AND(ABS(SUMIFS(D$2:D370,J$2:J370,J370)-SUMIFS(E$2:E370,J$2:J370,J370)+VLOOKUP(J370,Master!B$1:F$101,5,FALSE))&gt;1000,CD&lt;&gt;PD),"XXXXX",IFERROR(SUMIFS(D$2:D370,J$2:J370,J370)-SUMIFS(E$2:E370,J$2:J370,J370)+VLOOKUP(J370,Master!B$1:F$101,5,FALSE),IF(H370&gt;EOF,"","Balance"))),IF(H370&gt;EOF,"","Balance"))</f>
        <v>-414</v>
      </c>
      <c r="H370" s="45">
        <f ca="1">IFERROR(IF(COUNTIF(H$2:H369,H369)&gt;VLOOKUP(H369,LC,2,FALSE),H369+1,H369),"")</f>
        <v>27</v>
      </c>
      <c r="I370" s="45">
        <f ca="1">IFERROR(VLOOKUP(H370,IF(H370=H369,INDIRECT("JournalEntry!"&amp;JournalEntry!D$2214&amp;I369+1&amp;JournalEntry!L$2214),INDIRECT("JournalEntry!"&amp;JournalEntry!C$2214)),2,FALSE),"")</f>
        <v>427</v>
      </c>
      <c r="J370" s="191" t="str">
        <f t="shared" ca="1" si="41"/>
        <v>Cash</v>
      </c>
    </row>
    <row r="371" spans="1:10">
      <c r="A371" s="205">
        <f t="shared" ca="1" si="42"/>
        <v>214</v>
      </c>
      <c r="B371" s="203">
        <f t="shared" ca="1" si="36"/>
        <v>41209</v>
      </c>
      <c r="C371" s="304" t="str">
        <f t="shared" ca="1" si="37"/>
        <v>By  Lodging  Rs/- 1</v>
      </c>
      <c r="D371" s="192">
        <f t="shared" ca="1" si="38"/>
        <v>0</v>
      </c>
      <c r="E371" s="192">
        <f t="shared" ca="1" si="39"/>
        <v>1</v>
      </c>
      <c r="F371" s="193">
        <f t="shared" ca="1" si="40"/>
        <v>0</v>
      </c>
      <c r="G371" s="80">
        <f ca="1">IFERROR(IF(AND(ABS(SUMIFS(D$2:D371,J$2:J371,J371)-SUMIFS(E$2:E371,J$2:J371,J371)+VLOOKUP(J371,Master!B$1:F$101,5,FALSE))&gt;1000,CD&lt;&gt;PD),"XXXXX",IFERROR(SUMIFS(D$2:D371,J$2:J371,J371)-SUMIFS(E$2:E371,J$2:J371,J371)+VLOOKUP(J371,Master!B$1:F$101,5,FALSE),IF(H371&gt;EOF,"","Balance"))),IF(H371&gt;EOF,"","Balance"))</f>
        <v>-415</v>
      </c>
      <c r="H371" s="45">
        <f ca="1">IFERROR(IF(COUNTIF(H$2:H370,H370)&gt;VLOOKUP(H370,LC,2,FALSE),H370+1,H370),"")</f>
        <v>27</v>
      </c>
      <c r="I371" s="45">
        <f ca="1">IFERROR(VLOOKUP(H371,IF(H371=H370,INDIRECT("JournalEntry!"&amp;JournalEntry!D$2214&amp;I370+1&amp;JournalEntry!L$2214),INDIRECT("JournalEntry!"&amp;JournalEntry!C$2214)),2,FALSE),"")</f>
        <v>429</v>
      </c>
      <c r="J371" s="191" t="str">
        <f t="shared" ca="1" si="41"/>
        <v>Cash</v>
      </c>
    </row>
    <row r="372" spans="1:10">
      <c r="A372" s="205">
        <f t="shared" ca="1" si="42"/>
        <v>215</v>
      </c>
      <c r="B372" s="203">
        <f t="shared" ca="1" si="36"/>
        <v>41258</v>
      </c>
      <c r="C372" s="304" t="str">
        <f t="shared" ca="1" si="37"/>
        <v>By  Parking Fees  Rs/- 4</v>
      </c>
      <c r="D372" s="192">
        <f t="shared" ca="1" si="38"/>
        <v>0</v>
      </c>
      <c r="E372" s="192">
        <f t="shared" ca="1" si="39"/>
        <v>4</v>
      </c>
      <c r="F372" s="193">
        <f t="shared" ca="1" si="40"/>
        <v>0</v>
      </c>
      <c r="G372" s="80">
        <f ca="1">IFERROR(IF(AND(ABS(SUMIFS(D$2:D372,J$2:J372,J372)-SUMIFS(E$2:E372,J$2:J372,J372)+VLOOKUP(J372,Master!B$1:F$101,5,FALSE))&gt;1000,CD&lt;&gt;PD),"XXXXX",IFERROR(SUMIFS(D$2:D372,J$2:J372,J372)-SUMIFS(E$2:E372,J$2:J372,J372)+VLOOKUP(J372,Master!B$1:F$101,5,FALSE),IF(H372&gt;EOF,"","Balance"))),IF(H372&gt;EOF,"","Balance"))</f>
        <v>-419</v>
      </c>
      <c r="H372" s="45">
        <f ca="1">IFERROR(IF(COUNTIF(H$2:H371,H371)&gt;VLOOKUP(H371,LC,2,FALSE),H371+1,H371),"")</f>
        <v>27</v>
      </c>
      <c r="I372" s="45">
        <f ca="1">IFERROR(VLOOKUP(H372,IF(H372=H371,INDIRECT("JournalEntry!"&amp;JournalEntry!D$2214&amp;I371+1&amp;JournalEntry!L$2214),INDIRECT("JournalEntry!"&amp;JournalEntry!C$2214)),2,FALSE),"")</f>
        <v>431</v>
      </c>
      <c r="J372" s="191" t="str">
        <f t="shared" ca="1" si="41"/>
        <v>Cash</v>
      </c>
    </row>
    <row r="373" spans="1:10">
      <c r="A373" s="205">
        <f t="shared" ca="1" si="42"/>
        <v>216</v>
      </c>
      <c r="B373" s="203">
        <f t="shared" ca="1" si="36"/>
        <v>41154</v>
      </c>
      <c r="C373" s="304" t="str">
        <f t="shared" ca="1" si="37"/>
        <v>By  Insurance Rs/- 8</v>
      </c>
      <c r="D373" s="192">
        <f t="shared" ca="1" si="38"/>
        <v>0</v>
      </c>
      <c r="E373" s="192">
        <f t="shared" ca="1" si="39"/>
        <v>8</v>
      </c>
      <c r="F373" s="193">
        <f t="shared" ca="1" si="40"/>
        <v>0</v>
      </c>
      <c r="G373" s="80">
        <f ca="1">IFERROR(IF(AND(ABS(SUMIFS(D$2:D373,J$2:J373,J373)-SUMIFS(E$2:E373,J$2:J373,J373)+VLOOKUP(J373,Master!B$1:F$101,5,FALSE))&gt;1000,CD&lt;&gt;PD),"XXXXX",IFERROR(SUMIFS(D$2:D373,J$2:J373,J373)-SUMIFS(E$2:E373,J$2:J373,J373)+VLOOKUP(J373,Master!B$1:F$101,5,FALSE),IF(H373&gt;EOF,"","Balance"))),IF(H373&gt;EOF,"","Balance"))</f>
        <v>-427</v>
      </c>
      <c r="H373" s="45">
        <f ca="1">IFERROR(IF(COUNTIF(H$2:H372,H372)&gt;VLOOKUP(H372,LC,2,FALSE),H372+1,H372),"")</f>
        <v>27</v>
      </c>
      <c r="I373" s="45">
        <f ca="1">IFERROR(VLOOKUP(H373,IF(H373=H372,INDIRECT("JournalEntry!"&amp;JournalEntry!D$2214&amp;I372+1&amp;JournalEntry!L$2214),INDIRECT("JournalEntry!"&amp;JournalEntry!C$2214)),2,FALSE),"")</f>
        <v>433</v>
      </c>
      <c r="J373" s="191" t="str">
        <f t="shared" ca="1" si="41"/>
        <v>Cash</v>
      </c>
    </row>
    <row r="374" spans="1:10">
      <c r="A374" s="205">
        <f t="shared" ca="1" si="42"/>
        <v>217</v>
      </c>
      <c r="B374" s="203">
        <f t="shared" ca="1" si="36"/>
        <v>41268</v>
      </c>
      <c r="C374" s="304" t="str">
        <f t="shared" ca="1" si="37"/>
        <v>By  Rentals  Rs/- 1</v>
      </c>
      <c r="D374" s="192">
        <f t="shared" ca="1" si="38"/>
        <v>0</v>
      </c>
      <c r="E374" s="192">
        <f t="shared" ca="1" si="39"/>
        <v>1</v>
      </c>
      <c r="F374" s="193">
        <f t="shared" ca="1" si="40"/>
        <v>0</v>
      </c>
      <c r="G374" s="80">
        <f ca="1">IFERROR(IF(AND(ABS(SUMIFS(D$2:D374,J$2:J374,J374)-SUMIFS(E$2:E374,J$2:J374,J374)+VLOOKUP(J374,Master!B$1:F$101,5,FALSE))&gt;1000,CD&lt;&gt;PD),"XXXXX",IFERROR(SUMIFS(D$2:D374,J$2:J374,J374)-SUMIFS(E$2:E374,J$2:J374,J374)+VLOOKUP(J374,Master!B$1:F$101,5,FALSE),IF(H374&gt;EOF,"","Balance"))),IF(H374&gt;EOF,"","Balance"))</f>
        <v>-428</v>
      </c>
      <c r="H374" s="45">
        <f ca="1">IFERROR(IF(COUNTIF(H$2:H373,H373)&gt;VLOOKUP(H373,LC,2,FALSE),H373+1,H373),"")</f>
        <v>27</v>
      </c>
      <c r="I374" s="45">
        <f ca="1">IFERROR(VLOOKUP(H374,IF(H374=H373,INDIRECT("JournalEntry!"&amp;JournalEntry!D$2214&amp;I373+1&amp;JournalEntry!L$2214),INDIRECT("JournalEntry!"&amp;JournalEntry!C$2214)),2,FALSE),"")</f>
        <v>435</v>
      </c>
      <c r="J374" s="191" t="str">
        <f t="shared" ca="1" si="41"/>
        <v>Cash</v>
      </c>
    </row>
    <row r="375" spans="1:10">
      <c r="A375" s="205">
        <f t="shared" ca="1" si="42"/>
        <v>218</v>
      </c>
      <c r="B375" s="203">
        <f t="shared" ca="1" si="36"/>
        <v>41244</v>
      </c>
      <c r="C375" s="304" t="str">
        <f t="shared" ca="1" si="37"/>
        <v>By  Entertainment  Rs/- 7</v>
      </c>
      <c r="D375" s="192">
        <f t="shared" ca="1" si="38"/>
        <v>0</v>
      </c>
      <c r="E375" s="192">
        <f t="shared" ca="1" si="39"/>
        <v>7</v>
      </c>
      <c r="F375" s="193">
        <f t="shared" ca="1" si="40"/>
        <v>0</v>
      </c>
      <c r="G375" s="80">
        <f ca="1">IFERROR(IF(AND(ABS(SUMIFS(D$2:D375,J$2:J375,J375)-SUMIFS(E$2:E375,J$2:J375,J375)+VLOOKUP(J375,Master!B$1:F$101,5,FALSE))&gt;1000,CD&lt;&gt;PD),"XXXXX",IFERROR(SUMIFS(D$2:D375,J$2:J375,J375)-SUMIFS(E$2:E375,J$2:J375,J375)+VLOOKUP(J375,Master!B$1:F$101,5,FALSE),IF(H375&gt;EOF,"","Balance"))),IF(H375&gt;EOF,"","Balance"))</f>
        <v>-435</v>
      </c>
      <c r="H375" s="45">
        <f ca="1">IFERROR(IF(COUNTIF(H$2:H374,H374)&gt;VLOOKUP(H374,LC,2,FALSE),H374+1,H374),"")</f>
        <v>27</v>
      </c>
      <c r="I375" s="45">
        <f ca="1">IFERROR(VLOOKUP(H375,IF(H375=H374,INDIRECT("JournalEntry!"&amp;JournalEntry!D$2214&amp;I374+1&amp;JournalEntry!L$2214),INDIRECT("JournalEntry!"&amp;JournalEntry!C$2214)),2,FALSE),"")</f>
        <v>437</v>
      </c>
      <c r="J375" s="191" t="str">
        <f t="shared" ca="1" si="41"/>
        <v>Cash</v>
      </c>
    </row>
    <row r="376" spans="1:10">
      <c r="A376" s="205">
        <f t="shared" ca="1" si="42"/>
        <v>219</v>
      </c>
      <c r="B376" s="203">
        <f t="shared" ca="1" si="36"/>
        <v>41261</v>
      </c>
      <c r="C376" s="304" t="str">
        <f t="shared" ca="1" si="37"/>
        <v>By  Lodging  Rs/- 9</v>
      </c>
      <c r="D376" s="192">
        <f t="shared" ca="1" si="38"/>
        <v>0</v>
      </c>
      <c r="E376" s="192">
        <f t="shared" ca="1" si="39"/>
        <v>9</v>
      </c>
      <c r="F376" s="193">
        <f t="shared" ca="1" si="40"/>
        <v>0</v>
      </c>
      <c r="G376" s="80">
        <f ca="1">IFERROR(IF(AND(ABS(SUMIFS(D$2:D376,J$2:J376,J376)-SUMIFS(E$2:E376,J$2:J376,J376)+VLOOKUP(J376,Master!B$1:F$101,5,FALSE))&gt;1000,CD&lt;&gt;PD),"XXXXX",IFERROR(SUMIFS(D$2:D376,J$2:J376,J376)-SUMIFS(E$2:E376,J$2:J376,J376)+VLOOKUP(J376,Master!B$1:F$101,5,FALSE),IF(H376&gt;EOF,"","Balance"))),IF(H376&gt;EOF,"","Balance"))</f>
        <v>-444</v>
      </c>
      <c r="H376" s="45">
        <f ca="1">IFERROR(IF(COUNTIF(H$2:H375,H375)&gt;VLOOKUP(H375,LC,2,FALSE),H375+1,H375),"")</f>
        <v>27</v>
      </c>
      <c r="I376" s="45">
        <f ca="1">IFERROR(VLOOKUP(H376,IF(H376=H375,INDIRECT("JournalEntry!"&amp;JournalEntry!D$2214&amp;I375+1&amp;JournalEntry!L$2214),INDIRECT("JournalEntry!"&amp;JournalEntry!C$2214)),2,FALSE),"")</f>
        <v>439</v>
      </c>
      <c r="J376" s="191" t="str">
        <f t="shared" ca="1" si="41"/>
        <v>Cash</v>
      </c>
    </row>
    <row r="377" spans="1:10">
      <c r="A377" s="205">
        <f t="shared" ca="1" si="42"/>
        <v>220</v>
      </c>
      <c r="B377" s="203">
        <f t="shared" ca="1" si="36"/>
        <v>41039</v>
      </c>
      <c r="C377" s="304" t="str">
        <f t="shared" ca="1" si="37"/>
        <v>By  Parking Fees  Rs/- 1</v>
      </c>
      <c r="D377" s="192">
        <f t="shared" ca="1" si="38"/>
        <v>0</v>
      </c>
      <c r="E377" s="192">
        <f t="shared" ca="1" si="39"/>
        <v>1</v>
      </c>
      <c r="F377" s="193">
        <f t="shared" ca="1" si="40"/>
        <v>0</v>
      </c>
      <c r="G377" s="80">
        <f ca="1">IFERROR(IF(AND(ABS(SUMIFS(D$2:D377,J$2:J377,J377)-SUMIFS(E$2:E377,J$2:J377,J377)+VLOOKUP(J377,Master!B$1:F$101,5,FALSE))&gt;1000,CD&lt;&gt;PD),"XXXXX",IFERROR(SUMIFS(D$2:D377,J$2:J377,J377)-SUMIFS(E$2:E377,J$2:J377,J377)+VLOOKUP(J377,Master!B$1:F$101,5,FALSE),IF(H377&gt;EOF,"","Balance"))),IF(H377&gt;EOF,"","Balance"))</f>
        <v>-445</v>
      </c>
      <c r="H377" s="45">
        <f ca="1">IFERROR(IF(COUNTIF(H$2:H376,H376)&gt;VLOOKUP(H376,LC,2,FALSE),H376+1,H376),"")</f>
        <v>27</v>
      </c>
      <c r="I377" s="45">
        <f ca="1">IFERROR(VLOOKUP(H377,IF(H377=H376,INDIRECT("JournalEntry!"&amp;JournalEntry!D$2214&amp;I376+1&amp;JournalEntry!L$2214),INDIRECT("JournalEntry!"&amp;JournalEntry!C$2214)),2,FALSE),"")</f>
        <v>441</v>
      </c>
      <c r="J377" s="191" t="str">
        <f t="shared" ca="1" si="41"/>
        <v>Cash</v>
      </c>
    </row>
    <row r="378" spans="1:10">
      <c r="A378" s="205">
        <f t="shared" ca="1" si="42"/>
        <v>221</v>
      </c>
      <c r="B378" s="203">
        <f t="shared" ca="1" si="36"/>
        <v>41114</v>
      </c>
      <c r="C378" s="304" t="str">
        <f t="shared" ca="1" si="37"/>
        <v>By  Insurance Rs/- 2</v>
      </c>
      <c r="D378" s="192">
        <f t="shared" ca="1" si="38"/>
        <v>0</v>
      </c>
      <c r="E378" s="192">
        <f t="shared" ca="1" si="39"/>
        <v>2</v>
      </c>
      <c r="F378" s="193">
        <f t="shared" ca="1" si="40"/>
        <v>0</v>
      </c>
      <c r="G378" s="80">
        <f ca="1">IFERROR(IF(AND(ABS(SUMIFS(D$2:D378,J$2:J378,J378)-SUMIFS(E$2:E378,J$2:J378,J378)+VLOOKUP(J378,Master!B$1:F$101,5,FALSE))&gt;1000,CD&lt;&gt;PD),"XXXXX",IFERROR(SUMIFS(D$2:D378,J$2:J378,J378)-SUMIFS(E$2:E378,J$2:J378,J378)+VLOOKUP(J378,Master!B$1:F$101,5,FALSE),IF(H378&gt;EOF,"","Balance"))),IF(H378&gt;EOF,"","Balance"))</f>
        <v>-447</v>
      </c>
      <c r="H378" s="45">
        <f ca="1">IFERROR(IF(COUNTIF(H$2:H377,H377)&gt;VLOOKUP(H377,LC,2,FALSE),H377+1,H377),"")</f>
        <v>27</v>
      </c>
      <c r="I378" s="45">
        <f ca="1">IFERROR(VLOOKUP(H378,IF(H378=H377,INDIRECT("JournalEntry!"&amp;JournalEntry!D$2214&amp;I377+1&amp;JournalEntry!L$2214),INDIRECT("JournalEntry!"&amp;JournalEntry!C$2214)),2,FALSE),"")</f>
        <v>443</v>
      </c>
      <c r="J378" s="191" t="str">
        <f t="shared" ca="1" si="41"/>
        <v>Cash</v>
      </c>
    </row>
    <row r="379" spans="1:10">
      <c r="A379" s="205">
        <f t="shared" ca="1" si="42"/>
        <v>222</v>
      </c>
      <c r="B379" s="203">
        <f t="shared" ca="1" si="36"/>
        <v>41036</v>
      </c>
      <c r="C379" s="304" t="str">
        <f t="shared" ca="1" si="37"/>
        <v>By  Rentals  Rs/- 1</v>
      </c>
      <c r="D379" s="192">
        <f t="shared" ca="1" si="38"/>
        <v>0</v>
      </c>
      <c r="E379" s="192">
        <f t="shared" ca="1" si="39"/>
        <v>1</v>
      </c>
      <c r="F379" s="193">
        <f t="shared" ca="1" si="40"/>
        <v>0</v>
      </c>
      <c r="G379" s="80">
        <f ca="1">IFERROR(IF(AND(ABS(SUMIFS(D$2:D379,J$2:J379,J379)-SUMIFS(E$2:E379,J$2:J379,J379)+VLOOKUP(J379,Master!B$1:F$101,5,FALSE))&gt;1000,CD&lt;&gt;PD),"XXXXX",IFERROR(SUMIFS(D$2:D379,J$2:J379,J379)-SUMIFS(E$2:E379,J$2:J379,J379)+VLOOKUP(J379,Master!B$1:F$101,5,FALSE),IF(H379&gt;EOF,"","Balance"))),IF(H379&gt;EOF,"","Balance"))</f>
        <v>-448</v>
      </c>
      <c r="H379" s="45">
        <f ca="1">IFERROR(IF(COUNTIF(H$2:H378,H378)&gt;VLOOKUP(H378,LC,2,FALSE),H378+1,H378),"")</f>
        <v>27</v>
      </c>
      <c r="I379" s="45">
        <f ca="1">IFERROR(VLOOKUP(H379,IF(H379=H378,INDIRECT("JournalEntry!"&amp;JournalEntry!D$2214&amp;I378+1&amp;JournalEntry!L$2214),INDIRECT("JournalEntry!"&amp;JournalEntry!C$2214)),2,FALSE),"")</f>
        <v>445</v>
      </c>
      <c r="J379" s="191" t="str">
        <f t="shared" ca="1" si="41"/>
        <v>Cash</v>
      </c>
    </row>
    <row r="380" spans="1:10">
      <c r="A380" s="205">
        <f t="shared" ca="1" si="42"/>
        <v>223</v>
      </c>
      <c r="B380" s="203">
        <f t="shared" ca="1" si="36"/>
        <v>41001</v>
      </c>
      <c r="C380" s="304" t="str">
        <f t="shared" ca="1" si="37"/>
        <v>By  Entertainment  Rs/- 9</v>
      </c>
      <c r="D380" s="192">
        <f t="shared" ca="1" si="38"/>
        <v>0</v>
      </c>
      <c r="E380" s="192">
        <f t="shared" ca="1" si="39"/>
        <v>9</v>
      </c>
      <c r="F380" s="193">
        <f t="shared" ca="1" si="40"/>
        <v>0</v>
      </c>
      <c r="G380" s="80">
        <f ca="1">IFERROR(IF(AND(ABS(SUMIFS(D$2:D380,J$2:J380,J380)-SUMIFS(E$2:E380,J$2:J380,J380)+VLOOKUP(J380,Master!B$1:F$101,5,FALSE))&gt;1000,CD&lt;&gt;PD),"XXXXX",IFERROR(SUMIFS(D$2:D380,J$2:J380,J380)-SUMIFS(E$2:E380,J$2:J380,J380)+VLOOKUP(J380,Master!B$1:F$101,5,FALSE),IF(H380&gt;EOF,"","Balance"))),IF(H380&gt;EOF,"","Balance"))</f>
        <v>-457</v>
      </c>
      <c r="H380" s="45">
        <f ca="1">IFERROR(IF(COUNTIF(H$2:H379,H379)&gt;VLOOKUP(H379,LC,2,FALSE),H379+1,H379),"")</f>
        <v>27</v>
      </c>
      <c r="I380" s="45">
        <f ca="1">IFERROR(VLOOKUP(H380,IF(H380=H379,INDIRECT("JournalEntry!"&amp;JournalEntry!D$2214&amp;I379+1&amp;JournalEntry!L$2214),INDIRECT("JournalEntry!"&amp;JournalEntry!C$2214)),2,FALSE),"")</f>
        <v>447</v>
      </c>
      <c r="J380" s="191" t="str">
        <f t="shared" ca="1" si="41"/>
        <v>Cash</v>
      </c>
    </row>
    <row r="381" spans="1:10">
      <c r="A381" s="205">
        <f t="shared" ca="1" si="42"/>
        <v>224</v>
      </c>
      <c r="B381" s="203">
        <f t="shared" ca="1" si="36"/>
        <v>41141</v>
      </c>
      <c r="C381" s="304" t="str">
        <f t="shared" ca="1" si="37"/>
        <v>By  Lodging  Rs/- 6</v>
      </c>
      <c r="D381" s="192">
        <f t="shared" ca="1" si="38"/>
        <v>0</v>
      </c>
      <c r="E381" s="192">
        <f t="shared" ca="1" si="39"/>
        <v>6</v>
      </c>
      <c r="F381" s="193">
        <f t="shared" ca="1" si="40"/>
        <v>0</v>
      </c>
      <c r="G381" s="80">
        <f ca="1">IFERROR(IF(AND(ABS(SUMIFS(D$2:D381,J$2:J381,J381)-SUMIFS(E$2:E381,J$2:J381,J381)+VLOOKUP(J381,Master!B$1:F$101,5,FALSE))&gt;1000,CD&lt;&gt;PD),"XXXXX",IFERROR(SUMIFS(D$2:D381,J$2:J381,J381)-SUMIFS(E$2:E381,J$2:J381,J381)+VLOOKUP(J381,Master!B$1:F$101,5,FALSE),IF(H381&gt;EOF,"","Balance"))),IF(H381&gt;EOF,"","Balance"))</f>
        <v>-463</v>
      </c>
      <c r="H381" s="45">
        <f ca="1">IFERROR(IF(COUNTIF(H$2:H380,H380)&gt;VLOOKUP(H380,LC,2,FALSE),H380+1,H380),"")</f>
        <v>27</v>
      </c>
      <c r="I381" s="45">
        <f ca="1">IFERROR(VLOOKUP(H381,IF(H381=H380,INDIRECT("JournalEntry!"&amp;JournalEntry!D$2214&amp;I380+1&amp;JournalEntry!L$2214),INDIRECT("JournalEntry!"&amp;JournalEntry!C$2214)),2,FALSE),"")</f>
        <v>449</v>
      </c>
      <c r="J381" s="191" t="str">
        <f t="shared" ca="1" si="41"/>
        <v>Cash</v>
      </c>
    </row>
    <row r="382" spans="1:10">
      <c r="A382" s="205">
        <f t="shared" ca="1" si="42"/>
        <v>225</v>
      </c>
      <c r="B382" s="203">
        <f t="shared" ca="1" si="36"/>
        <v>41132</v>
      </c>
      <c r="C382" s="304" t="str">
        <f t="shared" ca="1" si="37"/>
        <v>By  Parking Fees  Rs/- 1</v>
      </c>
      <c r="D382" s="192">
        <f t="shared" ca="1" si="38"/>
        <v>0</v>
      </c>
      <c r="E382" s="192">
        <f t="shared" ca="1" si="39"/>
        <v>1</v>
      </c>
      <c r="F382" s="193">
        <f t="shared" ca="1" si="40"/>
        <v>0</v>
      </c>
      <c r="G382" s="80">
        <f ca="1">IFERROR(IF(AND(ABS(SUMIFS(D$2:D382,J$2:J382,J382)-SUMIFS(E$2:E382,J$2:J382,J382)+VLOOKUP(J382,Master!B$1:F$101,5,FALSE))&gt;1000,CD&lt;&gt;PD),"XXXXX",IFERROR(SUMIFS(D$2:D382,J$2:J382,J382)-SUMIFS(E$2:E382,J$2:J382,J382)+VLOOKUP(J382,Master!B$1:F$101,5,FALSE),IF(H382&gt;EOF,"","Balance"))),IF(H382&gt;EOF,"","Balance"))</f>
        <v>-464</v>
      </c>
      <c r="H382" s="45">
        <f ca="1">IFERROR(IF(COUNTIF(H$2:H381,H381)&gt;VLOOKUP(H381,LC,2,FALSE),H381+1,H381),"")</f>
        <v>27</v>
      </c>
      <c r="I382" s="45">
        <f ca="1">IFERROR(VLOOKUP(H382,IF(H382=H381,INDIRECT("JournalEntry!"&amp;JournalEntry!D$2214&amp;I381+1&amp;JournalEntry!L$2214),INDIRECT("JournalEntry!"&amp;JournalEntry!C$2214)),2,FALSE),"")</f>
        <v>451</v>
      </c>
      <c r="J382" s="191" t="str">
        <f t="shared" ca="1" si="41"/>
        <v>Cash</v>
      </c>
    </row>
    <row r="383" spans="1:10">
      <c r="A383" s="205">
        <f t="shared" ca="1" si="42"/>
        <v>226</v>
      </c>
      <c r="B383" s="203">
        <f t="shared" ca="1" si="36"/>
        <v>41052</v>
      </c>
      <c r="C383" s="304" t="str">
        <f t="shared" ca="1" si="37"/>
        <v>By  Insurance Rs/- 7</v>
      </c>
      <c r="D383" s="192">
        <f t="shared" ca="1" si="38"/>
        <v>0</v>
      </c>
      <c r="E383" s="192">
        <f t="shared" ca="1" si="39"/>
        <v>7</v>
      </c>
      <c r="F383" s="193">
        <f t="shared" ca="1" si="40"/>
        <v>0</v>
      </c>
      <c r="G383" s="80">
        <f ca="1">IFERROR(IF(AND(ABS(SUMIFS(D$2:D383,J$2:J383,J383)-SUMIFS(E$2:E383,J$2:J383,J383)+VLOOKUP(J383,Master!B$1:F$101,5,FALSE))&gt;1000,CD&lt;&gt;PD),"XXXXX",IFERROR(SUMIFS(D$2:D383,J$2:J383,J383)-SUMIFS(E$2:E383,J$2:J383,J383)+VLOOKUP(J383,Master!B$1:F$101,5,FALSE),IF(H383&gt;EOF,"","Balance"))),IF(H383&gt;EOF,"","Balance"))</f>
        <v>-471</v>
      </c>
      <c r="H383" s="45">
        <f ca="1">IFERROR(IF(COUNTIF(H$2:H382,H382)&gt;VLOOKUP(H382,LC,2,FALSE),H382+1,H382),"")</f>
        <v>27</v>
      </c>
      <c r="I383" s="45">
        <f ca="1">IFERROR(VLOOKUP(H383,IF(H383=H382,INDIRECT("JournalEntry!"&amp;JournalEntry!D$2214&amp;I382+1&amp;JournalEntry!L$2214),INDIRECT("JournalEntry!"&amp;JournalEntry!C$2214)),2,FALSE),"")</f>
        <v>453</v>
      </c>
      <c r="J383" s="191" t="str">
        <f t="shared" ca="1" si="41"/>
        <v>Cash</v>
      </c>
    </row>
    <row r="384" spans="1:10">
      <c r="A384" s="205">
        <f t="shared" ca="1" si="42"/>
        <v>227</v>
      </c>
      <c r="B384" s="203">
        <f t="shared" ca="1" si="36"/>
        <v>41149</v>
      </c>
      <c r="C384" s="304" t="str">
        <f t="shared" ca="1" si="37"/>
        <v>By  Rentals  Rs/- 3</v>
      </c>
      <c r="D384" s="192">
        <f t="shared" ca="1" si="38"/>
        <v>0</v>
      </c>
      <c r="E384" s="192">
        <f t="shared" ca="1" si="39"/>
        <v>3</v>
      </c>
      <c r="F384" s="193">
        <f t="shared" ca="1" si="40"/>
        <v>0</v>
      </c>
      <c r="G384" s="80">
        <f ca="1">IFERROR(IF(AND(ABS(SUMIFS(D$2:D384,J$2:J384,J384)-SUMIFS(E$2:E384,J$2:J384,J384)+VLOOKUP(J384,Master!B$1:F$101,5,FALSE))&gt;1000,CD&lt;&gt;PD),"XXXXX",IFERROR(SUMIFS(D$2:D384,J$2:J384,J384)-SUMIFS(E$2:E384,J$2:J384,J384)+VLOOKUP(J384,Master!B$1:F$101,5,FALSE),IF(H384&gt;EOF,"","Balance"))),IF(H384&gt;EOF,"","Balance"))</f>
        <v>-474</v>
      </c>
      <c r="H384" s="45">
        <f ca="1">IFERROR(IF(COUNTIF(H$2:H383,H383)&gt;VLOOKUP(H383,LC,2,FALSE),H383+1,H383),"")</f>
        <v>27</v>
      </c>
      <c r="I384" s="45">
        <f ca="1">IFERROR(VLOOKUP(H384,IF(H384=H383,INDIRECT("JournalEntry!"&amp;JournalEntry!D$2214&amp;I383+1&amp;JournalEntry!L$2214),INDIRECT("JournalEntry!"&amp;JournalEntry!C$2214)),2,FALSE),"")</f>
        <v>455</v>
      </c>
      <c r="J384" s="191" t="str">
        <f t="shared" ca="1" si="41"/>
        <v>Cash</v>
      </c>
    </row>
    <row r="385" spans="1:10">
      <c r="A385" s="205">
        <f t="shared" ca="1" si="42"/>
        <v>228</v>
      </c>
      <c r="B385" s="203">
        <f t="shared" ca="1" si="36"/>
        <v>41109</v>
      </c>
      <c r="C385" s="304" t="str">
        <f t="shared" ca="1" si="37"/>
        <v>By  Entertainment  Rs/- 9</v>
      </c>
      <c r="D385" s="192">
        <f t="shared" ca="1" si="38"/>
        <v>0</v>
      </c>
      <c r="E385" s="192">
        <f t="shared" ca="1" si="39"/>
        <v>9</v>
      </c>
      <c r="F385" s="193">
        <f t="shared" ca="1" si="40"/>
        <v>0</v>
      </c>
      <c r="G385" s="80">
        <f ca="1">IFERROR(IF(AND(ABS(SUMIFS(D$2:D385,J$2:J385,J385)-SUMIFS(E$2:E385,J$2:J385,J385)+VLOOKUP(J385,Master!B$1:F$101,5,FALSE))&gt;1000,CD&lt;&gt;PD),"XXXXX",IFERROR(SUMIFS(D$2:D385,J$2:J385,J385)-SUMIFS(E$2:E385,J$2:J385,J385)+VLOOKUP(J385,Master!B$1:F$101,5,FALSE),IF(H385&gt;EOF,"","Balance"))),IF(H385&gt;EOF,"","Balance"))</f>
        <v>-483</v>
      </c>
      <c r="H385" s="45">
        <f ca="1">IFERROR(IF(COUNTIF(H$2:H384,H384)&gt;VLOOKUP(H384,LC,2,FALSE),H384+1,H384),"")</f>
        <v>27</v>
      </c>
      <c r="I385" s="45">
        <f ca="1">IFERROR(VLOOKUP(H385,IF(H385=H384,INDIRECT("JournalEntry!"&amp;JournalEntry!D$2214&amp;I384+1&amp;JournalEntry!L$2214),INDIRECT("JournalEntry!"&amp;JournalEntry!C$2214)),2,FALSE),"")</f>
        <v>457</v>
      </c>
      <c r="J385" s="191" t="str">
        <f t="shared" ca="1" si="41"/>
        <v>Cash</v>
      </c>
    </row>
    <row r="386" spans="1:10">
      <c r="A386" s="205">
        <f t="shared" ca="1" si="42"/>
        <v>229</v>
      </c>
      <c r="B386" s="203">
        <f t="shared" ref="B386:B449" ca="1" si="43">IFERROR(INDIRECT("JournalEntry!j"&amp;I386),IF(H386&gt;EOF,"","Date"))</f>
        <v>41017</v>
      </c>
      <c r="C386" s="304" t="str">
        <f t="shared" ref="C386:C449" ca="1" si="44">IFERROR(INDIRECT("JournalEntry!k"&amp;I386),IF(H386&gt;EOF,"","Particulars of "&amp; VLOOKUP(H386+1,LR,3,FALSE)))</f>
        <v>By  Lodging  Rs/- 1</v>
      </c>
      <c r="D386" s="192">
        <f t="shared" ref="D386:D449" ca="1" si="45">IFERROR(INDIRECT("JournalEntry!d"&amp;I386),IF(H386&gt;EOF,"","Dr"))</f>
        <v>0</v>
      </c>
      <c r="E386" s="192">
        <f t="shared" ref="E386:E449" ca="1" si="46">IFERROR(INDIRECT("JournalEntry!e"&amp;I386),IF(H386&gt;EOF,"","Cr"))</f>
        <v>1</v>
      </c>
      <c r="F386" s="193">
        <f t="shared" ref="F386:F449" ca="1" si="47">IFERROR(INDIRECT("JournalEntry!f"&amp;I386),IF(H386&gt;EOF,"","Narration"))</f>
        <v>0</v>
      </c>
      <c r="G386" s="80">
        <f ca="1">IFERROR(IF(AND(ABS(SUMIFS(D$2:D386,J$2:J386,J386)-SUMIFS(E$2:E386,J$2:J386,J386)+VLOOKUP(J386,Master!B$1:F$101,5,FALSE))&gt;1000,CD&lt;&gt;PD),"XXXXX",IFERROR(SUMIFS(D$2:D386,J$2:J386,J386)-SUMIFS(E$2:E386,J$2:J386,J386)+VLOOKUP(J386,Master!B$1:F$101,5,FALSE),IF(H386&gt;EOF,"","Balance"))),IF(H386&gt;EOF,"","Balance"))</f>
        <v>-484</v>
      </c>
      <c r="H386" s="45">
        <f ca="1">IFERROR(IF(COUNTIF(H$2:H385,H385)&gt;VLOOKUP(H385,LC,2,FALSE),H385+1,H385),"")</f>
        <v>27</v>
      </c>
      <c r="I386" s="45">
        <f ca="1">IFERROR(VLOOKUP(H386,IF(H386=H385,INDIRECT("JournalEntry!"&amp;JournalEntry!D$2214&amp;I385+1&amp;JournalEntry!L$2214),INDIRECT("JournalEntry!"&amp;JournalEntry!C$2214)),2,FALSE),"")</f>
        <v>459</v>
      </c>
      <c r="J386" s="191" t="str">
        <f t="shared" ref="J386:J449" ca="1" si="48">IFERROR(INDIRECT("JournalEntry!c"&amp;I386),IF(H386&gt;EOF,"","Ledger"))</f>
        <v>Cash</v>
      </c>
    </row>
    <row r="387" spans="1:10">
      <c r="A387" s="205">
        <f t="shared" ref="A387:A450" ca="1" si="49">IFERROR(INDIRECT("JournalEntry!a"&amp;I387),IF(H387&gt;EOF,"","JNL No"))</f>
        <v>230</v>
      </c>
      <c r="B387" s="203">
        <f t="shared" ca="1" si="43"/>
        <v>41251</v>
      </c>
      <c r="C387" s="304" t="str">
        <f t="shared" ca="1" si="44"/>
        <v>By  Parking Fees  Rs/- 5</v>
      </c>
      <c r="D387" s="192">
        <f t="shared" ca="1" si="45"/>
        <v>0</v>
      </c>
      <c r="E387" s="192">
        <f t="shared" ca="1" si="46"/>
        <v>5</v>
      </c>
      <c r="F387" s="193">
        <f t="shared" ca="1" si="47"/>
        <v>0</v>
      </c>
      <c r="G387" s="80">
        <f ca="1">IFERROR(IF(AND(ABS(SUMIFS(D$2:D387,J$2:J387,J387)-SUMIFS(E$2:E387,J$2:J387,J387)+VLOOKUP(J387,Master!B$1:F$101,5,FALSE))&gt;1000,CD&lt;&gt;PD),"XXXXX",IFERROR(SUMIFS(D$2:D387,J$2:J387,J387)-SUMIFS(E$2:E387,J$2:J387,J387)+VLOOKUP(J387,Master!B$1:F$101,5,FALSE),IF(H387&gt;EOF,"","Balance"))),IF(H387&gt;EOF,"","Balance"))</f>
        <v>-489</v>
      </c>
      <c r="H387" s="45">
        <f ca="1">IFERROR(IF(COUNTIF(H$2:H386,H386)&gt;VLOOKUP(H386,LC,2,FALSE),H386+1,H386),"")</f>
        <v>27</v>
      </c>
      <c r="I387" s="45">
        <f ca="1">IFERROR(VLOOKUP(H387,IF(H387=H386,INDIRECT("JournalEntry!"&amp;JournalEntry!D$2214&amp;I386+1&amp;JournalEntry!L$2214),INDIRECT("JournalEntry!"&amp;JournalEntry!C$2214)),2,FALSE),"")</f>
        <v>461</v>
      </c>
      <c r="J387" s="191" t="str">
        <f t="shared" ca="1" si="48"/>
        <v>Cash</v>
      </c>
    </row>
    <row r="388" spans="1:10">
      <c r="A388" s="205">
        <f t="shared" ca="1" si="49"/>
        <v>231</v>
      </c>
      <c r="B388" s="203">
        <f t="shared" ca="1" si="43"/>
        <v>41005</v>
      </c>
      <c r="C388" s="304" t="str">
        <f t="shared" ca="1" si="44"/>
        <v>By  Insurance Rs/- 10</v>
      </c>
      <c r="D388" s="192">
        <f t="shared" ca="1" si="45"/>
        <v>0</v>
      </c>
      <c r="E388" s="192">
        <f t="shared" ca="1" si="46"/>
        <v>10</v>
      </c>
      <c r="F388" s="193">
        <f t="shared" ca="1" si="47"/>
        <v>0</v>
      </c>
      <c r="G388" s="80">
        <f ca="1">IFERROR(IF(AND(ABS(SUMIFS(D$2:D388,J$2:J388,J388)-SUMIFS(E$2:E388,J$2:J388,J388)+VLOOKUP(J388,Master!B$1:F$101,5,FALSE))&gt;1000,CD&lt;&gt;PD),"XXXXX",IFERROR(SUMIFS(D$2:D388,J$2:J388,J388)-SUMIFS(E$2:E388,J$2:J388,J388)+VLOOKUP(J388,Master!B$1:F$101,5,FALSE),IF(H388&gt;EOF,"","Balance"))),IF(H388&gt;EOF,"","Balance"))</f>
        <v>-499</v>
      </c>
      <c r="H388" s="45">
        <f ca="1">IFERROR(IF(COUNTIF(H$2:H387,H387)&gt;VLOOKUP(H387,LC,2,FALSE),H387+1,H387),"")</f>
        <v>27</v>
      </c>
      <c r="I388" s="45">
        <f ca="1">IFERROR(VLOOKUP(H388,IF(H388=H387,INDIRECT("JournalEntry!"&amp;JournalEntry!D$2214&amp;I387+1&amp;JournalEntry!L$2214),INDIRECT("JournalEntry!"&amp;JournalEntry!C$2214)),2,FALSE),"")</f>
        <v>463</v>
      </c>
      <c r="J388" s="191" t="str">
        <f t="shared" ca="1" si="48"/>
        <v>Cash</v>
      </c>
    </row>
    <row r="389" spans="1:10">
      <c r="A389" s="205">
        <f t="shared" ca="1" si="49"/>
        <v>232</v>
      </c>
      <c r="B389" s="203">
        <f t="shared" ca="1" si="43"/>
        <v>41224</v>
      </c>
      <c r="C389" s="304" t="str">
        <f t="shared" ca="1" si="44"/>
        <v>By  Rentals  Rs/- 4</v>
      </c>
      <c r="D389" s="192">
        <f t="shared" ca="1" si="45"/>
        <v>0</v>
      </c>
      <c r="E389" s="192">
        <f t="shared" ca="1" si="46"/>
        <v>4</v>
      </c>
      <c r="F389" s="193">
        <f t="shared" ca="1" si="47"/>
        <v>0</v>
      </c>
      <c r="G389" s="80">
        <f ca="1">IFERROR(IF(AND(ABS(SUMIFS(D$2:D389,J$2:J389,J389)-SUMIFS(E$2:E389,J$2:J389,J389)+VLOOKUP(J389,Master!B$1:F$101,5,FALSE))&gt;1000,CD&lt;&gt;PD),"XXXXX",IFERROR(SUMIFS(D$2:D389,J$2:J389,J389)-SUMIFS(E$2:E389,J$2:J389,J389)+VLOOKUP(J389,Master!B$1:F$101,5,FALSE),IF(H389&gt;EOF,"","Balance"))),IF(H389&gt;EOF,"","Balance"))</f>
        <v>-503</v>
      </c>
      <c r="H389" s="45">
        <f ca="1">IFERROR(IF(COUNTIF(H$2:H388,H388)&gt;VLOOKUP(H388,LC,2,FALSE),H388+1,H388),"")</f>
        <v>27</v>
      </c>
      <c r="I389" s="45">
        <f ca="1">IFERROR(VLOOKUP(H389,IF(H389=H388,INDIRECT("JournalEntry!"&amp;JournalEntry!D$2214&amp;I388+1&amp;JournalEntry!L$2214),INDIRECT("JournalEntry!"&amp;JournalEntry!C$2214)),2,FALSE),"")</f>
        <v>465</v>
      </c>
      <c r="J389" s="191" t="str">
        <f t="shared" ca="1" si="48"/>
        <v>Cash</v>
      </c>
    </row>
    <row r="390" spans="1:10">
      <c r="A390" s="205">
        <f t="shared" ca="1" si="49"/>
        <v>233</v>
      </c>
      <c r="B390" s="203">
        <f t="shared" ca="1" si="43"/>
        <v>41231</v>
      </c>
      <c r="C390" s="304" t="str">
        <f t="shared" ca="1" si="44"/>
        <v>By  Entertainment  Rs/- 3</v>
      </c>
      <c r="D390" s="192">
        <f t="shared" ca="1" si="45"/>
        <v>0</v>
      </c>
      <c r="E390" s="192">
        <f t="shared" ca="1" si="46"/>
        <v>3</v>
      </c>
      <c r="F390" s="193">
        <f t="shared" ca="1" si="47"/>
        <v>0</v>
      </c>
      <c r="G390" s="80">
        <f ca="1">IFERROR(IF(AND(ABS(SUMIFS(D$2:D390,J$2:J390,J390)-SUMIFS(E$2:E390,J$2:J390,J390)+VLOOKUP(J390,Master!B$1:F$101,5,FALSE))&gt;1000,CD&lt;&gt;PD),"XXXXX",IFERROR(SUMIFS(D$2:D390,J$2:J390,J390)-SUMIFS(E$2:E390,J$2:J390,J390)+VLOOKUP(J390,Master!B$1:F$101,5,FALSE),IF(H390&gt;EOF,"","Balance"))),IF(H390&gt;EOF,"","Balance"))</f>
        <v>-506</v>
      </c>
      <c r="H390" s="45">
        <f ca="1">IFERROR(IF(COUNTIF(H$2:H389,H389)&gt;VLOOKUP(H389,LC,2,FALSE),H389+1,H389),"")</f>
        <v>27</v>
      </c>
      <c r="I390" s="45">
        <f ca="1">IFERROR(VLOOKUP(H390,IF(H390=H389,INDIRECT("JournalEntry!"&amp;JournalEntry!D$2214&amp;I389+1&amp;JournalEntry!L$2214),INDIRECT("JournalEntry!"&amp;JournalEntry!C$2214)),2,FALSE),"")</f>
        <v>467</v>
      </c>
      <c r="J390" s="191" t="str">
        <f t="shared" ca="1" si="48"/>
        <v>Cash</v>
      </c>
    </row>
    <row r="391" spans="1:10">
      <c r="A391" s="205">
        <f t="shared" ca="1" si="49"/>
        <v>234</v>
      </c>
      <c r="B391" s="203">
        <f t="shared" ca="1" si="43"/>
        <v>41050</v>
      </c>
      <c r="C391" s="304" t="str">
        <f t="shared" ca="1" si="44"/>
        <v>By  Lodging  Rs/- 1</v>
      </c>
      <c r="D391" s="192">
        <f t="shared" ca="1" si="45"/>
        <v>0</v>
      </c>
      <c r="E391" s="192">
        <f t="shared" ca="1" si="46"/>
        <v>1</v>
      </c>
      <c r="F391" s="193">
        <f t="shared" ca="1" si="47"/>
        <v>0</v>
      </c>
      <c r="G391" s="80">
        <f ca="1">IFERROR(IF(AND(ABS(SUMIFS(D$2:D391,J$2:J391,J391)-SUMIFS(E$2:E391,J$2:J391,J391)+VLOOKUP(J391,Master!B$1:F$101,5,FALSE))&gt;1000,CD&lt;&gt;PD),"XXXXX",IFERROR(SUMIFS(D$2:D391,J$2:J391,J391)-SUMIFS(E$2:E391,J$2:J391,J391)+VLOOKUP(J391,Master!B$1:F$101,5,FALSE),IF(H391&gt;EOF,"","Balance"))),IF(H391&gt;EOF,"","Balance"))</f>
        <v>-507</v>
      </c>
      <c r="H391" s="45">
        <f ca="1">IFERROR(IF(COUNTIF(H$2:H390,H390)&gt;VLOOKUP(H390,LC,2,FALSE),H390+1,H390),"")</f>
        <v>27</v>
      </c>
      <c r="I391" s="45">
        <f ca="1">IFERROR(VLOOKUP(H391,IF(H391=H390,INDIRECT("JournalEntry!"&amp;JournalEntry!D$2214&amp;I390+1&amp;JournalEntry!L$2214),INDIRECT("JournalEntry!"&amp;JournalEntry!C$2214)),2,FALSE),"")</f>
        <v>469</v>
      </c>
      <c r="J391" s="191" t="str">
        <f t="shared" ca="1" si="48"/>
        <v>Cash</v>
      </c>
    </row>
    <row r="392" spans="1:10">
      <c r="A392" s="205">
        <f t="shared" ca="1" si="49"/>
        <v>235</v>
      </c>
      <c r="B392" s="203">
        <f t="shared" ca="1" si="43"/>
        <v>41247</v>
      </c>
      <c r="C392" s="304" t="str">
        <f t="shared" ca="1" si="44"/>
        <v>By  Parking Fees  Rs/- 4</v>
      </c>
      <c r="D392" s="192">
        <f t="shared" ca="1" si="45"/>
        <v>0</v>
      </c>
      <c r="E392" s="192">
        <f t="shared" ca="1" si="46"/>
        <v>4</v>
      </c>
      <c r="F392" s="193">
        <f t="shared" ca="1" si="47"/>
        <v>0</v>
      </c>
      <c r="G392" s="80">
        <f ca="1">IFERROR(IF(AND(ABS(SUMIFS(D$2:D392,J$2:J392,J392)-SUMIFS(E$2:E392,J$2:J392,J392)+VLOOKUP(J392,Master!B$1:F$101,5,FALSE))&gt;1000,CD&lt;&gt;PD),"XXXXX",IFERROR(SUMIFS(D$2:D392,J$2:J392,J392)-SUMIFS(E$2:E392,J$2:J392,J392)+VLOOKUP(J392,Master!B$1:F$101,5,FALSE),IF(H392&gt;EOF,"","Balance"))),IF(H392&gt;EOF,"","Balance"))</f>
        <v>-511</v>
      </c>
      <c r="H392" s="45">
        <f ca="1">IFERROR(IF(COUNTIF(H$2:H391,H391)&gt;VLOOKUP(H391,LC,2,FALSE),H391+1,H391),"")</f>
        <v>27</v>
      </c>
      <c r="I392" s="45">
        <f ca="1">IFERROR(VLOOKUP(H392,IF(H392=H391,INDIRECT("JournalEntry!"&amp;JournalEntry!D$2214&amp;I391+1&amp;JournalEntry!L$2214),INDIRECT("JournalEntry!"&amp;JournalEntry!C$2214)),2,FALSE),"")</f>
        <v>471</v>
      </c>
      <c r="J392" s="191" t="str">
        <f t="shared" ca="1" si="48"/>
        <v>Cash</v>
      </c>
    </row>
    <row r="393" spans="1:10">
      <c r="A393" s="205">
        <f t="shared" ca="1" si="49"/>
        <v>236</v>
      </c>
      <c r="B393" s="203">
        <f t="shared" ca="1" si="43"/>
        <v>41174</v>
      </c>
      <c r="C393" s="304" t="str">
        <f t="shared" ca="1" si="44"/>
        <v>By  Insurance Rs/- 9</v>
      </c>
      <c r="D393" s="192">
        <f t="shared" ca="1" si="45"/>
        <v>0</v>
      </c>
      <c r="E393" s="192">
        <f t="shared" ca="1" si="46"/>
        <v>9</v>
      </c>
      <c r="F393" s="193">
        <f t="shared" ca="1" si="47"/>
        <v>0</v>
      </c>
      <c r="G393" s="80">
        <f ca="1">IFERROR(IF(AND(ABS(SUMIFS(D$2:D393,J$2:J393,J393)-SUMIFS(E$2:E393,J$2:J393,J393)+VLOOKUP(J393,Master!B$1:F$101,5,FALSE))&gt;1000,CD&lt;&gt;PD),"XXXXX",IFERROR(SUMIFS(D$2:D393,J$2:J393,J393)-SUMIFS(E$2:E393,J$2:J393,J393)+VLOOKUP(J393,Master!B$1:F$101,5,FALSE),IF(H393&gt;EOF,"","Balance"))),IF(H393&gt;EOF,"","Balance"))</f>
        <v>-520</v>
      </c>
      <c r="H393" s="45">
        <f ca="1">IFERROR(IF(COUNTIF(H$2:H392,H392)&gt;VLOOKUP(H392,LC,2,FALSE),H392+1,H392),"")</f>
        <v>27</v>
      </c>
      <c r="I393" s="45">
        <f ca="1">IFERROR(VLOOKUP(H393,IF(H393=H392,INDIRECT("JournalEntry!"&amp;JournalEntry!D$2214&amp;I392+1&amp;JournalEntry!L$2214),INDIRECT("JournalEntry!"&amp;JournalEntry!C$2214)),2,FALSE),"")</f>
        <v>473</v>
      </c>
      <c r="J393" s="191" t="str">
        <f t="shared" ca="1" si="48"/>
        <v>Cash</v>
      </c>
    </row>
    <row r="394" spans="1:10">
      <c r="A394" s="205">
        <f t="shared" ca="1" si="49"/>
        <v>237</v>
      </c>
      <c r="B394" s="203">
        <f t="shared" ca="1" si="43"/>
        <v>41094</v>
      </c>
      <c r="C394" s="304" t="str">
        <f t="shared" ca="1" si="44"/>
        <v>By  Rentals  Rs/- 5</v>
      </c>
      <c r="D394" s="192">
        <f t="shared" ca="1" si="45"/>
        <v>0</v>
      </c>
      <c r="E394" s="192">
        <f t="shared" ca="1" si="46"/>
        <v>5</v>
      </c>
      <c r="F394" s="193">
        <f t="shared" ca="1" si="47"/>
        <v>0</v>
      </c>
      <c r="G394" s="80">
        <f ca="1">IFERROR(IF(AND(ABS(SUMIFS(D$2:D394,J$2:J394,J394)-SUMIFS(E$2:E394,J$2:J394,J394)+VLOOKUP(J394,Master!B$1:F$101,5,FALSE))&gt;1000,CD&lt;&gt;PD),"XXXXX",IFERROR(SUMIFS(D$2:D394,J$2:J394,J394)-SUMIFS(E$2:E394,J$2:J394,J394)+VLOOKUP(J394,Master!B$1:F$101,5,FALSE),IF(H394&gt;EOF,"","Balance"))),IF(H394&gt;EOF,"","Balance"))</f>
        <v>-525</v>
      </c>
      <c r="H394" s="45">
        <f ca="1">IFERROR(IF(COUNTIF(H$2:H393,H393)&gt;VLOOKUP(H393,LC,2,FALSE),H393+1,H393),"")</f>
        <v>27</v>
      </c>
      <c r="I394" s="45">
        <f ca="1">IFERROR(VLOOKUP(H394,IF(H394=H393,INDIRECT("JournalEntry!"&amp;JournalEntry!D$2214&amp;I393+1&amp;JournalEntry!L$2214),INDIRECT("JournalEntry!"&amp;JournalEntry!C$2214)),2,FALSE),"")</f>
        <v>475</v>
      </c>
      <c r="J394" s="191" t="str">
        <f t="shared" ca="1" si="48"/>
        <v>Cash</v>
      </c>
    </row>
    <row r="395" spans="1:10">
      <c r="A395" s="205">
        <f t="shared" ca="1" si="49"/>
        <v>238</v>
      </c>
      <c r="B395" s="203">
        <f t="shared" ca="1" si="43"/>
        <v>41177</v>
      </c>
      <c r="C395" s="304" t="str">
        <f t="shared" ca="1" si="44"/>
        <v>By  Entertainment  Rs/- 3</v>
      </c>
      <c r="D395" s="192">
        <f t="shared" ca="1" si="45"/>
        <v>0</v>
      </c>
      <c r="E395" s="192">
        <f t="shared" ca="1" si="46"/>
        <v>3</v>
      </c>
      <c r="F395" s="193">
        <f t="shared" ca="1" si="47"/>
        <v>0</v>
      </c>
      <c r="G395" s="80">
        <f ca="1">IFERROR(IF(AND(ABS(SUMIFS(D$2:D395,J$2:J395,J395)-SUMIFS(E$2:E395,J$2:J395,J395)+VLOOKUP(J395,Master!B$1:F$101,5,FALSE))&gt;1000,CD&lt;&gt;PD),"XXXXX",IFERROR(SUMIFS(D$2:D395,J$2:J395,J395)-SUMIFS(E$2:E395,J$2:J395,J395)+VLOOKUP(J395,Master!B$1:F$101,5,FALSE),IF(H395&gt;EOF,"","Balance"))),IF(H395&gt;EOF,"","Balance"))</f>
        <v>-528</v>
      </c>
      <c r="H395" s="45">
        <f ca="1">IFERROR(IF(COUNTIF(H$2:H394,H394)&gt;VLOOKUP(H394,LC,2,FALSE),H394+1,H394),"")</f>
        <v>27</v>
      </c>
      <c r="I395" s="45">
        <f ca="1">IFERROR(VLOOKUP(H395,IF(H395=H394,INDIRECT("JournalEntry!"&amp;JournalEntry!D$2214&amp;I394+1&amp;JournalEntry!L$2214),INDIRECT("JournalEntry!"&amp;JournalEntry!C$2214)),2,FALSE),"")</f>
        <v>477</v>
      </c>
      <c r="J395" s="191" t="str">
        <f t="shared" ca="1" si="48"/>
        <v>Cash</v>
      </c>
    </row>
    <row r="396" spans="1:10">
      <c r="A396" s="205">
        <f t="shared" ca="1" si="49"/>
        <v>239</v>
      </c>
      <c r="B396" s="203">
        <f t="shared" ca="1" si="43"/>
        <v>41266</v>
      </c>
      <c r="C396" s="304" t="str">
        <f t="shared" ca="1" si="44"/>
        <v>By  Lodging  Rs/- 8</v>
      </c>
      <c r="D396" s="192">
        <f t="shared" ca="1" si="45"/>
        <v>0</v>
      </c>
      <c r="E396" s="192">
        <f t="shared" ca="1" si="46"/>
        <v>8</v>
      </c>
      <c r="F396" s="193">
        <f t="shared" ca="1" si="47"/>
        <v>0</v>
      </c>
      <c r="G396" s="80">
        <f ca="1">IFERROR(IF(AND(ABS(SUMIFS(D$2:D396,J$2:J396,J396)-SUMIFS(E$2:E396,J$2:J396,J396)+VLOOKUP(J396,Master!B$1:F$101,5,FALSE))&gt;1000,CD&lt;&gt;PD),"XXXXX",IFERROR(SUMIFS(D$2:D396,J$2:J396,J396)-SUMIFS(E$2:E396,J$2:J396,J396)+VLOOKUP(J396,Master!B$1:F$101,5,FALSE),IF(H396&gt;EOF,"","Balance"))),IF(H396&gt;EOF,"","Balance"))</f>
        <v>-536</v>
      </c>
      <c r="H396" s="45">
        <f ca="1">IFERROR(IF(COUNTIF(H$2:H395,H395)&gt;VLOOKUP(H395,LC,2,FALSE),H395+1,H395),"")</f>
        <v>27</v>
      </c>
      <c r="I396" s="45">
        <f ca="1">IFERROR(VLOOKUP(H396,IF(H396=H395,INDIRECT("JournalEntry!"&amp;JournalEntry!D$2214&amp;I395+1&amp;JournalEntry!L$2214),INDIRECT("JournalEntry!"&amp;JournalEntry!C$2214)),2,FALSE),"")</f>
        <v>479</v>
      </c>
      <c r="J396" s="191" t="str">
        <f t="shared" ca="1" si="48"/>
        <v>Cash</v>
      </c>
    </row>
    <row r="397" spans="1:10">
      <c r="A397" s="205">
        <f t="shared" ca="1" si="49"/>
        <v>240</v>
      </c>
      <c r="B397" s="203">
        <f t="shared" ca="1" si="43"/>
        <v>41221</v>
      </c>
      <c r="C397" s="304" t="str">
        <f t="shared" ca="1" si="44"/>
        <v>By  Parking Fees  Rs/- 5</v>
      </c>
      <c r="D397" s="192">
        <f t="shared" ca="1" si="45"/>
        <v>0</v>
      </c>
      <c r="E397" s="192">
        <f t="shared" ca="1" si="46"/>
        <v>5</v>
      </c>
      <c r="F397" s="193">
        <f t="shared" ca="1" si="47"/>
        <v>0</v>
      </c>
      <c r="G397" s="80">
        <f ca="1">IFERROR(IF(AND(ABS(SUMIFS(D$2:D397,J$2:J397,J397)-SUMIFS(E$2:E397,J$2:J397,J397)+VLOOKUP(J397,Master!B$1:F$101,5,FALSE))&gt;1000,CD&lt;&gt;PD),"XXXXX",IFERROR(SUMIFS(D$2:D397,J$2:J397,J397)-SUMIFS(E$2:E397,J$2:J397,J397)+VLOOKUP(J397,Master!B$1:F$101,5,FALSE),IF(H397&gt;EOF,"","Balance"))),IF(H397&gt;EOF,"","Balance"))</f>
        <v>-541</v>
      </c>
      <c r="H397" s="45">
        <f ca="1">IFERROR(IF(COUNTIF(H$2:H396,H396)&gt;VLOOKUP(H396,LC,2,FALSE),H396+1,H396),"")</f>
        <v>27</v>
      </c>
      <c r="I397" s="45">
        <f ca="1">IFERROR(VLOOKUP(H397,IF(H397=H396,INDIRECT("JournalEntry!"&amp;JournalEntry!D$2214&amp;I396+1&amp;JournalEntry!L$2214),INDIRECT("JournalEntry!"&amp;JournalEntry!C$2214)),2,FALSE),"")</f>
        <v>481</v>
      </c>
      <c r="J397" s="191" t="str">
        <f t="shared" ca="1" si="48"/>
        <v>Cash</v>
      </c>
    </row>
    <row r="398" spans="1:10">
      <c r="A398" s="205">
        <f t="shared" ca="1" si="49"/>
        <v>241</v>
      </c>
      <c r="B398" s="203">
        <f t="shared" ca="1" si="43"/>
        <v>41131</v>
      </c>
      <c r="C398" s="304" t="str">
        <f t="shared" ca="1" si="44"/>
        <v>By  Insurance Rs/- 1</v>
      </c>
      <c r="D398" s="192">
        <f t="shared" ca="1" si="45"/>
        <v>0</v>
      </c>
      <c r="E398" s="192">
        <f t="shared" ca="1" si="46"/>
        <v>1</v>
      </c>
      <c r="F398" s="193">
        <f t="shared" ca="1" si="47"/>
        <v>0</v>
      </c>
      <c r="G398" s="80">
        <f ca="1">IFERROR(IF(AND(ABS(SUMIFS(D$2:D398,J$2:J398,J398)-SUMIFS(E$2:E398,J$2:J398,J398)+VLOOKUP(J398,Master!B$1:F$101,5,FALSE))&gt;1000,CD&lt;&gt;PD),"XXXXX",IFERROR(SUMIFS(D$2:D398,J$2:J398,J398)-SUMIFS(E$2:E398,J$2:J398,J398)+VLOOKUP(J398,Master!B$1:F$101,5,FALSE),IF(H398&gt;EOF,"","Balance"))),IF(H398&gt;EOF,"","Balance"))</f>
        <v>-542</v>
      </c>
      <c r="H398" s="45">
        <f ca="1">IFERROR(IF(COUNTIF(H$2:H397,H397)&gt;VLOOKUP(H397,LC,2,FALSE),H397+1,H397),"")</f>
        <v>27</v>
      </c>
      <c r="I398" s="45">
        <f ca="1">IFERROR(VLOOKUP(H398,IF(H398=H397,INDIRECT("JournalEntry!"&amp;JournalEntry!D$2214&amp;I397+1&amp;JournalEntry!L$2214),INDIRECT("JournalEntry!"&amp;JournalEntry!C$2214)),2,FALSE),"")</f>
        <v>483</v>
      </c>
      <c r="J398" s="191" t="str">
        <f t="shared" ca="1" si="48"/>
        <v>Cash</v>
      </c>
    </row>
    <row r="399" spans="1:10">
      <c r="A399" s="205">
        <f t="shared" ca="1" si="49"/>
        <v>242</v>
      </c>
      <c r="B399" s="203">
        <f t="shared" ca="1" si="43"/>
        <v>41113</v>
      </c>
      <c r="C399" s="304" t="str">
        <f t="shared" ca="1" si="44"/>
        <v>By  Rentals  Rs/- 3</v>
      </c>
      <c r="D399" s="192">
        <f t="shared" ca="1" si="45"/>
        <v>0</v>
      </c>
      <c r="E399" s="192">
        <f t="shared" ca="1" si="46"/>
        <v>3</v>
      </c>
      <c r="F399" s="193">
        <f t="shared" ca="1" si="47"/>
        <v>0</v>
      </c>
      <c r="G399" s="80">
        <f ca="1">IFERROR(IF(AND(ABS(SUMIFS(D$2:D399,J$2:J399,J399)-SUMIFS(E$2:E399,J$2:J399,J399)+VLOOKUP(J399,Master!B$1:F$101,5,FALSE))&gt;1000,CD&lt;&gt;PD),"XXXXX",IFERROR(SUMIFS(D$2:D399,J$2:J399,J399)-SUMIFS(E$2:E399,J$2:J399,J399)+VLOOKUP(J399,Master!B$1:F$101,5,FALSE),IF(H399&gt;EOF,"","Balance"))),IF(H399&gt;EOF,"","Balance"))</f>
        <v>-545</v>
      </c>
      <c r="H399" s="45">
        <f ca="1">IFERROR(IF(COUNTIF(H$2:H398,H398)&gt;VLOOKUP(H398,LC,2,FALSE),H398+1,H398),"")</f>
        <v>27</v>
      </c>
      <c r="I399" s="45">
        <f ca="1">IFERROR(VLOOKUP(H399,IF(H399=H398,INDIRECT("JournalEntry!"&amp;JournalEntry!D$2214&amp;I398+1&amp;JournalEntry!L$2214),INDIRECT("JournalEntry!"&amp;JournalEntry!C$2214)),2,FALSE),"")</f>
        <v>485</v>
      </c>
      <c r="J399" s="191" t="str">
        <f t="shared" ca="1" si="48"/>
        <v>Cash</v>
      </c>
    </row>
    <row r="400" spans="1:10">
      <c r="A400" s="205">
        <f t="shared" ca="1" si="49"/>
        <v>243</v>
      </c>
      <c r="B400" s="203">
        <f t="shared" ca="1" si="43"/>
        <v>41199</v>
      </c>
      <c r="C400" s="304" t="str">
        <f t="shared" ca="1" si="44"/>
        <v>By  Entertainment  Rs/- 8</v>
      </c>
      <c r="D400" s="192">
        <f t="shared" ca="1" si="45"/>
        <v>0</v>
      </c>
      <c r="E400" s="192">
        <f t="shared" ca="1" si="46"/>
        <v>8</v>
      </c>
      <c r="F400" s="193">
        <f t="shared" ca="1" si="47"/>
        <v>0</v>
      </c>
      <c r="G400" s="80">
        <f ca="1">IFERROR(IF(AND(ABS(SUMIFS(D$2:D400,J$2:J400,J400)-SUMIFS(E$2:E400,J$2:J400,J400)+VLOOKUP(J400,Master!B$1:F$101,5,FALSE))&gt;1000,CD&lt;&gt;PD),"XXXXX",IFERROR(SUMIFS(D$2:D400,J$2:J400,J400)-SUMIFS(E$2:E400,J$2:J400,J400)+VLOOKUP(J400,Master!B$1:F$101,5,FALSE),IF(H400&gt;EOF,"","Balance"))),IF(H400&gt;EOF,"","Balance"))</f>
        <v>-553</v>
      </c>
      <c r="H400" s="45">
        <f ca="1">IFERROR(IF(COUNTIF(H$2:H399,H399)&gt;VLOOKUP(H399,LC,2,FALSE),H399+1,H399),"")</f>
        <v>27</v>
      </c>
      <c r="I400" s="45">
        <f ca="1">IFERROR(VLOOKUP(H400,IF(H400=H399,INDIRECT("JournalEntry!"&amp;JournalEntry!D$2214&amp;I399+1&amp;JournalEntry!L$2214),INDIRECT("JournalEntry!"&amp;JournalEntry!C$2214)),2,FALSE),"")</f>
        <v>487</v>
      </c>
      <c r="J400" s="191" t="str">
        <f t="shared" ca="1" si="48"/>
        <v>Cash</v>
      </c>
    </row>
    <row r="401" spans="1:10">
      <c r="A401" s="205">
        <f t="shared" ca="1" si="49"/>
        <v>244</v>
      </c>
      <c r="B401" s="203">
        <f t="shared" ca="1" si="43"/>
        <v>41082</v>
      </c>
      <c r="C401" s="304" t="str">
        <f t="shared" ca="1" si="44"/>
        <v>By  Lodging  Rs/- 3</v>
      </c>
      <c r="D401" s="192">
        <f t="shared" ca="1" si="45"/>
        <v>0</v>
      </c>
      <c r="E401" s="192">
        <f t="shared" ca="1" si="46"/>
        <v>3</v>
      </c>
      <c r="F401" s="193">
        <f t="shared" ca="1" si="47"/>
        <v>0</v>
      </c>
      <c r="G401" s="80">
        <f ca="1">IFERROR(IF(AND(ABS(SUMIFS(D$2:D401,J$2:J401,J401)-SUMIFS(E$2:E401,J$2:J401,J401)+VLOOKUP(J401,Master!B$1:F$101,5,FALSE))&gt;1000,CD&lt;&gt;PD),"XXXXX",IFERROR(SUMIFS(D$2:D401,J$2:J401,J401)-SUMIFS(E$2:E401,J$2:J401,J401)+VLOOKUP(J401,Master!B$1:F$101,5,FALSE),IF(H401&gt;EOF,"","Balance"))),IF(H401&gt;EOF,"","Balance"))</f>
        <v>-556</v>
      </c>
      <c r="H401" s="45">
        <f ca="1">IFERROR(IF(COUNTIF(H$2:H400,H400)&gt;VLOOKUP(H400,LC,2,FALSE),H400+1,H400),"")</f>
        <v>27</v>
      </c>
      <c r="I401" s="45">
        <f ca="1">IFERROR(VLOOKUP(H401,IF(H401=H400,INDIRECT("JournalEntry!"&amp;JournalEntry!D$2214&amp;I400+1&amp;JournalEntry!L$2214),INDIRECT("JournalEntry!"&amp;JournalEntry!C$2214)),2,FALSE),"")</f>
        <v>489</v>
      </c>
      <c r="J401" s="191" t="str">
        <f t="shared" ca="1" si="48"/>
        <v>Cash</v>
      </c>
    </row>
    <row r="402" spans="1:10">
      <c r="A402" s="205">
        <f t="shared" ca="1" si="49"/>
        <v>245</v>
      </c>
      <c r="B402" s="203">
        <f t="shared" ca="1" si="43"/>
        <v>41160</v>
      </c>
      <c r="C402" s="304" t="str">
        <f t="shared" ca="1" si="44"/>
        <v>By  Parking Fees  Rs/- 8</v>
      </c>
      <c r="D402" s="192">
        <f t="shared" ca="1" si="45"/>
        <v>0</v>
      </c>
      <c r="E402" s="192">
        <f t="shared" ca="1" si="46"/>
        <v>8</v>
      </c>
      <c r="F402" s="193">
        <f t="shared" ca="1" si="47"/>
        <v>0</v>
      </c>
      <c r="G402" s="80">
        <f ca="1">IFERROR(IF(AND(ABS(SUMIFS(D$2:D402,J$2:J402,J402)-SUMIFS(E$2:E402,J$2:J402,J402)+VLOOKUP(J402,Master!B$1:F$101,5,FALSE))&gt;1000,CD&lt;&gt;PD),"XXXXX",IFERROR(SUMIFS(D$2:D402,J$2:J402,J402)-SUMIFS(E$2:E402,J$2:J402,J402)+VLOOKUP(J402,Master!B$1:F$101,5,FALSE),IF(H402&gt;EOF,"","Balance"))),IF(H402&gt;EOF,"","Balance"))</f>
        <v>-564</v>
      </c>
      <c r="H402" s="45">
        <f ca="1">IFERROR(IF(COUNTIF(H$2:H401,H401)&gt;VLOOKUP(H401,LC,2,FALSE),H401+1,H401),"")</f>
        <v>27</v>
      </c>
      <c r="I402" s="45">
        <f ca="1">IFERROR(VLOOKUP(H402,IF(H402=H401,INDIRECT("JournalEntry!"&amp;JournalEntry!D$2214&amp;I401+1&amp;JournalEntry!L$2214),INDIRECT("JournalEntry!"&amp;JournalEntry!C$2214)),2,FALSE),"")</f>
        <v>491</v>
      </c>
      <c r="J402" s="191" t="str">
        <f t="shared" ca="1" si="48"/>
        <v>Cash</v>
      </c>
    </row>
    <row r="403" spans="1:10">
      <c r="A403" s="205">
        <f t="shared" ca="1" si="49"/>
        <v>246</v>
      </c>
      <c r="B403" s="203">
        <f t="shared" ca="1" si="43"/>
        <v>41166</v>
      </c>
      <c r="C403" s="304" t="str">
        <f t="shared" ca="1" si="44"/>
        <v>By  Insurance Rs/- 7</v>
      </c>
      <c r="D403" s="192">
        <f t="shared" ca="1" si="45"/>
        <v>0</v>
      </c>
      <c r="E403" s="192">
        <f t="shared" ca="1" si="46"/>
        <v>7</v>
      </c>
      <c r="F403" s="193">
        <f t="shared" ca="1" si="47"/>
        <v>0</v>
      </c>
      <c r="G403" s="80">
        <f ca="1">IFERROR(IF(AND(ABS(SUMIFS(D$2:D403,J$2:J403,J403)-SUMIFS(E$2:E403,J$2:J403,J403)+VLOOKUP(J403,Master!B$1:F$101,5,FALSE))&gt;1000,CD&lt;&gt;PD),"XXXXX",IFERROR(SUMIFS(D$2:D403,J$2:J403,J403)-SUMIFS(E$2:E403,J$2:J403,J403)+VLOOKUP(J403,Master!B$1:F$101,5,FALSE),IF(H403&gt;EOF,"","Balance"))),IF(H403&gt;EOF,"","Balance"))</f>
        <v>-571</v>
      </c>
      <c r="H403" s="45">
        <f ca="1">IFERROR(IF(COUNTIF(H$2:H402,H402)&gt;VLOOKUP(H402,LC,2,FALSE),H402+1,H402),"")</f>
        <v>27</v>
      </c>
      <c r="I403" s="45">
        <f ca="1">IFERROR(VLOOKUP(H403,IF(H403=H402,INDIRECT("JournalEntry!"&amp;JournalEntry!D$2214&amp;I402+1&amp;JournalEntry!L$2214),INDIRECT("JournalEntry!"&amp;JournalEntry!C$2214)),2,FALSE),"")</f>
        <v>493</v>
      </c>
      <c r="J403" s="191" t="str">
        <f t="shared" ca="1" si="48"/>
        <v>Cash</v>
      </c>
    </row>
    <row r="404" spans="1:10">
      <c r="A404" s="205">
        <f t="shared" ca="1" si="49"/>
        <v>247</v>
      </c>
      <c r="B404" s="203">
        <f t="shared" ca="1" si="43"/>
        <v>41186</v>
      </c>
      <c r="C404" s="304" t="str">
        <f t="shared" ca="1" si="44"/>
        <v>By  Rentals  Rs/- 6</v>
      </c>
      <c r="D404" s="192">
        <f t="shared" ca="1" si="45"/>
        <v>0</v>
      </c>
      <c r="E404" s="192">
        <f t="shared" ca="1" si="46"/>
        <v>6</v>
      </c>
      <c r="F404" s="193">
        <f t="shared" ca="1" si="47"/>
        <v>0</v>
      </c>
      <c r="G404" s="80">
        <f ca="1">IFERROR(IF(AND(ABS(SUMIFS(D$2:D404,J$2:J404,J404)-SUMIFS(E$2:E404,J$2:J404,J404)+VLOOKUP(J404,Master!B$1:F$101,5,FALSE))&gt;1000,CD&lt;&gt;PD),"XXXXX",IFERROR(SUMIFS(D$2:D404,J$2:J404,J404)-SUMIFS(E$2:E404,J$2:J404,J404)+VLOOKUP(J404,Master!B$1:F$101,5,FALSE),IF(H404&gt;EOF,"","Balance"))),IF(H404&gt;EOF,"","Balance"))</f>
        <v>-577</v>
      </c>
      <c r="H404" s="45">
        <f ca="1">IFERROR(IF(COUNTIF(H$2:H403,H403)&gt;VLOOKUP(H403,LC,2,FALSE),H403+1,H403),"")</f>
        <v>27</v>
      </c>
      <c r="I404" s="45">
        <f ca="1">IFERROR(VLOOKUP(H404,IF(H404=H403,INDIRECT("JournalEntry!"&amp;JournalEntry!D$2214&amp;I403+1&amp;JournalEntry!L$2214),INDIRECT("JournalEntry!"&amp;JournalEntry!C$2214)),2,FALSE),"")</f>
        <v>495</v>
      </c>
      <c r="J404" s="191" t="str">
        <f t="shared" ca="1" si="48"/>
        <v>Cash</v>
      </c>
    </row>
    <row r="405" spans="1:10">
      <c r="A405" s="205">
        <f t="shared" ca="1" si="49"/>
        <v>248</v>
      </c>
      <c r="B405" s="203">
        <f t="shared" ca="1" si="43"/>
        <v>41026</v>
      </c>
      <c r="C405" s="304" t="str">
        <f t="shared" ca="1" si="44"/>
        <v>By  Entertainment  Rs/- 7</v>
      </c>
      <c r="D405" s="192">
        <f t="shared" ca="1" si="45"/>
        <v>0</v>
      </c>
      <c r="E405" s="192">
        <f t="shared" ca="1" si="46"/>
        <v>7</v>
      </c>
      <c r="F405" s="193">
        <f t="shared" ca="1" si="47"/>
        <v>0</v>
      </c>
      <c r="G405" s="80">
        <f ca="1">IFERROR(IF(AND(ABS(SUMIFS(D$2:D405,J$2:J405,J405)-SUMIFS(E$2:E405,J$2:J405,J405)+VLOOKUP(J405,Master!B$1:F$101,5,FALSE))&gt;1000,CD&lt;&gt;PD),"XXXXX",IFERROR(SUMIFS(D$2:D405,J$2:J405,J405)-SUMIFS(E$2:E405,J$2:J405,J405)+VLOOKUP(J405,Master!B$1:F$101,5,FALSE),IF(H405&gt;EOF,"","Balance"))),IF(H405&gt;EOF,"","Balance"))</f>
        <v>-584</v>
      </c>
      <c r="H405" s="45">
        <f ca="1">IFERROR(IF(COUNTIF(H$2:H404,H404)&gt;VLOOKUP(H404,LC,2,FALSE),H404+1,H404),"")</f>
        <v>27</v>
      </c>
      <c r="I405" s="45">
        <f ca="1">IFERROR(VLOOKUP(H405,IF(H405=H404,INDIRECT("JournalEntry!"&amp;JournalEntry!D$2214&amp;I404+1&amp;JournalEntry!L$2214),INDIRECT("JournalEntry!"&amp;JournalEntry!C$2214)),2,FALSE),"")</f>
        <v>497</v>
      </c>
      <c r="J405" s="191" t="str">
        <f t="shared" ca="1" si="48"/>
        <v>Cash</v>
      </c>
    </row>
    <row r="406" spans="1:10">
      <c r="A406" s="205">
        <f t="shared" ca="1" si="49"/>
        <v>249</v>
      </c>
      <c r="B406" s="203">
        <f t="shared" ca="1" si="43"/>
        <v>41030</v>
      </c>
      <c r="C406" s="304" t="str">
        <f t="shared" ca="1" si="44"/>
        <v>By  Lodging  Rs/- 10</v>
      </c>
      <c r="D406" s="192">
        <f t="shared" ca="1" si="45"/>
        <v>0</v>
      </c>
      <c r="E406" s="192">
        <f t="shared" ca="1" si="46"/>
        <v>10</v>
      </c>
      <c r="F406" s="193">
        <f t="shared" ca="1" si="47"/>
        <v>0</v>
      </c>
      <c r="G406" s="80">
        <f ca="1">IFERROR(IF(AND(ABS(SUMIFS(D$2:D406,J$2:J406,J406)-SUMIFS(E$2:E406,J$2:J406,J406)+VLOOKUP(J406,Master!B$1:F$101,5,FALSE))&gt;1000,CD&lt;&gt;PD),"XXXXX",IFERROR(SUMIFS(D$2:D406,J$2:J406,J406)-SUMIFS(E$2:E406,J$2:J406,J406)+VLOOKUP(J406,Master!B$1:F$101,5,FALSE),IF(H406&gt;EOF,"","Balance"))),IF(H406&gt;EOF,"","Balance"))</f>
        <v>-594</v>
      </c>
      <c r="H406" s="45">
        <f ca="1">IFERROR(IF(COUNTIF(H$2:H405,H405)&gt;VLOOKUP(H405,LC,2,FALSE),H405+1,H405),"")</f>
        <v>27</v>
      </c>
      <c r="I406" s="45">
        <f ca="1">IFERROR(VLOOKUP(H406,IF(H406=H405,INDIRECT("JournalEntry!"&amp;JournalEntry!D$2214&amp;I405+1&amp;JournalEntry!L$2214),INDIRECT("JournalEntry!"&amp;JournalEntry!C$2214)),2,FALSE),"")</f>
        <v>499</v>
      </c>
      <c r="J406" s="191" t="str">
        <f t="shared" ca="1" si="48"/>
        <v>Cash</v>
      </c>
    </row>
    <row r="407" spans="1:10">
      <c r="A407" s="205">
        <f t="shared" ca="1" si="49"/>
        <v>250</v>
      </c>
      <c r="B407" s="203">
        <f t="shared" ca="1" si="43"/>
        <v>41010</v>
      </c>
      <c r="C407" s="304" t="str">
        <f t="shared" ca="1" si="44"/>
        <v>By  Parking Fees  Rs/- 7</v>
      </c>
      <c r="D407" s="192">
        <f t="shared" ca="1" si="45"/>
        <v>0</v>
      </c>
      <c r="E407" s="192">
        <f t="shared" ca="1" si="46"/>
        <v>7</v>
      </c>
      <c r="F407" s="193">
        <f t="shared" ca="1" si="47"/>
        <v>0</v>
      </c>
      <c r="G407" s="80">
        <f ca="1">IFERROR(IF(AND(ABS(SUMIFS(D$2:D407,J$2:J407,J407)-SUMIFS(E$2:E407,J$2:J407,J407)+VLOOKUP(J407,Master!B$1:F$101,5,FALSE))&gt;1000,CD&lt;&gt;PD),"XXXXX",IFERROR(SUMIFS(D$2:D407,J$2:J407,J407)-SUMIFS(E$2:E407,J$2:J407,J407)+VLOOKUP(J407,Master!B$1:F$101,5,FALSE),IF(H407&gt;EOF,"","Balance"))),IF(H407&gt;EOF,"","Balance"))</f>
        <v>-601</v>
      </c>
      <c r="H407" s="45">
        <f ca="1">IFERROR(IF(COUNTIF(H$2:H406,H406)&gt;VLOOKUP(H406,LC,2,FALSE),H406+1,H406),"")</f>
        <v>27</v>
      </c>
      <c r="I407" s="45">
        <f ca="1">IFERROR(VLOOKUP(H407,IF(H407=H406,INDIRECT("JournalEntry!"&amp;JournalEntry!D$2214&amp;I406+1&amp;JournalEntry!L$2214),INDIRECT("JournalEntry!"&amp;JournalEntry!C$2214)),2,FALSE),"")</f>
        <v>501</v>
      </c>
      <c r="J407" s="191" t="str">
        <f t="shared" ca="1" si="48"/>
        <v>Cash</v>
      </c>
    </row>
    <row r="408" spans="1:10">
      <c r="A408" s="205">
        <f t="shared" ca="1" si="49"/>
        <v>251</v>
      </c>
      <c r="B408" s="203">
        <f t="shared" ca="1" si="43"/>
        <v>41101</v>
      </c>
      <c r="C408" s="304" t="str">
        <f t="shared" ca="1" si="44"/>
        <v>By  Insurance Rs/- 4</v>
      </c>
      <c r="D408" s="192">
        <f t="shared" ca="1" si="45"/>
        <v>0</v>
      </c>
      <c r="E408" s="192">
        <f t="shared" ca="1" si="46"/>
        <v>4</v>
      </c>
      <c r="F408" s="193">
        <f t="shared" ca="1" si="47"/>
        <v>0</v>
      </c>
      <c r="G408" s="80">
        <f ca="1">IFERROR(IF(AND(ABS(SUMIFS(D$2:D408,J$2:J408,J408)-SUMIFS(E$2:E408,J$2:J408,J408)+VLOOKUP(J408,Master!B$1:F$101,5,FALSE))&gt;1000,CD&lt;&gt;PD),"XXXXX",IFERROR(SUMIFS(D$2:D408,J$2:J408,J408)-SUMIFS(E$2:E408,J$2:J408,J408)+VLOOKUP(J408,Master!B$1:F$101,5,FALSE),IF(H408&gt;EOF,"","Balance"))),IF(H408&gt;EOF,"","Balance"))</f>
        <v>-605</v>
      </c>
      <c r="H408" s="45">
        <f ca="1">IFERROR(IF(COUNTIF(H$2:H407,H407)&gt;VLOOKUP(H407,LC,2,FALSE),H407+1,H407),"")</f>
        <v>27</v>
      </c>
      <c r="I408" s="45">
        <f ca="1">IFERROR(VLOOKUP(H408,IF(H408=H407,INDIRECT("JournalEntry!"&amp;JournalEntry!D$2214&amp;I407+1&amp;JournalEntry!L$2214),INDIRECT("JournalEntry!"&amp;JournalEntry!C$2214)),2,FALSE),"")</f>
        <v>503</v>
      </c>
      <c r="J408" s="191" t="str">
        <f t="shared" ca="1" si="48"/>
        <v>Cash</v>
      </c>
    </row>
    <row r="409" spans="1:10">
      <c r="A409" s="205">
        <f t="shared" ca="1" si="49"/>
        <v>252</v>
      </c>
      <c r="B409" s="203">
        <f t="shared" ca="1" si="43"/>
        <v>41015</v>
      </c>
      <c r="C409" s="304" t="str">
        <f t="shared" ca="1" si="44"/>
        <v>By  Rentals  Rs/- 4</v>
      </c>
      <c r="D409" s="192">
        <f t="shared" ca="1" si="45"/>
        <v>0</v>
      </c>
      <c r="E409" s="192">
        <f t="shared" ca="1" si="46"/>
        <v>4</v>
      </c>
      <c r="F409" s="193">
        <f t="shared" ca="1" si="47"/>
        <v>0</v>
      </c>
      <c r="G409" s="80">
        <f ca="1">IFERROR(IF(AND(ABS(SUMIFS(D$2:D409,J$2:J409,J409)-SUMIFS(E$2:E409,J$2:J409,J409)+VLOOKUP(J409,Master!B$1:F$101,5,FALSE))&gt;1000,CD&lt;&gt;PD),"XXXXX",IFERROR(SUMIFS(D$2:D409,J$2:J409,J409)-SUMIFS(E$2:E409,J$2:J409,J409)+VLOOKUP(J409,Master!B$1:F$101,5,FALSE),IF(H409&gt;EOF,"","Balance"))),IF(H409&gt;EOF,"","Balance"))</f>
        <v>-609</v>
      </c>
      <c r="H409" s="45">
        <f ca="1">IFERROR(IF(COUNTIF(H$2:H408,H408)&gt;VLOOKUP(H408,LC,2,FALSE),H408+1,H408),"")</f>
        <v>27</v>
      </c>
      <c r="I409" s="45">
        <f ca="1">IFERROR(VLOOKUP(H409,IF(H409=H408,INDIRECT("JournalEntry!"&amp;JournalEntry!D$2214&amp;I408+1&amp;JournalEntry!L$2214),INDIRECT("JournalEntry!"&amp;JournalEntry!C$2214)),2,FALSE),"")</f>
        <v>505</v>
      </c>
      <c r="J409" s="191" t="str">
        <f t="shared" ca="1" si="48"/>
        <v>Cash</v>
      </c>
    </row>
    <row r="410" spans="1:10">
      <c r="A410" s="205">
        <f t="shared" ca="1" si="49"/>
        <v>253</v>
      </c>
      <c r="B410" s="203">
        <f t="shared" ca="1" si="43"/>
        <v>41257</v>
      </c>
      <c r="C410" s="304" t="str">
        <f t="shared" ca="1" si="44"/>
        <v>By  Entertainment  Rs/- 5</v>
      </c>
      <c r="D410" s="192">
        <f t="shared" ca="1" si="45"/>
        <v>0</v>
      </c>
      <c r="E410" s="192">
        <f t="shared" ca="1" si="46"/>
        <v>5</v>
      </c>
      <c r="F410" s="193">
        <f t="shared" ca="1" si="47"/>
        <v>0</v>
      </c>
      <c r="G410" s="80">
        <f ca="1">IFERROR(IF(AND(ABS(SUMIFS(D$2:D410,J$2:J410,J410)-SUMIFS(E$2:E410,J$2:J410,J410)+VLOOKUP(J410,Master!B$1:F$101,5,FALSE))&gt;1000,CD&lt;&gt;PD),"XXXXX",IFERROR(SUMIFS(D$2:D410,J$2:J410,J410)-SUMIFS(E$2:E410,J$2:J410,J410)+VLOOKUP(J410,Master!B$1:F$101,5,FALSE),IF(H410&gt;EOF,"","Balance"))),IF(H410&gt;EOF,"","Balance"))</f>
        <v>-614</v>
      </c>
      <c r="H410" s="45">
        <f ca="1">IFERROR(IF(COUNTIF(H$2:H409,H409)&gt;VLOOKUP(H409,LC,2,FALSE),H409+1,H409),"")</f>
        <v>27</v>
      </c>
      <c r="I410" s="45">
        <f ca="1">IFERROR(VLOOKUP(H410,IF(H410=H409,INDIRECT("JournalEntry!"&amp;JournalEntry!D$2214&amp;I409+1&amp;JournalEntry!L$2214),INDIRECT("JournalEntry!"&amp;JournalEntry!C$2214)),2,FALSE),"")</f>
        <v>507</v>
      </c>
      <c r="J410" s="191" t="str">
        <f t="shared" ca="1" si="48"/>
        <v>Cash</v>
      </c>
    </row>
    <row r="411" spans="1:10">
      <c r="A411" s="205">
        <f t="shared" ca="1" si="49"/>
        <v>254</v>
      </c>
      <c r="B411" s="203">
        <f t="shared" ca="1" si="43"/>
        <v>41196</v>
      </c>
      <c r="C411" s="304" t="str">
        <f t="shared" ca="1" si="44"/>
        <v>By  Lodging  Rs/- 1</v>
      </c>
      <c r="D411" s="192">
        <f t="shared" ca="1" si="45"/>
        <v>0</v>
      </c>
      <c r="E411" s="192">
        <f t="shared" ca="1" si="46"/>
        <v>1</v>
      </c>
      <c r="F411" s="193">
        <f t="shared" ca="1" si="47"/>
        <v>0</v>
      </c>
      <c r="G411" s="80">
        <f ca="1">IFERROR(IF(AND(ABS(SUMIFS(D$2:D411,J$2:J411,J411)-SUMIFS(E$2:E411,J$2:J411,J411)+VLOOKUP(J411,Master!B$1:F$101,5,FALSE))&gt;1000,CD&lt;&gt;PD),"XXXXX",IFERROR(SUMIFS(D$2:D411,J$2:J411,J411)-SUMIFS(E$2:E411,J$2:J411,J411)+VLOOKUP(J411,Master!B$1:F$101,5,FALSE),IF(H411&gt;EOF,"","Balance"))),IF(H411&gt;EOF,"","Balance"))</f>
        <v>-615</v>
      </c>
      <c r="H411" s="45">
        <f ca="1">IFERROR(IF(COUNTIF(H$2:H410,H410)&gt;VLOOKUP(H410,LC,2,FALSE),H410+1,H410),"")</f>
        <v>27</v>
      </c>
      <c r="I411" s="45">
        <f ca="1">IFERROR(VLOOKUP(H411,IF(H411=H410,INDIRECT("JournalEntry!"&amp;JournalEntry!D$2214&amp;I410+1&amp;JournalEntry!L$2214),INDIRECT("JournalEntry!"&amp;JournalEntry!C$2214)),2,FALSE),"")</f>
        <v>509</v>
      </c>
      <c r="J411" s="191" t="str">
        <f t="shared" ca="1" si="48"/>
        <v>Cash</v>
      </c>
    </row>
    <row r="412" spans="1:10">
      <c r="A412" s="205">
        <f t="shared" ca="1" si="49"/>
        <v>255</v>
      </c>
      <c r="B412" s="203">
        <f t="shared" ca="1" si="43"/>
        <v>41047</v>
      </c>
      <c r="C412" s="304" t="str">
        <f t="shared" ca="1" si="44"/>
        <v>By  Parking Fees  Rs/- 2</v>
      </c>
      <c r="D412" s="192">
        <f t="shared" ca="1" si="45"/>
        <v>0</v>
      </c>
      <c r="E412" s="192">
        <f t="shared" ca="1" si="46"/>
        <v>2</v>
      </c>
      <c r="F412" s="193">
        <f t="shared" ca="1" si="47"/>
        <v>0</v>
      </c>
      <c r="G412" s="80">
        <f ca="1">IFERROR(IF(AND(ABS(SUMIFS(D$2:D412,J$2:J412,J412)-SUMIFS(E$2:E412,J$2:J412,J412)+VLOOKUP(J412,Master!B$1:F$101,5,FALSE))&gt;1000,CD&lt;&gt;PD),"XXXXX",IFERROR(SUMIFS(D$2:D412,J$2:J412,J412)-SUMIFS(E$2:E412,J$2:J412,J412)+VLOOKUP(J412,Master!B$1:F$101,5,FALSE),IF(H412&gt;EOF,"","Balance"))),IF(H412&gt;EOF,"","Balance"))</f>
        <v>-617</v>
      </c>
      <c r="H412" s="45">
        <f ca="1">IFERROR(IF(COUNTIF(H$2:H411,H411)&gt;VLOOKUP(H411,LC,2,FALSE),H411+1,H411),"")</f>
        <v>27</v>
      </c>
      <c r="I412" s="45">
        <f ca="1">IFERROR(VLOOKUP(H412,IF(H412=H411,INDIRECT("JournalEntry!"&amp;JournalEntry!D$2214&amp;I411+1&amp;JournalEntry!L$2214),INDIRECT("JournalEntry!"&amp;JournalEntry!C$2214)),2,FALSE),"")</f>
        <v>511</v>
      </c>
      <c r="J412" s="191" t="str">
        <f t="shared" ca="1" si="48"/>
        <v>Cash</v>
      </c>
    </row>
    <row r="413" spans="1:10">
      <c r="A413" s="205">
        <f t="shared" ca="1" si="49"/>
        <v>256</v>
      </c>
      <c r="B413" s="203">
        <f t="shared" ca="1" si="43"/>
        <v>41149</v>
      </c>
      <c r="C413" s="304" t="str">
        <f t="shared" ca="1" si="44"/>
        <v>By  Insurance Rs/- 7</v>
      </c>
      <c r="D413" s="192">
        <f t="shared" ca="1" si="45"/>
        <v>0</v>
      </c>
      <c r="E413" s="192">
        <f t="shared" ca="1" si="46"/>
        <v>7</v>
      </c>
      <c r="F413" s="193">
        <f t="shared" ca="1" si="47"/>
        <v>0</v>
      </c>
      <c r="G413" s="80">
        <f ca="1">IFERROR(IF(AND(ABS(SUMIFS(D$2:D413,J$2:J413,J413)-SUMIFS(E$2:E413,J$2:J413,J413)+VLOOKUP(J413,Master!B$1:F$101,5,FALSE))&gt;1000,CD&lt;&gt;PD),"XXXXX",IFERROR(SUMIFS(D$2:D413,J$2:J413,J413)-SUMIFS(E$2:E413,J$2:J413,J413)+VLOOKUP(J413,Master!B$1:F$101,5,FALSE),IF(H413&gt;EOF,"","Balance"))),IF(H413&gt;EOF,"","Balance"))</f>
        <v>-624</v>
      </c>
      <c r="H413" s="45">
        <f ca="1">IFERROR(IF(COUNTIF(H$2:H412,H412)&gt;VLOOKUP(H412,LC,2,FALSE),H412+1,H412),"")</f>
        <v>27</v>
      </c>
      <c r="I413" s="45">
        <f ca="1">IFERROR(VLOOKUP(H413,IF(H413=H412,INDIRECT("JournalEntry!"&amp;JournalEntry!D$2214&amp;I412+1&amp;JournalEntry!L$2214),INDIRECT("JournalEntry!"&amp;JournalEntry!C$2214)),2,FALSE),"")</f>
        <v>513</v>
      </c>
      <c r="J413" s="191" t="str">
        <f t="shared" ca="1" si="48"/>
        <v>Cash</v>
      </c>
    </row>
    <row r="414" spans="1:10">
      <c r="A414" s="205">
        <f t="shared" ca="1" si="49"/>
        <v>257</v>
      </c>
      <c r="B414" s="203">
        <f t="shared" ca="1" si="43"/>
        <v>41084</v>
      </c>
      <c r="C414" s="304" t="str">
        <f t="shared" ca="1" si="44"/>
        <v>By  Rentals  Rs/- 4</v>
      </c>
      <c r="D414" s="192">
        <f t="shared" ca="1" si="45"/>
        <v>0</v>
      </c>
      <c r="E414" s="192">
        <f t="shared" ca="1" si="46"/>
        <v>4</v>
      </c>
      <c r="F414" s="193">
        <f t="shared" ca="1" si="47"/>
        <v>0</v>
      </c>
      <c r="G414" s="80">
        <f ca="1">IFERROR(IF(AND(ABS(SUMIFS(D$2:D414,J$2:J414,J414)-SUMIFS(E$2:E414,J$2:J414,J414)+VLOOKUP(J414,Master!B$1:F$101,5,FALSE))&gt;1000,CD&lt;&gt;PD),"XXXXX",IFERROR(SUMIFS(D$2:D414,J$2:J414,J414)-SUMIFS(E$2:E414,J$2:J414,J414)+VLOOKUP(J414,Master!B$1:F$101,5,FALSE),IF(H414&gt;EOF,"","Balance"))),IF(H414&gt;EOF,"","Balance"))</f>
        <v>-628</v>
      </c>
      <c r="H414" s="45">
        <f ca="1">IFERROR(IF(COUNTIF(H$2:H413,H413)&gt;VLOOKUP(H413,LC,2,FALSE),H413+1,H413),"")</f>
        <v>27</v>
      </c>
      <c r="I414" s="45">
        <f ca="1">IFERROR(VLOOKUP(H414,IF(H414=H413,INDIRECT("JournalEntry!"&amp;JournalEntry!D$2214&amp;I413+1&amp;JournalEntry!L$2214),INDIRECT("JournalEntry!"&amp;JournalEntry!C$2214)),2,FALSE),"")</f>
        <v>515</v>
      </c>
      <c r="J414" s="191" t="str">
        <f t="shared" ca="1" si="48"/>
        <v>Cash</v>
      </c>
    </row>
    <row r="415" spans="1:10">
      <c r="A415" s="205">
        <f t="shared" ca="1" si="49"/>
        <v>258</v>
      </c>
      <c r="B415" s="203">
        <f t="shared" ca="1" si="43"/>
        <v>41044</v>
      </c>
      <c r="C415" s="304" t="str">
        <f t="shared" ca="1" si="44"/>
        <v>By  Entertainment  Rs/- 10</v>
      </c>
      <c r="D415" s="192">
        <f t="shared" ca="1" si="45"/>
        <v>0</v>
      </c>
      <c r="E415" s="192">
        <f t="shared" ca="1" si="46"/>
        <v>10</v>
      </c>
      <c r="F415" s="193">
        <f t="shared" ca="1" si="47"/>
        <v>0</v>
      </c>
      <c r="G415" s="80">
        <f ca="1">IFERROR(IF(AND(ABS(SUMIFS(D$2:D415,J$2:J415,J415)-SUMIFS(E$2:E415,J$2:J415,J415)+VLOOKUP(J415,Master!B$1:F$101,5,FALSE))&gt;1000,CD&lt;&gt;PD),"XXXXX",IFERROR(SUMIFS(D$2:D415,J$2:J415,J415)-SUMIFS(E$2:E415,J$2:J415,J415)+VLOOKUP(J415,Master!B$1:F$101,5,FALSE),IF(H415&gt;EOF,"","Balance"))),IF(H415&gt;EOF,"","Balance"))</f>
        <v>-638</v>
      </c>
      <c r="H415" s="45">
        <f ca="1">IFERROR(IF(COUNTIF(H$2:H414,H414)&gt;VLOOKUP(H414,LC,2,FALSE),H414+1,H414),"")</f>
        <v>27</v>
      </c>
      <c r="I415" s="45">
        <f ca="1">IFERROR(VLOOKUP(H415,IF(H415=H414,INDIRECT("JournalEntry!"&amp;JournalEntry!D$2214&amp;I414+1&amp;JournalEntry!L$2214),INDIRECT("JournalEntry!"&amp;JournalEntry!C$2214)),2,FALSE),"")</f>
        <v>517</v>
      </c>
      <c r="J415" s="191" t="str">
        <f t="shared" ca="1" si="48"/>
        <v>Cash</v>
      </c>
    </row>
    <row r="416" spans="1:10">
      <c r="A416" s="205">
        <f t="shared" ca="1" si="49"/>
        <v>259</v>
      </c>
      <c r="B416" s="203">
        <f t="shared" ca="1" si="43"/>
        <v>41159</v>
      </c>
      <c r="C416" s="304" t="str">
        <f t="shared" ca="1" si="44"/>
        <v>By  Lodging  Rs/- 4</v>
      </c>
      <c r="D416" s="192">
        <f t="shared" ca="1" si="45"/>
        <v>0</v>
      </c>
      <c r="E416" s="192">
        <f t="shared" ca="1" si="46"/>
        <v>4</v>
      </c>
      <c r="F416" s="193">
        <f t="shared" ca="1" si="47"/>
        <v>0</v>
      </c>
      <c r="G416" s="80">
        <f ca="1">IFERROR(IF(AND(ABS(SUMIFS(D$2:D416,J$2:J416,J416)-SUMIFS(E$2:E416,J$2:J416,J416)+VLOOKUP(J416,Master!B$1:F$101,5,FALSE))&gt;1000,CD&lt;&gt;PD),"XXXXX",IFERROR(SUMIFS(D$2:D416,J$2:J416,J416)-SUMIFS(E$2:E416,J$2:J416,J416)+VLOOKUP(J416,Master!B$1:F$101,5,FALSE),IF(H416&gt;EOF,"","Balance"))),IF(H416&gt;EOF,"","Balance"))</f>
        <v>-642</v>
      </c>
      <c r="H416" s="45">
        <f ca="1">IFERROR(IF(COUNTIF(H$2:H415,H415)&gt;VLOOKUP(H415,LC,2,FALSE),H415+1,H415),"")</f>
        <v>27</v>
      </c>
      <c r="I416" s="45">
        <f ca="1">IFERROR(VLOOKUP(H416,IF(H416=H415,INDIRECT("JournalEntry!"&amp;JournalEntry!D$2214&amp;I415+1&amp;JournalEntry!L$2214),INDIRECT("JournalEntry!"&amp;JournalEntry!C$2214)),2,FALSE),"")</f>
        <v>519</v>
      </c>
      <c r="J416" s="191" t="str">
        <f t="shared" ca="1" si="48"/>
        <v>Cash</v>
      </c>
    </row>
    <row r="417" spans="1:10">
      <c r="A417" s="205">
        <f t="shared" ca="1" si="49"/>
        <v>260</v>
      </c>
      <c r="B417" s="203">
        <f t="shared" ca="1" si="43"/>
        <v>41016</v>
      </c>
      <c r="C417" s="304" t="str">
        <f t="shared" ca="1" si="44"/>
        <v>By  Parking Fees  Rs/- 6</v>
      </c>
      <c r="D417" s="192">
        <f t="shared" ca="1" si="45"/>
        <v>0</v>
      </c>
      <c r="E417" s="192">
        <f t="shared" ca="1" si="46"/>
        <v>6</v>
      </c>
      <c r="F417" s="193">
        <f t="shared" ca="1" si="47"/>
        <v>0</v>
      </c>
      <c r="G417" s="80">
        <f ca="1">IFERROR(IF(AND(ABS(SUMIFS(D$2:D417,J$2:J417,J417)-SUMIFS(E$2:E417,J$2:J417,J417)+VLOOKUP(J417,Master!B$1:F$101,5,FALSE))&gt;1000,CD&lt;&gt;PD),"XXXXX",IFERROR(SUMIFS(D$2:D417,J$2:J417,J417)-SUMIFS(E$2:E417,J$2:J417,J417)+VLOOKUP(J417,Master!B$1:F$101,5,FALSE),IF(H417&gt;EOF,"","Balance"))),IF(H417&gt;EOF,"","Balance"))</f>
        <v>-648</v>
      </c>
      <c r="H417" s="45">
        <f ca="1">IFERROR(IF(COUNTIF(H$2:H416,H416)&gt;VLOOKUP(H416,LC,2,FALSE),H416+1,H416),"")</f>
        <v>27</v>
      </c>
      <c r="I417" s="45">
        <f ca="1">IFERROR(VLOOKUP(H417,IF(H417=H416,INDIRECT("JournalEntry!"&amp;JournalEntry!D$2214&amp;I416+1&amp;JournalEntry!L$2214),INDIRECT("JournalEntry!"&amp;JournalEntry!C$2214)),2,FALSE),"")</f>
        <v>521</v>
      </c>
      <c r="J417" s="191" t="str">
        <f t="shared" ca="1" si="48"/>
        <v>Cash</v>
      </c>
    </row>
    <row r="418" spans="1:10">
      <c r="A418" s="205">
        <f t="shared" ca="1" si="49"/>
        <v>261</v>
      </c>
      <c r="B418" s="203">
        <f t="shared" ca="1" si="43"/>
        <v>41241</v>
      </c>
      <c r="C418" s="304" t="str">
        <f t="shared" ca="1" si="44"/>
        <v>By  Insurance Rs/- 3</v>
      </c>
      <c r="D418" s="192">
        <f t="shared" ca="1" si="45"/>
        <v>0</v>
      </c>
      <c r="E418" s="192">
        <f t="shared" ca="1" si="46"/>
        <v>3</v>
      </c>
      <c r="F418" s="193">
        <f t="shared" ca="1" si="47"/>
        <v>0</v>
      </c>
      <c r="G418" s="80">
        <f ca="1">IFERROR(IF(AND(ABS(SUMIFS(D$2:D418,J$2:J418,J418)-SUMIFS(E$2:E418,J$2:J418,J418)+VLOOKUP(J418,Master!B$1:F$101,5,FALSE))&gt;1000,CD&lt;&gt;PD),"XXXXX",IFERROR(SUMIFS(D$2:D418,J$2:J418,J418)-SUMIFS(E$2:E418,J$2:J418,J418)+VLOOKUP(J418,Master!B$1:F$101,5,FALSE),IF(H418&gt;EOF,"","Balance"))),IF(H418&gt;EOF,"","Balance"))</f>
        <v>-651</v>
      </c>
      <c r="H418" s="45">
        <f ca="1">IFERROR(IF(COUNTIF(H$2:H417,H417)&gt;VLOOKUP(H417,LC,2,FALSE),H417+1,H417),"")</f>
        <v>27</v>
      </c>
      <c r="I418" s="45">
        <f ca="1">IFERROR(VLOOKUP(H418,IF(H418=H417,INDIRECT("JournalEntry!"&amp;JournalEntry!D$2214&amp;I417+1&amp;JournalEntry!L$2214),INDIRECT("JournalEntry!"&amp;JournalEntry!C$2214)),2,FALSE),"")</f>
        <v>523</v>
      </c>
      <c r="J418" s="191" t="str">
        <f t="shared" ca="1" si="48"/>
        <v>Cash</v>
      </c>
    </row>
    <row r="419" spans="1:10">
      <c r="A419" s="205">
        <f t="shared" ca="1" si="49"/>
        <v>262</v>
      </c>
      <c r="B419" s="203">
        <f t="shared" ca="1" si="43"/>
        <v>41216</v>
      </c>
      <c r="C419" s="304" t="str">
        <f t="shared" ca="1" si="44"/>
        <v>By  Rentals  Rs/- 3</v>
      </c>
      <c r="D419" s="192">
        <f t="shared" ca="1" si="45"/>
        <v>0</v>
      </c>
      <c r="E419" s="192">
        <f t="shared" ca="1" si="46"/>
        <v>3</v>
      </c>
      <c r="F419" s="193">
        <f t="shared" ca="1" si="47"/>
        <v>0</v>
      </c>
      <c r="G419" s="80">
        <f ca="1">IFERROR(IF(AND(ABS(SUMIFS(D$2:D419,J$2:J419,J419)-SUMIFS(E$2:E419,J$2:J419,J419)+VLOOKUP(J419,Master!B$1:F$101,5,FALSE))&gt;1000,CD&lt;&gt;PD),"XXXXX",IFERROR(SUMIFS(D$2:D419,J$2:J419,J419)-SUMIFS(E$2:E419,J$2:J419,J419)+VLOOKUP(J419,Master!B$1:F$101,5,FALSE),IF(H419&gt;EOF,"","Balance"))),IF(H419&gt;EOF,"","Balance"))</f>
        <v>-654</v>
      </c>
      <c r="H419" s="45">
        <f ca="1">IFERROR(IF(COUNTIF(H$2:H418,H418)&gt;VLOOKUP(H418,LC,2,FALSE),H418+1,H418),"")</f>
        <v>27</v>
      </c>
      <c r="I419" s="45">
        <f ca="1">IFERROR(VLOOKUP(H419,IF(H419=H418,INDIRECT("JournalEntry!"&amp;JournalEntry!D$2214&amp;I418+1&amp;JournalEntry!L$2214),INDIRECT("JournalEntry!"&amp;JournalEntry!C$2214)),2,FALSE),"")</f>
        <v>525</v>
      </c>
      <c r="J419" s="191" t="str">
        <f t="shared" ca="1" si="48"/>
        <v>Cash</v>
      </c>
    </row>
    <row r="420" spans="1:10">
      <c r="A420" s="205">
        <f t="shared" ca="1" si="49"/>
        <v>263</v>
      </c>
      <c r="B420" s="203">
        <f t="shared" ca="1" si="43"/>
        <v>41149</v>
      </c>
      <c r="C420" s="304" t="str">
        <f t="shared" ca="1" si="44"/>
        <v>By  Entertainment  Rs/- 8</v>
      </c>
      <c r="D420" s="192">
        <f t="shared" ca="1" si="45"/>
        <v>0</v>
      </c>
      <c r="E420" s="192">
        <f t="shared" ca="1" si="46"/>
        <v>8</v>
      </c>
      <c r="F420" s="193">
        <f t="shared" ca="1" si="47"/>
        <v>0</v>
      </c>
      <c r="G420" s="80">
        <f ca="1">IFERROR(IF(AND(ABS(SUMIFS(D$2:D420,J$2:J420,J420)-SUMIFS(E$2:E420,J$2:J420,J420)+VLOOKUP(J420,Master!B$1:F$101,5,FALSE))&gt;1000,CD&lt;&gt;PD),"XXXXX",IFERROR(SUMIFS(D$2:D420,J$2:J420,J420)-SUMIFS(E$2:E420,J$2:J420,J420)+VLOOKUP(J420,Master!B$1:F$101,5,FALSE),IF(H420&gt;EOF,"","Balance"))),IF(H420&gt;EOF,"","Balance"))</f>
        <v>-662</v>
      </c>
      <c r="H420" s="45">
        <f ca="1">IFERROR(IF(COUNTIF(H$2:H419,H419)&gt;VLOOKUP(H419,LC,2,FALSE),H419+1,H419),"")</f>
        <v>27</v>
      </c>
      <c r="I420" s="45">
        <f ca="1">IFERROR(VLOOKUP(H420,IF(H420=H419,INDIRECT("JournalEntry!"&amp;JournalEntry!D$2214&amp;I419+1&amp;JournalEntry!L$2214),INDIRECT("JournalEntry!"&amp;JournalEntry!C$2214)),2,FALSE),"")</f>
        <v>527</v>
      </c>
      <c r="J420" s="191" t="str">
        <f t="shared" ca="1" si="48"/>
        <v>Cash</v>
      </c>
    </row>
    <row r="421" spans="1:10">
      <c r="A421" s="205">
        <f t="shared" ca="1" si="49"/>
        <v>264</v>
      </c>
      <c r="B421" s="203">
        <f t="shared" ca="1" si="43"/>
        <v>41056</v>
      </c>
      <c r="C421" s="304" t="str">
        <f t="shared" ca="1" si="44"/>
        <v>By  Lodging  Rs/- 8</v>
      </c>
      <c r="D421" s="192">
        <f t="shared" ca="1" si="45"/>
        <v>0</v>
      </c>
      <c r="E421" s="192">
        <f t="shared" ca="1" si="46"/>
        <v>8</v>
      </c>
      <c r="F421" s="193">
        <f t="shared" ca="1" si="47"/>
        <v>0</v>
      </c>
      <c r="G421" s="80">
        <f ca="1">IFERROR(IF(AND(ABS(SUMIFS(D$2:D421,J$2:J421,J421)-SUMIFS(E$2:E421,J$2:J421,J421)+VLOOKUP(J421,Master!B$1:F$101,5,FALSE))&gt;1000,CD&lt;&gt;PD),"XXXXX",IFERROR(SUMIFS(D$2:D421,J$2:J421,J421)-SUMIFS(E$2:E421,J$2:J421,J421)+VLOOKUP(J421,Master!B$1:F$101,5,FALSE),IF(H421&gt;EOF,"","Balance"))),IF(H421&gt;EOF,"","Balance"))</f>
        <v>-670</v>
      </c>
      <c r="H421" s="45">
        <f ca="1">IFERROR(IF(COUNTIF(H$2:H420,H420)&gt;VLOOKUP(H420,LC,2,FALSE),H420+1,H420),"")</f>
        <v>27</v>
      </c>
      <c r="I421" s="45">
        <f ca="1">IFERROR(VLOOKUP(H421,IF(H421=H420,INDIRECT("JournalEntry!"&amp;JournalEntry!D$2214&amp;I420+1&amp;JournalEntry!L$2214),INDIRECT("JournalEntry!"&amp;JournalEntry!C$2214)),2,FALSE),"")</f>
        <v>529</v>
      </c>
      <c r="J421" s="191" t="str">
        <f t="shared" ca="1" si="48"/>
        <v>Cash</v>
      </c>
    </row>
    <row r="422" spans="1:10">
      <c r="A422" s="205">
        <f t="shared" ca="1" si="49"/>
        <v>265</v>
      </c>
      <c r="B422" s="203">
        <f t="shared" ca="1" si="43"/>
        <v>41055</v>
      </c>
      <c r="C422" s="304" t="str">
        <f t="shared" ca="1" si="44"/>
        <v>By  Parking Fees  Rs/- 1</v>
      </c>
      <c r="D422" s="192">
        <f t="shared" ca="1" si="45"/>
        <v>0</v>
      </c>
      <c r="E422" s="192">
        <f t="shared" ca="1" si="46"/>
        <v>1</v>
      </c>
      <c r="F422" s="193">
        <f t="shared" ca="1" si="47"/>
        <v>0</v>
      </c>
      <c r="G422" s="80">
        <f ca="1">IFERROR(IF(AND(ABS(SUMIFS(D$2:D422,J$2:J422,J422)-SUMIFS(E$2:E422,J$2:J422,J422)+VLOOKUP(J422,Master!B$1:F$101,5,FALSE))&gt;1000,CD&lt;&gt;PD),"XXXXX",IFERROR(SUMIFS(D$2:D422,J$2:J422,J422)-SUMIFS(E$2:E422,J$2:J422,J422)+VLOOKUP(J422,Master!B$1:F$101,5,FALSE),IF(H422&gt;EOF,"","Balance"))),IF(H422&gt;EOF,"","Balance"))</f>
        <v>-671</v>
      </c>
      <c r="H422" s="45">
        <f ca="1">IFERROR(IF(COUNTIF(H$2:H421,H421)&gt;VLOOKUP(H421,LC,2,FALSE),H421+1,H421),"")</f>
        <v>27</v>
      </c>
      <c r="I422" s="45">
        <f ca="1">IFERROR(VLOOKUP(H422,IF(H422=H421,INDIRECT("JournalEntry!"&amp;JournalEntry!D$2214&amp;I421+1&amp;JournalEntry!L$2214),INDIRECT("JournalEntry!"&amp;JournalEntry!C$2214)),2,FALSE),"")</f>
        <v>531</v>
      </c>
      <c r="J422" s="191" t="str">
        <f t="shared" ca="1" si="48"/>
        <v>Cash</v>
      </c>
    </row>
    <row r="423" spans="1:10">
      <c r="A423" s="205">
        <f t="shared" ca="1" si="49"/>
        <v>266</v>
      </c>
      <c r="B423" s="203">
        <f t="shared" ca="1" si="43"/>
        <v>41232</v>
      </c>
      <c r="C423" s="304" t="str">
        <f t="shared" ca="1" si="44"/>
        <v>By  Insurance Rs/- 9</v>
      </c>
      <c r="D423" s="192">
        <f t="shared" ca="1" si="45"/>
        <v>0</v>
      </c>
      <c r="E423" s="192">
        <f t="shared" ca="1" si="46"/>
        <v>9</v>
      </c>
      <c r="F423" s="193">
        <f t="shared" ca="1" si="47"/>
        <v>0</v>
      </c>
      <c r="G423" s="80">
        <f ca="1">IFERROR(IF(AND(ABS(SUMIFS(D$2:D423,J$2:J423,J423)-SUMIFS(E$2:E423,J$2:J423,J423)+VLOOKUP(J423,Master!B$1:F$101,5,FALSE))&gt;1000,CD&lt;&gt;PD),"XXXXX",IFERROR(SUMIFS(D$2:D423,J$2:J423,J423)-SUMIFS(E$2:E423,J$2:J423,J423)+VLOOKUP(J423,Master!B$1:F$101,5,FALSE),IF(H423&gt;EOF,"","Balance"))),IF(H423&gt;EOF,"","Balance"))</f>
        <v>-680</v>
      </c>
      <c r="H423" s="45">
        <f ca="1">IFERROR(IF(COUNTIF(H$2:H422,H422)&gt;VLOOKUP(H422,LC,2,FALSE),H422+1,H422),"")</f>
        <v>27</v>
      </c>
      <c r="I423" s="45">
        <f ca="1">IFERROR(VLOOKUP(H423,IF(H423=H422,INDIRECT("JournalEntry!"&amp;JournalEntry!D$2214&amp;I422+1&amp;JournalEntry!L$2214),INDIRECT("JournalEntry!"&amp;JournalEntry!C$2214)),2,FALSE),"")</f>
        <v>533</v>
      </c>
      <c r="J423" s="191" t="str">
        <f t="shared" ca="1" si="48"/>
        <v>Cash</v>
      </c>
    </row>
    <row r="424" spans="1:10">
      <c r="A424" s="205">
        <f t="shared" ca="1" si="49"/>
        <v>267</v>
      </c>
      <c r="B424" s="203">
        <f t="shared" ca="1" si="43"/>
        <v>41022</v>
      </c>
      <c r="C424" s="304" t="str">
        <f t="shared" ca="1" si="44"/>
        <v>By  Rentals  Rs/- 9</v>
      </c>
      <c r="D424" s="192">
        <f t="shared" ca="1" si="45"/>
        <v>0</v>
      </c>
      <c r="E424" s="192">
        <f t="shared" ca="1" si="46"/>
        <v>9</v>
      </c>
      <c r="F424" s="193">
        <f t="shared" ca="1" si="47"/>
        <v>0</v>
      </c>
      <c r="G424" s="80">
        <f ca="1">IFERROR(IF(AND(ABS(SUMIFS(D$2:D424,J$2:J424,J424)-SUMIFS(E$2:E424,J$2:J424,J424)+VLOOKUP(J424,Master!B$1:F$101,5,FALSE))&gt;1000,CD&lt;&gt;PD),"XXXXX",IFERROR(SUMIFS(D$2:D424,J$2:J424,J424)-SUMIFS(E$2:E424,J$2:J424,J424)+VLOOKUP(J424,Master!B$1:F$101,5,FALSE),IF(H424&gt;EOF,"","Balance"))),IF(H424&gt;EOF,"","Balance"))</f>
        <v>-689</v>
      </c>
      <c r="H424" s="45">
        <f ca="1">IFERROR(IF(COUNTIF(H$2:H423,H423)&gt;VLOOKUP(H423,LC,2,FALSE),H423+1,H423),"")</f>
        <v>27</v>
      </c>
      <c r="I424" s="45">
        <f ca="1">IFERROR(VLOOKUP(H424,IF(H424=H423,INDIRECT("JournalEntry!"&amp;JournalEntry!D$2214&amp;I423+1&amp;JournalEntry!L$2214),INDIRECT("JournalEntry!"&amp;JournalEntry!C$2214)),2,FALSE),"")</f>
        <v>535</v>
      </c>
      <c r="J424" s="191" t="str">
        <f t="shared" ca="1" si="48"/>
        <v>Cash</v>
      </c>
    </row>
    <row r="425" spans="1:10">
      <c r="A425" s="205">
        <f t="shared" ca="1" si="49"/>
        <v>268</v>
      </c>
      <c r="B425" s="203">
        <f t="shared" ca="1" si="43"/>
        <v>41255</v>
      </c>
      <c r="C425" s="304" t="str">
        <f t="shared" ca="1" si="44"/>
        <v>By  Entertainment  Rs/- 1</v>
      </c>
      <c r="D425" s="192">
        <f t="shared" ca="1" si="45"/>
        <v>0</v>
      </c>
      <c r="E425" s="192">
        <f t="shared" ca="1" si="46"/>
        <v>1</v>
      </c>
      <c r="F425" s="193">
        <f t="shared" ca="1" si="47"/>
        <v>0</v>
      </c>
      <c r="G425" s="80">
        <f ca="1">IFERROR(IF(AND(ABS(SUMIFS(D$2:D425,J$2:J425,J425)-SUMIFS(E$2:E425,J$2:J425,J425)+VLOOKUP(J425,Master!B$1:F$101,5,FALSE))&gt;1000,CD&lt;&gt;PD),"XXXXX",IFERROR(SUMIFS(D$2:D425,J$2:J425,J425)-SUMIFS(E$2:E425,J$2:J425,J425)+VLOOKUP(J425,Master!B$1:F$101,5,FALSE),IF(H425&gt;EOF,"","Balance"))),IF(H425&gt;EOF,"","Balance"))</f>
        <v>-690</v>
      </c>
      <c r="H425" s="45">
        <f ca="1">IFERROR(IF(COUNTIF(H$2:H424,H424)&gt;VLOOKUP(H424,LC,2,FALSE),H424+1,H424),"")</f>
        <v>27</v>
      </c>
      <c r="I425" s="45">
        <f ca="1">IFERROR(VLOOKUP(H425,IF(H425=H424,INDIRECT("JournalEntry!"&amp;JournalEntry!D$2214&amp;I424+1&amp;JournalEntry!L$2214),INDIRECT("JournalEntry!"&amp;JournalEntry!C$2214)),2,FALSE),"")</f>
        <v>537</v>
      </c>
      <c r="J425" s="191" t="str">
        <f t="shared" ca="1" si="48"/>
        <v>Cash</v>
      </c>
    </row>
    <row r="426" spans="1:10">
      <c r="A426" s="205">
        <f t="shared" ca="1" si="49"/>
        <v>269</v>
      </c>
      <c r="B426" s="203">
        <f t="shared" ca="1" si="43"/>
        <v>41153</v>
      </c>
      <c r="C426" s="304" t="str">
        <f t="shared" ca="1" si="44"/>
        <v>By  Lodging  Rs/- 7</v>
      </c>
      <c r="D426" s="192">
        <f t="shared" ca="1" si="45"/>
        <v>0</v>
      </c>
      <c r="E426" s="192">
        <f t="shared" ca="1" si="46"/>
        <v>7</v>
      </c>
      <c r="F426" s="193">
        <f t="shared" ca="1" si="47"/>
        <v>0</v>
      </c>
      <c r="G426" s="80">
        <f ca="1">IFERROR(IF(AND(ABS(SUMIFS(D$2:D426,J$2:J426,J426)-SUMIFS(E$2:E426,J$2:J426,J426)+VLOOKUP(J426,Master!B$1:F$101,5,FALSE))&gt;1000,CD&lt;&gt;PD),"XXXXX",IFERROR(SUMIFS(D$2:D426,J$2:J426,J426)-SUMIFS(E$2:E426,J$2:J426,J426)+VLOOKUP(J426,Master!B$1:F$101,5,FALSE),IF(H426&gt;EOF,"","Balance"))),IF(H426&gt;EOF,"","Balance"))</f>
        <v>-697</v>
      </c>
      <c r="H426" s="45">
        <f ca="1">IFERROR(IF(COUNTIF(H$2:H425,H425)&gt;VLOOKUP(H425,LC,2,FALSE),H425+1,H425),"")</f>
        <v>27</v>
      </c>
      <c r="I426" s="45">
        <f ca="1">IFERROR(VLOOKUP(H426,IF(H426=H425,INDIRECT("JournalEntry!"&amp;JournalEntry!D$2214&amp;I425+1&amp;JournalEntry!L$2214),INDIRECT("JournalEntry!"&amp;JournalEntry!C$2214)),2,FALSE),"")</f>
        <v>539</v>
      </c>
      <c r="J426" s="191" t="str">
        <f t="shared" ca="1" si="48"/>
        <v>Cash</v>
      </c>
    </row>
    <row r="427" spans="1:10">
      <c r="A427" s="205">
        <f t="shared" ca="1" si="49"/>
        <v>270</v>
      </c>
      <c r="B427" s="203">
        <f t="shared" ca="1" si="43"/>
        <v>41022</v>
      </c>
      <c r="C427" s="304" t="str">
        <f t="shared" ca="1" si="44"/>
        <v>By  Parking Fees  Rs/- 6</v>
      </c>
      <c r="D427" s="192">
        <f t="shared" ca="1" si="45"/>
        <v>0</v>
      </c>
      <c r="E427" s="192">
        <f t="shared" ca="1" si="46"/>
        <v>6</v>
      </c>
      <c r="F427" s="193">
        <f t="shared" ca="1" si="47"/>
        <v>0</v>
      </c>
      <c r="G427" s="80">
        <f ca="1">IFERROR(IF(AND(ABS(SUMIFS(D$2:D427,J$2:J427,J427)-SUMIFS(E$2:E427,J$2:J427,J427)+VLOOKUP(J427,Master!B$1:F$101,5,FALSE))&gt;1000,CD&lt;&gt;PD),"XXXXX",IFERROR(SUMIFS(D$2:D427,J$2:J427,J427)-SUMIFS(E$2:E427,J$2:J427,J427)+VLOOKUP(J427,Master!B$1:F$101,5,FALSE),IF(H427&gt;EOF,"","Balance"))),IF(H427&gt;EOF,"","Balance"))</f>
        <v>-703</v>
      </c>
      <c r="H427" s="45">
        <f ca="1">IFERROR(IF(COUNTIF(H$2:H426,H426)&gt;VLOOKUP(H426,LC,2,FALSE),H426+1,H426),"")</f>
        <v>27</v>
      </c>
      <c r="I427" s="45">
        <f ca="1">IFERROR(VLOOKUP(H427,IF(H427=H426,INDIRECT("JournalEntry!"&amp;JournalEntry!D$2214&amp;I426+1&amp;JournalEntry!L$2214),INDIRECT("JournalEntry!"&amp;JournalEntry!C$2214)),2,FALSE),"")</f>
        <v>541</v>
      </c>
      <c r="J427" s="191" t="str">
        <f t="shared" ca="1" si="48"/>
        <v>Cash</v>
      </c>
    </row>
    <row r="428" spans="1:10">
      <c r="A428" s="205">
        <f t="shared" ca="1" si="49"/>
        <v>271</v>
      </c>
      <c r="B428" s="203">
        <f t="shared" ca="1" si="43"/>
        <v>41034</v>
      </c>
      <c r="C428" s="304" t="str">
        <f t="shared" ca="1" si="44"/>
        <v>By  Insurance Rs/- 10</v>
      </c>
      <c r="D428" s="192">
        <f t="shared" ca="1" si="45"/>
        <v>0</v>
      </c>
      <c r="E428" s="192">
        <f t="shared" ca="1" si="46"/>
        <v>10</v>
      </c>
      <c r="F428" s="193">
        <f t="shared" ca="1" si="47"/>
        <v>0</v>
      </c>
      <c r="G428" s="80">
        <f ca="1">IFERROR(IF(AND(ABS(SUMIFS(D$2:D428,J$2:J428,J428)-SUMIFS(E$2:E428,J$2:J428,J428)+VLOOKUP(J428,Master!B$1:F$101,5,FALSE))&gt;1000,CD&lt;&gt;PD),"XXXXX",IFERROR(SUMIFS(D$2:D428,J$2:J428,J428)-SUMIFS(E$2:E428,J$2:J428,J428)+VLOOKUP(J428,Master!B$1:F$101,5,FALSE),IF(H428&gt;EOF,"","Balance"))),IF(H428&gt;EOF,"","Balance"))</f>
        <v>-713</v>
      </c>
      <c r="H428" s="45">
        <f ca="1">IFERROR(IF(COUNTIF(H$2:H427,H427)&gt;VLOOKUP(H427,LC,2,FALSE),H427+1,H427),"")</f>
        <v>27</v>
      </c>
      <c r="I428" s="45">
        <f ca="1">IFERROR(VLOOKUP(H428,IF(H428=H427,INDIRECT("JournalEntry!"&amp;JournalEntry!D$2214&amp;I427+1&amp;JournalEntry!L$2214),INDIRECT("JournalEntry!"&amp;JournalEntry!C$2214)),2,FALSE),"")</f>
        <v>543</v>
      </c>
      <c r="J428" s="191" t="str">
        <f t="shared" ca="1" si="48"/>
        <v>Cash</v>
      </c>
    </row>
    <row r="429" spans="1:10">
      <c r="A429" s="205">
        <f t="shared" ca="1" si="49"/>
        <v>272</v>
      </c>
      <c r="B429" s="203">
        <f t="shared" ca="1" si="43"/>
        <v>41140</v>
      </c>
      <c r="C429" s="304" t="str">
        <f t="shared" ca="1" si="44"/>
        <v>By  Rentals  Rs/- 2</v>
      </c>
      <c r="D429" s="192">
        <f t="shared" ca="1" si="45"/>
        <v>0</v>
      </c>
      <c r="E429" s="192">
        <f t="shared" ca="1" si="46"/>
        <v>2</v>
      </c>
      <c r="F429" s="193">
        <f t="shared" ca="1" si="47"/>
        <v>0</v>
      </c>
      <c r="G429" s="80">
        <f ca="1">IFERROR(IF(AND(ABS(SUMIFS(D$2:D429,J$2:J429,J429)-SUMIFS(E$2:E429,J$2:J429,J429)+VLOOKUP(J429,Master!B$1:F$101,5,FALSE))&gt;1000,CD&lt;&gt;PD),"XXXXX",IFERROR(SUMIFS(D$2:D429,J$2:J429,J429)-SUMIFS(E$2:E429,J$2:J429,J429)+VLOOKUP(J429,Master!B$1:F$101,5,FALSE),IF(H429&gt;EOF,"","Balance"))),IF(H429&gt;EOF,"","Balance"))</f>
        <v>-715</v>
      </c>
      <c r="H429" s="45">
        <f ca="1">IFERROR(IF(COUNTIF(H$2:H428,H428)&gt;VLOOKUP(H428,LC,2,FALSE),H428+1,H428),"")</f>
        <v>27</v>
      </c>
      <c r="I429" s="45">
        <f ca="1">IFERROR(VLOOKUP(H429,IF(H429=H428,INDIRECT("JournalEntry!"&amp;JournalEntry!D$2214&amp;I428+1&amp;JournalEntry!L$2214),INDIRECT("JournalEntry!"&amp;JournalEntry!C$2214)),2,FALSE),"")</f>
        <v>545</v>
      </c>
      <c r="J429" s="191" t="str">
        <f t="shared" ca="1" si="48"/>
        <v>Cash</v>
      </c>
    </row>
    <row r="430" spans="1:10">
      <c r="A430" s="205">
        <f t="shared" ca="1" si="49"/>
        <v>273</v>
      </c>
      <c r="B430" s="203">
        <f t="shared" ca="1" si="43"/>
        <v>41149</v>
      </c>
      <c r="C430" s="304" t="str">
        <f t="shared" ca="1" si="44"/>
        <v>By  Entertainment  Rs/- 6</v>
      </c>
      <c r="D430" s="192">
        <f t="shared" ca="1" si="45"/>
        <v>0</v>
      </c>
      <c r="E430" s="192">
        <f t="shared" ca="1" si="46"/>
        <v>6</v>
      </c>
      <c r="F430" s="193">
        <f t="shared" ca="1" si="47"/>
        <v>0</v>
      </c>
      <c r="G430" s="80">
        <f ca="1">IFERROR(IF(AND(ABS(SUMIFS(D$2:D430,J$2:J430,J430)-SUMIFS(E$2:E430,J$2:J430,J430)+VLOOKUP(J430,Master!B$1:F$101,5,FALSE))&gt;1000,CD&lt;&gt;PD),"XXXXX",IFERROR(SUMIFS(D$2:D430,J$2:J430,J430)-SUMIFS(E$2:E430,J$2:J430,J430)+VLOOKUP(J430,Master!B$1:F$101,5,FALSE),IF(H430&gt;EOF,"","Balance"))),IF(H430&gt;EOF,"","Balance"))</f>
        <v>-721</v>
      </c>
      <c r="H430" s="45">
        <f ca="1">IFERROR(IF(COUNTIF(H$2:H429,H429)&gt;VLOOKUP(H429,LC,2,FALSE),H429+1,H429),"")</f>
        <v>27</v>
      </c>
      <c r="I430" s="45">
        <f ca="1">IFERROR(VLOOKUP(H430,IF(H430=H429,INDIRECT("JournalEntry!"&amp;JournalEntry!D$2214&amp;I429+1&amp;JournalEntry!L$2214),INDIRECT("JournalEntry!"&amp;JournalEntry!C$2214)),2,FALSE),"")</f>
        <v>547</v>
      </c>
      <c r="J430" s="191" t="str">
        <f t="shared" ca="1" si="48"/>
        <v>Cash</v>
      </c>
    </row>
    <row r="431" spans="1:10">
      <c r="A431" s="205">
        <f t="shared" ca="1" si="49"/>
        <v>274</v>
      </c>
      <c r="B431" s="203">
        <f t="shared" ca="1" si="43"/>
        <v>41266</v>
      </c>
      <c r="C431" s="304" t="str">
        <f t="shared" ca="1" si="44"/>
        <v>By  Lodging  Rs/- 9</v>
      </c>
      <c r="D431" s="192">
        <f t="shared" ca="1" si="45"/>
        <v>0</v>
      </c>
      <c r="E431" s="192">
        <f t="shared" ca="1" si="46"/>
        <v>9</v>
      </c>
      <c r="F431" s="193">
        <f t="shared" ca="1" si="47"/>
        <v>0</v>
      </c>
      <c r="G431" s="80">
        <f ca="1">IFERROR(IF(AND(ABS(SUMIFS(D$2:D431,J$2:J431,J431)-SUMIFS(E$2:E431,J$2:J431,J431)+VLOOKUP(J431,Master!B$1:F$101,5,FALSE))&gt;1000,CD&lt;&gt;PD),"XXXXX",IFERROR(SUMIFS(D$2:D431,J$2:J431,J431)-SUMIFS(E$2:E431,J$2:J431,J431)+VLOOKUP(J431,Master!B$1:F$101,5,FALSE),IF(H431&gt;EOF,"","Balance"))),IF(H431&gt;EOF,"","Balance"))</f>
        <v>-730</v>
      </c>
      <c r="H431" s="45">
        <f ca="1">IFERROR(IF(COUNTIF(H$2:H430,H430)&gt;VLOOKUP(H430,LC,2,FALSE),H430+1,H430),"")</f>
        <v>27</v>
      </c>
      <c r="I431" s="45">
        <f ca="1">IFERROR(VLOOKUP(H431,IF(H431=H430,INDIRECT("JournalEntry!"&amp;JournalEntry!D$2214&amp;I430+1&amp;JournalEntry!L$2214),INDIRECT("JournalEntry!"&amp;JournalEntry!C$2214)),2,FALSE),"")</f>
        <v>549</v>
      </c>
      <c r="J431" s="191" t="str">
        <f t="shared" ca="1" si="48"/>
        <v>Cash</v>
      </c>
    </row>
    <row r="432" spans="1:10">
      <c r="A432" s="205">
        <f t="shared" ca="1" si="49"/>
        <v>275</v>
      </c>
      <c r="B432" s="203">
        <f t="shared" ca="1" si="43"/>
        <v>41173</v>
      </c>
      <c r="C432" s="304" t="str">
        <f t="shared" ca="1" si="44"/>
        <v>By  Parking Fees  Rs/- 2</v>
      </c>
      <c r="D432" s="192">
        <f t="shared" ca="1" si="45"/>
        <v>0</v>
      </c>
      <c r="E432" s="192">
        <f t="shared" ca="1" si="46"/>
        <v>2</v>
      </c>
      <c r="F432" s="193">
        <f t="shared" ca="1" si="47"/>
        <v>0</v>
      </c>
      <c r="G432" s="80">
        <f ca="1">IFERROR(IF(AND(ABS(SUMIFS(D$2:D432,J$2:J432,J432)-SUMIFS(E$2:E432,J$2:J432,J432)+VLOOKUP(J432,Master!B$1:F$101,5,FALSE))&gt;1000,CD&lt;&gt;PD),"XXXXX",IFERROR(SUMIFS(D$2:D432,J$2:J432,J432)-SUMIFS(E$2:E432,J$2:J432,J432)+VLOOKUP(J432,Master!B$1:F$101,5,FALSE),IF(H432&gt;EOF,"","Balance"))),IF(H432&gt;EOF,"","Balance"))</f>
        <v>-732</v>
      </c>
      <c r="H432" s="45">
        <f ca="1">IFERROR(IF(COUNTIF(H$2:H431,H431)&gt;VLOOKUP(H431,LC,2,FALSE),H431+1,H431),"")</f>
        <v>27</v>
      </c>
      <c r="I432" s="45">
        <f ca="1">IFERROR(VLOOKUP(H432,IF(H432=H431,INDIRECT("JournalEntry!"&amp;JournalEntry!D$2214&amp;I431+1&amp;JournalEntry!L$2214),INDIRECT("JournalEntry!"&amp;JournalEntry!C$2214)),2,FALSE),"")</f>
        <v>551</v>
      </c>
      <c r="J432" s="191" t="str">
        <f t="shared" ca="1" si="48"/>
        <v>Cash</v>
      </c>
    </row>
    <row r="433" spans="1:10">
      <c r="A433" s="205">
        <f t="shared" ca="1" si="49"/>
        <v>276</v>
      </c>
      <c r="B433" s="203">
        <f t="shared" ca="1" si="43"/>
        <v>41252</v>
      </c>
      <c r="C433" s="304" t="str">
        <f t="shared" ca="1" si="44"/>
        <v>By  Insurance Rs/- 8</v>
      </c>
      <c r="D433" s="192">
        <f t="shared" ca="1" si="45"/>
        <v>0</v>
      </c>
      <c r="E433" s="192">
        <f t="shared" ca="1" si="46"/>
        <v>8</v>
      </c>
      <c r="F433" s="193">
        <f t="shared" ca="1" si="47"/>
        <v>0</v>
      </c>
      <c r="G433" s="80">
        <f ca="1">IFERROR(IF(AND(ABS(SUMIFS(D$2:D433,J$2:J433,J433)-SUMIFS(E$2:E433,J$2:J433,J433)+VLOOKUP(J433,Master!B$1:F$101,5,FALSE))&gt;1000,CD&lt;&gt;PD),"XXXXX",IFERROR(SUMIFS(D$2:D433,J$2:J433,J433)-SUMIFS(E$2:E433,J$2:J433,J433)+VLOOKUP(J433,Master!B$1:F$101,5,FALSE),IF(H433&gt;EOF,"","Balance"))),IF(H433&gt;EOF,"","Balance"))</f>
        <v>-740</v>
      </c>
      <c r="H433" s="45">
        <f ca="1">IFERROR(IF(COUNTIF(H$2:H432,H432)&gt;VLOOKUP(H432,LC,2,FALSE),H432+1,H432),"")</f>
        <v>27</v>
      </c>
      <c r="I433" s="45">
        <f ca="1">IFERROR(VLOOKUP(H433,IF(H433=H432,INDIRECT("JournalEntry!"&amp;JournalEntry!D$2214&amp;I432+1&amp;JournalEntry!L$2214),INDIRECT("JournalEntry!"&amp;JournalEntry!C$2214)),2,FALSE),"")</f>
        <v>553</v>
      </c>
      <c r="J433" s="191" t="str">
        <f t="shared" ca="1" si="48"/>
        <v>Cash</v>
      </c>
    </row>
    <row r="434" spans="1:10">
      <c r="A434" s="205">
        <f t="shared" ca="1" si="49"/>
        <v>277</v>
      </c>
      <c r="B434" s="203">
        <f t="shared" ca="1" si="43"/>
        <v>41237</v>
      </c>
      <c r="C434" s="304" t="str">
        <f t="shared" ca="1" si="44"/>
        <v>By  Rentals  Rs/- 3</v>
      </c>
      <c r="D434" s="192">
        <f t="shared" ca="1" si="45"/>
        <v>0</v>
      </c>
      <c r="E434" s="192">
        <f t="shared" ca="1" si="46"/>
        <v>3</v>
      </c>
      <c r="F434" s="193">
        <f t="shared" ca="1" si="47"/>
        <v>0</v>
      </c>
      <c r="G434" s="80">
        <f ca="1">IFERROR(IF(AND(ABS(SUMIFS(D$2:D434,J$2:J434,J434)-SUMIFS(E$2:E434,J$2:J434,J434)+VLOOKUP(J434,Master!B$1:F$101,5,FALSE))&gt;1000,CD&lt;&gt;PD),"XXXXX",IFERROR(SUMIFS(D$2:D434,J$2:J434,J434)-SUMIFS(E$2:E434,J$2:J434,J434)+VLOOKUP(J434,Master!B$1:F$101,5,FALSE),IF(H434&gt;EOF,"","Balance"))),IF(H434&gt;EOF,"","Balance"))</f>
        <v>-743</v>
      </c>
      <c r="H434" s="45">
        <f ca="1">IFERROR(IF(COUNTIF(H$2:H433,H433)&gt;VLOOKUP(H433,LC,2,FALSE),H433+1,H433),"")</f>
        <v>27</v>
      </c>
      <c r="I434" s="45">
        <f ca="1">IFERROR(VLOOKUP(H434,IF(H434=H433,INDIRECT("JournalEntry!"&amp;JournalEntry!D$2214&amp;I433+1&amp;JournalEntry!L$2214),INDIRECT("JournalEntry!"&amp;JournalEntry!C$2214)),2,FALSE),"")</f>
        <v>555</v>
      </c>
      <c r="J434" s="191" t="str">
        <f t="shared" ca="1" si="48"/>
        <v>Cash</v>
      </c>
    </row>
    <row r="435" spans="1:10">
      <c r="A435" s="205">
        <f t="shared" ca="1" si="49"/>
        <v>278</v>
      </c>
      <c r="B435" s="203">
        <f t="shared" ca="1" si="43"/>
        <v>41201</v>
      </c>
      <c r="C435" s="304" t="str">
        <f t="shared" ca="1" si="44"/>
        <v>By  Entertainment  Rs/- 10</v>
      </c>
      <c r="D435" s="192">
        <f t="shared" ca="1" si="45"/>
        <v>0</v>
      </c>
      <c r="E435" s="192">
        <f t="shared" ca="1" si="46"/>
        <v>10</v>
      </c>
      <c r="F435" s="193">
        <f t="shared" ca="1" si="47"/>
        <v>0</v>
      </c>
      <c r="G435" s="80">
        <f ca="1">IFERROR(IF(AND(ABS(SUMIFS(D$2:D435,J$2:J435,J435)-SUMIFS(E$2:E435,J$2:J435,J435)+VLOOKUP(J435,Master!B$1:F$101,5,FALSE))&gt;1000,CD&lt;&gt;PD),"XXXXX",IFERROR(SUMIFS(D$2:D435,J$2:J435,J435)-SUMIFS(E$2:E435,J$2:J435,J435)+VLOOKUP(J435,Master!B$1:F$101,5,FALSE),IF(H435&gt;EOF,"","Balance"))),IF(H435&gt;EOF,"","Balance"))</f>
        <v>-753</v>
      </c>
      <c r="H435" s="45">
        <f ca="1">IFERROR(IF(COUNTIF(H$2:H434,H434)&gt;VLOOKUP(H434,LC,2,FALSE),H434+1,H434),"")</f>
        <v>27</v>
      </c>
      <c r="I435" s="45">
        <f ca="1">IFERROR(VLOOKUP(H435,IF(H435=H434,INDIRECT("JournalEntry!"&amp;JournalEntry!D$2214&amp;I434+1&amp;JournalEntry!L$2214),INDIRECT("JournalEntry!"&amp;JournalEntry!C$2214)),2,FALSE),"")</f>
        <v>557</v>
      </c>
      <c r="J435" s="191" t="str">
        <f t="shared" ca="1" si="48"/>
        <v>Cash</v>
      </c>
    </row>
    <row r="436" spans="1:10">
      <c r="A436" s="205">
        <f t="shared" ca="1" si="49"/>
        <v>279</v>
      </c>
      <c r="B436" s="203">
        <f t="shared" ca="1" si="43"/>
        <v>41020</v>
      </c>
      <c r="C436" s="304" t="str">
        <f t="shared" ca="1" si="44"/>
        <v>By  Lodging  Rs/- 10</v>
      </c>
      <c r="D436" s="192">
        <f t="shared" ca="1" si="45"/>
        <v>0</v>
      </c>
      <c r="E436" s="192">
        <f t="shared" ca="1" si="46"/>
        <v>10</v>
      </c>
      <c r="F436" s="193">
        <f t="shared" ca="1" si="47"/>
        <v>0</v>
      </c>
      <c r="G436" s="80">
        <f ca="1">IFERROR(IF(AND(ABS(SUMIFS(D$2:D436,J$2:J436,J436)-SUMIFS(E$2:E436,J$2:J436,J436)+VLOOKUP(J436,Master!B$1:F$101,5,FALSE))&gt;1000,CD&lt;&gt;PD),"XXXXX",IFERROR(SUMIFS(D$2:D436,J$2:J436,J436)-SUMIFS(E$2:E436,J$2:J436,J436)+VLOOKUP(J436,Master!B$1:F$101,5,FALSE),IF(H436&gt;EOF,"","Balance"))),IF(H436&gt;EOF,"","Balance"))</f>
        <v>-763</v>
      </c>
      <c r="H436" s="45">
        <f ca="1">IFERROR(IF(COUNTIF(H$2:H435,H435)&gt;VLOOKUP(H435,LC,2,FALSE),H435+1,H435),"")</f>
        <v>27</v>
      </c>
      <c r="I436" s="45">
        <f ca="1">IFERROR(VLOOKUP(H436,IF(H436=H435,INDIRECT("JournalEntry!"&amp;JournalEntry!D$2214&amp;I435+1&amp;JournalEntry!L$2214),INDIRECT("JournalEntry!"&amp;JournalEntry!C$2214)),2,FALSE),"")</f>
        <v>559</v>
      </c>
      <c r="J436" s="191" t="str">
        <f t="shared" ca="1" si="48"/>
        <v>Cash</v>
      </c>
    </row>
    <row r="437" spans="1:10">
      <c r="A437" s="205">
        <f t="shared" ca="1" si="49"/>
        <v>280</v>
      </c>
      <c r="B437" s="203">
        <f t="shared" ca="1" si="43"/>
        <v>41269</v>
      </c>
      <c r="C437" s="304" t="str">
        <f t="shared" ca="1" si="44"/>
        <v>By  Parking Fees  Rs/- 6</v>
      </c>
      <c r="D437" s="192">
        <f t="shared" ca="1" si="45"/>
        <v>0</v>
      </c>
      <c r="E437" s="192">
        <f t="shared" ca="1" si="46"/>
        <v>6</v>
      </c>
      <c r="F437" s="193">
        <f t="shared" ca="1" si="47"/>
        <v>0</v>
      </c>
      <c r="G437" s="80">
        <f ca="1">IFERROR(IF(AND(ABS(SUMIFS(D$2:D437,J$2:J437,J437)-SUMIFS(E$2:E437,J$2:J437,J437)+VLOOKUP(J437,Master!B$1:F$101,5,FALSE))&gt;1000,CD&lt;&gt;PD),"XXXXX",IFERROR(SUMIFS(D$2:D437,J$2:J437,J437)-SUMIFS(E$2:E437,J$2:J437,J437)+VLOOKUP(J437,Master!B$1:F$101,5,FALSE),IF(H437&gt;EOF,"","Balance"))),IF(H437&gt;EOF,"","Balance"))</f>
        <v>-769</v>
      </c>
      <c r="H437" s="45">
        <f ca="1">IFERROR(IF(COUNTIF(H$2:H436,H436)&gt;VLOOKUP(H436,LC,2,FALSE),H436+1,H436),"")</f>
        <v>27</v>
      </c>
      <c r="I437" s="45">
        <f ca="1">IFERROR(VLOOKUP(H437,IF(H437=H436,INDIRECT("JournalEntry!"&amp;JournalEntry!D$2214&amp;I436+1&amp;JournalEntry!L$2214),INDIRECT("JournalEntry!"&amp;JournalEntry!C$2214)),2,FALSE),"")</f>
        <v>561</v>
      </c>
      <c r="J437" s="191" t="str">
        <f t="shared" ca="1" si="48"/>
        <v>Cash</v>
      </c>
    </row>
    <row r="438" spans="1:10">
      <c r="A438" s="205">
        <f t="shared" ca="1" si="49"/>
        <v>281</v>
      </c>
      <c r="B438" s="203">
        <f t="shared" ca="1" si="43"/>
        <v>41023</v>
      </c>
      <c r="C438" s="304" t="str">
        <f t="shared" ca="1" si="44"/>
        <v>By  Insurance Rs/- 1</v>
      </c>
      <c r="D438" s="192">
        <f t="shared" ca="1" si="45"/>
        <v>0</v>
      </c>
      <c r="E438" s="192">
        <f t="shared" ca="1" si="46"/>
        <v>1</v>
      </c>
      <c r="F438" s="193">
        <f t="shared" ca="1" si="47"/>
        <v>0</v>
      </c>
      <c r="G438" s="80">
        <f ca="1">IFERROR(IF(AND(ABS(SUMIFS(D$2:D438,J$2:J438,J438)-SUMIFS(E$2:E438,J$2:J438,J438)+VLOOKUP(J438,Master!B$1:F$101,5,FALSE))&gt;1000,CD&lt;&gt;PD),"XXXXX",IFERROR(SUMIFS(D$2:D438,J$2:J438,J438)-SUMIFS(E$2:E438,J$2:J438,J438)+VLOOKUP(J438,Master!B$1:F$101,5,FALSE),IF(H438&gt;EOF,"","Balance"))),IF(H438&gt;EOF,"","Balance"))</f>
        <v>-770</v>
      </c>
      <c r="H438" s="45">
        <f ca="1">IFERROR(IF(COUNTIF(H$2:H437,H437)&gt;VLOOKUP(H437,LC,2,FALSE),H437+1,H437),"")</f>
        <v>27</v>
      </c>
      <c r="I438" s="45">
        <f ca="1">IFERROR(VLOOKUP(H438,IF(H438=H437,INDIRECT("JournalEntry!"&amp;JournalEntry!D$2214&amp;I437+1&amp;JournalEntry!L$2214),INDIRECT("JournalEntry!"&amp;JournalEntry!C$2214)),2,FALSE),"")</f>
        <v>563</v>
      </c>
      <c r="J438" s="191" t="str">
        <f t="shared" ca="1" si="48"/>
        <v>Cash</v>
      </c>
    </row>
    <row r="439" spans="1:10">
      <c r="A439" s="205">
        <f t="shared" ca="1" si="49"/>
        <v>282</v>
      </c>
      <c r="B439" s="203">
        <f t="shared" ca="1" si="43"/>
        <v>41004</v>
      </c>
      <c r="C439" s="304" t="str">
        <f t="shared" ca="1" si="44"/>
        <v>By  Rentals  Rs/- 4</v>
      </c>
      <c r="D439" s="192">
        <f t="shared" ca="1" si="45"/>
        <v>0</v>
      </c>
      <c r="E439" s="192">
        <f t="shared" ca="1" si="46"/>
        <v>4</v>
      </c>
      <c r="F439" s="193">
        <f t="shared" ca="1" si="47"/>
        <v>0</v>
      </c>
      <c r="G439" s="80">
        <f ca="1">IFERROR(IF(AND(ABS(SUMIFS(D$2:D439,J$2:J439,J439)-SUMIFS(E$2:E439,J$2:J439,J439)+VLOOKUP(J439,Master!B$1:F$101,5,FALSE))&gt;1000,CD&lt;&gt;PD),"XXXXX",IFERROR(SUMIFS(D$2:D439,J$2:J439,J439)-SUMIFS(E$2:E439,J$2:J439,J439)+VLOOKUP(J439,Master!B$1:F$101,5,FALSE),IF(H439&gt;EOF,"","Balance"))),IF(H439&gt;EOF,"","Balance"))</f>
        <v>-774</v>
      </c>
      <c r="H439" s="45">
        <f ca="1">IFERROR(IF(COUNTIF(H$2:H438,H438)&gt;VLOOKUP(H438,LC,2,FALSE),H438+1,H438),"")</f>
        <v>27</v>
      </c>
      <c r="I439" s="45">
        <f ca="1">IFERROR(VLOOKUP(H439,IF(H439=H438,INDIRECT("JournalEntry!"&amp;JournalEntry!D$2214&amp;I438+1&amp;JournalEntry!L$2214),INDIRECT("JournalEntry!"&amp;JournalEntry!C$2214)),2,FALSE),"")</f>
        <v>565</v>
      </c>
      <c r="J439" s="191" t="str">
        <f t="shared" ca="1" si="48"/>
        <v>Cash</v>
      </c>
    </row>
    <row r="440" spans="1:10">
      <c r="A440" s="205">
        <f t="shared" ca="1" si="49"/>
        <v>283</v>
      </c>
      <c r="B440" s="203">
        <f t="shared" ca="1" si="43"/>
        <v>41146</v>
      </c>
      <c r="C440" s="304" t="str">
        <f t="shared" ca="1" si="44"/>
        <v>By  Entertainment  Rs/- 7</v>
      </c>
      <c r="D440" s="192">
        <f t="shared" ca="1" si="45"/>
        <v>0</v>
      </c>
      <c r="E440" s="192">
        <f t="shared" ca="1" si="46"/>
        <v>7</v>
      </c>
      <c r="F440" s="193">
        <f t="shared" ca="1" si="47"/>
        <v>0</v>
      </c>
      <c r="G440" s="80">
        <f ca="1">IFERROR(IF(AND(ABS(SUMIFS(D$2:D440,J$2:J440,J440)-SUMIFS(E$2:E440,J$2:J440,J440)+VLOOKUP(J440,Master!B$1:F$101,5,FALSE))&gt;1000,CD&lt;&gt;PD),"XXXXX",IFERROR(SUMIFS(D$2:D440,J$2:J440,J440)-SUMIFS(E$2:E440,J$2:J440,J440)+VLOOKUP(J440,Master!B$1:F$101,5,FALSE),IF(H440&gt;EOF,"","Balance"))),IF(H440&gt;EOF,"","Balance"))</f>
        <v>-781</v>
      </c>
      <c r="H440" s="45">
        <f ca="1">IFERROR(IF(COUNTIF(H$2:H439,H439)&gt;VLOOKUP(H439,LC,2,FALSE),H439+1,H439),"")</f>
        <v>27</v>
      </c>
      <c r="I440" s="45">
        <f ca="1">IFERROR(VLOOKUP(H440,IF(H440=H439,INDIRECT("JournalEntry!"&amp;JournalEntry!D$2214&amp;I439+1&amp;JournalEntry!L$2214),INDIRECT("JournalEntry!"&amp;JournalEntry!C$2214)),2,FALSE),"")</f>
        <v>567</v>
      </c>
      <c r="J440" s="191" t="str">
        <f t="shared" ca="1" si="48"/>
        <v>Cash</v>
      </c>
    </row>
    <row r="441" spans="1:10">
      <c r="A441" s="205">
        <f t="shared" ca="1" si="49"/>
        <v>284</v>
      </c>
      <c r="B441" s="203">
        <f t="shared" ca="1" si="43"/>
        <v>41084</v>
      </c>
      <c r="C441" s="304" t="str">
        <f t="shared" ca="1" si="44"/>
        <v>By  Lodging  Rs/- 9</v>
      </c>
      <c r="D441" s="192">
        <f t="shared" ca="1" si="45"/>
        <v>0</v>
      </c>
      <c r="E441" s="192">
        <f t="shared" ca="1" si="46"/>
        <v>9</v>
      </c>
      <c r="F441" s="193">
        <f t="shared" ca="1" si="47"/>
        <v>0</v>
      </c>
      <c r="G441" s="80">
        <f ca="1">IFERROR(IF(AND(ABS(SUMIFS(D$2:D441,J$2:J441,J441)-SUMIFS(E$2:E441,J$2:J441,J441)+VLOOKUP(J441,Master!B$1:F$101,5,FALSE))&gt;1000,CD&lt;&gt;PD),"XXXXX",IFERROR(SUMIFS(D$2:D441,J$2:J441,J441)-SUMIFS(E$2:E441,J$2:J441,J441)+VLOOKUP(J441,Master!B$1:F$101,5,FALSE),IF(H441&gt;EOF,"","Balance"))),IF(H441&gt;EOF,"","Balance"))</f>
        <v>-790</v>
      </c>
      <c r="H441" s="45">
        <f ca="1">IFERROR(IF(COUNTIF(H$2:H440,H440)&gt;VLOOKUP(H440,LC,2,FALSE),H440+1,H440),"")</f>
        <v>27</v>
      </c>
      <c r="I441" s="45">
        <f ca="1">IFERROR(VLOOKUP(H441,IF(H441=H440,INDIRECT("JournalEntry!"&amp;JournalEntry!D$2214&amp;I440+1&amp;JournalEntry!L$2214),INDIRECT("JournalEntry!"&amp;JournalEntry!C$2214)),2,FALSE),"")</f>
        <v>569</v>
      </c>
      <c r="J441" s="191" t="str">
        <f t="shared" ca="1" si="48"/>
        <v>Cash</v>
      </c>
    </row>
    <row r="442" spans="1:10">
      <c r="A442" s="205">
        <f t="shared" ca="1" si="49"/>
        <v>285</v>
      </c>
      <c r="B442" s="203">
        <f t="shared" ca="1" si="43"/>
        <v>41143</v>
      </c>
      <c r="C442" s="304" t="str">
        <f t="shared" ca="1" si="44"/>
        <v>By  Parking Fees  Rs/- 6</v>
      </c>
      <c r="D442" s="192">
        <f t="shared" ca="1" si="45"/>
        <v>0</v>
      </c>
      <c r="E442" s="192">
        <f t="shared" ca="1" si="46"/>
        <v>6</v>
      </c>
      <c r="F442" s="193">
        <f t="shared" ca="1" si="47"/>
        <v>0</v>
      </c>
      <c r="G442" s="80">
        <f ca="1">IFERROR(IF(AND(ABS(SUMIFS(D$2:D442,J$2:J442,J442)-SUMIFS(E$2:E442,J$2:J442,J442)+VLOOKUP(J442,Master!B$1:F$101,5,FALSE))&gt;1000,CD&lt;&gt;PD),"XXXXX",IFERROR(SUMIFS(D$2:D442,J$2:J442,J442)-SUMIFS(E$2:E442,J$2:J442,J442)+VLOOKUP(J442,Master!B$1:F$101,5,FALSE),IF(H442&gt;EOF,"","Balance"))),IF(H442&gt;EOF,"","Balance"))</f>
        <v>-796</v>
      </c>
      <c r="H442" s="45">
        <f ca="1">IFERROR(IF(COUNTIF(H$2:H441,H441)&gt;VLOOKUP(H441,LC,2,FALSE),H441+1,H441),"")</f>
        <v>27</v>
      </c>
      <c r="I442" s="45">
        <f ca="1">IFERROR(VLOOKUP(H442,IF(H442=H441,INDIRECT("JournalEntry!"&amp;JournalEntry!D$2214&amp;I441+1&amp;JournalEntry!L$2214),INDIRECT("JournalEntry!"&amp;JournalEntry!C$2214)),2,FALSE),"")</f>
        <v>571</v>
      </c>
      <c r="J442" s="191" t="str">
        <f t="shared" ca="1" si="48"/>
        <v>Cash</v>
      </c>
    </row>
    <row r="443" spans="1:10">
      <c r="A443" s="205">
        <f t="shared" ca="1" si="49"/>
        <v>286</v>
      </c>
      <c r="B443" s="203">
        <f t="shared" ca="1" si="43"/>
        <v>41073</v>
      </c>
      <c r="C443" s="304" t="str">
        <f t="shared" ca="1" si="44"/>
        <v>By  Insurance Rs/- 7</v>
      </c>
      <c r="D443" s="192">
        <f t="shared" ca="1" si="45"/>
        <v>0</v>
      </c>
      <c r="E443" s="192">
        <f t="shared" ca="1" si="46"/>
        <v>7</v>
      </c>
      <c r="F443" s="193">
        <f t="shared" ca="1" si="47"/>
        <v>0</v>
      </c>
      <c r="G443" s="80">
        <f ca="1">IFERROR(IF(AND(ABS(SUMIFS(D$2:D443,J$2:J443,J443)-SUMIFS(E$2:E443,J$2:J443,J443)+VLOOKUP(J443,Master!B$1:F$101,5,FALSE))&gt;1000,CD&lt;&gt;PD),"XXXXX",IFERROR(SUMIFS(D$2:D443,J$2:J443,J443)-SUMIFS(E$2:E443,J$2:J443,J443)+VLOOKUP(J443,Master!B$1:F$101,5,FALSE),IF(H443&gt;EOF,"","Balance"))),IF(H443&gt;EOF,"","Balance"))</f>
        <v>-803</v>
      </c>
      <c r="H443" s="45">
        <f ca="1">IFERROR(IF(COUNTIF(H$2:H442,H442)&gt;VLOOKUP(H442,LC,2,FALSE),H442+1,H442),"")</f>
        <v>27</v>
      </c>
      <c r="I443" s="45">
        <f ca="1">IFERROR(VLOOKUP(H443,IF(H443=H442,INDIRECT("JournalEntry!"&amp;JournalEntry!D$2214&amp;I442+1&amp;JournalEntry!L$2214),INDIRECT("JournalEntry!"&amp;JournalEntry!C$2214)),2,FALSE),"")</f>
        <v>573</v>
      </c>
      <c r="J443" s="191" t="str">
        <f t="shared" ca="1" si="48"/>
        <v>Cash</v>
      </c>
    </row>
    <row r="444" spans="1:10">
      <c r="A444" s="205">
        <f t="shared" ca="1" si="49"/>
        <v>287</v>
      </c>
      <c r="B444" s="203">
        <f t="shared" ca="1" si="43"/>
        <v>41254</v>
      </c>
      <c r="C444" s="304" t="str">
        <f t="shared" ca="1" si="44"/>
        <v>By  Rentals  Rs/- 1</v>
      </c>
      <c r="D444" s="192">
        <f t="shared" ca="1" si="45"/>
        <v>0</v>
      </c>
      <c r="E444" s="192">
        <f t="shared" ca="1" si="46"/>
        <v>1</v>
      </c>
      <c r="F444" s="193">
        <f t="shared" ca="1" si="47"/>
        <v>0</v>
      </c>
      <c r="G444" s="80">
        <f ca="1">IFERROR(IF(AND(ABS(SUMIFS(D$2:D444,J$2:J444,J444)-SUMIFS(E$2:E444,J$2:J444,J444)+VLOOKUP(J444,Master!B$1:F$101,5,FALSE))&gt;1000,CD&lt;&gt;PD),"XXXXX",IFERROR(SUMIFS(D$2:D444,J$2:J444,J444)-SUMIFS(E$2:E444,J$2:J444,J444)+VLOOKUP(J444,Master!B$1:F$101,5,FALSE),IF(H444&gt;EOF,"","Balance"))),IF(H444&gt;EOF,"","Balance"))</f>
        <v>-804</v>
      </c>
      <c r="H444" s="45">
        <f ca="1">IFERROR(IF(COUNTIF(H$2:H443,H443)&gt;VLOOKUP(H443,LC,2,FALSE),H443+1,H443),"")</f>
        <v>27</v>
      </c>
      <c r="I444" s="45">
        <f ca="1">IFERROR(VLOOKUP(H444,IF(H444=H443,INDIRECT("JournalEntry!"&amp;JournalEntry!D$2214&amp;I443+1&amp;JournalEntry!L$2214),INDIRECT("JournalEntry!"&amp;JournalEntry!C$2214)),2,FALSE),"")</f>
        <v>575</v>
      </c>
      <c r="J444" s="191" t="str">
        <f t="shared" ca="1" si="48"/>
        <v>Cash</v>
      </c>
    </row>
    <row r="445" spans="1:10">
      <c r="A445" s="205">
        <f t="shared" ca="1" si="49"/>
        <v>288</v>
      </c>
      <c r="B445" s="203">
        <f t="shared" ca="1" si="43"/>
        <v>41255</v>
      </c>
      <c r="C445" s="304" t="str">
        <f t="shared" ca="1" si="44"/>
        <v>By  Entertainment  Rs/- 9</v>
      </c>
      <c r="D445" s="192">
        <f t="shared" ca="1" si="45"/>
        <v>0</v>
      </c>
      <c r="E445" s="192">
        <f t="shared" ca="1" si="46"/>
        <v>9</v>
      </c>
      <c r="F445" s="193">
        <f t="shared" ca="1" si="47"/>
        <v>0</v>
      </c>
      <c r="G445" s="80">
        <f ca="1">IFERROR(IF(AND(ABS(SUMIFS(D$2:D445,J$2:J445,J445)-SUMIFS(E$2:E445,J$2:J445,J445)+VLOOKUP(J445,Master!B$1:F$101,5,FALSE))&gt;1000,CD&lt;&gt;PD),"XXXXX",IFERROR(SUMIFS(D$2:D445,J$2:J445,J445)-SUMIFS(E$2:E445,J$2:J445,J445)+VLOOKUP(J445,Master!B$1:F$101,5,FALSE),IF(H445&gt;EOF,"","Balance"))),IF(H445&gt;EOF,"","Balance"))</f>
        <v>-813</v>
      </c>
      <c r="H445" s="45">
        <f ca="1">IFERROR(IF(COUNTIF(H$2:H444,H444)&gt;VLOOKUP(H444,LC,2,FALSE),H444+1,H444),"")</f>
        <v>27</v>
      </c>
      <c r="I445" s="45">
        <f ca="1">IFERROR(VLOOKUP(H445,IF(H445=H444,INDIRECT("JournalEntry!"&amp;JournalEntry!D$2214&amp;I444+1&amp;JournalEntry!L$2214),INDIRECT("JournalEntry!"&amp;JournalEntry!C$2214)),2,FALSE),"")</f>
        <v>577</v>
      </c>
      <c r="J445" s="191" t="str">
        <f t="shared" ca="1" si="48"/>
        <v>Cash</v>
      </c>
    </row>
    <row r="446" spans="1:10">
      <c r="A446" s="205">
        <f t="shared" ca="1" si="49"/>
        <v>289</v>
      </c>
      <c r="B446" s="203">
        <f t="shared" ca="1" si="43"/>
        <v>41216</v>
      </c>
      <c r="C446" s="304" t="str">
        <f t="shared" ca="1" si="44"/>
        <v>By  Lodging  Rs/- 3</v>
      </c>
      <c r="D446" s="192">
        <f t="shared" ca="1" si="45"/>
        <v>0</v>
      </c>
      <c r="E446" s="192">
        <f t="shared" ca="1" si="46"/>
        <v>3</v>
      </c>
      <c r="F446" s="193">
        <f t="shared" ca="1" si="47"/>
        <v>0</v>
      </c>
      <c r="G446" s="80">
        <f ca="1">IFERROR(IF(AND(ABS(SUMIFS(D$2:D446,J$2:J446,J446)-SUMIFS(E$2:E446,J$2:J446,J446)+VLOOKUP(J446,Master!B$1:F$101,5,FALSE))&gt;1000,CD&lt;&gt;PD),"XXXXX",IFERROR(SUMIFS(D$2:D446,J$2:J446,J446)-SUMIFS(E$2:E446,J$2:J446,J446)+VLOOKUP(J446,Master!B$1:F$101,5,FALSE),IF(H446&gt;EOF,"","Balance"))),IF(H446&gt;EOF,"","Balance"))</f>
        <v>-816</v>
      </c>
      <c r="H446" s="45">
        <f ca="1">IFERROR(IF(COUNTIF(H$2:H445,H445)&gt;VLOOKUP(H445,LC,2,FALSE),H445+1,H445),"")</f>
        <v>27</v>
      </c>
      <c r="I446" s="45">
        <f ca="1">IFERROR(VLOOKUP(H446,IF(H446=H445,INDIRECT("JournalEntry!"&amp;JournalEntry!D$2214&amp;I445+1&amp;JournalEntry!L$2214),INDIRECT("JournalEntry!"&amp;JournalEntry!C$2214)),2,FALSE),"")</f>
        <v>579</v>
      </c>
      <c r="J446" s="191" t="str">
        <f t="shared" ca="1" si="48"/>
        <v>Cash</v>
      </c>
    </row>
    <row r="447" spans="1:10">
      <c r="A447" s="205">
        <f t="shared" ca="1" si="49"/>
        <v>290</v>
      </c>
      <c r="B447" s="203">
        <f t="shared" ca="1" si="43"/>
        <v>41066</v>
      </c>
      <c r="C447" s="304" t="str">
        <f t="shared" ca="1" si="44"/>
        <v>By  Parking Fees  Rs/- 6</v>
      </c>
      <c r="D447" s="192">
        <f t="shared" ca="1" si="45"/>
        <v>0</v>
      </c>
      <c r="E447" s="192">
        <f t="shared" ca="1" si="46"/>
        <v>6</v>
      </c>
      <c r="F447" s="193">
        <f t="shared" ca="1" si="47"/>
        <v>0</v>
      </c>
      <c r="G447" s="80">
        <f ca="1">IFERROR(IF(AND(ABS(SUMIFS(D$2:D447,J$2:J447,J447)-SUMIFS(E$2:E447,J$2:J447,J447)+VLOOKUP(J447,Master!B$1:F$101,5,FALSE))&gt;1000,CD&lt;&gt;PD),"XXXXX",IFERROR(SUMIFS(D$2:D447,J$2:J447,J447)-SUMIFS(E$2:E447,J$2:J447,J447)+VLOOKUP(J447,Master!B$1:F$101,5,FALSE),IF(H447&gt;EOF,"","Balance"))),IF(H447&gt;EOF,"","Balance"))</f>
        <v>-822</v>
      </c>
      <c r="H447" s="45">
        <f ca="1">IFERROR(IF(COUNTIF(H$2:H446,H446)&gt;VLOOKUP(H446,LC,2,FALSE),H446+1,H446),"")</f>
        <v>27</v>
      </c>
      <c r="I447" s="45">
        <f ca="1">IFERROR(VLOOKUP(H447,IF(H447=H446,INDIRECT("JournalEntry!"&amp;JournalEntry!D$2214&amp;I446+1&amp;JournalEntry!L$2214),INDIRECT("JournalEntry!"&amp;JournalEntry!C$2214)),2,FALSE),"")</f>
        <v>581</v>
      </c>
      <c r="J447" s="191" t="str">
        <f t="shared" ca="1" si="48"/>
        <v>Cash</v>
      </c>
    </row>
    <row r="448" spans="1:10">
      <c r="A448" s="205">
        <f t="shared" ca="1" si="49"/>
        <v>291</v>
      </c>
      <c r="B448" s="203">
        <f t="shared" ca="1" si="43"/>
        <v>41025</v>
      </c>
      <c r="C448" s="304" t="str">
        <f t="shared" ca="1" si="44"/>
        <v>By  Insurance Rs/- 4</v>
      </c>
      <c r="D448" s="192">
        <f t="shared" ca="1" si="45"/>
        <v>0</v>
      </c>
      <c r="E448" s="192">
        <f t="shared" ca="1" si="46"/>
        <v>4</v>
      </c>
      <c r="F448" s="193">
        <f t="shared" ca="1" si="47"/>
        <v>0</v>
      </c>
      <c r="G448" s="80">
        <f ca="1">IFERROR(IF(AND(ABS(SUMIFS(D$2:D448,J$2:J448,J448)-SUMIFS(E$2:E448,J$2:J448,J448)+VLOOKUP(J448,Master!B$1:F$101,5,FALSE))&gt;1000,CD&lt;&gt;PD),"XXXXX",IFERROR(SUMIFS(D$2:D448,J$2:J448,J448)-SUMIFS(E$2:E448,J$2:J448,J448)+VLOOKUP(J448,Master!B$1:F$101,5,FALSE),IF(H448&gt;EOF,"","Balance"))),IF(H448&gt;EOF,"","Balance"))</f>
        <v>-826</v>
      </c>
      <c r="H448" s="45">
        <f ca="1">IFERROR(IF(COUNTIF(H$2:H447,H447)&gt;VLOOKUP(H447,LC,2,FALSE),H447+1,H447),"")</f>
        <v>27</v>
      </c>
      <c r="I448" s="45">
        <f ca="1">IFERROR(VLOOKUP(H448,IF(H448=H447,INDIRECT("JournalEntry!"&amp;JournalEntry!D$2214&amp;I447+1&amp;JournalEntry!L$2214),INDIRECT("JournalEntry!"&amp;JournalEntry!C$2214)),2,FALSE),"")</f>
        <v>583</v>
      </c>
      <c r="J448" s="191" t="str">
        <f t="shared" ca="1" si="48"/>
        <v>Cash</v>
      </c>
    </row>
    <row r="449" spans="1:10">
      <c r="A449" s="205">
        <f t="shared" ca="1" si="49"/>
        <v>292</v>
      </c>
      <c r="B449" s="203">
        <f t="shared" ca="1" si="43"/>
        <v>41039</v>
      </c>
      <c r="C449" s="304" t="str">
        <f t="shared" ca="1" si="44"/>
        <v>By  Rentals  Rs/- 5</v>
      </c>
      <c r="D449" s="192">
        <f t="shared" ca="1" si="45"/>
        <v>0</v>
      </c>
      <c r="E449" s="192">
        <f t="shared" ca="1" si="46"/>
        <v>5</v>
      </c>
      <c r="F449" s="193">
        <f t="shared" ca="1" si="47"/>
        <v>0</v>
      </c>
      <c r="G449" s="80">
        <f ca="1">IFERROR(IF(AND(ABS(SUMIFS(D$2:D449,J$2:J449,J449)-SUMIFS(E$2:E449,J$2:J449,J449)+VLOOKUP(J449,Master!B$1:F$101,5,FALSE))&gt;1000,CD&lt;&gt;PD),"XXXXX",IFERROR(SUMIFS(D$2:D449,J$2:J449,J449)-SUMIFS(E$2:E449,J$2:J449,J449)+VLOOKUP(J449,Master!B$1:F$101,5,FALSE),IF(H449&gt;EOF,"","Balance"))),IF(H449&gt;EOF,"","Balance"))</f>
        <v>-831</v>
      </c>
      <c r="H449" s="45">
        <f ca="1">IFERROR(IF(COUNTIF(H$2:H448,H448)&gt;VLOOKUP(H448,LC,2,FALSE),H448+1,H448),"")</f>
        <v>27</v>
      </c>
      <c r="I449" s="45">
        <f ca="1">IFERROR(VLOOKUP(H449,IF(H449=H448,INDIRECT("JournalEntry!"&amp;JournalEntry!D$2214&amp;I448+1&amp;JournalEntry!L$2214),INDIRECT("JournalEntry!"&amp;JournalEntry!C$2214)),2,FALSE),"")</f>
        <v>585</v>
      </c>
      <c r="J449" s="191" t="str">
        <f t="shared" ca="1" si="48"/>
        <v>Cash</v>
      </c>
    </row>
    <row r="450" spans="1:10">
      <c r="A450" s="205">
        <f t="shared" ca="1" si="49"/>
        <v>293</v>
      </c>
      <c r="B450" s="203">
        <f t="shared" ref="B450:B513" ca="1" si="50">IFERROR(INDIRECT("JournalEntry!j"&amp;I450),IF(H450&gt;EOF,"","Date"))</f>
        <v>41085</v>
      </c>
      <c r="C450" s="304" t="str">
        <f t="shared" ref="C450:C513" ca="1" si="51">IFERROR(INDIRECT("JournalEntry!k"&amp;I450),IF(H450&gt;EOF,"","Particulars of "&amp; VLOOKUP(H450+1,LR,3,FALSE)))</f>
        <v>By  Entertainment  Rs/- 1</v>
      </c>
      <c r="D450" s="192">
        <f t="shared" ref="D450:D513" ca="1" si="52">IFERROR(INDIRECT("JournalEntry!d"&amp;I450),IF(H450&gt;EOF,"","Dr"))</f>
        <v>0</v>
      </c>
      <c r="E450" s="192">
        <f t="shared" ref="E450:E513" ca="1" si="53">IFERROR(INDIRECT("JournalEntry!e"&amp;I450),IF(H450&gt;EOF,"","Cr"))</f>
        <v>1</v>
      </c>
      <c r="F450" s="193">
        <f t="shared" ref="F450:F513" ca="1" si="54">IFERROR(INDIRECT("JournalEntry!f"&amp;I450),IF(H450&gt;EOF,"","Narration"))</f>
        <v>0</v>
      </c>
      <c r="G450" s="80">
        <f ca="1">IFERROR(IF(AND(ABS(SUMIFS(D$2:D450,J$2:J450,J450)-SUMIFS(E$2:E450,J$2:J450,J450)+VLOOKUP(J450,Master!B$1:F$101,5,FALSE))&gt;1000,CD&lt;&gt;PD),"XXXXX",IFERROR(SUMIFS(D$2:D450,J$2:J450,J450)-SUMIFS(E$2:E450,J$2:J450,J450)+VLOOKUP(J450,Master!B$1:F$101,5,FALSE),IF(H450&gt;EOF,"","Balance"))),IF(H450&gt;EOF,"","Balance"))</f>
        <v>-832</v>
      </c>
      <c r="H450" s="45">
        <f ca="1">IFERROR(IF(COUNTIF(H$2:H449,H449)&gt;VLOOKUP(H449,LC,2,FALSE),H449+1,H449),"")</f>
        <v>27</v>
      </c>
      <c r="I450" s="45">
        <f ca="1">IFERROR(VLOOKUP(H450,IF(H450=H449,INDIRECT("JournalEntry!"&amp;JournalEntry!D$2214&amp;I449+1&amp;JournalEntry!L$2214),INDIRECT("JournalEntry!"&amp;JournalEntry!C$2214)),2,FALSE),"")</f>
        <v>587</v>
      </c>
      <c r="J450" s="191" t="str">
        <f t="shared" ref="J450:J513" ca="1" si="55">IFERROR(INDIRECT("JournalEntry!c"&amp;I450),IF(H450&gt;EOF,"","Ledger"))</f>
        <v>Cash</v>
      </c>
    </row>
    <row r="451" spans="1:10">
      <c r="A451" s="306">
        <f t="shared" ref="A451:A514" ca="1" si="56">IFERROR(INDIRECT("JournalEntry!a"&amp;I451),IF(H451&gt;EOF,"","JNL No"))</f>
        <v>294</v>
      </c>
      <c r="B451" s="203">
        <f t="shared" ca="1" si="50"/>
        <v>41210</v>
      </c>
      <c r="C451" s="304" t="str">
        <f t="shared" ca="1" si="51"/>
        <v>By  Lodging  Rs/- 2</v>
      </c>
      <c r="D451" s="192">
        <f t="shared" ca="1" si="52"/>
        <v>0</v>
      </c>
      <c r="E451" s="192">
        <f t="shared" ca="1" si="53"/>
        <v>2</v>
      </c>
      <c r="F451" s="193">
        <f t="shared" ca="1" si="54"/>
        <v>0</v>
      </c>
      <c r="G451" s="80">
        <f ca="1">IFERROR(IF(AND(ABS(SUMIFS(D$2:D451,J$2:J451,J451)-SUMIFS(E$2:E451,J$2:J451,J451)+VLOOKUP(J451,Master!B$1:F$101,5,FALSE))&gt;1000,CD&lt;&gt;PD),"XXXXX",IFERROR(SUMIFS(D$2:D451,J$2:J451,J451)-SUMIFS(E$2:E451,J$2:J451,J451)+VLOOKUP(J451,Master!B$1:F$101,5,FALSE),IF(H451&gt;EOF,"","Balance"))),IF(H451&gt;EOF,"","Balance"))</f>
        <v>-834</v>
      </c>
      <c r="H451" s="45">
        <f ca="1">IFERROR(IF(COUNTIF(H$2:H450,H450)&gt;VLOOKUP(H450,LC,2,FALSE),H450+1,H450),"")</f>
        <v>27</v>
      </c>
      <c r="I451" s="45">
        <f ca="1">IFERROR(VLOOKUP(H451,IF(H451=H450,INDIRECT("JournalEntry!"&amp;JournalEntry!D$2214&amp;I450+1&amp;JournalEntry!L$2214),INDIRECT("JournalEntry!"&amp;JournalEntry!C$2214)),2,FALSE),"")</f>
        <v>589</v>
      </c>
      <c r="J451" s="191" t="str">
        <f t="shared" ca="1" si="55"/>
        <v>Cash</v>
      </c>
    </row>
    <row r="452" spans="1:10">
      <c r="A452" s="205">
        <f t="shared" ca="1" si="56"/>
        <v>295</v>
      </c>
      <c r="B452" s="203">
        <f t="shared" ca="1" si="50"/>
        <v>41268</v>
      </c>
      <c r="C452" s="304" t="str">
        <f t="shared" ca="1" si="51"/>
        <v>By  Parking Fees  Rs/- 7</v>
      </c>
      <c r="D452" s="192">
        <f t="shared" ca="1" si="52"/>
        <v>0</v>
      </c>
      <c r="E452" s="192">
        <f t="shared" ca="1" si="53"/>
        <v>7</v>
      </c>
      <c r="F452" s="193">
        <f t="shared" ca="1" si="54"/>
        <v>0</v>
      </c>
      <c r="G452" s="80">
        <f ca="1">IFERROR(IF(AND(ABS(SUMIFS(D$2:D452,J$2:J452,J452)-SUMIFS(E$2:E452,J$2:J452,J452)+VLOOKUP(J452,Master!B$1:F$101,5,FALSE))&gt;1000,CD&lt;&gt;PD),"XXXXX",IFERROR(SUMIFS(D$2:D452,J$2:J452,J452)-SUMIFS(E$2:E452,J$2:J452,J452)+VLOOKUP(J452,Master!B$1:F$101,5,FALSE),IF(H452&gt;EOF,"","Balance"))),IF(H452&gt;EOF,"","Balance"))</f>
        <v>-841</v>
      </c>
      <c r="H452" s="45">
        <f ca="1">IFERROR(IF(COUNTIF(H$2:H451,H451)&gt;VLOOKUP(H451,LC,2,FALSE),H451+1,H451),"")</f>
        <v>27</v>
      </c>
      <c r="I452" s="45">
        <f ca="1">IFERROR(VLOOKUP(H452,IF(H452=H451,INDIRECT("JournalEntry!"&amp;JournalEntry!D$2214&amp;I451+1&amp;JournalEntry!L$2214),INDIRECT("JournalEntry!"&amp;JournalEntry!C$2214)),2,FALSE),"")</f>
        <v>591</v>
      </c>
      <c r="J452" s="191" t="str">
        <f t="shared" ca="1" si="55"/>
        <v>Cash</v>
      </c>
    </row>
    <row r="453" spans="1:10">
      <c r="A453" s="205">
        <f t="shared" ca="1" si="56"/>
        <v>296</v>
      </c>
      <c r="B453" s="203">
        <f t="shared" ca="1" si="50"/>
        <v>41125</v>
      </c>
      <c r="C453" s="304" t="str">
        <f t="shared" ca="1" si="51"/>
        <v>By  Insurance Rs/- 4</v>
      </c>
      <c r="D453" s="192">
        <f t="shared" ca="1" si="52"/>
        <v>0</v>
      </c>
      <c r="E453" s="192">
        <f t="shared" ca="1" si="53"/>
        <v>4</v>
      </c>
      <c r="F453" s="193">
        <f t="shared" ca="1" si="54"/>
        <v>0</v>
      </c>
      <c r="G453" s="80">
        <f ca="1">IFERROR(IF(AND(ABS(SUMIFS(D$2:D453,J$2:J453,J453)-SUMIFS(E$2:E453,J$2:J453,J453)+VLOOKUP(J453,Master!B$1:F$101,5,FALSE))&gt;1000,CD&lt;&gt;PD),"XXXXX",IFERROR(SUMIFS(D$2:D453,J$2:J453,J453)-SUMIFS(E$2:E453,J$2:J453,J453)+VLOOKUP(J453,Master!B$1:F$101,5,FALSE),IF(H453&gt;EOF,"","Balance"))),IF(H453&gt;EOF,"","Balance"))</f>
        <v>-845</v>
      </c>
      <c r="H453" s="45">
        <f ca="1">IFERROR(IF(COUNTIF(H$2:H452,H452)&gt;VLOOKUP(H452,LC,2,FALSE),H452+1,H452),"")</f>
        <v>27</v>
      </c>
      <c r="I453" s="45">
        <f ca="1">IFERROR(VLOOKUP(H453,IF(H453=H452,INDIRECT("JournalEntry!"&amp;JournalEntry!D$2214&amp;I452+1&amp;JournalEntry!L$2214),INDIRECT("JournalEntry!"&amp;JournalEntry!C$2214)),2,FALSE),"")</f>
        <v>593</v>
      </c>
      <c r="J453" s="191" t="str">
        <f t="shared" ca="1" si="55"/>
        <v>Cash</v>
      </c>
    </row>
    <row r="454" spans="1:10">
      <c r="A454" s="205">
        <f t="shared" ca="1" si="56"/>
        <v>297</v>
      </c>
      <c r="B454" s="203">
        <f t="shared" ca="1" si="50"/>
        <v>41012</v>
      </c>
      <c r="C454" s="304" t="str">
        <f t="shared" ca="1" si="51"/>
        <v>By  Rentals  Rs/- 10</v>
      </c>
      <c r="D454" s="192">
        <f t="shared" ca="1" si="52"/>
        <v>0</v>
      </c>
      <c r="E454" s="192">
        <f t="shared" ca="1" si="53"/>
        <v>10</v>
      </c>
      <c r="F454" s="193">
        <f t="shared" ca="1" si="54"/>
        <v>0</v>
      </c>
      <c r="G454" s="80">
        <f ca="1">IFERROR(IF(AND(ABS(SUMIFS(D$2:D454,J$2:J454,J454)-SUMIFS(E$2:E454,J$2:J454,J454)+VLOOKUP(J454,Master!B$1:F$101,5,FALSE))&gt;1000,CD&lt;&gt;PD),"XXXXX",IFERROR(SUMIFS(D$2:D454,J$2:J454,J454)-SUMIFS(E$2:E454,J$2:J454,J454)+VLOOKUP(J454,Master!B$1:F$101,5,FALSE),IF(H454&gt;EOF,"","Balance"))),IF(H454&gt;EOF,"","Balance"))</f>
        <v>-855</v>
      </c>
      <c r="H454" s="45">
        <f ca="1">IFERROR(IF(COUNTIF(H$2:H453,H453)&gt;VLOOKUP(H453,LC,2,FALSE),H453+1,H453),"")</f>
        <v>27</v>
      </c>
      <c r="I454" s="45">
        <f ca="1">IFERROR(VLOOKUP(H454,IF(H454=H453,INDIRECT("JournalEntry!"&amp;JournalEntry!D$2214&amp;I453+1&amp;JournalEntry!L$2214),INDIRECT("JournalEntry!"&amp;JournalEntry!C$2214)),2,FALSE),"")</f>
        <v>595</v>
      </c>
      <c r="J454" s="191" t="str">
        <f t="shared" ca="1" si="55"/>
        <v>Cash</v>
      </c>
    </row>
    <row r="455" spans="1:10">
      <c r="A455" s="205">
        <f t="shared" ca="1" si="56"/>
        <v>298</v>
      </c>
      <c r="B455" s="203">
        <f t="shared" ca="1" si="50"/>
        <v>41026</v>
      </c>
      <c r="C455" s="304" t="str">
        <f t="shared" ca="1" si="51"/>
        <v>By  Entertainment  Rs/- 4</v>
      </c>
      <c r="D455" s="192">
        <f t="shared" ca="1" si="52"/>
        <v>0</v>
      </c>
      <c r="E455" s="192">
        <f t="shared" ca="1" si="53"/>
        <v>4</v>
      </c>
      <c r="F455" s="193">
        <f t="shared" ca="1" si="54"/>
        <v>0</v>
      </c>
      <c r="G455" s="80">
        <f ca="1">IFERROR(IF(AND(ABS(SUMIFS(D$2:D455,J$2:J455,J455)-SUMIFS(E$2:E455,J$2:J455,J455)+VLOOKUP(J455,Master!B$1:F$101,5,FALSE))&gt;1000,CD&lt;&gt;PD),"XXXXX",IFERROR(SUMIFS(D$2:D455,J$2:J455,J455)-SUMIFS(E$2:E455,J$2:J455,J455)+VLOOKUP(J455,Master!B$1:F$101,5,FALSE),IF(H455&gt;EOF,"","Balance"))),IF(H455&gt;EOF,"","Balance"))</f>
        <v>-859</v>
      </c>
      <c r="H455" s="45">
        <f ca="1">IFERROR(IF(COUNTIF(H$2:H454,H454)&gt;VLOOKUP(H454,LC,2,FALSE),H454+1,H454),"")</f>
        <v>27</v>
      </c>
      <c r="I455" s="45">
        <f ca="1">IFERROR(VLOOKUP(H455,IF(H455=H454,INDIRECT("JournalEntry!"&amp;JournalEntry!D$2214&amp;I454+1&amp;JournalEntry!L$2214),INDIRECT("JournalEntry!"&amp;JournalEntry!C$2214)),2,FALSE),"")</f>
        <v>597</v>
      </c>
      <c r="J455" s="191" t="str">
        <f t="shared" ca="1" si="55"/>
        <v>Cash</v>
      </c>
    </row>
    <row r="456" spans="1:10">
      <c r="A456" s="205">
        <f t="shared" ca="1" si="56"/>
        <v>299</v>
      </c>
      <c r="B456" s="203">
        <f t="shared" ca="1" si="50"/>
        <v>41147</v>
      </c>
      <c r="C456" s="304" t="str">
        <f t="shared" ca="1" si="51"/>
        <v>By  Lodging  Rs/- 6</v>
      </c>
      <c r="D456" s="192">
        <f t="shared" ca="1" si="52"/>
        <v>0</v>
      </c>
      <c r="E456" s="192">
        <f t="shared" ca="1" si="53"/>
        <v>6</v>
      </c>
      <c r="F456" s="193">
        <f t="shared" ca="1" si="54"/>
        <v>0</v>
      </c>
      <c r="G456" s="80">
        <f ca="1">IFERROR(IF(AND(ABS(SUMIFS(D$2:D456,J$2:J456,J456)-SUMIFS(E$2:E456,J$2:J456,J456)+VLOOKUP(J456,Master!B$1:F$101,5,FALSE))&gt;1000,CD&lt;&gt;PD),"XXXXX",IFERROR(SUMIFS(D$2:D456,J$2:J456,J456)-SUMIFS(E$2:E456,J$2:J456,J456)+VLOOKUP(J456,Master!B$1:F$101,5,FALSE),IF(H456&gt;EOF,"","Balance"))),IF(H456&gt;EOF,"","Balance"))</f>
        <v>-865</v>
      </c>
      <c r="H456" s="45">
        <f ca="1">IFERROR(IF(COUNTIF(H$2:H455,H455)&gt;VLOOKUP(H455,LC,2,FALSE),H455+1,H455),"")</f>
        <v>27</v>
      </c>
      <c r="I456" s="45">
        <f ca="1">IFERROR(VLOOKUP(H456,IF(H456=H455,INDIRECT("JournalEntry!"&amp;JournalEntry!D$2214&amp;I455+1&amp;JournalEntry!L$2214),INDIRECT("JournalEntry!"&amp;JournalEntry!C$2214)),2,FALSE),"")</f>
        <v>599</v>
      </c>
      <c r="J456" s="191" t="str">
        <f t="shared" ca="1" si="55"/>
        <v>Cash</v>
      </c>
    </row>
    <row r="457" spans="1:10">
      <c r="A457" s="205">
        <f t="shared" ca="1" si="56"/>
        <v>300</v>
      </c>
      <c r="B457" s="203">
        <f t="shared" ca="1" si="50"/>
        <v>41097</v>
      </c>
      <c r="C457" s="304" t="str">
        <f t="shared" ca="1" si="51"/>
        <v>By  Parking Fees  Rs/- 3</v>
      </c>
      <c r="D457" s="192">
        <f t="shared" ca="1" si="52"/>
        <v>0</v>
      </c>
      <c r="E457" s="192">
        <f t="shared" ca="1" si="53"/>
        <v>3</v>
      </c>
      <c r="F457" s="193">
        <f t="shared" ca="1" si="54"/>
        <v>0</v>
      </c>
      <c r="G457" s="80">
        <f ca="1">IFERROR(IF(AND(ABS(SUMIFS(D$2:D457,J$2:J457,J457)-SUMIFS(E$2:E457,J$2:J457,J457)+VLOOKUP(J457,Master!B$1:F$101,5,FALSE))&gt;1000,CD&lt;&gt;PD),"XXXXX",IFERROR(SUMIFS(D$2:D457,J$2:J457,J457)-SUMIFS(E$2:E457,J$2:J457,J457)+VLOOKUP(J457,Master!B$1:F$101,5,FALSE),IF(H457&gt;EOF,"","Balance"))),IF(H457&gt;EOF,"","Balance"))</f>
        <v>-868</v>
      </c>
      <c r="H457" s="45">
        <f ca="1">IFERROR(IF(COUNTIF(H$2:H456,H456)&gt;VLOOKUP(H456,LC,2,FALSE),H456+1,H456),"")</f>
        <v>27</v>
      </c>
      <c r="I457" s="45">
        <f ca="1">IFERROR(VLOOKUP(H457,IF(H457=H456,INDIRECT("JournalEntry!"&amp;JournalEntry!D$2214&amp;I456+1&amp;JournalEntry!L$2214),INDIRECT("JournalEntry!"&amp;JournalEntry!C$2214)),2,FALSE),"")</f>
        <v>601</v>
      </c>
      <c r="J457" s="191" t="str">
        <f t="shared" ca="1" si="55"/>
        <v>Cash</v>
      </c>
    </row>
    <row r="458" spans="1:10">
      <c r="A458" s="205">
        <f t="shared" ca="1" si="56"/>
        <v>301</v>
      </c>
      <c r="B458" s="203">
        <f t="shared" ca="1" si="50"/>
        <v>41154</v>
      </c>
      <c r="C458" s="304" t="str">
        <f t="shared" ca="1" si="51"/>
        <v>By  Insurance Rs/- 3</v>
      </c>
      <c r="D458" s="192">
        <f t="shared" ca="1" si="52"/>
        <v>0</v>
      </c>
      <c r="E458" s="192">
        <f t="shared" ca="1" si="53"/>
        <v>3</v>
      </c>
      <c r="F458" s="193">
        <f t="shared" ca="1" si="54"/>
        <v>0</v>
      </c>
      <c r="G458" s="80">
        <f ca="1">IFERROR(IF(AND(ABS(SUMIFS(D$2:D458,J$2:J458,J458)-SUMIFS(E$2:E458,J$2:J458,J458)+VLOOKUP(J458,Master!B$1:F$101,5,FALSE))&gt;1000,CD&lt;&gt;PD),"XXXXX",IFERROR(SUMIFS(D$2:D458,J$2:J458,J458)-SUMIFS(E$2:E458,J$2:J458,J458)+VLOOKUP(J458,Master!B$1:F$101,5,FALSE),IF(H458&gt;EOF,"","Balance"))),IF(H458&gt;EOF,"","Balance"))</f>
        <v>-871</v>
      </c>
      <c r="H458" s="45">
        <f ca="1">IFERROR(IF(COUNTIF(H$2:H457,H457)&gt;VLOOKUP(H457,LC,2,FALSE),H457+1,H457),"")</f>
        <v>27</v>
      </c>
      <c r="I458" s="45">
        <f ca="1">IFERROR(VLOOKUP(H458,IF(H458=H457,INDIRECT("JournalEntry!"&amp;JournalEntry!D$2214&amp;I457+1&amp;JournalEntry!L$2214),INDIRECT("JournalEntry!"&amp;JournalEntry!C$2214)),2,FALSE),"")</f>
        <v>603</v>
      </c>
      <c r="J458" s="191" t="str">
        <f t="shared" ca="1" si="55"/>
        <v>Cash</v>
      </c>
    </row>
    <row r="459" spans="1:10">
      <c r="A459" s="205">
        <f t="shared" ca="1" si="56"/>
        <v>302</v>
      </c>
      <c r="B459" s="203">
        <f t="shared" ca="1" si="50"/>
        <v>41035</v>
      </c>
      <c r="C459" s="304" t="str">
        <f t="shared" ca="1" si="51"/>
        <v>By  Rentals  Rs/- 8</v>
      </c>
      <c r="D459" s="192">
        <f t="shared" ca="1" si="52"/>
        <v>0</v>
      </c>
      <c r="E459" s="192">
        <f t="shared" ca="1" si="53"/>
        <v>8</v>
      </c>
      <c r="F459" s="193">
        <f t="shared" ca="1" si="54"/>
        <v>0</v>
      </c>
      <c r="G459" s="80">
        <f ca="1">IFERROR(IF(AND(ABS(SUMIFS(D$2:D459,J$2:J459,J459)-SUMIFS(E$2:E459,J$2:J459,J459)+VLOOKUP(J459,Master!B$1:F$101,5,FALSE))&gt;1000,CD&lt;&gt;PD),"XXXXX",IFERROR(SUMIFS(D$2:D459,J$2:J459,J459)-SUMIFS(E$2:E459,J$2:J459,J459)+VLOOKUP(J459,Master!B$1:F$101,5,FALSE),IF(H459&gt;EOF,"","Balance"))),IF(H459&gt;EOF,"","Balance"))</f>
        <v>-879</v>
      </c>
      <c r="H459" s="45">
        <f ca="1">IFERROR(IF(COUNTIF(H$2:H458,H458)&gt;VLOOKUP(H458,LC,2,FALSE),H458+1,H458),"")</f>
        <v>27</v>
      </c>
      <c r="I459" s="45">
        <f ca="1">IFERROR(VLOOKUP(H459,IF(H459=H458,INDIRECT("JournalEntry!"&amp;JournalEntry!D$2214&amp;I458+1&amp;JournalEntry!L$2214),INDIRECT("JournalEntry!"&amp;JournalEntry!C$2214)),2,FALSE),"")</f>
        <v>605</v>
      </c>
      <c r="J459" s="191" t="str">
        <f t="shared" ca="1" si="55"/>
        <v>Cash</v>
      </c>
    </row>
    <row r="460" spans="1:10">
      <c r="A460" s="205">
        <f t="shared" ca="1" si="56"/>
        <v>303</v>
      </c>
      <c r="B460" s="203">
        <f t="shared" ca="1" si="50"/>
        <v>41113</v>
      </c>
      <c r="C460" s="304" t="str">
        <f t="shared" ca="1" si="51"/>
        <v>By  Entertainment  Rs/- 8</v>
      </c>
      <c r="D460" s="192">
        <f t="shared" ca="1" si="52"/>
        <v>0</v>
      </c>
      <c r="E460" s="192">
        <f t="shared" ca="1" si="53"/>
        <v>8</v>
      </c>
      <c r="F460" s="193">
        <f t="shared" ca="1" si="54"/>
        <v>0</v>
      </c>
      <c r="G460" s="80">
        <f ca="1">IFERROR(IF(AND(ABS(SUMIFS(D$2:D460,J$2:J460,J460)-SUMIFS(E$2:E460,J$2:J460,J460)+VLOOKUP(J460,Master!B$1:F$101,5,FALSE))&gt;1000,CD&lt;&gt;PD),"XXXXX",IFERROR(SUMIFS(D$2:D460,J$2:J460,J460)-SUMIFS(E$2:E460,J$2:J460,J460)+VLOOKUP(J460,Master!B$1:F$101,5,FALSE),IF(H460&gt;EOF,"","Balance"))),IF(H460&gt;EOF,"","Balance"))</f>
        <v>-887</v>
      </c>
      <c r="H460" s="45">
        <f ca="1">IFERROR(IF(COUNTIF(H$2:H459,H459)&gt;VLOOKUP(H459,LC,2,FALSE),H459+1,H459),"")</f>
        <v>27</v>
      </c>
      <c r="I460" s="45">
        <f ca="1">IFERROR(VLOOKUP(H460,IF(H460=H459,INDIRECT("JournalEntry!"&amp;JournalEntry!D$2214&amp;I459+1&amp;JournalEntry!L$2214),INDIRECT("JournalEntry!"&amp;JournalEntry!C$2214)),2,FALSE),"")</f>
        <v>607</v>
      </c>
      <c r="J460" s="191" t="str">
        <f t="shared" ca="1" si="55"/>
        <v>Cash</v>
      </c>
    </row>
    <row r="461" spans="1:10">
      <c r="A461" s="205">
        <f t="shared" ca="1" si="56"/>
        <v>304</v>
      </c>
      <c r="B461" s="203">
        <f t="shared" ca="1" si="50"/>
        <v>41125</v>
      </c>
      <c r="C461" s="304" t="str">
        <f t="shared" ca="1" si="51"/>
        <v>By  Lodging  Rs/- 1</v>
      </c>
      <c r="D461" s="192">
        <f t="shared" ca="1" si="52"/>
        <v>0</v>
      </c>
      <c r="E461" s="192">
        <f t="shared" ca="1" si="53"/>
        <v>1</v>
      </c>
      <c r="F461" s="193">
        <f t="shared" ca="1" si="54"/>
        <v>0</v>
      </c>
      <c r="G461" s="80">
        <f ca="1">IFERROR(IF(AND(ABS(SUMIFS(D$2:D461,J$2:J461,J461)-SUMIFS(E$2:E461,J$2:J461,J461)+VLOOKUP(J461,Master!B$1:F$101,5,FALSE))&gt;1000,CD&lt;&gt;PD),"XXXXX",IFERROR(SUMIFS(D$2:D461,J$2:J461,J461)-SUMIFS(E$2:E461,J$2:J461,J461)+VLOOKUP(J461,Master!B$1:F$101,5,FALSE),IF(H461&gt;EOF,"","Balance"))),IF(H461&gt;EOF,"","Balance"))</f>
        <v>-888</v>
      </c>
      <c r="H461" s="45">
        <f ca="1">IFERROR(IF(COUNTIF(H$2:H460,H460)&gt;VLOOKUP(H460,LC,2,FALSE),H460+1,H460),"")</f>
        <v>27</v>
      </c>
      <c r="I461" s="45">
        <f ca="1">IFERROR(VLOOKUP(H461,IF(H461=H460,INDIRECT("JournalEntry!"&amp;JournalEntry!D$2214&amp;I460+1&amp;JournalEntry!L$2214),INDIRECT("JournalEntry!"&amp;JournalEntry!C$2214)),2,FALSE),"")</f>
        <v>609</v>
      </c>
      <c r="J461" s="191" t="str">
        <f t="shared" ca="1" si="55"/>
        <v>Cash</v>
      </c>
    </row>
    <row r="462" spans="1:10">
      <c r="A462" s="205">
        <f t="shared" ca="1" si="56"/>
        <v>305</v>
      </c>
      <c r="B462" s="203">
        <f t="shared" ca="1" si="50"/>
        <v>41190</v>
      </c>
      <c r="C462" s="304" t="str">
        <f t="shared" ca="1" si="51"/>
        <v>By  Parking Fees  Rs/- 9</v>
      </c>
      <c r="D462" s="192">
        <f t="shared" ca="1" si="52"/>
        <v>0</v>
      </c>
      <c r="E462" s="192">
        <f t="shared" ca="1" si="53"/>
        <v>9</v>
      </c>
      <c r="F462" s="193">
        <f t="shared" ca="1" si="54"/>
        <v>0</v>
      </c>
      <c r="G462" s="80">
        <f ca="1">IFERROR(IF(AND(ABS(SUMIFS(D$2:D462,J$2:J462,J462)-SUMIFS(E$2:E462,J$2:J462,J462)+VLOOKUP(J462,Master!B$1:F$101,5,FALSE))&gt;1000,CD&lt;&gt;PD),"XXXXX",IFERROR(SUMIFS(D$2:D462,J$2:J462,J462)-SUMIFS(E$2:E462,J$2:J462,J462)+VLOOKUP(J462,Master!B$1:F$101,5,FALSE),IF(H462&gt;EOF,"","Balance"))),IF(H462&gt;EOF,"","Balance"))</f>
        <v>-897</v>
      </c>
      <c r="H462" s="45">
        <f ca="1">IFERROR(IF(COUNTIF(H$2:H461,H461)&gt;VLOOKUP(H461,LC,2,FALSE),H461+1,H461),"")</f>
        <v>27</v>
      </c>
      <c r="I462" s="45">
        <f ca="1">IFERROR(VLOOKUP(H462,IF(H462=H461,INDIRECT("JournalEntry!"&amp;JournalEntry!D$2214&amp;I461+1&amp;JournalEntry!L$2214),INDIRECT("JournalEntry!"&amp;JournalEntry!C$2214)),2,FALSE),"")</f>
        <v>611</v>
      </c>
      <c r="J462" s="191" t="str">
        <f t="shared" ca="1" si="55"/>
        <v>Cash</v>
      </c>
    </row>
    <row r="463" spans="1:10">
      <c r="A463" s="205">
        <f t="shared" ca="1" si="56"/>
        <v>306</v>
      </c>
      <c r="B463" s="203">
        <f t="shared" ca="1" si="50"/>
        <v>41070</v>
      </c>
      <c r="C463" s="304" t="str">
        <f t="shared" ca="1" si="51"/>
        <v>By  Insurance Rs/- 9</v>
      </c>
      <c r="D463" s="192">
        <f t="shared" ca="1" si="52"/>
        <v>0</v>
      </c>
      <c r="E463" s="192">
        <f t="shared" ca="1" si="53"/>
        <v>9</v>
      </c>
      <c r="F463" s="193">
        <f t="shared" ca="1" si="54"/>
        <v>0</v>
      </c>
      <c r="G463" s="80">
        <f ca="1">IFERROR(IF(AND(ABS(SUMIFS(D$2:D463,J$2:J463,J463)-SUMIFS(E$2:E463,J$2:J463,J463)+VLOOKUP(J463,Master!B$1:F$101,5,FALSE))&gt;1000,CD&lt;&gt;PD),"XXXXX",IFERROR(SUMIFS(D$2:D463,J$2:J463,J463)-SUMIFS(E$2:E463,J$2:J463,J463)+VLOOKUP(J463,Master!B$1:F$101,5,FALSE),IF(H463&gt;EOF,"","Balance"))),IF(H463&gt;EOF,"","Balance"))</f>
        <v>-906</v>
      </c>
      <c r="H463" s="45">
        <f ca="1">IFERROR(IF(COUNTIF(H$2:H462,H462)&gt;VLOOKUP(H462,LC,2,FALSE),H462+1,H462),"")</f>
        <v>27</v>
      </c>
      <c r="I463" s="45">
        <f ca="1">IFERROR(VLOOKUP(H463,IF(H463=H462,INDIRECT("JournalEntry!"&amp;JournalEntry!D$2214&amp;I462+1&amp;JournalEntry!L$2214),INDIRECT("JournalEntry!"&amp;JournalEntry!C$2214)),2,FALSE),"")</f>
        <v>613</v>
      </c>
      <c r="J463" s="191" t="str">
        <f t="shared" ca="1" si="55"/>
        <v>Cash</v>
      </c>
    </row>
    <row r="464" spans="1:10">
      <c r="A464" s="205">
        <f t="shared" ca="1" si="56"/>
        <v>307</v>
      </c>
      <c r="B464" s="203">
        <f t="shared" ca="1" si="50"/>
        <v>41083</v>
      </c>
      <c r="C464" s="304" t="str">
        <f t="shared" ca="1" si="51"/>
        <v>By  Rentals  Rs/- 1</v>
      </c>
      <c r="D464" s="192">
        <f t="shared" ca="1" si="52"/>
        <v>0</v>
      </c>
      <c r="E464" s="192">
        <f t="shared" ca="1" si="53"/>
        <v>1</v>
      </c>
      <c r="F464" s="193">
        <f t="shared" ca="1" si="54"/>
        <v>0</v>
      </c>
      <c r="G464" s="80">
        <f ca="1">IFERROR(IF(AND(ABS(SUMIFS(D$2:D464,J$2:J464,J464)-SUMIFS(E$2:E464,J$2:J464,J464)+VLOOKUP(J464,Master!B$1:F$101,5,FALSE))&gt;1000,CD&lt;&gt;PD),"XXXXX",IFERROR(SUMIFS(D$2:D464,J$2:J464,J464)-SUMIFS(E$2:E464,J$2:J464,J464)+VLOOKUP(J464,Master!B$1:F$101,5,FALSE),IF(H464&gt;EOF,"","Balance"))),IF(H464&gt;EOF,"","Balance"))</f>
        <v>-907</v>
      </c>
      <c r="H464" s="45">
        <f ca="1">IFERROR(IF(COUNTIF(H$2:H463,H463)&gt;VLOOKUP(H463,LC,2,FALSE),H463+1,H463),"")</f>
        <v>27</v>
      </c>
      <c r="I464" s="45">
        <f ca="1">IFERROR(VLOOKUP(H464,IF(H464=H463,INDIRECT("JournalEntry!"&amp;JournalEntry!D$2214&amp;I463+1&amp;JournalEntry!L$2214),INDIRECT("JournalEntry!"&amp;JournalEntry!C$2214)),2,FALSE),"")</f>
        <v>615</v>
      </c>
      <c r="J464" s="191" t="str">
        <f t="shared" ca="1" si="55"/>
        <v>Cash</v>
      </c>
    </row>
    <row r="465" spans="1:10">
      <c r="A465" s="205">
        <f t="shared" ca="1" si="56"/>
        <v>308</v>
      </c>
      <c r="B465" s="203">
        <f t="shared" ca="1" si="50"/>
        <v>41262</v>
      </c>
      <c r="C465" s="304" t="str">
        <f t="shared" ca="1" si="51"/>
        <v>By  Entertainment  Rs/- 7</v>
      </c>
      <c r="D465" s="192">
        <f t="shared" ca="1" si="52"/>
        <v>0</v>
      </c>
      <c r="E465" s="192">
        <f t="shared" ca="1" si="53"/>
        <v>7</v>
      </c>
      <c r="F465" s="193">
        <f t="shared" ca="1" si="54"/>
        <v>0</v>
      </c>
      <c r="G465" s="80">
        <f ca="1">IFERROR(IF(AND(ABS(SUMIFS(D$2:D465,J$2:J465,J465)-SUMIFS(E$2:E465,J$2:J465,J465)+VLOOKUP(J465,Master!B$1:F$101,5,FALSE))&gt;1000,CD&lt;&gt;PD),"XXXXX",IFERROR(SUMIFS(D$2:D465,J$2:J465,J465)-SUMIFS(E$2:E465,J$2:J465,J465)+VLOOKUP(J465,Master!B$1:F$101,5,FALSE),IF(H465&gt;EOF,"","Balance"))),IF(H465&gt;EOF,"","Balance"))</f>
        <v>-914</v>
      </c>
      <c r="H465" s="45">
        <f ca="1">IFERROR(IF(COUNTIF(H$2:H464,H464)&gt;VLOOKUP(H464,LC,2,FALSE),H464+1,H464),"")</f>
        <v>27</v>
      </c>
      <c r="I465" s="45">
        <f ca="1">IFERROR(VLOOKUP(H465,IF(H465=H464,INDIRECT("JournalEntry!"&amp;JournalEntry!D$2214&amp;I464+1&amp;JournalEntry!L$2214),INDIRECT("JournalEntry!"&amp;JournalEntry!C$2214)),2,FALSE),"")</f>
        <v>617</v>
      </c>
      <c r="J465" s="191" t="str">
        <f t="shared" ca="1" si="55"/>
        <v>Cash</v>
      </c>
    </row>
    <row r="466" spans="1:10">
      <c r="A466" s="205">
        <f t="shared" ca="1" si="56"/>
        <v>309</v>
      </c>
      <c r="B466" s="203">
        <f t="shared" ca="1" si="50"/>
        <v>41101</v>
      </c>
      <c r="C466" s="304" t="str">
        <f t="shared" ca="1" si="51"/>
        <v>By  Lodging  Rs/- 6</v>
      </c>
      <c r="D466" s="192">
        <f t="shared" ca="1" si="52"/>
        <v>0</v>
      </c>
      <c r="E466" s="192">
        <f t="shared" ca="1" si="53"/>
        <v>6</v>
      </c>
      <c r="F466" s="193">
        <f t="shared" ca="1" si="54"/>
        <v>0</v>
      </c>
      <c r="G466" s="80">
        <f ca="1">IFERROR(IF(AND(ABS(SUMIFS(D$2:D466,J$2:J466,J466)-SUMIFS(E$2:E466,J$2:J466,J466)+VLOOKUP(J466,Master!B$1:F$101,5,FALSE))&gt;1000,CD&lt;&gt;PD),"XXXXX",IFERROR(SUMIFS(D$2:D466,J$2:J466,J466)-SUMIFS(E$2:E466,J$2:J466,J466)+VLOOKUP(J466,Master!B$1:F$101,5,FALSE),IF(H466&gt;EOF,"","Balance"))),IF(H466&gt;EOF,"","Balance"))</f>
        <v>-920</v>
      </c>
      <c r="H466" s="45">
        <f ca="1">IFERROR(IF(COUNTIF(H$2:H465,H465)&gt;VLOOKUP(H465,LC,2,FALSE),H465+1,H465),"")</f>
        <v>27</v>
      </c>
      <c r="I466" s="45">
        <f ca="1">IFERROR(VLOOKUP(H466,IF(H466=H465,INDIRECT("JournalEntry!"&amp;JournalEntry!D$2214&amp;I465+1&amp;JournalEntry!L$2214),INDIRECT("JournalEntry!"&amp;JournalEntry!C$2214)),2,FALSE),"")</f>
        <v>619</v>
      </c>
      <c r="J466" s="191" t="str">
        <f t="shared" ca="1" si="55"/>
        <v>Cash</v>
      </c>
    </row>
    <row r="467" spans="1:10">
      <c r="A467" s="205">
        <f t="shared" ca="1" si="56"/>
        <v>310</v>
      </c>
      <c r="B467" s="203">
        <f t="shared" ca="1" si="50"/>
        <v>41037</v>
      </c>
      <c r="C467" s="304" t="str">
        <f t="shared" ca="1" si="51"/>
        <v>By  Parking Fees  Rs/- 10</v>
      </c>
      <c r="D467" s="192">
        <f t="shared" ca="1" si="52"/>
        <v>0</v>
      </c>
      <c r="E467" s="192">
        <f t="shared" ca="1" si="53"/>
        <v>10</v>
      </c>
      <c r="F467" s="193">
        <f t="shared" ca="1" si="54"/>
        <v>0</v>
      </c>
      <c r="G467" s="80">
        <f ca="1">IFERROR(IF(AND(ABS(SUMIFS(D$2:D467,J$2:J467,J467)-SUMIFS(E$2:E467,J$2:J467,J467)+VLOOKUP(J467,Master!B$1:F$101,5,FALSE))&gt;1000,CD&lt;&gt;PD),"XXXXX",IFERROR(SUMIFS(D$2:D467,J$2:J467,J467)-SUMIFS(E$2:E467,J$2:J467,J467)+VLOOKUP(J467,Master!B$1:F$101,5,FALSE),IF(H467&gt;EOF,"","Balance"))),IF(H467&gt;EOF,"","Balance"))</f>
        <v>-930</v>
      </c>
      <c r="H467" s="45">
        <f ca="1">IFERROR(IF(COUNTIF(H$2:H466,H466)&gt;VLOOKUP(H466,LC,2,FALSE),H466+1,H466),"")</f>
        <v>27</v>
      </c>
      <c r="I467" s="45">
        <f ca="1">IFERROR(VLOOKUP(H467,IF(H467=H466,INDIRECT("JournalEntry!"&amp;JournalEntry!D$2214&amp;I466+1&amp;JournalEntry!L$2214),INDIRECT("JournalEntry!"&amp;JournalEntry!C$2214)),2,FALSE),"")</f>
        <v>621</v>
      </c>
      <c r="J467" s="191" t="str">
        <f t="shared" ca="1" si="55"/>
        <v>Cash</v>
      </c>
    </row>
    <row r="468" spans="1:10">
      <c r="A468" s="205">
        <f t="shared" ca="1" si="56"/>
        <v>311</v>
      </c>
      <c r="B468" s="203">
        <f t="shared" ca="1" si="50"/>
        <v>41111</v>
      </c>
      <c r="C468" s="304" t="str">
        <f t="shared" ca="1" si="51"/>
        <v>By  Insurance Rs/- 2</v>
      </c>
      <c r="D468" s="192">
        <f t="shared" ca="1" si="52"/>
        <v>0</v>
      </c>
      <c r="E468" s="192">
        <f t="shared" ca="1" si="53"/>
        <v>2</v>
      </c>
      <c r="F468" s="193">
        <f t="shared" ca="1" si="54"/>
        <v>0</v>
      </c>
      <c r="G468" s="80">
        <f ca="1">IFERROR(IF(AND(ABS(SUMIFS(D$2:D468,J$2:J468,J468)-SUMIFS(E$2:E468,J$2:J468,J468)+VLOOKUP(J468,Master!B$1:F$101,5,FALSE))&gt;1000,CD&lt;&gt;PD),"XXXXX",IFERROR(SUMIFS(D$2:D468,J$2:J468,J468)-SUMIFS(E$2:E468,J$2:J468,J468)+VLOOKUP(J468,Master!B$1:F$101,5,FALSE),IF(H468&gt;EOF,"","Balance"))),IF(H468&gt;EOF,"","Balance"))</f>
        <v>-932</v>
      </c>
      <c r="H468" s="45">
        <f ca="1">IFERROR(IF(COUNTIF(H$2:H467,H467)&gt;VLOOKUP(H467,LC,2,FALSE),H467+1,H467),"")</f>
        <v>27</v>
      </c>
      <c r="I468" s="45">
        <f ca="1">IFERROR(VLOOKUP(H468,IF(H468=H467,INDIRECT("JournalEntry!"&amp;JournalEntry!D$2214&amp;I467+1&amp;JournalEntry!L$2214),INDIRECT("JournalEntry!"&amp;JournalEntry!C$2214)),2,FALSE),"")</f>
        <v>623</v>
      </c>
      <c r="J468" s="191" t="str">
        <f t="shared" ca="1" si="55"/>
        <v>Cash</v>
      </c>
    </row>
    <row r="469" spans="1:10">
      <c r="A469" s="205">
        <f t="shared" ca="1" si="56"/>
        <v>312</v>
      </c>
      <c r="B469" s="203">
        <f t="shared" ca="1" si="50"/>
        <v>41112</v>
      </c>
      <c r="C469" s="304" t="str">
        <f t="shared" ca="1" si="51"/>
        <v>By  Rentals  Rs/- 6</v>
      </c>
      <c r="D469" s="192">
        <f t="shared" ca="1" si="52"/>
        <v>0</v>
      </c>
      <c r="E469" s="192">
        <f t="shared" ca="1" si="53"/>
        <v>6</v>
      </c>
      <c r="F469" s="193">
        <f t="shared" ca="1" si="54"/>
        <v>0</v>
      </c>
      <c r="G469" s="80">
        <f ca="1">IFERROR(IF(AND(ABS(SUMIFS(D$2:D469,J$2:J469,J469)-SUMIFS(E$2:E469,J$2:J469,J469)+VLOOKUP(J469,Master!B$1:F$101,5,FALSE))&gt;1000,CD&lt;&gt;PD),"XXXXX",IFERROR(SUMIFS(D$2:D469,J$2:J469,J469)-SUMIFS(E$2:E469,J$2:J469,J469)+VLOOKUP(J469,Master!B$1:F$101,5,FALSE),IF(H469&gt;EOF,"","Balance"))),IF(H469&gt;EOF,"","Balance"))</f>
        <v>-938</v>
      </c>
      <c r="H469" s="45">
        <f ca="1">IFERROR(IF(COUNTIF(H$2:H468,H468)&gt;VLOOKUP(H468,LC,2,FALSE),H468+1,H468),"")</f>
        <v>27</v>
      </c>
      <c r="I469" s="45">
        <f ca="1">IFERROR(VLOOKUP(H469,IF(H469=H468,INDIRECT("JournalEntry!"&amp;JournalEntry!D$2214&amp;I468+1&amp;JournalEntry!L$2214),INDIRECT("JournalEntry!"&amp;JournalEntry!C$2214)),2,FALSE),"")</f>
        <v>625</v>
      </c>
      <c r="J469" s="191" t="str">
        <f t="shared" ca="1" si="55"/>
        <v>Cash</v>
      </c>
    </row>
    <row r="470" spans="1:10">
      <c r="A470" s="205">
        <f t="shared" ca="1" si="56"/>
        <v>313</v>
      </c>
      <c r="B470" s="203">
        <f t="shared" ca="1" si="50"/>
        <v>41141</v>
      </c>
      <c r="C470" s="304" t="str">
        <f t="shared" ca="1" si="51"/>
        <v>By  Entertainment  Rs/- 9</v>
      </c>
      <c r="D470" s="192">
        <f t="shared" ca="1" si="52"/>
        <v>0</v>
      </c>
      <c r="E470" s="192">
        <f t="shared" ca="1" si="53"/>
        <v>9</v>
      </c>
      <c r="F470" s="193">
        <f t="shared" ca="1" si="54"/>
        <v>0</v>
      </c>
      <c r="G470" s="80">
        <f ca="1">IFERROR(IF(AND(ABS(SUMIFS(D$2:D470,J$2:J470,J470)-SUMIFS(E$2:E470,J$2:J470,J470)+VLOOKUP(J470,Master!B$1:F$101,5,FALSE))&gt;1000,CD&lt;&gt;PD),"XXXXX",IFERROR(SUMIFS(D$2:D470,J$2:J470,J470)-SUMIFS(E$2:E470,J$2:J470,J470)+VLOOKUP(J470,Master!B$1:F$101,5,FALSE),IF(H470&gt;EOF,"","Balance"))),IF(H470&gt;EOF,"","Balance"))</f>
        <v>-947</v>
      </c>
      <c r="H470" s="45">
        <f ca="1">IFERROR(IF(COUNTIF(H$2:H469,H469)&gt;VLOOKUP(H469,LC,2,FALSE),H469+1,H469),"")</f>
        <v>27</v>
      </c>
      <c r="I470" s="45">
        <f ca="1">IFERROR(VLOOKUP(H470,IF(H470=H469,INDIRECT("JournalEntry!"&amp;JournalEntry!D$2214&amp;I469+1&amp;JournalEntry!L$2214),INDIRECT("JournalEntry!"&amp;JournalEntry!C$2214)),2,FALSE),"")</f>
        <v>627</v>
      </c>
      <c r="J470" s="191" t="str">
        <f t="shared" ca="1" si="55"/>
        <v>Cash</v>
      </c>
    </row>
    <row r="471" spans="1:10">
      <c r="A471" s="205">
        <f t="shared" ca="1" si="56"/>
        <v>314</v>
      </c>
      <c r="B471" s="203">
        <f t="shared" ca="1" si="50"/>
        <v>41116</v>
      </c>
      <c r="C471" s="304" t="str">
        <f t="shared" ca="1" si="51"/>
        <v>By  Lodging  Rs/- 2</v>
      </c>
      <c r="D471" s="192">
        <f t="shared" ca="1" si="52"/>
        <v>0</v>
      </c>
      <c r="E471" s="192">
        <f t="shared" ca="1" si="53"/>
        <v>2</v>
      </c>
      <c r="F471" s="193">
        <f t="shared" ca="1" si="54"/>
        <v>0</v>
      </c>
      <c r="G471" s="80">
        <f ca="1">IFERROR(IF(AND(ABS(SUMIFS(D$2:D471,J$2:J471,J471)-SUMIFS(E$2:E471,J$2:J471,J471)+VLOOKUP(J471,Master!B$1:F$101,5,FALSE))&gt;1000,CD&lt;&gt;PD),"XXXXX",IFERROR(SUMIFS(D$2:D471,J$2:J471,J471)-SUMIFS(E$2:E471,J$2:J471,J471)+VLOOKUP(J471,Master!B$1:F$101,5,FALSE),IF(H471&gt;EOF,"","Balance"))),IF(H471&gt;EOF,"","Balance"))</f>
        <v>-949</v>
      </c>
      <c r="H471" s="45">
        <f ca="1">IFERROR(IF(COUNTIF(H$2:H470,H470)&gt;VLOOKUP(H470,LC,2,FALSE),H470+1,H470),"")</f>
        <v>27</v>
      </c>
      <c r="I471" s="45">
        <f ca="1">IFERROR(VLOOKUP(H471,IF(H471=H470,INDIRECT("JournalEntry!"&amp;JournalEntry!D$2214&amp;I470+1&amp;JournalEntry!L$2214),INDIRECT("JournalEntry!"&amp;JournalEntry!C$2214)),2,FALSE),"")</f>
        <v>629</v>
      </c>
      <c r="J471" s="191" t="str">
        <f t="shared" ca="1" si="55"/>
        <v>Cash</v>
      </c>
    </row>
    <row r="472" spans="1:10">
      <c r="A472" s="205">
        <f t="shared" ca="1" si="56"/>
        <v>315</v>
      </c>
      <c r="B472" s="203">
        <f t="shared" ca="1" si="50"/>
        <v>41171</v>
      </c>
      <c r="C472" s="304" t="str">
        <f t="shared" ca="1" si="51"/>
        <v>By  Parking Fees  Rs/- 8</v>
      </c>
      <c r="D472" s="192">
        <f t="shared" ca="1" si="52"/>
        <v>0</v>
      </c>
      <c r="E472" s="192">
        <f t="shared" ca="1" si="53"/>
        <v>8</v>
      </c>
      <c r="F472" s="193">
        <f t="shared" ca="1" si="54"/>
        <v>0</v>
      </c>
      <c r="G472" s="80">
        <f ca="1">IFERROR(IF(AND(ABS(SUMIFS(D$2:D472,J$2:J472,J472)-SUMIFS(E$2:E472,J$2:J472,J472)+VLOOKUP(J472,Master!B$1:F$101,5,FALSE))&gt;1000,CD&lt;&gt;PD),"XXXXX",IFERROR(SUMIFS(D$2:D472,J$2:J472,J472)-SUMIFS(E$2:E472,J$2:J472,J472)+VLOOKUP(J472,Master!B$1:F$101,5,FALSE),IF(H472&gt;EOF,"","Balance"))),IF(H472&gt;EOF,"","Balance"))</f>
        <v>-957</v>
      </c>
      <c r="H472" s="45">
        <f ca="1">IFERROR(IF(COUNTIF(H$2:H471,H471)&gt;VLOOKUP(H471,LC,2,FALSE),H471+1,H471),"")</f>
        <v>27</v>
      </c>
      <c r="I472" s="45">
        <f ca="1">IFERROR(VLOOKUP(H472,IF(H472=H471,INDIRECT("JournalEntry!"&amp;JournalEntry!D$2214&amp;I471+1&amp;JournalEntry!L$2214),INDIRECT("JournalEntry!"&amp;JournalEntry!C$2214)),2,FALSE),"")</f>
        <v>631</v>
      </c>
      <c r="J472" s="191" t="str">
        <f t="shared" ca="1" si="55"/>
        <v>Cash</v>
      </c>
    </row>
    <row r="473" spans="1:10">
      <c r="A473" s="205">
        <f t="shared" ca="1" si="56"/>
        <v>316</v>
      </c>
      <c r="B473" s="203">
        <f t="shared" ca="1" si="50"/>
        <v>41166</v>
      </c>
      <c r="C473" s="304" t="str">
        <f t="shared" ca="1" si="51"/>
        <v>By  Insurance Rs/- 3</v>
      </c>
      <c r="D473" s="192">
        <f t="shared" ca="1" si="52"/>
        <v>0</v>
      </c>
      <c r="E473" s="192">
        <f t="shared" ca="1" si="53"/>
        <v>3</v>
      </c>
      <c r="F473" s="193">
        <f t="shared" ca="1" si="54"/>
        <v>0</v>
      </c>
      <c r="G473" s="80">
        <f ca="1">IFERROR(IF(AND(ABS(SUMIFS(D$2:D473,J$2:J473,J473)-SUMIFS(E$2:E473,J$2:J473,J473)+VLOOKUP(J473,Master!B$1:F$101,5,FALSE))&gt;1000,CD&lt;&gt;PD),"XXXXX",IFERROR(SUMIFS(D$2:D473,J$2:J473,J473)-SUMIFS(E$2:E473,J$2:J473,J473)+VLOOKUP(J473,Master!B$1:F$101,5,FALSE),IF(H473&gt;EOF,"","Balance"))),IF(H473&gt;EOF,"","Balance"))</f>
        <v>-960</v>
      </c>
      <c r="H473" s="45">
        <f ca="1">IFERROR(IF(COUNTIF(H$2:H472,H472)&gt;VLOOKUP(H472,LC,2,FALSE),H472+1,H472),"")</f>
        <v>27</v>
      </c>
      <c r="I473" s="45">
        <f ca="1">IFERROR(VLOOKUP(H473,IF(H473=H472,INDIRECT("JournalEntry!"&amp;JournalEntry!D$2214&amp;I472+1&amp;JournalEntry!L$2214),INDIRECT("JournalEntry!"&amp;JournalEntry!C$2214)),2,FALSE),"")</f>
        <v>633</v>
      </c>
      <c r="J473" s="191" t="str">
        <f t="shared" ca="1" si="55"/>
        <v>Cash</v>
      </c>
    </row>
    <row r="474" spans="1:10">
      <c r="A474" s="205">
        <f t="shared" ca="1" si="56"/>
        <v>317</v>
      </c>
      <c r="B474" s="203">
        <f t="shared" ca="1" si="50"/>
        <v>41047</v>
      </c>
      <c r="C474" s="304" t="str">
        <f t="shared" ca="1" si="51"/>
        <v>By  Rentals  Rs/- 10</v>
      </c>
      <c r="D474" s="192">
        <f t="shared" ca="1" si="52"/>
        <v>0</v>
      </c>
      <c r="E474" s="192">
        <f t="shared" ca="1" si="53"/>
        <v>10</v>
      </c>
      <c r="F474" s="193">
        <f t="shared" ca="1" si="54"/>
        <v>0</v>
      </c>
      <c r="G474" s="80">
        <f ca="1">IFERROR(IF(AND(ABS(SUMIFS(D$2:D474,J$2:J474,J474)-SUMIFS(E$2:E474,J$2:J474,J474)+VLOOKUP(J474,Master!B$1:F$101,5,FALSE))&gt;1000,CD&lt;&gt;PD),"XXXXX",IFERROR(SUMIFS(D$2:D474,J$2:J474,J474)-SUMIFS(E$2:E474,J$2:J474,J474)+VLOOKUP(J474,Master!B$1:F$101,5,FALSE),IF(H474&gt;EOF,"","Balance"))),IF(H474&gt;EOF,"","Balance"))</f>
        <v>-970</v>
      </c>
      <c r="H474" s="45">
        <f ca="1">IFERROR(IF(COUNTIF(H$2:H473,H473)&gt;VLOOKUP(H473,LC,2,FALSE),H473+1,H473),"")</f>
        <v>27</v>
      </c>
      <c r="I474" s="45">
        <f ca="1">IFERROR(VLOOKUP(H474,IF(H474=H473,INDIRECT("JournalEntry!"&amp;JournalEntry!D$2214&amp;I473+1&amp;JournalEntry!L$2214),INDIRECT("JournalEntry!"&amp;JournalEntry!C$2214)),2,FALSE),"")</f>
        <v>635</v>
      </c>
      <c r="J474" s="191" t="str">
        <f t="shared" ca="1" si="55"/>
        <v>Cash</v>
      </c>
    </row>
    <row r="475" spans="1:10">
      <c r="A475" s="205">
        <f t="shared" ca="1" si="56"/>
        <v>318</v>
      </c>
      <c r="B475" s="203">
        <f t="shared" ca="1" si="50"/>
        <v>41069</v>
      </c>
      <c r="C475" s="304" t="str">
        <f t="shared" ca="1" si="51"/>
        <v>By  Entertainment  Rs/- 10</v>
      </c>
      <c r="D475" s="192">
        <f t="shared" ca="1" si="52"/>
        <v>0</v>
      </c>
      <c r="E475" s="192">
        <f t="shared" ca="1" si="53"/>
        <v>10</v>
      </c>
      <c r="F475" s="193">
        <f t="shared" ca="1" si="54"/>
        <v>0</v>
      </c>
      <c r="G475" s="80">
        <f ca="1">IFERROR(IF(AND(ABS(SUMIFS(D$2:D475,J$2:J475,J475)-SUMIFS(E$2:E475,J$2:J475,J475)+VLOOKUP(J475,Master!B$1:F$101,5,FALSE))&gt;1000,CD&lt;&gt;PD),"XXXXX",IFERROR(SUMIFS(D$2:D475,J$2:J475,J475)-SUMIFS(E$2:E475,J$2:J475,J475)+VLOOKUP(J475,Master!B$1:F$101,5,FALSE),IF(H475&gt;EOF,"","Balance"))),IF(H475&gt;EOF,"","Balance"))</f>
        <v>-980</v>
      </c>
      <c r="H475" s="45">
        <f ca="1">IFERROR(IF(COUNTIF(H$2:H474,H474)&gt;VLOOKUP(H474,LC,2,FALSE),H474+1,H474),"")</f>
        <v>27</v>
      </c>
      <c r="I475" s="45">
        <f ca="1">IFERROR(VLOOKUP(H475,IF(H475=H474,INDIRECT("JournalEntry!"&amp;JournalEntry!D$2214&amp;I474+1&amp;JournalEntry!L$2214),INDIRECT("JournalEntry!"&amp;JournalEntry!C$2214)),2,FALSE),"")</f>
        <v>637</v>
      </c>
      <c r="J475" s="191" t="str">
        <f t="shared" ca="1" si="55"/>
        <v>Cash</v>
      </c>
    </row>
    <row r="476" spans="1:10">
      <c r="A476" s="205">
        <f t="shared" ca="1" si="56"/>
        <v>319</v>
      </c>
      <c r="B476" s="203">
        <f t="shared" ca="1" si="50"/>
        <v>41266</v>
      </c>
      <c r="C476" s="304" t="str">
        <f t="shared" ca="1" si="51"/>
        <v>By  Lodging  Rs/- 6</v>
      </c>
      <c r="D476" s="192">
        <f t="shared" ca="1" si="52"/>
        <v>0</v>
      </c>
      <c r="E476" s="192">
        <f t="shared" ca="1" si="53"/>
        <v>6</v>
      </c>
      <c r="F476" s="193">
        <f t="shared" ca="1" si="54"/>
        <v>0</v>
      </c>
      <c r="G476" s="80">
        <f ca="1">IFERROR(IF(AND(ABS(SUMIFS(D$2:D476,J$2:J476,J476)-SUMIFS(E$2:E476,J$2:J476,J476)+VLOOKUP(J476,Master!B$1:F$101,5,FALSE))&gt;1000,CD&lt;&gt;PD),"XXXXX",IFERROR(SUMIFS(D$2:D476,J$2:J476,J476)-SUMIFS(E$2:E476,J$2:J476,J476)+VLOOKUP(J476,Master!B$1:F$101,5,FALSE),IF(H476&gt;EOF,"","Balance"))),IF(H476&gt;EOF,"","Balance"))</f>
        <v>-986</v>
      </c>
      <c r="H476" s="45">
        <f ca="1">IFERROR(IF(COUNTIF(H$2:H475,H475)&gt;VLOOKUP(H475,LC,2,FALSE),H475+1,H475),"")</f>
        <v>27</v>
      </c>
      <c r="I476" s="45">
        <f ca="1">IFERROR(VLOOKUP(H476,IF(H476=H475,INDIRECT("JournalEntry!"&amp;JournalEntry!D$2214&amp;I475+1&amp;JournalEntry!L$2214),INDIRECT("JournalEntry!"&amp;JournalEntry!C$2214)),2,FALSE),"")</f>
        <v>639</v>
      </c>
      <c r="J476" s="191" t="str">
        <f t="shared" ca="1" si="55"/>
        <v>Cash</v>
      </c>
    </row>
    <row r="477" spans="1:10">
      <c r="A477" s="205">
        <f t="shared" ca="1" si="56"/>
        <v>320</v>
      </c>
      <c r="B477" s="203">
        <f t="shared" ca="1" si="50"/>
        <v>41074</v>
      </c>
      <c r="C477" s="304" t="str">
        <f t="shared" ca="1" si="51"/>
        <v>By  Parking Fees  Rs/- 1</v>
      </c>
      <c r="D477" s="192">
        <f t="shared" ca="1" si="52"/>
        <v>0</v>
      </c>
      <c r="E477" s="192">
        <f t="shared" ca="1" si="53"/>
        <v>1</v>
      </c>
      <c r="F477" s="193">
        <f t="shared" ca="1" si="54"/>
        <v>0</v>
      </c>
      <c r="G477" s="80">
        <f ca="1">IFERROR(IF(AND(ABS(SUMIFS(D$2:D477,J$2:J477,J477)-SUMIFS(E$2:E477,J$2:J477,J477)+VLOOKUP(J477,Master!B$1:F$101,5,FALSE))&gt;1000,CD&lt;&gt;PD),"XXXXX",IFERROR(SUMIFS(D$2:D477,J$2:J477,J477)-SUMIFS(E$2:E477,J$2:J477,J477)+VLOOKUP(J477,Master!B$1:F$101,5,FALSE),IF(H477&gt;EOF,"","Balance"))),IF(H477&gt;EOF,"","Balance"))</f>
        <v>-987</v>
      </c>
      <c r="H477" s="45">
        <f ca="1">IFERROR(IF(COUNTIF(H$2:H476,H476)&gt;VLOOKUP(H476,LC,2,FALSE),H476+1,H476),"")</f>
        <v>27</v>
      </c>
      <c r="I477" s="45">
        <f ca="1">IFERROR(VLOOKUP(H477,IF(H477=H476,INDIRECT("JournalEntry!"&amp;JournalEntry!D$2214&amp;I476+1&amp;JournalEntry!L$2214),INDIRECT("JournalEntry!"&amp;JournalEntry!C$2214)),2,FALSE),"")</f>
        <v>641</v>
      </c>
      <c r="J477" s="191" t="str">
        <f t="shared" ca="1" si="55"/>
        <v>Cash</v>
      </c>
    </row>
    <row r="478" spans="1:10">
      <c r="A478" s="205">
        <f t="shared" ca="1" si="56"/>
        <v>321</v>
      </c>
      <c r="B478" s="203">
        <f t="shared" ca="1" si="50"/>
        <v>41202</v>
      </c>
      <c r="C478" s="304" t="str">
        <f t="shared" ca="1" si="51"/>
        <v>By  Insurance Rs/- 4</v>
      </c>
      <c r="D478" s="192">
        <f t="shared" ca="1" si="52"/>
        <v>0</v>
      </c>
      <c r="E478" s="192">
        <f t="shared" ca="1" si="53"/>
        <v>4</v>
      </c>
      <c r="F478" s="193">
        <f t="shared" ca="1" si="54"/>
        <v>0</v>
      </c>
      <c r="G478" s="80">
        <f ca="1">IFERROR(IF(AND(ABS(SUMIFS(D$2:D478,J$2:J478,J478)-SUMIFS(E$2:E478,J$2:J478,J478)+VLOOKUP(J478,Master!B$1:F$101,5,FALSE))&gt;1000,CD&lt;&gt;PD),"XXXXX",IFERROR(SUMIFS(D$2:D478,J$2:J478,J478)-SUMIFS(E$2:E478,J$2:J478,J478)+VLOOKUP(J478,Master!B$1:F$101,5,FALSE),IF(H478&gt;EOF,"","Balance"))),IF(H478&gt;EOF,"","Balance"))</f>
        <v>-991</v>
      </c>
      <c r="H478" s="45">
        <f ca="1">IFERROR(IF(COUNTIF(H$2:H477,H477)&gt;VLOOKUP(H477,LC,2,FALSE),H477+1,H477),"")</f>
        <v>27</v>
      </c>
      <c r="I478" s="45">
        <f ca="1">IFERROR(VLOOKUP(H478,IF(H478=H477,INDIRECT("JournalEntry!"&amp;JournalEntry!D$2214&amp;I477+1&amp;JournalEntry!L$2214),INDIRECT("JournalEntry!"&amp;JournalEntry!C$2214)),2,FALSE),"")</f>
        <v>643</v>
      </c>
      <c r="J478" s="191" t="str">
        <f t="shared" ca="1" si="55"/>
        <v>Cash</v>
      </c>
    </row>
    <row r="479" spans="1:10">
      <c r="A479" s="205">
        <f t="shared" ca="1" si="56"/>
        <v>322</v>
      </c>
      <c r="B479" s="203">
        <f t="shared" ca="1" si="50"/>
        <v>41046</v>
      </c>
      <c r="C479" s="304" t="str">
        <f t="shared" ca="1" si="51"/>
        <v>By  Rentals  Rs/- 7</v>
      </c>
      <c r="D479" s="192">
        <f t="shared" ca="1" si="52"/>
        <v>0</v>
      </c>
      <c r="E479" s="192">
        <f t="shared" ca="1" si="53"/>
        <v>7</v>
      </c>
      <c r="F479" s="193">
        <f t="shared" ca="1" si="54"/>
        <v>0</v>
      </c>
      <c r="G479" s="80">
        <f ca="1">IFERROR(IF(AND(ABS(SUMIFS(D$2:D479,J$2:J479,J479)-SUMIFS(E$2:E479,J$2:J479,J479)+VLOOKUP(J479,Master!B$1:F$101,5,FALSE))&gt;1000,CD&lt;&gt;PD),"XXXXX",IFERROR(SUMIFS(D$2:D479,J$2:J479,J479)-SUMIFS(E$2:E479,J$2:J479,J479)+VLOOKUP(J479,Master!B$1:F$101,5,FALSE),IF(H479&gt;EOF,"","Balance"))),IF(H479&gt;EOF,"","Balance"))</f>
        <v>-998</v>
      </c>
      <c r="H479" s="45">
        <f ca="1">IFERROR(IF(COUNTIF(H$2:H478,H478)&gt;VLOOKUP(H478,LC,2,FALSE),H478+1,H478),"")</f>
        <v>27</v>
      </c>
      <c r="I479" s="45">
        <f ca="1">IFERROR(VLOOKUP(H479,IF(H479=H478,INDIRECT("JournalEntry!"&amp;JournalEntry!D$2214&amp;I478+1&amp;JournalEntry!L$2214),INDIRECT("JournalEntry!"&amp;JournalEntry!C$2214)),2,FALSE),"")</f>
        <v>645</v>
      </c>
      <c r="J479" s="191" t="str">
        <f t="shared" ca="1" si="55"/>
        <v>Cash</v>
      </c>
    </row>
    <row r="480" spans="1:10">
      <c r="A480" s="205">
        <f t="shared" ca="1" si="56"/>
        <v>323</v>
      </c>
      <c r="B480" s="203">
        <f t="shared" ca="1" si="50"/>
        <v>41167</v>
      </c>
      <c r="C480" s="304" t="str">
        <f t="shared" ca="1" si="51"/>
        <v>By  Entertainment  Rs/- 9</v>
      </c>
      <c r="D480" s="192">
        <f t="shared" ca="1" si="52"/>
        <v>0</v>
      </c>
      <c r="E480" s="192">
        <f t="shared" ca="1" si="53"/>
        <v>9</v>
      </c>
      <c r="F480" s="193">
        <f t="shared" ca="1" si="54"/>
        <v>0</v>
      </c>
      <c r="G480" s="80" t="str">
        <f ca="1">IFERROR(IF(AND(ABS(SUMIFS(D$2:D480,J$2:J480,J480)-SUMIFS(E$2:E480,J$2:J480,J480)+VLOOKUP(J480,Master!B$1:F$101,5,FALSE))&gt;1000,CD&lt;&gt;PD),"XXXXX",IFERROR(SUMIFS(D$2:D480,J$2:J480,J480)-SUMIFS(E$2:E480,J$2:J480,J480)+VLOOKUP(J480,Master!B$1:F$101,5,FALSE),IF(H480&gt;EOF,"","Balance"))),IF(H480&gt;EOF,"","Balance"))</f>
        <v>XXXXX</v>
      </c>
      <c r="H480" s="45">
        <f ca="1">IFERROR(IF(COUNTIF(H$2:H479,H479)&gt;VLOOKUP(H479,LC,2,FALSE),H479+1,H479),"")</f>
        <v>27</v>
      </c>
      <c r="I480" s="45">
        <f ca="1">IFERROR(VLOOKUP(H480,IF(H480=H479,INDIRECT("JournalEntry!"&amp;JournalEntry!D$2214&amp;I479+1&amp;JournalEntry!L$2214),INDIRECT("JournalEntry!"&amp;JournalEntry!C$2214)),2,FALSE),"")</f>
        <v>647</v>
      </c>
      <c r="J480" s="191" t="str">
        <f t="shared" ca="1" si="55"/>
        <v>Cash</v>
      </c>
    </row>
    <row r="481" spans="1:10">
      <c r="A481" s="205">
        <f t="shared" ca="1" si="56"/>
        <v>324</v>
      </c>
      <c r="B481" s="203">
        <f t="shared" ca="1" si="50"/>
        <v>41268</v>
      </c>
      <c r="C481" s="304" t="str">
        <f t="shared" ca="1" si="51"/>
        <v>By  Lodging  Rs/- 6</v>
      </c>
      <c r="D481" s="192">
        <f t="shared" ca="1" si="52"/>
        <v>0</v>
      </c>
      <c r="E481" s="192">
        <f t="shared" ca="1" si="53"/>
        <v>6</v>
      </c>
      <c r="F481" s="193">
        <f t="shared" ca="1" si="54"/>
        <v>0</v>
      </c>
      <c r="G481" s="80" t="str">
        <f ca="1">IFERROR(IF(AND(ABS(SUMIFS(D$2:D481,J$2:J481,J481)-SUMIFS(E$2:E481,J$2:J481,J481)+VLOOKUP(J481,Master!B$1:F$101,5,FALSE))&gt;1000,CD&lt;&gt;PD),"XXXXX",IFERROR(SUMIFS(D$2:D481,J$2:J481,J481)-SUMIFS(E$2:E481,J$2:J481,J481)+VLOOKUP(J481,Master!B$1:F$101,5,FALSE),IF(H481&gt;EOF,"","Balance"))),IF(H481&gt;EOF,"","Balance"))</f>
        <v>XXXXX</v>
      </c>
      <c r="H481" s="45">
        <f ca="1">IFERROR(IF(COUNTIF(H$2:H480,H480)&gt;VLOOKUP(H480,LC,2,FALSE),H480+1,H480),"")</f>
        <v>27</v>
      </c>
      <c r="I481" s="45">
        <f ca="1">IFERROR(VLOOKUP(H481,IF(H481=H480,INDIRECT("JournalEntry!"&amp;JournalEntry!D$2214&amp;I480+1&amp;JournalEntry!L$2214),INDIRECT("JournalEntry!"&amp;JournalEntry!C$2214)),2,FALSE),"")</f>
        <v>649</v>
      </c>
      <c r="J481" s="191" t="str">
        <f t="shared" ca="1" si="55"/>
        <v>Cash</v>
      </c>
    </row>
    <row r="482" spans="1:10">
      <c r="A482" s="205">
        <f t="shared" ca="1" si="56"/>
        <v>325</v>
      </c>
      <c r="B482" s="203">
        <f t="shared" ca="1" si="50"/>
        <v>41153</v>
      </c>
      <c r="C482" s="304" t="str">
        <f t="shared" ca="1" si="51"/>
        <v>By  Parking Fees  Rs/- 7</v>
      </c>
      <c r="D482" s="192">
        <f t="shared" ca="1" si="52"/>
        <v>0</v>
      </c>
      <c r="E482" s="192">
        <f t="shared" ca="1" si="53"/>
        <v>7</v>
      </c>
      <c r="F482" s="193">
        <f t="shared" ca="1" si="54"/>
        <v>0</v>
      </c>
      <c r="G482" s="80" t="str">
        <f ca="1">IFERROR(IF(AND(ABS(SUMIFS(D$2:D482,J$2:J482,J482)-SUMIFS(E$2:E482,J$2:J482,J482)+VLOOKUP(J482,Master!B$1:F$101,5,FALSE))&gt;1000,CD&lt;&gt;PD),"XXXXX",IFERROR(SUMIFS(D$2:D482,J$2:J482,J482)-SUMIFS(E$2:E482,J$2:J482,J482)+VLOOKUP(J482,Master!B$1:F$101,5,FALSE),IF(H482&gt;EOF,"","Balance"))),IF(H482&gt;EOF,"","Balance"))</f>
        <v>XXXXX</v>
      </c>
      <c r="H482" s="45">
        <f ca="1">IFERROR(IF(COUNTIF(H$2:H481,H481)&gt;VLOOKUP(H481,LC,2,FALSE),H481+1,H481),"")</f>
        <v>27</v>
      </c>
      <c r="I482" s="45">
        <f ca="1">IFERROR(VLOOKUP(H482,IF(H482=H481,INDIRECT("JournalEntry!"&amp;JournalEntry!D$2214&amp;I481+1&amp;JournalEntry!L$2214),INDIRECT("JournalEntry!"&amp;JournalEntry!C$2214)),2,FALSE),"")</f>
        <v>651</v>
      </c>
      <c r="J482" s="191" t="str">
        <f t="shared" ca="1" si="55"/>
        <v>Cash</v>
      </c>
    </row>
    <row r="483" spans="1:10">
      <c r="A483" s="205">
        <f t="shared" ca="1" si="56"/>
        <v>326</v>
      </c>
      <c r="B483" s="203">
        <f t="shared" ca="1" si="50"/>
        <v>41154</v>
      </c>
      <c r="C483" s="304" t="str">
        <f t="shared" ca="1" si="51"/>
        <v>By  Insurance Rs/- 1</v>
      </c>
      <c r="D483" s="192">
        <f t="shared" ca="1" si="52"/>
        <v>0</v>
      </c>
      <c r="E483" s="192">
        <f t="shared" ca="1" si="53"/>
        <v>1</v>
      </c>
      <c r="F483" s="193">
        <f t="shared" ca="1" si="54"/>
        <v>0</v>
      </c>
      <c r="G483" s="80" t="str">
        <f ca="1">IFERROR(IF(AND(ABS(SUMIFS(D$2:D483,J$2:J483,J483)-SUMIFS(E$2:E483,J$2:J483,J483)+VLOOKUP(J483,Master!B$1:F$101,5,FALSE))&gt;1000,CD&lt;&gt;PD),"XXXXX",IFERROR(SUMIFS(D$2:D483,J$2:J483,J483)-SUMIFS(E$2:E483,J$2:J483,J483)+VLOOKUP(J483,Master!B$1:F$101,5,FALSE),IF(H483&gt;EOF,"","Balance"))),IF(H483&gt;EOF,"","Balance"))</f>
        <v>XXXXX</v>
      </c>
      <c r="H483" s="45">
        <f ca="1">IFERROR(IF(COUNTIF(H$2:H482,H482)&gt;VLOOKUP(H482,LC,2,FALSE),H482+1,H482),"")</f>
        <v>27</v>
      </c>
      <c r="I483" s="45">
        <f ca="1">IFERROR(VLOOKUP(H483,IF(H483=H482,INDIRECT("JournalEntry!"&amp;JournalEntry!D$2214&amp;I482+1&amp;JournalEntry!L$2214),INDIRECT("JournalEntry!"&amp;JournalEntry!C$2214)),2,FALSE),"")</f>
        <v>653</v>
      </c>
      <c r="J483" s="191" t="str">
        <f t="shared" ca="1" si="55"/>
        <v>Cash</v>
      </c>
    </row>
    <row r="484" spans="1:10">
      <c r="A484" s="205">
        <f t="shared" ca="1" si="56"/>
        <v>327</v>
      </c>
      <c r="B484" s="203">
        <f t="shared" ca="1" si="50"/>
        <v>41125</v>
      </c>
      <c r="C484" s="304" t="str">
        <f t="shared" ca="1" si="51"/>
        <v>By  Rentals  Rs/- 9</v>
      </c>
      <c r="D484" s="192">
        <f t="shared" ca="1" si="52"/>
        <v>0</v>
      </c>
      <c r="E484" s="192">
        <f t="shared" ca="1" si="53"/>
        <v>9</v>
      </c>
      <c r="F484" s="193">
        <f t="shared" ca="1" si="54"/>
        <v>0</v>
      </c>
      <c r="G484" s="80" t="str">
        <f ca="1">IFERROR(IF(AND(ABS(SUMIFS(D$2:D484,J$2:J484,J484)-SUMIFS(E$2:E484,J$2:J484,J484)+VLOOKUP(J484,Master!B$1:F$101,5,FALSE))&gt;1000,CD&lt;&gt;PD),"XXXXX",IFERROR(SUMIFS(D$2:D484,J$2:J484,J484)-SUMIFS(E$2:E484,J$2:J484,J484)+VLOOKUP(J484,Master!B$1:F$101,5,FALSE),IF(H484&gt;EOF,"","Balance"))),IF(H484&gt;EOF,"","Balance"))</f>
        <v>XXXXX</v>
      </c>
      <c r="H484" s="45">
        <f ca="1">IFERROR(IF(COUNTIF(H$2:H483,H483)&gt;VLOOKUP(H483,LC,2,FALSE),H483+1,H483),"")</f>
        <v>27</v>
      </c>
      <c r="I484" s="45">
        <f ca="1">IFERROR(VLOOKUP(H484,IF(H484=H483,INDIRECT("JournalEntry!"&amp;JournalEntry!D$2214&amp;I483+1&amp;JournalEntry!L$2214),INDIRECT("JournalEntry!"&amp;JournalEntry!C$2214)),2,FALSE),"")</f>
        <v>655</v>
      </c>
      <c r="J484" s="191" t="str">
        <f t="shared" ca="1" si="55"/>
        <v>Cash</v>
      </c>
    </row>
    <row r="485" spans="1:10">
      <c r="A485" s="205">
        <f t="shared" ca="1" si="56"/>
        <v>328</v>
      </c>
      <c r="B485" s="203">
        <f t="shared" ca="1" si="50"/>
        <v>41010</v>
      </c>
      <c r="C485" s="304" t="str">
        <f t="shared" ca="1" si="51"/>
        <v>By  Entertainment  Rs/- 3</v>
      </c>
      <c r="D485" s="192">
        <f t="shared" ca="1" si="52"/>
        <v>0</v>
      </c>
      <c r="E485" s="192">
        <f t="shared" ca="1" si="53"/>
        <v>3</v>
      </c>
      <c r="F485" s="193">
        <f t="shared" ca="1" si="54"/>
        <v>0</v>
      </c>
      <c r="G485" s="80" t="str">
        <f ca="1">IFERROR(IF(AND(ABS(SUMIFS(D$2:D485,J$2:J485,J485)-SUMIFS(E$2:E485,J$2:J485,J485)+VLOOKUP(J485,Master!B$1:F$101,5,FALSE))&gt;1000,CD&lt;&gt;PD),"XXXXX",IFERROR(SUMIFS(D$2:D485,J$2:J485,J485)-SUMIFS(E$2:E485,J$2:J485,J485)+VLOOKUP(J485,Master!B$1:F$101,5,FALSE),IF(H485&gt;EOF,"","Balance"))),IF(H485&gt;EOF,"","Balance"))</f>
        <v>XXXXX</v>
      </c>
      <c r="H485" s="45">
        <f ca="1">IFERROR(IF(COUNTIF(H$2:H484,H484)&gt;VLOOKUP(H484,LC,2,FALSE),H484+1,H484),"")</f>
        <v>27</v>
      </c>
      <c r="I485" s="45">
        <f ca="1">IFERROR(VLOOKUP(H485,IF(H485=H484,INDIRECT("JournalEntry!"&amp;JournalEntry!D$2214&amp;I484+1&amp;JournalEntry!L$2214),INDIRECT("JournalEntry!"&amp;JournalEntry!C$2214)),2,FALSE),"")</f>
        <v>657</v>
      </c>
      <c r="J485" s="191" t="str">
        <f t="shared" ca="1" si="55"/>
        <v>Cash</v>
      </c>
    </row>
    <row r="486" spans="1:10">
      <c r="A486" s="205">
        <f t="shared" ca="1" si="56"/>
        <v>329</v>
      </c>
      <c r="B486" s="203">
        <f t="shared" ca="1" si="50"/>
        <v>41253</v>
      </c>
      <c r="C486" s="304" t="str">
        <f t="shared" ca="1" si="51"/>
        <v>By  Lodging  Rs/- 6</v>
      </c>
      <c r="D486" s="192">
        <f t="shared" ca="1" si="52"/>
        <v>0</v>
      </c>
      <c r="E486" s="192">
        <f t="shared" ca="1" si="53"/>
        <v>6</v>
      </c>
      <c r="F486" s="193">
        <f t="shared" ca="1" si="54"/>
        <v>0</v>
      </c>
      <c r="G486" s="80" t="str">
        <f ca="1">IFERROR(IF(AND(ABS(SUMIFS(D$2:D486,J$2:J486,J486)-SUMIFS(E$2:E486,J$2:J486,J486)+VLOOKUP(J486,Master!B$1:F$101,5,FALSE))&gt;1000,CD&lt;&gt;PD),"XXXXX",IFERROR(SUMIFS(D$2:D486,J$2:J486,J486)-SUMIFS(E$2:E486,J$2:J486,J486)+VLOOKUP(J486,Master!B$1:F$101,5,FALSE),IF(H486&gt;EOF,"","Balance"))),IF(H486&gt;EOF,"","Balance"))</f>
        <v>XXXXX</v>
      </c>
      <c r="H486" s="45">
        <f ca="1">IFERROR(IF(COUNTIF(H$2:H485,H485)&gt;VLOOKUP(H485,LC,2,FALSE),H485+1,H485),"")</f>
        <v>27</v>
      </c>
      <c r="I486" s="45">
        <f ca="1">IFERROR(VLOOKUP(H486,IF(H486=H485,INDIRECT("JournalEntry!"&amp;JournalEntry!D$2214&amp;I485+1&amp;JournalEntry!L$2214),INDIRECT("JournalEntry!"&amp;JournalEntry!C$2214)),2,FALSE),"")</f>
        <v>659</v>
      </c>
      <c r="J486" s="191" t="str">
        <f t="shared" ca="1" si="55"/>
        <v>Cash</v>
      </c>
    </row>
    <row r="487" spans="1:10">
      <c r="A487" s="205">
        <f t="shared" ca="1" si="56"/>
        <v>330</v>
      </c>
      <c r="B487" s="203">
        <f t="shared" ca="1" si="50"/>
        <v>41262</v>
      </c>
      <c r="C487" s="304" t="str">
        <f t="shared" ca="1" si="51"/>
        <v>By  Parking Fees  Rs/- 4</v>
      </c>
      <c r="D487" s="192">
        <f t="shared" ca="1" si="52"/>
        <v>0</v>
      </c>
      <c r="E487" s="192">
        <f t="shared" ca="1" si="53"/>
        <v>4</v>
      </c>
      <c r="F487" s="193">
        <f t="shared" ca="1" si="54"/>
        <v>0</v>
      </c>
      <c r="G487" s="80" t="str">
        <f ca="1">IFERROR(IF(AND(ABS(SUMIFS(D$2:D487,J$2:J487,J487)-SUMIFS(E$2:E487,J$2:J487,J487)+VLOOKUP(J487,Master!B$1:F$101,5,FALSE))&gt;1000,CD&lt;&gt;PD),"XXXXX",IFERROR(SUMIFS(D$2:D487,J$2:J487,J487)-SUMIFS(E$2:E487,J$2:J487,J487)+VLOOKUP(J487,Master!B$1:F$101,5,FALSE),IF(H487&gt;EOF,"","Balance"))),IF(H487&gt;EOF,"","Balance"))</f>
        <v>XXXXX</v>
      </c>
      <c r="H487" s="45">
        <f ca="1">IFERROR(IF(COUNTIF(H$2:H486,H486)&gt;VLOOKUP(H486,LC,2,FALSE),H486+1,H486),"")</f>
        <v>27</v>
      </c>
      <c r="I487" s="45">
        <f ca="1">IFERROR(VLOOKUP(H487,IF(H487=H486,INDIRECT("JournalEntry!"&amp;JournalEntry!D$2214&amp;I486+1&amp;JournalEntry!L$2214),INDIRECT("JournalEntry!"&amp;JournalEntry!C$2214)),2,FALSE),"")</f>
        <v>661</v>
      </c>
      <c r="J487" s="191" t="str">
        <f t="shared" ca="1" si="55"/>
        <v>Cash</v>
      </c>
    </row>
    <row r="488" spans="1:10">
      <c r="A488" s="205">
        <f t="shared" ca="1" si="56"/>
        <v>331</v>
      </c>
      <c r="B488" s="203">
        <f t="shared" ca="1" si="50"/>
        <v>41126</v>
      </c>
      <c r="C488" s="304" t="str">
        <f t="shared" ca="1" si="51"/>
        <v>By  Insurance Rs/- 5</v>
      </c>
      <c r="D488" s="192">
        <f t="shared" ca="1" si="52"/>
        <v>0</v>
      </c>
      <c r="E488" s="192">
        <f t="shared" ca="1" si="53"/>
        <v>5</v>
      </c>
      <c r="F488" s="193">
        <f t="shared" ca="1" si="54"/>
        <v>0</v>
      </c>
      <c r="G488" s="80" t="str">
        <f ca="1">IFERROR(IF(AND(ABS(SUMIFS(D$2:D488,J$2:J488,J488)-SUMIFS(E$2:E488,J$2:J488,J488)+VLOOKUP(J488,Master!B$1:F$101,5,FALSE))&gt;1000,CD&lt;&gt;PD),"XXXXX",IFERROR(SUMIFS(D$2:D488,J$2:J488,J488)-SUMIFS(E$2:E488,J$2:J488,J488)+VLOOKUP(J488,Master!B$1:F$101,5,FALSE),IF(H488&gt;EOF,"","Balance"))),IF(H488&gt;EOF,"","Balance"))</f>
        <v>XXXXX</v>
      </c>
      <c r="H488" s="45">
        <f ca="1">IFERROR(IF(COUNTIF(H$2:H487,H487)&gt;VLOOKUP(H487,LC,2,FALSE),H487+1,H487),"")</f>
        <v>27</v>
      </c>
      <c r="I488" s="45">
        <f ca="1">IFERROR(VLOOKUP(H488,IF(H488=H487,INDIRECT("JournalEntry!"&amp;JournalEntry!D$2214&amp;I487+1&amp;JournalEntry!L$2214),INDIRECT("JournalEntry!"&amp;JournalEntry!C$2214)),2,FALSE),"")</f>
        <v>663</v>
      </c>
      <c r="J488" s="191" t="str">
        <f t="shared" ca="1" si="55"/>
        <v>Cash</v>
      </c>
    </row>
    <row r="489" spans="1:10">
      <c r="A489" s="205">
        <f t="shared" ca="1" si="56"/>
        <v>332</v>
      </c>
      <c r="B489" s="203">
        <f t="shared" ca="1" si="50"/>
        <v>41093</v>
      </c>
      <c r="C489" s="304" t="str">
        <f t="shared" ca="1" si="51"/>
        <v>By Bank Rs/-9</v>
      </c>
      <c r="D489" s="192">
        <f t="shared" ca="1" si="52"/>
        <v>0</v>
      </c>
      <c r="E489" s="192">
        <f t="shared" ca="1" si="53"/>
        <v>1</v>
      </c>
      <c r="F489" s="193">
        <f t="shared" ca="1" si="54"/>
        <v>0</v>
      </c>
      <c r="G489" s="80" t="str">
        <f ca="1">IFERROR(IF(AND(ABS(SUMIFS(D$2:D489,J$2:J489,J489)-SUMIFS(E$2:E489,J$2:J489,J489)+VLOOKUP(J489,Master!B$1:F$101,5,FALSE))&gt;1000,CD&lt;&gt;PD),"XXXXX",IFERROR(SUMIFS(D$2:D489,J$2:J489,J489)-SUMIFS(E$2:E489,J$2:J489,J489)+VLOOKUP(J489,Master!B$1:F$101,5,FALSE),IF(H489&gt;EOF,"","Balance"))),IF(H489&gt;EOF,"","Balance"))</f>
        <v>XXXXX</v>
      </c>
      <c r="H489" s="45">
        <f ca="1">IFERROR(IF(COUNTIF(H$2:H488,H488)&gt;VLOOKUP(H488,LC,2,FALSE),H488+1,H488),"")</f>
        <v>27</v>
      </c>
      <c r="I489" s="45">
        <f ca="1">IFERROR(VLOOKUP(H489,IF(H489=H488,INDIRECT("JournalEntry!"&amp;JournalEntry!D$2214&amp;I488+1&amp;JournalEntry!L$2214),INDIRECT("JournalEntry!"&amp;JournalEntry!C$2214)),2,FALSE),"")</f>
        <v>665</v>
      </c>
      <c r="J489" s="191" t="str">
        <f t="shared" ca="1" si="55"/>
        <v>Cash</v>
      </c>
    </row>
    <row r="490" spans="1:10">
      <c r="A490" s="205">
        <f t="shared" ca="1" si="56"/>
        <v>333</v>
      </c>
      <c r="B490" s="203">
        <f t="shared" ca="1" si="50"/>
        <v>41135</v>
      </c>
      <c r="C490" s="304" t="str">
        <f t="shared" ca="1" si="51"/>
        <v>By Finance Cost Rs/- 5</v>
      </c>
      <c r="D490" s="192">
        <f t="shared" ca="1" si="52"/>
        <v>0</v>
      </c>
      <c r="E490" s="192">
        <f t="shared" ca="1" si="53"/>
        <v>5</v>
      </c>
      <c r="F490" s="193">
        <f t="shared" ca="1" si="54"/>
        <v>0</v>
      </c>
      <c r="G490" s="80" t="str">
        <f ca="1">IFERROR(IF(AND(ABS(SUMIFS(D$2:D490,J$2:J490,J490)-SUMIFS(E$2:E490,J$2:J490,J490)+VLOOKUP(J490,Master!B$1:F$101,5,FALSE))&gt;1000,CD&lt;&gt;PD),"XXXXX",IFERROR(SUMIFS(D$2:D490,J$2:J490,J490)-SUMIFS(E$2:E490,J$2:J490,J490)+VLOOKUP(J490,Master!B$1:F$101,5,FALSE),IF(H490&gt;EOF,"","Balance"))),IF(H490&gt;EOF,"","Balance"))</f>
        <v>XXXXX</v>
      </c>
      <c r="H490" s="45">
        <f ca="1">IFERROR(IF(COUNTIF(H$2:H489,H489)&gt;VLOOKUP(H489,LC,2,FALSE),H489+1,H489),"")</f>
        <v>27</v>
      </c>
      <c r="I490" s="45">
        <f ca="1">IFERROR(VLOOKUP(H490,IF(H490=H489,INDIRECT("JournalEntry!"&amp;JournalEntry!D$2214&amp;I489+1&amp;JournalEntry!L$2214),INDIRECT("JournalEntry!"&amp;JournalEntry!C$2214)),2,FALSE),"")</f>
        <v>668</v>
      </c>
      <c r="J490" s="191" t="str">
        <f t="shared" ca="1" si="55"/>
        <v>Cash</v>
      </c>
    </row>
    <row r="491" spans="1:10">
      <c r="A491" s="205">
        <f t="shared" ca="1" si="56"/>
        <v>334</v>
      </c>
      <c r="B491" s="203">
        <f t="shared" ca="1" si="50"/>
        <v>41153</v>
      </c>
      <c r="C491" s="304" t="str">
        <f t="shared" ca="1" si="51"/>
        <v>By  Heat Rs/- 10</v>
      </c>
      <c r="D491" s="192">
        <f t="shared" ca="1" si="52"/>
        <v>0</v>
      </c>
      <c r="E491" s="192">
        <f t="shared" ca="1" si="53"/>
        <v>10</v>
      </c>
      <c r="F491" s="193">
        <f t="shared" ca="1" si="54"/>
        <v>0</v>
      </c>
      <c r="G491" s="80" t="str">
        <f ca="1">IFERROR(IF(AND(ABS(SUMIFS(D$2:D491,J$2:J491,J491)-SUMIFS(E$2:E491,J$2:J491,J491)+VLOOKUP(J491,Master!B$1:F$101,5,FALSE))&gt;1000,CD&lt;&gt;PD),"XXXXX",IFERROR(SUMIFS(D$2:D491,J$2:J491,J491)-SUMIFS(E$2:E491,J$2:J491,J491)+VLOOKUP(J491,Master!B$1:F$101,5,FALSE),IF(H491&gt;EOF,"","Balance"))),IF(H491&gt;EOF,"","Balance"))</f>
        <v>XXXXX</v>
      </c>
      <c r="H491" s="45">
        <f ca="1">IFERROR(IF(COUNTIF(H$2:H490,H490)&gt;VLOOKUP(H490,LC,2,FALSE),H490+1,H490),"")</f>
        <v>27</v>
      </c>
      <c r="I491" s="45">
        <f ca="1">IFERROR(VLOOKUP(H491,IF(H491=H490,INDIRECT("JournalEntry!"&amp;JournalEntry!D$2214&amp;I490+1&amp;JournalEntry!L$2214),INDIRECT("JournalEntry!"&amp;JournalEntry!C$2214)),2,FALSE),"")</f>
        <v>670</v>
      </c>
      <c r="J491" s="191" t="str">
        <f t="shared" ca="1" si="55"/>
        <v>Cash</v>
      </c>
    </row>
    <row r="492" spans="1:10">
      <c r="A492" s="205">
        <f t="shared" ca="1" si="56"/>
        <v>335</v>
      </c>
      <c r="B492" s="203">
        <f t="shared" ca="1" si="50"/>
        <v>41005</v>
      </c>
      <c r="C492" s="304" t="str">
        <f t="shared" ca="1" si="51"/>
        <v>By  Internet  Rs/- 2</v>
      </c>
      <c r="D492" s="192">
        <f t="shared" ca="1" si="52"/>
        <v>0</v>
      </c>
      <c r="E492" s="192">
        <f t="shared" ca="1" si="53"/>
        <v>2</v>
      </c>
      <c r="F492" s="193">
        <f t="shared" ca="1" si="54"/>
        <v>0</v>
      </c>
      <c r="G492" s="80" t="str">
        <f ca="1">IFERROR(IF(AND(ABS(SUMIFS(D$2:D492,J$2:J492,J492)-SUMIFS(E$2:E492,J$2:J492,J492)+VLOOKUP(J492,Master!B$1:F$101,5,FALSE))&gt;1000,CD&lt;&gt;PD),"XXXXX",IFERROR(SUMIFS(D$2:D492,J$2:J492,J492)-SUMIFS(E$2:E492,J$2:J492,J492)+VLOOKUP(J492,Master!B$1:F$101,5,FALSE),IF(H492&gt;EOF,"","Balance"))),IF(H492&gt;EOF,"","Balance"))</f>
        <v>XXXXX</v>
      </c>
      <c r="H492" s="45">
        <f ca="1">IFERROR(IF(COUNTIF(H$2:H491,H491)&gt;VLOOKUP(H491,LC,2,FALSE),H491+1,H491),"")</f>
        <v>27</v>
      </c>
      <c r="I492" s="45">
        <f ca="1">IFERROR(VLOOKUP(H492,IF(H492=H491,INDIRECT("JournalEntry!"&amp;JournalEntry!D$2214&amp;I491+1&amp;JournalEntry!L$2214),INDIRECT("JournalEntry!"&amp;JournalEntry!C$2214)),2,FALSE),"")</f>
        <v>672</v>
      </c>
      <c r="J492" s="191" t="str">
        <f t="shared" ca="1" si="55"/>
        <v>Cash</v>
      </c>
    </row>
    <row r="493" spans="1:10">
      <c r="A493" s="205">
        <f t="shared" ca="1" si="56"/>
        <v>336</v>
      </c>
      <c r="B493" s="203">
        <f t="shared" ca="1" si="50"/>
        <v>41209</v>
      </c>
      <c r="C493" s="304" t="str">
        <f t="shared" ca="1" si="51"/>
        <v>By  Rent or Lease  Rs/- 9</v>
      </c>
      <c r="D493" s="192">
        <f t="shared" ca="1" si="52"/>
        <v>0</v>
      </c>
      <c r="E493" s="192">
        <f t="shared" ca="1" si="53"/>
        <v>9</v>
      </c>
      <c r="F493" s="193">
        <f t="shared" ca="1" si="54"/>
        <v>0</v>
      </c>
      <c r="G493" s="80" t="str">
        <f ca="1">IFERROR(IF(AND(ABS(SUMIFS(D$2:D493,J$2:J493,J493)-SUMIFS(E$2:E493,J$2:J493,J493)+VLOOKUP(J493,Master!B$1:F$101,5,FALSE))&gt;1000,CD&lt;&gt;PD),"XXXXX",IFERROR(SUMIFS(D$2:D493,J$2:J493,J493)-SUMIFS(E$2:E493,J$2:J493,J493)+VLOOKUP(J493,Master!B$1:F$101,5,FALSE),IF(H493&gt;EOF,"","Balance"))),IF(H493&gt;EOF,"","Balance"))</f>
        <v>XXXXX</v>
      </c>
      <c r="H493" s="45">
        <f ca="1">IFERROR(IF(COUNTIF(H$2:H492,H492)&gt;VLOOKUP(H492,LC,2,FALSE),H492+1,H492),"")</f>
        <v>27</v>
      </c>
      <c r="I493" s="45">
        <f ca="1">IFERROR(VLOOKUP(H493,IF(H493=H492,INDIRECT("JournalEntry!"&amp;JournalEntry!D$2214&amp;I492+1&amp;JournalEntry!L$2214),INDIRECT("JournalEntry!"&amp;JournalEntry!C$2214)),2,FALSE),"")</f>
        <v>674</v>
      </c>
      <c r="J493" s="191" t="str">
        <f t="shared" ca="1" si="55"/>
        <v>Cash</v>
      </c>
    </row>
    <row r="494" spans="1:10">
      <c r="A494" s="205">
        <f t="shared" ca="1" si="56"/>
        <v>337</v>
      </c>
      <c r="B494" s="203">
        <f t="shared" ca="1" si="50"/>
        <v>41017</v>
      </c>
      <c r="C494" s="304" t="str">
        <f t="shared" ca="1" si="51"/>
        <v>By  Telephone  Rs/- 5</v>
      </c>
      <c r="D494" s="192">
        <f t="shared" ca="1" si="52"/>
        <v>0</v>
      </c>
      <c r="E494" s="192">
        <f t="shared" ca="1" si="53"/>
        <v>5</v>
      </c>
      <c r="F494" s="193">
        <f t="shared" ca="1" si="54"/>
        <v>0</v>
      </c>
      <c r="G494" s="80" t="str">
        <f ca="1">IFERROR(IF(AND(ABS(SUMIFS(D$2:D494,J$2:J494,J494)-SUMIFS(E$2:E494,J$2:J494,J494)+VLOOKUP(J494,Master!B$1:F$101,5,FALSE))&gt;1000,CD&lt;&gt;PD),"XXXXX",IFERROR(SUMIFS(D$2:D494,J$2:J494,J494)-SUMIFS(E$2:E494,J$2:J494,J494)+VLOOKUP(J494,Master!B$1:F$101,5,FALSE),IF(H494&gt;EOF,"","Balance"))),IF(H494&gt;EOF,"","Balance"))</f>
        <v>XXXXX</v>
      </c>
      <c r="H494" s="45">
        <f ca="1">IFERROR(IF(COUNTIF(H$2:H493,H493)&gt;VLOOKUP(H493,LC,2,FALSE),H493+1,H493),"")</f>
        <v>27</v>
      </c>
      <c r="I494" s="45">
        <f ca="1">IFERROR(VLOOKUP(H494,IF(H494=H493,INDIRECT("JournalEntry!"&amp;JournalEntry!D$2214&amp;I493+1&amp;JournalEntry!L$2214),INDIRECT("JournalEntry!"&amp;JournalEntry!C$2214)),2,FALSE),"")</f>
        <v>676</v>
      </c>
      <c r="J494" s="191" t="str">
        <f t="shared" ca="1" si="55"/>
        <v>Cash</v>
      </c>
    </row>
    <row r="495" spans="1:10">
      <c r="A495" s="205">
        <f t="shared" ca="1" si="56"/>
        <v>338</v>
      </c>
      <c r="B495" s="203">
        <f t="shared" ca="1" si="50"/>
        <v>41042</v>
      </c>
      <c r="C495" s="304" t="str">
        <f t="shared" ca="1" si="51"/>
        <v>By Office Expenses  Rs/- 4</v>
      </c>
      <c r="D495" s="192">
        <f t="shared" ca="1" si="52"/>
        <v>0</v>
      </c>
      <c r="E495" s="192">
        <f t="shared" ca="1" si="53"/>
        <v>4</v>
      </c>
      <c r="F495" s="193">
        <f t="shared" ca="1" si="54"/>
        <v>0</v>
      </c>
      <c r="G495" s="80" t="str">
        <f ca="1">IFERROR(IF(AND(ABS(SUMIFS(D$2:D495,J$2:J495,J495)-SUMIFS(E$2:E495,J$2:J495,J495)+VLOOKUP(J495,Master!B$1:F$101,5,FALSE))&gt;1000,CD&lt;&gt;PD),"XXXXX",IFERROR(SUMIFS(D$2:D495,J$2:J495,J495)-SUMIFS(E$2:E495,J$2:J495,J495)+VLOOKUP(J495,Master!B$1:F$101,5,FALSE),IF(H495&gt;EOF,"","Balance"))),IF(H495&gt;EOF,"","Balance"))</f>
        <v>XXXXX</v>
      </c>
      <c r="H495" s="45">
        <f ca="1">IFERROR(IF(COUNTIF(H$2:H494,H494)&gt;VLOOKUP(H494,LC,2,FALSE),H494+1,H494),"")</f>
        <v>27</v>
      </c>
      <c r="I495" s="45">
        <f ca="1">IFERROR(VLOOKUP(H495,IF(H495=H494,INDIRECT("JournalEntry!"&amp;JournalEntry!D$2214&amp;I494+1&amp;JournalEntry!L$2214),INDIRECT("JournalEntry!"&amp;JournalEntry!C$2214)),2,FALSE),"")</f>
        <v>678</v>
      </c>
      <c r="J495" s="191" t="str">
        <f t="shared" ca="1" si="55"/>
        <v>Cash</v>
      </c>
    </row>
    <row r="496" spans="1:10">
      <c r="A496" s="205">
        <f t="shared" ca="1" si="56"/>
        <v>339</v>
      </c>
      <c r="B496" s="203">
        <f t="shared" ca="1" si="50"/>
        <v>41267</v>
      </c>
      <c r="C496" s="304" t="str">
        <f t="shared" ca="1" si="51"/>
        <v>By  Bad Debt Expenses  Rs/- 10</v>
      </c>
      <c r="D496" s="192">
        <f t="shared" ca="1" si="52"/>
        <v>0</v>
      </c>
      <c r="E496" s="192">
        <f t="shared" ca="1" si="53"/>
        <v>10</v>
      </c>
      <c r="F496" s="193">
        <f t="shared" ca="1" si="54"/>
        <v>0</v>
      </c>
      <c r="G496" s="80" t="str">
        <f ca="1">IFERROR(IF(AND(ABS(SUMIFS(D$2:D496,J$2:J496,J496)-SUMIFS(E$2:E496,J$2:J496,J496)+VLOOKUP(J496,Master!B$1:F$101,5,FALSE))&gt;1000,CD&lt;&gt;PD),"XXXXX",IFERROR(SUMIFS(D$2:D496,J$2:J496,J496)-SUMIFS(E$2:E496,J$2:J496,J496)+VLOOKUP(J496,Master!B$1:F$101,5,FALSE),IF(H496&gt;EOF,"","Balance"))),IF(H496&gt;EOF,"","Balance"))</f>
        <v>XXXXX</v>
      </c>
      <c r="H496" s="45">
        <f ca="1">IFERROR(IF(COUNTIF(H$2:H495,H495)&gt;VLOOKUP(H495,LC,2,FALSE),H495+1,H495),"")</f>
        <v>27</v>
      </c>
      <c r="I496" s="45">
        <f ca="1">IFERROR(VLOOKUP(H496,IF(H496=H495,INDIRECT("JournalEntry!"&amp;JournalEntry!D$2214&amp;I495+1&amp;JournalEntry!L$2214),INDIRECT("JournalEntry!"&amp;JournalEntry!C$2214)),2,FALSE),"")</f>
        <v>680</v>
      </c>
      <c r="J496" s="191" t="str">
        <f t="shared" ca="1" si="55"/>
        <v>Cash</v>
      </c>
    </row>
    <row r="497" spans="1:10">
      <c r="A497" s="205">
        <f t="shared" ca="1" si="56"/>
        <v>340</v>
      </c>
      <c r="B497" s="203">
        <f t="shared" ca="1" si="50"/>
        <v>41128</v>
      </c>
      <c r="C497" s="304" t="str">
        <f t="shared" ca="1" si="51"/>
        <v>By  Books &amp; Manuals  Rs/- 4</v>
      </c>
      <c r="D497" s="192">
        <f t="shared" ca="1" si="52"/>
        <v>0</v>
      </c>
      <c r="E497" s="192">
        <f t="shared" ca="1" si="53"/>
        <v>4</v>
      </c>
      <c r="F497" s="193">
        <f t="shared" ca="1" si="54"/>
        <v>0</v>
      </c>
      <c r="G497" s="80" t="str">
        <f ca="1">IFERROR(IF(AND(ABS(SUMIFS(D$2:D497,J$2:J497,J497)-SUMIFS(E$2:E497,J$2:J497,J497)+VLOOKUP(J497,Master!B$1:F$101,5,FALSE))&gt;1000,CD&lt;&gt;PD),"XXXXX",IFERROR(SUMIFS(D$2:D497,J$2:J497,J497)-SUMIFS(E$2:E497,J$2:J497,J497)+VLOOKUP(J497,Master!B$1:F$101,5,FALSE),IF(H497&gt;EOF,"","Balance"))),IF(H497&gt;EOF,"","Balance"))</f>
        <v>XXXXX</v>
      </c>
      <c r="H497" s="45">
        <f ca="1">IFERROR(IF(COUNTIF(H$2:H496,H496)&gt;VLOOKUP(H496,LC,2,FALSE),H496+1,H496),"")</f>
        <v>27</v>
      </c>
      <c r="I497" s="45">
        <f ca="1">IFERROR(VLOOKUP(H497,IF(H497=H496,INDIRECT("JournalEntry!"&amp;JournalEntry!D$2214&amp;I496+1&amp;JournalEntry!L$2214),INDIRECT("JournalEntry!"&amp;JournalEntry!C$2214)),2,FALSE),"")</f>
        <v>682</v>
      </c>
      <c r="J497" s="191" t="str">
        <f t="shared" ca="1" si="55"/>
        <v>Cash</v>
      </c>
    </row>
    <row r="498" spans="1:10">
      <c r="A498" s="205">
        <f t="shared" ca="1" si="56"/>
        <v>341</v>
      </c>
      <c r="B498" s="203">
        <f t="shared" ca="1" si="50"/>
        <v>41104</v>
      </c>
      <c r="C498" s="304" t="str">
        <f t="shared" ca="1" si="51"/>
        <v>By  Delivery Costs  Rs/- 3</v>
      </c>
      <c r="D498" s="192">
        <f t="shared" ca="1" si="52"/>
        <v>0</v>
      </c>
      <c r="E498" s="192">
        <f t="shared" ca="1" si="53"/>
        <v>3</v>
      </c>
      <c r="F498" s="193">
        <f t="shared" ca="1" si="54"/>
        <v>0</v>
      </c>
      <c r="G498" s="80" t="str">
        <f ca="1">IFERROR(IF(AND(ABS(SUMIFS(D$2:D498,J$2:J498,J498)-SUMIFS(E$2:E498,J$2:J498,J498)+VLOOKUP(J498,Master!B$1:F$101,5,FALSE))&gt;1000,CD&lt;&gt;PD),"XXXXX",IFERROR(SUMIFS(D$2:D498,J$2:J498,J498)-SUMIFS(E$2:E498,J$2:J498,J498)+VLOOKUP(J498,Master!B$1:F$101,5,FALSE),IF(H498&gt;EOF,"","Balance"))),IF(H498&gt;EOF,"","Balance"))</f>
        <v>XXXXX</v>
      </c>
      <c r="H498" s="45">
        <f ca="1">IFERROR(IF(COUNTIF(H$2:H497,H497)&gt;VLOOKUP(H497,LC,2,FALSE),H497+1,H497),"")</f>
        <v>27</v>
      </c>
      <c r="I498" s="45">
        <f ca="1">IFERROR(VLOOKUP(H498,IF(H498=H497,INDIRECT("JournalEntry!"&amp;JournalEntry!D$2214&amp;I497+1&amp;JournalEntry!L$2214),INDIRECT("JournalEntry!"&amp;JournalEntry!C$2214)),2,FALSE),"")</f>
        <v>684</v>
      </c>
      <c r="J498" s="191" t="str">
        <f t="shared" ca="1" si="55"/>
        <v>Cash</v>
      </c>
    </row>
    <row r="499" spans="1:10">
      <c r="A499" s="205">
        <f t="shared" ca="1" si="56"/>
        <v>342</v>
      </c>
      <c r="B499" s="203">
        <f t="shared" ca="1" si="50"/>
        <v>41245</v>
      </c>
      <c r="C499" s="304" t="str">
        <f t="shared" ca="1" si="51"/>
        <v>By  Education  Rs/- 4</v>
      </c>
      <c r="D499" s="192">
        <f t="shared" ca="1" si="52"/>
        <v>0</v>
      </c>
      <c r="E499" s="192">
        <f t="shared" ca="1" si="53"/>
        <v>4</v>
      </c>
      <c r="F499" s="193">
        <f t="shared" ca="1" si="54"/>
        <v>0</v>
      </c>
      <c r="G499" s="80" t="str">
        <f ca="1">IFERROR(IF(AND(ABS(SUMIFS(D$2:D499,J$2:J499,J499)-SUMIFS(E$2:E499,J$2:J499,J499)+VLOOKUP(J499,Master!B$1:F$101,5,FALSE))&gt;1000,CD&lt;&gt;PD),"XXXXX",IFERROR(SUMIFS(D$2:D499,J$2:J499,J499)-SUMIFS(E$2:E499,J$2:J499,J499)+VLOOKUP(J499,Master!B$1:F$101,5,FALSE),IF(H499&gt;EOF,"","Balance"))),IF(H499&gt;EOF,"","Balance"))</f>
        <v>XXXXX</v>
      </c>
      <c r="H499" s="45">
        <f ca="1">IFERROR(IF(COUNTIF(H$2:H498,H498)&gt;VLOOKUP(H498,LC,2,FALSE),H498+1,H498),"")</f>
        <v>27</v>
      </c>
      <c r="I499" s="45">
        <f ca="1">IFERROR(VLOOKUP(H499,IF(H499=H498,INDIRECT("JournalEntry!"&amp;JournalEntry!D$2214&amp;I498+1&amp;JournalEntry!L$2214),INDIRECT("JournalEntry!"&amp;JournalEntry!C$2214)),2,FALSE),"")</f>
        <v>686</v>
      </c>
      <c r="J499" s="191" t="str">
        <f t="shared" ca="1" si="55"/>
        <v>Cash</v>
      </c>
    </row>
    <row r="500" spans="1:10">
      <c r="A500" s="205">
        <f t="shared" ca="1" si="56"/>
        <v>343</v>
      </c>
      <c r="B500" s="203">
        <f t="shared" ca="1" si="50"/>
        <v>41204</v>
      </c>
      <c r="C500" s="304" t="str">
        <f t="shared" ca="1" si="51"/>
        <v>By  Licenses  Rs/- 2</v>
      </c>
      <c r="D500" s="192">
        <f t="shared" ca="1" si="52"/>
        <v>0</v>
      </c>
      <c r="E500" s="192">
        <f t="shared" ca="1" si="53"/>
        <v>2</v>
      </c>
      <c r="F500" s="193">
        <f t="shared" ca="1" si="54"/>
        <v>0</v>
      </c>
      <c r="G500" s="80" t="str">
        <f ca="1">IFERROR(IF(AND(ABS(SUMIFS(D$2:D500,J$2:J500,J500)-SUMIFS(E$2:E500,J$2:J500,J500)+VLOOKUP(J500,Master!B$1:F$101,5,FALSE))&gt;1000,CD&lt;&gt;PD),"XXXXX",IFERROR(SUMIFS(D$2:D500,J$2:J500,J500)-SUMIFS(E$2:E500,J$2:J500,J500)+VLOOKUP(J500,Master!B$1:F$101,5,FALSE),IF(H500&gt;EOF,"","Balance"))),IF(H500&gt;EOF,"","Balance"))</f>
        <v>XXXXX</v>
      </c>
      <c r="H500" s="45">
        <f ca="1">IFERROR(IF(COUNTIF(H$2:H499,H499)&gt;VLOOKUP(H499,LC,2,FALSE),H499+1,H499),"")</f>
        <v>27</v>
      </c>
      <c r="I500" s="45">
        <f ca="1">IFERROR(VLOOKUP(H500,IF(H500=H499,INDIRECT("JournalEntry!"&amp;JournalEntry!D$2214&amp;I499+1&amp;JournalEntry!L$2214),INDIRECT("JournalEntry!"&amp;JournalEntry!C$2214)),2,FALSE),"")</f>
        <v>688</v>
      </c>
      <c r="J500" s="191" t="str">
        <f t="shared" ca="1" si="55"/>
        <v>Cash</v>
      </c>
    </row>
    <row r="501" spans="1:10">
      <c r="A501" s="205">
        <f t="shared" ca="1" si="56"/>
        <v>344</v>
      </c>
      <c r="B501" s="203">
        <f t="shared" ca="1" si="50"/>
        <v>41254</v>
      </c>
      <c r="C501" s="304" t="str">
        <f t="shared" ca="1" si="51"/>
        <v>By  Magazine Subscriptions  Rs/- 3</v>
      </c>
      <c r="D501" s="192">
        <f t="shared" ca="1" si="52"/>
        <v>0</v>
      </c>
      <c r="E501" s="192">
        <f t="shared" ca="1" si="53"/>
        <v>3</v>
      </c>
      <c r="F501" s="193">
        <f t="shared" ca="1" si="54"/>
        <v>0</v>
      </c>
      <c r="G501" s="80" t="str">
        <f ca="1">IFERROR(IF(AND(ABS(SUMIFS(D$2:D501,J$2:J501,J501)-SUMIFS(E$2:E501,J$2:J501,J501)+VLOOKUP(J501,Master!B$1:F$101,5,FALSE))&gt;1000,CD&lt;&gt;PD),"XXXXX",IFERROR(SUMIFS(D$2:D501,J$2:J501,J501)-SUMIFS(E$2:E501,J$2:J501,J501)+VLOOKUP(J501,Master!B$1:F$101,5,FALSE),IF(H501&gt;EOF,"","Balance"))),IF(H501&gt;EOF,"","Balance"))</f>
        <v>XXXXX</v>
      </c>
      <c r="H501" s="45">
        <f ca="1">IFERROR(IF(COUNTIF(H$2:H500,H500)&gt;VLOOKUP(H500,LC,2,FALSE),H500+1,H500),"")</f>
        <v>27</v>
      </c>
      <c r="I501" s="45">
        <f ca="1">IFERROR(VLOOKUP(H501,IF(H501=H500,INDIRECT("JournalEntry!"&amp;JournalEntry!D$2214&amp;I500+1&amp;JournalEntry!L$2214),INDIRECT("JournalEntry!"&amp;JournalEntry!C$2214)),2,FALSE),"")</f>
        <v>690</v>
      </c>
      <c r="J501" s="191" t="str">
        <f t="shared" ca="1" si="55"/>
        <v>Cash</v>
      </c>
    </row>
    <row r="502" spans="1:10">
      <c r="A502" s="205">
        <f t="shared" ca="1" si="56"/>
        <v>345</v>
      </c>
      <c r="B502" s="203">
        <f t="shared" ca="1" si="50"/>
        <v>41189</v>
      </c>
      <c r="C502" s="304" t="str">
        <f t="shared" ca="1" si="51"/>
        <v>By  Postage  Rs/- 4</v>
      </c>
      <c r="D502" s="192">
        <f t="shared" ca="1" si="52"/>
        <v>0</v>
      </c>
      <c r="E502" s="192">
        <f t="shared" ca="1" si="53"/>
        <v>4</v>
      </c>
      <c r="F502" s="193">
        <f t="shared" ca="1" si="54"/>
        <v>0</v>
      </c>
      <c r="G502" s="80" t="str">
        <f ca="1">IFERROR(IF(AND(ABS(SUMIFS(D$2:D502,J$2:J502,J502)-SUMIFS(E$2:E502,J$2:J502,J502)+VLOOKUP(J502,Master!B$1:F$101,5,FALSE))&gt;1000,CD&lt;&gt;PD),"XXXXX",IFERROR(SUMIFS(D$2:D502,J$2:J502,J502)-SUMIFS(E$2:E502,J$2:J502,J502)+VLOOKUP(J502,Master!B$1:F$101,5,FALSE),IF(H502&gt;EOF,"","Balance"))),IF(H502&gt;EOF,"","Balance"))</f>
        <v>XXXXX</v>
      </c>
      <c r="H502" s="45">
        <f ca="1">IFERROR(IF(COUNTIF(H$2:H501,H501)&gt;VLOOKUP(H501,LC,2,FALSE),H501+1,H501),"")</f>
        <v>27</v>
      </c>
      <c r="I502" s="45">
        <f ca="1">IFERROR(VLOOKUP(H502,IF(H502=H501,INDIRECT("JournalEntry!"&amp;JournalEntry!D$2214&amp;I501+1&amp;JournalEntry!L$2214),INDIRECT("JournalEntry!"&amp;JournalEntry!C$2214)),2,FALSE),"")</f>
        <v>692</v>
      </c>
      <c r="J502" s="191" t="str">
        <f t="shared" ca="1" si="55"/>
        <v>Cash</v>
      </c>
    </row>
    <row r="503" spans="1:10">
      <c r="A503" s="205">
        <f t="shared" ca="1" si="56"/>
        <v>346</v>
      </c>
      <c r="B503" s="203">
        <f t="shared" ca="1" si="50"/>
        <v>41247</v>
      </c>
      <c r="C503" s="304" t="str">
        <f t="shared" ca="1" si="51"/>
        <v>By  Gas  Rs/- 8</v>
      </c>
      <c r="D503" s="192">
        <f t="shared" ca="1" si="52"/>
        <v>0</v>
      </c>
      <c r="E503" s="192">
        <f t="shared" ca="1" si="53"/>
        <v>8</v>
      </c>
      <c r="F503" s="193">
        <f t="shared" ca="1" si="54"/>
        <v>0</v>
      </c>
      <c r="G503" s="80" t="str">
        <f ca="1">IFERROR(IF(AND(ABS(SUMIFS(D$2:D503,J$2:J503,J503)-SUMIFS(E$2:E503,J$2:J503,J503)+VLOOKUP(J503,Master!B$1:F$101,5,FALSE))&gt;1000,CD&lt;&gt;PD),"XXXXX",IFERROR(SUMIFS(D$2:D503,J$2:J503,J503)-SUMIFS(E$2:E503,J$2:J503,J503)+VLOOKUP(J503,Master!B$1:F$101,5,FALSE),IF(H503&gt;EOF,"","Balance"))),IF(H503&gt;EOF,"","Balance"))</f>
        <v>XXXXX</v>
      </c>
      <c r="H503" s="45">
        <f ca="1">IFERROR(IF(COUNTIF(H$2:H502,H502)&gt;VLOOKUP(H502,LC,2,FALSE),H502+1,H502),"")</f>
        <v>27</v>
      </c>
      <c r="I503" s="45">
        <f ca="1">IFERROR(VLOOKUP(H503,IF(H503=H502,INDIRECT("JournalEntry!"&amp;JournalEntry!D$2214&amp;I502+1&amp;JournalEntry!L$2214),INDIRECT("JournalEntry!"&amp;JournalEntry!C$2214)),2,FALSE),"")</f>
        <v>694</v>
      </c>
      <c r="J503" s="191" t="str">
        <f t="shared" ca="1" si="55"/>
        <v>Cash</v>
      </c>
    </row>
    <row r="504" spans="1:10">
      <c r="A504" s="205">
        <f t="shared" ca="1" si="56"/>
        <v>347</v>
      </c>
      <c r="B504" s="203">
        <f t="shared" ca="1" si="50"/>
        <v>41231</v>
      </c>
      <c r="C504" s="304" t="str">
        <f t="shared" ca="1" si="51"/>
        <v>By  Repairs  Rs/- 8</v>
      </c>
      <c r="D504" s="192">
        <f t="shared" ca="1" si="52"/>
        <v>0</v>
      </c>
      <c r="E504" s="192">
        <f t="shared" ca="1" si="53"/>
        <v>8</v>
      </c>
      <c r="F504" s="193">
        <f t="shared" ca="1" si="54"/>
        <v>0</v>
      </c>
      <c r="G504" s="80" t="str">
        <f ca="1">IFERROR(IF(AND(ABS(SUMIFS(D$2:D504,J$2:J504,J504)-SUMIFS(E$2:E504,J$2:J504,J504)+VLOOKUP(J504,Master!B$1:F$101,5,FALSE))&gt;1000,CD&lt;&gt;PD),"XXXXX",IFERROR(SUMIFS(D$2:D504,J$2:J504,J504)-SUMIFS(E$2:E504,J$2:J504,J504)+VLOOKUP(J504,Master!B$1:F$101,5,FALSE),IF(H504&gt;EOF,"","Balance"))),IF(H504&gt;EOF,"","Balance"))</f>
        <v>XXXXX</v>
      </c>
      <c r="H504" s="45">
        <f ca="1">IFERROR(IF(COUNTIF(H$2:H503,H503)&gt;VLOOKUP(H503,LC,2,FALSE),H503+1,H503),"")</f>
        <v>27</v>
      </c>
      <c r="I504" s="45">
        <f ca="1">IFERROR(VLOOKUP(H504,IF(H504=H503,INDIRECT("JournalEntry!"&amp;JournalEntry!D$2214&amp;I503+1&amp;JournalEntry!L$2214),INDIRECT("JournalEntry!"&amp;JournalEntry!C$2214)),2,FALSE),"")</f>
        <v>696</v>
      </c>
      <c r="J504" s="191" t="str">
        <f t="shared" ca="1" si="55"/>
        <v>Cash</v>
      </c>
    </row>
    <row r="505" spans="1:10">
      <c r="A505" s="205">
        <f t="shared" ca="1" si="56"/>
        <v>348</v>
      </c>
      <c r="B505" s="203">
        <f t="shared" ca="1" si="50"/>
        <v>41033</v>
      </c>
      <c r="C505" s="304" t="str">
        <f t="shared" ca="1" si="51"/>
        <v>By Travel &amp; Entertainment  Rs/- 10</v>
      </c>
      <c r="D505" s="192">
        <f t="shared" ca="1" si="52"/>
        <v>0</v>
      </c>
      <c r="E505" s="192">
        <f t="shared" ca="1" si="53"/>
        <v>10</v>
      </c>
      <c r="F505" s="193">
        <f t="shared" ca="1" si="54"/>
        <v>0</v>
      </c>
      <c r="G505" s="80" t="str">
        <f ca="1">IFERROR(IF(AND(ABS(SUMIFS(D$2:D505,J$2:J505,J505)-SUMIFS(E$2:E505,J$2:J505,J505)+VLOOKUP(J505,Master!B$1:F$101,5,FALSE))&gt;1000,CD&lt;&gt;PD),"XXXXX",IFERROR(SUMIFS(D$2:D505,J$2:J505,J505)-SUMIFS(E$2:E505,J$2:J505,J505)+VLOOKUP(J505,Master!B$1:F$101,5,FALSE),IF(H505&gt;EOF,"","Balance"))),IF(H505&gt;EOF,"","Balance"))</f>
        <v>XXXXX</v>
      </c>
      <c r="H505" s="45">
        <f ca="1">IFERROR(IF(COUNTIF(H$2:H504,H504)&gt;VLOOKUP(H504,LC,2,FALSE),H504+1,H504),"")</f>
        <v>27</v>
      </c>
      <c r="I505" s="45">
        <f ca="1">IFERROR(VLOOKUP(H505,IF(H505=H504,INDIRECT("JournalEntry!"&amp;JournalEntry!D$2214&amp;I504+1&amp;JournalEntry!L$2214),INDIRECT("JournalEntry!"&amp;JournalEntry!C$2214)),2,FALSE),"")</f>
        <v>698</v>
      </c>
      <c r="J505" s="191" t="str">
        <f t="shared" ca="1" si="55"/>
        <v>Cash</v>
      </c>
    </row>
    <row r="506" spans="1:10">
      <c r="A506" s="205">
        <f t="shared" ca="1" si="56"/>
        <v>349</v>
      </c>
      <c r="B506" s="203">
        <f t="shared" ca="1" si="50"/>
        <v>41240</v>
      </c>
      <c r="C506" s="304" t="str">
        <f t="shared" ca="1" si="51"/>
        <v>By  Food - Staff Meetings  Rs/- 7</v>
      </c>
      <c r="D506" s="192">
        <f t="shared" ca="1" si="52"/>
        <v>0</v>
      </c>
      <c r="E506" s="192">
        <f t="shared" ca="1" si="53"/>
        <v>7</v>
      </c>
      <c r="F506" s="193">
        <f t="shared" ca="1" si="54"/>
        <v>0</v>
      </c>
      <c r="G506" s="80" t="str">
        <f ca="1">IFERROR(IF(AND(ABS(SUMIFS(D$2:D506,J$2:J506,J506)-SUMIFS(E$2:E506,J$2:J506,J506)+VLOOKUP(J506,Master!B$1:F$101,5,FALSE))&gt;1000,CD&lt;&gt;PD),"XXXXX",IFERROR(SUMIFS(D$2:D506,J$2:J506,J506)-SUMIFS(E$2:E506,J$2:J506,J506)+VLOOKUP(J506,Master!B$1:F$101,5,FALSE),IF(H506&gt;EOF,"","Balance"))),IF(H506&gt;EOF,"","Balance"))</f>
        <v>XXXXX</v>
      </c>
      <c r="H506" s="45">
        <f ca="1">IFERROR(IF(COUNTIF(H$2:H505,H505)&gt;VLOOKUP(H505,LC,2,FALSE),H505+1,H505),"")</f>
        <v>27</v>
      </c>
      <c r="I506" s="45">
        <f ca="1">IFERROR(VLOOKUP(H506,IF(H506=H505,INDIRECT("JournalEntry!"&amp;JournalEntry!D$2214&amp;I505+1&amp;JournalEntry!L$2214),INDIRECT("JournalEntry!"&amp;JournalEntry!C$2214)),2,FALSE),"")</f>
        <v>700</v>
      </c>
      <c r="J506" s="191" t="str">
        <f t="shared" ca="1" si="55"/>
        <v>Cash</v>
      </c>
    </row>
    <row r="507" spans="1:10">
      <c r="A507" s="205">
        <f t="shared" ca="1" si="56"/>
        <v>350</v>
      </c>
      <c r="B507" s="203">
        <f t="shared" ca="1" si="50"/>
        <v>41098</v>
      </c>
      <c r="C507" s="304" t="str">
        <f t="shared" ca="1" si="51"/>
        <v>By  Meals - Business  Rs/- 2</v>
      </c>
      <c r="D507" s="192">
        <f t="shared" ca="1" si="52"/>
        <v>0</v>
      </c>
      <c r="E507" s="192">
        <f t="shared" ca="1" si="53"/>
        <v>2</v>
      </c>
      <c r="F507" s="193">
        <f t="shared" ca="1" si="54"/>
        <v>0</v>
      </c>
      <c r="G507" s="80" t="str">
        <f ca="1">IFERROR(IF(AND(ABS(SUMIFS(D$2:D507,J$2:J507,J507)-SUMIFS(E$2:E507,J$2:J507,J507)+VLOOKUP(J507,Master!B$1:F$101,5,FALSE))&gt;1000,CD&lt;&gt;PD),"XXXXX",IFERROR(SUMIFS(D$2:D507,J$2:J507,J507)-SUMIFS(E$2:E507,J$2:J507,J507)+VLOOKUP(J507,Master!B$1:F$101,5,FALSE),IF(H507&gt;EOF,"","Balance"))),IF(H507&gt;EOF,"","Balance"))</f>
        <v>XXXXX</v>
      </c>
      <c r="H507" s="45">
        <f ca="1">IFERROR(IF(COUNTIF(H$2:H506,H506)&gt;VLOOKUP(H506,LC,2,FALSE),H506+1,H506),"")</f>
        <v>27</v>
      </c>
      <c r="I507" s="45">
        <f ca="1">IFERROR(VLOOKUP(H507,IF(H507=H506,INDIRECT("JournalEntry!"&amp;JournalEntry!D$2214&amp;I506+1&amp;JournalEntry!L$2214),INDIRECT("JournalEntry!"&amp;JournalEntry!C$2214)),2,FALSE),"")</f>
        <v>702</v>
      </c>
      <c r="J507" s="191" t="str">
        <f t="shared" ca="1" si="55"/>
        <v>Cash</v>
      </c>
    </row>
    <row r="508" spans="1:10">
      <c r="A508" s="205">
        <f t="shared" ca="1" si="56"/>
        <v>351</v>
      </c>
      <c r="B508" s="203">
        <f t="shared" ca="1" si="50"/>
        <v>41252</v>
      </c>
      <c r="C508" s="304" t="str">
        <f t="shared" ca="1" si="51"/>
        <v>By  Travel  Rs/- 9</v>
      </c>
      <c r="D508" s="192">
        <f t="shared" ca="1" si="52"/>
        <v>0</v>
      </c>
      <c r="E508" s="192">
        <f t="shared" ca="1" si="53"/>
        <v>9</v>
      </c>
      <c r="F508" s="193">
        <f t="shared" ca="1" si="54"/>
        <v>0</v>
      </c>
      <c r="G508" s="80" t="str">
        <f ca="1">IFERROR(IF(AND(ABS(SUMIFS(D$2:D508,J$2:J508,J508)-SUMIFS(E$2:E508,J$2:J508,J508)+VLOOKUP(J508,Master!B$1:F$101,5,FALSE))&gt;1000,CD&lt;&gt;PD),"XXXXX",IFERROR(SUMIFS(D$2:D508,J$2:J508,J508)-SUMIFS(E$2:E508,J$2:J508,J508)+VLOOKUP(J508,Master!B$1:F$101,5,FALSE),IF(H508&gt;EOF,"","Balance"))),IF(H508&gt;EOF,"","Balance"))</f>
        <v>XXXXX</v>
      </c>
      <c r="H508" s="45">
        <f ca="1">IFERROR(IF(COUNTIF(H$2:H507,H507)&gt;VLOOKUP(H507,LC,2,FALSE),H507+1,H507),"")</f>
        <v>27</v>
      </c>
      <c r="I508" s="45">
        <f ca="1">IFERROR(VLOOKUP(H508,IF(H508=H507,INDIRECT("JournalEntry!"&amp;JournalEntry!D$2214&amp;I507+1&amp;JournalEntry!L$2214),INDIRECT("JournalEntry!"&amp;JournalEntry!C$2214)),2,FALSE),"")</f>
        <v>704</v>
      </c>
      <c r="J508" s="191" t="str">
        <f t="shared" ca="1" si="55"/>
        <v>Cash</v>
      </c>
    </row>
    <row r="509" spans="1:10">
      <c r="A509" s="205">
        <f t="shared" ca="1" si="56"/>
        <v>352</v>
      </c>
      <c r="B509" s="203">
        <f t="shared" ca="1" si="50"/>
        <v>41064</v>
      </c>
      <c r="C509" s="304" t="str">
        <f t="shared" ca="1" si="51"/>
        <v>By Finance Cost Rs/- 5</v>
      </c>
      <c r="D509" s="192">
        <f t="shared" ca="1" si="52"/>
        <v>0</v>
      </c>
      <c r="E509" s="192">
        <f t="shared" ca="1" si="53"/>
        <v>5</v>
      </c>
      <c r="F509" s="193">
        <f t="shared" ca="1" si="54"/>
        <v>0</v>
      </c>
      <c r="G509" s="80" t="str">
        <f ca="1">IFERROR(IF(AND(ABS(SUMIFS(D$2:D509,J$2:J509,J509)-SUMIFS(E$2:E509,J$2:J509,J509)+VLOOKUP(J509,Master!B$1:F$101,5,FALSE))&gt;1000,CD&lt;&gt;PD),"XXXXX",IFERROR(SUMIFS(D$2:D509,J$2:J509,J509)-SUMIFS(E$2:E509,J$2:J509,J509)+VLOOKUP(J509,Master!B$1:F$101,5,FALSE),IF(H509&gt;EOF,"","Balance"))),IF(H509&gt;EOF,"","Balance"))</f>
        <v>XXXXX</v>
      </c>
      <c r="H509" s="45">
        <f ca="1">IFERROR(IF(COUNTIF(H$2:H508,H508)&gt;VLOOKUP(H508,LC,2,FALSE),H508+1,H508),"")</f>
        <v>27</v>
      </c>
      <c r="I509" s="45">
        <f ca="1">IFERROR(VLOOKUP(H509,IF(H509=H508,INDIRECT("JournalEntry!"&amp;JournalEntry!D$2214&amp;I508+1&amp;JournalEntry!L$2214),INDIRECT("JournalEntry!"&amp;JournalEntry!C$2214)),2,FALSE),"")</f>
        <v>706</v>
      </c>
      <c r="J509" s="191" t="str">
        <f t="shared" ca="1" si="55"/>
        <v>Cash</v>
      </c>
    </row>
    <row r="510" spans="1:10">
      <c r="A510" s="205">
        <f t="shared" ca="1" si="56"/>
        <v>353</v>
      </c>
      <c r="B510" s="203">
        <f t="shared" ca="1" si="50"/>
        <v>41114</v>
      </c>
      <c r="C510" s="304" t="str">
        <f t="shared" ca="1" si="51"/>
        <v>By  Heat Rs/- 6</v>
      </c>
      <c r="D510" s="192">
        <f t="shared" ca="1" si="52"/>
        <v>0</v>
      </c>
      <c r="E510" s="192">
        <f t="shared" ca="1" si="53"/>
        <v>6</v>
      </c>
      <c r="F510" s="193">
        <f t="shared" ca="1" si="54"/>
        <v>0</v>
      </c>
      <c r="G510" s="80" t="str">
        <f ca="1">IFERROR(IF(AND(ABS(SUMIFS(D$2:D510,J$2:J510,J510)-SUMIFS(E$2:E510,J$2:J510,J510)+VLOOKUP(J510,Master!B$1:F$101,5,FALSE))&gt;1000,CD&lt;&gt;PD),"XXXXX",IFERROR(SUMIFS(D$2:D510,J$2:J510,J510)-SUMIFS(E$2:E510,J$2:J510,J510)+VLOOKUP(J510,Master!B$1:F$101,5,FALSE),IF(H510&gt;EOF,"","Balance"))),IF(H510&gt;EOF,"","Balance"))</f>
        <v>XXXXX</v>
      </c>
      <c r="H510" s="45">
        <f ca="1">IFERROR(IF(COUNTIF(H$2:H509,H509)&gt;VLOOKUP(H509,LC,2,FALSE),H509+1,H509),"")</f>
        <v>27</v>
      </c>
      <c r="I510" s="45">
        <f ca="1">IFERROR(VLOOKUP(H510,IF(H510=H509,INDIRECT("JournalEntry!"&amp;JournalEntry!D$2214&amp;I509+1&amp;JournalEntry!L$2214),INDIRECT("JournalEntry!"&amp;JournalEntry!C$2214)),2,FALSE),"")</f>
        <v>708</v>
      </c>
      <c r="J510" s="191" t="str">
        <f t="shared" ca="1" si="55"/>
        <v>Cash</v>
      </c>
    </row>
    <row r="511" spans="1:10">
      <c r="A511" s="205">
        <f t="shared" ca="1" si="56"/>
        <v>354</v>
      </c>
      <c r="B511" s="203">
        <f t="shared" ca="1" si="50"/>
        <v>41132</v>
      </c>
      <c r="C511" s="304" t="str">
        <f t="shared" ca="1" si="51"/>
        <v>By  Internet  Rs/- 4</v>
      </c>
      <c r="D511" s="192">
        <f t="shared" ca="1" si="52"/>
        <v>0</v>
      </c>
      <c r="E511" s="192">
        <f t="shared" ca="1" si="53"/>
        <v>4</v>
      </c>
      <c r="F511" s="193">
        <f t="shared" ca="1" si="54"/>
        <v>0</v>
      </c>
      <c r="G511" s="80" t="str">
        <f ca="1">IFERROR(IF(AND(ABS(SUMIFS(D$2:D511,J$2:J511,J511)-SUMIFS(E$2:E511,J$2:J511,J511)+VLOOKUP(J511,Master!B$1:F$101,5,FALSE))&gt;1000,CD&lt;&gt;PD),"XXXXX",IFERROR(SUMIFS(D$2:D511,J$2:J511,J511)-SUMIFS(E$2:E511,J$2:J511,J511)+VLOOKUP(J511,Master!B$1:F$101,5,FALSE),IF(H511&gt;EOF,"","Balance"))),IF(H511&gt;EOF,"","Balance"))</f>
        <v>XXXXX</v>
      </c>
      <c r="H511" s="45">
        <f ca="1">IFERROR(IF(COUNTIF(H$2:H510,H510)&gt;VLOOKUP(H510,LC,2,FALSE),H510+1,H510),"")</f>
        <v>27</v>
      </c>
      <c r="I511" s="45">
        <f ca="1">IFERROR(VLOOKUP(H511,IF(H511=H510,INDIRECT("JournalEntry!"&amp;JournalEntry!D$2214&amp;I510+1&amp;JournalEntry!L$2214),INDIRECT("JournalEntry!"&amp;JournalEntry!C$2214)),2,FALSE),"")</f>
        <v>710</v>
      </c>
      <c r="J511" s="191" t="str">
        <f t="shared" ca="1" si="55"/>
        <v>Cash</v>
      </c>
    </row>
    <row r="512" spans="1:10">
      <c r="A512" s="205">
        <f t="shared" ca="1" si="56"/>
        <v>355</v>
      </c>
      <c r="B512" s="203">
        <f t="shared" ca="1" si="50"/>
        <v>41042</v>
      </c>
      <c r="C512" s="304" t="str">
        <f t="shared" ca="1" si="51"/>
        <v>By  Rent or Lease  Rs/- 5</v>
      </c>
      <c r="D512" s="192">
        <f t="shared" ca="1" si="52"/>
        <v>0</v>
      </c>
      <c r="E512" s="192">
        <f t="shared" ca="1" si="53"/>
        <v>5</v>
      </c>
      <c r="F512" s="193">
        <f t="shared" ca="1" si="54"/>
        <v>0</v>
      </c>
      <c r="G512" s="80" t="str">
        <f ca="1">IFERROR(IF(AND(ABS(SUMIFS(D$2:D512,J$2:J512,J512)-SUMIFS(E$2:E512,J$2:J512,J512)+VLOOKUP(J512,Master!B$1:F$101,5,FALSE))&gt;1000,CD&lt;&gt;PD),"XXXXX",IFERROR(SUMIFS(D$2:D512,J$2:J512,J512)-SUMIFS(E$2:E512,J$2:J512,J512)+VLOOKUP(J512,Master!B$1:F$101,5,FALSE),IF(H512&gt;EOF,"","Balance"))),IF(H512&gt;EOF,"","Balance"))</f>
        <v>XXXXX</v>
      </c>
      <c r="H512" s="45">
        <f ca="1">IFERROR(IF(COUNTIF(H$2:H511,H511)&gt;VLOOKUP(H511,LC,2,FALSE),H511+1,H511),"")</f>
        <v>27</v>
      </c>
      <c r="I512" s="45">
        <f ca="1">IFERROR(VLOOKUP(H512,IF(H512=H511,INDIRECT("JournalEntry!"&amp;JournalEntry!D$2214&amp;I511+1&amp;JournalEntry!L$2214),INDIRECT("JournalEntry!"&amp;JournalEntry!C$2214)),2,FALSE),"")</f>
        <v>712</v>
      </c>
      <c r="J512" s="191" t="str">
        <f t="shared" ca="1" si="55"/>
        <v>Cash</v>
      </c>
    </row>
    <row r="513" spans="1:10">
      <c r="A513" s="205">
        <f t="shared" ca="1" si="56"/>
        <v>356</v>
      </c>
      <c r="B513" s="203">
        <f t="shared" ca="1" si="50"/>
        <v>41231</v>
      </c>
      <c r="C513" s="304" t="str">
        <f t="shared" ca="1" si="51"/>
        <v>By  Telephone  Rs/- 1</v>
      </c>
      <c r="D513" s="192">
        <f t="shared" ca="1" si="52"/>
        <v>0</v>
      </c>
      <c r="E513" s="192">
        <f t="shared" ca="1" si="53"/>
        <v>1</v>
      </c>
      <c r="F513" s="193">
        <f t="shared" ca="1" si="54"/>
        <v>0</v>
      </c>
      <c r="G513" s="80" t="str">
        <f ca="1">IFERROR(IF(AND(ABS(SUMIFS(D$2:D513,J$2:J513,J513)-SUMIFS(E$2:E513,J$2:J513,J513)+VLOOKUP(J513,Master!B$1:F$101,5,FALSE))&gt;1000,CD&lt;&gt;PD),"XXXXX",IFERROR(SUMIFS(D$2:D513,J$2:J513,J513)-SUMIFS(E$2:E513,J$2:J513,J513)+VLOOKUP(J513,Master!B$1:F$101,5,FALSE),IF(H513&gt;EOF,"","Balance"))),IF(H513&gt;EOF,"","Balance"))</f>
        <v>XXXXX</v>
      </c>
      <c r="H513" s="45">
        <f ca="1">IFERROR(IF(COUNTIF(H$2:H512,H512)&gt;VLOOKUP(H512,LC,2,FALSE),H512+1,H512),"")</f>
        <v>27</v>
      </c>
      <c r="I513" s="45">
        <f ca="1">IFERROR(VLOOKUP(H513,IF(H513=H512,INDIRECT("JournalEntry!"&amp;JournalEntry!D$2214&amp;I512+1&amp;JournalEntry!L$2214),INDIRECT("JournalEntry!"&amp;JournalEntry!C$2214)),2,FALSE),"")</f>
        <v>714</v>
      </c>
      <c r="J513" s="191" t="str">
        <f t="shared" ca="1" si="55"/>
        <v>Cash</v>
      </c>
    </row>
    <row r="514" spans="1:10">
      <c r="A514" s="205">
        <f t="shared" ca="1" si="56"/>
        <v>357</v>
      </c>
      <c r="B514" s="203">
        <f t="shared" ref="B514:B577" ca="1" si="57">IFERROR(INDIRECT("JournalEntry!j"&amp;I514),IF(H514&gt;EOF,"","Date"))</f>
        <v>41000</v>
      </c>
      <c r="C514" s="304" t="str">
        <f t="shared" ref="C514:C577" ca="1" si="58">IFERROR(INDIRECT("JournalEntry!k"&amp;I514),IF(H514&gt;EOF,"","Particulars of "&amp; VLOOKUP(H514+1,LR,3,FALSE)))</f>
        <v>By Office Expenses  Rs/- 5</v>
      </c>
      <c r="D514" s="192">
        <f t="shared" ref="D514:D577" ca="1" si="59">IFERROR(INDIRECT("JournalEntry!d"&amp;I514),IF(H514&gt;EOF,"","Dr"))</f>
        <v>0</v>
      </c>
      <c r="E514" s="192">
        <f t="shared" ref="E514:E577" ca="1" si="60">IFERROR(INDIRECT("JournalEntry!e"&amp;I514),IF(H514&gt;EOF,"","Cr"))</f>
        <v>5</v>
      </c>
      <c r="F514" s="193">
        <f t="shared" ref="F514:F577" ca="1" si="61">IFERROR(INDIRECT("JournalEntry!f"&amp;I514),IF(H514&gt;EOF,"","Narration"))</f>
        <v>0</v>
      </c>
      <c r="G514" s="80" t="str">
        <f ca="1">IFERROR(IF(AND(ABS(SUMIFS(D$2:D514,J$2:J514,J514)-SUMIFS(E$2:E514,J$2:J514,J514)+VLOOKUP(J514,Master!B$1:F$101,5,FALSE))&gt;1000,CD&lt;&gt;PD),"XXXXX",IFERROR(SUMIFS(D$2:D514,J$2:J514,J514)-SUMIFS(E$2:E514,J$2:J514,J514)+VLOOKUP(J514,Master!B$1:F$101,5,FALSE),IF(H514&gt;EOF,"","Balance"))),IF(H514&gt;EOF,"","Balance"))</f>
        <v>XXXXX</v>
      </c>
      <c r="H514" s="45">
        <f ca="1">IFERROR(IF(COUNTIF(H$2:H513,H513)&gt;VLOOKUP(H513,LC,2,FALSE),H513+1,H513),"")</f>
        <v>27</v>
      </c>
      <c r="I514" s="45">
        <f ca="1">IFERROR(VLOOKUP(H514,IF(H514=H513,INDIRECT("JournalEntry!"&amp;JournalEntry!D$2214&amp;I513+1&amp;JournalEntry!L$2214),INDIRECT("JournalEntry!"&amp;JournalEntry!C$2214)),2,FALSE),"")</f>
        <v>716</v>
      </c>
      <c r="J514" s="191" t="str">
        <f t="shared" ref="J514:J577" ca="1" si="62">IFERROR(INDIRECT("JournalEntry!c"&amp;I514),IF(H514&gt;EOF,"","Ledger"))</f>
        <v>Cash</v>
      </c>
    </row>
    <row r="515" spans="1:10">
      <c r="A515" s="205">
        <f t="shared" ref="A515:A578" ca="1" si="63">IFERROR(INDIRECT("JournalEntry!a"&amp;I515),IF(H515&gt;EOF,"","JNL No"))</f>
        <v>358</v>
      </c>
      <c r="B515" s="203">
        <f t="shared" ca="1" si="57"/>
        <v>41207</v>
      </c>
      <c r="C515" s="304" t="str">
        <f t="shared" ca="1" si="58"/>
        <v>By  Bad Debt Expenses  Rs/- 10</v>
      </c>
      <c r="D515" s="192">
        <f t="shared" ca="1" si="59"/>
        <v>0</v>
      </c>
      <c r="E515" s="192">
        <f t="shared" ca="1" si="60"/>
        <v>10</v>
      </c>
      <c r="F515" s="193">
        <f t="shared" ca="1" si="61"/>
        <v>0</v>
      </c>
      <c r="G515" s="80" t="str">
        <f ca="1">IFERROR(IF(AND(ABS(SUMIFS(D$2:D515,J$2:J515,J515)-SUMIFS(E$2:E515,J$2:J515,J515)+VLOOKUP(J515,Master!B$1:F$101,5,FALSE))&gt;1000,CD&lt;&gt;PD),"XXXXX",IFERROR(SUMIFS(D$2:D515,J$2:J515,J515)-SUMIFS(E$2:E515,J$2:J515,J515)+VLOOKUP(J515,Master!B$1:F$101,5,FALSE),IF(H515&gt;EOF,"","Balance"))),IF(H515&gt;EOF,"","Balance"))</f>
        <v>XXXXX</v>
      </c>
      <c r="H515" s="45">
        <f ca="1">IFERROR(IF(COUNTIF(H$2:H514,H514)&gt;VLOOKUP(H514,LC,2,FALSE),H514+1,H514),"")</f>
        <v>27</v>
      </c>
      <c r="I515" s="45">
        <f ca="1">IFERROR(VLOOKUP(H515,IF(H515=H514,INDIRECT("JournalEntry!"&amp;JournalEntry!D$2214&amp;I514+1&amp;JournalEntry!L$2214),INDIRECT("JournalEntry!"&amp;JournalEntry!C$2214)),2,FALSE),"")</f>
        <v>718</v>
      </c>
      <c r="J515" s="191" t="str">
        <f t="shared" ca="1" si="62"/>
        <v>Cash</v>
      </c>
    </row>
    <row r="516" spans="1:10">
      <c r="A516" s="205">
        <f t="shared" ca="1" si="63"/>
        <v>359</v>
      </c>
      <c r="B516" s="203">
        <f t="shared" ca="1" si="57"/>
        <v>41021</v>
      </c>
      <c r="C516" s="304" t="str">
        <f t="shared" ca="1" si="58"/>
        <v>By  Books &amp; Manuals  Rs/- 1</v>
      </c>
      <c r="D516" s="192">
        <f t="shared" ca="1" si="59"/>
        <v>0</v>
      </c>
      <c r="E516" s="192">
        <f t="shared" ca="1" si="60"/>
        <v>1</v>
      </c>
      <c r="F516" s="193">
        <f t="shared" ca="1" si="61"/>
        <v>0</v>
      </c>
      <c r="G516" s="80" t="str">
        <f ca="1">IFERROR(IF(AND(ABS(SUMIFS(D$2:D516,J$2:J516,J516)-SUMIFS(E$2:E516,J$2:J516,J516)+VLOOKUP(J516,Master!B$1:F$101,5,FALSE))&gt;1000,CD&lt;&gt;PD),"XXXXX",IFERROR(SUMIFS(D$2:D516,J$2:J516,J516)-SUMIFS(E$2:E516,J$2:J516,J516)+VLOOKUP(J516,Master!B$1:F$101,5,FALSE),IF(H516&gt;EOF,"","Balance"))),IF(H516&gt;EOF,"","Balance"))</f>
        <v>XXXXX</v>
      </c>
      <c r="H516" s="45">
        <f ca="1">IFERROR(IF(COUNTIF(H$2:H515,H515)&gt;VLOOKUP(H515,LC,2,FALSE),H515+1,H515),"")</f>
        <v>27</v>
      </c>
      <c r="I516" s="45">
        <f ca="1">IFERROR(VLOOKUP(H516,IF(H516=H515,INDIRECT("JournalEntry!"&amp;JournalEntry!D$2214&amp;I515+1&amp;JournalEntry!L$2214),INDIRECT("JournalEntry!"&amp;JournalEntry!C$2214)),2,FALSE),"")</f>
        <v>720</v>
      </c>
      <c r="J516" s="191" t="str">
        <f t="shared" ca="1" si="62"/>
        <v>Cash</v>
      </c>
    </row>
    <row r="517" spans="1:10">
      <c r="A517" s="205">
        <f t="shared" ca="1" si="63"/>
        <v>360</v>
      </c>
      <c r="B517" s="203">
        <f t="shared" ca="1" si="57"/>
        <v>41263</v>
      </c>
      <c r="C517" s="304" t="str">
        <f t="shared" ca="1" si="58"/>
        <v>By  Delivery Costs  Rs/- 3</v>
      </c>
      <c r="D517" s="192">
        <f t="shared" ca="1" si="59"/>
        <v>0</v>
      </c>
      <c r="E517" s="192">
        <f t="shared" ca="1" si="60"/>
        <v>3</v>
      </c>
      <c r="F517" s="193">
        <f t="shared" ca="1" si="61"/>
        <v>0</v>
      </c>
      <c r="G517" s="80" t="str">
        <f ca="1">IFERROR(IF(AND(ABS(SUMIFS(D$2:D517,J$2:J517,J517)-SUMIFS(E$2:E517,J$2:J517,J517)+VLOOKUP(J517,Master!B$1:F$101,5,FALSE))&gt;1000,CD&lt;&gt;PD),"XXXXX",IFERROR(SUMIFS(D$2:D517,J$2:J517,J517)-SUMIFS(E$2:E517,J$2:J517,J517)+VLOOKUP(J517,Master!B$1:F$101,5,FALSE),IF(H517&gt;EOF,"","Balance"))),IF(H517&gt;EOF,"","Balance"))</f>
        <v>XXXXX</v>
      </c>
      <c r="H517" s="45">
        <f ca="1">IFERROR(IF(COUNTIF(H$2:H516,H516)&gt;VLOOKUP(H516,LC,2,FALSE),H516+1,H516),"")</f>
        <v>27</v>
      </c>
      <c r="I517" s="45">
        <f ca="1">IFERROR(VLOOKUP(H517,IF(H517=H516,INDIRECT("JournalEntry!"&amp;JournalEntry!D$2214&amp;I516+1&amp;JournalEntry!L$2214),INDIRECT("JournalEntry!"&amp;JournalEntry!C$2214)),2,FALSE),"")</f>
        <v>722</v>
      </c>
      <c r="J517" s="191" t="str">
        <f t="shared" ca="1" si="62"/>
        <v>Cash</v>
      </c>
    </row>
    <row r="518" spans="1:10">
      <c r="A518" s="205">
        <f t="shared" ca="1" si="63"/>
        <v>361</v>
      </c>
      <c r="B518" s="203">
        <f t="shared" ca="1" si="57"/>
        <v>41225</v>
      </c>
      <c r="C518" s="304" t="str">
        <f t="shared" ca="1" si="58"/>
        <v>By  Education  Rs/- 9</v>
      </c>
      <c r="D518" s="192">
        <f t="shared" ca="1" si="59"/>
        <v>0</v>
      </c>
      <c r="E518" s="192">
        <f t="shared" ca="1" si="60"/>
        <v>9</v>
      </c>
      <c r="F518" s="193">
        <f t="shared" ca="1" si="61"/>
        <v>0</v>
      </c>
      <c r="G518" s="80" t="str">
        <f ca="1">IFERROR(IF(AND(ABS(SUMIFS(D$2:D518,J$2:J518,J518)-SUMIFS(E$2:E518,J$2:J518,J518)+VLOOKUP(J518,Master!B$1:F$101,5,FALSE))&gt;1000,CD&lt;&gt;PD),"XXXXX",IFERROR(SUMIFS(D$2:D518,J$2:J518,J518)-SUMIFS(E$2:E518,J$2:J518,J518)+VLOOKUP(J518,Master!B$1:F$101,5,FALSE),IF(H518&gt;EOF,"","Balance"))),IF(H518&gt;EOF,"","Balance"))</f>
        <v>XXXXX</v>
      </c>
      <c r="H518" s="45">
        <f ca="1">IFERROR(IF(COUNTIF(H$2:H517,H517)&gt;VLOOKUP(H517,LC,2,FALSE),H517+1,H517),"")</f>
        <v>27</v>
      </c>
      <c r="I518" s="45">
        <f ca="1">IFERROR(VLOOKUP(H518,IF(H518=H517,INDIRECT("JournalEntry!"&amp;JournalEntry!D$2214&amp;I517+1&amp;JournalEntry!L$2214),INDIRECT("JournalEntry!"&amp;JournalEntry!C$2214)),2,FALSE),"")</f>
        <v>724</v>
      </c>
      <c r="J518" s="191" t="str">
        <f t="shared" ca="1" si="62"/>
        <v>Cash</v>
      </c>
    </row>
    <row r="519" spans="1:10">
      <c r="A519" s="205">
        <f t="shared" ca="1" si="63"/>
        <v>362</v>
      </c>
      <c r="B519" s="203">
        <f t="shared" ca="1" si="57"/>
        <v>41257</v>
      </c>
      <c r="C519" s="304" t="str">
        <f t="shared" ca="1" si="58"/>
        <v>By  Licenses  Rs/- 5</v>
      </c>
      <c r="D519" s="192">
        <f t="shared" ca="1" si="59"/>
        <v>0</v>
      </c>
      <c r="E519" s="192">
        <f t="shared" ca="1" si="60"/>
        <v>5</v>
      </c>
      <c r="F519" s="193">
        <f t="shared" ca="1" si="61"/>
        <v>0</v>
      </c>
      <c r="G519" s="80" t="str">
        <f ca="1">IFERROR(IF(AND(ABS(SUMIFS(D$2:D519,J$2:J519,J519)-SUMIFS(E$2:E519,J$2:J519,J519)+VLOOKUP(J519,Master!B$1:F$101,5,FALSE))&gt;1000,CD&lt;&gt;PD),"XXXXX",IFERROR(SUMIFS(D$2:D519,J$2:J519,J519)-SUMIFS(E$2:E519,J$2:J519,J519)+VLOOKUP(J519,Master!B$1:F$101,5,FALSE),IF(H519&gt;EOF,"","Balance"))),IF(H519&gt;EOF,"","Balance"))</f>
        <v>XXXXX</v>
      </c>
      <c r="H519" s="45">
        <f ca="1">IFERROR(IF(COUNTIF(H$2:H518,H518)&gt;VLOOKUP(H518,LC,2,FALSE),H518+1,H518),"")</f>
        <v>27</v>
      </c>
      <c r="I519" s="45">
        <f ca="1">IFERROR(VLOOKUP(H519,IF(H519=H518,INDIRECT("JournalEntry!"&amp;JournalEntry!D$2214&amp;I518+1&amp;JournalEntry!L$2214),INDIRECT("JournalEntry!"&amp;JournalEntry!C$2214)),2,FALSE),"")</f>
        <v>726</v>
      </c>
      <c r="J519" s="191" t="str">
        <f t="shared" ca="1" si="62"/>
        <v>Cash</v>
      </c>
    </row>
    <row r="520" spans="1:10">
      <c r="A520" s="205">
        <f t="shared" ca="1" si="63"/>
        <v>363</v>
      </c>
      <c r="B520" s="203">
        <f t="shared" ca="1" si="57"/>
        <v>41068</v>
      </c>
      <c r="C520" s="304" t="str">
        <f t="shared" ca="1" si="58"/>
        <v>By  Magazine Subscriptions  Rs/- 5</v>
      </c>
      <c r="D520" s="192">
        <f t="shared" ca="1" si="59"/>
        <v>0</v>
      </c>
      <c r="E520" s="192">
        <f t="shared" ca="1" si="60"/>
        <v>5</v>
      </c>
      <c r="F520" s="193">
        <f t="shared" ca="1" si="61"/>
        <v>0</v>
      </c>
      <c r="G520" s="80" t="str">
        <f ca="1">IFERROR(IF(AND(ABS(SUMIFS(D$2:D520,J$2:J520,J520)-SUMIFS(E$2:E520,J$2:J520,J520)+VLOOKUP(J520,Master!B$1:F$101,5,FALSE))&gt;1000,CD&lt;&gt;PD),"XXXXX",IFERROR(SUMIFS(D$2:D520,J$2:J520,J520)-SUMIFS(E$2:E520,J$2:J520,J520)+VLOOKUP(J520,Master!B$1:F$101,5,FALSE),IF(H520&gt;EOF,"","Balance"))),IF(H520&gt;EOF,"","Balance"))</f>
        <v>XXXXX</v>
      </c>
      <c r="H520" s="45">
        <f ca="1">IFERROR(IF(COUNTIF(H$2:H519,H519)&gt;VLOOKUP(H519,LC,2,FALSE),H519+1,H519),"")</f>
        <v>27</v>
      </c>
      <c r="I520" s="45">
        <f ca="1">IFERROR(VLOOKUP(H520,IF(H520=H519,INDIRECT("JournalEntry!"&amp;JournalEntry!D$2214&amp;I519+1&amp;JournalEntry!L$2214),INDIRECT("JournalEntry!"&amp;JournalEntry!C$2214)),2,FALSE),"")</f>
        <v>728</v>
      </c>
      <c r="J520" s="191" t="str">
        <f t="shared" ca="1" si="62"/>
        <v>Cash</v>
      </c>
    </row>
    <row r="521" spans="1:10">
      <c r="A521" s="205">
        <f t="shared" ca="1" si="63"/>
        <v>364</v>
      </c>
      <c r="B521" s="203">
        <f t="shared" ca="1" si="57"/>
        <v>41161</v>
      </c>
      <c r="C521" s="304" t="str">
        <f t="shared" ca="1" si="58"/>
        <v>By  Postage  Rs/- 1</v>
      </c>
      <c r="D521" s="192">
        <f t="shared" ca="1" si="59"/>
        <v>0</v>
      </c>
      <c r="E521" s="192">
        <f t="shared" ca="1" si="60"/>
        <v>1</v>
      </c>
      <c r="F521" s="193">
        <f t="shared" ca="1" si="61"/>
        <v>0</v>
      </c>
      <c r="G521" s="80" t="str">
        <f ca="1">IFERROR(IF(AND(ABS(SUMIFS(D$2:D521,J$2:J521,J521)-SUMIFS(E$2:E521,J$2:J521,J521)+VLOOKUP(J521,Master!B$1:F$101,5,FALSE))&gt;1000,CD&lt;&gt;PD),"XXXXX",IFERROR(SUMIFS(D$2:D521,J$2:J521,J521)-SUMIFS(E$2:E521,J$2:J521,J521)+VLOOKUP(J521,Master!B$1:F$101,5,FALSE),IF(H521&gt;EOF,"","Balance"))),IF(H521&gt;EOF,"","Balance"))</f>
        <v>XXXXX</v>
      </c>
      <c r="H521" s="45">
        <f ca="1">IFERROR(IF(COUNTIF(H$2:H520,H520)&gt;VLOOKUP(H520,LC,2,FALSE),H520+1,H520),"")</f>
        <v>27</v>
      </c>
      <c r="I521" s="45">
        <f ca="1">IFERROR(VLOOKUP(H521,IF(H521=H520,INDIRECT("JournalEntry!"&amp;JournalEntry!D$2214&amp;I520+1&amp;JournalEntry!L$2214),INDIRECT("JournalEntry!"&amp;JournalEntry!C$2214)),2,FALSE),"")</f>
        <v>730</v>
      </c>
      <c r="J521" s="191" t="str">
        <f t="shared" ca="1" si="62"/>
        <v>Cash</v>
      </c>
    </row>
    <row r="522" spans="1:10">
      <c r="A522" s="205">
        <f t="shared" ca="1" si="63"/>
        <v>365</v>
      </c>
      <c r="B522" s="203">
        <f t="shared" ca="1" si="57"/>
        <v>41057</v>
      </c>
      <c r="C522" s="304" t="str">
        <f t="shared" ca="1" si="58"/>
        <v>By  Gas  Rs/- 3</v>
      </c>
      <c r="D522" s="192">
        <f t="shared" ca="1" si="59"/>
        <v>0</v>
      </c>
      <c r="E522" s="192">
        <f t="shared" ca="1" si="60"/>
        <v>3</v>
      </c>
      <c r="F522" s="193">
        <f t="shared" ca="1" si="61"/>
        <v>0</v>
      </c>
      <c r="G522" s="80" t="str">
        <f ca="1">IFERROR(IF(AND(ABS(SUMIFS(D$2:D522,J$2:J522,J522)-SUMIFS(E$2:E522,J$2:J522,J522)+VLOOKUP(J522,Master!B$1:F$101,5,FALSE))&gt;1000,CD&lt;&gt;PD),"XXXXX",IFERROR(SUMIFS(D$2:D522,J$2:J522,J522)-SUMIFS(E$2:E522,J$2:J522,J522)+VLOOKUP(J522,Master!B$1:F$101,5,FALSE),IF(H522&gt;EOF,"","Balance"))),IF(H522&gt;EOF,"","Balance"))</f>
        <v>XXXXX</v>
      </c>
      <c r="H522" s="45">
        <f ca="1">IFERROR(IF(COUNTIF(H$2:H521,H521)&gt;VLOOKUP(H521,LC,2,FALSE),H521+1,H521),"")</f>
        <v>27</v>
      </c>
      <c r="I522" s="45">
        <f ca="1">IFERROR(VLOOKUP(H522,IF(H522=H521,INDIRECT("JournalEntry!"&amp;JournalEntry!D$2214&amp;I521+1&amp;JournalEntry!L$2214),INDIRECT("JournalEntry!"&amp;JournalEntry!C$2214)),2,FALSE),"")</f>
        <v>732</v>
      </c>
      <c r="J522" s="191" t="str">
        <f t="shared" ca="1" si="62"/>
        <v>Cash</v>
      </c>
    </row>
    <row r="523" spans="1:10">
      <c r="A523" s="205">
        <f t="shared" ca="1" si="63"/>
        <v>366</v>
      </c>
      <c r="B523" s="203">
        <f t="shared" ca="1" si="57"/>
        <v>41178</v>
      </c>
      <c r="C523" s="304" t="str">
        <f t="shared" ca="1" si="58"/>
        <v>By  Repairs  Rs/- 8</v>
      </c>
      <c r="D523" s="192">
        <f t="shared" ca="1" si="59"/>
        <v>0</v>
      </c>
      <c r="E523" s="192">
        <f t="shared" ca="1" si="60"/>
        <v>8</v>
      </c>
      <c r="F523" s="193">
        <f t="shared" ca="1" si="61"/>
        <v>0</v>
      </c>
      <c r="G523" s="80" t="str">
        <f ca="1">IFERROR(IF(AND(ABS(SUMIFS(D$2:D523,J$2:J523,J523)-SUMIFS(E$2:E523,J$2:J523,J523)+VLOOKUP(J523,Master!B$1:F$101,5,FALSE))&gt;1000,CD&lt;&gt;PD),"XXXXX",IFERROR(SUMIFS(D$2:D523,J$2:J523,J523)-SUMIFS(E$2:E523,J$2:J523,J523)+VLOOKUP(J523,Master!B$1:F$101,5,FALSE),IF(H523&gt;EOF,"","Balance"))),IF(H523&gt;EOF,"","Balance"))</f>
        <v>XXXXX</v>
      </c>
      <c r="H523" s="45">
        <f ca="1">IFERROR(IF(COUNTIF(H$2:H522,H522)&gt;VLOOKUP(H522,LC,2,FALSE),H522+1,H522),"")</f>
        <v>27</v>
      </c>
      <c r="I523" s="45">
        <f ca="1">IFERROR(VLOOKUP(H523,IF(H523=H522,INDIRECT("JournalEntry!"&amp;JournalEntry!D$2214&amp;I522+1&amp;JournalEntry!L$2214),INDIRECT("JournalEntry!"&amp;JournalEntry!C$2214)),2,FALSE),"")</f>
        <v>734</v>
      </c>
      <c r="J523" s="191" t="str">
        <f t="shared" ca="1" si="62"/>
        <v>Cash</v>
      </c>
    </row>
    <row r="524" spans="1:10">
      <c r="A524" s="205">
        <f t="shared" ca="1" si="63"/>
        <v>367</v>
      </c>
      <c r="B524" s="203">
        <f t="shared" ca="1" si="57"/>
        <v>41192</v>
      </c>
      <c r="C524" s="304" t="str">
        <f t="shared" ca="1" si="58"/>
        <v>By Travel &amp; Entertainment  Rs/- 1</v>
      </c>
      <c r="D524" s="192">
        <f t="shared" ca="1" si="59"/>
        <v>0</v>
      </c>
      <c r="E524" s="192">
        <f t="shared" ca="1" si="60"/>
        <v>1</v>
      </c>
      <c r="F524" s="193">
        <f t="shared" ca="1" si="61"/>
        <v>0</v>
      </c>
      <c r="G524" s="80" t="str">
        <f ca="1">IFERROR(IF(AND(ABS(SUMIFS(D$2:D524,J$2:J524,J524)-SUMIFS(E$2:E524,J$2:J524,J524)+VLOOKUP(J524,Master!B$1:F$101,5,FALSE))&gt;1000,CD&lt;&gt;PD),"XXXXX",IFERROR(SUMIFS(D$2:D524,J$2:J524,J524)-SUMIFS(E$2:E524,J$2:J524,J524)+VLOOKUP(J524,Master!B$1:F$101,5,FALSE),IF(H524&gt;EOF,"","Balance"))),IF(H524&gt;EOF,"","Balance"))</f>
        <v>XXXXX</v>
      </c>
      <c r="H524" s="45">
        <f ca="1">IFERROR(IF(COUNTIF(H$2:H523,H523)&gt;VLOOKUP(H523,LC,2,FALSE),H523+1,H523),"")</f>
        <v>27</v>
      </c>
      <c r="I524" s="45">
        <f ca="1">IFERROR(VLOOKUP(H524,IF(H524=H523,INDIRECT("JournalEntry!"&amp;JournalEntry!D$2214&amp;I523+1&amp;JournalEntry!L$2214),INDIRECT("JournalEntry!"&amp;JournalEntry!C$2214)),2,FALSE),"")</f>
        <v>736</v>
      </c>
      <c r="J524" s="191" t="str">
        <f t="shared" ca="1" si="62"/>
        <v>Cash</v>
      </c>
    </row>
    <row r="525" spans="1:10">
      <c r="A525" s="205">
        <f t="shared" ca="1" si="63"/>
        <v>368</v>
      </c>
      <c r="B525" s="203">
        <f t="shared" ca="1" si="57"/>
        <v>41190</v>
      </c>
      <c r="C525" s="304" t="str">
        <f t="shared" ca="1" si="58"/>
        <v>By  Food - Staff Meetings  Rs/- 2</v>
      </c>
      <c r="D525" s="192">
        <f t="shared" ca="1" si="59"/>
        <v>0</v>
      </c>
      <c r="E525" s="192">
        <f t="shared" ca="1" si="60"/>
        <v>2</v>
      </c>
      <c r="F525" s="193">
        <f t="shared" ca="1" si="61"/>
        <v>0</v>
      </c>
      <c r="G525" s="80" t="str">
        <f ca="1">IFERROR(IF(AND(ABS(SUMIFS(D$2:D525,J$2:J525,J525)-SUMIFS(E$2:E525,J$2:J525,J525)+VLOOKUP(J525,Master!B$1:F$101,5,FALSE))&gt;1000,CD&lt;&gt;PD),"XXXXX",IFERROR(SUMIFS(D$2:D525,J$2:J525,J525)-SUMIFS(E$2:E525,J$2:J525,J525)+VLOOKUP(J525,Master!B$1:F$101,5,FALSE),IF(H525&gt;EOF,"","Balance"))),IF(H525&gt;EOF,"","Balance"))</f>
        <v>XXXXX</v>
      </c>
      <c r="H525" s="45">
        <f ca="1">IFERROR(IF(COUNTIF(H$2:H524,H524)&gt;VLOOKUP(H524,LC,2,FALSE),H524+1,H524),"")</f>
        <v>27</v>
      </c>
      <c r="I525" s="45">
        <f ca="1">IFERROR(VLOOKUP(H525,IF(H525=H524,INDIRECT("JournalEntry!"&amp;JournalEntry!D$2214&amp;I524+1&amp;JournalEntry!L$2214),INDIRECT("JournalEntry!"&amp;JournalEntry!C$2214)),2,FALSE),"")</f>
        <v>738</v>
      </c>
      <c r="J525" s="191" t="str">
        <f t="shared" ca="1" si="62"/>
        <v>Cash</v>
      </c>
    </row>
    <row r="526" spans="1:10">
      <c r="A526" s="205">
        <f t="shared" ca="1" si="63"/>
        <v>369</v>
      </c>
      <c r="B526" s="203">
        <f t="shared" ca="1" si="57"/>
        <v>41224</v>
      </c>
      <c r="C526" s="304" t="str">
        <f t="shared" ca="1" si="58"/>
        <v>By  Meals - Business  Rs/- 7</v>
      </c>
      <c r="D526" s="192">
        <f t="shared" ca="1" si="59"/>
        <v>0</v>
      </c>
      <c r="E526" s="192">
        <f t="shared" ca="1" si="60"/>
        <v>7</v>
      </c>
      <c r="F526" s="193">
        <f t="shared" ca="1" si="61"/>
        <v>0</v>
      </c>
      <c r="G526" s="80" t="str">
        <f ca="1">IFERROR(IF(AND(ABS(SUMIFS(D$2:D526,J$2:J526,J526)-SUMIFS(E$2:E526,J$2:J526,J526)+VLOOKUP(J526,Master!B$1:F$101,5,FALSE))&gt;1000,CD&lt;&gt;PD),"XXXXX",IFERROR(SUMIFS(D$2:D526,J$2:J526,J526)-SUMIFS(E$2:E526,J$2:J526,J526)+VLOOKUP(J526,Master!B$1:F$101,5,FALSE),IF(H526&gt;EOF,"","Balance"))),IF(H526&gt;EOF,"","Balance"))</f>
        <v>XXXXX</v>
      </c>
      <c r="H526" s="45">
        <f ca="1">IFERROR(IF(COUNTIF(H$2:H525,H525)&gt;VLOOKUP(H525,LC,2,FALSE),H525+1,H525),"")</f>
        <v>27</v>
      </c>
      <c r="I526" s="45">
        <f ca="1">IFERROR(VLOOKUP(H526,IF(H526=H525,INDIRECT("JournalEntry!"&amp;JournalEntry!D$2214&amp;I525+1&amp;JournalEntry!L$2214),INDIRECT("JournalEntry!"&amp;JournalEntry!C$2214)),2,FALSE),"")</f>
        <v>740</v>
      </c>
      <c r="J526" s="191" t="str">
        <f t="shared" ca="1" si="62"/>
        <v>Cash</v>
      </c>
    </row>
    <row r="527" spans="1:10">
      <c r="A527" s="205">
        <f t="shared" ca="1" si="63"/>
        <v>370</v>
      </c>
      <c r="B527" s="203">
        <f t="shared" ca="1" si="57"/>
        <v>41134</v>
      </c>
      <c r="C527" s="304" t="str">
        <f t="shared" ca="1" si="58"/>
        <v>By  Travel  Rs/- 10</v>
      </c>
      <c r="D527" s="192">
        <f t="shared" ca="1" si="59"/>
        <v>0</v>
      </c>
      <c r="E527" s="192">
        <f t="shared" ca="1" si="60"/>
        <v>10</v>
      </c>
      <c r="F527" s="193">
        <f t="shared" ca="1" si="61"/>
        <v>0</v>
      </c>
      <c r="G527" s="80" t="str">
        <f ca="1">IFERROR(IF(AND(ABS(SUMIFS(D$2:D527,J$2:J527,J527)-SUMIFS(E$2:E527,J$2:J527,J527)+VLOOKUP(J527,Master!B$1:F$101,5,FALSE))&gt;1000,CD&lt;&gt;PD),"XXXXX",IFERROR(SUMIFS(D$2:D527,J$2:J527,J527)-SUMIFS(E$2:E527,J$2:J527,J527)+VLOOKUP(J527,Master!B$1:F$101,5,FALSE),IF(H527&gt;EOF,"","Balance"))),IF(H527&gt;EOF,"","Balance"))</f>
        <v>XXXXX</v>
      </c>
      <c r="H527" s="45">
        <f ca="1">IFERROR(IF(COUNTIF(H$2:H526,H526)&gt;VLOOKUP(H526,LC,2,FALSE),H526+1,H526),"")</f>
        <v>27</v>
      </c>
      <c r="I527" s="45">
        <f ca="1">IFERROR(VLOOKUP(H527,IF(H527=H526,INDIRECT("JournalEntry!"&amp;JournalEntry!D$2214&amp;I526+1&amp;JournalEntry!L$2214),INDIRECT("JournalEntry!"&amp;JournalEntry!C$2214)),2,FALSE),"")</f>
        <v>742</v>
      </c>
      <c r="J527" s="191" t="str">
        <f t="shared" ca="1" si="62"/>
        <v>Cash</v>
      </c>
    </row>
    <row r="528" spans="1:10">
      <c r="A528" s="205">
        <f t="shared" ca="1" si="63"/>
        <v>371</v>
      </c>
      <c r="B528" s="203">
        <f t="shared" ca="1" si="57"/>
        <v>41230</v>
      </c>
      <c r="C528" s="304" t="str">
        <f t="shared" ca="1" si="58"/>
        <v>By Finance Cost Rs/- 1</v>
      </c>
      <c r="D528" s="192">
        <f t="shared" ca="1" si="59"/>
        <v>0</v>
      </c>
      <c r="E528" s="192">
        <f t="shared" ca="1" si="60"/>
        <v>1</v>
      </c>
      <c r="F528" s="193">
        <f t="shared" ca="1" si="61"/>
        <v>0</v>
      </c>
      <c r="G528" s="80" t="str">
        <f ca="1">IFERROR(IF(AND(ABS(SUMIFS(D$2:D528,J$2:J528,J528)-SUMIFS(E$2:E528,J$2:J528,J528)+VLOOKUP(J528,Master!B$1:F$101,5,FALSE))&gt;1000,CD&lt;&gt;PD),"XXXXX",IFERROR(SUMIFS(D$2:D528,J$2:J528,J528)-SUMIFS(E$2:E528,J$2:J528,J528)+VLOOKUP(J528,Master!B$1:F$101,5,FALSE),IF(H528&gt;EOF,"","Balance"))),IF(H528&gt;EOF,"","Balance"))</f>
        <v>XXXXX</v>
      </c>
      <c r="H528" s="45">
        <f ca="1">IFERROR(IF(COUNTIF(H$2:H527,H527)&gt;VLOOKUP(H527,LC,2,FALSE),H527+1,H527),"")</f>
        <v>27</v>
      </c>
      <c r="I528" s="45">
        <f ca="1">IFERROR(VLOOKUP(H528,IF(H528=H527,INDIRECT("JournalEntry!"&amp;JournalEntry!D$2214&amp;I527+1&amp;JournalEntry!L$2214),INDIRECT("JournalEntry!"&amp;JournalEntry!C$2214)),2,FALSE),"")</f>
        <v>744</v>
      </c>
      <c r="J528" s="191" t="str">
        <f t="shared" ca="1" si="62"/>
        <v>Cash</v>
      </c>
    </row>
    <row r="529" spans="1:10">
      <c r="A529" s="205">
        <f t="shared" ca="1" si="63"/>
        <v>372</v>
      </c>
      <c r="B529" s="203">
        <f t="shared" ca="1" si="57"/>
        <v>41218</v>
      </c>
      <c r="C529" s="304" t="str">
        <f t="shared" ca="1" si="58"/>
        <v>By  Heat Rs/- 9</v>
      </c>
      <c r="D529" s="192">
        <f t="shared" ca="1" si="59"/>
        <v>0</v>
      </c>
      <c r="E529" s="192">
        <f t="shared" ca="1" si="60"/>
        <v>9</v>
      </c>
      <c r="F529" s="193">
        <f t="shared" ca="1" si="61"/>
        <v>0</v>
      </c>
      <c r="G529" s="80" t="str">
        <f ca="1">IFERROR(IF(AND(ABS(SUMIFS(D$2:D529,J$2:J529,J529)-SUMIFS(E$2:E529,J$2:J529,J529)+VLOOKUP(J529,Master!B$1:F$101,5,FALSE))&gt;1000,CD&lt;&gt;PD),"XXXXX",IFERROR(SUMIFS(D$2:D529,J$2:J529,J529)-SUMIFS(E$2:E529,J$2:J529,J529)+VLOOKUP(J529,Master!B$1:F$101,5,FALSE),IF(H529&gt;EOF,"","Balance"))),IF(H529&gt;EOF,"","Balance"))</f>
        <v>XXXXX</v>
      </c>
      <c r="H529" s="45">
        <f ca="1">IFERROR(IF(COUNTIF(H$2:H528,H528)&gt;VLOOKUP(H528,LC,2,FALSE),H528+1,H528),"")</f>
        <v>27</v>
      </c>
      <c r="I529" s="45">
        <f ca="1">IFERROR(VLOOKUP(H529,IF(H529=H528,INDIRECT("JournalEntry!"&amp;JournalEntry!D$2214&amp;I528+1&amp;JournalEntry!L$2214),INDIRECT("JournalEntry!"&amp;JournalEntry!C$2214)),2,FALSE),"")</f>
        <v>746</v>
      </c>
      <c r="J529" s="191" t="str">
        <f t="shared" ca="1" si="62"/>
        <v>Cash</v>
      </c>
    </row>
    <row r="530" spans="1:10">
      <c r="A530" s="205">
        <f t="shared" ca="1" si="63"/>
        <v>373</v>
      </c>
      <c r="B530" s="203">
        <f t="shared" ca="1" si="57"/>
        <v>41145</v>
      </c>
      <c r="C530" s="304" t="str">
        <f t="shared" ca="1" si="58"/>
        <v>By  Internet  Rs/- 4</v>
      </c>
      <c r="D530" s="192">
        <f t="shared" ca="1" si="59"/>
        <v>0</v>
      </c>
      <c r="E530" s="192">
        <f t="shared" ca="1" si="60"/>
        <v>4</v>
      </c>
      <c r="F530" s="193">
        <f t="shared" ca="1" si="61"/>
        <v>0</v>
      </c>
      <c r="G530" s="80" t="str">
        <f ca="1">IFERROR(IF(AND(ABS(SUMIFS(D$2:D530,J$2:J530,J530)-SUMIFS(E$2:E530,J$2:J530,J530)+VLOOKUP(J530,Master!B$1:F$101,5,FALSE))&gt;1000,CD&lt;&gt;PD),"XXXXX",IFERROR(SUMIFS(D$2:D530,J$2:J530,J530)-SUMIFS(E$2:E530,J$2:J530,J530)+VLOOKUP(J530,Master!B$1:F$101,5,FALSE),IF(H530&gt;EOF,"","Balance"))),IF(H530&gt;EOF,"","Balance"))</f>
        <v>XXXXX</v>
      </c>
      <c r="H530" s="45">
        <f ca="1">IFERROR(IF(COUNTIF(H$2:H529,H529)&gt;VLOOKUP(H529,LC,2,FALSE),H529+1,H529),"")</f>
        <v>27</v>
      </c>
      <c r="I530" s="45">
        <f ca="1">IFERROR(VLOOKUP(H530,IF(H530=H529,INDIRECT("JournalEntry!"&amp;JournalEntry!D$2214&amp;I529+1&amp;JournalEntry!L$2214),INDIRECT("JournalEntry!"&amp;JournalEntry!C$2214)),2,FALSE),"")</f>
        <v>748</v>
      </c>
      <c r="J530" s="191" t="str">
        <f t="shared" ca="1" si="62"/>
        <v>Cash</v>
      </c>
    </row>
    <row r="531" spans="1:10">
      <c r="A531" s="205">
        <f t="shared" ca="1" si="63"/>
        <v>374</v>
      </c>
      <c r="B531" s="203">
        <f t="shared" ca="1" si="57"/>
        <v>41265</v>
      </c>
      <c r="C531" s="304" t="str">
        <f t="shared" ca="1" si="58"/>
        <v>By  Rent or Lease  Rs/- 8</v>
      </c>
      <c r="D531" s="192">
        <f t="shared" ca="1" si="59"/>
        <v>0</v>
      </c>
      <c r="E531" s="192">
        <f t="shared" ca="1" si="60"/>
        <v>8</v>
      </c>
      <c r="F531" s="193">
        <f t="shared" ca="1" si="61"/>
        <v>0</v>
      </c>
      <c r="G531" s="80" t="str">
        <f ca="1">IFERROR(IF(AND(ABS(SUMIFS(D$2:D531,J$2:J531,J531)-SUMIFS(E$2:E531,J$2:J531,J531)+VLOOKUP(J531,Master!B$1:F$101,5,FALSE))&gt;1000,CD&lt;&gt;PD),"XXXXX",IFERROR(SUMIFS(D$2:D531,J$2:J531,J531)-SUMIFS(E$2:E531,J$2:J531,J531)+VLOOKUP(J531,Master!B$1:F$101,5,FALSE),IF(H531&gt;EOF,"","Balance"))),IF(H531&gt;EOF,"","Balance"))</f>
        <v>XXXXX</v>
      </c>
      <c r="H531" s="45">
        <f ca="1">IFERROR(IF(COUNTIF(H$2:H530,H530)&gt;VLOOKUP(H530,LC,2,FALSE),H530+1,H530),"")</f>
        <v>27</v>
      </c>
      <c r="I531" s="45">
        <f ca="1">IFERROR(VLOOKUP(H531,IF(H531=H530,INDIRECT("JournalEntry!"&amp;JournalEntry!D$2214&amp;I530+1&amp;JournalEntry!L$2214),INDIRECT("JournalEntry!"&amp;JournalEntry!C$2214)),2,FALSE),"")</f>
        <v>750</v>
      </c>
      <c r="J531" s="191" t="str">
        <f t="shared" ca="1" si="62"/>
        <v>Cash</v>
      </c>
    </row>
    <row r="532" spans="1:10">
      <c r="A532" s="205">
        <f t="shared" ca="1" si="63"/>
        <v>375</v>
      </c>
      <c r="B532" s="203">
        <f t="shared" ca="1" si="57"/>
        <v>41141</v>
      </c>
      <c r="C532" s="304" t="str">
        <f t="shared" ca="1" si="58"/>
        <v>By  Telephone  Rs/- 8</v>
      </c>
      <c r="D532" s="192">
        <f t="shared" ca="1" si="59"/>
        <v>0</v>
      </c>
      <c r="E532" s="192">
        <f t="shared" ca="1" si="60"/>
        <v>8</v>
      </c>
      <c r="F532" s="193">
        <f t="shared" ca="1" si="61"/>
        <v>0</v>
      </c>
      <c r="G532" s="80" t="str">
        <f ca="1">IFERROR(IF(AND(ABS(SUMIFS(D$2:D532,J$2:J532,J532)-SUMIFS(E$2:E532,J$2:J532,J532)+VLOOKUP(J532,Master!B$1:F$101,5,FALSE))&gt;1000,CD&lt;&gt;PD),"XXXXX",IFERROR(SUMIFS(D$2:D532,J$2:J532,J532)-SUMIFS(E$2:E532,J$2:J532,J532)+VLOOKUP(J532,Master!B$1:F$101,5,FALSE),IF(H532&gt;EOF,"","Balance"))),IF(H532&gt;EOF,"","Balance"))</f>
        <v>XXXXX</v>
      </c>
      <c r="H532" s="45">
        <f ca="1">IFERROR(IF(COUNTIF(H$2:H531,H531)&gt;VLOOKUP(H531,LC,2,FALSE),H531+1,H531),"")</f>
        <v>27</v>
      </c>
      <c r="I532" s="45">
        <f ca="1">IFERROR(VLOOKUP(H532,IF(H532=H531,INDIRECT("JournalEntry!"&amp;JournalEntry!D$2214&amp;I531+1&amp;JournalEntry!L$2214),INDIRECT("JournalEntry!"&amp;JournalEntry!C$2214)),2,FALSE),"")</f>
        <v>752</v>
      </c>
      <c r="J532" s="191" t="str">
        <f t="shared" ca="1" si="62"/>
        <v>Cash</v>
      </c>
    </row>
    <row r="533" spans="1:10">
      <c r="A533" s="205">
        <f t="shared" ca="1" si="63"/>
        <v>376</v>
      </c>
      <c r="B533" s="203">
        <f t="shared" ca="1" si="57"/>
        <v>41061</v>
      </c>
      <c r="C533" s="304" t="str">
        <f t="shared" ca="1" si="58"/>
        <v>By Office Expenses  Rs/- 9</v>
      </c>
      <c r="D533" s="192">
        <f t="shared" ca="1" si="59"/>
        <v>0</v>
      </c>
      <c r="E533" s="192">
        <f t="shared" ca="1" si="60"/>
        <v>9</v>
      </c>
      <c r="F533" s="193">
        <f t="shared" ca="1" si="61"/>
        <v>0</v>
      </c>
      <c r="G533" s="80" t="str">
        <f ca="1">IFERROR(IF(AND(ABS(SUMIFS(D$2:D533,J$2:J533,J533)-SUMIFS(E$2:E533,J$2:J533,J533)+VLOOKUP(J533,Master!B$1:F$101,5,FALSE))&gt;1000,CD&lt;&gt;PD),"XXXXX",IFERROR(SUMIFS(D$2:D533,J$2:J533,J533)-SUMIFS(E$2:E533,J$2:J533,J533)+VLOOKUP(J533,Master!B$1:F$101,5,FALSE),IF(H533&gt;EOF,"","Balance"))),IF(H533&gt;EOF,"","Balance"))</f>
        <v>XXXXX</v>
      </c>
      <c r="H533" s="45">
        <f ca="1">IFERROR(IF(COUNTIF(H$2:H532,H532)&gt;VLOOKUP(H532,LC,2,FALSE),H532+1,H532),"")</f>
        <v>27</v>
      </c>
      <c r="I533" s="45">
        <f ca="1">IFERROR(VLOOKUP(H533,IF(H533=H532,INDIRECT("JournalEntry!"&amp;JournalEntry!D$2214&amp;I532+1&amp;JournalEntry!L$2214),INDIRECT("JournalEntry!"&amp;JournalEntry!C$2214)),2,FALSE),"")</f>
        <v>754</v>
      </c>
      <c r="J533" s="191" t="str">
        <f t="shared" ca="1" si="62"/>
        <v>Cash</v>
      </c>
    </row>
    <row r="534" spans="1:10">
      <c r="A534" s="205">
        <f t="shared" ca="1" si="63"/>
        <v>377</v>
      </c>
      <c r="B534" s="203">
        <f t="shared" ca="1" si="57"/>
        <v>41024</v>
      </c>
      <c r="C534" s="304" t="str">
        <f t="shared" ca="1" si="58"/>
        <v>By  Bad Debt Expenses  Rs/- 5</v>
      </c>
      <c r="D534" s="192">
        <f t="shared" ca="1" si="59"/>
        <v>0</v>
      </c>
      <c r="E534" s="192">
        <f t="shared" ca="1" si="60"/>
        <v>5</v>
      </c>
      <c r="F534" s="193">
        <f t="shared" ca="1" si="61"/>
        <v>0</v>
      </c>
      <c r="G534" s="80" t="str">
        <f ca="1">IFERROR(IF(AND(ABS(SUMIFS(D$2:D534,J$2:J534,J534)-SUMIFS(E$2:E534,J$2:J534,J534)+VLOOKUP(J534,Master!B$1:F$101,5,FALSE))&gt;1000,CD&lt;&gt;PD),"XXXXX",IFERROR(SUMIFS(D$2:D534,J$2:J534,J534)-SUMIFS(E$2:E534,J$2:J534,J534)+VLOOKUP(J534,Master!B$1:F$101,5,FALSE),IF(H534&gt;EOF,"","Balance"))),IF(H534&gt;EOF,"","Balance"))</f>
        <v>XXXXX</v>
      </c>
      <c r="H534" s="45">
        <f ca="1">IFERROR(IF(COUNTIF(H$2:H533,H533)&gt;VLOOKUP(H533,LC,2,FALSE),H533+1,H533),"")</f>
        <v>27</v>
      </c>
      <c r="I534" s="45">
        <f ca="1">IFERROR(VLOOKUP(H534,IF(H534=H533,INDIRECT("JournalEntry!"&amp;JournalEntry!D$2214&amp;I533+1&amp;JournalEntry!L$2214),INDIRECT("JournalEntry!"&amp;JournalEntry!C$2214)),2,FALSE),"")</f>
        <v>756</v>
      </c>
      <c r="J534" s="191" t="str">
        <f t="shared" ca="1" si="62"/>
        <v>Cash</v>
      </c>
    </row>
    <row r="535" spans="1:10">
      <c r="A535" s="205">
        <f t="shared" ca="1" si="63"/>
        <v>378</v>
      </c>
      <c r="B535" s="203">
        <f t="shared" ca="1" si="57"/>
        <v>41045</v>
      </c>
      <c r="C535" s="304" t="str">
        <f t="shared" ca="1" si="58"/>
        <v>By  Books &amp; Manuals  Rs/- 4</v>
      </c>
      <c r="D535" s="192">
        <f t="shared" ca="1" si="59"/>
        <v>0</v>
      </c>
      <c r="E535" s="192">
        <f t="shared" ca="1" si="60"/>
        <v>4</v>
      </c>
      <c r="F535" s="193">
        <f t="shared" ca="1" si="61"/>
        <v>0</v>
      </c>
      <c r="G535" s="80" t="str">
        <f ca="1">IFERROR(IF(AND(ABS(SUMIFS(D$2:D535,J$2:J535,J535)-SUMIFS(E$2:E535,J$2:J535,J535)+VLOOKUP(J535,Master!B$1:F$101,5,FALSE))&gt;1000,CD&lt;&gt;PD),"XXXXX",IFERROR(SUMIFS(D$2:D535,J$2:J535,J535)-SUMIFS(E$2:E535,J$2:J535,J535)+VLOOKUP(J535,Master!B$1:F$101,5,FALSE),IF(H535&gt;EOF,"","Balance"))),IF(H535&gt;EOF,"","Balance"))</f>
        <v>XXXXX</v>
      </c>
      <c r="H535" s="45">
        <f ca="1">IFERROR(IF(COUNTIF(H$2:H534,H534)&gt;VLOOKUP(H534,LC,2,FALSE),H534+1,H534),"")</f>
        <v>27</v>
      </c>
      <c r="I535" s="45">
        <f ca="1">IFERROR(VLOOKUP(H535,IF(H535=H534,INDIRECT("JournalEntry!"&amp;JournalEntry!D$2214&amp;I534+1&amp;JournalEntry!L$2214),INDIRECT("JournalEntry!"&amp;JournalEntry!C$2214)),2,FALSE),"")</f>
        <v>758</v>
      </c>
      <c r="J535" s="191" t="str">
        <f t="shared" ca="1" si="62"/>
        <v>Cash</v>
      </c>
    </row>
    <row r="536" spans="1:10">
      <c r="A536" s="205">
        <f t="shared" ca="1" si="63"/>
        <v>379</v>
      </c>
      <c r="B536" s="203">
        <f t="shared" ca="1" si="57"/>
        <v>41138</v>
      </c>
      <c r="C536" s="304" t="str">
        <f t="shared" ca="1" si="58"/>
        <v>By  Delivery Costs  Rs/- 1</v>
      </c>
      <c r="D536" s="192">
        <f t="shared" ca="1" si="59"/>
        <v>0</v>
      </c>
      <c r="E536" s="192">
        <f t="shared" ca="1" si="60"/>
        <v>1</v>
      </c>
      <c r="F536" s="193">
        <f t="shared" ca="1" si="61"/>
        <v>0</v>
      </c>
      <c r="G536" s="80" t="str">
        <f ca="1">IFERROR(IF(AND(ABS(SUMIFS(D$2:D536,J$2:J536,J536)-SUMIFS(E$2:E536,J$2:J536,J536)+VLOOKUP(J536,Master!B$1:F$101,5,FALSE))&gt;1000,CD&lt;&gt;PD),"XXXXX",IFERROR(SUMIFS(D$2:D536,J$2:J536,J536)-SUMIFS(E$2:E536,J$2:J536,J536)+VLOOKUP(J536,Master!B$1:F$101,5,FALSE),IF(H536&gt;EOF,"","Balance"))),IF(H536&gt;EOF,"","Balance"))</f>
        <v>XXXXX</v>
      </c>
      <c r="H536" s="45">
        <f ca="1">IFERROR(IF(COUNTIF(H$2:H535,H535)&gt;VLOOKUP(H535,LC,2,FALSE),H535+1,H535),"")</f>
        <v>27</v>
      </c>
      <c r="I536" s="45">
        <f ca="1">IFERROR(VLOOKUP(H536,IF(H536=H535,INDIRECT("JournalEntry!"&amp;JournalEntry!D$2214&amp;I535+1&amp;JournalEntry!L$2214),INDIRECT("JournalEntry!"&amp;JournalEntry!C$2214)),2,FALSE),"")</f>
        <v>760</v>
      </c>
      <c r="J536" s="191" t="str">
        <f t="shared" ca="1" si="62"/>
        <v>Cash</v>
      </c>
    </row>
    <row r="537" spans="1:10">
      <c r="A537" s="205">
        <f t="shared" ca="1" si="63"/>
        <v>380</v>
      </c>
      <c r="B537" s="203">
        <f t="shared" ca="1" si="57"/>
        <v>41112</v>
      </c>
      <c r="C537" s="304" t="str">
        <f t="shared" ca="1" si="58"/>
        <v>By  Education  Rs/- 3</v>
      </c>
      <c r="D537" s="192">
        <f t="shared" ca="1" si="59"/>
        <v>0</v>
      </c>
      <c r="E537" s="192">
        <f t="shared" ca="1" si="60"/>
        <v>3</v>
      </c>
      <c r="F537" s="193">
        <f t="shared" ca="1" si="61"/>
        <v>0</v>
      </c>
      <c r="G537" s="80" t="str">
        <f ca="1">IFERROR(IF(AND(ABS(SUMIFS(D$2:D537,J$2:J537,J537)-SUMIFS(E$2:E537,J$2:J537,J537)+VLOOKUP(J537,Master!B$1:F$101,5,FALSE))&gt;1000,CD&lt;&gt;PD),"XXXXX",IFERROR(SUMIFS(D$2:D537,J$2:J537,J537)-SUMIFS(E$2:E537,J$2:J537,J537)+VLOOKUP(J537,Master!B$1:F$101,5,FALSE),IF(H537&gt;EOF,"","Balance"))),IF(H537&gt;EOF,"","Balance"))</f>
        <v>XXXXX</v>
      </c>
      <c r="H537" s="45">
        <f ca="1">IFERROR(IF(COUNTIF(H$2:H536,H536)&gt;VLOOKUP(H536,LC,2,FALSE),H536+1,H536),"")</f>
        <v>27</v>
      </c>
      <c r="I537" s="45">
        <f ca="1">IFERROR(VLOOKUP(H537,IF(H537=H536,INDIRECT("JournalEntry!"&amp;JournalEntry!D$2214&amp;I536+1&amp;JournalEntry!L$2214),INDIRECT("JournalEntry!"&amp;JournalEntry!C$2214)),2,FALSE),"")</f>
        <v>762</v>
      </c>
      <c r="J537" s="191" t="str">
        <f t="shared" ca="1" si="62"/>
        <v>Cash</v>
      </c>
    </row>
    <row r="538" spans="1:10">
      <c r="A538" s="205">
        <f t="shared" ca="1" si="63"/>
        <v>381</v>
      </c>
      <c r="B538" s="203">
        <f t="shared" ca="1" si="57"/>
        <v>41000</v>
      </c>
      <c r="C538" s="304" t="str">
        <f t="shared" ca="1" si="58"/>
        <v>By  Licenses  Rs/- 7</v>
      </c>
      <c r="D538" s="192">
        <f t="shared" ca="1" si="59"/>
        <v>0</v>
      </c>
      <c r="E538" s="192">
        <f t="shared" ca="1" si="60"/>
        <v>7</v>
      </c>
      <c r="F538" s="193">
        <f t="shared" ca="1" si="61"/>
        <v>0</v>
      </c>
      <c r="G538" s="80" t="str">
        <f ca="1">IFERROR(IF(AND(ABS(SUMIFS(D$2:D538,J$2:J538,J538)-SUMIFS(E$2:E538,J$2:J538,J538)+VLOOKUP(J538,Master!B$1:F$101,5,FALSE))&gt;1000,CD&lt;&gt;PD),"XXXXX",IFERROR(SUMIFS(D$2:D538,J$2:J538,J538)-SUMIFS(E$2:E538,J$2:J538,J538)+VLOOKUP(J538,Master!B$1:F$101,5,FALSE),IF(H538&gt;EOF,"","Balance"))),IF(H538&gt;EOF,"","Balance"))</f>
        <v>XXXXX</v>
      </c>
      <c r="H538" s="45">
        <f ca="1">IFERROR(IF(COUNTIF(H$2:H537,H537)&gt;VLOOKUP(H537,LC,2,FALSE),H537+1,H537),"")</f>
        <v>27</v>
      </c>
      <c r="I538" s="45">
        <f ca="1">IFERROR(VLOOKUP(H538,IF(H538=H537,INDIRECT("JournalEntry!"&amp;JournalEntry!D$2214&amp;I537+1&amp;JournalEntry!L$2214),INDIRECT("JournalEntry!"&amp;JournalEntry!C$2214)),2,FALSE),"")</f>
        <v>764</v>
      </c>
      <c r="J538" s="191" t="str">
        <f t="shared" ca="1" si="62"/>
        <v>Cash</v>
      </c>
    </row>
    <row r="539" spans="1:10">
      <c r="A539" s="205">
        <f t="shared" ca="1" si="63"/>
        <v>382</v>
      </c>
      <c r="B539" s="203">
        <f t="shared" ca="1" si="57"/>
        <v>41123</v>
      </c>
      <c r="C539" s="304" t="str">
        <f t="shared" ca="1" si="58"/>
        <v>By  Magazine Subscriptions  Rs/- 10</v>
      </c>
      <c r="D539" s="192">
        <f t="shared" ca="1" si="59"/>
        <v>0</v>
      </c>
      <c r="E539" s="192">
        <f t="shared" ca="1" si="60"/>
        <v>10</v>
      </c>
      <c r="F539" s="193">
        <f t="shared" ca="1" si="61"/>
        <v>0</v>
      </c>
      <c r="G539" s="80" t="str">
        <f ca="1">IFERROR(IF(AND(ABS(SUMIFS(D$2:D539,J$2:J539,J539)-SUMIFS(E$2:E539,J$2:J539,J539)+VLOOKUP(J539,Master!B$1:F$101,5,FALSE))&gt;1000,CD&lt;&gt;PD),"XXXXX",IFERROR(SUMIFS(D$2:D539,J$2:J539,J539)-SUMIFS(E$2:E539,J$2:J539,J539)+VLOOKUP(J539,Master!B$1:F$101,5,FALSE),IF(H539&gt;EOF,"","Balance"))),IF(H539&gt;EOF,"","Balance"))</f>
        <v>XXXXX</v>
      </c>
      <c r="H539" s="45">
        <f ca="1">IFERROR(IF(COUNTIF(H$2:H538,H538)&gt;VLOOKUP(H538,LC,2,FALSE),H538+1,H538),"")</f>
        <v>27</v>
      </c>
      <c r="I539" s="45">
        <f ca="1">IFERROR(VLOOKUP(H539,IF(H539=H538,INDIRECT("JournalEntry!"&amp;JournalEntry!D$2214&amp;I538+1&amp;JournalEntry!L$2214),INDIRECT("JournalEntry!"&amp;JournalEntry!C$2214)),2,FALSE),"")</f>
        <v>766</v>
      </c>
      <c r="J539" s="191" t="str">
        <f t="shared" ca="1" si="62"/>
        <v>Cash</v>
      </c>
    </row>
    <row r="540" spans="1:10">
      <c r="A540" s="205">
        <f t="shared" ca="1" si="63"/>
        <v>383</v>
      </c>
      <c r="B540" s="203">
        <f t="shared" ca="1" si="57"/>
        <v>41184</v>
      </c>
      <c r="C540" s="304" t="str">
        <f t="shared" ca="1" si="58"/>
        <v>By  Postage  Rs/- 9</v>
      </c>
      <c r="D540" s="192">
        <f t="shared" ca="1" si="59"/>
        <v>0</v>
      </c>
      <c r="E540" s="192">
        <f t="shared" ca="1" si="60"/>
        <v>9</v>
      </c>
      <c r="F540" s="193">
        <f t="shared" ca="1" si="61"/>
        <v>0</v>
      </c>
      <c r="G540" s="80" t="str">
        <f ca="1">IFERROR(IF(AND(ABS(SUMIFS(D$2:D540,J$2:J540,J540)-SUMIFS(E$2:E540,J$2:J540,J540)+VLOOKUP(J540,Master!B$1:F$101,5,FALSE))&gt;1000,CD&lt;&gt;PD),"XXXXX",IFERROR(SUMIFS(D$2:D540,J$2:J540,J540)-SUMIFS(E$2:E540,J$2:J540,J540)+VLOOKUP(J540,Master!B$1:F$101,5,FALSE),IF(H540&gt;EOF,"","Balance"))),IF(H540&gt;EOF,"","Balance"))</f>
        <v>XXXXX</v>
      </c>
      <c r="H540" s="45">
        <f ca="1">IFERROR(IF(COUNTIF(H$2:H539,H539)&gt;VLOOKUP(H539,LC,2,FALSE),H539+1,H539),"")</f>
        <v>27</v>
      </c>
      <c r="I540" s="45">
        <f ca="1">IFERROR(VLOOKUP(H540,IF(H540=H539,INDIRECT("JournalEntry!"&amp;JournalEntry!D$2214&amp;I539+1&amp;JournalEntry!L$2214),INDIRECT("JournalEntry!"&amp;JournalEntry!C$2214)),2,FALSE),"")</f>
        <v>768</v>
      </c>
      <c r="J540" s="191" t="str">
        <f t="shared" ca="1" si="62"/>
        <v>Cash</v>
      </c>
    </row>
    <row r="541" spans="1:10">
      <c r="A541" s="205">
        <f t="shared" ca="1" si="63"/>
        <v>384</v>
      </c>
      <c r="B541" s="203">
        <f t="shared" ca="1" si="57"/>
        <v>41097</v>
      </c>
      <c r="C541" s="304" t="str">
        <f t="shared" ca="1" si="58"/>
        <v>By  Gas  Rs/- 2</v>
      </c>
      <c r="D541" s="192">
        <f t="shared" ca="1" si="59"/>
        <v>0</v>
      </c>
      <c r="E541" s="192">
        <f t="shared" ca="1" si="60"/>
        <v>2</v>
      </c>
      <c r="F541" s="193">
        <f t="shared" ca="1" si="61"/>
        <v>0</v>
      </c>
      <c r="G541" s="80" t="str">
        <f ca="1">IFERROR(IF(AND(ABS(SUMIFS(D$2:D541,J$2:J541,J541)-SUMIFS(E$2:E541,J$2:J541,J541)+VLOOKUP(J541,Master!B$1:F$101,5,FALSE))&gt;1000,CD&lt;&gt;PD),"XXXXX",IFERROR(SUMIFS(D$2:D541,J$2:J541,J541)-SUMIFS(E$2:E541,J$2:J541,J541)+VLOOKUP(J541,Master!B$1:F$101,5,FALSE),IF(H541&gt;EOF,"","Balance"))),IF(H541&gt;EOF,"","Balance"))</f>
        <v>XXXXX</v>
      </c>
      <c r="H541" s="45">
        <f ca="1">IFERROR(IF(COUNTIF(H$2:H540,H540)&gt;VLOOKUP(H540,LC,2,FALSE),H540+1,H540),"")</f>
        <v>27</v>
      </c>
      <c r="I541" s="45">
        <f ca="1">IFERROR(VLOOKUP(H541,IF(H541=H540,INDIRECT("JournalEntry!"&amp;JournalEntry!D$2214&amp;I540+1&amp;JournalEntry!L$2214),INDIRECT("JournalEntry!"&amp;JournalEntry!C$2214)),2,FALSE),"")</f>
        <v>770</v>
      </c>
      <c r="J541" s="191" t="str">
        <f t="shared" ca="1" si="62"/>
        <v>Cash</v>
      </c>
    </row>
    <row r="542" spans="1:10">
      <c r="A542" s="205">
        <f t="shared" ca="1" si="63"/>
        <v>385</v>
      </c>
      <c r="B542" s="203">
        <f t="shared" ca="1" si="57"/>
        <v>41221</v>
      </c>
      <c r="C542" s="304" t="str">
        <f t="shared" ca="1" si="58"/>
        <v>By  Repairs  Rs/- 3</v>
      </c>
      <c r="D542" s="192">
        <f t="shared" ca="1" si="59"/>
        <v>0</v>
      </c>
      <c r="E542" s="192">
        <f t="shared" ca="1" si="60"/>
        <v>3</v>
      </c>
      <c r="F542" s="193">
        <f t="shared" ca="1" si="61"/>
        <v>0</v>
      </c>
      <c r="G542" s="80" t="str">
        <f ca="1">IFERROR(IF(AND(ABS(SUMIFS(D$2:D542,J$2:J542,J542)-SUMIFS(E$2:E542,J$2:J542,J542)+VLOOKUP(J542,Master!B$1:F$101,5,FALSE))&gt;1000,CD&lt;&gt;PD),"XXXXX",IFERROR(SUMIFS(D$2:D542,J$2:J542,J542)-SUMIFS(E$2:E542,J$2:J542,J542)+VLOOKUP(J542,Master!B$1:F$101,5,FALSE),IF(H542&gt;EOF,"","Balance"))),IF(H542&gt;EOF,"","Balance"))</f>
        <v>XXXXX</v>
      </c>
      <c r="H542" s="45">
        <f ca="1">IFERROR(IF(COUNTIF(H$2:H541,H541)&gt;VLOOKUP(H541,LC,2,FALSE),H541+1,H541),"")</f>
        <v>27</v>
      </c>
      <c r="I542" s="45">
        <f ca="1">IFERROR(VLOOKUP(H542,IF(H542=H541,INDIRECT("JournalEntry!"&amp;JournalEntry!D$2214&amp;I541+1&amp;JournalEntry!L$2214),INDIRECT("JournalEntry!"&amp;JournalEntry!C$2214)),2,FALSE),"")</f>
        <v>772</v>
      </c>
      <c r="J542" s="191" t="str">
        <f t="shared" ca="1" si="62"/>
        <v>Cash</v>
      </c>
    </row>
    <row r="543" spans="1:10">
      <c r="A543" s="205">
        <f t="shared" ca="1" si="63"/>
        <v>386</v>
      </c>
      <c r="B543" s="203">
        <f t="shared" ca="1" si="57"/>
        <v>41167</v>
      </c>
      <c r="C543" s="304" t="str">
        <f t="shared" ca="1" si="58"/>
        <v>By Travel &amp; Entertainment  Rs/- 5</v>
      </c>
      <c r="D543" s="192">
        <f t="shared" ca="1" si="59"/>
        <v>0</v>
      </c>
      <c r="E543" s="192">
        <f t="shared" ca="1" si="60"/>
        <v>5</v>
      </c>
      <c r="F543" s="193">
        <f t="shared" ca="1" si="61"/>
        <v>0</v>
      </c>
      <c r="G543" s="80" t="str">
        <f ca="1">IFERROR(IF(AND(ABS(SUMIFS(D$2:D543,J$2:J543,J543)-SUMIFS(E$2:E543,J$2:J543,J543)+VLOOKUP(J543,Master!B$1:F$101,5,FALSE))&gt;1000,CD&lt;&gt;PD),"XXXXX",IFERROR(SUMIFS(D$2:D543,J$2:J543,J543)-SUMIFS(E$2:E543,J$2:J543,J543)+VLOOKUP(J543,Master!B$1:F$101,5,FALSE),IF(H543&gt;EOF,"","Balance"))),IF(H543&gt;EOF,"","Balance"))</f>
        <v>XXXXX</v>
      </c>
      <c r="H543" s="45">
        <f ca="1">IFERROR(IF(COUNTIF(H$2:H542,H542)&gt;VLOOKUP(H542,LC,2,FALSE),H542+1,H542),"")</f>
        <v>27</v>
      </c>
      <c r="I543" s="45">
        <f ca="1">IFERROR(VLOOKUP(H543,IF(H543=H542,INDIRECT("JournalEntry!"&amp;JournalEntry!D$2214&amp;I542+1&amp;JournalEntry!L$2214),INDIRECT("JournalEntry!"&amp;JournalEntry!C$2214)),2,FALSE),"")</f>
        <v>774</v>
      </c>
      <c r="J543" s="191" t="str">
        <f t="shared" ca="1" si="62"/>
        <v>Cash</v>
      </c>
    </row>
    <row r="544" spans="1:10">
      <c r="A544" s="205">
        <f t="shared" ca="1" si="63"/>
        <v>387</v>
      </c>
      <c r="B544" s="203">
        <f t="shared" ca="1" si="57"/>
        <v>41153</v>
      </c>
      <c r="C544" s="304" t="str">
        <f t="shared" ca="1" si="58"/>
        <v>By  Food - Staff Meetings  Rs/- 6</v>
      </c>
      <c r="D544" s="192">
        <f t="shared" ca="1" si="59"/>
        <v>0</v>
      </c>
      <c r="E544" s="192">
        <f t="shared" ca="1" si="60"/>
        <v>6</v>
      </c>
      <c r="F544" s="193">
        <f t="shared" ca="1" si="61"/>
        <v>0</v>
      </c>
      <c r="G544" s="80" t="str">
        <f ca="1">IFERROR(IF(AND(ABS(SUMIFS(D$2:D544,J$2:J544,J544)-SUMIFS(E$2:E544,J$2:J544,J544)+VLOOKUP(J544,Master!B$1:F$101,5,FALSE))&gt;1000,CD&lt;&gt;PD),"XXXXX",IFERROR(SUMIFS(D$2:D544,J$2:J544,J544)-SUMIFS(E$2:E544,J$2:J544,J544)+VLOOKUP(J544,Master!B$1:F$101,5,FALSE),IF(H544&gt;EOF,"","Balance"))),IF(H544&gt;EOF,"","Balance"))</f>
        <v>XXXXX</v>
      </c>
      <c r="H544" s="45">
        <f ca="1">IFERROR(IF(COUNTIF(H$2:H543,H543)&gt;VLOOKUP(H543,LC,2,FALSE),H543+1,H543),"")</f>
        <v>27</v>
      </c>
      <c r="I544" s="45">
        <f ca="1">IFERROR(VLOOKUP(H544,IF(H544=H543,INDIRECT("JournalEntry!"&amp;JournalEntry!D$2214&amp;I543+1&amp;JournalEntry!L$2214),INDIRECT("JournalEntry!"&amp;JournalEntry!C$2214)),2,FALSE),"")</f>
        <v>776</v>
      </c>
      <c r="J544" s="191" t="str">
        <f t="shared" ca="1" si="62"/>
        <v>Cash</v>
      </c>
    </row>
    <row r="545" spans="1:10">
      <c r="A545" s="205">
        <f t="shared" ca="1" si="63"/>
        <v>388</v>
      </c>
      <c r="B545" s="203">
        <f t="shared" ca="1" si="57"/>
        <v>41217</v>
      </c>
      <c r="C545" s="304" t="str">
        <f t="shared" ca="1" si="58"/>
        <v>By  Meals - Business  Rs/- 9</v>
      </c>
      <c r="D545" s="192">
        <f t="shared" ca="1" si="59"/>
        <v>0</v>
      </c>
      <c r="E545" s="192">
        <f t="shared" ca="1" si="60"/>
        <v>9</v>
      </c>
      <c r="F545" s="193">
        <f t="shared" ca="1" si="61"/>
        <v>0</v>
      </c>
      <c r="G545" s="80" t="str">
        <f ca="1">IFERROR(IF(AND(ABS(SUMIFS(D$2:D545,J$2:J545,J545)-SUMIFS(E$2:E545,J$2:J545,J545)+VLOOKUP(J545,Master!B$1:F$101,5,FALSE))&gt;1000,CD&lt;&gt;PD),"XXXXX",IFERROR(SUMIFS(D$2:D545,J$2:J545,J545)-SUMIFS(E$2:E545,J$2:J545,J545)+VLOOKUP(J545,Master!B$1:F$101,5,FALSE),IF(H545&gt;EOF,"","Balance"))),IF(H545&gt;EOF,"","Balance"))</f>
        <v>XXXXX</v>
      </c>
      <c r="H545" s="45">
        <f ca="1">IFERROR(IF(COUNTIF(H$2:H544,H544)&gt;VLOOKUP(H544,LC,2,FALSE),H544+1,H544),"")</f>
        <v>27</v>
      </c>
      <c r="I545" s="45">
        <f ca="1">IFERROR(VLOOKUP(H545,IF(H545=H544,INDIRECT("JournalEntry!"&amp;JournalEntry!D$2214&amp;I544+1&amp;JournalEntry!L$2214),INDIRECT("JournalEntry!"&amp;JournalEntry!C$2214)),2,FALSE),"")</f>
        <v>778</v>
      </c>
      <c r="J545" s="191" t="str">
        <f t="shared" ca="1" si="62"/>
        <v>Cash</v>
      </c>
    </row>
    <row r="546" spans="1:10">
      <c r="A546" s="205">
        <f t="shared" ca="1" si="63"/>
        <v>389</v>
      </c>
      <c r="B546" s="203">
        <f t="shared" ca="1" si="57"/>
        <v>41019</v>
      </c>
      <c r="C546" s="304" t="str">
        <f t="shared" ca="1" si="58"/>
        <v>By  Travel  Rs/- 7</v>
      </c>
      <c r="D546" s="192">
        <f t="shared" ca="1" si="59"/>
        <v>0</v>
      </c>
      <c r="E546" s="192">
        <f t="shared" ca="1" si="60"/>
        <v>7</v>
      </c>
      <c r="F546" s="193">
        <f t="shared" ca="1" si="61"/>
        <v>0</v>
      </c>
      <c r="G546" s="80" t="str">
        <f ca="1">IFERROR(IF(AND(ABS(SUMIFS(D$2:D546,J$2:J546,J546)-SUMIFS(E$2:E546,J$2:J546,J546)+VLOOKUP(J546,Master!B$1:F$101,5,FALSE))&gt;1000,CD&lt;&gt;PD),"XXXXX",IFERROR(SUMIFS(D$2:D546,J$2:J546,J546)-SUMIFS(E$2:E546,J$2:J546,J546)+VLOOKUP(J546,Master!B$1:F$101,5,FALSE),IF(H546&gt;EOF,"","Balance"))),IF(H546&gt;EOF,"","Balance"))</f>
        <v>XXXXX</v>
      </c>
      <c r="H546" s="45">
        <f ca="1">IFERROR(IF(COUNTIF(H$2:H545,H545)&gt;VLOOKUP(H545,LC,2,FALSE),H545+1,H545),"")</f>
        <v>27</v>
      </c>
      <c r="I546" s="45">
        <f ca="1">IFERROR(VLOOKUP(H546,IF(H546=H545,INDIRECT("JournalEntry!"&amp;JournalEntry!D$2214&amp;I545+1&amp;JournalEntry!L$2214),INDIRECT("JournalEntry!"&amp;JournalEntry!C$2214)),2,FALSE),"")</f>
        <v>780</v>
      </c>
      <c r="J546" s="191" t="str">
        <f t="shared" ca="1" si="62"/>
        <v>Cash</v>
      </c>
    </row>
    <row r="547" spans="1:10">
      <c r="A547" s="205">
        <f t="shared" ca="1" si="63"/>
        <v>390</v>
      </c>
      <c r="B547" s="203">
        <f t="shared" ca="1" si="57"/>
        <v>41066</v>
      </c>
      <c r="C547" s="304" t="str">
        <f t="shared" ca="1" si="58"/>
        <v>By Finance Cost Rs/- 8</v>
      </c>
      <c r="D547" s="192">
        <f t="shared" ca="1" si="59"/>
        <v>0</v>
      </c>
      <c r="E547" s="192">
        <f t="shared" ca="1" si="60"/>
        <v>8</v>
      </c>
      <c r="F547" s="193">
        <f t="shared" ca="1" si="61"/>
        <v>0</v>
      </c>
      <c r="G547" s="80" t="str">
        <f ca="1">IFERROR(IF(AND(ABS(SUMIFS(D$2:D547,J$2:J547,J547)-SUMIFS(E$2:E547,J$2:J547,J547)+VLOOKUP(J547,Master!B$1:F$101,5,FALSE))&gt;1000,CD&lt;&gt;PD),"XXXXX",IFERROR(SUMIFS(D$2:D547,J$2:J547,J547)-SUMIFS(E$2:E547,J$2:J547,J547)+VLOOKUP(J547,Master!B$1:F$101,5,FALSE),IF(H547&gt;EOF,"","Balance"))),IF(H547&gt;EOF,"","Balance"))</f>
        <v>XXXXX</v>
      </c>
      <c r="H547" s="45">
        <f ca="1">IFERROR(IF(COUNTIF(H$2:H546,H546)&gt;VLOOKUP(H546,LC,2,FALSE),H546+1,H546),"")</f>
        <v>27</v>
      </c>
      <c r="I547" s="45">
        <f ca="1">IFERROR(VLOOKUP(H547,IF(H547=H546,INDIRECT("JournalEntry!"&amp;JournalEntry!D$2214&amp;I546+1&amp;JournalEntry!L$2214),INDIRECT("JournalEntry!"&amp;JournalEntry!C$2214)),2,FALSE),"")</f>
        <v>782</v>
      </c>
      <c r="J547" s="191" t="str">
        <f t="shared" ca="1" si="62"/>
        <v>Cash</v>
      </c>
    </row>
    <row r="548" spans="1:10">
      <c r="A548" s="205">
        <f t="shared" ca="1" si="63"/>
        <v>391</v>
      </c>
      <c r="B548" s="203">
        <f t="shared" ca="1" si="57"/>
        <v>41033</v>
      </c>
      <c r="C548" s="304" t="str">
        <f t="shared" ca="1" si="58"/>
        <v>By  Heat Rs/- 10</v>
      </c>
      <c r="D548" s="192">
        <f t="shared" ca="1" si="59"/>
        <v>0</v>
      </c>
      <c r="E548" s="192">
        <f t="shared" ca="1" si="60"/>
        <v>10</v>
      </c>
      <c r="F548" s="193">
        <f t="shared" ca="1" si="61"/>
        <v>0</v>
      </c>
      <c r="G548" s="80" t="str">
        <f ca="1">IFERROR(IF(AND(ABS(SUMIFS(D$2:D548,J$2:J548,J548)-SUMIFS(E$2:E548,J$2:J548,J548)+VLOOKUP(J548,Master!B$1:F$101,5,FALSE))&gt;1000,CD&lt;&gt;PD),"XXXXX",IFERROR(SUMIFS(D$2:D548,J$2:J548,J548)-SUMIFS(E$2:E548,J$2:J548,J548)+VLOOKUP(J548,Master!B$1:F$101,5,FALSE),IF(H548&gt;EOF,"","Balance"))),IF(H548&gt;EOF,"","Balance"))</f>
        <v>XXXXX</v>
      </c>
      <c r="H548" s="45">
        <f ca="1">IFERROR(IF(COUNTIF(H$2:H547,H547)&gt;VLOOKUP(H547,LC,2,FALSE),H547+1,H547),"")</f>
        <v>27</v>
      </c>
      <c r="I548" s="45">
        <f ca="1">IFERROR(VLOOKUP(H548,IF(H548=H547,INDIRECT("JournalEntry!"&amp;JournalEntry!D$2214&amp;I547+1&amp;JournalEntry!L$2214),INDIRECT("JournalEntry!"&amp;JournalEntry!C$2214)),2,FALSE),"")</f>
        <v>784</v>
      </c>
      <c r="J548" s="191" t="str">
        <f t="shared" ca="1" si="62"/>
        <v>Cash</v>
      </c>
    </row>
    <row r="549" spans="1:10">
      <c r="A549" s="205">
        <f t="shared" ca="1" si="63"/>
        <v>392</v>
      </c>
      <c r="B549" s="203">
        <f t="shared" ca="1" si="57"/>
        <v>41074</v>
      </c>
      <c r="C549" s="304" t="str">
        <f t="shared" ca="1" si="58"/>
        <v>By  Internet  Rs/- 2</v>
      </c>
      <c r="D549" s="192">
        <f t="shared" ca="1" si="59"/>
        <v>0</v>
      </c>
      <c r="E549" s="192">
        <f t="shared" ca="1" si="60"/>
        <v>2</v>
      </c>
      <c r="F549" s="193">
        <f t="shared" ca="1" si="61"/>
        <v>0</v>
      </c>
      <c r="G549" s="80" t="str">
        <f ca="1">IFERROR(IF(AND(ABS(SUMIFS(D$2:D549,J$2:J549,J549)-SUMIFS(E$2:E549,J$2:J549,J549)+VLOOKUP(J549,Master!B$1:F$101,5,FALSE))&gt;1000,CD&lt;&gt;PD),"XXXXX",IFERROR(SUMIFS(D$2:D549,J$2:J549,J549)-SUMIFS(E$2:E549,J$2:J549,J549)+VLOOKUP(J549,Master!B$1:F$101,5,FALSE),IF(H549&gt;EOF,"","Balance"))),IF(H549&gt;EOF,"","Balance"))</f>
        <v>XXXXX</v>
      </c>
      <c r="H549" s="45">
        <f ca="1">IFERROR(IF(COUNTIF(H$2:H548,H548)&gt;VLOOKUP(H548,LC,2,FALSE),H548+1,H548),"")</f>
        <v>27</v>
      </c>
      <c r="I549" s="45">
        <f ca="1">IFERROR(VLOOKUP(H549,IF(H549=H548,INDIRECT("JournalEntry!"&amp;JournalEntry!D$2214&amp;I548+1&amp;JournalEntry!L$2214),INDIRECT("JournalEntry!"&amp;JournalEntry!C$2214)),2,FALSE),"")</f>
        <v>786</v>
      </c>
      <c r="J549" s="191" t="str">
        <f t="shared" ca="1" si="62"/>
        <v>Cash</v>
      </c>
    </row>
    <row r="550" spans="1:10">
      <c r="A550" s="205">
        <f t="shared" ca="1" si="63"/>
        <v>393</v>
      </c>
      <c r="B550" s="203">
        <f t="shared" ca="1" si="57"/>
        <v>41105</v>
      </c>
      <c r="C550" s="304" t="str">
        <f t="shared" ca="1" si="58"/>
        <v>By  Rent or Lease  Rs/- 3</v>
      </c>
      <c r="D550" s="192">
        <f t="shared" ca="1" si="59"/>
        <v>0</v>
      </c>
      <c r="E550" s="192">
        <f t="shared" ca="1" si="60"/>
        <v>3</v>
      </c>
      <c r="F550" s="193">
        <f t="shared" ca="1" si="61"/>
        <v>0</v>
      </c>
      <c r="G550" s="80" t="str">
        <f ca="1">IFERROR(IF(AND(ABS(SUMIFS(D$2:D550,J$2:J550,J550)-SUMIFS(E$2:E550,J$2:J550,J550)+VLOOKUP(J550,Master!B$1:F$101,5,FALSE))&gt;1000,CD&lt;&gt;PD),"XXXXX",IFERROR(SUMIFS(D$2:D550,J$2:J550,J550)-SUMIFS(E$2:E550,J$2:J550,J550)+VLOOKUP(J550,Master!B$1:F$101,5,FALSE),IF(H550&gt;EOF,"","Balance"))),IF(H550&gt;EOF,"","Balance"))</f>
        <v>XXXXX</v>
      </c>
      <c r="H550" s="45">
        <f ca="1">IFERROR(IF(COUNTIF(H$2:H549,H549)&gt;VLOOKUP(H549,LC,2,FALSE),H549+1,H549),"")</f>
        <v>27</v>
      </c>
      <c r="I550" s="45">
        <f ca="1">IFERROR(VLOOKUP(H550,IF(H550=H549,INDIRECT("JournalEntry!"&amp;JournalEntry!D$2214&amp;I549+1&amp;JournalEntry!L$2214),INDIRECT("JournalEntry!"&amp;JournalEntry!C$2214)),2,FALSE),"")</f>
        <v>788</v>
      </c>
      <c r="J550" s="191" t="str">
        <f t="shared" ca="1" si="62"/>
        <v>Cash</v>
      </c>
    </row>
    <row r="551" spans="1:10">
      <c r="A551" s="205">
        <f t="shared" ca="1" si="63"/>
        <v>394</v>
      </c>
      <c r="B551" s="203">
        <f t="shared" ca="1" si="57"/>
        <v>41000</v>
      </c>
      <c r="C551" s="304" t="str">
        <f t="shared" ca="1" si="58"/>
        <v>By  Telephone  Rs/- 8</v>
      </c>
      <c r="D551" s="192">
        <f t="shared" ca="1" si="59"/>
        <v>0</v>
      </c>
      <c r="E551" s="192">
        <f t="shared" ca="1" si="60"/>
        <v>8</v>
      </c>
      <c r="F551" s="193">
        <f t="shared" ca="1" si="61"/>
        <v>0</v>
      </c>
      <c r="G551" s="80" t="str">
        <f ca="1">IFERROR(IF(AND(ABS(SUMIFS(D$2:D551,J$2:J551,J551)-SUMIFS(E$2:E551,J$2:J551,J551)+VLOOKUP(J551,Master!B$1:F$101,5,FALSE))&gt;1000,CD&lt;&gt;PD),"XXXXX",IFERROR(SUMIFS(D$2:D551,J$2:J551,J551)-SUMIFS(E$2:E551,J$2:J551,J551)+VLOOKUP(J551,Master!B$1:F$101,5,FALSE),IF(H551&gt;EOF,"","Balance"))),IF(H551&gt;EOF,"","Balance"))</f>
        <v>XXXXX</v>
      </c>
      <c r="H551" s="45">
        <f ca="1">IFERROR(IF(COUNTIF(H$2:H550,H550)&gt;VLOOKUP(H550,LC,2,FALSE),H550+1,H550),"")</f>
        <v>27</v>
      </c>
      <c r="I551" s="45">
        <f ca="1">IFERROR(VLOOKUP(H551,IF(H551=H550,INDIRECT("JournalEntry!"&amp;JournalEntry!D$2214&amp;I550+1&amp;JournalEntry!L$2214),INDIRECT("JournalEntry!"&amp;JournalEntry!C$2214)),2,FALSE),"")</f>
        <v>790</v>
      </c>
      <c r="J551" s="191" t="str">
        <f t="shared" ca="1" si="62"/>
        <v>Cash</v>
      </c>
    </row>
    <row r="552" spans="1:10">
      <c r="A552" s="205">
        <f t="shared" ca="1" si="63"/>
        <v>395</v>
      </c>
      <c r="B552" s="203">
        <f t="shared" ca="1" si="57"/>
        <v>41002</v>
      </c>
      <c r="C552" s="304" t="str">
        <f t="shared" ca="1" si="58"/>
        <v>By Office Expenses  Rs/- 6</v>
      </c>
      <c r="D552" s="192">
        <f t="shared" ca="1" si="59"/>
        <v>0</v>
      </c>
      <c r="E552" s="192">
        <f t="shared" ca="1" si="60"/>
        <v>6</v>
      </c>
      <c r="F552" s="193">
        <f t="shared" ca="1" si="61"/>
        <v>0</v>
      </c>
      <c r="G552" s="80" t="str">
        <f ca="1">IFERROR(IF(AND(ABS(SUMIFS(D$2:D552,J$2:J552,J552)-SUMIFS(E$2:E552,J$2:J552,J552)+VLOOKUP(J552,Master!B$1:F$101,5,FALSE))&gt;1000,CD&lt;&gt;PD),"XXXXX",IFERROR(SUMIFS(D$2:D552,J$2:J552,J552)-SUMIFS(E$2:E552,J$2:J552,J552)+VLOOKUP(J552,Master!B$1:F$101,5,FALSE),IF(H552&gt;EOF,"","Balance"))),IF(H552&gt;EOF,"","Balance"))</f>
        <v>XXXXX</v>
      </c>
      <c r="H552" s="45">
        <f ca="1">IFERROR(IF(COUNTIF(H$2:H551,H551)&gt;VLOOKUP(H551,LC,2,FALSE),H551+1,H551),"")</f>
        <v>27</v>
      </c>
      <c r="I552" s="45">
        <f ca="1">IFERROR(VLOOKUP(H552,IF(H552=H551,INDIRECT("JournalEntry!"&amp;JournalEntry!D$2214&amp;I551+1&amp;JournalEntry!L$2214),INDIRECT("JournalEntry!"&amp;JournalEntry!C$2214)),2,FALSE),"")</f>
        <v>792</v>
      </c>
      <c r="J552" s="191" t="str">
        <f t="shared" ca="1" si="62"/>
        <v>Cash</v>
      </c>
    </row>
    <row r="553" spans="1:10">
      <c r="A553" s="205">
        <f t="shared" ca="1" si="63"/>
        <v>396</v>
      </c>
      <c r="B553" s="203">
        <f t="shared" ca="1" si="57"/>
        <v>41091</v>
      </c>
      <c r="C553" s="304" t="str">
        <f t="shared" ca="1" si="58"/>
        <v>By  Bad Debt Expenses  Rs/- 10</v>
      </c>
      <c r="D553" s="192">
        <f t="shared" ca="1" si="59"/>
        <v>0</v>
      </c>
      <c r="E553" s="192">
        <f t="shared" ca="1" si="60"/>
        <v>10</v>
      </c>
      <c r="F553" s="193">
        <f t="shared" ca="1" si="61"/>
        <v>0</v>
      </c>
      <c r="G553" s="80" t="str">
        <f ca="1">IFERROR(IF(AND(ABS(SUMIFS(D$2:D553,J$2:J553,J553)-SUMIFS(E$2:E553,J$2:J553,J553)+VLOOKUP(J553,Master!B$1:F$101,5,FALSE))&gt;1000,CD&lt;&gt;PD),"XXXXX",IFERROR(SUMIFS(D$2:D553,J$2:J553,J553)-SUMIFS(E$2:E553,J$2:J553,J553)+VLOOKUP(J553,Master!B$1:F$101,5,FALSE),IF(H553&gt;EOF,"","Balance"))),IF(H553&gt;EOF,"","Balance"))</f>
        <v>XXXXX</v>
      </c>
      <c r="H553" s="45">
        <f ca="1">IFERROR(IF(COUNTIF(H$2:H552,H552)&gt;VLOOKUP(H552,LC,2,FALSE),H552+1,H552),"")</f>
        <v>27</v>
      </c>
      <c r="I553" s="45">
        <f ca="1">IFERROR(VLOOKUP(H553,IF(H553=H552,INDIRECT("JournalEntry!"&amp;JournalEntry!D$2214&amp;I552+1&amp;JournalEntry!L$2214),INDIRECT("JournalEntry!"&amp;JournalEntry!C$2214)),2,FALSE),"")</f>
        <v>794</v>
      </c>
      <c r="J553" s="191" t="str">
        <f t="shared" ca="1" si="62"/>
        <v>Cash</v>
      </c>
    </row>
    <row r="554" spans="1:10">
      <c r="A554" s="205">
        <f t="shared" ca="1" si="63"/>
        <v>397</v>
      </c>
      <c r="B554" s="203">
        <f t="shared" ca="1" si="57"/>
        <v>41099</v>
      </c>
      <c r="C554" s="304" t="str">
        <f t="shared" ca="1" si="58"/>
        <v>By  Books &amp; Manuals  Rs/- 9</v>
      </c>
      <c r="D554" s="192">
        <f t="shared" ca="1" si="59"/>
        <v>0</v>
      </c>
      <c r="E554" s="192">
        <f t="shared" ca="1" si="60"/>
        <v>9</v>
      </c>
      <c r="F554" s="193">
        <f t="shared" ca="1" si="61"/>
        <v>0</v>
      </c>
      <c r="G554" s="80" t="str">
        <f ca="1">IFERROR(IF(AND(ABS(SUMIFS(D$2:D554,J$2:J554,J554)-SUMIFS(E$2:E554,J$2:J554,J554)+VLOOKUP(J554,Master!B$1:F$101,5,FALSE))&gt;1000,CD&lt;&gt;PD),"XXXXX",IFERROR(SUMIFS(D$2:D554,J$2:J554,J554)-SUMIFS(E$2:E554,J$2:J554,J554)+VLOOKUP(J554,Master!B$1:F$101,5,FALSE),IF(H554&gt;EOF,"","Balance"))),IF(H554&gt;EOF,"","Balance"))</f>
        <v>XXXXX</v>
      </c>
      <c r="H554" s="45">
        <f ca="1">IFERROR(IF(COUNTIF(H$2:H553,H553)&gt;VLOOKUP(H553,LC,2,FALSE),H553+1,H553),"")</f>
        <v>27</v>
      </c>
      <c r="I554" s="45">
        <f ca="1">IFERROR(VLOOKUP(H554,IF(H554=H553,INDIRECT("JournalEntry!"&amp;JournalEntry!D$2214&amp;I553+1&amp;JournalEntry!L$2214),INDIRECT("JournalEntry!"&amp;JournalEntry!C$2214)),2,FALSE),"")</f>
        <v>796</v>
      </c>
      <c r="J554" s="191" t="str">
        <f t="shared" ca="1" si="62"/>
        <v>Cash</v>
      </c>
    </row>
    <row r="555" spans="1:10">
      <c r="A555" s="205">
        <f t="shared" ca="1" si="63"/>
        <v>398</v>
      </c>
      <c r="B555" s="203">
        <f t="shared" ca="1" si="57"/>
        <v>41157</v>
      </c>
      <c r="C555" s="304" t="str">
        <f t="shared" ca="1" si="58"/>
        <v>By  Delivery Costs  Rs/- 1</v>
      </c>
      <c r="D555" s="192">
        <f t="shared" ca="1" si="59"/>
        <v>0</v>
      </c>
      <c r="E555" s="192">
        <f t="shared" ca="1" si="60"/>
        <v>1</v>
      </c>
      <c r="F555" s="193">
        <f t="shared" ca="1" si="61"/>
        <v>0</v>
      </c>
      <c r="G555" s="80" t="str">
        <f ca="1">IFERROR(IF(AND(ABS(SUMIFS(D$2:D555,J$2:J555,J555)-SUMIFS(E$2:E555,J$2:J555,J555)+VLOOKUP(J555,Master!B$1:F$101,5,FALSE))&gt;1000,CD&lt;&gt;PD),"XXXXX",IFERROR(SUMIFS(D$2:D555,J$2:J555,J555)-SUMIFS(E$2:E555,J$2:J555,J555)+VLOOKUP(J555,Master!B$1:F$101,5,FALSE),IF(H555&gt;EOF,"","Balance"))),IF(H555&gt;EOF,"","Balance"))</f>
        <v>XXXXX</v>
      </c>
      <c r="H555" s="45">
        <f ca="1">IFERROR(IF(COUNTIF(H$2:H554,H554)&gt;VLOOKUP(H554,LC,2,FALSE),H554+1,H554),"")</f>
        <v>27</v>
      </c>
      <c r="I555" s="45">
        <f ca="1">IFERROR(VLOOKUP(H555,IF(H555=H554,INDIRECT("JournalEntry!"&amp;JournalEntry!D$2214&amp;I554+1&amp;JournalEntry!L$2214),INDIRECT("JournalEntry!"&amp;JournalEntry!C$2214)),2,FALSE),"")</f>
        <v>798</v>
      </c>
      <c r="J555" s="191" t="str">
        <f t="shared" ca="1" si="62"/>
        <v>Cash</v>
      </c>
    </row>
    <row r="556" spans="1:10">
      <c r="A556" s="205">
        <f t="shared" ca="1" si="63"/>
        <v>399</v>
      </c>
      <c r="B556" s="203">
        <f t="shared" ca="1" si="57"/>
        <v>41063</v>
      </c>
      <c r="C556" s="304" t="str">
        <f t="shared" ca="1" si="58"/>
        <v>By  Education  Rs/- 2</v>
      </c>
      <c r="D556" s="192">
        <f t="shared" ca="1" si="59"/>
        <v>0</v>
      </c>
      <c r="E556" s="192">
        <f t="shared" ca="1" si="60"/>
        <v>2</v>
      </c>
      <c r="F556" s="193">
        <f t="shared" ca="1" si="61"/>
        <v>0</v>
      </c>
      <c r="G556" s="80" t="str">
        <f ca="1">IFERROR(IF(AND(ABS(SUMIFS(D$2:D556,J$2:J556,J556)-SUMIFS(E$2:E556,J$2:J556,J556)+VLOOKUP(J556,Master!B$1:F$101,5,FALSE))&gt;1000,CD&lt;&gt;PD),"XXXXX",IFERROR(SUMIFS(D$2:D556,J$2:J556,J556)-SUMIFS(E$2:E556,J$2:J556,J556)+VLOOKUP(J556,Master!B$1:F$101,5,FALSE),IF(H556&gt;EOF,"","Balance"))),IF(H556&gt;EOF,"","Balance"))</f>
        <v>XXXXX</v>
      </c>
      <c r="H556" s="45">
        <f ca="1">IFERROR(IF(COUNTIF(H$2:H555,H555)&gt;VLOOKUP(H555,LC,2,FALSE),H555+1,H555),"")</f>
        <v>27</v>
      </c>
      <c r="I556" s="45">
        <f ca="1">IFERROR(VLOOKUP(H556,IF(H556=H555,INDIRECT("JournalEntry!"&amp;JournalEntry!D$2214&amp;I555+1&amp;JournalEntry!L$2214),INDIRECT("JournalEntry!"&amp;JournalEntry!C$2214)),2,FALSE),"")</f>
        <v>800</v>
      </c>
      <c r="J556" s="191" t="str">
        <f t="shared" ca="1" si="62"/>
        <v>Cash</v>
      </c>
    </row>
    <row r="557" spans="1:10">
      <c r="A557" s="205">
        <f t="shared" ca="1" si="63"/>
        <v>400</v>
      </c>
      <c r="B557" s="203">
        <f t="shared" ca="1" si="57"/>
        <v>41146</v>
      </c>
      <c r="C557" s="304" t="str">
        <f t="shared" ca="1" si="58"/>
        <v>By  Licenses  Rs/- 4</v>
      </c>
      <c r="D557" s="192">
        <f t="shared" ca="1" si="59"/>
        <v>0</v>
      </c>
      <c r="E557" s="192">
        <f t="shared" ca="1" si="60"/>
        <v>4</v>
      </c>
      <c r="F557" s="193">
        <f t="shared" ca="1" si="61"/>
        <v>0</v>
      </c>
      <c r="G557" s="80" t="str">
        <f ca="1">IFERROR(IF(AND(ABS(SUMIFS(D$2:D557,J$2:J557,J557)-SUMIFS(E$2:E557,J$2:J557,J557)+VLOOKUP(J557,Master!B$1:F$101,5,FALSE))&gt;1000,CD&lt;&gt;PD),"XXXXX",IFERROR(SUMIFS(D$2:D557,J$2:J557,J557)-SUMIFS(E$2:E557,J$2:J557,J557)+VLOOKUP(J557,Master!B$1:F$101,5,FALSE),IF(H557&gt;EOF,"","Balance"))),IF(H557&gt;EOF,"","Balance"))</f>
        <v>XXXXX</v>
      </c>
      <c r="H557" s="45">
        <f ca="1">IFERROR(IF(COUNTIF(H$2:H556,H556)&gt;VLOOKUP(H556,LC,2,FALSE),H556+1,H556),"")</f>
        <v>27</v>
      </c>
      <c r="I557" s="45">
        <f ca="1">IFERROR(VLOOKUP(H557,IF(H557=H556,INDIRECT("JournalEntry!"&amp;JournalEntry!D$2214&amp;I556+1&amp;JournalEntry!L$2214),INDIRECT("JournalEntry!"&amp;JournalEntry!C$2214)),2,FALSE),"")</f>
        <v>802</v>
      </c>
      <c r="J557" s="191" t="str">
        <f t="shared" ca="1" si="62"/>
        <v>Cash</v>
      </c>
    </row>
    <row r="558" spans="1:10">
      <c r="A558" s="205">
        <f t="shared" ca="1" si="63"/>
        <v>401</v>
      </c>
      <c r="B558" s="203">
        <f t="shared" ca="1" si="57"/>
        <v>41020</v>
      </c>
      <c r="C558" s="304" t="str">
        <f t="shared" ca="1" si="58"/>
        <v>By  Magazine Subscriptions  Rs/- 9</v>
      </c>
      <c r="D558" s="192">
        <f t="shared" ca="1" si="59"/>
        <v>0</v>
      </c>
      <c r="E558" s="192">
        <f t="shared" ca="1" si="60"/>
        <v>9</v>
      </c>
      <c r="F558" s="193">
        <f t="shared" ca="1" si="61"/>
        <v>0</v>
      </c>
      <c r="G558" s="80" t="str">
        <f ca="1">IFERROR(IF(AND(ABS(SUMIFS(D$2:D558,J$2:J558,J558)-SUMIFS(E$2:E558,J$2:J558,J558)+VLOOKUP(J558,Master!B$1:F$101,5,FALSE))&gt;1000,CD&lt;&gt;PD),"XXXXX",IFERROR(SUMIFS(D$2:D558,J$2:J558,J558)-SUMIFS(E$2:E558,J$2:J558,J558)+VLOOKUP(J558,Master!B$1:F$101,5,FALSE),IF(H558&gt;EOF,"","Balance"))),IF(H558&gt;EOF,"","Balance"))</f>
        <v>XXXXX</v>
      </c>
      <c r="H558" s="45">
        <f ca="1">IFERROR(IF(COUNTIF(H$2:H557,H557)&gt;VLOOKUP(H557,LC,2,FALSE),H557+1,H557),"")</f>
        <v>27</v>
      </c>
      <c r="I558" s="45">
        <f ca="1">IFERROR(VLOOKUP(H558,IF(H558=H557,INDIRECT("JournalEntry!"&amp;JournalEntry!D$2214&amp;I557+1&amp;JournalEntry!L$2214),INDIRECT("JournalEntry!"&amp;JournalEntry!C$2214)),2,FALSE),"")</f>
        <v>804</v>
      </c>
      <c r="J558" s="191" t="str">
        <f t="shared" ca="1" si="62"/>
        <v>Cash</v>
      </c>
    </row>
    <row r="559" spans="1:10">
      <c r="A559" s="205">
        <f t="shared" ca="1" si="63"/>
        <v>402</v>
      </c>
      <c r="B559" s="203">
        <f t="shared" ca="1" si="57"/>
        <v>41167</v>
      </c>
      <c r="C559" s="304" t="str">
        <f t="shared" ca="1" si="58"/>
        <v>By  Postage  Rs/- 1</v>
      </c>
      <c r="D559" s="192">
        <f t="shared" ca="1" si="59"/>
        <v>0</v>
      </c>
      <c r="E559" s="192">
        <f t="shared" ca="1" si="60"/>
        <v>1</v>
      </c>
      <c r="F559" s="193">
        <f t="shared" ca="1" si="61"/>
        <v>0</v>
      </c>
      <c r="G559" s="80" t="str">
        <f ca="1">IFERROR(IF(AND(ABS(SUMIFS(D$2:D559,J$2:J559,J559)-SUMIFS(E$2:E559,J$2:J559,J559)+VLOOKUP(J559,Master!B$1:F$101,5,FALSE))&gt;1000,CD&lt;&gt;PD),"XXXXX",IFERROR(SUMIFS(D$2:D559,J$2:J559,J559)-SUMIFS(E$2:E559,J$2:J559,J559)+VLOOKUP(J559,Master!B$1:F$101,5,FALSE),IF(H559&gt;EOF,"","Balance"))),IF(H559&gt;EOF,"","Balance"))</f>
        <v>XXXXX</v>
      </c>
      <c r="H559" s="45">
        <f ca="1">IFERROR(IF(COUNTIF(H$2:H558,H558)&gt;VLOOKUP(H558,LC,2,FALSE),H558+1,H558),"")</f>
        <v>27</v>
      </c>
      <c r="I559" s="45">
        <f ca="1">IFERROR(VLOOKUP(H559,IF(H559=H558,INDIRECT("JournalEntry!"&amp;JournalEntry!D$2214&amp;I558+1&amp;JournalEntry!L$2214),INDIRECT("JournalEntry!"&amp;JournalEntry!C$2214)),2,FALSE),"")</f>
        <v>806</v>
      </c>
      <c r="J559" s="191" t="str">
        <f t="shared" ca="1" si="62"/>
        <v>Cash</v>
      </c>
    </row>
    <row r="560" spans="1:10">
      <c r="A560" s="205">
        <f t="shared" ca="1" si="63"/>
        <v>403</v>
      </c>
      <c r="B560" s="203">
        <f t="shared" ca="1" si="57"/>
        <v>41165</v>
      </c>
      <c r="C560" s="304" t="str">
        <f t="shared" ca="1" si="58"/>
        <v>By  Gas  Rs/- 1</v>
      </c>
      <c r="D560" s="192">
        <f t="shared" ca="1" si="59"/>
        <v>0</v>
      </c>
      <c r="E560" s="192">
        <f t="shared" ca="1" si="60"/>
        <v>1</v>
      </c>
      <c r="F560" s="193">
        <f t="shared" ca="1" si="61"/>
        <v>0</v>
      </c>
      <c r="G560" s="80" t="str">
        <f ca="1">IFERROR(IF(AND(ABS(SUMIFS(D$2:D560,J$2:J560,J560)-SUMIFS(E$2:E560,J$2:J560,J560)+VLOOKUP(J560,Master!B$1:F$101,5,FALSE))&gt;1000,CD&lt;&gt;PD),"XXXXX",IFERROR(SUMIFS(D$2:D560,J$2:J560,J560)-SUMIFS(E$2:E560,J$2:J560,J560)+VLOOKUP(J560,Master!B$1:F$101,5,FALSE),IF(H560&gt;EOF,"","Balance"))),IF(H560&gt;EOF,"","Balance"))</f>
        <v>XXXXX</v>
      </c>
      <c r="H560" s="45">
        <f ca="1">IFERROR(IF(COUNTIF(H$2:H559,H559)&gt;VLOOKUP(H559,LC,2,FALSE),H559+1,H559),"")</f>
        <v>27</v>
      </c>
      <c r="I560" s="45">
        <f ca="1">IFERROR(VLOOKUP(H560,IF(H560=H559,INDIRECT("JournalEntry!"&amp;JournalEntry!D$2214&amp;I559+1&amp;JournalEntry!L$2214),INDIRECT("JournalEntry!"&amp;JournalEntry!C$2214)),2,FALSE),"")</f>
        <v>808</v>
      </c>
      <c r="J560" s="191" t="str">
        <f t="shared" ca="1" si="62"/>
        <v>Cash</v>
      </c>
    </row>
    <row r="561" spans="1:10">
      <c r="A561" s="205">
        <f t="shared" ca="1" si="63"/>
        <v>404</v>
      </c>
      <c r="B561" s="203">
        <f t="shared" ca="1" si="57"/>
        <v>41026</v>
      </c>
      <c r="C561" s="304" t="str">
        <f t="shared" ca="1" si="58"/>
        <v>By  Repairs  Rs/- 2</v>
      </c>
      <c r="D561" s="192">
        <f t="shared" ca="1" si="59"/>
        <v>0</v>
      </c>
      <c r="E561" s="192">
        <f t="shared" ca="1" si="60"/>
        <v>2</v>
      </c>
      <c r="F561" s="193">
        <f t="shared" ca="1" si="61"/>
        <v>0</v>
      </c>
      <c r="G561" s="80" t="str">
        <f ca="1">IFERROR(IF(AND(ABS(SUMIFS(D$2:D561,J$2:J561,J561)-SUMIFS(E$2:E561,J$2:J561,J561)+VLOOKUP(J561,Master!B$1:F$101,5,FALSE))&gt;1000,CD&lt;&gt;PD),"XXXXX",IFERROR(SUMIFS(D$2:D561,J$2:J561,J561)-SUMIFS(E$2:E561,J$2:J561,J561)+VLOOKUP(J561,Master!B$1:F$101,5,FALSE),IF(H561&gt;EOF,"","Balance"))),IF(H561&gt;EOF,"","Balance"))</f>
        <v>XXXXX</v>
      </c>
      <c r="H561" s="45">
        <f ca="1">IFERROR(IF(COUNTIF(H$2:H560,H560)&gt;VLOOKUP(H560,LC,2,FALSE),H560+1,H560),"")</f>
        <v>27</v>
      </c>
      <c r="I561" s="45">
        <f ca="1">IFERROR(VLOOKUP(H561,IF(H561=H560,INDIRECT("JournalEntry!"&amp;JournalEntry!D$2214&amp;I560+1&amp;JournalEntry!L$2214),INDIRECT("JournalEntry!"&amp;JournalEntry!C$2214)),2,FALSE),"")</f>
        <v>810</v>
      </c>
      <c r="J561" s="191" t="str">
        <f t="shared" ca="1" si="62"/>
        <v>Cash</v>
      </c>
    </row>
    <row r="562" spans="1:10">
      <c r="A562" s="205">
        <f t="shared" ca="1" si="63"/>
        <v>405</v>
      </c>
      <c r="B562" s="203">
        <f t="shared" ca="1" si="57"/>
        <v>41036</v>
      </c>
      <c r="C562" s="304" t="str">
        <f t="shared" ca="1" si="58"/>
        <v>By Travel &amp; Entertainment  Rs/- 1</v>
      </c>
      <c r="D562" s="192">
        <f t="shared" ca="1" si="59"/>
        <v>0</v>
      </c>
      <c r="E562" s="192">
        <f t="shared" ca="1" si="60"/>
        <v>1</v>
      </c>
      <c r="F562" s="193">
        <f t="shared" ca="1" si="61"/>
        <v>0</v>
      </c>
      <c r="G562" s="80" t="str">
        <f ca="1">IFERROR(IF(AND(ABS(SUMIFS(D$2:D562,J$2:J562,J562)-SUMIFS(E$2:E562,J$2:J562,J562)+VLOOKUP(J562,Master!B$1:F$101,5,FALSE))&gt;1000,CD&lt;&gt;PD),"XXXXX",IFERROR(SUMIFS(D$2:D562,J$2:J562,J562)-SUMIFS(E$2:E562,J$2:J562,J562)+VLOOKUP(J562,Master!B$1:F$101,5,FALSE),IF(H562&gt;EOF,"","Balance"))),IF(H562&gt;EOF,"","Balance"))</f>
        <v>XXXXX</v>
      </c>
      <c r="H562" s="45">
        <f ca="1">IFERROR(IF(COUNTIF(H$2:H561,H561)&gt;VLOOKUP(H561,LC,2,FALSE),H561+1,H561),"")</f>
        <v>27</v>
      </c>
      <c r="I562" s="45">
        <f ca="1">IFERROR(VLOOKUP(H562,IF(H562=H561,INDIRECT("JournalEntry!"&amp;JournalEntry!D$2214&amp;I561+1&amp;JournalEntry!L$2214),INDIRECT("JournalEntry!"&amp;JournalEntry!C$2214)),2,FALSE),"")</f>
        <v>812</v>
      </c>
      <c r="J562" s="191" t="str">
        <f t="shared" ca="1" si="62"/>
        <v>Cash</v>
      </c>
    </row>
    <row r="563" spans="1:10">
      <c r="A563" s="205">
        <f t="shared" ca="1" si="63"/>
        <v>406</v>
      </c>
      <c r="B563" s="203">
        <f t="shared" ca="1" si="57"/>
        <v>41085</v>
      </c>
      <c r="C563" s="304" t="str">
        <f t="shared" ca="1" si="58"/>
        <v>By  Food - Staff Meetings  Rs/- 8</v>
      </c>
      <c r="D563" s="192">
        <f t="shared" ca="1" si="59"/>
        <v>0</v>
      </c>
      <c r="E563" s="192">
        <f t="shared" ca="1" si="60"/>
        <v>8</v>
      </c>
      <c r="F563" s="193">
        <f t="shared" ca="1" si="61"/>
        <v>0</v>
      </c>
      <c r="G563" s="80" t="str">
        <f ca="1">IFERROR(IF(AND(ABS(SUMIFS(D$2:D563,J$2:J563,J563)-SUMIFS(E$2:E563,J$2:J563,J563)+VLOOKUP(J563,Master!B$1:F$101,5,FALSE))&gt;1000,CD&lt;&gt;PD),"XXXXX",IFERROR(SUMIFS(D$2:D563,J$2:J563,J563)-SUMIFS(E$2:E563,J$2:J563,J563)+VLOOKUP(J563,Master!B$1:F$101,5,FALSE),IF(H563&gt;EOF,"","Balance"))),IF(H563&gt;EOF,"","Balance"))</f>
        <v>XXXXX</v>
      </c>
      <c r="H563" s="45">
        <f ca="1">IFERROR(IF(COUNTIF(H$2:H562,H562)&gt;VLOOKUP(H562,LC,2,FALSE),H562+1,H562),"")</f>
        <v>27</v>
      </c>
      <c r="I563" s="45">
        <f ca="1">IFERROR(VLOOKUP(H563,IF(H563=H562,INDIRECT("JournalEntry!"&amp;JournalEntry!D$2214&amp;I562+1&amp;JournalEntry!L$2214),INDIRECT("JournalEntry!"&amp;JournalEntry!C$2214)),2,FALSE),"")</f>
        <v>814</v>
      </c>
      <c r="J563" s="191" t="str">
        <f t="shared" ca="1" si="62"/>
        <v>Cash</v>
      </c>
    </row>
    <row r="564" spans="1:10">
      <c r="A564" s="205">
        <f t="shared" ca="1" si="63"/>
        <v>407</v>
      </c>
      <c r="B564" s="203">
        <f t="shared" ca="1" si="57"/>
        <v>41020</v>
      </c>
      <c r="C564" s="304" t="str">
        <f t="shared" ca="1" si="58"/>
        <v>By  Meals - Business  Rs/- 4</v>
      </c>
      <c r="D564" s="192">
        <f t="shared" ca="1" si="59"/>
        <v>0</v>
      </c>
      <c r="E564" s="192">
        <f t="shared" ca="1" si="60"/>
        <v>4</v>
      </c>
      <c r="F564" s="193">
        <f t="shared" ca="1" si="61"/>
        <v>0</v>
      </c>
      <c r="G564" s="80" t="str">
        <f ca="1">IFERROR(IF(AND(ABS(SUMIFS(D$2:D564,J$2:J564,J564)-SUMIFS(E$2:E564,J$2:J564,J564)+VLOOKUP(J564,Master!B$1:F$101,5,FALSE))&gt;1000,CD&lt;&gt;PD),"XXXXX",IFERROR(SUMIFS(D$2:D564,J$2:J564,J564)-SUMIFS(E$2:E564,J$2:J564,J564)+VLOOKUP(J564,Master!B$1:F$101,5,FALSE),IF(H564&gt;EOF,"","Balance"))),IF(H564&gt;EOF,"","Balance"))</f>
        <v>XXXXX</v>
      </c>
      <c r="H564" s="45">
        <f ca="1">IFERROR(IF(COUNTIF(H$2:H563,H563)&gt;VLOOKUP(H563,LC,2,FALSE),H563+1,H563),"")</f>
        <v>27</v>
      </c>
      <c r="I564" s="45">
        <f ca="1">IFERROR(VLOOKUP(H564,IF(H564=H563,INDIRECT("JournalEntry!"&amp;JournalEntry!D$2214&amp;I563+1&amp;JournalEntry!L$2214),INDIRECT("JournalEntry!"&amp;JournalEntry!C$2214)),2,FALSE),"")</f>
        <v>816</v>
      </c>
      <c r="J564" s="191" t="str">
        <f t="shared" ca="1" si="62"/>
        <v>Cash</v>
      </c>
    </row>
    <row r="565" spans="1:10">
      <c r="A565" s="205">
        <f t="shared" ca="1" si="63"/>
        <v>408</v>
      </c>
      <c r="B565" s="203">
        <f t="shared" ca="1" si="57"/>
        <v>41177</v>
      </c>
      <c r="C565" s="304" t="str">
        <f t="shared" ca="1" si="58"/>
        <v>By  Travel  Rs/- 10</v>
      </c>
      <c r="D565" s="192">
        <f t="shared" ca="1" si="59"/>
        <v>0</v>
      </c>
      <c r="E565" s="192">
        <f t="shared" ca="1" si="60"/>
        <v>10</v>
      </c>
      <c r="F565" s="193">
        <f t="shared" ca="1" si="61"/>
        <v>0</v>
      </c>
      <c r="G565" s="80" t="str">
        <f ca="1">IFERROR(IF(AND(ABS(SUMIFS(D$2:D565,J$2:J565,J565)-SUMIFS(E$2:E565,J$2:J565,J565)+VLOOKUP(J565,Master!B$1:F$101,5,FALSE))&gt;1000,CD&lt;&gt;PD),"XXXXX",IFERROR(SUMIFS(D$2:D565,J$2:J565,J565)-SUMIFS(E$2:E565,J$2:J565,J565)+VLOOKUP(J565,Master!B$1:F$101,5,FALSE),IF(H565&gt;EOF,"","Balance"))),IF(H565&gt;EOF,"","Balance"))</f>
        <v>XXXXX</v>
      </c>
      <c r="H565" s="45">
        <f ca="1">IFERROR(IF(COUNTIF(H$2:H564,H564)&gt;VLOOKUP(H564,LC,2,FALSE),H564+1,H564),"")</f>
        <v>27</v>
      </c>
      <c r="I565" s="45">
        <f ca="1">IFERROR(VLOOKUP(H565,IF(H565=H564,INDIRECT("JournalEntry!"&amp;JournalEntry!D$2214&amp;I564+1&amp;JournalEntry!L$2214),INDIRECT("JournalEntry!"&amp;JournalEntry!C$2214)),2,FALSE),"")</f>
        <v>818</v>
      </c>
      <c r="J565" s="191" t="str">
        <f t="shared" ca="1" si="62"/>
        <v>Cash</v>
      </c>
    </row>
    <row r="566" spans="1:10">
      <c r="A566" s="205">
        <f t="shared" ca="1" si="63"/>
        <v>409</v>
      </c>
      <c r="B566" s="203">
        <f t="shared" ca="1" si="57"/>
        <v>41166</v>
      </c>
      <c r="C566" s="304" t="str">
        <f t="shared" ca="1" si="58"/>
        <v>By Finance Cost Rs/- 10</v>
      </c>
      <c r="D566" s="192">
        <f t="shared" ca="1" si="59"/>
        <v>0</v>
      </c>
      <c r="E566" s="192">
        <f t="shared" ca="1" si="60"/>
        <v>10</v>
      </c>
      <c r="F566" s="193">
        <f t="shared" ca="1" si="61"/>
        <v>0</v>
      </c>
      <c r="G566" s="80" t="str">
        <f ca="1">IFERROR(IF(AND(ABS(SUMIFS(D$2:D566,J$2:J566,J566)-SUMIFS(E$2:E566,J$2:J566,J566)+VLOOKUP(J566,Master!B$1:F$101,5,FALSE))&gt;1000,CD&lt;&gt;PD),"XXXXX",IFERROR(SUMIFS(D$2:D566,J$2:J566,J566)-SUMIFS(E$2:E566,J$2:J566,J566)+VLOOKUP(J566,Master!B$1:F$101,5,FALSE),IF(H566&gt;EOF,"","Balance"))),IF(H566&gt;EOF,"","Balance"))</f>
        <v>XXXXX</v>
      </c>
      <c r="H566" s="45">
        <f ca="1">IFERROR(IF(COUNTIF(H$2:H565,H565)&gt;VLOOKUP(H565,LC,2,FALSE),H565+1,H565),"")</f>
        <v>27</v>
      </c>
      <c r="I566" s="45">
        <f ca="1">IFERROR(VLOOKUP(H566,IF(H566=H565,INDIRECT("JournalEntry!"&amp;JournalEntry!D$2214&amp;I565+1&amp;JournalEntry!L$2214),INDIRECT("JournalEntry!"&amp;JournalEntry!C$2214)),2,FALSE),"")</f>
        <v>820</v>
      </c>
      <c r="J566" s="191" t="str">
        <f t="shared" ca="1" si="62"/>
        <v>Cash</v>
      </c>
    </row>
    <row r="567" spans="1:10">
      <c r="A567" s="205">
        <f t="shared" ca="1" si="63"/>
        <v>410</v>
      </c>
      <c r="B567" s="203">
        <f t="shared" ca="1" si="57"/>
        <v>41103</v>
      </c>
      <c r="C567" s="304" t="str">
        <f t="shared" ca="1" si="58"/>
        <v>By  Heat Rs/- 1</v>
      </c>
      <c r="D567" s="192">
        <f t="shared" ca="1" si="59"/>
        <v>0</v>
      </c>
      <c r="E567" s="192">
        <f t="shared" ca="1" si="60"/>
        <v>1</v>
      </c>
      <c r="F567" s="193">
        <f t="shared" ca="1" si="61"/>
        <v>0</v>
      </c>
      <c r="G567" s="80" t="str">
        <f ca="1">IFERROR(IF(AND(ABS(SUMIFS(D$2:D567,J$2:J567,J567)-SUMIFS(E$2:E567,J$2:J567,J567)+VLOOKUP(J567,Master!B$1:F$101,5,FALSE))&gt;1000,CD&lt;&gt;PD),"XXXXX",IFERROR(SUMIFS(D$2:D567,J$2:J567,J567)-SUMIFS(E$2:E567,J$2:J567,J567)+VLOOKUP(J567,Master!B$1:F$101,5,FALSE),IF(H567&gt;EOF,"","Balance"))),IF(H567&gt;EOF,"","Balance"))</f>
        <v>XXXXX</v>
      </c>
      <c r="H567" s="45">
        <f ca="1">IFERROR(IF(COUNTIF(H$2:H566,H566)&gt;VLOOKUP(H566,LC,2,FALSE),H566+1,H566),"")</f>
        <v>27</v>
      </c>
      <c r="I567" s="45">
        <f ca="1">IFERROR(VLOOKUP(H567,IF(H567=H566,INDIRECT("JournalEntry!"&amp;JournalEntry!D$2214&amp;I566+1&amp;JournalEntry!L$2214),INDIRECT("JournalEntry!"&amp;JournalEntry!C$2214)),2,FALSE),"")</f>
        <v>822</v>
      </c>
      <c r="J567" s="191" t="str">
        <f t="shared" ca="1" si="62"/>
        <v>Cash</v>
      </c>
    </row>
    <row r="568" spans="1:10">
      <c r="A568" s="205">
        <f t="shared" ca="1" si="63"/>
        <v>411</v>
      </c>
      <c r="B568" s="203">
        <f t="shared" ca="1" si="57"/>
        <v>41146</v>
      </c>
      <c r="C568" s="304" t="str">
        <f t="shared" ca="1" si="58"/>
        <v>By  Internet  Rs/- 4</v>
      </c>
      <c r="D568" s="192">
        <f t="shared" ca="1" si="59"/>
        <v>0</v>
      </c>
      <c r="E568" s="192">
        <f t="shared" ca="1" si="60"/>
        <v>4</v>
      </c>
      <c r="F568" s="193">
        <f t="shared" ca="1" si="61"/>
        <v>0</v>
      </c>
      <c r="G568" s="80" t="str">
        <f ca="1">IFERROR(IF(AND(ABS(SUMIFS(D$2:D568,J$2:J568,J568)-SUMIFS(E$2:E568,J$2:J568,J568)+VLOOKUP(J568,Master!B$1:F$101,5,FALSE))&gt;1000,CD&lt;&gt;PD),"XXXXX",IFERROR(SUMIFS(D$2:D568,J$2:J568,J568)-SUMIFS(E$2:E568,J$2:J568,J568)+VLOOKUP(J568,Master!B$1:F$101,5,FALSE),IF(H568&gt;EOF,"","Balance"))),IF(H568&gt;EOF,"","Balance"))</f>
        <v>XXXXX</v>
      </c>
      <c r="H568" s="45">
        <f ca="1">IFERROR(IF(COUNTIF(H$2:H567,H567)&gt;VLOOKUP(H567,LC,2,FALSE),H567+1,H567),"")</f>
        <v>27</v>
      </c>
      <c r="I568" s="45">
        <f ca="1">IFERROR(VLOOKUP(H568,IF(H568=H567,INDIRECT("JournalEntry!"&amp;JournalEntry!D$2214&amp;I567+1&amp;JournalEntry!L$2214),INDIRECT("JournalEntry!"&amp;JournalEntry!C$2214)),2,FALSE),"")</f>
        <v>824</v>
      </c>
      <c r="J568" s="191" t="str">
        <f t="shared" ca="1" si="62"/>
        <v>Cash</v>
      </c>
    </row>
    <row r="569" spans="1:10">
      <c r="A569" s="205">
        <f t="shared" ca="1" si="63"/>
        <v>412</v>
      </c>
      <c r="B569" s="203">
        <f t="shared" ca="1" si="57"/>
        <v>41191</v>
      </c>
      <c r="C569" s="304" t="str">
        <f t="shared" ca="1" si="58"/>
        <v>By  Rent or Lease  Rs/- 2</v>
      </c>
      <c r="D569" s="192">
        <f t="shared" ca="1" si="59"/>
        <v>0</v>
      </c>
      <c r="E569" s="192">
        <f t="shared" ca="1" si="60"/>
        <v>2</v>
      </c>
      <c r="F569" s="193">
        <f t="shared" ca="1" si="61"/>
        <v>0</v>
      </c>
      <c r="G569" s="80" t="str">
        <f ca="1">IFERROR(IF(AND(ABS(SUMIFS(D$2:D569,J$2:J569,J569)-SUMIFS(E$2:E569,J$2:J569,J569)+VLOOKUP(J569,Master!B$1:F$101,5,FALSE))&gt;1000,CD&lt;&gt;PD),"XXXXX",IFERROR(SUMIFS(D$2:D569,J$2:J569,J569)-SUMIFS(E$2:E569,J$2:J569,J569)+VLOOKUP(J569,Master!B$1:F$101,5,FALSE),IF(H569&gt;EOF,"","Balance"))),IF(H569&gt;EOF,"","Balance"))</f>
        <v>XXXXX</v>
      </c>
      <c r="H569" s="45">
        <f ca="1">IFERROR(IF(COUNTIF(H$2:H568,H568)&gt;VLOOKUP(H568,LC,2,FALSE),H568+1,H568),"")</f>
        <v>27</v>
      </c>
      <c r="I569" s="45">
        <f ca="1">IFERROR(VLOOKUP(H569,IF(H569=H568,INDIRECT("JournalEntry!"&amp;JournalEntry!D$2214&amp;I568+1&amp;JournalEntry!L$2214),INDIRECT("JournalEntry!"&amp;JournalEntry!C$2214)),2,FALSE),"")</f>
        <v>826</v>
      </c>
      <c r="J569" s="191" t="str">
        <f t="shared" ca="1" si="62"/>
        <v>Cash</v>
      </c>
    </row>
    <row r="570" spans="1:10">
      <c r="A570" s="205">
        <f t="shared" ca="1" si="63"/>
        <v>413</v>
      </c>
      <c r="B570" s="203">
        <f t="shared" ca="1" si="57"/>
        <v>41184</v>
      </c>
      <c r="C570" s="304" t="str">
        <f t="shared" ca="1" si="58"/>
        <v>By  Telephone  Rs/- 10</v>
      </c>
      <c r="D570" s="192">
        <f t="shared" ca="1" si="59"/>
        <v>0</v>
      </c>
      <c r="E570" s="192">
        <f t="shared" ca="1" si="60"/>
        <v>10</v>
      </c>
      <c r="F570" s="193">
        <f t="shared" ca="1" si="61"/>
        <v>0</v>
      </c>
      <c r="G570" s="80" t="str">
        <f ca="1">IFERROR(IF(AND(ABS(SUMIFS(D$2:D570,J$2:J570,J570)-SUMIFS(E$2:E570,J$2:J570,J570)+VLOOKUP(J570,Master!B$1:F$101,5,FALSE))&gt;1000,CD&lt;&gt;PD),"XXXXX",IFERROR(SUMIFS(D$2:D570,J$2:J570,J570)-SUMIFS(E$2:E570,J$2:J570,J570)+VLOOKUP(J570,Master!B$1:F$101,5,FALSE),IF(H570&gt;EOF,"","Balance"))),IF(H570&gt;EOF,"","Balance"))</f>
        <v>XXXXX</v>
      </c>
      <c r="H570" s="45">
        <f ca="1">IFERROR(IF(COUNTIF(H$2:H569,H569)&gt;VLOOKUP(H569,LC,2,FALSE),H569+1,H569),"")</f>
        <v>27</v>
      </c>
      <c r="I570" s="45">
        <f ca="1">IFERROR(VLOOKUP(H570,IF(H570=H569,INDIRECT("JournalEntry!"&amp;JournalEntry!D$2214&amp;I569+1&amp;JournalEntry!L$2214),INDIRECT("JournalEntry!"&amp;JournalEntry!C$2214)),2,FALSE),"")</f>
        <v>828</v>
      </c>
      <c r="J570" s="191" t="str">
        <f t="shared" ca="1" si="62"/>
        <v>Cash</v>
      </c>
    </row>
    <row r="571" spans="1:10">
      <c r="A571" s="205">
        <f t="shared" ca="1" si="63"/>
        <v>414</v>
      </c>
      <c r="B571" s="203">
        <f t="shared" ca="1" si="57"/>
        <v>41183</v>
      </c>
      <c r="C571" s="304" t="str">
        <f t="shared" ca="1" si="58"/>
        <v>By Office Expenses  Rs/- 5</v>
      </c>
      <c r="D571" s="192">
        <f t="shared" ca="1" si="59"/>
        <v>0</v>
      </c>
      <c r="E571" s="192">
        <f t="shared" ca="1" si="60"/>
        <v>5</v>
      </c>
      <c r="F571" s="193">
        <f t="shared" ca="1" si="61"/>
        <v>0</v>
      </c>
      <c r="G571" s="80" t="str">
        <f ca="1">IFERROR(IF(AND(ABS(SUMIFS(D$2:D571,J$2:J571,J571)-SUMIFS(E$2:E571,J$2:J571,J571)+VLOOKUP(J571,Master!B$1:F$101,5,FALSE))&gt;1000,CD&lt;&gt;PD),"XXXXX",IFERROR(SUMIFS(D$2:D571,J$2:J571,J571)-SUMIFS(E$2:E571,J$2:J571,J571)+VLOOKUP(J571,Master!B$1:F$101,5,FALSE),IF(H571&gt;EOF,"","Balance"))),IF(H571&gt;EOF,"","Balance"))</f>
        <v>XXXXX</v>
      </c>
      <c r="H571" s="45">
        <f ca="1">IFERROR(IF(COUNTIF(H$2:H570,H570)&gt;VLOOKUP(H570,LC,2,FALSE),H570+1,H570),"")</f>
        <v>27</v>
      </c>
      <c r="I571" s="45">
        <f ca="1">IFERROR(VLOOKUP(H571,IF(H571=H570,INDIRECT("JournalEntry!"&amp;JournalEntry!D$2214&amp;I570+1&amp;JournalEntry!L$2214),INDIRECT("JournalEntry!"&amp;JournalEntry!C$2214)),2,FALSE),"")</f>
        <v>830</v>
      </c>
      <c r="J571" s="191" t="str">
        <f t="shared" ca="1" si="62"/>
        <v>Cash</v>
      </c>
    </row>
    <row r="572" spans="1:10">
      <c r="A572" s="205">
        <f t="shared" ca="1" si="63"/>
        <v>415</v>
      </c>
      <c r="B572" s="203">
        <f t="shared" ca="1" si="57"/>
        <v>41166</v>
      </c>
      <c r="C572" s="304" t="str">
        <f t="shared" ca="1" si="58"/>
        <v>By  Bad Debt Expenses  Rs/- 6</v>
      </c>
      <c r="D572" s="192">
        <f t="shared" ca="1" si="59"/>
        <v>0</v>
      </c>
      <c r="E572" s="192">
        <f t="shared" ca="1" si="60"/>
        <v>6</v>
      </c>
      <c r="F572" s="193">
        <f t="shared" ca="1" si="61"/>
        <v>0</v>
      </c>
      <c r="G572" s="80" t="str">
        <f ca="1">IFERROR(IF(AND(ABS(SUMIFS(D$2:D572,J$2:J572,J572)-SUMIFS(E$2:E572,J$2:J572,J572)+VLOOKUP(J572,Master!B$1:F$101,5,FALSE))&gt;1000,CD&lt;&gt;PD),"XXXXX",IFERROR(SUMIFS(D$2:D572,J$2:J572,J572)-SUMIFS(E$2:E572,J$2:J572,J572)+VLOOKUP(J572,Master!B$1:F$101,5,FALSE),IF(H572&gt;EOF,"","Balance"))),IF(H572&gt;EOF,"","Balance"))</f>
        <v>XXXXX</v>
      </c>
      <c r="H572" s="45">
        <f ca="1">IFERROR(IF(COUNTIF(H$2:H571,H571)&gt;VLOOKUP(H571,LC,2,FALSE),H571+1,H571),"")</f>
        <v>27</v>
      </c>
      <c r="I572" s="45">
        <f ca="1">IFERROR(VLOOKUP(H572,IF(H572=H571,INDIRECT("JournalEntry!"&amp;JournalEntry!D$2214&amp;I571+1&amp;JournalEntry!L$2214),INDIRECT("JournalEntry!"&amp;JournalEntry!C$2214)),2,FALSE),"")</f>
        <v>832</v>
      </c>
      <c r="J572" s="191" t="str">
        <f t="shared" ca="1" si="62"/>
        <v>Cash</v>
      </c>
    </row>
    <row r="573" spans="1:10">
      <c r="A573" s="205">
        <f t="shared" ca="1" si="63"/>
        <v>416</v>
      </c>
      <c r="B573" s="203">
        <f t="shared" ca="1" si="57"/>
        <v>41178</v>
      </c>
      <c r="C573" s="304" t="str">
        <f t="shared" ca="1" si="58"/>
        <v>By  Books &amp; Manuals  Rs/- 1</v>
      </c>
      <c r="D573" s="192">
        <f t="shared" ca="1" si="59"/>
        <v>0</v>
      </c>
      <c r="E573" s="192">
        <f t="shared" ca="1" si="60"/>
        <v>1</v>
      </c>
      <c r="F573" s="193">
        <f t="shared" ca="1" si="61"/>
        <v>0</v>
      </c>
      <c r="G573" s="80" t="str">
        <f ca="1">IFERROR(IF(AND(ABS(SUMIFS(D$2:D573,J$2:J573,J573)-SUMIFS(E$2:E573,J$2:J573,J573)+VLOOKUP(J573,Master!B$1:F$101,5,FALSE))&gt;1000,CD&lt;&gt;PD),"XXXXX",IFERROR(SUMIFS(D$2:D573,J$2:J573,J573)-SUMIFS(E$2:E573,J$2:J573,J573)+VLOOKUP(J573,Master!B$1:F$101,5,FALSE),IF(H573&gt;EOF,"","Balance"))),IF(H573&gt;EOF,"","Balance"))</f>
        <v>XXXXX</v>
      </c>
      <c r="H573" s="45">
        <f ca="1">IFERROR(IF(COUNTIF(H$2:H572,H572)&gt;VLOOKUP(H572,LC,2,FALSE),H572+1,H572),"")</f>
        <v>27</v>
      </c>
      <c r="I573" s="45">
        <f ca="1">IFERROR(VLOOKUP(H573,IF(H573=H572,INDIRECT("JournalEntry!"&amp;JournalEntry!D$2214&amp;I572+1&amp;JournalEntry!L$2214),INDIRECT("JournalEntry!"&amp;JournalEntry!C$2214)),2,FALSE),"")</f>
        <v>834</v>
      </c>
      <c r="J573" s="191" t="str">
        <f t="shared" ca="1" si="62"/>
        <v>Cash</v>
      </c>
    </row>
    <row r="574" spans="1:10">
      <c r="A574" s="205">
        <f t="shared" ca="1" si="63"/>
        <v>417</v>
      </c>
      <c r="B574" s="203">
        <f t="shared" ca="1" si="57"/>
        <v>41269</v>
      </c>
      <c r="C574" s="304" t="str">
        <f t="shared" ca="1" si="58"/>
        <v>By  Delivery Costs  Rs/- 1</v>
      </c>
      <c r="D574" s="192">
        <f t="shared" ca="1" si="59"/>
        <v>0</v>
      </c>
      <c r="E574" s="192">
        <f t="shared" ca="1" si="60"/>
        <v>1</v>
      </c>
      <c r="F574" s="193">
        <f t="shared" ca="1" si="61"/>
        <v>0</v>
      </c>
      <c r="G574" s="80" t="str">
        <f ca="1">IFERROR(IF(AND(ABS(SUMIFS(D$2:D574,J$2:J574,J574)-SUMIFS(E$2:E574,J$2:J574,J574)+VLOOKUP(J574,Master!B$1:F$101,5,FALSE))&gt;1000,CD&lt;&gt;PD),"XXXXX",IFERROR(SUMIFS(D$2:D574,J$2:J574,J574)-SUMIFS(E$2:E574,J$2:J574,J574)+VLOOKUP(J574,Master!B$1:F$101,5,FALSE),IF(H574&gt;EOF,"","Balance"))),IF(H574&gt;EOF,"","Balance"))</f>
        <v>XXXXX</v>
      </c>
      <c r="H574" s="45">
        <f ca="1">IFERROR(IF(COUNTIF(H$2:H573,H573)&gt;VLOOKUP(H573,LC,2,FALSE),H573+1,H573),"")</f>
        <v>27</v>
      </c>
      <c r="I574" s="45">
        <f ca="1">IFERROR(VLOOKUP(H574,IF(H574=H573,INDIRECT("JournalEntry!"&amp;JournalEntry!D$2214&amp;I573+1&amp;JournalEntry!L$2214),INDIRECT("JournalEntry!"&amp;JournalEntry!C$2214)),2,FALSE),"")</f>
        <v>836</v>
      </c>
      <c r="J574" s="191" t="str">
        <f t="shared" ca="1" si="62"/>
        <v>Cash</v>
      </c>
    </row>
    <row r="575" spans="1:10">
      <c r="A575" s="205">
        <f t="shared" ca="1" si="63"/>
        <v>418</v>
      </c>
      <c r="B575" s="203">
        <f t="shared" ca="1" si="57"/>
        <v>41217</v>
      </c>
      <c r="C575" s="304" t="str">
        <f t="shared" ca="1" si="58"/>
        <v>By  Education  Rs/- 3</v>
      </c>
      <c r="D575" s="192">
        <f t="shared" ca="1" si="59"/>
        <v>0</v>
      </c>
      <c r="E575" s="192">
        <f t="shared" ca="1" si="60"/>
        <v>3</v>
      </c>
      <c r="F575" s="193">
        <f t="shared" ca="1" si="61"/>
        <v>0</v>
      </c>
      <c r="G575" s="80" t="str">
        <f ca="1">IFERROR(IF(AND(ABS(SUMIFS(D$2:D575,J$2:J575,J575)-SUMIFS(E$2:E575,J$2:J575,J575)+VLOOKUP(J575,Master!B$1:F$101,5,FALSE))&gt;1000,CD&lt;&gt;PD),"XXXXX",IFERROR(SUMIFS(D$2:D575,J$2:J575,J575)-SUMIFS(E$2:E575,J$2:J575,J575)+VLOOKUP(J575,Master!B$1:F$101,5,FALSE),IF(H575&gt;EOF,"","Balance"))),IF(H575&gt;EOF,"","Balance"))</f>
        <v>XXXXX</v>
      </c>
      <c r="H575" s="45">
        <f ca="1">IFERROR(IF(COUNTIF(H$2:H574,H574)&gt;VLOOKUP(H574,LC,2,FALSE),H574+1,H574),"")</f>
        <v>27</v>
      </c>
      <c r="I575" s="45">
        <f ca="1">IFERROR(VLOOKUP(H575,IF(H575=H574,INDIRECT("JournalEntry!"&amp;JournalEntry!D$2214&amp;I574+1&amp;JournalEntry!L$2214),INDIRECT("JournalEntry!"&amp;JournalEntry!C$2214)),2,FALSE),"")</f>
        <v>838</v>
      </c>
      <c r="J575" s="191" t="str">
        <f t="shared" ca="1" si="62"/>
        <v>Cash</v>
      </c>
    </row>
    <row r="576" spans="1:10">
      <c r="A576" s="205">
        <f t="shared" ca="1" si="63"/>
        <v>419</v>
      </c>
      <c r="B576" s="203">
        <f t="shared" ca="1" si="57"/>
        <v>41176</v>
      </c>
      <c r="C576" s="304" t="str">
        <f t="shared" ca="1" si="58"/>
        <v>By  Licenses  Rs/- 9</v>
      </c>
      <c r="D576" s="192">
        <f t="shared" ca="1" si="59"/>
        <v>0</v>
      </c>
      <c r="E576" s="192">
        <f t="shared" ca="1" si="60"/>
        <v>9</v>
      </c>
      <c r="F576" s="193">
        <f t="shared" ca="1" si="61"/>
        <v>0</v>
      </c>
      <c r="G576" s="80" t="str">
        <f ca="1">IFERROR(IF(AND(ABS(SUMIFS(D$2:D576,J$2:J576,J576)-SUMIFS(E$2:E576,J$2:J576,J576)+VLOOKUP(J576,Master!B$1:F$101,5,FALSE))&gt;1000,CD&lt;&gt;PD),"XXXXX",IFERROR(SUMIFS(D$2:D576,J$2:J576,J576)-SUMIFS(E$2:E576,J$2:J576,J576)+VLOOKUP(J576,Master!B$1:F$101,5,FALSE),IF(H576&gt;EOF,"","Balance"))),IF(H576&gt;EOF,"","Balance"))</f>
        <v>XXXXX</v>
      </c>
      <c r="H576" s="45">
        <f ca="1">IFERROR(IF(COUNTIF(H$2:H575,H575)&gt;VLOOKUP(H575,LC,2,FALSE),H575+1,H575),"")</f>
        <v>27</v>
      </c>
      <c r="I576" s="45">
        <f ca="1">IFERROR(VLOOKUP(H576,IF(H576=H575,INDIRECT("JournalEntry!"&amp;JournalEntry!D$2214&amp;I575+1&amp;JournalEntry!L$2214),INDIRECT("JournalEntry!"&amp;JournalEntry!C$2214)),2,FALSE),"")</f>
        <v>840</v>
      </c>
      <c r="J576" s="191" t="str">
        <f t="shared" ca="1" si="62"/>
        <v>Cash</v>
      </c>
    </row>
    <row r="577" spans="1:10">
      <c r="A577" s="205">
        <f t="shared" ca="1" si="63"/>
        <v>420</v>
      </c>
      <c r="B577" s="203">
        <f t="shared" ca="1" si="57"/>
        <v>41223</v>
      </c>
      <c r="C577" s="304" t="str">
        <f t="shared" ca="1" si="58"/>
        <v>By  Magazine Subscriptions  Rs/- 3</v>
      </c>
      <c r="D577" s="192">
        <f t="shared" ca="1" si="59"/>
        <v>0</v>
      </c>
      <c r="E577" s="192">
        <f t="shared" ca="1" si="60"/>
        <v>3</v>
      </c>
      <c r="F577" s="193">
        <f t="shared" ca="1" si="61"/>
        <v>0</v>
      </c>
      <c r="G577" s="80" t="str">
        <f ca="1">IFERROR(IF(AND(ABS(SUMIFS(D$2:D577,J$2:J577,J577)-SUMIFS(E$2:E577,J$2:J577,J577)+VLOOKUP(J577,Master!B$1:F$101,5,FALSE))&gt;1000,CD&lt;&gt;PD),"XXXXX",IFERROR(SUMIFS(D$2:D577,J$2:J577,J577)-SUMIFS(E$2:E577,J$2:J577,J577)+VLOOKUP(J577,Master!B$1:F$101,5,FALSE),IF(H577&gt;EOF,"","Balance"))),IF(H577&gt;EOF,"","Balance"))</f>
        <v>XXXXX</v>
      </c>
      <c r="H577" s="45">
        <f ca="1">IFERROR(IF(COUNTIF(H$2:H576,H576)&gt;VLOOKUP(H576,LC,2,FALSE),H576+1,H576),"")</f>
        <v>27</v>
      </c>
      <c r="I577" s="45">
        <f ca="1">IFERROR(VLOOKUP(H577,IF(H577=H576,INDIRECT("JournalEntry!"&amp;JournalEntry!D$2214&amp;I576+1&amp;JournalEntry!L$2214),INDIRECT("JournalEntry!"&amp;JournalEntry!C$2214)),2,FALSE),"")</f>
        <v>842</v>
      </c>
      <c r="J577" s="191" t="str">
        <f t="shared" ca="1" si="62"/>
        <v>Cash</v>
      </c>
    </row>
    <row r="578" spans="1:10">
      <c r="A578" s="205">
        <f t="shared" ca="1" si="63"/>
        <v>421</v>
      </c>
      <c r="B578" s="203">
        <f t="shared" ref="B578:B641" ca="1" si="64">IFERROR(INDIRECT("JournalEntry!j"&amp;I578),IF(H578&gt;EOF,"","Date"))</f>
        <v>41231</v>
      </c>
      <c r="C578" s="304" t="str">
        <f t="shared" ref="C578:C641" ca="1" si="65">IFERROR(INDIRECT("JournalEntry!k"&amp;I578),IF(H578&gt;EOF,"","Particulars of "&amp; VLOOKUP(H578+1,LR,3,FALSE)))</f>
        <v>By  Postage  Rs/- 3</v>
      </c>
      <c r="D578" s="192">
        <f t="shared" ref="D578:D641" ca="1" si="66">IFERROR(INDIRECT("JournalEntry!d"&amp;I578),IF(H578&gt;EOF,"","Dr"))</f>
        <v>0</v>
      </c>
      <c r="E578" s="192">
        <f t="shared" ref="E578:E641" ca="1" si="67">IFERROR(INDIRECT("JournalEntry!e"&amp;I578),IF(H578&gt;EOF,"","Cr"))</f>
        <v>3</v>
      </c>
      <c r="F578" s="193">
        <f t="shared" ref="F578:F641" ca="1" si="68">IFERROR(INDIRECT("JournalEntry!f"&amp;I578),IF(H578&gt;EOF,"","Narration"))</f>
        <v>0</v>
      </c>
      <c r="G578" s="80" t="str">
        <f ca="1">IFERROR(IF(AND(ABS(SUMIFS(D$2:D578,J$2:J578,J578)-SUMIFS(E$2:E578,J$2:J578,J578)+VLOOKUP(J578,Master!B$1:F$101,5,FALSE))&gt;1000,CD&lt;&gt;PD),"XXXXX",IFERROR(SUMIFS(D$2:D578,J$2:J578,J578)-SUMIFS(E$2:E578,J$2:J578,J578)+VLOOKUP(J578,Master!B$1:F$101,5,FALSE),IF(H578&gt;EOF,"","Balance"))),IF(H578&gt;EOF,"","Balance"))</f>
        <v>XXXXX</v>
      </c>
      <c r="H578" s="45">
        <f ca="1">IFERROR(IF(COUNTIF(H$2:H577,H577)&gt;VLOOKUP(H577,LC,2,FALSE),H577+1,H577),"")</f>
        <v>27</v>
      </c>
      <c r="I578" s="45">
        <f ca="1">IFERROR(VLOOKUP(H578,IF(H578=H577,INDIRECT("JournalEntry!"&amp;JournalEntry!D$2214&amp;I577+1&amp;JournalEntry!L$2214),INDIRECT("JournalEntry!"&amp;JournalEntry!C$2214)),2,FALSE),"")</f>
        <v>844</v>
      </c>
      <c r="J578" s="191" t="str">
        <f t="shared" ref="J578:J641" ca="1" si="69">IFERROR(INDIRECT("JournalEntry!c"&amp;I578),IF(H578&gt;EOF,"","Ledger"))</f>
        <v>Cash</v>
      </c>
    </row>
    <row r="579" spans="1:10">
      <c r="A579" s="205">
        <f t="shared" ref="A579:A642" ca="1" si="70">IFERROR(INDIRECT("JournalEntry!a"&amp;I579),IF(H579&gt;EOF,"","JNL No"))</f>
        <v>422</v>
      </c>
      <c r="B579" s="203">
        <f t="shared" ca="1" si="64"/>
        <v>41074</v>
      </c>
      <c r="C579" s="304" t="str">
        <f t="shared" ca="1" si="65"/>
        <v>By  Gas  Rs/- 4</v>
      </c>
      <c r="D579" s="192">
        <f t="shared" ca="1" si="66"/>
        <v>0</v>
      </c>
      <c r="E579" s="192">
        <f t="shared" ca="1" si="67"/>
        <v>4</v>
      </c>
      <c r="F579" s="193">
        <f t="shared" ca="1" si="68"/>
        <v>0</v>
      </c>
      <c r="G579" s="80" t="str">
        <f ca="1">IFERROR(IF(AND(ABS(SUMIFS(D$2:D579,J$2:J579,J579)-SUMIFS(E$2:E579,J$2:J579,J579)+VLOOKUP(J579,Master!B$1:F$101,5,FALSE))&gt;1000,CD&lt;&gt;PD),"XXXXX",IFERROR(SUMIFS(D$2:D579,J$2:J579,J579)-SUMIFS(E$2:E579,J$2:J579,J579)+VLOOKUP(J579,Master!B$1:F$101,5,FALSE),IF(H579&gt;EOF,"","Balance"))),IF(H579&gt;EOF,"","Balance"))</f>
        <v>XXXXX</v>
      </c>
      <c r="H579" s="45">
        <f ca="1">IFERROR(IF(COUNTIF(H$2:H578,H578)&gt;VLOOKUP(H578,LC,2,FALSE),H578+1,H578),"")</f>
        <v>27</v>
      </c>
      <c r="I579" s="45">
        <f ca="1">IFERROR(VLOOKUP(H579,IF(H579=H578,INDIRECT("JournalEntry!"&amp;JournalEntry!D$2214&amp;I578+1&amp;JournalEntry!L$2214),INDIRECT("JournalEntry!"&amp;JournalEntry!C$2214)),2,FALSE),"")</f>
        <v>846</v>
      </c>
      <c r="J579" s="191" t="str">
        <f t="shared" ca="1" si="69"/>
        <v>Cash</v>
      </c>
    </row>
    <row r="580" spans="1:10">
      <c r="A580" s="205">
        <f t="shared" ca="1" si="70"/>
        <v>423</v>
      </c>
      <c r="B580" s="203">
        <f t="shared" ca="1" si="64"/>
        <v>41231</v>
      </c>
      <c r="C580" s="304" t="str">
        <f t="shared" ca="1" si="65"/>
        <v>By  Repairs  Rs/- 2</v>
      </c>
      <c r="D580" s="192">
        <f t="shared" ca="1" si="66"/>
        <v>0</v>
      </c>
      <c r="E580" s="192">
        <f t="shared" ca="1" si="67"/>
        <v>2</v>
      </c>
      <c r="F580" s="193">
        <f t="shared" ca="1" si="68"/>
        <v>0</v>
      </c>
      <c r="G580" s="80" t="str">
        <f ca="1">IFERROR(IF(AND(ABS(SUMIFS(D$2:D580,J$2:J580,J580)-SUMIFS(E$2:E580,J$2:J580,J580)+VLOOKUP(J580,Master!B$1:F$101,5,FALSE))&gt;1000,CD&lt;&gt;PD),"XXXXX",IFERROR(SUMIFS(D$2:D580,J$2:J580,J580)-SUMIFS(E$2:E580,J$2:J580,J580)+VLOOKUP(J580,Master!B$1:F$101,5,FALSE),IF(H580&gt;EOF,"","Balance"))),IF(H580&gt;EOF,"","Balance"))</f>
        <v>XXXXX</v>
      </c>
      <c r="H580" s="45">
        <f ca="1">IFERROR(IF(COUNTIF(H$2:H579,H579)&gt;VLOOKUP(H579,LC,2,FALSE),H579+1,H579),"")</f>
        <v>27</v>
      </c>
      <c r="I580" s="45">
        <f ca="1">IFERROR(VLOOKUP(H580,IF(H580=H579,INDIRECT("JournalEntry!"&amp;JournalEntry!D$2214&amp;I579+1&amp;JournalEntry!L$2214),INDIRECT("JournalEntry!"&amp;JournalEntry!C$2214)),2,FALSE),"")</f>
        <v>848</v>
      </c>
      <c r="J580" s="191" t="str">
        <f t="shared" ca="1" si="69"/>
        <v>Cash</v>
      </c>
    </row>
    <row r="581" spans="1:10">
      <c r="A581" s="205">
        <f t="shared" ca="1" si="70"/>
        <v>424</v>
      </c>
      <c r="B581" s="203">
        <f t="shared" ca="1" si="64"/>
        <v>41168</v>
      </c>
      <c r="C581" s="304" t="str">
        <f t="shared" ca="1" si="65"/>
        <v>By Travel &amp; Entertainment  Rs/- 9</v>
      </c>
      <c r="D581" s="192">
        <f t="shared" ca="1" si="66"/>
        <v>0</v>
      </c>
      <c r="E581" s="192">
        <f t="shared" ca="1" si="67"/>
        <v>9</v>
      </c>
      <c r="F581" s="193">
        <f t="shared" ca="1" si="68"/>
        <v>0</v>
      </c>
      <c r="G581" s="80" t="str">
        <f ca="1">IFERROR(IF(AND(ABS(SUMIFS(D$2:D581,J$2:J581,J581)-SUMIFS(E$2:E581,J$2:J581,J581)+VLOOKUP(J581,Master!B$1:F$101,5,FALSE))&gt;1000,CD&lt;&gt;PD),"XXXXX",IFERROR(SUMIFS(D$2:D581,J$2:J581,J581)-SUMIFS(E$2:E581,J$2:J581,J581)+VLOOKUP(J581,Master!B$1:F$101,5,FALSE),IF(H581&gt;EOF,"","Balance"))),IF(H581&gt;EOF,"","Balance"))</f>
        <v>XXXXX</v>
      </c>
      <c r="H581" s="45">
        <f ca="1">IFERROR(IF(COUNTIF(H$2:H580,H580)&gt;VLOOKUP(H580,LC,2,FALSE),H580+1,H580),"")</f>
        <v>27</v>
      </c>
      <c r="I581" s="45">
        <f ca="1">IFERROR(VLOOKUP(H581,IF(H581=H580,INDIRECT("JournalEntry!"&amp;JournalEntry!D$2214&amp;I580+1&amp;JournalEntry!L$2214),INDIRECT("JournalEntry!"&amp;JournalEntry!C$2214)),2,FALSE),"")</f>
        <v>850</v>
      </c>
      <c r="J581" s="191" t="str">
        <f t="shared" ca="1" si="69"/>
        <v>Cash</v>
      </c>
    </row>
    <row r="582" spans="1:10">
      <c r="A582" s="205">
        <f t="shared" ca="1" si="70"/>
        <v>425</v>
      </c>
      <c r="B582" s="203">
        <f t="shared" ca="1" si="64"/>
        <v>41132</v>
      </c>
      <c r="C582" s="304" t="str">
        <f t="shared" ca="1" si="65"/>
        <v>By  Food - Staff Meetings  Rs/- 7</v>
      </c>
      <c r="D582" s="192">
        <f t="shared" ca="1" si="66"/>
        <v>0</v>
      </c>
      <c r="E582" s="192">
        <f t="shared" ca="1" si="67"/>
        <v>7</v>
      </c>
      <c r="F582" s="193">
        <f t="shared" ca="1" si="68"/>
        <v>0</v>
      </c>
      <c r="G582" s="80" t="str">
        <f ca="1">IFERROR(IF(AND(ABS(SUMIFS(D$2:D582,J$2:J582,J582)-SUMIFS(E$2:E582,J$2:J582,J582)+VLOOKUP(J582,Master!B$1:F$101,5,FALSE))&gt;1000,CD&lt;&gt;PD),"XXXXX",IFERROR(SUMIFS(D$2:D582,J$2:J582,J582)-SUMIFS(E$2:E582,J$2:J582,J582)+VLOOKUP(J582,Master!B$1:F$101,5,FALSE),IF(H582&gt;EOF,"","Balance"))),IF(H582&gt;EOF,"","Balance"))</f>
        <v>XXXXX</v>
      </c>
      <c r="H582" s="45">
        <f ca="1">IFERROR(IF(COUNTIF(H$2:H581,H581)&gt;VLOOKUP(H581,LC,2,FALSE),H581+1,H581),"")</f>
        <v>27</v>
      </c>
      <c r="I582" s="45">
        <f ca="1">IFERROR(VLOOKUP(H582,IF(H582=H581,INDIRECT("JournalEntry!"&amp;JournalEntry!D$2214&amp;I581+1&amp;JournalEntry!L$2214),INDIRECT("JournalEntry!"&amp;JournalEntry!C$2214)),2,FALSE),"")</f>
        <v>852</v>
      </c>
      <c r="J582" s="191" t="str">
        <f t="shared" ca="1" si="69"/>
        <v>Cash</v>
      </c>
    </row>
    <row r="583" spans="1:10">
      <c r="A583" s="205">
        <f t="shared" ca="1" si="70"/>
        <v>426</v>
      </c>
      <c r="B583" s="203">
        <f t="shared" ca="1" si="64"/>
        <v>41042</v>
      </c>
      <c r="C583" s="304" t="str">
        <f t="shared" ca="1" si="65"/>
        <v>By  Meals - Business  Rs/- 9</v>
      </c>
      <c r="D583" s="192">
        <f t="shared" ca="1" si="66"/>
        <v>0</v>
      </c>
      <c r="E583" s="192">
        <f t="shared" ca="1" si="67"/>
        <v>9</v>
      </c>
      <c r="F583" s="193">
        <f t="shared" ca="1" si="68"/>
        <v>0</v>
      </c>
      <c r="G583" s="80" t="str">
        <f ca="1">IFERROR(IF(AND(ABS(SUMIFS(D$2:D583,J$2:J583,J583)-SUMIFS(E$2:E583,J$2:J583,J583)+VLOOKUP(J583,Master!B$1:F$101,5,FALSE))&gt;1000,CD&lt;&gt;PD),"XXXXX",IFERROR(SUMIFS(D$2:D583,J$2:J583,J583)-SUMIFS(E$2:E583,J$2:J583,J583)+VLOOKUP(J583,Master!B$1:F$101,5,FALSE),IF(H583&gt;EOF,"","Balance"))),IF(H583&gt;EOF,"","Balance"))</f>
        <v>XXXXX</v>
      </c>
      <c r="H583" s="45">
        <f ca="1">IFERROR(IF(COUNTIF(H$2:H582,H582)&gt;VLOOKUP(H582,LC,2,FALSE),H582+1,H582),"")</f>
        <v>27</v>
      </c>
      <c r="I583" s="45">
        <f ca="1">IFERROR(VLOOKUP(H583,IF(H583=H582,INDIRECT("JournalEntry!"&amp;JournalEntry!D$2214&amp;I582+1&amp;JournalEntry!L$2214),INDIRECT("JournalEntry!"&amp;JournalEntry!C$2214)),2,FALSE),"")</f>
        <v>854</v>
      </c>
      <c r="J583" s="191" t="str">
        <f t="shared" ca="1" si="69"/>
        <v>Cash</v>
      </c>
    </row>
    <row r="584" spans="1:10">
      <c r="A584" s="205">
        <f t="shared" ca="1" si="70"/>
        <v>427</v>
      </c>
      <c r="B584" s="203">
        <f t="shared" ca="1" si="64"/>
        <v>41196</v>
      </c>
      <c r="C584" s="304" t="str">
        <f t="shared" ca="1" si="65"/>
        <v>By  Travel  Rs/- 5</v>
      </c>
      <c r="D584" s="192">
        <f t="shared" ca="1" si="66"/>
        <v>0</v>
      </c>
      <c r="E584" s="192">
        <f t="shared" ca="1" si="67"/>
        <v>5</v>
      </c>
      <c r="F584" s="193">
        <f t="shared" ca="1" si="68"/>
        <v>0</v>
      </c>
      <c r="G584" s="80" t="str">
        <f ca="1">IFERROR(IF(AND(ABS(SUMIFS(D$2:D584,J$2:J584,J584)-SUMIFS(E$2:E584,J$2:J584,J584)+VLOOKUP(J584,Master!B$1:F$101,5,FALSE))&gt;1000,CD&lt;&gt;PD),"XXXXX",IFERROR(SUMIFS(D$2:D584,J$2:J584,J584)-SUMIFS(E$2:E584,J$2:J584,J584)+VLOOKUP(J584,Master!B$1:F$101,5,FALSE),IF(H584&gt;EOF,"","Balance"))),IF(H584&gt;EOF,"","Balance"))</f>
        <v>XXXXX</v>
      </c>
      <c r="H584" s="45">
        <f ca="1">IFERROR(IF(COUNTIF(H$2:H583,H583)&gt;VLOOKUP(H583,LC,2,FALSE),H583+1,H583),"")</f>
        <v>27</v>
      </c>
      <c r="I584" s="45">
        <f ca="1">IFERROR(VLOOKUP(H584,IF(H584=H583,INDIRECT("JournalEntry!"&amp;JournalEntry!D$2214&amp;I583+1&amp;JournalEntry!L$2214),INDIRECT("JournalEntry!"&amp;JournalEntry!C$2214)),2,FALSE),"")</f>
        <v>856</v>
      </c>
      <c r="J584" s="191" t="str">
        <f t="shared" ca="1" si="69"/>
        <v>Cash</v>
      </c>
    </row>
    <row r="585" spans="1:10">
      <c r="A585" s="205">
        <f t="shared" ca="1" si="70"/>
        <v>428</v>
      </c>
      <c r="B585" s="203">
        <f t="shared" ca="1" si="64"/>
        <v>41031</v>
      </c>
      <c r="C585" s="304" t="str">
        <f t="shared" ca="1" si="65"/>
        <v>By Finance Cost Rs/- 4</v>
      </c>
      <c r="D585" s="192">
        <f t="shared" ca="1" si="66"/>
        <v>0</v>
      </c>
      <c r="E585" s="192">
        <f t="shared" ca="1" si="67"/>
        <v>4</v>
      </c>
      <c r="F585" s="193">
        <f t="shared" ca="1" si="68"/>
        <v>0</v>
      </c>
      <c r="G585" s="80" t="str">
        <f ca="1">IFERROR(IF(AND(ABS(SUMIFS(D$2:D585,J$2:J585,J585)-SUMIFS(E$2:E585,J$2:J585,J585)+VLOOKUP(J585,Master!B$1:F$101,5,FALSE))&gt;1000,CD&lt;&gt;PD),"XXXXX",IFERROR(SUMIFS(D$2:D585,J$2:J585,J585)-SUMIFS(E$2:E585,J$2:J585,J585)+VLOOKUP(J585,Master!B$1:F$101,5,FALSE),IF(H585&gt;EOF,"","Balance"))),IF(H585&gt;EOF,"","Balance"))</f>
        <v>XXXXX</v>
      </c>
      <c r="H585" s="45">
        <f ca="1">IFERROR(IF(COUNTIF(H$2:H584,H584)&gt;VLOOKUP(H584,LC,2,FALSE),H584+1,H584),"")</f>
        <v>27</v>
      </c>
      <c r="I585" s="45">
        <f ca="1">IFERROR(VLOOKUP(H585,IF(H585=H584,INDIRECT("JournalEntry!"&amp;JournalEntry!D$2214&amp;I584+1&amp;JournalEntry!L$2214),INDIRECT("JournalEntry!"&amp;JournalEntry!C$2214)),2,FALSE),"")</f>
        <v>858</v>
      </c>
      <c r="J585" s="191" t="str">
        <f t="shared" ca="1" si="69"/>
        <v>Cash</v>
      </c>
    </row>
    <row r="586" spans="1:10">
      <c r="A586" s="205">
        <f t="shared" ca="1" si="70"/>
        <v>429</v>
      </c>
      <c r="B586" s="203">
        <f t="shared" ca="1" si="64"/>
        <v>41131</v>
      </c>
      <c r="C586" s="304" t="str">
        <f t="shared" ca="1" si="65"/>
        <v>By  Heat Rs/- 6</v>
      </c>
      <c r="D586" s="192">
        <f t="shared" ca="1" si="66"/>
        <v>0</v>
      </c>
      <c r="E586" s="192">
        <f t="shared" ca="1" si="67"/>
        <v>6</v>
      </c>
      <c r="F586" s="193">
        <f t="shared" ca="1" si="68"/>
        <v>0</v>
      </c>
      <c r="G586" s="80" t="str">
        <f ca="1">IFERROR(IF(AND(ABS(SUMIFS(D$2:D586,J$2:J586,J586)-SUMIFS(E$2:E586,J$2:J586,J586)+VLOOKUP(J586,Master!B$1:F$101,5,FALSE))&gt;1000,CD&lt;&gt;PD),"XXXXX",IFERROR(SUMIFS(D$2:D586,J$2:J586,J586)-SUMIFS(E$2:E586,J$2:J586,J586)+VLOOKUP(J586,Master!B$1:F$101,5,FALSE),IF(H586&gt;EOF,"","Balance"))),IF(H586&gt;EOF,"","Balance"))</f>
        <v>XXXXX</v>
      </c>
      <c r="H586" s="45">
        <f ca="1">IFERROR(IF(COUNTIF(H$2:H585,H585)&gt;VLOOKUP(H585,LC,2,FALSE),H585+1,H585),"")</f>
        <v>27</v>
      </c>
      <c r="I586" s="45">
        <f ca="1">IFERROR(VLOOKUP(H586,IF(H586=H585,INDIRECT("JournalEntry!"&amp;JournalEntry!D$2214&amp;I585+1&amp;JournalEntry!L$2214),INDIRECT("JournalEntry!"&amp;JournalEntry!C$2214)),2,FALSE),"")</f>
        <v>860</v>
      </c>
      <c r="J586" s="191" t="str">
        <f t="shared" ca="1" si="69"/>
        <v>Cash</v>
      </c>
    </row>
    <row r="587" spans="1:10">
      <c r="A587" s="205">
        <f t="shared" ca="1" si="70"/>
        <v>430</v>
      </c>
      <c r="B587" s="203">
        <f t="shared" ca="1" si="64"/>
        <v>41037</v>
      </c>
      <c r="C587" s="304" t="str">
        <f t="shared" ca="1" si="65"/>
        <v>By  Internet  Rs/- 7</v>
      </c>
      <c r="D587" s="192">
        <f t="shared" ca="1" si="66"/>
        <v>0</v>
      </c>
      <c r="E587" s="192">
        <f t="shared" ca="1" si="67"/>
        <v>7</v>
      </c>
      <c r="F587" s="193">
        <f t="shared" ca="1" si="68"/>
        <v>0</v>
      </c>
      <c r="G587" s="80" t="str">
        <f ca="1">IFERROR(IF(AND(ABS(SUMIFS(D$2:D587,J$2:J587,J587)-SUMIFS(E$2:E587,J$2:J587,J587)+VLOOKUP(J587,Master!B$1:F$101,5,FALSE))&gt;1000,CD&lt;&gt;PD),"XXXXX",IFERROR(SUMIFS(D$2:D587,J$2:J587,J587)-SUMIFS(E$2:E587,J$2:J587,J587)+VLOOKUP(J587,Master!B$1:F$101,5,FALSE),IF(H587&gt;EOF,"","Balance"))),IF(H587&gt;EOF,"","Balance"))</f>
        <v>XXXXX</v>
      </c>
      <c r="H587" s="45">
        <f ca="1">IFERROR(IF(COUNTIF(H$2:H586,H586)&gt;VLOOKUP(H586,LC,2,FALSE),H586+1,H586),"")</f>
        <v>27</v>
      </c>
      <c r="I587" s="45">
        <f ca="1">IFERROR(VLOOKUP(H587,IF(H587=H586,INDIRECT("JournalEntry!"&amp;JournalEntry!D$2214&amp;I586+1&amp;JournalEntry!L$2214),INDIRECT("JournalEntry!"&amp;JournalEntry!C$2214)),2,FALSE),"")</f>
        <v>862</v>
      </c>
      <c r="J587" s="191" t="str">
        <f t="shared" ca="1" si="69"/>
        <v>Cash</v>
      </c>
    </row>
    <row r="588" spans="1:10">
      <c r="A588" s="205">
        <f t="shared" ca="1" si="70"/>
        <v>431</v>
      </c>
      <c r="B588" s="203">
        <f t="shared" ca="1" si="64"/>
        <v>41180</v>
      </c>
      <c r="C588" s="304" t="str">
        <f t="shared" ca="1" si="65"/>
        <v>By  Rent or Lease  Rs/- 3</v>
      </c>
      <c r="D588" s="192">
        <f t="shared" ca="1" si="66"/>
        <v>0</v>
      </c>
      <c r="E588" s="192">
        <f t="shared" ca="1" si="67"/>
        <v>3</v>
      </c>
      <c r="F588" s="193">
        <f t="shared" ca="1" si="68"/>
        <v>0</v>
      </c>
      <c r="G588" s="80" t="str">
        <f ca="1">IFERROR(IF(AND(ABS(SUMIFS(D$2:D588,J$2:J588,J588)-SUMIFS(E$2:E588,J$2:J588,J588)+VLOOKUP(J588,Master!B$1:F$101,5,FALSE))&gt;1000,CD&lt;&gt;PD),"XXXXX",IFERROR(SUMIFS(D$2:D588,J$2:J588,J588)-SUMIFS(E$2:E588,J$2:J588,J588)+VLOOKUP(J588,Master!B$1:F$101,5,FALSE),IF(H588&gt;EOF,"","Balance"))),IF(H588&gt;EOF,"","Balance"))</f>
        <v>XXXXX</v>
      </c>
      <c r="H588" s="45">
        <f ca="1">IFERROR(IF(COUNTIF(H$2:H587,H587)&gt;VLOOKUP(H587,LC,2,FALSE),H587+1,H587),"")</f>
        <v>27</v>
      </c>
      <c r="I588" s="45">
        <f ca="1">IFERROR(VLOOKUP(H588,IF(H588=H587,INDIRECT("JournalEntry!"&amp;JournalEntry!D$2214&amp;I587+1&amp;JournalEntry!L$2214),INDIRECT("JournalEntry!"&amp;JournalEntry!C$2214)),2,FALSE),"")</f>
        <v>864</v>
      </c>
      <c r="J588" s="191" t="str">
        <f t="shared" ca="1" si="69"/>
        <v>Cash</v>
      </c>
    </row>
    <row r="589" spans="1:10">
      <c r="A589" s="205">
        <f t="shared" ca="1" si="70"/>
        <v>432</v>
      </c>
      <c r="B589" s="203">
        <f t="shared" ca="1" si="64"/>
        <v>41200</v>
      </c>
      <c r="C589" s="304" t="str">
        <f t="shared" ca="1" si="65"/>
        <v>By  Telephone  Rs/- 8</v>
      </c>
      <c r="D589" s="192">
        <f t="shared" ca="1" si="66"/>
        <v>0</v>
      </c>
      <c r="E589" s="192">
        <f t="shared" ca="1" si="67"/>
        <v>8</v>
      </c>
      <c r="F589" s="193">
        <f t="shared" ca="1" si="68"/>
        <v>0</v>
      </c>
      <c r="G589" s="80" t="str">
        <f ca="1">IFERROR(IF(AND(ABS(SUMIFS(D$2:D589,J$2:J589,J589)-SUMIFS(E$2:E589,J$2:J589,J589)+VLOOKUP(J589,Master!B$1:F$101,5,FALSE))&gt;1000,CD&lt;&gt;PD),"XXXXX",IFERROR(SUMIFS(D$2:D589,J$2:J589,J589)-SUMIFS(E$2:E589,J$2:J589,J589)+VLOOKUP(J589,Master!B$1:F$101,5,FALSE),IF(H589&gt;EOF,"","Balance"))),IF(H589&gt;EOF,"","Balance"))</f>
        <v>XXXXX</v>
      </c>
      <c r="H589" s="45">
        <f ca="1">IFERROR(IF(COUNTIF(H$2:H588,H588)&gt;VLOOKUP(H588,LC,2,FALSE),H588+1,H588),"")</f>
        <v>27</v>
      </c>
      <c r="I589" s="45">
        <f ca="1">IFERROR(VLOOKUP(H589,IF(H589=H588,INDIRECT("JournalEntry!"&amp;JournalEntry!D$2214&amp;I588+1&amp;JournalEntry!L$2214),INDIRECT("JournalEntry!"&amp;JournalEntry!C$2214)),2,FALSE),"")</f>
        <v>866</v>
      </c>
      <c r="J589" s="191" t="str">
        <f t="shared" ca="1" si="69"/>
        <v>Cash</v>
      </c>
    </row>
    <row r="590" spans="1:10">
      <c r="A590" s="205">
        <f t="shared" ca="1" si="70"/>
        <v>433</v>
      </c>
      <c r="B590" s="203">
        <f t="shared" ca="1" si="64"/>
        <v>41105</v>
      </c>
      <c r="C590" s="304" t="str">
        <f t="shared" ca="1" si="65"/>
        <v>By Office Expenses  Rs/- 6</v>
      </c>
      <c r="D590" s="192">
        <f t="shared" ca="1" si="66"/>
        <v>0</v>
      </c>
      <c r="E590" s="192">
        <f t="shared" ca="1" si="67"/>
        <v>6</v>
      </c>
      <c r="F590" s="193">
        <f t="shared" ca="1" si="68"/>
        <v>0</v>
      </c>
      <c r="G590" s="80" t="str">
        <f ca="1">IFERROR(IF(AND(ABS(SUMIFS(D$2:D590,J$2:J590,J590)-SUMIFS(E$2:E590,J$2:J590,J590)+VLOOKUP(J590,Master!B$1:F$101,5,FALSE))&gt;1000,CD&lt;&gt;PD),"XXXXX",IFERROR(SUMIFS(D$2:D590,J$2:J590,J590)-SUMIFS(E$2:E590,J$2:J590,J590)+VLOOKUP(J590,Master!B$1:F$101,5,FALSE),IF(H590&gt;EOF,"","Balance"))),IF(H590&gt;EOF,"","Balance"))</f>
        <v>XXXXX</v>
      </c>
      <c r="H590" s="45">
        <f ca="1">IFERROR(IF(COUNTIF(H$2:H589,H589)&gt;VLOOKUP(H589,LC,2,FALSE),H589+1,H589),"")</f>
        <v>27</v>
      </c>
      <c r="I590" s="45">
        <f ca="1">IFERROR(VLOOKUP(H590,IF(H590=H589,INDIRECT("JournalEntry!"&amp;JournalEntry!D$2214&amp;I589+1&amp;JournalEntry!L$2214),INDIRECT("JournalEntry!"&amp;JournalEntry!C$2214)),2,FALSE),"")</f>
        <v>868</v>
      </c>
      <c r="J590" s="191" t="str">
        <f t="shared" ca="1" si="69"/>
        <v>Cash</v>
      </c>
    </row>
    <row r="591" spans="1:10">
      <c r="A591" s="205">
        <f t="shared" ca="1" si="70"/>
        <v>434</v>
      </c>
      <c r="B591" s="203">
        <f t="shared" ca="1" si="64"/>
        <v>41246</v>
      </c>
      <c r="C591" s="304" t="str">
        <f t="shared" ca="1" si="65"/>
        <v>By  Bad Debt Expenses  Rs/- 7</v>
      </c>
      <c r="D591" s="192">
        <f t="shared" ca="1" si="66"/>
        <v>0</v>
      </c>
      <c r="E591" s="192">
        <f t="shared" ca="1" si="67"/>
        <v>7</v>
      </c>
      <c r="F591" s="193">
        <f t="shared" ca="1" si="68"/>
        <v>0</v>
      </c>
      <c r="G591" s="80" t="str">
        <f ca="1">IFERROR(IF(AND(ABS(SUMIFS(D$2:D591,J$2:J591,J591)-SUMIFS(E$2:E591,J$2:J591,J591)+VLOOKUP(J591,Master!B$1:F$101,5,FALSE))&gt;1000,CD&lt;&gt;PD),"XXXXX",IFERROR(SUMIFS(D$2:D591,J$2:J591,J591)-SUMIFS(E$2:E591,J$2:J591,J591)+VLOOKUP(J591,Master!B$1:F$101,5,FALSE),IF(H591&gt;EOF,"","Balance"))),IF(H591&gt;EOF,"","Balance"))</f>
        <v>XXXXX</v>
      </c>
      <c r="H591" s="45">
        <f ca="1">IFERROR(IF(COUNTIF(H$2:H590,H590)&gt;VLOOKUP(H590,LC,2,FALSE),H590+1,H590),"")</f>
        <v>27</v>
      </c>
      <c r="I591" s="45">
        <f ca="1">IFERROR(VLOOKUP(H591,IF(H591=H590,INDIRECT("JournalEntry!"&amp;JournalEntry!D$2214&amp;I590+1&amp;JournalEntry!L$2214),INDIRECT("JournalEntry!"&amp;JournalEntry!C$2214)),2,FALSE),"")</f>
        <v>870</v>
      </c>
      <c r="J591" s="191" t="str">
        <f t="shared" ca="1" si="69"/>
        <v>Cash</v>
      </c>
    </row>
    <row r="592" spans="1:10">
      <c r="A592" s="205">
        <f t="shared" ca="1" si="70"/>
        <v>435</v>
      </c>
      <c r="B592" s="203">
        <f t="shared" ca="1" si="64"/>
        <v>41163</v>
      </c>
      <c r="C592" s="304" t="str">
        <f t="shared" ca="1" si="65"/>
        <v>By  Books &amp; Manuals  Rs/- 10</v>
      </c>
      <c r="D592" s="192">
        <f t="shared" ca="1" si="66"/>
        <v>0</v>
      </c>
      <c r="E592" s="192">
        <f t="shared" ca="1" si="67"/>
        <v>10</v>
      </c>
      <c r="F592" s="193">
        <f t="shared" ca="1" si="68"/>
        <v>0</v>
      </c>
      <c r="G592" s="80" t="str">
        <f ca="1">IFERROR(IF(AND(ABS(SUMIFS(D$2:D592,J$2:J592,J592)-SUMIFS(E$2:E592,J$2:J592,J592)+VLOOKUP(J592,Master!B$1:F$101,5,FALSE))&gt;1000,CD&lt;&gt;PD),"XXXXX",IFERROR(SUMIFS(D$2:D592,J$2:J592,J592)-SUMIFS(E$2:E592,J$2:J592,J592)+VLOOKUP(J592,Master!B$1:F$101,5,FALSE),IF(H592&gt;EOF,"","Balance"))),IF(H592&gt;EOF,"","Balance"))</f>
        <v>XXXXX</v>
      </c>
      <c r="H592" s="45">
        <f ca="1">IFERROR(IF(COUNTIF(H$2:H591,H591)&gt;VLOOKUP(H591,LC,2,FALSE),H591+1,H591),"")</f>
        <v>27</v>
      </c>
      <c r="I592" s="45">
        <f ca="1">IFERROR(VLOOKUP(H592,IF(H592=H591,INDIRECT("JournalEntry!"&amp;JournalEntry!D$2214&amp;I591+1&amp;JournalEntry!L$2214),INDIRECT("JournalEntry!"&amp;JournalEntry!C$2214)),2,FALSE),"")</f>
        <v>872</v>
      </c>
      <c r="J592" s="191" t="str">
        <f t="shared" ca="1" si="69"/>
        <v>Cash</v>
      </c>
    </row>
    <row r="593" spans="1:10">
      <c r="A593" s="205">
        <f t="shared" ca="1" si="70"/>
        <v>436</v>
      </c>
      <c r="B593" s="203">
        <f t="shared" ca="1" si="64"/>
        <v>41036</v>
      </c>
      <c r="C593" s="304" t="str">
        <f t="shared" ca="1" si="65"/>
        <v>By  Delivery Costs  Rs/- 10</v>
      </c>
      <c r="D593" s="192">
        <f t="shared" ca="1" si="66"/>
        <v>0</v>
      </c>
      <c r="E593" s="192">
        <f t="shared" ca="1" si="67"/>
        <v>10</v>
      </c>
      <c r="F593" s="193">
        <f t="shared" ca="1" si="68"/>
        <v>0</v>
      </c>
      <c r="G593" s="80" t="str">
        <f ca="1">IFERROR(IF(AND(ABS(SUMIFS(D$2:D593,J$2:J593,J593)-SUMIFS(E$2:E593,J$2:J593,J593)+VLOOKUP(J593,Master!B$1:F$101,5,FALSE))&gt;1000,CD&lt;&gt;PD),"XXXXX",IFERROR(SUMIFS(D$2:D593,J$2:J593,J593)-SUMIFS(E$2:E593,J$2:J593,J593)+VLOOKUP(J593,Master!B$1:F$101,5,FALSE),IF(H593&gt;EOF,"","Balance"))),IF(H593&gt;EOF,"","Balance"))</f>
        <v>XXXXX</v>
      </c>
      <c r="H593" s="45">
        <f ca="1">IFERROR(IF(COUNTIF(H$2:H592,H592)&gt;VLOOKUP(H592,LC,2,FALSE),H592+1,H592),"")</f>
        <v>27</v>
      </c>
      <c r="I593" s="45">
        <f ca="1">IFERROR(VLOOKUP(H593,IF(H593=H592,INDIRECT("JournalEntry!"&amp;JournalEntry!D$2214&amp;I592+1&amp;JournalEntry!L$2214),INDIRECT("JournalEntry!"&amp;JournalEntry!C$2214)),2,FALSE),"")</f>
        <v>874</v>
      </c>
      <c r="J593" s="191" t="str">
        <f t="shared" ca="1" si="69"/>
        <v>Cash</v>
      </c>
    </row>
    <row r="594" spans="1:10">
      <c r="A594" s="205">
        <f t="shared" ca="1" si="70"/>
        <v>437</v>
      </c>
      <c r="B594" s="203">
        <f t="shared" ca="1" si="64"/>
        <v>41230</v>
      </c>
      <c r="C594" s="304" t="str">
        <f t="shared" ca="1" si="65"/>
        <v>By  Education  Rs/- 4</v>
      </c>
      <c r="D594" s="192">
        <f t="shared" ca="1" si="66"/>
        <v>0</v>
      </c>
      <c r="E594" s="192">
        <f t="shared" ca="1" si="67"/>
        <v>4</v>
      </c>
      <c r="F594" s="193">
        <f t="shared" ca="1" si="68"/>
        <v>0</v>
      </c>
      <c r="G594" s="80" t="str">
        <f ca="1">IFERROR(IF(AND(ABS(SUMIFS(D$2:D594,J$2:J594,J594)-SUMIFS(E$2:E594,J$2:J594,J594)+VLOOKUP(J594,Master!B$1:F$101,5,FALSE))&gt;1000,CD&lt;&gt;PD),"XXXXX",IFERROR(SUMIFS(D$2:D594,J$2:J594,J594)-SUMIFS(E$2:E594,J$2:J594,J594)+VLOOKUP(J594,Master!B$1:F$101,5,FALSE),IF(H594&gt;EOF,"","Balance"))),IF(H594&gt;EOF,"","Balance"))</f>
        <v>XXXXX</v>
      </c>
      <c r="H594" s="45">
        <f ca="1">IFERROR(IF(COUNTIF(H$2:H593,H593)&gt;VLOOKUP(H593,LC,2,FALSE),H593+1,H593),"")</f>
        <v>27</v>
      </c>
      <c r="I594" s="45">
        <f ca="1">IFERROR(VLOOKUP(H594,IF(H594=H593,INDIRECT("JournalEntry!"&amp;JournalEntry!D$2214&amp;I593+1&amp;JournalEntry!L$2214),INDIRECT("JournalEntry!"&amp;JournalEntry!C$2214)),2,FALSE),"")</f>
        <v>876</v>
      </c>
      <c r="J594" s="191" t="str">
        <f t="shared" ca="1" si="69"/>
        <v>Cash</v>
      </c>
    </row>
    <row r="595" spans="1:10">
      <c r="A595" s="205">
        <f t="shared" ca="1" si="70"/>
        <v>438</v>
      </c>
      <c r="B595" s="203">
        <f t="shared" ca="1" si="64"/>
        <v>41146</v>
      </c>
      <c r="C595" s="304" t="str">
        <f t="shared" ca="1" si="65"/>
        <v>By  Licenses  Rs/- 10</v>
      </c>
      <c r="D595" s="192">
        <f t="shared" ca="1" si="66"/>
        <v>0</v>
      </c>
      <c r="E595" s="192">
        <f t="shared" ca="1" si="67"/>
        <v>10</v>
      </c>
      <c r="F595" s="193">
        <f t="shared" ca="1" si="68"/>
        <v>0</v>
      </c>
      <c r="G595" s="80" t="str">
        <f ca="1">IFERROR(IF(AND(ABS(SUMIFS(D$2:D595,J$2:J595,J595)-SUMIFS(E$2:E595,J$2:J595,J595)+VLOOKUP(J595,Master!B$1:F$101,5,FALSE))&gt;1000,CD&lt;&gt;PD),"XXXXX",IFERROR(SUMIFS(D$2:D595,J$2:J595,J595)-SUMIFS(E$2:E595,J$2:J595,J595)+VLOOKUP(J595,Master!B$1:F$101,5,FALSE),IF(H595&gt;EOF,"","Balance"))),IF(H595&gt;EOF,"","Balance"))</f>
        <v>XXXXX</v>
      </c>
      <c r="H595" s="45">
        <f ca="1">IFERROR(IF(COUNTIF(H$2:H594,H594)&gt;VLOOKUP(H594,LC,2,FALSE),H594+1,H594),"")</f>
        <v>27</v>
      </c>
      <c r="I595" s="45">
        <f ca="1">IFERROR(VLOOKUP(H595,IF(H595=H594,INDIRECT("JournalEntry!"&amp;JournalEntry!D$2214&amp;I594+1&amp;JournalEntry!L$2214),INDIRECT("JournalEntry!"&amp;JournalEntry!C$2214)),2,FALSE),"")</f>
        <v>878</v>
      </c>
      <c r="J595" s="191" t="str">
        <f t="shared" ca="1" si="69"/>
        <v>Cash</v>
      </c>
    </row>
    <row r="596" spans="1:10">
      <c r="A596" s="205">
        <f t="shared" ca="1" si="70"/>
        <v>439</v>
      </c>
      <c r="B596" s="203">
        <f t="shared" ca="1" si="64"/>
        <v>41191</v>
      </c>
      <c r="C596" s="304" t="str">
        <f t="shared" ca="1" si="65"/>
        <v>By  Magazine Subscriptions  Rs/- 9</v>
      </c>
      <c r="D596" s="192">
        <f t="shared" ca="1" si="66"/>
        <v>0</v>
      </c>
      <c r="E596" s="192">
        <f t="shared" ca="1" si="67"/>
        <v>9</v>
      </c>
      <c r="F596" s="193">
        <f t="shared" ca="1" si="68"/>
        <v>0</v>
      </c>
      <c r="G596" s="80" t="str">
        <f ca="1">IFERROR(IF(AND(ABS(SUMIFS(D$2:D596,J$2:J596,J596)-SUMIFS(E$2:E596,J$2:J596,J596)+VLOOKUP(J596,Master!B$1:F$101,5,FALSE))&gt;1000,CD&lt;&gt;PD),"XXXXX",IFERROR(SUMIFS(D$2:D596,J$2:J596,J596)-SUMIFS(E$2:E596,J$2:J596,J596)+VLOOKUP(J596,Master!B$1:F$101,5,FALSE),IF(H596&gt;EOF,"","Balance"))),IF(H596&gt;EOF,"","Balance"))</f>
        <v>XXXXX</v>
      </c>
      <c r="H596" s="45">
        <f ca="1">IFERROR(IF(COUNTIF(H$2:H595,H595)&gt;VLOOKUP(H595,LC,2,FALSE),H595+1,H595),"")</f>
        <v>27</v>
      </c>
      <c r="I596" s="45">
        <f ca="1">IFERROR(VLOOKUP(H596,IF(H596=H595,INDIRECT("JournalEntry!"&amp;JournalEntry!D$2214&amp;I595+1&amp;JournalEntry!L$2214),INDIRECT("JournalEntry!"&amp;JournalEntry!C$2214)),2,FALSE),"")</f>
        <v>880</v>
      </c>
      <c r="J596" s="191" t="str">
        <f t="shared" ca="1" si="69"/>
        <v>Cash</v>
      </c>
    </row>
    <row r="597" spans="1:10">
      <c r="A597" s="205">
        <f t="shared" ca="1" si="70"/>
        <v>440</v>
      </c>
      <c r="B597" s="203">
        <f t="shared" ca="1" si="64"/>
        <v>41016</v>
      </c>
      <c r="C597" s="304" t="str">
        <f t="shared" ca="1" si="65"/>
        <v>By  Postage  Rs/- 6</v>
      </c>
      <c r="D597" s="192">
        <f t="shared" ca="1" si="66"/>
        <v>0</v>
      </c>
      <c r="E597" s="192">
        <f t="shared" ca="1" si="67"/>
        <v>6</v>
      </c>
      <c r="F597" s="193">
        <f t="shared" ca="1" si="68"/>
        <v>0</v>
      </c>
      <c r="G597" s="80" t="str">
        <f ca="1">IFERROR(IF(AND(ABS(SUMIFS(D$2:D597,J$2:J597,J597)-SUMIFS(E$2:E597,J$2:J597,J597)+VLOOKUP(J597,Master!B$1:F$101,5,FALSE))&gt;1000,CD&lt;&gt;PD),"XXXXX",IFERROR(SUMIFS(D$2:D597,J$2:J597,J597)-SUMIFS(E$2:E597,J$2:J597,J597)+VLOOKUP(J597,Master!B$1:F$101,5,FALSE),IF(H597&gt;EOF,"","Balance"))),IF(H597&gt;EOF,"","Balance"))</f>
        <v>XXXXX</v>
      </c>
      <c r="H597" s="45">
        <f ca="1">IFERROR(IF(COUNTIF(H$2:H596,H596)&gt;VLOOKUP(H596,LC,2,FALSE),H596+1,H596),"")</f>
        <v>27</v>
      </c>
      <c r="I597" s="45">
        <f ca="1">IFERROR(VLOOKUP(H597,IF(H597=H596,INDIRECT("JournalEntry!"&amp;JournalEntry!D$2214&amp;I596+1&amp;JournalEntry!L$2214),INDIRECT("JournalEntry!"&amp;JournalEntry!C$2214)),2,FALSE),"")</f>
        <v>882</v>
      </c>
      <c r="J597" s="191" t="str">
        <f t="shared" ca="1" si="69"/>
        <v>Cash</v>
      </c>
    </row>
    <row r="598" spans="1:10">
      <c r="A598" s="205">
        <f t="shared" ca="1" si="70"/>
        <v>441</v>
      </c>
      <c r="B598" s="203">
        <f t="shared" ca="1" si="64"/>
        <v>41073</v>
      </c>
      <c r="C598" s="304" t="str">
        <f t="shared" ca="1" si="65"/>
        <v>By  Gas  Rs/- 7</v>
      </c>
      <c r="D598" s="192">
        <f t="shared" ca="1" si="66"/>
        <v>0</v>
      </c>
      <c r="E598" s="192">
        <f t="shared" ca="1" si="67"/>
        <v>7</v>
      </c>
      <c r="F598" s="193">
        <f t="shared" ca="1" si="68"/>
        <v>0</v>
      </c>
      <c r="G598" s="80" t="str">
        <f ca="1">IFERROR(IF(AND(ABS(SUMIFS(D$2:D598,J$2:J598,J598)-SUMIFS(E$2:E598,J$2:J598,J598)+VLOOKUP(J598,Master!B$1:F$101,5,FALSE))&gt;1000,CD&lt;&gt;PD),"XXXXX",IFERROR(SUMIFS(D$2:D598,J$2:J598,J598)-SUMIFS(E$2:E598,J$2:J598,J598)+VLOOKUP(J598,Master!B$1:F$101,5,FALSE),IF(H598&gt;EOF,"","Balance"))),IF(H598&gt;EOF,"","Balance"))</f>
        <v>XXXXX</v>
      </c>
      <c r="H598" s="45">
        <f ca="1">IFERROR(IF(COUNTIF(H$2:H597,H597)&gt;VLOOKUP(H597,LC,2,FALSE),H597+1,H597),"")</f>
        <v>27</v>
      </c>
      <c r="I598" s="45">
        <f ca="1">IFERROR(VLOOKUP(H598,IF(H598=H597,INDIRECT("JournalEntry!"&amp;JournalEntry!D$2214&amp;I597+1&amp;JournalEntry!L$2214),INDIRECT("JournalEntry!"&amp;JournalEntry!C$2214)),2,FALSE),"")</f>
        <v>884</v>
      </c>
      <c r="J598" s="191" t="str">
        <f t="shared" ca="1" si="69"/>
        <v>Cash</v>
      </c>
    </row>
    <row r="599" spans="1:10">
      <c r="A599" s="205">
        <f t="shared" ca="1" si="70"/>
        <v>442</v>
      </c>
      <c r="B599" s="203">
        <f t="shared" ca="1" si="64"/>
        <v>41142</v>
      </c>
      <c r="C599" s="304" t="str">
        <f t="shared" ca="1" si="65"/>
        <v>By  Repairs  Rs/- 9</v>
      </c>
      <c r="D599" s="192">
        <f t="shared" ca="1" si="66"/>
        <v>0</v>
      </c>
      <c r="E599" s="192">
        <f t="shared" ca="1" si="67"/>
        <v>9</v>
      </c>
      <c r="F599" s="193">
        <f t="shared" ca="1" si="68"/>
        <v>0</v>
      </c>
      <c r="G599" s="80" t="str">
        <f ca="1">IFERROR(IF(AND(ABS(SUMIFS(D$2:D599,J$2:J599,J599)-SUMIFS(E$2:E599,J$2:J599,J599)+VLOOKUP(J599,Master!B$1:F$101,5,FALSE))&gt;1000,CD&lt;&gt;PD),"XXXXX",IFERROR(SUMIFS(D$2:D599,J$2:J599,J599)-SUMIFS(E$2:E599,J$2:J599,J599)+VLOOKUP(J599,Master!B$1:F$101,5,FALSE),IF(H599&gt;EOF,"","Balance"))),IF(H599&gt;EOF,"","Balance"))</f>
        <v>XXXXX</v>
      </c>
      <c r="H599" s="45">
        <f ca="1">IFERROR(IF(COUNTIF(H$2:H598,H598)&gt;VLOOKUP(H598,LC,2,FALSE),H598+1,H598),"")</f>
        <v>27</v>
      </c>
      <c r="I599" s="45">
        <f ca="1">IFERROR(VLOOKUP(H599,IF(H599=H598,INDIRECT("JournalEntry!"&amp;JournalEntry!D$2214&amp;I598+1&amp;JournalEntry!L$2214),INDIRECT("JournalEntry!"&amp;JournalEntry!C$2214)),2,FALSE),"")</f>
        <v>886</v>
      </c>
      <c r="J599" s="191" t="str">
        <f t="shared" ca="1" si="69"/>
        <v>Cash</v>
      </c>
    </row>
    <row r="600" spans="1:10">
      <c r="A600" s="205">
        <f t="shared" ca="1" si="70"/>
        <v>443</v>
      </c>
      <c r="B600" s="203">
        <f t="shared" ca="1" si="64"/>
        <v>41118</v>
      </c>
      <c r="C600" s="304" t="str">
        <f t="shared" ca="1" si="65"/>
        <v>By Travel &amp; Entertainment  Rs/- 10</v>
      </c>
      <c r="D600" s="192">
        <f t="shared" ca="1" si="66"/>
        <v>0</v>
      </c>
      <c r="E600" s="192">
        <f t="shared" ca="1" si="67"/>
        <v>10</v>
      </c>
      <c r="F600" s="193">
        <f t="shared" ca="1" si="68"/>
        <v>0</v>
      </c>
      <c r="G600" s="80" t="str">
        <f ca="1">IFERROR(IF(AND(ABS(SUMIFS(D$2:D600,J$2:J600,J600)-SUMIFS(E$2:E600,J$2:J600,J600)+VLOOKUP(J600,Master!B$1:F$101,5,FALSE))&gt;1000,CD&lt;&gt;PD),"XXXXX",IFERROR(SUMIFS(D$2:D600,J$2:J600,J600)-SUMIFS(E$2:E600,J$2:J600,J600)+VLOOKUP(J600,Master!B$1:F$101,5,FALSE),IF(H600&gt;EOF,"","Balance"))),IF(H600&gt;EOF,"","Balance"))</f>
        <v>XXXXX</v>
      </c>
      <c r="H600" s="45">
        <f ca="1">IFERROR(IF(COUNTIF(H$2:H599,H599)&gt;VLOOKUP(H599,LC,2,FALSE),H599+1,H599),"")</f>
        <v>27</v>
      </c>
      <c r="I600" s="45">
        <f ca="1">IFERROR(VLOOKUP(H600,IF(H600=H599,INDIRECT("JournalEntry!"&amp;JournalEntry!D$2214&amp;I599+1&amp;JournalEntry!L$2214),INDIRECT("JournalEntry!"&amp;JournalEntry!C$2214)),2,FALSE),"")</f>
        <v>888</v>
      </c>
      <c r="J600" s="191" t="str">
        <f t="shared" ca="1" si="69"/>
        <v>Cash</v>
      </c>
    </row>
    <row r="601" spans="1:10">
      <c r="A601" s="205">
        <f t="shared" ca="1" si="70"/>
        <v>444</v>
      </c>
      <c r="B601" s="203">
        <f t="shared" ca="1" si="64"/>
        <v>41205</v>
      </c>
      <c r="C601" s="304" t="str">
        <f t="shared" ca="1" si="65"/>
        <v>By  Food - Staff Meetings  Rs/- 2</v>
      </c>
      <c r="D601" s="192">
        <f t="shared" ca="1" si="66"/>
        <v>0</v>
      </c>
      <c r="E601" s="192">
        <f t="shared" ca="1" si="67"/>
        <v>2</v>
      </c>
      <c r="F601" s="193">
        <f t="shared" ca="1" si="68"/>
        <v>0</v>
      </c>
      <c r="G601" s="80" t="str">
        <f ca="1">IFERROR(IF(AND(ABS(SUMIFS(D$2:D601,J$2:J601,J601)-SUMIFS(E$2:E601,J$2:J601,J601)+VLOOKUP(J601,Master!B$1:F$101,5,FALSE))&gt;1000,CD&lt;&gt;PD),"XXXXX",IFERROR(SUMIFS(D$2:D601,J$2:J601,J601)-SUMIFS(E$2:E601,J$2:J601,J601)+VLOOKUP(J601,Master!B$1:F$101,5,FALSE),IF(H601&gt;EOF,"","Balance"))),IF(H601&gt;EOF,"","Balance"))</f>
        <v>XXXXX</v>
      </c>
      <c r="H601" s="45">
        <f ca="1">IFERROR(IF(COUNTIF(H$2:H600,H600)&gt;VLOOKUP(H600,LC,2,FALSE),H600+1,H600),"")</f>
        <v>27</v>
      </c>
      <c r="I601" s="45">
        <f ca="1">IFERROR(VLOOKUP(H601,IF(H601=H600,INDIRECT("JournalEntry!"&amp;JournalEntry!D$2214&amp;I600+1&amp;JournalEntry!L$2214),INDIRECT("JournalEntry!"&amp;JournalEntry!C$2214)),2,FALSE),"")</f>
        <v>890</v>
      </c>
      <c r="J601" s="191" t="str">
        <f t="shared" ca="1" si="69"/>
        <v>Cash</v>
      </c>
    </row>
    <row r="602" spans="1:10">
      <c r="A602" s="205">
        <f t="shared" ca="1" si="70"/>
        <v>445</v>
      </c>
      <c r="B602" s="203">
        <f t="shared" ca="1" si="64"/>
        <v>41046</v>
      </c>
      <c r="C602" s="304" t="str">
        <f t="shared" ca="1" si="65"/>
        <v>By  Meals - Business  Rs/- 8</v>
      </c>
      <c r="D602" s="192">
        <f t="shared" ca="1" si="66"/>
        <v>0</v>
      </c>
      <c r="E602" s="192">
        <f t="shared" ca="1" si="67"/>
        <v>8</v>
      </c>
      <c r="F602" s="193">
        <f t="shared" ca="1" si="68"/>
        <v>0</v>
      </c>
      <c r="G602" s="80" t="str">
        <f ca="1">IFERROR(IF(AND(ABS(SUMIFS(D$2:D602,J$2:J602,J602)-SUMIFS(E$2:E602,J$2:J602,J602)+VLOOKUP(J602,Master!B$1:F$101,5,FALSE))&gt;1000,CD&lt;&gt;PD),"XXXXX",IFERROR(SUMIFS(D$2:D602,J$2:J602,J602)-SUMIFS(E$2:E602,J$2:J602,J602)+VLOOKUP(J602,Master!B$1:F$101,5,FALSE),IF(H602&gt;EOF,"","Balance"))),IF(H602&gt;EOF,"","Balance"))</f>
        <v>XXXXX</v>
      </c>
      <c r="H602" s="45">
        <f ca="1">IFERROR(IF(COUNTIF(H$2:H601,H601)&gt;VLOOKUP(H601,LC,2,FALSE),H601+1,H601),"")</f>
        <v>27</v>
      </c>
      <c r="I602" s="45">
        <f ca="1">IFERROR(VLOOKUP(H602,IF(H602=H601,INDIRECT("JournalEntry!"&amp;JournalEntry!D$2214&amp;I601+1&amp;JournalEntry!L$2214),INDIRECT("JournalEntry!"&amp;JournalEntry!C$2214)),2,FALSE),"")</f>
        <v>892</v>
      </c>
      <c r="J602" s="191" t="str">
        <f t="shared" ca="1" si="69"/>
        <v>Cash</v>
      </c>
    </row>
    <row r="603" spans="1:10">
      <c r="A603" s="205">
        <f t="shared" ca="1" si="70"/>
        <v>446</v>
      </c>
      <c r="B603" s="203">
        <f t="shared" ca="1" si="64"/>
        <v>41263</v>
      </c>
      <c r="C603" s="304" t="str">
        <f t="shared" ca="1" si="65"/>
        <v>By  Travel  Rs/- 6</v>
      </c>
      <c r="D603" s="192">
        <f t="shared" ca="1" si="66"/>
        <v>0</v>
      </c>
      <c r="E603" s="192">
        <f t="shared" ca="1" si="67"/>
        <v>6</v>
      </c>
      <c r="F603" s="193">
        <f t="shared" ca="1" si="68"/>
        <v>0</v>
      </c>
      <c r="G603" s="80" t="str">
        <f ca="1">IFERROR(IF(AND(ABS(SUMIFS(D$2:D603,J$2:J603,J603)-SUMIFS(E$2:E603,J$2:J603,J603)+VLOOKUP(J603,Master!B$1:F$101,5,FALSE))&gt;1000,CD&lt;&gt;PD),"XXXXX",IFERROR(SUMIFS(D$2:D603,J$2:J603,J603)-SUMIFS(E$2:E603,J$2:J603,J603)+VLOOKUP(J603,Master!B$1:F$101,5,FALSE),IF(H603&gt;EOF,"","Balance"))),IF(H603&gt;EOF,"","Balance"))</f>
        <v>XXXXX</v>
      </c>
      <c r="H603" s="45">
        <f ca="1">IFERROR(IF(COUNTIF(H$2:H602,H602)&gt;VLOOKUP(H602,LC,2,FALSE),H602+1,H602),"")</f>
        <v>27</v>
      </c>
      <c r="I603" s="45">
        <f ca="1">IFERROR(VLOOKUP(H603,IF(H603=H602,INDIRECT("JournalEntry!"&amp;JournalEntry!D$2214&amp;I602+1&amp;JournalEntry!L$2214),INDIRECT("JournalEntry!"&amp;JournalEntry!C$2214)),2,FALSE),"")</f>
        <v>894</v>
      </c>
      <c r="J603" s="191" t="str">
        <f t="shared" ca="1" si="69"/>
        <v>Cash</v>
      </c>
    </row>
    <row r="604" spans="1:10">
      <c r="A604" s="205">
        <f t="shared" ca="1" si="70"/>
        <v>447</v>
      </c>
      <c r="B604" s="203">
        <f t="shared" ca="1" si="64"/>
        <v>41026</v>
      </c>
      <c r="C604" s="304" t="str">
        <f t="shared" ca="1" si="65"/>
        <v>By Finance Cost Rs/- 4</v>
      </c>
      <c r="D604" s="192">
        <f t="shared" ca="1" si="66"/>
        <v>0</v>
      </c>
      <c r="E604" s="192">
        <f t="shared" ca="1" si="67"/>
        <v>4</v>
      </c>
      <c r="F604" s="193">
        <f t="shared" ca="1" si="68"/>
        <v>0</v>
      </c>
      <c r="G604" s="80" t="str">
        <f ca="1">IFERROR(IF(AND(ABS(SUMIFS(D$2:D604,J$2:J604,J604)-SUMIFS(E$2:E604,J$2:J604,J604)+VLOOKUP(J604,Master!B$1:F$101,5,FALSE))&gt;1000,CD&lt;&gt;PD),"XXXXX",IFERROR(SUMIFS(D$2:D604,J$2:J604,J604)-SUMIFS(E$2:E604,J$2:J604,J604)+VLOOKUP(J604,Master!B$1:F$101,5,FALSE),IF(H604&gt;EOF,"","Balance"))),IF(H604&gt;EOF,"","Balance"))</f>
        <v>XXXXX</v>
      </c>
      <c r="H604" s="45">
        <f ca="1">IFERROR(IF(COUNTIF(H$2:H603,H603)&gt;VLOOKUP(H603,LC,2,FALSE),H603+1,H603),"")</f>
        <v>27</v>
      </c>
      <c r="I604" s="45">
        <f ca="1">IFERROR(VLOOKUP(H604,IF(H604=H603,INDIRECT("JournalEntry!"&amp;JournalEntry!D$2214&amp;I603+1&amp;JournalEntry!L$2214),INDIRECT("JournalEntry!"&amp;JournalEntry!C$2214)),2,FALSE),"")</f>
        <v>896</v>
      </c>
      <c r="J604" s="191" t="str">
        <f t="shared" ca="1" si="69"/>
        <v>Cash</v>
      </c>
    </row>
    <row r="605" spans="1:10">
      <c r="A605" s="205">
        <f t="shared" ca="1" si="70"/>
        <v>448</v>
      </c>
      <c r="B605" s="203">
        <f t="shared" ca="1" si="64"/>
        <v>41193</v>
      </c>
      <c r="C605" s="304" t="str">
        <f t="shared" ca="1" si="65"/>
        <v>By  Heat Rs/- 10</v>
      </c>
      <c r="D605" s="192">
        <f t="shared" ca="1" si="66"/>
        <v>0</v>
      </c>
      <c r="E605" s="192">
        <f t="shared" ca="1" si="67"/>
        <v>10</v>
      </c>
      <c r="F605" s="193">
        <f t="shared" ca="1" si="68"/>
        <v>0</v>
      </c>
      <c r="G605" s="80" t="str">
        <f ca="1">IFERROR(IF(AND(ABS(SUMIFS(D$2:D605,J$2:J605,J605)-SUMIFS(E$2:E605,J$2:J605,J605)+VLOOKUP(J605,Master!B$1:F$101,5,FALSE))&gt;1000,CD&lt;&gt;PD),"XXXXX",IFERROR(SUMIFS(D$2:D605,J$2:J605,J605)-SUMIFS(E$2:E605,J$2:J605,J605)+VLOOKUP(J605,Master!B$1:F$101,5,FALSE),IF(H605&gt;EOF,"","Balance"))),IF(H605&gt;EOF,"","Balance"))</f>
        <v>XXXXX</v>
      </c>
      <c r="H605" s="45">
        <f ca="1">IFERROR(IF(COUNTIF(H$2:H604,H604)&gt;VLOOKUP(H604,LC,2,FALSE),H604+1,H604),"")</f>
        <v>27</v>
      </c>
      <c r="I605" s="45">
        <f ca="1">IFERROR(VLOOKUP(H605,IF(H605=H604,INDIRECT("JournalEntry!"&amp;JournalEntry!D$2214&amp;I604+1&amp;JournalEntry!L$2214),INDIRECT("JournalEntry!"&amp;JournalEntry!C$2214)),2,FALSE),"")</f>
        <v>898</v>
      </c>
      <c r="J605" s="191" t="str">
        <f t="shared" ca="1" si="69"/>
        <v>Cash</v>
      </c>
    </row>
    <row r="606" spans="1:10">
      <c r="A606" s="205">
        <f t="shared" ca="1" si="70"/>
        <v>449</v>
      </c>
      <c r="B606" s="203">
        <f t="shared" ca="1" si="64"/>
        <v>41130</v>
      </c>
      <c r="C606" s="304" t="str">
        <f t="shared" ca="1" si="65"/>
        <v>By  Internet  Rs/- 4</v>
      </c>
      <c r="D606" s="192">
        <f t="shared" ca="1" si="66"/>
        <v>0</v>
      </c>
      <c r="E606" s="192">
        <f t="shared" ca="1" si="67"/>
        <v>4</v>
      </c>
      <c r="F606" s="193">
        <f t="shared" ca="1" si="68"/>
        <v>0</v>
      </c>
      <c r="G606" s="80" t="str">
        <f ca="1">IFERROR(IF(AND(ABS(SUMIFS(D$2:D606,J$2:J606,J606)-SUMIFS(E$2:E606,J$2:J606,J606)+VLOOKUP(J606,Master!B$1:F$101,5,FALSE))&gt;1000,CD&lt;&gt;PD),"XXXXX",IFERROR(SUMIFS(D$2:D606,J$2:J606,J606)-SUMIFS(E$2:E606,J$2:J606,J606)+VLOOKUP(J606,Master!B$1:F$101,5,FALSE),IF(H606&gt;EOF,"","Balance"))),IF(H606&gt;EOF,"","Balance"))</f>
        <v>XXXXX</v>
      </c>
      <c r="H606" s="45">
        <f ca="1">IFERROR(IF(COUNTIF(H$2:H605,H605)&gt;VLOOKUP(H605,LC,2,FALSE),H605+1,H605),"")</f>
        <v>27</v>
      </c>
      <c r="I606" s="45">
        <f ca="1">IFERROR(VLOOKUP(H606,IF(H606=H605,INDIRECT("JournalEntry!"&amp;JournalEntry!D$2214&amp;I605+1&amp;JournalEntry!L$2214),INDIRECT("JournalEntry!"&amp;JournalEntry!C$2214)),2,FALSE),"")</f>
        <v>900</v>
      </c>
      <c r="J606" s="191" t="str">
        <f t="shared" ca="1" si="69"/>
        <v>Cash</v>
      </c>
    </row>
    <row r="607" spans="1:10">
      <c r="A607" s="205">
        <f t="shared" ca="1" si="70"/>
        <v>450</v>
      </c>
      <c r="B607" s="203">
        <f t="shared" ca="1" si="64"/>
        <v>41137</v>
      </c>
      <c r="C607" s="304" t="str">
        <f t="shared" ca="1" si="65"/>
        <v>By  Rent or Lease  Rs/- 8</v>
      </c>
      <c r="D607" s="192">
        <f t="shared" ca="1" si="66"/>
        <v>0</v>
      </c>
      <c r="E607" s="192">
        <f t="shared" ca="1" si="67"/>
        <v>8</v>
      </c>
      <c r="F607" s="193">
        <f t="shared" ca="1" si="68"/>
        <v>0</v>
      </c>
      <c r="G607" s="80" t="str">
        <f ca="1">IFERROR(IF(AND(ABS(SUMIFS(D$2:D607,J$2:J607,J607)-SUMIFS(E$2:E607,J$2:J607,J607)+VLOOKUP(J607,Master!B$1:F$101,5,FALSE))&gt;1000,CD&lt;&gt;PD),"XXXXX",IFERROR(SUMIFS(D$2:D607,J$2:J607,J607)-SUMIFS(E$2:E607,J$2:J607,J607)+VLOOKUP(J607,Master!B$1:F$101,5,FALSE),IF(H607&gt;EOF,"","Balance"))),IF(H607&gt;EOF,"","Balance"))</f>
        <v>XXXXX</v>
      </c>
      <c r="H607" s="45">
        <f ca="1">IFERROR(IF(COUNTIF(H$2:H606,H606)&gt;VLOOKUP(H606,LC,2,FALSE),H606+1,H606),"")</f>
        <v>27</v>
      </c>
      <c r="I607" s="45">
        <f ca="1">IFERROR(VLOOKUP(H607,IF(H607=H606,INDIRECT("JournalEntry!"&amp;JournalEntry!D$2214&amp;I606+1&amp;JournalEntry!L$2214),INDIRECT("JournalEntry!"&amp;JournalEntry!C$2214)),2,FALSE),"")</f>
        <v>902</v>
      </c>
      <c r="J607" s="191" t="str">
        <f t="shared" ca="1" si="69"/>
        <v>Cash</v>
      </c>
    </row>
    <row r="608" spans="1:10">
      <c r="A608" s="205">
        <f t="shared" ca="1" si="70"/>
        <v>451</v>
      </c>
      <c r="B608" s="203">
        <f t="shared" ca="1" si="64"/>
        <v>41168</v>
      </c>
      <c r="C608" s="304" t="str">
        <f t="shared" ca="1" si="65"/>
        <v>By  Telephone  Rs/- 3</v>
      </c>
      <c r="D608" s="192">
        <f t="shared" ca="1" si="66"/>
        <v>0</v>
      </c>
      <c r="E608" s="192">
        <f t="shared" ca="1" si="67"/>
        <v>3</v>
      </c>
      <c r="F608" s="193">
        <f t="shared" ca="1" si="68"/>
        <v>0</v>
      </c>
      <c r="G608" s="80" t="str">
        <f ca="1">IFERROR(IF(AND(ABS(SUMIFS(D$2:D608,J$2:J608,J608)-SUMIFS(E$2:E608,J$2:J608,J608)+VLOOKUP(J608,Master!B$1:F$101,5,FALSE))&gt;1000,CD&lt;&gt;PD),"XXXXX",IFERROR(SUMIFS(D$2:D608,J$2:J608,J608)-SUMIFS(E$2:E608,J$2:J608,J608)+VLOOKUP(J608,Master!B$1:F$101,5,FALSE),IF(H608&gt;EOF,"","Balance"))),IF(H608&gt;EOF,"","Balance"))</f>
        <v>XXXXX</v>
      </c>
      <c r="H608" s="45">
        <f ca="1">IFERROR(IF(COUNTIF(H$2:H607,H607)&gt;VLOOKUP(H607,LC,2,FALSE),H607+1,H607),"")</f>
        <v>27</v>
      </c>
      <c r="I608" s="45">
        <f ca="1">IFERROR(VLOOKUP(H608,IF(H608=H607,INDIRECT("JournalEntry!"&amp;JournalEntry!D$2214&amp;I607+1&amp;JournalEntry!L$2214),INDIRECT("JournalEntry!"&amp;JournalEntry!C$2214)),2,FALSE),"")</f>
        <v>904</v>
      </c>
      <c r="J608" s="191" t="str">
        <f t="shared" ca="1" si="69"/>
        <v>Cash</v>
      </c>
    </row>
    <row r="609" spans="1:10">
      <c r="A609" s="205">
        <f t="shared" ca="1" si="70"/>
        <v>452</v>
      </c>
      <c r="B609" s="203">
        <f t="shared" ca="1" si="64"/>
        <v>41245</v>
      </c>
      <c r="C609" s="304" t="str">
        <f t="shared" ca="1" si="65"/>
        <v>By Office Expenses  Rs/- 10</v>
      </c>
      <c r="D609" s="192">
        <f t="shared" ca="1" si="66"/>
        <v>0</v>
      </c>
      <c r="E609" s="192">
        <f t="shared" ca="1" si="67"/>
        <v>10</v>
      </c>
      <c r="F609" s="193">
        <f t="shared" ca="1" si="68"/>
        <v>0</v>
      </c>
      <c r="G609" s="80" t="str">
        <f ca="1">IFERROR(IF(AND(ABS(SUMIFS(D$2:D609,J$2:J609,J609)-SUMIFS(E$2:E609,J$2:J609,J609)+VLOOKUP(J609,Master!B$1:F$101,5,FALSE))&gt;1000,CD&lt;&gt;PD),"XXXXX",IFERROR(SUMIFS(D$2:D609,J$2:J609,J609)-SUMIFS(E$2:E609,J$2:J609,J609)+VLOOKUP(J609,Master!B$1:F$101,5,FALSE),IF(H609&gt;EOF,"","Balance"))),IF(H609&gt;EOF,"","Balance"))</f>
        <v>XXXXX</v>
      </c>
      <c r="H609" s="45">
        <f ca="1">IFERROR(IF(COUNTIF(H$2:H608,H608)&gt;VLOOKUP(H608,LC,2,FALSE),H608+1,H608),"")</f>
        <v>27</v>
      </c>
      <c r="I609" s="45">
        <f ca="1">IFERROR(VLOOKUP(H609,IF(H609=H608,INDIRECT("JournalEntry!"&amp;JournalEntry!D$2214&amp;I608+1&amp;JournalEntry!L$2214),INDIRECT("JournalEntry!"&amp;JournalEntry!C$2214)),2,FALSE),"")</f>
        <v>906</v>
      </c>
      <c r="J609" s="191" t="str">
        <f t="shared" ca="1" si="69"/>
        <v>Cash</v>
      </c>
    </row>
    <row r="610" spans="1:10">
      <c r="A610" s="205">
        <f t="shared" ca="1" si="70"/>
        <v>453</v>
      </c>
      <c r="B610" s="203">
        <f t="shared" ca="1" si="64"/>
        <v>41112</v>
      </c>
      <c r="C610" s="304" t="str">
        <f t="shared" ca="1" si="65"/>
        <v>By  Bad Debt Expenses  Rs/- 5</v>
      </c>
      <c r="D610" s="192">
        <f t="shared" ca="1" si="66"/>
        <v>0</v>
      </c>
      <c r="E610" s="192">
        <f t="shared" ca="1" si="67"/>
        <v>5</v>
      </c>
      <c r="F610" s="193">
        <f t="shared" ca="1" si="68"/>
        <v>0</v>
      </c>
      <c r="G610" s="80" t="str">
        <f ca="1">IFERROR(IF(AND(ABS(SUMIFS(D$2:D610,J$2:J610,J610)-SUMIFS(E$2:E610,J$2:J610,J610)+VLOOKUP(J610,Master!B$1:F$101,5,FALSE))&gt;1000,CD&lt;&gt;PD),"XXXXX",IFERROR(SUMIFS(D$2:D610,J$2:J610,J610)-SUMIFS(E$2:E610,J$2:J610,J610)+VLOOKUP(J610,Master!B$1:F$101,5,FALSE),IF(H610&gt;EOF,"","Balance"))),IF(H610&gt;EOF,"","Balance"))</f>
        <v>XXXXX</v>
      </c>
      <c r="H610" s="45">
        <f ca="1">IFERROR(IF(COUNTIF(H$2:H609,H609)&gt;VLOOKUP(H609,LC,2,FALSE),H609+1,H609),"")</f>
        <v>27</v>
      </c>
      <c r="I610" s="45">
        <f ca="1">IFERROR(VLOOKUP(H610,IF(H610=H609,INDIRECT("JournalEntry!"&amp;JournalEntry!D$2214&amp;I609+1&amp;JournalEntry!L$2214),INDIRECT("JournalEntry!"&amp;JournalEntry!C$2214)),2,FALSE),"")</f>
        <v>908</v>
      </c>
      <c r="J610" s="191" t="str">
        <f t="shared" ca="1" si="69"/>
        <v>Cash</v>
      </c>
    </row>
    <row r="611" spans="1:10">
      <c r="A611" s="205">
        <f t="shared" ca="1" si="70"/>
        <v>454</v>
      </c>
      <c r="B611" s="203">
        <f t="shared" ca="1" si="64"/>
        <v>41026</v>
      </c>
      <c r="C611" s="304" t="str">
        <f t="shared" ca="1" si="65"/>
        <v>By  Books &amp; Manuals  Rs/- 3</v>
      </c>
      <c r="D611" s="192">
        <f t="shared" ca="1" si="66"/>
        <v>0</v>
      </c>
      <c r="E611" s="192">
        <f t="shared" ca="1" si="67"/>
        <v>3</v>
      </c>
      <c r="F611" s="193">
        <f t="shared" ca="1" si="68"/>
        <v>0</v>
      </c>
      <c r="G611" s="80" t="str">
        <f ca="1">IFERROR(IF(AND(ABS(SUMIFS(D$2:D611,J$2:J611,J611)-SUMIFS(E$2:E611,J$2:J611,J611)+VLOOKUP(J611,Master!B$1:F$101,5,FALSE))&gt;1000,CD&lt;&gt;PD),"XXXXX",IFERROR(SUMIFS(D$2:D611,J$2:J611,J611)-SUMIFS(E$2:E611,J$2:J611,J611)+VLOOKUP(J611,Master!B$1:F$101,5,FALSE),IF(H611&gt;EOF,"","Balance"))),IF(H611&gt;EOF,"","Balance"))</f>
        <v>XXXXX</v>
      </c>
      <c r="H611" s="45">
        <f ca="1">IFERROR(IF(COUNTIF(H$2:H610,H610)&gt;VLOOKUP(H610,LC,2,FALSE),H610+1,H610),"")</f>
        <v>27</v>
      </c>
      <c r="I611" s="45">
        <f ca="1">IFERROR(VLOOKUP(H611,IF(H611=H610,INDIRECT("JournalEntry!"&amp;JournalEntry!D$2214&amp;I610+1&amp;JournalEntry!L$2214),INDIRECT("JournalEntry!"&amp;JournalEntry!C$2214)),2,FALSE),"")</f>
        <v>910</v>
      </c>
      <c r="J611" s="191" t="str">
        <f t="shared" ca="1" si="69"/>
        <v>Cash</v>
      </c>
    </row>
    <row r="612" spans="1:10">
      <c r="A612" s="205">
        <f t="shared" ca="1" si="70"/>
        <v>455</v>
      </c>
      <c r="B612" s="203">
        <f t="shared" ca="1" si="64"/>
        <v>41072</v>
      </c>
      <c r="C612" s="304" t="str">
        <f t="shared" ca="1" si="65"/>
        <v>By  Delivery Costs  Rs/- 8</v>
      </c>
      <c r="D612" s="192">
        <f t="shared" ca="1" si="66"/>
        <v>0</v>
      </c>
      <c r="E612" s="192">
        <f t="shared" ca="1" si="67"/>
        <v>8</v>
      </c>
      <c r="F612" s="193">
        <f t="shared" ca="1" si="68"/>
        <v>0</v>
      </c>
      <c r="G612" s="80" t="str">
        <f ca="1">IFERROR(IF(AND(ABS(SUMIFS(D$2:D612,J$2:J612,J612)-SUMIFS(E$2:E612,J$2:J612,J612)+VLOOKUP(J612,Master!B$1:F$101,5,FALSE))&gt;1000,CD&lt;&gt;PD),"XXXXX",IFERROR(SUMIFS(D$2:D612,J$2:J612,J612)-SUMIFS(E$2:E612,J$2:J612,J612)+VLOOKUP(J612,Master!B$1:F$101,5,FALSE),IF(H612&gt;EOF,"","Balance"))),IF(H612&gt;EOF,"","Balance"))</f>
        <v>XXXXX</v>
      </c>
      <c r="H612" s="45">
        <f ca="1">IFERROR(IF(COUNTIF(H$2:H611,H611)&gt;VLOOKUP(H611,LC,2,FALSE),H611+1,H611),"")</f>
        <v>27</v>
      </c>
      <c r="I612" s="45">
        <f ca="1">IFERROR(VLOOKUP(H612,IF(H612=H611,INDIRECT("JournalEntry!"&amp;JournalEntry!D$2214&amp;I611+1&amp;JournalEntry!L$2214),INDIRECT("JournalEntry!"&amp;JournalEntry!C$2214)),2,FALSE),"")</f>
        <v>912</v>
      </c>
      <c r="J612" s="191" t="str">
        <f t="shared" ca="1" si="69"/>
        <v>Cash</v>
      </c>
    </row>
    <row r="613" spans="1:10">
      <c r="A613" s="205">
        <f t="shared" ca="1" si="70"/>
        <v>456</v>
      </c>
      <c r="B613" s="203">
        <f t="shared" ca="1" si="64"/>
        <v>41252</v>
      </c>
      <c r="C613" s="304" t="str">
        <f t="shared" ca="1" si="65"/>
        <v>By  Education  Rs/- 5</v>
      </c>
      <c r="D613" s="192">
        <f t="shared" ca="1" si="66"/>
        <v>0</v>
      </c>
      <c r="E613" s="192">
        <f t="shared" ca="1" si="67"/>
        <v>5</v>
      </c>
      <c r="F613" s="193">
        <f t="shared" ca="1" si="68"/>
        <v>0</v>
      </c>
      <c r="G613" s="80" t="str">
        <f ca="1">IFERROR(IF(AND(ABS(SUMIFS(D$2:D613,J$2:J613,J613)-SUMIFS(E$2:E613,J$2:J613,J613)+VLOOKUP(J613,Master!B$1:F$101,5,FALSE))&gt;1000,CD&lt;&gt;PD),"XXXXX",IFERROR(SUMIFS(D$2:D613,J$2:J613,J613)-SUMIFS(E$2:E613,J$2:J613,J613)+VLOOKUP(J613,Master!B$1:F$101,5,FALSE),IF(H613&gt;EOF,"","Balance"))),IF(H613&gt;EOF,"","Balance"))</f>
        <v>XXXXX</v>
      </c>
      <c r="H613" s="45">
        <f ca="1">IFERROR(IF(COUNTIF(H$2:H612,H612)&gt;VLOOKUP(H612,LC,2,FALSE),H612+1,H612),"")</f>
        <v>27</v>
      </c>
      <c r="I613" s="45">
        <f ca="1">IFERROR(VLOOKUP(H613,IF(H613=H612,INDIRECT("JournalEntry!"&amp;JournalEntry!D$2214&amp;I612+1&amp;JournalEntry!L$2214),INDIRECT("JournalEntry!"&amp;JournalEntry!C$2214)),2,FALSE),"")</f>
        <v>914</v>
      </c>
      <c r="J613" s="191" t="str">
        <f t="shared" ca="1" si="69"/>
        <v>Cash</v>
      </c>
    </row>
    <row r="614" spans="1:10">
      <c r="A614" s="205">
        <f t="shared" ca="1" si="70"/>
        <v>457</v>
      </c>
      <c r="B614" s="203">
        <f t="shared" ca="1" si="64"/>
        <v>41175</v>
      </c>
      <c r="C614" s="304" t="str">
        <f t="shared" ca="1" si="65"/>
        <v>By  Licenses  Rs/- 4</v>
      </c>
      <c r="D614" s="192">
        <f t="shared" ca="1" si="66"/>
        <v>0</v>
      </c>
      <c r="E614" s="192">
        <f t="shared" ca="1" si="67"/>
        <v>4</v>
      </c>
      <c r="F614" s="193">
        <f t="shared" ca="1" si="68"/>
        <v>0</v>
      </c>
      <c r="G614" s="80" t="str">
        <f ca="1">IFERROR(IF(AND(ABS(SUMIFS(D$2:D614,J$2:J614,J614)-SUMIFS(E$2:E614,J$2:J614,J614)+VLOOKUP(J614,Master!B$1:F$101,5,FALSE))&gt;1000,CD&lt;&gt;PD),"XXXXX",IFERROR(SUMIFS(D$2:D614,J$2:J614,J614)-SUMIFS(E$2:E614,J$2:J614,J614)+VLOOKUP(J614,Master!B$1:F$101,5,FALSE),IF(H614&gt;EOF,"","Balance"))),IF(H614&gt;EOF,"","Balance"))</f>
        <v>XXXXX</v>
      </c>
      <c r="H614" s="45">
        <f ca="1">IFERROR(IF(COUNTIF(H$2:H613,H613)&gt;VLOOKUP(H613,LC,2,FALSE),H613+1,H613),"")</f>
        <v>27</v>
      </c>
      <c r="I614" s="45">
        <f ca="1">IFERROR(VLOOKUP(H614,IF(H614=H613,INDIRECT("JournalEntry!"&amp;JournalEntry!D$2214&amp;I613+1&amp;JournalEntry!L$2214),INDIRECT("JournalEntry!"&amp;JournalEntry!C$2214)),2,FALSE),"")</f>
        <v>916</v>
      </c>
      <c r="J614" s="191" t="str">
        <f t="shared" ca="1" si="69"/>
        <v>Cash</v>
      </c>
    </row>
    <row r="615" spans="1:10">
      <c r="A615" s="205">
        <f t="shared" ca="1" si="70"/>
        <v>458</v>
      </c>
      <c r="B615" s="203">
        <f t="shared" ca="1" si="64"/>
        <v>41154</v>
      </c>
      <c r="C615" s="304" t="str">
        <f t="shared" ca="1" si="65"/>
        <v>By  Magazine Subscriptions  Rs/- 8</v>
      </c>
      <c r="D615" s="192">
        <f t="shared" ca="1" si="66"/>
        <v>0</v>
      </c>
      <c r="E615" s="192">
        <f t="shared" ca="1" si="67"/>
        <v>8</v>
      </c>
      <c r="F615" s="193">
        <f t="shared" ca="1" si="68"/>
        <v>0</v>
      </c>
      <c r="G615" s="80" t="str">
        <f ca="1">IFERROR(IF(AND(ABS(SUMIFS(D$2:D615,J$2:J615,J615)-SUMIFS(E$2:E615,J$2:J615,J615)+VLOOKUP(J615,Master!B$1:F$101,5,FALSE))&gt;1000,CD&lt;&gt;PD),"XXXXX",IFERROR(SUMIFS(D$2:D615,J$2:J615,J615)-SUMIFS(E$2:E615,J$2:J615,J615)+VLOOKUP(J615,Master!B$1:F$101,5,FALSE),IF(H615&gt;EOF,"","Balance"))),IF(H615&gt;EOF,"","Balance"))</f>
        <v>XXXXX</v>
      </c>
      <c r="H615" s="45">
        <f ca="1">IFERROR(IF(COUNTIF(H$2:H614,H614)&gt;VLOOKUP(H614,LC,2,FALSE),H614+1,H614),"")</f>
        <v>27</v>
      </c>
      <c r="I615" s="45">
        <f ca="1">IFERROR(VLOOKUP(H615,IF(H615=H614,INDIRECT("JournalEntry!"&amp;JournalEntry!D$2214&amp;I614+1&amp;JournalEntry!L$2214),INDIRECT("JournalEntry!"&amp;JournalEntry!C$2214)),2,FALSE),"")</f>
        <v>918</v>
      </c>
      <c r="J615" s="191" t="str">
        <f t="shared" ca="1" si="69"/>
        <v>Cash</v>
      </c>
    </row>
    <row r="616" spans="1:10">
      <c r="A616" s="205">
        <f t="shared" ca="1" si="70"/>
        <v>459</v>
      </c>
      <c r="B616" s="203">
        <f t="shared" ca="1" si="64"/>
        <v>41269</v>
      </c>
      <c r="C616" s="304" t="str">
        <f t="shared" ca="1" si="65"/>
        <v>By  Postage  Rs/- 8</v>
      </c>
      <c r="D616" s="192">
        <f t="shared" ca="1" si="66"/>
        <v>0</v>
      </c>
      <c r="E616" s="192">
        <f t="shared" ca="1" si="67"/>
        <v>8</v>
      </c>
      <c r="F616" s="193">
        <f t="shared" ca="1" si="68"/>
        <v>0</v>
      </c>
      <c r="G616" s="80" t="str">
        <f ca="1">IFERROR(IF(AND(ABS(SUMIFS(D$2:D616,J$2:J616,J616)-SUMIFS(E$2:E616,J$2:J616,J616)+VLOOKUP(J616,Master!B$1:F$101,5,FALSE))&gt;1000,CD&lt;&gt;PD),"XXXXX",IFERROR(SUMIFS(D$2:D616,J$2:J616,J616)-SUMIFS(E$2:E616,J$2:J616,J616)+VLOOKUP(J616,Master!B$1:F$101,5,FALSE),IF(H616&gt;EOF,"","Balance"))),IF(H616&gt;EOF,"","Balance"))</f>
        <v>XXXXX</v>
      </c>
      <c r="H616" s="45">
        <f ca="1">IFERROR(IF(COUNTIF(H$2:H615,H615)&gt;VLOOKUP(H615,LC,2,FALSE),H615+1,H615),"")</f>
        <v>27</v>
      </c>
      <c r="I616" s="45">
        <f ca="1">IFERROR(VLOOKUP(H616,IF(H616=H615,INDIRECT("JournalEntry!"&amp;JournalEntry!D$2214&amp;I615+1&amp;JournalEntry!L$2214),INDIRECT("JournalEntry!"&amp;JournalEntry!C$2214)),2,FALSE),"")</f>
        <v>920</v>
      </c>
      <c r="J616" s="191" t="str">
        <f t="shared" ca="1" si="69"/>
        <v>Cash</v>
      </c>
    </row>
    <row r="617" spans="1:10">
      <c r="A617" s="205">
        <f t="shared" ca="1" si="70"/>
        <v>460</v>
      </c>
      <c r="B617" s="203">
        <f t="shared" ca="1" si="64"/>
        <v>41067</v>
      </c>
      <c r="C617" s="304" t="str">
        <f t="shared" ca="1" si="65"/>
        <v>By  Gas  Rs/- 10</v>
      </c>
      <c r="D617" s="192">
        <f t="shared" ca="1" si="66"/>
        <v>0</v>
      </c>
      <c r="E617" s="192">
        <f t="shared" ca="1" si="67"/>
        <v>10</v>
      </c>
      <c r="F617" s="193">
        <f t="shared" ca="1" si="68"/>
        <v>0</v>
      </c>
      <c r="G617" s="80" t="str">
        <f ca="1">IFERROR(IF(AND(ABS(SUMIFS(D$2:D617,J$2:J617,J617)-SUMIFS(E$2:E617,J$2:J617,J617)+VLOOKUP(J617,Master!B$1:F$101,5,FALSE))&gt;1000,CD&lt;&gt;PD),"XXXXX",IFERROR(SUMIFS(D$2:D617,J$2:J617,J617)-SUMIFS(E$2:E617,J$2:J617,J617)+VLOOKUP(J617,Master!B$1:F$101,5,FALSE),IF(H617&gt;EOF,"","Balance"))),IF(H617&gt;EOF,"","Balance"))</f>
        <v>XXXXX</v>
      </c>
      <c r="H617" s="45">
        <f ca="1">IFERROR(IF(COUNTIF(H$2:H616,H616)&gt;VLOOKUP(H616,LC,2,FALSE),H616+1,H616),"")</f>
        <v>27</v>
      </c>
      <c r="I617" s="45">
        <f ca="1">IFERROR(VLOOKUP(H617,IF(H617=H616,INDIRECT("JournalEntry!"&amp;JournalEntry!D$2214&amp;I616+1&amp;JournalEntry!L$2214),INDIRECT("JournalEntry!"&amp;JournalEntry!C$2214)),2,FALSE),"")</f>
        <v>922</v>
      </c>
      <c r="J617" s="191" t="str">
        <f t="shared" ca="1" si="69"/>
        <v>Cash</v>
      </c>
    </row>
    <row r="618" spans="1:10">
      <c r="A618" s="205">
        <f t="shared" ca="1" si="70"/>
        <v>461</v>
      </c>
      <c r="B618" s="203">
        <f t="shared" ca="1" si="64"/>
        <v>41214</v>
      </c>
      <c r="C618" s="304" t="str">
        <f t="shared" ca="1" si="65"/>
        <v>By  Repairs  Rs/- 8</v>
      </c>
      <c r="D618" s="192">
        <f t="shared" ca="1" si="66"/>
        <v>0</v>
      </c>
      <c r="E618" s="192">
        <f t="shared" ca="1" si="67"/>
        <v>8</v>
      </c>
      <c r="F618" s="193">
        <f t="shared" ca="1" si="68"/>
        <v>0</v>
      </c>
      <c r="G618" s="80" t="str">
        <f ca="1">IFERROR(IF(AND(ABS(SUMIFS(D$2:D618,J$2:J618,J618)-SUMIFS(E$2:E618,J$2:J618,J618)+VLOOKUP(J618,Master!B$1:F$101,5,FALSE))&gt;1000,CD&lt;&gt;PD),"XXXXX",IFERROR(SUMIFS(D$2:D618,J$2:J618,J618)-SUMIFS(E$2:E618,J$2:J618,J618)+VLOOKUP(J618,Master!B$1:F$101,5,FALSE),IF(H618&gt;EOF,"","Balance"))),IF(H618&gt;EOF,"","Balance"))</f>
        <v>XXXXX</v>
      </c>
      <c r="H618" s="45">
        <f ca="1">IFERROR(IF(COUNTIF(H$2:H617,H617)&gt;VLOOKUP(H617,LC,2,FALSE),H617+1,H617),"")</f>
        <v>27</v>
      </c>
      <c r="I618" s="45">
        <f ca="1">IFERROR(VLOOKUP(H618,IF(H618=H617,INDIRECT("JournalEntry!"&amp;JournalEntry!D$2214&amp;I617+1&amp;JournalEntry!L$2214),INDIRECT("JournalEntry!"&amp;JournalEntry!C$2214)),2,FALSE),"")</f>
        <v>924</v>
      </c>
      <c r="J618" s="191" t="str">
        <f t="shared" ca="1" si="69"/>
        <v>Cash</v>
      </c>
    </row>
    <row r="619" spans="1:10">
      <c r="A619" s="205">
        <f t="shared" ca="1" si="70"/>
        <v>462</v>
      </c>
      <c r="B619" s="203">
        <f t="shared" ca="1" si="64"/>
        <v>41240</v>
      </c>
      <c r="C619" s="304" t="str">
        <f t="shared" ca="1" si="65"/>
        <v>By Travel &amp; Entertainment  Rs/- 6</v>
      </c>
      <c r="D619" s="192">
        <f t="shared" ca="1" si="66"/>
        <v>0</v>
      </c>
      <c r="E619" s="192">
        <f t="shared" ca="1" si="67"/>
        <v>6</v>
      </c>
      <c r="F619" s="193">
        <f t="shared" ca="1" si="68"/>
        <v>0</v>
      </c>
      <c r="G619" s="80" t="str">
        <f ca="1">IFERROR(IF(AND(ABS(SUMIFS(D$2:D619,J$2:J619,J619)-SUMIFS(E$2:E619,J$2:J619,J619)+VLOOKUP(J619,Master!B$1:F$101,5,FALSE))&gt;1000,CD&lt;&gt;PD),"XXXXX",IFERROR(SUMIFS(D$2:D619,J$2:J619,J619)-SUMIFS(E$2:E619,J$2:J619,J619)+VLOOKUP(J619,Master!B$1:F$101,5,FALSE),IF(H619&gt;EOF,"","Balance"))),IF(H619&gt;EOF,"","Balance"))</f>
        <v>XXXXX</v>
      </c>
      <c r="H619" s="45">
        <f ca="1">IFERROR(IF(COUNTIF(H$2:H618,H618)&gt;VLOOKUP(H618,LC,2,FALSE),H618+1,H618),"")</f>
        <v>27</v>
      </c>
      <c r="I619" s="45">
        <f ca="1">IFERROR(VLOOKUP(H619,IF(H619=H618,INDIRECT("JournalEntry!"&amp;JournalEntry!D$2214&amp;I618+1&amp;JournalEntry!L$2214),INDIRECT("JournalEntry!"&amp;JournalEntry!C$2214)),2,FALSE),"")</f>
        <v>926</v>
      </c>
      <c r="J619" s="191" t="str">
        <f t="shared" ca="1" si="69"/>
        <v>Cash</v>
      </c>
    </row>
    <row r="620" spans="1:10">
      <c r="A620" s="205">
        <f t="shared" ca="1" si="70"/>
        <v>463</v>
      </c>
      <c r="B620" s="203">
        <f t="shared" ca="1" si="64"/>
        <v>41148</v>
      </c>
      <c r="C620" s="304" t="str">
        <f t="shared" ca="1" si="65"/>
        <v>By  Food - Staff Meetings  Rs/- 2</v>
      </c>
      <c r="D620" s="192">
        <f t="shared" ca="1" si="66"/>
        <v>0</v>
      </c>
      <c r="E620" s="192">
        <f t="shared" ca="1" si="67"/>
        <v>2</v>
      </c>
      <c r="F620" s="193">
        <f t="shared" ca="1" si="68"/>
        <v>0</v>
      </c>
      <c r="G620" s="80" t="str">
        <f ca="1">IFERROR(IF(AND(ABS(SUMIFS(D$2:D620,J$2:J620,J620)-SUMIFS(E$2:E620,J$2:J620,J620)+VLOOKUP(J620,Master!B$1:F$101,5,FALSE))&gt;1000,CD&lt;&gt;PD),"XXXXX",IFERROR(SUMIFS(D$2:D620,J$2:J620,J620)-SUMIFS(E$2:E620,J$2:J620,J620)+VLOOKUP(J620,Master!B$1:F$101,5,FALSE),IF(H620&gt;EOF,"","Balance"))),IF(H620&gt;EOF,"","Balance"))</f>
        <v>XXXXX</v>
      </c>
      <c r="H620" s="45">
        <f ca="1">IFERROR(IF(COUNTIF(H$2:H619,H619)&gt;VLOOKUP(H619,LC,2,FALSE),H619+1,H619),"")</f>
        <v>27</v>
      </c>
      <c r="I620" s="45">
        <f ca="1">IFERROR(VLOOKUP(H620,IF(H620=H619,INDIRECT("JournalEntry!"&amp;JournalEntry!D$2214&amp;I619+1&amp;JournalEntry!L$2214),INDIRECT("JournalEntry!"&amp;JournalEntry!C$2214)),2,FALSE),"")</f>
        <v>928</v>
      </c>
      <c r="J620" s="191" t="str">
        <f t="shared" ca="1" si="69"/>
        <v>Cash</v>
      </c>
    </row>
    <row r="621" spans="1:10">
      <c r="A621" s="205">
        <f t="shared" ca="1" si="70"/>
        <v>464</v>
      </c>
      <c r="B621" s="203">
        <f t="shared" ca="1" si="64"/>
        <v>41076</v>
      </c>
      <c r="C621" s="304" t="str">
        <f t="shared" ca="1" si="65"/>
        <v>By  Meals - Business  Rs/- 7</v>
      </c>
      <c r="D621" s="192">
        <f t="shared" ca="1" si="66"/>
        <v>0</v>
      </c>
      <c r="E621" s="192">
        <f t="shared" ca="1" si="67"/>
        <v>7</v>
      </c>
      <c r="F621" s="193">
        <f t="shared" ca="1" si="68"/>
        <v>0</v>
      </c>
      <c r="G621" s="80" t="str">
        <f ca="1">IFERROR(IF(AND(ABS(SUMIFS(D$2:D621,J$2:J621,J621)-SUMIFS(E$2:E621,J$2:J621,J621)+VLOOKUP(J621,Master!B$1:F$101,5,FALSE))&gt;1000,CD&lt;&gt;PD),"XXXXX",IFERROR(SUMIFS(D$2:D621,J$2:J621,J621)-SUMIFS(E$2:E621,J$2:J621,J621)+VLOOKUP(J621,Master!B$1:F$101,5,FALSE),IF(H621&gt;EOF,"","Balance"))),IF(H621&gt;EOF,"","Balance"))</f>
        <v>XXXXX</v>
      </c>
      <c r="H621" s="45">
        <f ca="1">IFERROR(IF(COUNTIF(H$2:H620,H620)&gt;VLOOKUP(H620,LC,2,FALSE),H620+1,H620),"")</f>
        <v>27</v>
      </c>
      <c r="I621" s="45">
        <f ca="1">IFERROR(VLOOKUP(H621,IF(H621=H620,INDIRECT("JournalEntry!"&amp;JournalEntry!D$2214&amp;I620+1&amp;JournalEntry!L$2214),INDIRECT("JournalEntry!"&amp;JournalEntry!C$2214)),2,FALSE),"")</f>
        <v>930</v>
      </c>
      <c r="J621" s="191" t="str">
        <f t="shared" ca="1" si="69"/>
        <v>Cash</v>
      </c>
    </row>
    <row r="622" spans="1:10">
      <c r="A622" s="205">
        <f t="shared" ca="1" si="70"/>
        <v>465</v>
      </c>
      <c r="B622" s="203">
        <f t="shared" ca="1" si="64"/>
        <v>41046</v>
      </c>
      <c r="C622" s="304" t="str">
        <f t="shared" ca="1" si="65"/>
        <v>By  Travel  Rs/- 9</v>
      </c>
      <c r="D622" s="192">
        <f t="shared" ca="1" si="66"/>
        <v>0</v>
      </c>
      <c r="E622" s="192">
        <f t="shared" ca="1" si="67"/>
        <v>9</v>
      </c>
      <c r="F622" s="193">
        <f t="shared" ca="1" si="68"/>
        <v>0</v>
      </c>
      <c r="G622" s="80" t="str">
        <f ca="1">IFERROR(IF(AND(ABS(SUMIFS(D$2:D622,J$2:J622,J622)-SUMIFS(E$2:E622,J$2:J622,J622)+VLOOKUP(J622,Master!B$1:F$101,5,FALSE))&gt;1000,CD&lt;&gt;PD),"XXXXX",IFERROR(SUMIFS(D$2:D622,J$2:J622,J622)-SUMIFS(E$2:E622,J$2:J622,J622)+VLOOKUP(J622,Master!B$1:F$101,5,FALSE),IF(H622&gt;EOF,"","Balance"))),IF(H622&gt;EOF,"","Balance"))</f>
        <v>XXXXX</v>
      </c>
      <c r="H622" s="45">
        <f ca="1">IFERROR(IF(COUNTIF(H$2:H621,H621)&gt;VLOOKUP(H621,LC,2,FALSE),H621+1,H621),"")</f>
        <v>27</v>
      </c>
      <c r="I622" s="45">
        <f ca="1">IFERROR(VLOOKUP(H622,IF(H622=H621,INDIRECT("JournalEntry!"&amp;JournalEntry!D$2214&amp;I621+1&amp;JournalEntry!L$2214),INDIRECT("JournalEntry!"&amp;JournalEntry!C$2214)),2,FALSE),"")</f>
        <v>932</v>
      </c>
      <c r="J622" s="191" t="str">
        <f t="shared" ca="1" si="69"/>
        <v>Cash</v>
      </c>
    </row>
    <row r="623" spans="1:10">
      <c r="A623" s="205">
        <f t="shared" ca="1" si="70"/>
        <v>466</v>
      </c>
      <c r="B623" s="203">
        <f t="shared" ca="1" si="64"/>
        <v>41186</v>
      </c>
      <c r="C623" s="304" t="str">
        <f t="shared" ca="1" si="65"/>
        <v>By Finance Cost Rs/- 1</v>
      </c>
      <c r="D623" s="192">
        <f t="shared" ca="1" si="66"/>
        <v>0</v>
      </c>
      <c r="E623" s="192">
        <f t="shared" ca="1" si="67"/>
        <v>1</v>
      </c>
      <c r="F623" s="193">
        <f t="shared" ca="1" si="68"/>
        <v>0</v>
      </c>
      <c r="G623" s="80" t="str">
        <f ca="1">IFERROR(IF(AND(ABS(SUMIFS(D$2:D623,J$2:J623,J623)-SUMIFS(E$2:E623,J$2:J623,J623)+VLOOKUP(J623,Master!B$1:F$101,5,FALSE))&gt;1000,CD&lt;&gt;PD),"XXXXX",IFERROR(SUMIFS(D$2:D623,J$2:J623,J623)-SUMIFS(E$2:E623,J$2:J623,J623)+VLOOKUP(J623,Master!B$1:F$101,5,FALSE),IF(H623&gt;EOF,"","Balance"))),IF(H623&gt;EOF,"","Balance"))</f>
        <v>XXXXX</v>
      </c>
      <c r="H623" s="45">
        <f ca="1">IFERROR(IF(COUNTIF(H$2:H622,H622)&gt;VLOOKUP(H622,LC,2,FALSE),H622+1,H622),"")</f>
        <v>27</v>
      </c>
      <c r="I623" s="45">
        <f ca="1">IFERROR(VLOOKUP(H623,IF(H623=H622,INDIRECT("JournalEntry!"&amp;JournalEntry!D$2214&amp;I622+1&amp;JournalEntry!L$2214),INDIRECT("JournalEntry!"&amp;JournalEntry!C$2214)),2,FALSE),"")</f>
        <v>934</v>
      </c>
      <c r="J623" s="191" t="str">
        <f t="shared" ca="1" si="69"/>
        <v>Cash</v>
      </c>
    </row>
    <row r="624" spans="1:10">
      <c r="A624" s="205">
        <f t="shared" ca="1" si="70"/>
        <v>467</v>
      </c>
      <c r="B624" s="203">
        <f t="shared" ca="1" si="64"/>
        <v>41100</v>
      </c>
      <c r="C624" s="304" t="str">
        <f t="shared" ca="1" si="65"/>
        <v>By  Heat Rs/- 2</v>
      </c>
      <c r="D624" s="192">
        <f t="shared" ca="1" si="66"/>
        <v>0</v>
      </c>
      <c r="E624" s="192">
        <f t="shared" ca="1" si="67"/>
        <v>2</v>
      </c>
      <c r="F624" s="193">
        <f t="shared" ca="1" si="68"/>
        <v>0</v>
      </c>
      <c r="G624" s="80" t="str">
        <f ca="1">IFERROR(IF(AND(ABS(SUMIFS(D$2:D624,J$2:J624,J624)-SUMIFS(E$2:E624,J$2:J624,J624)+VLOOKUP(J624,Master!B$1:F$101,5,FALSE))&gt;1000,CD&lt;&gt;PD),"XXXXX",IFERROR(SUMIFS(D$2:D624,J$2:J624,J624)-SUMIFS(E$2:E624,J$2:J624,J624)+VLOOKUP(J624,Master!B$1:F$101,5,FALSE),IF(H624&gt;EOF,"","Balance"))),IF(H624&gt;EOF,"","Balance"))</f>
        <v>XXXXX</v>
      </c>
      <c r="H624" s="45">
        <f ca="1">IFERROR(IF(COUNTIF(H$2:H623,H623)&gt;VLOOKUP(H623,LC,2,FALSE),H623+1,H623),"")</f>
        <v>27</v>
      </c>
      <c r="I624" s="45">
        <f ca="1">IFERROR(VLOOKUP(H624,IF(H624=H623,INDIRECT("JournalEntry!"&amp;JournalEntry!D$2214&amp;I623+1&amp;JournalEntry!L$2214),INDIRECT("JournalEntry!"&amp;JournalEntry!C$2214)),2,FALSE),"")</f>
        <v>936</v>
      </c>
      <c r="J624" s="191" t="str">
        <f t="shared" ca="1" si="69"/>
        <v>Cash</v>
      </c>
    </row>
    <row r="625" spans="1:10">
      <c r="A625" s="205">
        <f t="shared" ca="1" si="70"/>
        <v>468</v>
      </c>
      <c r="B625" s="203">
        <f t="shared" ca="1" si="64"/>
        <v>41054</v>
      </c>
      <c r="C625" s="304" t="str">
        <f t="shared" ca="1" si="65"/>
        <v>By  Internet  Rs/- 4</v>
      </c>
      <c r="D625" s="192">
        <f t="shared" ca="1" si="66"/>
        <v>0</v>
      </c>
      <c r="E625" s="192">
        <f t="shared" ca="1" si="67"/>
        <v>4</v>
      </c>
      <c r="F625" s="193">
        <f t="shared" ca="1" si="68"/>
        <v>0</v>
      </c>
      <c r="G625" s="80" t="str">
        <f ca="1">IFERROR(IF(AND(ABS(SUMIFS(D$2:D625,J$2:J625,J625)-SUMIFS(E$2:E625,J$2:J625,J625)+VLOOKUP(J625,Master!B$1:F$101,5,FALSE))&gt;1000,CD&lt;&gt;PD),"XXXXX",IFERROR(SUMIFS(D$2:D625,J$2:J625,J625)-SUMIFS(E$2:E625,J$2:J625,J625)+VLOOKUP(J625,Master!B$1:F$101,5,FALSE),IF(H625&gt;EOF,"","Balance"))),IF(H625&gt;EOF,"","Balance"))</f>
        <v>XXXXX</v>
      </c>
      <c r="H625" s="45">
        <f ca="1">IFERROR(IF(COUNTIF(H$2:H624,H624)&gt;VLOOKUP(H624,LC,2,FALSE),H624+1,H624),"")</f>
        <v>27</v>
      </c>
      <c r="I625" s="45">
        <f ca="1">IFERROR(VLOOKUP(H625,IF(H625=H624,INDIRECT("JournalEntry!"&amp;JournalEntry!D$2214&amp;I624+1&amp;JournalEntry!L$2214),INDIRECT("JournalEntry!"&amp;JournalEntry!C$2214)),2,FALSE),"")</f>
        <v>938</v>
      </c>
      <c r="J625" s="191" t="str">
        <f t="shared" ca="1" si="69"/>
        <v>Cash</v>
      </c>
    </row>
    <row r="626" spans="1:10">
      <c r="A626" s="205">
        <f t="shared" ca="1" si="70"/>
        <v>469</v>
      </c>
      <c r="B626" s="203">
        <f t="shared" ca="1" si="64"/>
        <v>41187</v>
      </c>
      <c r="C626" s="304" t="str">
        <f t="shared" ca="1" si="65"/>
        <v>By  Rent or Lease  Rs/- 8</v>
      </c>
      <c r="D626" s="192">
        <f t="shared" ca="1" si="66"/>
        <v>0</v>
      </c>
      <c r="E626" s="192">
        <f t="shared" ca="1" si="67"/>
        <v>8</v>
      </c>
      <c r="F626" s="193">
        <f t="shared" ca="1" si="68"/>
        <v>0</v>
      </c>
      <c r="G626" s="80" t="str">
        <f ca="1">IFERROR(IF(AND(ABS(SUMIFS(D$2:D626,J$2:J626,J626)-SUMIFS(E$2:E626,J$2:J626,J626)+VLOOKUP(J626,Master!B$1:F$101,5,FALSE))&gt;1000,CD&lt;&gt;PD),"XXXXX",IFERROR(SUMIFS(D$2:D626,J$2:J626,J626)-SUMIFS(E$2:E626,J$2:J626,J626)+VLOOKUP(J626,Master!B$1:F$101,5,FALSE),IF(H626&gt;EOF,"","Balance"))),IF(H626&gt;EOF,"","Balance"))</f>
        <v>XXXXX</v>
      </c>
      <c r="H626" s="45">
        <f ca="1">IFERROR(IF(COUNTIF(H$2:H625,H625)&gt;VLOOKUP(H625,LC,2,FALSE),H625+1,H625),"")</f>
        <v>27</v>
      </c>
      <c r="I626" s="45">
        <f ca="1">IFERROR(VLOOKUP(H626,IF(H626=H625,INDIRECT("JournalEntry!"&amp;JournalEntry!D$2214&amp;I625+1&amp;JournalEntry!L$2214),INDIRECT("JournalEntry!"&amp;JournalEntry!C$2214)),2,FALSE),"")</f>
        <v>940</v>
      </c>
      <c r="J626" s="191" t="str">
        <f t="shared" ca="1" si="69"/>
        <v>Cash</v>
      </c>
    </row>
    <row r="627" spans="1:10">
      <c r="A627" s="205">
        <f t="shared" ca="1" si="70"/>
        <v>470</v>
      </c>
      <c r="B627" s="203">
        <f t="shared" ca="1" si="64"/>
        <v>41146</v>
      </c>
      <c r="C627" s="304" t="str">
        <f t="shared" ca="1" si="65"/>
        <v>By  Telephone  Rs/- 8</v>
      </c>
      <c r="D627" s="192">
        <f t="shared" ca="1" si="66"/>
        <v>0</v>
      </c>
      <c r="E627" s="192">
        <f t="shared" ca="1" si="67"/>
        <v>8</v>
      </c>
      <c r="F627" s="193">
        <f t="shared" ca="1" si="68"/>
        <v>0</v>
      </c>
      <c r="G627" s="80" t="str">
        <f ca="1">IFERROR(IF(AND(ABS(SUMIFS(D$2:D627,J$2:J627,J627)-SUMIFS(E$2:E627,J$2:J627,J627)+VLOOKUP(J627,Master!B$1:F$101,5,FALSE))&gt;1000,CD&lt;&gt;PD),"XXXXX",IFERROR(SUMIFS(D$2:D627,J$2:J627,J627)-SUMIFS(E$2:E627,J$2:J627,J627)+VLOOKUP(J627,Master!B$1:F$101,5,FALSE),IF(H627&gt;EOF,"","Balance"))),IF(H627&gt;EOF,"","Balance"))</f>
        <v>XXXXX</v>
      </c>
      <c r="H627" s="45">
        <f ca="1">IFERROR(IF(COUNTIF(H$2:H626,H626)&gt;VLOOKUP(H626,LC,2,FALSE),H626+1,H626),"")</f>
        <v>27</v>
      </c>
      <c r="I627" s="45">
        <f ca="1">IFERROR(VLOOKUP(H627,IF(H627=H626,INDIRECT("JournalEntry!"&amp;JournalEntry!D$2214&amp;I626+1&amp;JournalEntry!L$2214),INDIRECT("JournalEntry!"&amp;JournalEntry!C$2214)),2,FALSE),"")</f>
        <v>942</v>
      </c>
      <c r="J627" s="191" t="str">
        <f t="shared" ca="1" si="69"/>
        <v>Cash</v>
      </c>
    </row>
    <row r="628" spans="1:10">
      <c r="A628" s="205">
        <f t="shared" ca="1" si="70"/>
        <v>471</v>
      </c>
      <c r="B628" s="203">
        <f t="shared" ca="1" si="64"/>
        <v>41019</v>
      </c>
      <c r="C628" s="304" t="str">
        <f t="shared" ca="1" si="65"/>
        <v>By Office Expenses  Rs/- 7</v>
      </c>
      <c r="D628" s="192">
        <f t="shared" ca="1" si="66"/>
        <v>0</v>
      </c>
      <c r="E628" s="192">
        <f t="shared" ca="1" si="67"/>
        <v>7</v>
      </c>
      <c r="F628" s="193">
        <f t="shared" ca="1" si="68"/>
        <v>0</v>
      </c>
      <c r="G628" s="80" t="str">
        <f ca="1">IFERROR(IF(AND(ABS(SUMIFS(D$2:D628,J$2:J628,J628)-SUMIFS(E$2:E628,J$2:J628,J628)+VLOOKUP(J628,Master!B$1:F$101,5,FALSE))&gt;1000,CD&lt;&gt;PD),"XXXXX",IFERROR(SUMIFS(D$2:D628,J$2:J628,J628)-SUMIFS(E$2:E628,J$2:J628,J628)+VLOOKUP(J628,Master!B$1:F$101,5,FALSE),IF(H628&gt;EOF,"","Balance"))),IF(H628&gt;EOF,"","Balance"))</f>
        <v>XXXXX</v>
      </c>
      <c r="H628" s="45">
        <f ca="1">IFERROR(IF(COUNTIF(H$2:H627,H627)&gt;VLOOKUP(H627,LC,2,FALSE),H627+1,H627),"")</f>
        <v>27</v>
      </c>
      <c r="I628" s="45">
        <f ca="1">IFERROR(VLOOKUP(H628,IF(H628=H627,INDIRECT("JournalEntry!"&amp;JournalEntry!D$2214&amp;I627+1&amp;JournalEntry!L$2214),INDIRECT("JournalEntry!"&amp;JournalEntry!C$2214)),2,FALSE),"")</f>
        <v>944</v>
      </c>
      <c r="J628" s="191" t="str">
        <f t="shared" ca="1" si="69"/>
        <v>Cash</v>
      </c>
    </row>
    <row r="629" spans="1:10">
      <c r="A629" s="205">
        <f t="shared" ca="1" si="70"/>
        <v>472</v>
      </c>
      <c r="B629" s="203">
        <f t="shared" ca="1" si="64"/>
        <v>41229</v>
      </c>
      <c r="C629" s="304" t="str">
        <f t="shared" ca="1" si="65"/>
        <v>By  Bad Debt Expenses  Rs/- 3</v>
      </c>
      <c r="D629" s="192">
        <f t="shared" ca="1" si="66"/>
        <v>0</v>
      </c>
      <c r="E629" s="192">
        <f t="shared" ca="1" si="67"/>
        <v>3</v>
      </c>
      <c r="F629" s="193">
        <f t="shared" ca="1" si="68"/>
        <v>0</v>
      </c>
      <c r="G629" s="80" t="str">
        <f ca="1">IFERROR(IF(AND(ABS(SUMIFS(D$2:D629,J$2:J629,J629)-SUMIFS(E$2:E629,J$2:J629,J629)+VLOOKUP(J629,Master!B$1:F$101,5,FALSE))&gt;1000,CD&lt;&gt;PD),"XXXXX",IFERROR(SUMIFS(D$2:D629,J$2:J629,J629)-SUMIFS(E$2:E629,J$2:J629,J629)+VLOOKUP(J629,Master!B$1:F$101,5,FALSE),IF(H629&gt;EOF,"","Balance"))),IF(H629&gt;EOF,"","Balance"))</f>
        <v>XXXXX</v>
      </c>
      <c r="H629" s="45">
        <f ca="1">IFERROR(IF(COUNTIF(H$2:H628,H628)&gt;VLOOKUP(H628,LC,2,FALSE),H628+1,H628),"")</f>
        <v>27</v>
      </c>
      <c r="I629" s="45">
        <f ca="1">IFERROR(VLOOKUP(H629,IF(H629=H628,INDIRECT("JournalEntry!"&amp;JournalEntry!D$2214&amp;I628+1&amp;JournalEntry!L$2214),INDIRECT("JournalEntry!"&amp;JournalEntry!C$2214)),2,FALSE),"")</f>
        <v>946</v>
      </c>
      <c r="J629" s="191" t="str">
        <f t="shared" ca="1" si="69"/>
        <v>Cash</v>
      </c>
    </row>
    <row r="630" spans="1:10">
      <c r="A630" s="205">
        <f t="shared" ca="1" si="70"/>
        <v>473</v>
      </c>
      <c r="B630" s="203">
        <f t="shared" ca="1" si="64"/>
        <v>41088</v>
      </c>
      <c r="C630" s="304" t="str">
        <f t="shared" ca="1" si="65"/>
        <v>By  Books &amp; Manuals  Rs/- 3</v>
      </c>
      <c r="D630" s="192">
        <f t="shared" ca="1" si="66"/>
        <v>0</v>
      </c>
      <c r="E630" s="192">
        <f t="shared" ca="1" si="67"/>
        <v>3</v>
      </c>
      <c r="F630" s="193">
        <f t="shared" ca="1" si="68"/>
        <v>0</v>
      </c>
      <c r="G630" s="80" t="str">
        <f ca="1">IFERROR(IF(AND(ABS(SUMIFS(D$2:D630,J$2:J630,J630)-SUMIFS(E$2:E630,J$2:J630,J630)+VLOOKUP(J630,Master!B$1:F$101,5,FALSE))&gt;1000,CD&lt;&gt;PD),"XXXXX",IFERROR(SUMIFS(D$2:D630,J$2:J630,J630)-SUMIFS(E$2:E630,J$2:J630,J630)+VLOOKUP(J630,Master!B$1:F$101,5,FALSE),IF(H630&gt;EOF,"","Balance"))),IF(H630&gt;EOF,"","Balance"))</f>
        <v>XXXXX</v>
      </c>
      <c r="H630" s="45">
        <f ca="1">IFERROR(IF(COUNTIF(H$2:H629,H629)&gt;VLOOKUP(H629,LC,2,FALSE),H629+1,H629),"")</f>
        <v>27</v>
      </c>
      <c r="I630" s="45">
        <f ca="1">IFERROR(VLOOKUP(H630,IF(H630=H629,INDIRECT("JournalEntry!"&amp;JournalEntry!D$2214&amp;I629+1&amp;JournalEntry!L$2214),INDIRECT("JournalEntry!"&amp;JournalEntry!C$2214)),2,FALSE),"")</f>
        <v>948</v>
      </c>
      <c r="J630" s="191" t="str">
        <f t="shared" ca="1" si="69"/>
        <v>Cash</v>
      </c>
    </row>
    <row r="631" spans="1:10">
      <c r="A631" s="205">
        <f t="shared" ca="1" si="70"/>
        <v>474</v>
      </c>
      <c r="B631" s="203">
        <f t="shared" ca="1" si="64"/>
        <v>41246</v>
      </c>
      <c r="C631" s="304" t="str">
        <f t="shared" ca="1" si="65"/>
        <v>By  Delivery Costs  Rs/- 4</v>
      </c>
      <c r="D631" s="192">
        <f t="shared" ca="1" si="66"/>
        <v>0</v>
      </c>
      <c r="E631" s="192">
        <f t="shared" ca="1" si="67"/>
        <v>4</v>
      </c>
      <c r="F631" s="193">
        <f t="shared" ca="1" si="68"/>
        <v>0</v>
      </c>
      <c r="G631" s="80" t="str">
        <f ca="1">IFERROR(IF(AND(ABS(SUMIFS(D$2:D631,J$2:J631,J631)-SUMIFS(E$2:E631,J$2:J631,J631)+VLOOKUP(J631,Master!B$1:F$101,5,FALSE))&gt;1000,CD&lt;&gt;PD),"XXXXX",IFERROR(SUMIFS(D$2:D631,J$2:J631,J631)-SUMIFS(E$2:E631,J$2:J631,J631)+VLOOKUP(J631,Master!B$1:F$101,5,FALSE),IF(H631&gt;EOF,"","Balance"))),IF(H631&gt;EOF,"","Balance"))</f>
        <v>XXXXX</v>
      </c>
      <c r="H631" s="45">
        <f ca="1">IFERROR(IF(COUNTIF(H$2:H630,H630)&gt;VLOOKUP(H630,LC,2,FALSE),H630+1,H630),"")</f>
        <v>27</v>
      </c>
      <c r="I631" s="45">
        <f ca="1">IFERROR(VLOOKUP(H631,IF(H631=H630,INDIRECT("JournalEntry!"&amp;JournalEntry!D$2214&amp;I630+1&amp;JournalEntry!L$2214),INDIRECT("JournalEntry!"&amp;JournalEntry!C$2214)),2,FALSE),"")</f>
        <v>950</v>
      </c>
      <c r="J631" s="191" t="str">
        <f t="shared" ca="1" si="69"/>
        <v>Cash</v>
      </c>
    </row>
    <row r="632" spans="1:10">
      <c r="A632" s="205">
        <f t="shared" ca="1" si="70"/>
        <v>475</v>
      </c>
      <c r="B632" s="203">
        <f t="shared" ca="1" si="64"/>
        <v>41129</v>
      </c>
      <c r="C632" s="304" t="str">
        <f t="shared" ca="1" si="65"/>
        <v>By  Education  Rs/- 10</v>
      </c>
      <c r="D632" s="192">
        <f t="shared" ca="1" si="66"/>
        <v>0</v>
      </c>
      <c r="E632" s="192">
        <f t="shared" ca="1" si="67"/>
        <v>10</v>
      </c>
      <c r="F632" s="193">
        <f t="shared" ca="1" si="68"/>
        <v>0</v>
      </c>
      <c r="G632" s="80" t="str">
        <f ca="1">IFERROR(IF(AND(ABS(SUMIFS(D$2:D632,J$2:J632,J632)-SUMIFS(E$2:E632,J$2:J632,J632)+VLOOKUP(J632,Master!B$1:F$101,5,FALSE))&gt;1000,CD&lt;&gt;PD),"XXXXX",IFERROR(SUMIFS(D$2:D632,J$2:J632,J632)-SUMIFS(E$2:E632,J$2:J632,J632)+VLOOKUP(J632,Master!B$1:F$101,5,FALSE),IF(H632&gt;EOF,"","Balance"))),IF(H632&gt;EOF,"","Balance"))</f>
        <v>XXXXX</v>
      </c>
      <c r="H632" s="45">
        <f ca="1">IFERROR(IF(COUNTIF(H$2:H631,H631)&gt;VLOOKUP(H631,LC,2,FALSE),H631+1,H631),"")</f>
        <v>27</v>
      </c>
      <c r="I632" s="45">
        <f ca="1">IFERROR(VLOOKUP(H632,IF(H632=H631,INDIRECT("JournalEntry!"&amp;JournalEntry!D$2214&amp;I631+1&amp;JournalEntry!L$2214),INDIRECT("JournalEntry!"&amp;JournalEntry!C$2214)),2,FALSE),"")</f>
        <v>952</v>
      </c>
      <c r="J632" s="191" t="str">
        <f t="shared" ca="1" si="69"/>
        <v>Cash</v>
      </c>
    </row>
    <row r="633" spans="1:10">
      <c r="A633" s="205">
        <f t="shared" ca="1" si="70"/>
        <v>476</v>
      </c>
      <c r="B633" s="203">
        <f t="shared" ca="1" si="64"/>
        <v>41107</v>
      </c>
      <c r="C633" s="304" t="str">
        <f t="shared" ca="1" si="65"/>
        <v>By  Licenses  Rs/- 6</v>
      </c>
      <c r="D633" s="192">
        <f t="shared" ca="1" si="66"/>
        <v>0</v>
      </c>
      <c r="E633" s="192">
        <f t="shared" ca="1" si="67"/>
        <v>6</v>
      </c>
      <c r="F633" s="193">
        <f t="shared" ca="1" si="68"/>
        <v>0</v>
      </c>
      <c r="G633" s="80" t="str">
        <f ca="1">IFERROR(IF(AND(ABS(SUMIFS(D$2:D633,J$2:J633,J633)-SUMIFS(E$2:E633,J$2:J633,J633)+VLOOKUP(J633,Master!B$1:F$101,5,FALSE))&gt;1000,CD&lt;&gt;PD),"XXXXX",IFERROR(SUMIFS(D$2:D633,J$2:J633,J633)-SUMIFS(E$2:E633,J$2:J633,J633)+VLOOKUP(J633,Master!B$1:F$101,5,FALSE),IF(H633&gt;EOF,"","Balance"))),IF(H633&gt;EOF,"","Balance"))</f>
        <v>XXXXX</v>
      </c>
      <c r="H633" s="45">
        <f ca="1">IFERROR(IF(COUNTIF(H$2:H632,H632)&gt;VLOOKUP(H632,LC,2,FALSE),H632+1,H632),"")</f>
        <v>27</v>
      </c>
      <c r="I633" s="45">
        <f ca="1">IFERROR(VLOOKUP(H633,IF(H633=H632,INDIRECT("JournalEntry!"&amp;JournalEntry!D$2214&amp;I632+1&amp;JournalEntry!L$2214),INDIRECT("JournalEntry!"&amp;JournalEntry!C$2214)),2,FALSE),"")</f>
        <v>954</v>
      </c>
      <c r="J633" s="191" t="str">
        <f t="shared" ca="1" si="69"/>
        <v>Cash</v>
      </c>
    </row>
    <row r="634" spans="1:10">
      <c r="A634" s="205">
        <f t="shared" ca="1" si="70"/>
        <v>477</v>
      </c>
      <c r="B634" s="203">
        <f t="shared" ca="1" si="64"/>
        <v>41077</v>
      </c>
      <c r="C634" s="304" t="str">
        <f t="shared" ca="1" si="65"/>
        <v>By  Magazine Subscriptions  Rs/- 7</v>
      </c>
      <c r="D634" s="192">
        <f t="shared" ca="1" si="66"/>
        <v>0</v>
      </c>
      <c r="E634" s="192">
        <f t="shared" ca="1" si="67"/>
        <v>7</v>
      </c>
      <c r="F634" s="193">
        <f t="shared" ca="1" si="68"/>
        <v>0</v>
      </c>
      <c r="G634" s="80" t="str">
        <f ca="1">IFERROR(IF(AND(ABS(SUMIFS(D$2:D634,J$2:J634,J634)-SUMIFS(E$2:E634,J$2:J634,J634)+VLOOKUP(J634,Master!B$1:F$101,5,FALSE))&gt;1000,CD&lt;&gt;PD),"XXXXX",IFERROR(SUMIFS(D$2:D634,J$2:J634,J634)-SUMIFS(E$2:E634,J$2:J634,J634)+VLOOKUP(J634,Master!B$1:F$101,5,FALSE),IF(H634&gt;EOF,"","Balance"))),IF(H634&gt;EOF,"","Balance"))</f>
        <v>XXXXX</v>
      </c>
      <c r="H634" s="45">
        <f ca="1">IFERROR(IF(COUNTIF(H$2:H633,H633)&gt;VLOOKUP(H633,LC,2,FALSE),H633+1,H633),"")</f>
        <v>27</v>
      </c>
      <c r="I634" s="45">
        <f ca="1">IFERROR(VLOOKUP(H634,IF(H634=H633,INDIRECT("JournalEntry!"&amp;JournalEntry!D$2214&amp;I633+1&amp;JournalEntry!L$2214),INDIRECT("JournalEntry!"&amp;JournalEntry!C$2214)),2,FALSE),"")</f>
        <v>956</v>
      </c>
      <c r="J634" s="191" t="str">
        <f t="shared" ca="1" si="69"/>
        <v>Cash</v>
      </c>
    </row>
    <row r="635" spans="1:10">
      <c r="A635" s="205">
        <f t="shared" ca="1" si="70"/>
        <v>478</v>
      </c>
      <c r="B635" s="203">
        <f t="shared" ca="1" si="64"/>
        <v>41154</v>
      </c>
      <c r="C635" s="304" t="str">
        <f t="shared" ca="1" si="65"/>
        <v>By  Postage  Rs/- 4</v>
      </c>
      <c r="D635" s="192">
        <f t="shared" ca="1" si="66"/>
        <v>0</v>
      </c>
      <c r="E635" s="192">
        <f t="shared" ca="1" si="67"/>
        <v>4</v>
      </c>
      <c r="F635" s="193">
        <f t="shared" ca="1" si="68"/>
        <v>0</v>
      </c>
      <c r="G635" s="80" t="str">
        <f ca="1">IFERROR(IF(AND(ABS(SUMIFS(D$2:D635,J$2:J635,J635)-SUMIFS(E$2:E635,J$2:J635,J635)+VLOOKUP(J635,Master!B$1:F$101,5,FALSE))&gt;1000,CD&lt;&gt;PD),"XXXXX",IFERROR(SUMIFS(D$2:D635,J$2:J635,J635)-SUMIFS(E$2:E635,J$2:J635,J635)+VLOOKUP(J635,Master!B$1:F$101,5,FALSE),IF(H635&gt;EOF,"","Balance"))),IF(H635&gt;EOF,"","Balance"))</f>
        <v>XXXXX</v>
      </c>
      <c r="H635" s="45">
        <f ca="1">IFERROR(IF(COUNTIF(H$2:H634,H634)&gt;VLOOKUP(H634,LC,2,FALSE),H634+1,H634),"")</f>
        <v>27</v>
      </c>
      <c r="I635" s="45">
        <f ca="1">IFERROR(VLOOKUP(H635,IF(H635=H634,INDIRECT("JournalEntry!"&amp;JournalEntry!D$2214&amp;I634+1&amp;JournalEntry!L$2214),INDIRECT("JournalEntry!"&amp;JournalEntry!C$2214)),2,FALSE),"")</f>
        <v>958</v>
      </c>
      <c r="J635" s="191" t="str">
        <f t="shared" ca="1" si="69"/>
        <v>Cash</v>
      </c>
    </row>
    <row r="636" spans="1:10">
      <c r="A636" s="205">
        <f t="shared" ca="1" si="70"/>
        <v>479</v>
      </c>
      <c r="B636" s="203">
        <f t="shared" ca="1" si="64"/>
        <v>41038</v>
      </c>
      <c r="C636" s="304" t="str">
        <f t="shared" ca="1" si="65"/>
        <v>By  Gas  Rs/- 1</v>
      </c>
      <c r="D636" s="192">
        <f t="shared" ca="1" si="66"/>
        <v>0</v>
      </c>
      <c r="E636" s="192">
        <f t="shared" ca="1" si="67"/>
        <v>1</v>
      </c>
      <c r="F636" s="193">
        <f t="shared" ca="1" si="68"/>
        <v>0</v>
      </c>
      <c r="G636" s="80" t="str">
        <f ca="1">IFERROR(IF(AND(ABS(SUMIFS(D$2:D636,J$2:J636,J636)-SUMIFS(E$2:E636,J$2:J636,J636)+VLOOKUP(J636,Master!B$1:F$101,5,FALSE))&gt;1000,CD&lt;&gt;PD),"XXXXX",IFERROR(SUMIFS(D$2:D636,J$2:J636,J636)-SUMIFS(E$2:E636,J$2:J636,J636)+VLOOKUP(J636,Master!B$1:F$101,5,FALSE),IF(H636&gt;EOF,"","Balance"))),IF(H636&gt;EOF,"","Balance"))</f>
        <v>XXXXX</v>
      </c>
      <c r="H636" s="45">
        <f ca="1">IFERROR(IF(COUNTIF(H$2:H635,H635)&gt;VLOOKUP(H635,LC,2,FALSE),H635+1,H635),"")</f>
        <v>27</v>
      </c>
      <c r="I636" s="45">
        <f ca="1">IFERROR(VLOOKUP(H636,IF(H636=H635,INDIRECT("JournalEntry!"&amp;JournalEntry!D$2214&amp;I635+1&amp;JournalEntry!L$2214),INDIRECT("JournalEntry!"&amp;JournalEntry!C$2214)),2,FALSE),"")</f>
        <v>960</v>
      </c>
      <c r="J636" s="191" t="str">
        <f t="shared" ca="1" si="69"/>
        <v>Cash</v>
      </c>
    </row>
    <row r="637" spans="1:10">
      <c r="A637" s="205">
        <f t="shared" ca="1" si="70"/>
        <v>480</v>
      </c>
      <c r="B637" s="203">
        <f t="shared" ca="1" si="64"/>
        <v>41007</v>
      </c>
      <c r="C637" s="304" t="str">
        <f t="shared" ca="1" si="65"/>
        <v>By  Repairs  Rs/- 7</v>
      </c>
      <c r="D637" s="192">
        <f t="shared" ca="1" si="66"/>
        <v>0</v>
      </c>
      <c r="E637" s="192">
        <f t="shared" ca="1" si="67"/>
        <v>7</v>
      </c>
      <c r="F637" s="193">
        <f t="shared" ca="1" si="68"/>
        <v>0</v>
      </c>
      <c r="G637" s="80" t="str">
        <f ca="1">IFERROR(IF(AND(ABS(SUMIFS(D$2:D637,J$2:J637,J637)-SUMIFS(E$2:E637,J$2:J637,J637)+VLOOKUP(J637,Master!B$1:F$101,5,FALSE))&gt;1000,CD&lt;&gt;PD),"XXXXX",IFERROR(SUMIFS(D$2:D637,J$2:J637,J637)-SUMIFS(E$2:E637,J$2:J637,J637)+VLOOKUP(J637,Master!B$1:F$101,5,FALSE),IF(H637&gt;EOF,"","Balance"))),IF(H637&gt;EOF,"","Balance"))</f>
        <v>XXXXX</v>
      </c>
      <c r="H637" s="45">
        <f ca="1">IFERROR(IF(COUNTIF(H$2:H636,H636)&gt;VLOOKUP(H636,LC,2,FALSE),H636+1,H636),"")</f>
        <v>27</v>
      </c>
      <c r="I637" s="45">
        <f ca="1">IFERROR(VLOOKUP(H637,IF(H637=H636,INDIRECT("JournalEntry!"&amp;JournalEntry!D$2214&amp;I636+1&amp;JournalEntry!L$2214),INDIRECT("JournalEntry!"&amp;JournalEntry!C$2214)),2,FALSE),"")</f>
        <v>962</v>
      </c>
      <c r="J637" s="191" t="str">
        <f t="shared" ca="1" si="69"/>
        <v>Cash</v>
      </c>
    </row>
    <row r="638" spans="1:10">
      <c r="A638" s="205">
        <f t="shared" ca="1" si="70"/>
        <v>481</v>
      </c>
      <c r="B638" s="203">
        <f t="shared" ca="1" si="64"/>
        <v>41260</v>
      </c>
      <c r="C638" s="304" t="str">
        <f t="shared" ca="1" si="65"/>
        <v>By Travel &amp; Entertainment  Rs/- 4</v>
      </c>
      <c r="D638" s="192">
        <f t="shared" ca="1" si="66"/>
        <v>0</v>
      </c>
      <c r="E638" s="192">
        <f t="shared" ca="1" si="67"/>
        <v>4</v>
      </c>
      <c r="F638" s="193">
        <f t="shared" ca="1" si="68"/>
        <v>0</v>
      </c>
      <c r="G638" s="80" t="str">
        <f ca="1">IFERROR(IF(AND(ABS(SUMIFS(D$2:D638,J$2:J638,J638)-SUMIFS(E$2:E638,J$2:J638,J638)+VLOOKUP(J638,Master!B$1:F$101,5,FALSE))&gt;1000,CD&lt;&gt;PD),"XXXXX",IFERROR(SUMIFS(D$2:D638,J$2:J638,J638)-SUMIFS(E$2:E638,J$2:J638,J638)+VLOOKUP(J638,Master!B$1:F$101,5,FALSE),IF(H638&gt;EOF,"","Balance"))),IF(H638&gt;EOF,"","Balance"))</f>
        <v>XXXXX</v>
      </c>
      <c r="H638" s="45">
        <f ca="1">IFERROR(IF(COUNTIF(H$2:H637,H637)&gt;VLOOKUP(H637,LC,2,FALSE),H637+1,H637),"")</f>
        <v>27</v>
      </c>
      <c r="I638" s="45">
        <f ca="1">IFERROR(VLOOKUP(H638,IF(H638=H637,INDIRECT("JournalEntry!"&amp;JournalEntry!D$2214&amp;I637+1&amp;JournalEntry!L$2214),INDIRECT("JournalEntry!"&amp;JournalEntry!C$2214)),2,FALSE),"")</f>
        <v>964</v>
      </c>
      <c r="J638" s="191" t="str">
        <f t="shared" ca="1" si="69"/>
        <v>Cash</v>
      </c>
    </row>
    <row r="639" spans="1:10">
      <c r="A639" s="205">
        <f t="shared" ca="1" si="70"/>
        <v>482</v>
      </c>
      <c r="B639" s="203">
        <f t="shared" ca="1" si="64"/>
        <v>41007</v>
      </c>
      <c r="C639" s="304" t="str">
        <f t="shared" ca="1" si="65"/>
        <v>By  Food - Staff Meetings  Rs/- 5</v>
      </c>
      <c r="D639" s="192">
        <f t="shared" ca="1" si="66"/>
        <v>0</v>
      </c>
      <c r="E639" s="192">
        <f t="shared" ca="1" si="67"/>
        <v>5</v>
      </c>
      <c r="F639" s="193">
        <f t="shared" ca="1" si="68"/>
        <v>0</v>
      </c>
      <c r="G639" s="80" t="str">
        <f ca="1">IFERROR(IF(AND(ABS(SUMIFS(D$2:D639,J$2:J639,J639)-SUMIFS(E$2:E639,J$2:J639,J639)+VLOOKUP(J639,Master!B$1:F$101,5,FALSE))&gt;1000,CD&lt;&gt;PD),"XXXXX",IFERROR(SUMIFS(D$2:D639,J$2:J639,J639)-SUMIFS(E$2:E639,J$2:J639,J639)+VLOOKUP(J639,Master!B$1:F$101,5,FALSE),IF(H639&gt;EOF,"","Balance"))),IF(H639&gt;EOF,"","Balance"))</f>
        <v>XXXXX</v>
      </c>
      <c r="H639" s="45">
        <f ca="1">IFERROR(IF(COUNTIF(H$2:H638,H638)&gt;VLOOKUP(H638,LC,2,FALSE),H638+1,H638),"")</f>
        <v>27</v>
      </c>
      <c r="I639" s="45">
        <f ca="1">IFERROR(VLOOKUP(H639,IF(H639=H638,INDIRECT("JournalEntry!"&amp;JournalEntry!D$2214&amp;I638+1&amp;JournalEntry!L$2214),INDIRECT("JournalEntry!"&amp;JournalEntry!C$2214)),2,FALSE),"")</f>
        <v>966</v>
      </c>
      <c r="J639" s="191" t="str">
        <f t="shared" ca="1" si="69"/>
        <v>Cash</v>
      </c>
    </row>
    <row r="640" spans="1:10">
      <c r="A640" s="205">
        <f t="shared" ca="1" si="70"/>
        <v>483</v>
      </c>
      <c r="B640" s="203">
        <f t="shared" ca="1" si="64"/>
        <v>41245</v>
      </c>
      <c r="C640" s="304" t="str">
        <f t="shared" ca="1" si="65"/>
        <v>By  Meals - Business  Rs/- 5</v>
      </c>
      <c r="D640" s="192">
        <f t="shared" ca="1" si="66"/>
        <v>0</v>
      </c>
      <c r="E640" s="192">
        <f t="shared" ca="1" si="67"/>
        <v>5</v>
      </c>
      <c r="F640" s="193">
        <f t="shared" ca="1" si="68"/>
        <v>0</v>
      </c>
      <c r="G640" s="80" t="str">
        <f ca="1">IFERROR(IF(AND(ABS(SUMIFS(D$2:D640,J$2:J640,J640)-SUMIFS(E$2:E640,J$2:J640,J640)+VLOOKUP(J640,Master!B$1:F$101,5,FALSE))&gt;1000,CD&lt;&gt;PD),"XXXXX",IFERROR(SUMIFS(D$2:D640,J$2:J640,J640)-SUMIFS(E$2:E640,J$2:J640,J640)+VLOOKUP(J640,Master!B$1:F$101,5,FALSE),IF(H640&gt;EOF,"","Balance"))),IF(H640&gt;EOF,"","Balance"))</f>
        <v>XXXXX</v>
      </c>
      <c r="H640" s="45">
        <f ca="1">IFERROR(IF(COUNTIF(H$2:H639,H639)&gt;VLOOKUP(H639,LC,2,FALSE),H639+1,H639),"")</f>
        <v>27</v>
      </c>
      <c r="I640" s="45">
        <f ca="1">IFERROR(VLOOKUP(H640,IF(H640=H639,INDIRECT("JournalEntry!"&amp;JournalEntry!D$2214&amp;I639+1&amp;JournalEntry!L$2214),INDIRECT("JournalEntry!"&amp;JournalEntry!C$2214)),2,FALSE),"")</f>
        <v>968</v>
      </c>
      <c r="J640" s="191" t="str">
        <f t="shared" ca="1" si="69"/>
        <v>Cash</v>
      </c>
    </row>
    <row r="641" spans="1:10">
      <c r="A641" s="205">
        <f t="shared" ca="1" si="70"/>
        <v>484</v>
      </c>
      <c r="B641" s="203">
        <f t="shared" ca="1" si="64"/>
        <v>41135</v>
      </c>
      <c r="C641" s="304" t="str">
        <f t="shared" ca="1" si="65"/>
        <v>By  Travel  Rs/- 9</v>
      </c>
      <c r="D641" s="192">
        <f t="shared" ca="1" si="66"/>
        <v>0</v>
      </c>
      <c r="E641" s="192">
        <f t="shared" ca="1" si="67"/>
        <v>9</v>
      </c>
      <c r="F641" s="193">
        <f t="shared" ca="1" si="68"/>
        <v>0</v>
      </c>
      <c r="G641" s="80" t="str">
        <f ca="1">IFERROR(IF(AND(ABS(SUMIFS(D$2:D641,J$2:J641,J641)-SUMIFS(E$2:E641,J$2:J641,J641)+VLOOKUP(J641,Master!B$1:F$101,5,FALSE))&gt;1000,CD&lt;&gt;PD),"XXXXX",IFERROR(SUMIFS(D$2:D641,J$2:J641,J641)-SUMIFS(E$2:E641,J$2:J641,J641)+VLOOKUP(J641,Master!B$1:F$101,5,FALSE),IF(H641&gt;EOF,"","Balance"))),IF(H641&gt;EOF,"","Balance"))</f>
        <v>XXXXX</v>
      </c>
      <c r="H641" s="45">
        <f ca="1">IFERROR(IF(COUNTIF(H$2:H640,H640)&gt;VLOOKUP(H640,LC,2,FALSE),H640+1,H640),"")</f>
        <v>27</v>
      </c>
      <c r="I641" s="45">
        <f ca="1">IFERROR(VLOOKUP(H641,IF(H641=H640,INDIRECT("JournalEntry!"&amp;JournalEntry!D$2214&amp;I640+1&amp;JournalEntry!L$2214),INDIRECT("JournalEntry!"&amp;JournalEntry!C$2214)),2,FALSE),"")</f>
        <v>970</v>
      </c>
      <c r="J641" s="191" t="str">
        <f t="shared" ca="1" si="69"/>
        <v>Cash</v>
      </c>
    </row>
    <row r="642" spans="1:10">
      <c r="A642" s="205">
        <f t="shared" ca="1" si="70"/>
        <v>485</v>
      </c>
      <c r="B642" s="203">
        <f t="shared" ref="B642:B705" ca="1" si="71">IFERROR(INDIRECT("JournalEntry!j"&amp;I642),IF(H642&gt;EOF,"","Date"))</f>
        <v>41172</v>
      </c>
      <c r="C642" s="304" t="str">
        <f t="shared" ref="C642:C705" ca="1" si="72">IFERROR(INDIRECT("JournalEntry!k"&amp;I642),IF(H642&gt;EOF,"","Particulars of "&amp; VLOOKUP(H642+1,LR,3,FALSE)))</f>
        <v>By Finance Cost Rs/- 5</v>
      </c>
      <c r="D642" s="192">
        <f t="shared" ref="D642:D705" ca="1" si="73">IFERROR(INDIRECT("JournalEntry!d"&amp;I642),IF(H642&gt;EOF,"","Dr"))</f>
        <v>0</v>
      </c>
      <c r="E642" s="192">
        <f t="shared" ref="E642:E705" ca="1" si="74">IFERROR(INDIRECT("JournalEntry!e"&amp;I642),IF(H642&gt;EOF,"","Cr"))</f>
        <v>5</v>
      </c>
      <c r="F642" s="193">
        <f t="shared" ref="F642:F705" ca="1" si="75">IFERROR(INDIRECT("JournalEntry!f"&amp;I642),IF(H642&gt;EOF,"","Narration"))</f>
        <v>0</v>
      </c>
      <c r="G642" s="80" t="str">
        <f ca="1">IFERROR(IF(AND(ABS(SUMIFS(D$2:D642,J$2:J642,J642)-SUMIFS(E$2:E642,J$2:J642,J642)+VLOOKUP(J642,Master!B$1:F$101,5,FALSE))&gt;1000,CD&lt;&gt;PD),"XXXXX",IFERROR(SUMIFS(D$2:D642,J$2:J642,J642)-SUMIFS(E$2:E642,J$2:J642,J642)+VLOOKUP(J642,Master!B$1:F$101,5,FALSE),IF(H642&gt;EOF,"","Balance"))),IF(H642&gt;EOF,"","Balance"))</f>
        <v>XXXXX</v>
      </c>
      <c r="H642" s="45">
        <f ca="1">IFERROR(IF(COUNTIF(H$2:H641,H641)&gt;VLOOKUP(H641,LC,2,FALSE),H641+1,H641),"")</f>
        <v>27</v>
      </c>
      <c r="I642" s="45">
        <f ca="1">IFERROR(VLOOKUP(H642,IF(H642=H641,INDIRECT("JournalEntry!"&amp;JournalEntry!D$2214&amp;I641+1&amp;JournalEntry!L$2214),INDIRECT("JournalEntry!"&amp;JournalEntry!C$2214)),2,FALSE),"")</f>
        <v>972</v>
      </c>
      <c r="J642" s="191" t="str">
        <f t="shared" ref="J642:J705" ca="1" si="76">IFERROR(INDIRECT("JournalEntry!c"&amp;I642),IF(H642&gt;EOF,"","Ledger"))</f>
        <v>Cash</v>
      </c>
    </row>
    <row r="643" spans="1:10">
      <c r="A643" s="205">
        <f t="shared" ref="A643:A706" ca="1" si="77">IFERROR(INDIRECT("JournalEntry!a"&amp;I643),IF(H643&gt;EOF,"","JNL No"))</f>
        <v>486</v>
      </c>
      <c r="B643" s="203">
        <f t="shared" ca="1" si="71"/>
        <v>41045</v>
      </c>
      <c r="C643" s="304" t="str">
        <f t="shared" ca="1" si="72"/>
        <v>By  Heat Rs/- 4</v>
      </c>
      <c r="D643" s="192">
        <f t="shared" ca="1" si="73"/>
        <v>0</v>
      </c>
      <c r="E643" s="192">
        <f t="shared" ca="1" si="74"/>
        <v>4</v>
      </c>
      <c r="F643" s="193">
        <f t="shared" ca="1" si="75"/>
        <v>0</v>
      </c>
      <c r="G643" s="80" t="str">
        <f ca="1">IFERROR(IF(AND(ABS(SUMIFS(D$2:D643,J$2:J643,J643)-SUMIFS(E$2:E643,J$2:J643,J643)+VLOOKUP(J643,Master!B$1:F$101,5,FALSE))&gt;1000,CD&lt;&gt;PD),"XXXXX",IFERROR(SUMIFS(D$2:D643,J$2:J643,J643)-SUMIFS(E$2:E643,J$2:J643,J643)+VLOOKUP(J643,Master!B$1:F$101,5,FALSE),IF(H643&gt;EOF,"","Balance"))),IF(H643&gt;EOF,"","Balance"))</f>
        <v>XXXXX</v>
      </c>
      <c r="H643" s="45">
        <f ca="1">IFERROR(IF(COUNTIF(H$2:H642,H642)&gt;VLOOKUP(H642,LC,2,FALSE),H642+1,H642),"")</f>
        <v>27</v>
      </c>
      <c r="I643" s="45">
        <f ca="1">IFERROR(VLOOKUP(H643,IF(H643=H642,INDIRECT("JournalEntry!"&amp;JournalEntry!D$2214&amp;I642+1&amp;JournalEntry!L$2214),INDIRECT("JournalEntry!"&amp;JournalEntry!C$2214)),2,FALSE),"")</f>
        <v>974</v>
      </c>
      <c r="J643" s="191" t="str">
        <f t="shared" ca="1" si="76"/>
        <v>Cash</v>
      </c>
    </row>
    <row r="644" spans="1:10">
      <c r="A644" s="205">
        <f t="shared" ca="1" si="77"/>
        <v>487</v>
      </c>
      <c r="B644" s="203">
        <f t="shared" ca="1" si="71"/>
        <v>41110</v>
      </c>
      <c r="C644" s="304" t="str">
        <f t="shared" ca="1" si="72"/>
        <v>By  Internet  Rs/- 2</v>
      </c>
      <c r="D644" s="192">
        <f t="shared" ca="1" si="73"/>
        <v>0</v>
      </c>
      <c r="E644" s="192">
        <f t="shared" ca="1" si="74"/>
        <v>2</v>
      </c>
      <c r="F644" s="193">
        <f t="shared" ca="1" si="75"/>
        <v>0</v>
      </c>
      <c r="G644" s="80" t="str">
        <f ca="1">IFERROR(IF(AND(ABS(SUMIFS(D$2:D644,J$2:J644,J644)-SUMIFS(E$2:E644,J$2:J644,J644)+VLOOKUP(J644,Master!B$1:F$101,5,FALSE))&gt;1000,CD&lt;&gt;PD),"XXXXX",IFERROR(SUMIFS(D$2:D644,J$2:J644,J644)-SUMIFS(E$2:E644,J$2:J644,J644)+VLOOKUP(J644,Master!B$1:F$101,5,FALSE),IF(H644&gt;EOF,"","Balance"))),IF(H644&gt;EOF,"","Balance"))</f>
        <v>XXXXX</v>
      </c>
      <c r="H644" s="45">
        <f ca="1">IFERROR(IF(COUNTIF(H$2:H643,H643)&gt;VLOOKUP(H643,LC,2,FALSE),H643+1,H643),"")</f>
        <v>27</v>
      </c>
      <c r="I644" s="45">
        <f ca="1">IFERROR(VLOOKUP(H644,IF(H644=H643,INDIRECT("JournalEntry!"&amp;JournalEntry!D$2214&amp;I643+1&amp;JournalEntry!L$2214),INDIRECT("JournalEntry!"&amp;JournalEntry!C$2214)),2,FALSE),"")</f>
        <v>976</v>
      </c>
      <c r="J644" s="191" t="str">
        <f t="shared" ca="1" si="76"/>
        <v>Cash</v>
      </c>
    </row>
    <row r="645" spans="1:10">
      <c r="A645" s="205">
        <f t="shared" ca="1" si="77"/>
        <v>488</v>
      </c>
      <c r="B645" s="203">
        <f t="shared" ca="1" si="71"/>
        <v>41085</v>
      </c>
      <c r="C645" s="304" t="str">
        <f t="shared" ca="1" si="72"/>
        <v>By  Rent or Lease  Rs/- 7</v>
      </c>
      <c r="D645" s="192">
        <f t="shared" ca="1" si="73"/>
        <v>0</v>
      </c>
      <c r="E645" s="192">
        <f t="shared" ca="1" si="74"/>
        <v>7</v>
      </c>
      <c r="F645" s="193">
        <f t="shared" ca="1" si="75"/>
        <v>0</v>
      </c>
      <c r="G645" s="80" t="str">
        <f ca="1">IFERROR(IF(AND(ABS(SUMIFS(D$2:D645,J$2:J645,J645)-SUMIFS(E$2:E645,J$2:J645,J645)+VLOOKUP(J645,Master!B$1:F$101,5,FALSE))&gt;1000,CD&lt;&gt;PD),"XXXXX",IFERROR(SUMIFS(D$2:D645,J$2:J645,J645)-SUMIFS(E$2:E645,J$2:J645,J645)+VLOOKUP(J645,Master!B$1:F$101,5,FALSE),IF(H645&gt;EOF,"","Balance"))),IF(H645&gt;EOF,"","Balance"))</f>
        <v>XXXXX</v>
      </c>
      <c r="H645" s="45">
        <f ca="1">IFERROR(IF(COUNTIF(H$2:H644,H644)&gt;VLOOKUP(H644,LC,2,FALSE),H644+1,H644),"")</f>
        <v>27</v>
      </c>
      <c r="I645" s="45">
        <f ca="1">IFERROR(VLOOKUP(H645,IF(H645=H644,INDIRECT("JournalEntry!"&amp;JournalEntry!D$2214&amp;I644+1&amp;JournalEntry!L$2214),INDIRECT("JournalEntry!"&amp;JournalEntry!C$2214)),2,FALSE),"")</f>
        <v>978</v>
      </c>
      <c r="J645" s="191" t="str">
        <f t="shared" ca="1" si="76"/>
        <v>Cash</v>
      </c>
    </row>
    <row r="646" spans="1:10">
      <c r="A646" s="205">
        <f t="shared" ca="1" si="77"/>
        <v>489</v>
      </c>
      <c r="B646" s="203">
        <f t="shared" ca="1" si="71"/>
        <v>41271</v>
      </c>
      <c r="C646" s="304" t="str">
        <f t="shared" ca="1" si="72"/>
        <v>By  Telephone  Rs/- 9</v>
      </c>
      <c r="D646" s="192">
        <f t="shared" ca="1" si="73"/>
        <v>0</v>
      </c>
      <c r="E646" s="192">
        <f t="shared" ca="1" si="74"/>
        <v>9</v>
      </c>
      <c r="F646" s="193">
        <f t="shared" ca="1" si="75"/>
        <v>0</v>
      </c>
      <c r="G646" s="80" t="str">
        <f ca="1">IFERROR(IF(AND(ABS(SUMIFS(D$2:D646,J$2:J646,J646)-SUMIFS(E$2:E646,J$2:J646,J646)+VLOOKUP(J646,Master!B$1:F$101,5,FALSE))&gt;1000,CD&lt;&gt;PD),"XXXXX",IFERROR(SUMIFS(D$2:D646,J$2:J646,J646)-SUMIFS(E$2:E646,J$2:J646,J646)+VLOOKUP(J646,Master!B$1:F$101,5,FALSE),IF(H646&gt;EOF,"","Balance"))),IF(H646&gt;EOF,"","Balance"))</f>
        <v>XXXXX</v>
      </c>
      <c r="H646" s="45">
        <f ca="1">IFERROR(IF(COUNTIF(H$2:H645,H645)&gt;VLOOKUP(H645,LC,2,FALSE),H645+1,H645),"")</f>
        <v>27</v>
      </c>
      <c r="I646" s="45">
        <f ca="1">IFERROR(VLOOKUP(H646,IF(H646=H645,INDIRECT("JournalEntry!"&amp;JournalEntry!D$2214&amp;I645+1&amp;JournalEntry!L$2214),INDIRECT("JournalEntry!"&amp;JournalEntry!C$2214)),2,FALSE),"")</f>
        <v>980</v>
      </c>
      <c r="J646" s="191" t="str">
        <f t="shared" ca="1" si="76"/>
        <v>Cash</v>
      </c>
    </row>
    <row r="647" spans="1:10">
      <c r="A647" s="205">
        <f t="shared" ca="1" si="77"/>
        <v>490</v>
      </c>
      <c r="B647" s="203">
        <f t="shared" ca="1" si="71"/>
        <v>41207</v>
      </c>
      <c r="C647" s="304" t="str">
        <f t="shared" ca="1" si="72"/>
        <v>By Office Expenses  Rs/- 10</v>
      </c>
      <c r="D647" s="192">
        <f t="shared" ca="1" si="73"/>
        <v>0</v>
      </c>
      <c r="E647" s="192">
        <f t="shared" ca="1" si="74"/>
        <v>10</v>
      </c>
      <c r="F647" s="193">
        <f t="shared" ca="1" si="75"/>
        <v>0</v>
      </c>
      <c r="G647" s="80" t="str">
        <f ca="1">IFERROR(IF(AND(ABS(SUMIFS(D$2:D647,J$2:J647,J647)-SUMIFS(E$2:E647,J$2:J647,J647)+VLOOKUP(J647,Master!B$1:F$101,5,FALSE))&gt;1000,CD&lt;&gt;PD),"XXXXX",IFERROR(SUMIFS(D$2:D647,J$2:J647,J647)-SUMIFS(E$2:E647,J$2:J647,J647)+VLOOKUP(J647,Master!B$1:F$101,5,FALSE),IF(H647&gt;EOF,"","Balance"))),IF(H647&gt;EOF,"","Balance"))</f>
        <v>XXXXX</v>
      </c>
      <c r="H647" s="45">
        <f ca="1">IFERROR(IF(COUNTIF(H$2:H646,H646)&gt;VLOOKUP(H646,LC,2,FALSE),H646+1,H646),"")</f>
        <v>27</v>
      </c>
      <c r="I647" s="45">
        <f ca="1">IFERROR(VLOOKUP(H647,IF(H647=H646,INDIRECT("JournalEntry!"&amp;JournalEntry!D$2214&amp;I646+1&amp;JournalEntry!L$2214),INDIRECT("JournalEntry!"&amp;JournalEntry!C$2214)),2,FALSE),"")</f>
        <v>982</v>
      </c>
      <c r="J647" s="191" t="str">
        <f t="shared" ca="1" si="76"/>
        <v>Cash</v>
      </c>
    </row>
    <row r="648" spans="1:10">
      <c r="A648" s="205">
        <f t="shared" ca="1" si="77"/>
        <v>491</v>
      </c>
      <c r="B648" s="203">
        <f t="shared" ca="1" si="71"/>
        <v>41205</v>
      </c>
      <c r="C648" s="304" t="str">
        <f t="shared" ca="1" si="72"/>
        <v>By  Bad Debt Expenses  Rs/- 3</v>
      </c>
      <c r="D648" s="192">
        <f t="shared" ca="1" si="73"/>
        <v>0</v>
      </c>
      <c r="E648" s="192">
        <f t="shared" ca="1" si="74"/>
        <v>3</v>
      </c>
      <c r="F648" s="193">
        <f t="shared" ca="1" si="75"/>
        <v>0</v>
      </c>
      <c r="G648" s="80" t="str">
        <f ca="1">IFERROR(IF(AND(ABS(SUMIFS(D$2:D648,J$2:J648,J648)-SUMIFS(E$2:E648,J$2:J648,J648)+VLOOKUP(J648,Master!B$1:F$101,5,FALSE))&gt;1000,CD&lt;&gt;PD),"XXXXX",IFERROR(SUMIFS(D$2:D648,J$2:J648,J648)-SUMIFS(E$2:E648,J$2:J648,J648)+VLOOKUP(J648,Master!B$1:F$101,5,FALSE),IF(H648&gt;EOF,"","Balance"))),IF(H648&gt;EOF,"","Balance"))</f>
        <v>XXXXX</v>
      </c>
      <c r="H648" s="45">
        <f ca="1">IFERROR(IF(COUNTIF(H$2:H647,H647)&gt;VLOOKUP(H647,LC,2,FALSE),H647+1,H647),"")</f>
        <v>27</v>
      </c>
      <c r="I648" s="45">
        <f ca="1">IFERROR(VLOOKUP(H648,IF(H648=H647,INDIRECT("JournalEntry!"&amp;JournalEntry!D$2214&amp;I647+1&amp;JournalEntry!L$2214),INDIRECT("JournalEntry!"&amp;JournalEntry!C$2214)),2,FALSE),"")</f>
        <v>984</v>
      </c>
      <c r="J648" s="191" t="str">
        <f t="shared" ca="1" si="76"/>
        <v>Cash</v>
      </c>
    </row>
    <row r="649" spans="1:10">
      <c r="A649" s="205">
        <f t="shared" ca="1" si="77"/>
        <v>492</v>
      </c>
      <c r="B649" s="203">
        <f t="shared" ca="1" si="71"/>
        <v>41261</v>
      </c>
      <c r="C649" s="304" t="str">
        <f t="shared" ca="1" si="72"/>
        <v>By  Books &amp; Manuals  Rs/- 5</v>
      </c>
      <c r="D649" s="192">
        <f t="shared" ca="1" si="73"/>
        <v>0</v>
      </c>
      <c r="E649" s="192">
        <f t="shared" ca="1" si="74"/>
        <v>5</v>
      </c>
      <c r="F649" s="193">
        <f t="shared" ca="1" si="75"/>
        <v>0</v>
      </c>
      <c r="G649" s="80" t="str">
        <f ca="1">IFERROR(IF(AND(ABS(SUMIFS(D$2:D649,J$2:J649,J649)-SUMIFS(E$2:E649,J$2:J649,J649)+VLOOKUP(J649,Master!B$1:F$101,5,FALSE))&gt;1000,CD&lt;&gt;PD),"XXXXX",IFERROR(SUMIFS(D$2:D649,J$2:J649,J649)-SUMIFS(E$2:E649,J$2:J649,J649)+VLOOKUP(J649,Master!B$1:F$101,5,FALSE),IF(H649&gt;EOF,"","Balance"))),IF(H649&gt;EOF,"","Balance"))</f>
        <v>XXXXX</v>
      </c>
      <c r="H649" s="45">
        <f ca="1">IFERROR(IF(COUNTIF(H$2:H648,H648)&gt;VLOOKUP(H648,LC,2,FALSE),H648+1,H648),"")</f>
        <v>27</v>
      </c>
      <c r="I649" s="45">
        <f ca="1">IFERROR(VLOOKUP(H649,IF(H649=H648,INDIRECT("JournalEntry!"&amp;JournalEntry!D$2214&amp;I648+1&amp;JournalEntry!L$2214),INDIRECT("JournalEntry!"&amp;JournalEntry!C$2214)),2,FALSE),"")</f>
        <v>986</v>
      </c>
      <c r="J649" s="191" t="str">
        <f t="shared" ca="1" si="76"/>
        <v>Cash</v>
      </c>
    </row>
    <row r="650" spans="1:10">
      <c r="A650" s="205">
        <f t="shared" ca="1" si="77"/>
        <v>493</v>
      </c>
      <c r="B650" s="203">
        <f t="shared" ca="1" si="71"/>
        <v>41257</v>
      </c>
      <c r="C650" s="304" t="str">
        <f t="shared" ca="1" si="72"/>
        <v>By  Delivery Costs  Rs/- 6</v>
      </c>
      <c r="D650" s="192">
        <f t="shared" ca="1" si="73"/>
        <v>0</v>
      </c>
      <c r="E650" s="192">
        <f t="shared" ca="1" si="74"/>
        <v>6</v>
      </c>
      <c r="F650" s="193">
        <f t="shared" ca="1" si="75"/>
        <v>0</v>
      </c>
      <c r="G650" s="80" t="str">
        <f ca="1">IFERROR(IF(AND(ABS(SUMIFS(D$2:D650,J$2:J650,J650)-SUMIFS(E$2:E650,J$2:J650,J650)+VLOOKUP(J650,Master!B$1:F$101,5,FALSE))&gt;1000,CD&lt;&gt;PD),"XXXXX",IFERROR(SUMIFS(D$2:D650,J$2:J650,J650)-SUMIFS(E$2:E650,J$2:J650,J650)+VLOOKUP(J650,Master!B$1:F$101,5,FALSE),IF(H650&gt;EOF,"","Balance"))),IF(H650&gt;EOF,"","Balance"))</f>
        <v>XXXXX</v>
      </c>
      <c r="H650" s="45">
        <f ca="1">IFERROR(IF(COUNTIF(H$2:H649,H649)&gt;VLOOKUP(H649,LC,2,FALSE),H649+1,H649),"")</f>
        <v>27</v>
      </c>
      <c r="I650" s="45">
        <f ca="1">IFERROR(VLOOKUP(H650,IF(H650=H649,INDIRECT("JournalEntry!"&amp;JournalEntry!D$2214&amp;I649+1&amp;JournalEntry!L$2214),INDIRECT("JournalEntry!"&amp;JournalEntry!C$2214)),2,FALSE),"")</f>
        <v>988</v>
      </c>
      <c r="J650" s="191" t="str">
        <f t="shared" ca="1" si="76"/>
        <v>Cash</v>
      </c>
    </row>
    <row r="651" spans="1:10">
      <c r="A651" s="205">
        <f t="shared" ca="1" si="77"/>
        <v>494</v>
      </c>
      <c r="B651" s="203">
        <f t="shared" ca="1" si="71"/>
        <v>41105</v>
      </c>
      <c r="C651" s="304" t="str">
        <f t="shared" ca="1" si="72"/>
        <v>By  Education  Rs/- 9</v>
      </c>
      <c r="D651" s="192">
        <f t="shared" ca="1" si="73"/>
        <v>0</v>
      </c>
      <c r="E651" s="192">
        <f t="shared" ca="1" si="74"/>
        <v>9</v>
      </c>
      <c r="F651" s="193">
        <f t="shared" ca="1" si="75"/>
        <v>0</v>
      </c>
      <c r="G651" s="80" t="str">
        <f ca="1">IFERROR(IF(AND(ABS(SUMIFS(D$2:D651,J$2:J651,J651)-SUMIFS(E$2:E651,J$2:J651,J651)+VLOOKUP(J651,Master!B$1:F$101,5,FALSE))&gt;1000,CD&lt;&gt;PD),"XXXXX",IFERROR(SUMIFS(D$2:D651,J$2:J651,J651)-SUMIFS(E$2:E651,J$2:J651,J651)+VLOOKUP(J651,Master!B$1:F$101,5,FALSE),IF(H651&gt;EOF,"","Balance"))),IF(H651&gt;EOF,"","Balance"))</f>
        <v>XXXXX</v>
      </c>
      <c r="H651" s="45">
        <f ca="1">IFERROR(IF(COUNTIF(H$2:H650,H650)&gt;VLOOKUP(H650,LC,2,FALSE),H650+1,H650),"")</f>
        <v>27</v>
      </c>
      <c r="I651" s="45">
        <f ca="1">IFERROR(VLOOKUP(H651,IF(H651=H650,INDIRECT("JournalEntry!"&amp;JournalEntry!D$2214&amp;I650+1&amp;JournalEntry!L$2214),INDIRECT("JournalEntry!"&amp;JournalEntry!C$2214)),2,FALSE),"")</f>
        <v>990</v>
      </c>
      <c r="J651" s="191" t="str">
        <f t="shared" ca="1" si="76"/>
        <v>Cash</v>
      </c>
    </row>
    <row r="652" spans="1:10">
      <c r="A652" s="205">
        <f t="shared" ca="1" si="77"/>
        <v>495</v>
      </c>
      <c r="B652" s="203">
        <f t="shared" ca="1" si="71"/>
        <v>41065</v>
      </c>
      <c r="C652" s="304" t="str">
        <f t="shared" ca="1" si="72"/>
        <v>By  Licenses  Rs/- 6</v>
      </c>
      <c r="D652" s="192">
        <f t="shared" ca="1" si="73"/>
        <v>0</v>
      </c>
      <c r="E652" s="192">
        <f t="shared" ca="1" si="74"/>
        <v>6</v>
      </c>
      <c r="F652" s="193">
        <f t="shared" ca="1" si="75"/>
        <v>0</v>
      </c>
      <c r="G652" s="80" t="str">
        <f ca="1">IFERROR(IF(AND(ABS(SUMIFS(D$2:D652,J$2:J652,J652)-SUMIFS(E$2:E652,J$2:J652,J652)+VLOOKUP(J652,Master!B$1:F$101,5,FALSE))&gt;1000,CD&lt;&gt;PD),"XXXXX",IFERROR(SUMIFS(D$2:D652,J$2:J652,J652)-SUMIFS(E$2:E652,J$2:J652,J652)+VLOOKUP(J652,Master!B$1:F$101,5,FALSE),IF(H652&gt;EOF,"","Balance"))),IF(H652&gt;EOF,"","Balance"))</f>
        <v>XXXXX</v>
      </c>
      <c r="H652" s="45">
        <f ca="1">IFERROR(IF(COUNTIF(H$2:H651,H651)&gt;VLOOKUP(H651,LC,2,FALSE),H651+1,H651),"")</f>
        <v>27</v>
      </c>
      <c r="I652" s="45">
        <f ca="1">IFERROR(VLOOKUP(H652,IF(H652=H651,INDIRECT("JournalEntry!"&amp;JournalEntry!D$2214&amp;I651+1&amp;JournalEntry!L$2214),INDIRECT("JournalEntry!"&amp;JournalEntry!C$2214)),2,FALSE),"")</f>
        <v>992</v>
      </c>
      <c r="J652" s="191" t="str">
        <f t="shared" ca="1" si="76"/>
        <v>Cash</v>
      </c>
    </row>
    <row r="653" spans="1:10">
      <c r="A653" s="205">
        <f t="shared" ca="1" si="77"/>
        <v>496</v>
      </c>
      <c r="B653" s="203">
        <f t="shared" ca="1" si="71"/>
        <v>41244</v>
      </c>
      <c r="C653" s="304" t="str">
        <f t="shared" ca="1" si="72"/>
        <v>By  Magazine Subscriptions  Rs/- 4</v>
      </c>
      <c r="D653" s="192">
        <f t="shared" ca="1" si="73"/>
        <v>0</v>
      </c>
      <c r="E653" s="192">
        <f t="shared" ca="1" si="74"/>
        <v>4</v>
      </c>
      <c r="F653" s="193">
        <f t="shared" ca="1" si="75"/>
        <v>0</v>
      </c>
      <c r="G653" s="80" t="str">
        <f ca="1">IFERROR(IF(AND(ABS(SUMIFS(D$2:D653,J$2:J653,J653)-SUMIFS(E$2:E653,J$2:J653,J653)+VLOOKUP(J653,Master!B$1:F$101,5,FALSE))&gt;1000,CD&lt;&gt;PD),"XXXXX",IFERROR(SUMIFS(D$2:D653,J$2:J653,J653)-SUMIFS(E$2:E653,J$2:J653,J653)+VLOOKUP(J653,Master!B$1:F$101,5,FALSE),IF(H653&gt;EOF,"","Balance"))),IF(H653&gt;EOF,"","Balance"))</f>
        <v>XXXXX</v>
      </c>
      <c r="H653" s="45">
        <f ca="1">IFERROR(IF(COUNTIF(H$2:H652,H652)&gt;VLOOKUP(H652,LC,2,FALSE),H652+1,H652),"")</f>
        <v>27</v>
      </c>
      <c r="I653" s="45">
        <f ca="1">IFERROR(VLOOKUP(H653,IF(H653=H652,INDIRECT("JournalEntry!"&amp;JournalEntry!D$2214&amp;I652+1&amp;JournalEntry!L$2214),INDIRECT("JournalEntry!"&amp;JournalEntry!C$2214)),2,FALSE),"")</f>
        <v>994</v>
      </c>
      <c r="J653" s="191" t="str">
        <f t="shared" ca="1" si="76"/>
        <v>Cash</v>
      </c>
    </row>
    <row r="654" spans="1:10">
      <c r="A654" s="205">
        <f t="shared" ca="1" si="77"/>
        <v>497</v>
      </c>
      <c r="B654" s="203">
        <f t="shared" ca="1" si="71"/>
        <v>41018</v>
      </c>
      <c r="C654" s="304" t="str">
        <f t="shared" ca="1" si="72"/>
        <v>By  Postage  Rs/- 6</v>
      </c>
      <c r="D654" s="192">
        <f t="shared" ca="1" si="73"/>
        <v>0</v>
      </c>
      <c r="E654" s="192">
        <f t="shared" ca="1" si="74"/>
        <v>6</v>
      </c>
      <c r="F654" s="193">
        <f t="shared" ca="1" si="75"/>
        <v>0</v>
      </c>
      <c r="G654" s="80" t="str">
        <f ca="1">IFERROR(IF(AND(ABS(SUMIFS(D$2:D654,J$2:J654,J654)-SUMIFS(E$2:E654,J$2:J654,J654)+VLOOKUP(J654,Master!B$1:F$101,5,FALSE))&gt;1000,CD&lt;&gt;PD),"XXXXX",IFERROR(SUMIFS(D$2:D654,J$2:J654,J654)-SUMIFS(E$2:E654,J$2:J654,J654)+VLOOKUP(J654,Master!B$1:F$101,5,FALSE),IF(H654&gt;EOF,"","Balance"))),IF(H654&gt;EOF,"","Balance"))</f>
        <v>XXXXX</v>
      </c>
      <c r="H654" s="45">
        <f ca="1">IFERROR(IF(COUNTIF(H$2:H653,H653)&gt;VLOOKUP(H653,LC,2,FALSE),H653+1,H653),"")</f>
        <v>27</v>
      </c>
      <c r="I654" s="45">
        <f ca="1">IFERROR(VLOOKUP(H654,IF(H654=H653,INDIRECT("JournalEntry!"&amp;JournalEntry!D$2214&amp;I653+1&amp;JournalEntry!L$2214),INDIRECT("JournalEntry!"&amp;JournalEntry!C$2214)),2,FALSE),"")</f>
        <v>996</v>
      </c>
      <c r="J654" s="191" t="str">
        <f t="shared" ca="1" si="76"/>
        <v>Cash</v>
      </c>
    </row>
    <row r="655" spans="1:10">
      <c r="A655" s="205">
        <f t="shared" ca="1" si="77"/>
        <v>498</v>
      </c>
      <c r="B655" s="203">
        <f t="shared" ca="1" si="71"/>
        <v>41161</v>
      </c>
      <c r="C655" s="304" t="str">
        <f t="shared" ca="1" si="72"/>
        <v>By  Gas  Rs/- 2</v>
      </c>
      <c r="D655" s="192">
        <f t="shared" ca="1" si="73"/>
        <v>0</v>
      </c>
      <c r="E655" s="192">
        <f t="shared" ca="1" si="74"/>
        <v>2</v>
      </c>
      <c r="F655" s="193">
        <f t="shared" ca="1" si="75"/>
        <v>0</v>
      </c>
      <c r="G655" s="80" t="str">
        <f ca="1">IFERROR(IF(AND(ABS(SUMIFS(D$2:D655,J$2:J655,J655)-SUMIFS(E$2:E655,J$2:J655,J655)+VLOOKUP(J655,Master!B$1:F$101,5,FALSE))&gt;1000,CD&lt;&gt;PD),"XXXXX",IFERROR(SUMIFS(D$2:D655,J$2:J655,J655)-SUMIFS(E$2:E655,J$2:J655,J655)+VLOOKUP(J655,Master!B$1:F$101,5,FALSE),IF(H655&gt;EOF,"","Balance"))),IF(H655&gt;EOF,"","Balance"))</f>
        <v>XXXXX</v>
      </c>
      <c r="H655" s="45">
        <f ca="1">IFERROR(IF(COUNTIF(H$2:H654,H654)&gt;VLOOKUP(H654,LC,2,FALSE),H654+1,H654),"")</f>
        <v>27</v>
      </c>
      <c r="I655" s="45">
        <f ca="1">IFERROR(VLOOKUP(H655,IF(H655=H654,INDIRECT("JournalEntry!"&amp;JournalEntry!D$2214&amp;I654+1&amp;JournalEntry!L$2214),INDIRECT("JournalEntry!"&amp;JournalEntry!C$2214)),2,FALSE),"")</f>
        <v>998</v>
      </c>
      <c r="J655" s="191" t="str">
        <f t="shared" ca="1" si="76"/>
        <v>Cash</v>
      </c>
    </row>
    <row r="656" spans="1:10">
      <c r="A656" s="205">
        <f t="shared" ca="1" si="77"/>
        <v>499</v>
      </c>
      <c r="B656" s="203">
        <f t="shared" ca="1" si="71"/>
        <v>41225</v>
      </c>
      <c r="C656" s="304" t="str">
        <f t="shared" ca="1" si="72"/>
        <v>By  Repairs  Rs/- 5</v>
      </c>
      <c r="D656" s="192">
        <f t="shared" ca="1" si="73"/>
        <v>0</v>
      </c>
      <c r="E656" s="192">
        <f t="shared" ca="1" si="74"/>
        <v>5</v>
      </c>
      <c r="F656" s="193">
        <f t="shared" ca="1" si="75"/>
        <v>0</v>
      </c>
      <c r="G656" s="80" t="str">
        <f ca="1">IFERROR(IF(AND(ABS(SUMIFS(D$2:D656,J$2:J656,J656)-SUMIFS(E$2:E656,J$2:J656,J656)+VLOOKUP(J656,Master!B$1:F$101,5,FALSE))&gt;1000,CD&lt;&gt;PD),"XXXXX",IFERROR(SUMIFS(D$2:D656,J$2:J656,J656)-SUMIFS(E$2:E656,J$2:J656,J656)+VLOOKUP(J656,Master!B$1:F$101,5,FALSE),IF(H656&gt;EOF,"","Balance"))),IF(H656&gt;EOF,"","Balance"))</f>
        <v>XXXXX</v>
      </c>
      <c r="H656" s="45">
        <f ca="1">IFERROR(IF(COUNTIF(H$2:H655,H655)&gt;VLOOKUP(H655,LC,2,FALSE),H655+1,H655),"")</f>
        <v>27</v>
      </c>
      <c r="I656" s="45">
        <f ca="1">IFERROR(VLOOKUP(H656,IF(H656=H655,INDIRECT("JournalEntry!"&amp;JournalEntry!D$2214&amp;I655+1&amp;JournalEntry!L$2214),INDIRECT("JournalEntry!"&amp;JournalEntry!C$2214)),2,FALSE),"")</f>
        <v>1000</v>
      </c>
      <c r="J656" s="191" t="str">
        <f t="shared" ca="1" si="76"/>
        <v>Cash</v>
      </c>
    </row>
    <row r="657" spans="1:10">
      <c r="A657" s="205">
        <f t="shared" ca="1" si="77"/>
        <v>500</v>
      </c>
      <c r="B657" s="203">
        <f t="shared" ca="1" si="71"/>
        <v>41123</v>
      </c>
      <c r="C657" s="304" t="str">
        <f t="shared" ca="1" si="72"/>
        <v>By Travel &amp; Entertainment  Rs/- 10</v>
      </c>
      <c r="D657" s="192">
        <f t="shared" ca="1" si="73"/>
        <v>0</v>
      </c>
      <c r="E657" s="192">
        <f t="shared" ca="1" si="74"/>
        <v>10</v>
      </c>
      <c r="F657" s="193">
        <f t="shared" ca="1" si="75"/>
        <v>0</v>
      </c>
      <c r="G657" s="80" t="str">
        <f ca="1">IFERROR(IF(AND(ABS(SUMIFS(D$2:D657,J$2:J657,J657)-SUMIFS(E$2:E657,J$2:J657,J657)+VLOOKUP(J657,Master!B$1:F$101,5,FALSE))&gt;1000,CD&lt;&gt;PD),"XXXXX",IFERROR(SUMIFS(D$2:D657,J$2:J657,J657)-SUMIFS(E$2:E657,J$2:J657,J657)+VLOOKUP(J657,Master!B$1:F$101,5,FALSE),IF(H657&gt;EOF,"","Balance"))),IF(H657&gt;EOF,"","Balance"))</f>
        <v>XXXXX</v>
      </c>
      <c r="H657" s="45">
        <f ca="1">IFERROR(IF(COUNTIF(H$2:H656,H656)&gt;VLOOKUP(H656,LC,2,FALSE),H656+1,H656),"")</f>
        <v>27</v>
      </c>
      <c r="I657" s="45">
        <f ca="1">IFERROR(VLOOKUP(H657,IF(H657=H656,INDIRECT("JournalEntry!"&amp;JournalEntry!D$2214&amp;I656+1&amp;JournalEntry!L$2214),INDIRECT("JournalEntry!"&amp;JournalEntry!C$2214)),2,FALSE),"")</f>
        <v>1002</v>
      </c>
      <c r="J657" s="191" t="str">
        <f t="shared" ca="1" si="76"/>
        <v>Cash</v>
      </c>
    </row>
    <row r="658" spans="1:10">
      <c r="A658" s="205">
        <f t="shared" ca="1" si="77"/>
        <v>501</v>
      </c>
      <c r="B658" s="203">
        <f t="shared" ca="1" si="71"/>
        <v>41111</v>
      </c>
      <c r="C658" s="304" t="str">
        <f t="shared" ca="1" si="72"/>
        <v>By  Food - Staff Meetings  Rs/- 6</v>
      </c>
      <c r="D658" s="192">
        <f t="shared" ca="1" si="73"/>
        <v>0</v>
      </c>
      <c r="E658" s="192">
        <f t="shared" ca="1" si="74"/>
        <v>6</v>
      </c>
      <c r="F658" s="193">
        <f t="shared" ca="1" si="75"/>
        <v>0</v>
      </c>
      <c r="G658" s="80" t="str">
        <f ca="1">IFERROR(IF(AND(ABS(SUMIFS(D$2:D658,J$2:J658,J658)-SUMIFS(E$2:E658,J$2:J658,J658)+VLOOKUP(J658,Master!B$1:F$101,5,FALSE))&gt;1000,CD&lt;&gt;PD),"XXXXX",IFERROR(SUMIFS(D$2:D658,J$2:J658,J658)-SUMIFS(E$2:E658,J$2:J658,J658)+VLOOKUP(J658,Master!B$1:F$101,5,FALSE),IF(H658&gt;EOF,"","Balance"))),IF(H658&gt;EOF,"","Balance"))</f>
        <v>XXXXX</v>
      </c>
      <c r="H658" s="45">
        <f ca="1">IFERROR(IF(COUNTIF(H$2:H657,H657)&gt;VLOOKUP(H657,LC,2,FALSE),H657+1,H657),"")</f>
        <v>27</v>
      </c>
      <c r="I658" s="45">
        <f ca="1">IFERROR(VLOOKUP(H658,IF(H658=H657,INDIRECT("JournalEntry!"&amp;JournalEntry!D$2214&amp;I657+1&amp;JournalEntry!L$2214),INDIRECT("JournalEntry!"&amp;JournalEntry!C$2214)),2,FALSE),"")</f>
        <v>1004</v>
      </c>
      <c r="J658" s="191" t="str">
        <f t="shared" ca="1" si="76"/>
        <v>Cash</v>
      </c>
    </row>
    <row r="659" spans="1:10">
      <c r="A659" s="205">
        <f t="shared" ca="1" si="77"/>
        <v>503</v>
      </c>
      <c r="B659" s="203">
        <f t="shared" ca="1" si="71"/>
        <v>41114</v>
      </c>
      <c r="C659" s="304" t="str">
        <f t="shared" ca="1" si="72"/>
        <v>By Bank Rs/-9000</v>
      </c>
      <c r="D659" s="192">
        <f t="shared" ca="1" si="73"/>
        <v>9000</v>
      </c>
      <c r="E659" s="192">
        <f t="shared" ca="1" si="74"/>
        <v>0</v>
      </c>
      <c r="F659" s="193">
        <f t="shared" ca="1" si="75"/>
        <v>0</v>
      </c>
      <c r="G659" s="80" t="str">
        <f ca="1">IFERROR(IF(AND(ABS(SUMIFS(D$2:D659,J$2:J659,J659)-SUMIFS(E$2:E659,J$2:J659,J659)+VLOOKUP(J659,Master!B$1:F$101,5,FALSE))&gt;1000,CD&lt;&gt;PD),"XXXXX",IFERROR(SUMIFS(D$2:D659,J$2:J659,J659)-SUMIFS(E$2:E659,J$2:J659,J659)+VLOOKUP(J659,Master!B$1:F$101,5,FALSE),IF(H659&gt;EOF,"","Balance"))),IF(H659&gt;EOF,"","Balance"))</f>
        <v>XXXXX</v>
      </c>
      <c r="H659" s="45">
        <f ca="1">IFERROR(IF(COUNTIF(H$2:H658,H658)&gt;VLOOKUP(H658,LC,2,FALSE),H658+1,H658),"")</f>
        <v>27</v>
      </c>
      <c r="I659" s="45">
        <f ca="1">IFERROR(VLOOKUP(H659,IF(H659=H658,INDIRECT("JournalEntry!"&amp;JournalEntry!D$2214&amp;I658+1&amp;JournalEntry!L$2214),INDIRECT("JournalEntry!"&amp;JournalEntry!C$2214)),2,FALSE),"")</f>
        <v>1007</v>
      </c>
      <c r="J659" s="191" t="str">
        <f t="shared" ca="1" si="76"/>
        <v>Cash</v>
      </c>
    </row>
    <row r="660" spans="1:10">
      <c r="A660" s="205">
        <f t="shared" ca="1" si="77"/>
        <v>504</v>
      </c>
      <c r="B660" s="203">
        <f t="shared" ca="1" si="71"/>
        <v>41114</v>
      </c>
      <c r="C660" s="304" t="str">
        <f t="shared" ca="1" si="72"/>
        <v>By Capital Rs/-1000</v>
      </c>
      <c r="D660" s="192">
        <f t="shared" ca="1" si="73"/>
        <v>1000</v>
      </c>
      <c r="E660" s="192">
        <f t="shared" ca="1" si="74"/>
        <v>0</v>
      </c>
      <c r="F660" s="193">
        <f t="shared" ca="1" si="75"/>
        <v>0</v>
      </c>
      <c r="G660" s="80" t="str">
        <f ca="1">IFERROR(IF(AND(ABS(SUMIFS(D$2:D660,J$2:J660,J660)-SUMIFS(E$2:E660,J$2:J660,J660)+VLOOKUP(J660,Master!B$1:F$101,5,FALSE))&gt;1000,CD&lt;&gt;PD),"XXXXX",IFERROR(SUMIFS(D$2:D660,J$2:J660,J660)-SUMIFS(E$2:E660,J$2:J660,J660)+VLOOKUP(J660,Master!B$1:F$101,5,FALSE),IF(H660&gt;EOF,"","Balance"))),IF(H660&gt;EOF,"","Balance"))</f>
        <v>XXXXX</v>
      </c>
      <c r="H660" s="45">
        <f ca="1">IFERROR(IF(COUNTIF(H$2:H659,H659)&gt;VLOOKUP(H659,LC,2,FALSE),H659+1,H659),"")</f>
        <v>27</v>
      </c>
      <c r="I660" s="45">
        <f ca="1">IFERROR(VLOOKUP(H660,IF(H660=H659,INDIRECT("JournalEntry!"&amp;JournalEntry!D$2214&amp;I659+1&amp;JournalEntry!L$2214),INDIRECT("JournalEntry!"&amp;JournalEntry!C$2214)),2,FALSE),"")</f>
        <v>1009</v>
      </c>
      <c r="J660" s="191" t="str">
        <f t="shared" ca="1" si="76"/>
        <v>Cash</v>
      </c>
    </row>
    <row r="661" spans="1:10">
      <c r="A661" s="205">
        <f t="shared" ca="1" si="77"/>
        <v>508</v>
      </c>
      <c r="B661" s="203">
        <f t="shared" ca="1" si="71"/>
        <v>41091</v>
      </c>
      <c r="C661" s="304" t="str">
        <f t="shared" ca="1" si="72"/>
        <v>By Bank Rs/-4500</v>
      </c>
      <c r="D661" s="192">
        <f t="shared" ca="1" si="73"/>
        <v>0</v>
      </c>
      <c r="E661" s="192">
        <f t="shared" ca="1" si="74"/>
        <v>7500</v>
      </c>
      <c r="F661" s="193">
        <f t="shared" ca="1" si="75"/>
        <v>0</v>
      </c>
      <c r="G661" s="80">
        <f ca="1">IFERROR(IF(AND(ABS(SUMIFS(D$2:D661,J$2:J661,J661)-SUMIFS(E$2:E661,J$2:J661,J661)+VLOOKUP(J661,Master!B$1:F$101,5,FALSE))&gt;1000,CD&lt;&gt;PD),"XXXXX",IFERROR(SUMIFS(D$2:D661,J$2:J661,J661)-SUMIFS(E$2:E661,J$2:J661,J661)+VLOOKUP(J661,Master!B$1:F$101,5,FALSE),IF(H661&gt;EOF,"","Balance"))),IF(H661&gt;EOF,"","Balance"))</f>
        <v>497</v>
      </c>
      <c r="H661" s="45">
        <f ca="1">IFERROR(IF(COUNTIF(H$2:H660,H660)&gt;VLOOKUP(H660,LC,2,FALSE),H660+1,H660),"")</f>
        <v>27</v>
      </c>
      <c r="I661" s="45">
        <f ca="1">IFERROR(VLOOKUP(H661,IF(H661=H660,INDIRECT("JournalEntry!"&amp;JournalEntry!D$2214&amp;I660+1&amp;JournalEntry!L$2214),INDIRECT("JournalEntry!"&amp;JournalEntry!C$2214)),2,FALSE),"")</f>
        <v>1025</v>
      </c>
      <c r="J661" s="191" t="str">
        <f t="shared" ca="1" si="76"/>
        <v>Cash</v>
      </c>
    </row>
    <row r="662" spans="1:10">
      <c r="A662" s="205">
        <f t="shared" ca="1" si="77"/>
        <v>0</v>
      </c>
      <c r="B662" s="203" t="str">
        <f t="shared" ca="1" si="71"/>
        <v/>
      </c>
      <c r="C662" s="304">
        <f t="shared" ca="1" si="72"/>
        <v>0</v>
      </c>
      <c r="D662" s="192">
        <f t="shared" ca="1" si="73"/>
        <v>0</v>
      </c>
      <c r="E662" s="192">
        <f t="shared" ca="1" si="74"/>
        <v>0</v>
      </c>
      <c r="F662" s="193">
        <f t="shared" ca="1" si="75"/>
        <v>0</v>
      </c>
      <c r="G662" s="80">
        <f ca="1">IFERROR(IF(AND(ABS(SUMIFS(D$2:D662,J$2:J662,J662)-SUMIFS(E$2:E662,J$2:J662,J662)+VLOOKUP(J662,Master!B$1:F$101,5,FALSE))&gt;1000,CD&lt;&gt;PD),"XXXXX",IFERROR(SUMIFS(D$2:D662,J$2:J662,J662)-SUMIFS(E$2:E662,J$2:J662,J662)+VLOOKUP(J662,Master!B$1:F$101,5,FALSE),IF(H662&gt;EOF,"","Balance"))),IF(H662&gt;EOF,"","Balance"))</f>
        <v>497</v>
      </c>
      <c r="H662" s="45">
        <f ca="1">IFERROR(IF(COUNTIF(H$2:H661,H661)&gt;VLOOKUP(H661,LC,2,FALSE),H661+1,H661),"")</f>
        <v>27</v>
      </c>
      <c r="I662" s="45">
        <f ca="1">IFERROR(VLOOKUP(H662,IF(H662=H661,INDIRECT("JournalEntry!"&amp;JournalEntry!D$2214&amp;I661+1&amp;JournalEntry!L$2214),INDIRECT("JournalEntry!"&amp;JournalEntry!C$2214)),2,FALSE),"")</f>
        <v>2127</v>
      </c>
      <c r="J662" s="191" t="str">
        <f t="shared" ca="1" si="76"/>
        <v>Cash</v>
      </c>
    </row>
    <row r="663" spans="1:10">
      <c r="A663" s="205" t="str">
        <f t="shared" ca="1" si="77"/>
        <v>JNL No</v>
      </c>
      <c r="B663" s="203" t="str">
        <f t="shared" ca="1" si="71"/>
        <v>Date</v>
      </c>
      <c r="C663" s="304" t="str">
        <f t="shared" ca="1" si="72"/>
        <v>Particulars of Bank</v>
      </c>
      <c r="D663" s="192" t="str">
        <f t="shared" ca="1" si="73"/>
        <v>Dr</v>
      </c>
      <c r="E663" s="192" t="str">
        <f t="shared" ca="1" si="74"/>
        <v>Cr</v>
      </c>
      <c r="F663" s="193" t="str">
        <f t="shared" ca="1" si="75"/>
        <v>Narration</v>
      </c>
      <c r="G663" s="80" t="str">
        <f ca="1">IFERROR(IF(AND(ABS(SUMIFS(D$2:D663,J$2:J663,J663)-SUMIFS(E$2:E663,J$2:J663,J663)+VLOOKUP(J663,Master!B$1:F$101,5,FALSE))&gt;1000,CD&lt;&gt;PD),"XXXXX",IFERROR(SUMIFS(D$2:D663,J$2:J663,J663)-SUMIFS(E$2:E663,J$2:J663,J663)+VLOOKUP(J663,Master!B$1:F$101,5,FALSE),IF(H663&gt;EOF,"","Balance"))),IF(H663&gt;EOF,"","Balance"))</f>
        <v>Balance</v>
      </c>
      <c r="H663" s="45">
        <f ca="1">IFERROR(IF(COUNTIF(H$2:H662,H662)&gt;VLOOKUP(H662,LC,2,FALSE),H662+1,H662),"")</f>
        <v>27</v>
      </c>
      <c r="I663" s="45" t="str">
        <f ca="1">IFERROR(VLOOKUP(H663,IF(H663=H662,INDIRECT("JournalEntry!"&amp;JournalEntry!D$2214&amp;I662+1&amp;JournalEntry!L$2214),INDIRECT("JournalEntry!"&amp;JournalEntry!C$2214)),2,FALSE),"")</f>
        <v/>
      </c>
      <c r="J663" s="191" t="str">
        <f t="shared" ca="1" si="76"/>
        <v>Ledger</v>
      </c>
    </row>
    <row r="664" spans="1:10">
      <c r="A664" s="205">
        <f t="shared" ca="1" si="77"/>
        <v>26</v>
      </c>
      <c r="B664" s="203">
        <f t="shared" ca="1" si="71"/>
        <v>41184</v>
      </c>
      <c r="C664" s="304" t="str">
        <f t="shared" ca="1" si="72"/>
        <v>By Suppliers 2 Rs/- 6</v>
      </c>
      <c r="D664" s="192">
        <f t="shared" ca="1" si="73"/>
        <v>0</v>
      </c>
      <c r="E664" s="192">
        <f t="shared" ca="1" si="74"/>
        <v>6</v>
      </c>
      <c r="F664" s="193">
        <f t="shared" ca="1" si="75"/>
        <v>0</v>
      </c>
      <c r="G664" s="80">
        <f ca="1">IFERROR(IF(AND(ABS(SUMIFS(D$2:D664,J$2:J664,J664)-SUMIFS(E$2:E664,J$2:J664,J664)+VLOOKUP(J664,Master!B$1:F$101,5,FALSE))&gt;1000,CD&lt;&gt;PD),"XXXXX",IFERROR(SUMIFS(D$2:D664,J$2:J664,J664)-SUMIFS(E$2:E664,J$2:J664,J664)+VLOOKUP(J664,Master!B$1:F$101,5,FALSE),IF(H664&gt;EOF,"","Balance"))),IF(H664&gt;EOF,"","Balance"))</f>
        <v>-6</v>
      </c>
      <c r="H664" s="45">
        <f ca="1">IFERROR(IF(COUNTIF(H$2:H663,H663)&gt;VLOOKUP(H663,LC,2,FALSE),H663+1,H663),"")</f>
        <v>28</v>
      </c>
      <c r="I664" s="45">
        <f ca="1">IFERROR(VLOOKUP(H664,IF(H664=H663,INDIRECT("JournalEntry!"&amp;JournalEntry!D$2214&amp;I663+1&amp;JournalEntry!L$2214),INDIRECT("JournalEntry!"&amp;JournalEntry!C$2214)),2,FALSE),"")</f>
        <v>53</v>
      </c>
      <c r="J664" s="191" t="str">
        <f t="shared" ca="1" si="76"/>
        <v>Bank</v>
      </c>
    </row>
    <row r="665" spans="1:10">
      <c r="A665" s="205">
        <f t="shared" ca="1" si="77"/>
        <v>28</v>
      </c>
      <c r="B665" s="203">
        <f t="shared" ca="1" si="71"/>
        <v>41260</v>
      </c>
      <c r="C665" s="304" t="str">
        <f t="shared" ca="1" si="72"/>
        <v>By Suppliers 3 Rs/- 10</v>
      </c>
      <c r="D665" s="192">
        <f t="shared" ca="1" si="73"/>
        <v>0</v>
      </c>
      <c r="E665" s="192">
        <f t="shared" ca="1" si="74"/>
        <v>10</v>
      </c>
      <c r="F665" s="193">
        <f t="shared" ca="1" si="75"/>
        <v>0</v>
      </c>
      <c r="G665" s="80">
        <f ca="1">IFERROR(IF(AND(ABS(SUMIFS(D$2:D665,J$2:J665,J665)-SUMIFS(E$2:E665,J$2:J665,J665)+VLOOKUP(J665,Master!B$1:F$101,5,FALSE))&gt;1000,CD&lt;&gt;PD),"XXXXX",IFERROR(SUMIFS(D$2:D665,J$2:J665,J665)-SUMIFS(E$2:E665,J$2:J665,J665)+VLOOKUP(J665,Master!B$1:F$101,5,FALSE),IF(H665&gt;EOF,"","Balance"))),IF(H665&gt;EOF,"","Balance"))</f>
        <v>-16</v>
      </c>
      <c r="H665" s="45">
        <f ca="1">IFERROR(IF(COUNTIF(H$2:H664,H664)&gt;VLOOKUP(H664,LC,2,FALSE),H664+1,H664),"")</f>
        <v>28</v>
      </c>
      <c r="I665" s="45">
        <f ca="1">IFERROR(VLOOKUP(H665,IF(H665=H664,INDIRECT("JournalEntry!"&amp;JournalEntry!D$2214&amp;I664+1&amp;JournalEntry!L$2214),INDIRECT("JournalEntry!"&amp;JournalEntry!C$2214)),2,FALSE),"")</f>
        <v>57</v>
      </c>
      <c r="J665" s="191" t="str">
        <f t="shared" ca="1" si="76"/>
        <v>Bank</v>
      </c>
    </row>
    <row r="666" spans="1:10">
      <c r="A666" s="205">
        <f t="shared" ca="1" si="77"/>
        <v>30</v>
      </c>
      <c r="B666" s="203">
        <f t="shared" ca="1" si="71"/>
        <v>41087</v>
      </c>
      <c r="C666" s="304" t="str">
        <f t="shared" ca="1" si="72"/>
        <v>By Suppliers 3 Rs/- 4</v>
      </c>
      <c r="D666" s="192">
        <f t="shared" ca="1" si="73"/>
        <v>0</v>
      </c>
      <c r="E666" s="192">
        <f t="shared" ca="1" si="74"/>
        <v>4</v>
      </c>
      <c r="F666" s="193">
        <f t="shared" ca="1" si="75"/>
        <v>0</v>
      </c>
      <c r="G666" s="80">
        <f ca="1">IFERROR(IF(AND(ABS(SUMIFS(D$2:D666,J$2:J666,J666)-SUMIFS(E$2:E666,J$2:J666,J666)+VLOOKUP(J666,Master!B$1:F$101,5,FALSE))&gt;1000,CD&lt;&gt;PD),"XXXXX",IFERROR(SUMIFS(D$2:D666,J$2:J666,J666)-SUMIFS(E$2:E666,J$2:J666,J666)+VLOOKUP(J666,Master!B$1:F$101,5,FALSE),IF(H666&gt;EOF,"","Balance"))),IF(H666&gt;EOF,"","Balance"))</f>
        <v>-20</v>
      </c>
      <c r="H666" s="45">
        <f ca="1">IFERROR(IF(COUNTIF(H$2:H665,H665)&gt;VLOOKUP(H665,LC,2,FALSE),H665+1,H665),"")</f>
        <v>28</v>
      </c>
      <c r="I666" s="45">
        <f ca="1">IFERROR(VLOOKUP(H666,IF(H666=H665,INDIRECT("JournalEntry!"&amp;JournalEntry!D$2214&amp;I665+1&amp;JournalEntry!L$2214),INDIRECT("JournalEntry!"&amp;JournalEntry!C$2214)),2,FALSE),"")</f>
        <v>61</v>
      </c>
      <c r="J666" s="191" t="str">
        <f t="shared" ca="1" si="76"/>
        <v>Bank</v>
      </c>
    </row>
    <row r="667" spans="1:10">
      <c r="A667" s="205">
        <f t="shared" ca="1" si="77"/>
        <v>32</v>
      </c>
      <c r="B667" s="203">
        <f t="shared" ca="1" si="71"/>
        <v>41001</v>
      </c>
      <c r="C667" s="304" t="str">
        <f t="shared" ca="1" si="72"/>
        <v>By Suppliers 7 Rs/- 9</v>
      </c>
      <c r="D667" s="192">
        <f t="shared" ca="1" si="73"/>
        <v>0</v>
      </c>
      <c r="E667" s="192">
        <f t="shared" ca="1" si="74"/>
        <v>9</v>
      </c>
      <c r="F667" s="193">
        <f t="shared" ca="1" si="75"/>
        <v>0</v>
      </c>
      <c r="G667" s="80">
        <f ca="1">IFERROR(IF(AND(ABS(SUMIFS(D$2:D667,J$2:J667,J667)-SUMIFS(E$2:E667,J$2:J667,J667)+VLOOKUP(J667,Master!B$1:F$101,5,FALSE))&gt;1000,CD&lt;&gt;PD),"XXXXX",IFERROR(SUMIFS(D$2:D667,J$2:J667,J667)-SUMIFS(E$2:E667,J$2:J667,J667)+VLOOKUP(J667,Master!B$1:F$101,5,FALSE),IF(H667&gt;EOF,"","Balance"))),IF(H667&gt;EOF,"","Balance"))</f>
        <v>-29</v>
      </c>
      <c r="H667" s="45">
        <f ca="1">IFERROR(IF(COUNTIF(H$2:H666,H666)&gt;VLOOKUP(H666,LC,2,FALSE),H666+1,H666),"")</f>
        <v>28</v>
      </c>
      <c r="I667" s="45">
        <f ca="1">IFERROR(VLOOKUP(H667,IF(H667=H666,INDIRECT("JournalEntry!"&amp;JournalEntry!D$2214&amp;I666+1&amp;JournalEntry!L$2214),INDIRECT("JournalEntry!"&amp;JournalEntry!C$2214)),2,FALSE),"")</f>
        <v>65</v>
      </c>
      <c r="J667" s="191" t="str">
        <f t="shared" ca="1" si="76"/>
        <v>Bank</v>
      </c>
    </row>
    <row r="668" spans="1:10">
      <c r="A668" s="205">
        <f t="shared" ca="1" si="77"/>
        <v>34</v>
      </c>
      <c r="B668" s="203">
        <f t="shared" ca="1" si="71"/>
        <v>41183</v>
      </c>
      <c r="C668" s="304" t="str">
        <f t="shared" ca="1" si="72"/>
        <v>By Suppliers 8 Rs/- 6</v>
      </c>
      <c r="D668" s="192">
        <f t="shared" ca="1" si="73"/>
        <v>0</v>
      </c>
      <c r="E668" s="192">
        <f t="shared" ca="1" si="74"/>
        <v>6</v>
      </c>
      <c r="F668" s="193">
        <f t="shared" ca="1" si="75"/>
        <v>0</v>
      </c>
      <c r="G668" s="80">
        <f ca="1">IFERROR(IF(AND(ABS(SUMIFS(D$2:D668,J$2:J668,J668)-SUMIFS(E$2:E668,J$2:J668,J668)+VLOOKUP(J668,Master!B$1:F$101,5,FALSE))&gt;1000,CD&lt;&gt;PD),"XXXXX",IFERROR(SUMIFS(D$2:D668,J$2:J668,J668)-SUMIFS(E$2:E668,J$2:J668,J668)+VLOOKUP(J668,Master!B$1:F$101,5,FALSE),IF(H668&gt;EOF,"","Balance"))),IF(H668&gt;EOF,"","Balance"))</f>
        <v>-35</v>
      </c>
      <c r="H668" s="45">
        <f ca="1">IFERROR(IF(COUNTIF(H$2:H667,H667)&gt;VLOOKUP(H667,LC,2,FALSE),H667+1,H667),"")</f>
        <v>28</v>
      </c>
      <c r="I668" s="45">
        <f ca="1">IFERROR(VLOOKUP(H668,IF(H668=H667,INDIRECT("JournalEntry!"&amp;JournalEntry!D$2214&amp;I667+1&amp;JournalEntry!L$2214),INDIRECT("JournalEntry!"&amp;JournalEntry!C$2214)),2,FALSE),"")</f>
        <v>69</v>
      </c>
      <c r="J668" s="191" t="str">
        <f t="shared" ca="1" si="76"/>
        <v>Bank</v>
      </c>
    </row>
    <row r="669" spans="1:10">
      <c r="A669" s="205">
        <f t="shared" ca="1" si="77"/>
        <v>36</v>
      </c>
      <c r="B669" s="203">
        <f t="shared" ca="1" si="71"/>
        <v>41106</v>
      </c>
      <c r="C669" s="304" t="str">
        <f t="shared" ca="1" si="72"/>
        <v>By Suppliers 1 Rs/- 9</v>
      </c>
      <c r="D669" s="192">
        <f t="shared" ca="1" si="73"/>
        <v>0</v>
      </c>
      <c r="E669" s="192">
        <f t="shared" ca="1" si="74"/>
        <v>9</v>
      </c>
      <c r="F669" s="193">
        <f t="shared" ca="1" si="75"/>
        <v>0</v>
      </c>
      <c r="G669" s="80">
        <f ca="1">IFERROR(IF(AND(ABS(SUMIFS(D$2:D669,J$2:J669,J669)-SUMIFS(E$2:E669,J$2:J669,J669)+VLOOKUP(J669,Master!B$1:F$101,5,FALSE))&gt;1000,CD&lt;&gt;PD),"XXXXX",IFERROR(SUMIFS(D$2:D669,J$2:J669,J669)-SUMIFS(E$2:E669,J$2:J669,J669)+VLOOKUP(J669,Master!B$1:F$101,5,FALSE),IF(H669&gt;EOF,"","Balance"))),IF(H669&gt;EOF,"","Balance"))</f>
        <v>-44</v>
      </c>
      <c r="H669" s="45">
        <f ca="1">IFERROR(IF(COUNTIF(H$2:H668,H668)&gt;VLOOKUP(H668,LC,2,FALSE),H668+1,H668),"")</f>
        <v>28</v>
      </c>
      <c r="I669" s="45">
        <f ca="1">IFERROR(VLOOKUP(H669,IF(H669=H668,INDIRECT("JournalEntry!"&amp;JournalEntry!D$2214&amp;I668+1&amp;JournalEntry!L$2214),INDIRECT("JournalEntry!"&amp;JournalEntry!C$2214)),2,FALSE),"")</f>
        <v>73</v>
      </c>
      <c r="J669" s="191" t="str">
        <f t="shared" ca="1" si="76"/>
        <v>Bank</v>
      </c>
    </row>
    <row r="670" spans="1:10">
      <c r="A670" s="205">
        <f t="shared" ca="1" si="77"/>
        <v>38</v>
      </c>
      <c r="B670" s="203">
        <f t="shared" ca="1" si="71"/>
        <v>41264</v>
      </c>
      <c r="C670" s="304" t="str">
        <f t="shared" ca="1" si="72"/>
        <v>By Suppliers 1 Rs/- 10</v>
      </c>
      <c r="D670" s="192">
        <f t="shared" ca="1" si="73"/>
        <v>0</v>
      </c>
      <c r="E670" s="192">
        <f t="shared" ca="1" si="74"/>
        <v>10</v>
      </c>
      <c r="F670" s="193">
        <f t="shared" ca="1" si="75"/>
        <v>0</v>
      </c>
      <c r="G670" s="80">
        <f ca="1">IFERROR(IF(AND(ABS(SUMIFS(D$2:D670,J$2:J670,J670)-SUMIFS(E$2:E670,J$2:J670,J670)+VLOOKUP(J670,Master!B$1:F$101,5,FALSE))&gt;1000,CD&lt;&gt;PD),"XXXXX",IFERROR(SUMIFS(D$2:D670,J$2:J670,J670)-SUMIFS(E$2:E670,J$2:J670,J670)+VLOOKUP(J670,Master!B$1:F$101,5,FALSE),IF(H670&gt;EOF,"","Balance"))),IF(H670&gt;EOF,"","Balance"))</f>
        <v>-54</v>
      </c>
      <c r="H670" s="45">
        <f ca="1">IFERROR(IF(COUNTIF(H$2:H669,H669)&gt;VLOOKUP(H669,LC,2,FALSE),H669+1,H669),"")</f>
        <v>28</v>
      </c>
      <c r="I670" s="45">
        <f ca="1">IFERROR(VLOOKUP(H670,IF(H670=H669,INDIRECT("JournalEntry!"&amp;JournalEntry!D$2214&amp;I669+1&amp;JournalEntry!L$2214),INDIRECT("JournalEntry!"&amp;JournalEntry!C$2214)),2,FALSE),"")</f>
        <v>77</v>
      </c>
      <c r="J670" s="191" t="str">
        <f t="shared" ca="1" si="76"/>
        <v>Bank</v>
      </c>
    </row>
    <row r="671" spans="1:10">
      <c r="A671" s="205">
        <f t="shared" ca="1" si="77"/>
        <v>40</v>
      </c>
      <c r="B671" s="203">
        <f t="shared" ca="1" si="71"/>
        <v>41140</v>
      </c>
      <c r="C671" s="304" t="str">
        <f t="shared" ca="1" si="72"/>
        <v>By Suppliers 6 Rs/- 5</v>
      </c>
      <c r="D671" s="192">
        <f t="shared" ca="1" si="73"/>
        <v>0</v>
      </c>
      <c r="E671" s="192">
        <f t="shared" ca="1" si="74"/>
        <v>5</v>
      </c>
      <c r="F671" s="193">
        <f t="shared" ca="1" si="75"/>
        <v>0</v>
      </c>
      <c r="G671" s="80">
        <f ca="1">IFERROR(IF(AND(ABS(SUMIFS(D$2:D671,J$2:J671,J671)-SUMIFS(E$2:E671,J$2:J671,J671)+VLOOKUP(J671,Master!B$1:F$101,5,FALSE))&gt;1000,CD&lt;&gt;PD),"XXXXX",IFERROR(SUMIFS(D$2:D671,J$2:J671,J671)-SUMIFS(E$2:E671,J$2:J671,J671)+VLOOKUP(J671,Master!B$1:F$101,5,FALSE),IF(H671&gt;EOF,"","Balance"))),IF(H671&gt;EOF,"","Balance"))</f>
        <v>-59</v>
      </c>
      <c r="H671" s="45">
        <f ca="1">IFERROR(IF(COUNTIF(H$2:H670,H670)&gt;VLOOKUP(H670,LC,2,FALSE),H670+1,H670),"")</f>
        <v>28</v>
      </c>
      <c r="I671" s="45">
        <f ca="1">IFERROR(VLOOKUP(H671,IF(H671=H670,INDIRECT("JournalEntry!"&amp;JournalEntry!D$2214&amp;I670+1&amp;JournalEntry!L$2214),INDIRECT("JournalEntry!"&amp;JournalEntry!C$2214)),2,FALSE),"")</f>
        <v>81</v>
      </c>
      <c r="J671" s="191" t="str">
        <f t="shared" ca="1" si="76"/>
        <v>Bank</v>
      </c>
    </row>
    <row r="672" spans="1:10">
      <c r="A672" s="205">
        <f t="shared" ca="1" si="77"/>
        <v>42</v>
      </c>
      <c r="B672" s="203">
        <f t="shared" ca="1" si="71"/>
        <v>41257</v>
      </c>
      <c r="C672" s="304" t="str">
        <f t="shared" ca="1" si="72"/>
        <v>By Suppliers 7 Rs/- 10</v>
      </c>
      <c r="D672" s="192">
        <f t="shared" ca="1" si="73"/>
        <v>0</v>
      </c>
      <c r="E672" s="192">
        <f t="shared" ca="1" si="74"/>
        <v>10</v>
      </c>
      <c r="F672" s="193">
        <f t="shared" ca="1" si="75"/>
        <v>0</v>
      </c>
      <c r="G672" s="80">
        <f ca="1">IFERROR(IF(AND(ABS(SUMIFS(D$2:D672,J$2:J672,J672)-SUMIFS(E$2:E672,J$2:J672,J672)+VLOOKUP(J672,Master!B$1:F$101,5,FALSE))&gt;1000,CD&lt;&gt;PD),"XXXXX",IFERROR(SUMIFS(D$2:D672,J$2:J672,J672)-SUMIFS(E$2:E672,J$2:J672,J672)+VLOOKUP(J672,Master!B$1:F$101,5,FALSE),IF(H672&gt;EOF,"","Balance"))),IF(H672&gt;EOF,"","Balance"))</f>
        <v>-69</v>
      </c>
      <c r="H672" s="45">
        <f ca="1">IFERROR(IF(COUNTIF(H$2:H671,H671)&gt;VLOOKUP(H671,LC,2,FALSE),H671+1,H671),"")</f>
        <v>28</v>
      </c>
      <c r="I672" s="45">
        <f ca="1">IFERROR(VLOOKUP(H672,IF(H672=H671,INDIRECT("JournalEntry!"&amp;JournalEntry!D$2214&amp;I671+1&amp;JournalEntry!L$2214),INDIRECT("JournalEntry!"&amp;JournalEntry!C$2214)),2,FALSE),"")</f>
        <v>85</v>
      </c>
      <c r="J672" s="191" t="str">
        <f t="shared" ca="1" si="76"/>
        <v>Bank</v>
      </c>
    </row>
    <row r="673" spans="1:10">
      <c r="A673" s="205">
        <f t="shared" ca="1" si="77"/>
        <v>44</v>
      </c>
      <c r="B673" s="203">
        <f t="shared" ca="1" si="71"/>
        <v>41161</v>
      </c>
      <c r="C673" s="304" t="str">
        <f t="shared" ca="1" si="72"/>
        <v>By Suppliers 6 Rs/- 3</v>
      </c>
      <c r="D673" s="192">
        <f t="shared" ca="1" si="73"/>
        <v>0</v>
      </c>
      <c r="E673" s="192">
        <f t="shared" ca="1" si="74"/>
        <v>3</v>
      </c>
      <c r="F673" s="193">
        <f t="shared" ca="1" si="75"/>
        <v>0</v>
      </c>
      <c r="G673" s="80">
        <f ca="1">IFERROR(IF(AND(ABS(SUMIFS(D$2:D673,J$2:J673,J673)-SUMIFS(E$2:E673,J$2:J673,J673)+VLOOKUP(J673,Master!B$1:F$101,5,FALSE))&gt;1000,CD&lt;&gt;PD),"XXXXX",IFERROR(SUMIFS(D$2:D673,J$2:J673,J673)-SUMIFS(E$2:E673,J$2:J673,J673)+VLOOKUP(J673,Master!B$1:F$101,5,FALSE),IF(H673&gt;EOF,"","Balance"))),IF(H673&gt;EOF,"","Balance"))</f>
        <v>-72</v>
      </c>
      <c r="H673" s="45">
        <f ca="1">IFERROR(IF(COUNTIF(H$2:H672,H672)&gt;VLOOKUP(H672,LC,2,FALSE),H672+1,H672),"")</f>
        <v>28</v>
      </c>
      <c r="I673" s="45">
        <f ca="1">IFERROR(VLOOKUP(H673,IF(H673=H672,INDIRECT("JournalEntry!"&amp;JournalEntry!D$2214&amp;I672+1&amp;JournalEntry!L$2214),INDIRECT("JournalEntry!"&amp;JournalEntry!C$2214)),2,FALSE),"")</f>
        <v>89</v>
      </c>
      <c r="J673" s="191" t="str">
        <f t="shared" ca="1" si="76"/>
        <v>Bank</v>
      </c>
    </row>
    <row r="674" spans="1:10">
      <c r="A674" s="205">
        <f t="shared" ca="1" si="77"/>
        <v>46</v>
      </c>
      <c r="B674" s="203">
        <f t="shared" ca="1" si="71"/>
        <v>41215</v>
      </c>
      <c r="C674" s="304" t="str">
        <f t="shared" ca="1" si="72"/>
        <v>By Suppliers 8 Rs/- 6</v>
      </c>
      <c r="D674" s="192">
        <f t="shared" ca="1" si="73"/>
        <v>0</v>
      </c>
      <c r="E674" s="192">
        <f t="shared" ca="1" si="74"/>
        <v>6</v>
      </c>
      <c r="F674" s="193">
        <f t="shared" ca="1" si="75"/>
        <v>0</v>
      </c>
      <c r="G674" s="80">
        <f ca="1">IFERROR(IF(AND(ABS(SUMIFS(D$2:D674,J$2:J674,J674)-SUMIFS(E$2:E674,J$2:J674,J674)+VLOOKUP(J674,Master!B$1:F$101,5,FALSE))&gt;1000,CD&lt;&gt;PD),"XXXXX",IFERROR(SUMIFS(D$2:D674,J$2:J674,J674)-SUMIFS(E$2:E674,J$2:J674,J674)+VLOOKUP(J674,Master!B$1:F$101,5,FALSE),IF(H674&gt;EOF,"","Balance"))),IF(H674&gt;EOF,"","Balance"))</f>
        <v>-78</v>
      </c>
      <c r="H674" s="45">
        <f ca="1">IFERROR(IF(COUNTIF(H$2:H673,H673)&gt;VLOOKUP(H673,LC,2,FALSE),H673+1,H673),"")</f>
        <v>28</v>
      </c>
      <c r="I674" s="45">
        <f ca="1">IFERROR(VLOOKUP(H674,IF(H674=H673,INDIRECT("JournalEntry!"&amp;JournalEntry!D$2214&amp;I673+1&amp;JournalEntry!L$2214),INDIRECT("JournalEntry!"&amp;JournalEntry!C$2214)),2,FALSE),"")</f>
        <v>93</v>
      </c>
      <c r="J674" s="191" t="str">
        <f t="shared" ca="1" si="76"/>
        <v>Bank</v>
      </c>
    </row>
    <row r="675" spans="1:10">
      <c r="A675" s="205">
        <f t="shared" ca="1" si="77"/>
        <v>48</v>
      </c>
      <c r="B675" s="203">
        <f t="shared" ca="1" si="71"/>
        <v>41254</v>
      </c>
      <c r="C675" s="304" t="str">
        <f t="shared" ca="1" si="72"/>
        <v>By Suppliers 1 Rs/- 9</v>
      </c>
      <c r="D675" s="192">
        <f t="shared" ca="1" si="73"/>
        <v>0</v>
      </c>
      <c r="E675" s="192">
        <f t="shared" ca="1" si="74"/>
        <v>9</v>
      </c>
      <c r="F675" s="193">
        <f t="shared" ca="1" si="75"/>
        <v>0</v>
      </c>
      <c r="G675" s="80">
        <f ca="1">IFERROR(IF(AND(ABS(SUMIFS(D$2:D675,J$2:J675,J675)-SUMIFS(E$2:E675,J$2:J675,J675)+VLOOKUP(J675,Master!B$1:F$101,5,FALSE))&gt;1000,CD&lt;&gt;PD),"XXXXX",IFERROR(SUMIFS(D$2:D675,J$2:J675,J675)-SUMIFS(E$2:E675,J$2:J675,J675)+VLOOKUP(J675,Master!B$1:F$101,5,FALSE),IF(H675&gt;EOF,"","Balance"))),IF(H675&gt;EOF,"","Balance"))</f>
        <v>-87</v>
      </c>
      <c r="H675" s="45">
        <f ca="1">IFERROR(IF(COUNTIF(H$2:H674,H674)&gt;VLOOKUP(H674,LC,2,FALSE),H674+1,H674),"")</f>
        <v>28</v>
      </c>
      <c r="I675" s="45">
        <f ca="1">IFERROR(VLOOKUP(H675,IF(H675=H674,INDIRECT("JournalEntry!"&amp;JournalEntry!D$2214&amp;I674+1&amp;JournalEntry!L$2214),INDIRECT("JournalEntry!"&amp;JournalEntry!C$2214)),2,FALSE),"")</f>
        <v>97</v>
      </c>
      <c r="J675" s="191" t="str">
        <f t="shared" ca="1" si="76"/>
        <v>Bank</v>
      </c>
    </row>
    <row r="676" spans="1:10">
      <c r="A676" s="205">
        <f t="shared" ca="1" si="77"/>
        <v>50</v>
      </c>
      <c r="B676" s="203">
        <f t="shared" ca="1" si="71"/>
        <v>41162</v>
      </c>
      <c r="C676" s="304" t="str">
        <f t="shared" ca="1" si="72"/>
        <v>By Suppliers 3 Rs/- 9</v>
      </c>
      <c r="D676" s="192">
        <f t="shared" ca="1" si="73"/>
        <v>0</v>
      </c>
      <c r="E676" s="192">
        <f t="shared" ca="1" si="74"/>
        <v>9</v>
      </c>
      <c r="F676" s="193">
        <f t="shared" ca="1" si="75"/>
        <v>0</v>
      </c>
      <c r="G676" s="80">
        <f ca="1">IFERROR(IF(AND(ABS(SUMIFS(D$2:D676,J$2:J676,J676)-SUMIFS(E$2:E676,J$2:J676,J676)+VLOOKUP(J676,Master!B$1:F$101,5,FALSE))&gt;1000,CD&lt;&gt;PD),"XXXXX",IFERROR(SUMIFS(D$2:D676,J$2:J676,J676)-SUMIFS(E$2:E676,J$2:J676,J676)+VLOOKUP(J676,Master!B$1:F$101,5,FALSE),IF(H676&gt;EOF,"","Balance"))),IF(H676&gt;EOF,"","Balance"))</f>
        <v>-96</v>
      </c>
      <c r="H676" s="45">
        <f ca="1">IFERROR(IF(COUNTIF(H$2:H675,H675)&gt;VLOOKUP(H675,LC,2,FALSE),H675+1,H675),"")</f>
        <v>28</v>
      </c>
      <c r="I676" s="45">
        <f ca="1">IFERROR(VLOOKUP(H676,IF(H676=H675,INDIRECT("JournalEntry!"&amp;JournalEntry!D$2214&amp;I675+1&amp;JournalEntry!L$2214),INDIRECT("JournalEntry!"&amp;JournalEntry!C$2214)),2,FALSE),"")</f>
        <v>101</v>
      </c>
      <c r="J676" s="191" t="str">
        <f t="shared" ca="1" si="76"/>
        <v>Bank</v>
      </c>
    </row>
    <row r="677" spans="1:10">
      <c r="A677" s="205">
        <f t="shared" ca="1" si="77"/>
        <v>52</v>
      </c>
      <c r="B677" s="203">
        <f t="shared" ca="1" si="71"/>
        <v>41228</v>
      </c>
      <c r="C677" s="304" t="str">
        <f t="shared" ca="1" si="72"/>
        <v>By Suppliers 1 Rs/- 3</v>
      </c>
      <c r="D677" s="192">
        <f t="shared" ca="1" si="73"/>
        <v>0</v>
      </c>
      <c r="E677" s="192">
        <f t="shared" ca="1" si="74"/>
        <v>3</v>
      </c>
      <c r="F677" s="193">
        <f t="shared" ca="1" si="75"/>
        <v>0</v>
      </c>
      <c r="G677" s="80">
        <f ca="1">IFERROR(IF(AND(ABS(SUMIFS(D$2:D677,J$2:J677,J677)-SUMIFS(E$2:E677,J$2:J677,J677)+VLOOKUP(J677,Master!B$1:F$101,5,FALSE))&gt;1000,CD&lt;&gt;PD),"XXXXX",IFERROR(SUMIFS(D$2:D677,J$2:J677,J677)-SUMIFS(E$2:E677,J$2:J677,J677)+VLOOKUP(J677,Master!B$1:F$101,5,FALSE),IF(H677&gt;EOF,"","Balance"))),IF(H677&gt;EOF,"","Balance"))</f>
        <v>-99</v>
      </c>
      <c r="H677" s="45">
        <f ca="1">IFERROR(IF(COUNTIF(H$2:H676,H676)&gt;VLOOKUP(H676,LC,2,FALSE),H676+1,H676),"")</f>
        <v>28</v>
      </c>
      <c r="I677" s="45">
        <f ca="1">IFERROR(VLOOKUP(H677,IF(H677=H676,INDIRECT("JournalEntry!"&amp;JournalEntry!D$2214&amp;I676+1&amp;JournalEntry!L$2214),INDIRECT("JournalEntry!"&amp;JournalEntry!C$2214)),2,FALSE),"")</f>
        <v>105</v>
      </c>
      <c r="J677" s="191" t="str">
        <f t="shared" ca="1" si="76"/>
        <v>Bank</v>
      </c>
    </row>
    <row r="678" spans="1:10">
      <c r="A678" s="205">
        <f t="shared" ca="1" si="77"/>
        <v>54</v>
      </c>
      <c r="B678" s="203">
        <f t="shared" ca="1" si="71"/>
        <v>41183</v>
      </c>
      <c r="C678" s="304" t="str">
        <f t="shared" ca="1" si="72"/>
        <v>By Suppliers 6 Rs/- 1</v>
      </c>
      <c r="D678" s="192">
        <f t="shared" ca="1" si="73"/>
        <v>0</v>
      </c>
      <c r="E678" s="192">
        <f t="shared" ca="1" si="74"/>
        <v>1</v>
      </c>
      <c r="F678" s="193">
        <f t="shared" ca="1" si="75"/>
        <v>0</v>
      </c>
      <c r="G678" s="80">
        <f ca="1">IFERROR(IF(AND(ABS(SUMIFS(D$2:D678,J$2:J678,J678)-SUMIFS(E$2:E678,J$2:J678,J678)+VLOOKUP(J678,Master!B$1:F$101,5,FALSE))&gt;1000,CD&lt;&gt;PD),"XXXXX",IFERROR(SUMIFS(D$2:D678,J$2:J678,J678)-SUMIFS(E$2:E678,J$2:J678,J678)+VLOOKUP(J678,Master!B$1:F$101,5,FALSE),IF(H678&gt;EOF,"","Balance"))),IF(H678&gt;EOF,"","Balance"))</f>
        <v>-100</v>
      </c>
      <c r="H678" s="45">
        <f ca="1">IFERROR(IF(COUNTIF(H$2:H677,H677)&gt;VLOOKUP(H677,LC,2,FALSE),H677+1,H677),"")</f>
        <v>28</v>
      </c>
      <c r="I678" s="45">
        <f ca="1">IFERROR(VLOOKUP(H678,IF(H678=H677,INDIRECT("JournalEntry!"&amp;JournalEntry!D$2214&amp;I677+1&amp;JournalEntry!L$2214),INDIRECT("JournalEntry!"&amp;JournalEntry!C$2214)),2,FALSE),"")</f>
        <v>109</v>
      </c>
      <c r="J678" s="191" t="str">
        <f t="shared" ca="1" si="76"/>
        <v>Bank</v>
      </c>
    </row>
    <row r="679" spans="1:10">
      <c r="A679" s="205">
        <f t="shared" ca="1" si="77"/>
        <v>56</v>
      </c>
      <c r="B679" s="203">
        <f t="shared" ca="1" si="71"/>
        <v>41114</v>
      </c>
      <c r="C679" s="304" t="str">
        <f t="shared" ca="1" si="72"/>
        <v>By Suppliers 3 Rs/- 1</v>
      </c>
      <c r="D679" s="192">
        <f t="shared" ca="1" si="73"/>
        <v>0</v>
      </c>
      <c r="E679" s="192">
        <f t="shared" ca="1" si="74"/>
        <v>1</v>
      </c>
      <c r="F679" s="193">
        <f t="shared" ca="1" si="75"/>
        <v>0</v>
      </c>
      <c r="G679" s="80">
        <f ca="1">IFERROR(IF(AND(ABS(SUMIFS(D$2:D679,J$2:J679,J679)-SUMIFS(E$2:E679,J$2:J679,J679)+VLOOKUP(J679,Master!B$1:F$101,5,FALSE))&gt;1000,CD&lt;&gt;PD),"XXXXX",IFERROR(SUMIFS(D$2:D679,J$2:J679,J679)-SUMIFS(E$2:E679,J$2:J679,J679)+VLOOKUP(J679,Master!B$1:F$101,5,FALSE),IF(H679&gt;EOF,"","Balance"))),IF(H679&gt;EOF,"","Balance"))</f>
        <v>-101</v>
      </c>
      <c r="H679" s="45">
        <f ca="1">IFERROR(IF(COUNTIF(H$2:H678,H678)&gt;VLOOKUP(H678,LC,2,FALSE),H678+1,H678),"")</f>
        <v>28</v>
      </c>
      <c r="I679" s="45">
        <f ca="1">IFERROR(VLOOKUP(H679,IF(H679=H678,INDIRECT("JournalEntry!"&amp;JournalEntry!D$2214&amp;I678+1&amp;JournalEntry!L$2214),INDIRECT("JournalEntry!"&amp;JournalEntry!C$2214)),2,FALSE),"")</f>
        <v>113</v>
      </c>
      <c r="J679" s="191" t="str">
        <f t="shared" ca="1" si="76"/>
        <v>Bank</v>
      </c>
    </row>
    <row r="680" spans="1:10">
      <c r="A680" s="205">
        <f t="shared" ca="1" si="77"/>
        <v>58</v>
      </c>
      <c r="B680" s="203">
        <f t="shared" ca="1" si="71"/>
        <v>41204</v>
      </c>
      <c r="C680" s="304" t="str">
        <f t="shared" ca="1" si="72"/>
        <v>By Suppliers 3 Rs/- 10</v>
      </c>
      <c r="D680" s="192">
        <f t="shared" ca="1" si="73"/>
        <v>0</v>
      </c>
      <c r="E680" s="192">
        <f t="shared" ca="1" si="74"/>
        <v>10</v>
      </c>
      <c r="F680" s="193">
        <f t="shared" ca="1" si="75"/>
        <v>0</v>
      </c>
      <c r="G680" s="80">
        <f ca="1">IFERROR(IF(AND(ABS(SUMIFS(D$2:D680,J$2:J680,J680)-SUMIFS(E$2:E680,J$2:J680,J680)+VLOOKUP(J680,Master!B$1:F$101,5,FALSE))&gt;1000,CD&lt;&gt;PD),"XXXXX",IFERROR(SUMIFS(D$2:D680,J$2:J680,J680)-SUMIFS(E$2:E680,J$2:J680,J680)+VLOOKUP(J680,Master!B$1:F$101,5,FALSE),IF(H680&gt;EOF,"","Balance"))),IF(H680&gt;EOF,"","Balance"))</f>
        <v>-111</v>
      </c>
      <c r="H680" s="45">
        <f ca="1">IFERROR(IF(COUNTIF(H$2:H679,H679)&gt;VLOOKUP(H679,LC,2,FALSE),H679+1,H679),"")</f>
        <v>28</v>
      </c>
      <c r="I680" s="45">
        <f ca="1">IFERROR(VLOOKUP(H680,IF(H680=H679,INDIRECT("JournalEntry!"&amp;JournalEntry!D$2214&amp;I679+1&amp;JournalEntry!L$2214),INDIRECT("JournalEntry!"&amp;JournalEntry!C$2214)),2,FALSE),"")</f>
        <v>117</v>
      </c>
      <c r="J680" s="191" t="str">
        <f t="shared" ca="1" si="76"/>
        <v>Bank</v>
      </c>
    </row>
    <row r="681" spans="1:10">
      <c r="A681" s="205">
        <f t="shared" ca="1" si="77"/>
        <v>60</v>
      </c>
      <c r="B681" s="203">
        <f t="shared" ca="1" si="71"/>
        <v>41053</v>
      </c>
      <c r="C681" s="304" t="str">
        <f t="shared" ca="1" si="72"/>
        <v>By Suppliers 8 Rs/- 1</v>
      </c>
      <c r="D681" s="192">
        <f t="shared" ca="1" si="73"/>
        <v>0</v>
      </c>
      <c r="E681" s="192">
        <f t="shared" ca="1" si="74"/>
        <v>1</v>
      </c>
      <c r="F681" s="193">
        <f t="shared" ca="1" si="75"/>
        <v>0</v>
      </c>
      <c r="G681" s="80">
        <f ca="1">IFERROR(IF(AND(ABS(SUMIFS(D$2:D681,J$2:J681,J681)-SUMIFS(E$2:E681,J$2:J681,J681)+VLOOKUP(J681,Master!B$1:F$101,5,FALSE))&gt;1000,CD&lt;&gt;PD),"XXXXX",IFERROR(SUMIFS(D$2:D681,J$2:J681,J681)-SUMIFS(E$2:E681,J$2:J681,J681)+VLOOKUP(J681,Master!B$1:F$101,5,FALSE),IF(H681&gt;EOF,"","Balance"))),IF(H681&gt;EOF,"","Balance"))</f>
        <v>-112</v>
      </c>
      <c r="H681" s="45">
        <f ca="1">IFERROR(IF(COUNTIF(H$2:H680,H680)&gt;VLOOKUP(H680,LC,2,FALSE),H680+1,H680),"")</f>
        <v>28</v>
      </c>
      <c r="I681" s="45">
        <f ca="1">IFERROR(VLOOKUP(H681,IF(H681=H680,INDIRECT("JournalEntry!"&amp;JournalEntry!D$2214&amp;I680+1&amp;JournalEntry!L$2214),INDIRECT("JournalEntry!"&amp;JournalEntry!C$2214)),2,FALSE),"")</f>
        <v>121</v>
      </c>
      <c r="J681" s="191" t="str">
        <f t="shared" ca="1" si="76"/>
        <v>Bank</v>
      </c>
    </row>
    <row r="682" spans="1:10">
      <c r="A682" s="205">
        <f t="shared" ca="1" si="77"/>
        <v>62</v>
      </c>
      <c r="B682" s="203">
        <f t="shared" ca="1" si="71"/>
        <v>41086</v>
      </c>
      <c r="C682" s="304" t="str">
        <f t="shared" ca="1" si="72"/>
        <v>By Suppliers 1 Rs/- 8</v>
      </c>
      <c r="D682" s="192">
        <f t="shared" ca="1" si="73"/>
        <v>0</v>
      </c>
      <c r="E682" s="192">
        <f t="shared" ca="1" si="74"/>
        <v>8</v>
      </c>
      <c r="F682" s="193">
        <f t="shared" ca="1" si="75"/>
        <v>0</v>
      </c>
      <c r="G682" s="80">
        <f ca="1">IFERROR(IF(AND(ABS(SUMIFS(D$2:D682,J$2:J682,J682)-SUMIFS(E$2:E682,J$2:J682,J682)+VLOOKUP(J682,Master!B$1:F$101,5,FALSE))&gt;1000,CD&lt;&gt;PD),"XXXXX",IFERROR(SUMIFS(D$2:D682,J$2:J682,J682)-SUMIFS(E$2:E682,J$2:J682,J682)+VLOOKUP(J682,Master!B$1:F$101,5,FALSE),IF(H682&gt;EOF,"","Balance"))),IF(H682&gt;EOF,"","Balance"))</f>
        <v>-120</v>
      </c>
      <c r="H682" s="45">
        <f ca="1">IFERROR(IF(COUNTIF(H$2:H681,H681)&gt;VLOOKUP(H681,LC,2,FALSE),H681+1,H681),"")</f>
        <v>28</v>
      </c>
      <c r="I682" s="45">
        <f ca="1">IFERROR(VLOOKUP(H682,IF(H682=H681,INDIRECT("JournalEntry!"&amp;JournalEntry!D$2214&amp;I681+1&amp;JournalEntry!L$2214),INDIRECT("JournalEntry!"&amp;JournalEntry!C$2214)),2,FALSE),"")</f>
        <v>125</v>
      </c>
      <c r="J682" s="191" t="str">
        <f t="shared" ca="1" si="76"/>
        <v>Bank</v>
      </c>
    </row>
    <row r="683" spans="1:10">
      <c r="A683" s="205">
        <f t="shared" ca="1" si="77"/>
        <v>64</v>
      </c>
      <c r="B683" s="203">
        <f t="shared" ca="1" si="71"/>
        <v>41236</v>
      </c>
      <c r="C683" s="304" t="str">
        <f t="shared" ca="1" si="72"/>
        <v>By Suppliers 4 Rs/- 9</v>
      </c>
      <c r="D683" s="192">
        <f t="shared" ca="1" si="73"/>
        <v>0</v>
      </c>
      <c r="E683" s="192">
        <f t="shared" ca="1" si="74"/>
        <v>9</v>
      </c>
      <c r="F683" s="193">
        <f t="shared" ca="1" si="75"/>
        <v>0</v>
      </c>
      <c r="G683" s="80">
        <f ca="1">IFERROR(IF(AND(ABS(SUMIFS(D$2:D683,J$2:J683,J683)-SUMIFS(E$2:E683,J$2:J683,J683)+VLOOKUP(J683,Master!B$1:F$101,5,FALSE))&gt;1000,CD&lt;&gt;PD),"XXXXX",IFERROR(SUMIFS(D$2:D683,J$2:J683,J683)-SUMIFS(E$2:E683,J$2:J683,J683)+VLOOKUP(J683,Master!B$1:F$101,5,FALSE),IF(H683&gt;EOF,"","Balance"))),IF(H683&gt;EOF,"","Balance"))</f>
        <v>-129</v>
      </c>
      <c r="H683" s="45">
        <f ca="1">IFERROR(IF(COUNTIF(H$2:H682,H682)&gt;VLOOKUP(H682,LC,2,FALSE),H682+1,H682),"")</f>
        <v>28</v>
      </c>
      <c r="I683" s="45">
        <f ca="1">IFERROR(VLOOKUP(H683,IF(H683=H682,INDIRECT("JournalEntry!"&amp;JournalEntry!D$2214&amp;I682+1&amp;JournalEntry!L$2214),INDIRECT("JournalEntry!"&amp;JournalEntry!C$2214)),2,FALSE),"")</f>
        <v>129</v>
      </c>
      <c r="J683" s="191" t="str">
        <f t="shared" ca="1" si="76"/>
        <v>Bank</v>
      </c>
    </row>
    <row r="684" spans="1:10">
      <c r="A684" s="205">
        <f t="shared" ca="1" si="77"/>
        <v>66</v>
      </c>
      <c r="B684" s="203">
        <f t="shared" ca="1" si="71"/>
        <v>41011</v>
      </c>
      <c r="C684" s="304" t="str">
        <f t="shared" ca="1" si="72"/>
        <v>By Suppliers 4 Rs/- 2</v>
      </c>
      <c r="D684" s="192">
        <f t="shared" ca="1" si="73"/>
        <v>0</v>
      </c>
      <c r="E684" s="192">
        <f t="shared" ca="1" si="74"/>
        <v>2</v>
      </c>
      <c r="F684" s="193">
        <f t="shared" ca="1" si="75"/>
        <v>0</v>
      </c>
      <c r="G684" s="80">
        <f ca="1">IFERROR(IF(AND(ABS(SUMIFS(D$2:D684,J$2:J684,J684)-SUMIFS(E$2:E684,J$2:J684,J684)+VLOOKUP(J684,Master!B$1:F$101,5,FALSE))&gt;1000,CD&lt;&gt;PD),"XXXXX",IFERROR(SUMIFS(D$2:D684,J$2:J684,J684)-SUMIFS(E$2:E684,J$2:J684,J684)+VLOOKUP(J684,Master!B$1:F$101,5,FALSE),IF(H684&gt;EOF,"","Balance"))),IF(H684&gt;EOF,"","Balance"))</f>
        <v>-131</v>
      </c>
      <c r="H684" s="45">
        <f ca="1">IFERROR(IF(COUNTIF(H$2:H683,H683)&gt;VLOOKUP(H683,LC,2,FALSE),H683+1,H683),"")</f>
        <v>28</v>
      </c>
      <c r="I684" s="45">
        <f ca="1">IFERROR(VLOOKUP(H684,IF(H684=H683,INDIRECT("JournalEntry!"&amp;JournalEntry!D$2214&amp;I683+1&amp;JournalEntry!L$2214),INDIRECT("JournalEntry!"&amp;JournalEntry!C$2214)),2,FALSE),"")</f>
        <v>133</v>
      </c>
      <c r="J684" s="191" t="str">
        <f t="shared" ca="1" si="76"/>
        <v>Bank</v>
      </c>
    </row>
    <row r="685" spans="1:10">
      <c r="A685" s="205">
        <f t="shared" ca="1" si="77"/>
        <v>68</v>
      </c>
      <c r="B685" s="203">
        <f t="shared" ca="1" si="71"/>
        <v>41245</v>
      </c>
      <c r="C685" s="304" t="str">
        <f t="shared" ca="1" si="72"/>
        <v>By Suppliers 8 Rs/- 5</v>
      </c>
      <c r="D685" s="192">
        <f t="shared" ca="1" si="73"/>
        <v>0</v>
      </c>
      <c r="E685" s="192">
        <f t="shared" ca="1" si="74"/>
        <v>5</v>
      </c>
      <c r="F685" s="193">
        <f t="shared" ca="1" si="75"/>
        <v>0</v>
      </c>
      <c r="G685" s="80">
        <f ca="1">IFERROR(IF(AND(ABS(SUMIFS(D$2:D685,J$2:J685,J685)-SUMIFS(E$2:E685,J$2:J685,J685)+VLOOKUP(J685,Master!B$1:F$101,5,FALSE))&gt;1000,CD&lt;&gt;PD),"XXXXX",IFERROR(SUMIFS(D$2:D685,J$2:J685,J685)-SUMIFS(E$2:E685,J$2:J685,J685)+VLOOKUP(J685,Master!B$1:F$101,5,FALSE),IF(H685&gt;EOF,"","Balance"))),IF(H685&gt;EOF,"","Balance"))</f>
        <v>-136</v>
      </c>
      <c r="H685" s="45">
        <f ca="1">IFERROR(IF(COUNTIF(H$2:H684,H684)&gt;VLOOKUP(H684,LC,2,FALSE),H684+1,H684),"")</f>
        <v>28</v>
      </c>
      <c r="I685" s="45">
        <f ca="1">IFERROR(VLOOKUP(H685,IF(H685=H684,INDIRECT("JournalEntry!"&amp;JournalEntry!D$2214&amp;I684+1&amp;JournalEntry!L$2214),INDIRECT("JournalEntry!"&amp;JournalEntry!C$2214)),2,FALSE),"")</f>
        <v>137</v>
      </c>
      <c r="J685" s="191" t="str">
        <f t="shared" ca="1" si="76"/>
        <v>Bank</v>
      </c>
    </row>
    <row r="686" spans="1:10">
      <c r="A686" s="205">
        <f t="shared" ca="1" si="77"/>
        <v>70</v>
      </c>
      <c r="B686" s="203">
        <f t="shared" ca="1" si="71"/>
        <v>41162</v>
      </c>
      <c r="C686" s="304" t="str">
        <f t="shared" ca="1" si="72"/>
        <v>By Suppliers 4 Rs/- 3</v>
      </c>
      <c r="D686" s="192">
        <f t="shared" ca="1" si="73"/>
        <v>0</v>
      </c>
      <c r="E686" s="192">
        <f t="shared" ca="1" si="74"/>
        <v>3</v>
      </c>
      <c r="F686" s="193">
        <f t="shared" ca="1" si="75"/>
        <v>0</v>
      </c>
      <c r="G686" s="80">
        <f ca="1">IFERROR(IF(AND(ABS(SUMIFS(D$2:D686,J$2:J686,J686)-SUMIFS(E$2:E686,J$2:J686,J686)+VLOOKUP(J686,Master!B$1:F$101,5,FALSE))&gt;1000,CD&lt;&gt;PD),"XXXXX",IFERROR(SUMIFS(D$2:D686,J$2:J686,J686)-SUMIFS(E$2:E686,J$2:J686,J686)+VLOOKUP(J686,Master!B$1:F$101,5,FALSE),IF(H686&gt;EOF,"","Balance"))),IF(H686&gt;EOF,"","Balance"))</f>
        <v>-139</v>
      </c>
      <c r="H686" s="45">
        <f ca="1">IFERROR(IF(COUNTIF(H$2:H685,H685)&gt;VLOOKUP(H685,LC,2,FALSE),H685+1,H685),"")</f>
        <v>28</v>
      </c>
      <c r="I686" s="45">
        <f ca="1">IFERROR(VLOOKUP(H686,IF(H686=H685,INDIRECT("JournalEntry!"&amp;JournalEntry!D$2214&amp;I685+1&amp;JournalEntry!L$2214),INDIRECT("JournalEntry!"&amp;JournalEntry!C$2214)),2,FALSE),"")</f>
        <v>141</v>
      </c>
      <c r="J686" s="191" t="str">
        <f t="shared" ca="1" si="76"/>
        <v>Bank</v>
      </c>
    </row>
    <row r="687" spans="1:10">
      <c r="A687" s="205">
        <f t="shared" ca="1" si="77"/>
        <v>72</v>
      </c>
      <c r="B687" s="203">
        <f t="shared" ca="1" si="71"/>
        <v>41231</v>
      </c>
      <c r="C687" s="304" t="str">
        <f t="shared" ca="1" si="72"/>
        <v>By Suppliers 6 Rs/- 9</v>
      </c>
      <c r="D687" s="192">
        <f t="shared" ca="1" si="73"/>
        <v>0</v>
      </c>
      <c r="E687" s="192">
        <f t="shared" ca="1" si="74"/>
        <v>9</v>
      </c>
      <c r="F687" s="193">
        <f t="shared" ca="1" si="75"/>
        <v>0</v>
      </c>
      <c r="G687" s="80">
        <f ca="1">IFERROR(IF(AND(ABS(SUMIFS(D$2:D687,J$2:J687,J687)-SUMIFS(E$2:E687,J$2:J687,J687)+VLOOKUP(J687,Master!B$1:F$101,5,FALSE))&gt;1000,CD&lt;&gt;PD),"XXXXX",IFERROR(SUMIFS(D$2:D687,J$2:J687,J687)-SUMIFS(E$2:E687,J$2:J687,J687)+VLOOKUP(J687,Master!B$1:F$101,5,FALSE),IF(H687&gt;EOF,"","Balance"))),IF(H687&gt;EOF,"","Balance"))</f>
        <v>-148</v>
      </c>
      <c r="H687" s="45">
        <f ca="1">IFERROR(IF(COUNTIF(H$2:H686,H686)&gt;VLOOKUP(H686,LC,2,FALSE),H686+1,H686),"")</f>
        <v>28</v>
      </c>
      <c r="I687" s="45">
        <f ca="1">IFERROR(VLOOKUP(H687,IF(H687=H686,INDIRECT("JournalEntry!"&amp;JournalEntry!D$2214&amp;I686+1&amp;JournalEntry!L$2214),INDIRECT("JournalEntry!"&amp;JournalEntry!C$2214)),2,FALSE),"")</f>
        <v>145</v>
      </c>
      <c r="J687" s="191" t="str">
        <f t="shared" ca="1" si="76"/>
        <v>Bank</v>
      </c>
    </row>
    <row r="688" spans="1:10">
      <c r="A688" s="205">
        <f t="shared" ca="1" si="77"/>
        <v>100</v>
      </c>
      <c r="B688" s="203">
        <f t="shared" ca="1" si="71"/>
        <v>41087</v>
      </c>
      <c r="C688" s="304" t="str">
        <f t="shared" ca="1" si="72"/>
        <v>By Customers 1 Rs/- 1</v>
      </c>
      <c r="D688" s="192">
        <f t="shared" ca="1" si="73"/>
        <v>1</v>
      </c>
      <c r="E688" s="192">
        <f t="shared" ca="1" si="74"/>
        <v>0</v>
      </c>
      <c r="F688" s="193">
        <f t="shared" ca="1" si="75"/>
        <v>0</v>
      </c>
      <c r="G688" s="80">
        <f ca="1">IFERROR(IF(AND(ABS(SUMIFS(D$2:D688,J$2:J688,J688)-SUMIFS(E$2:E688,J$2:J688,J688)+VLOOKUP(J688,Master!B$1:F$101,5,FALSE))&gt;1000,CD&lt;&gt;PD),"XXXXX",IFERROR(SUMIFS(D$2:D688,J$2:J688,J688)-SUMIFS(E$2:E688,J$2:J688,J688)+VLOOKUP(J688,Master!B$1:F$101,5,FALSE),IF(H688&gt;EOF,"","Balance"))),IF(H688&gt;EOF,"","Balance"))</f>
        <v>-147</v>
      </c>
      <c r="H688" s="45">
        <f ca="1">IFERROR(IF(COUNTIF(H$2:H687,H687)&gt;VLOOKUP(H687,LC,2,FALSE),H687+1,H687),"")</f>
        <v>28</v>
      </c>
      <c r="I688" s="45">
        <f ca="1">IFERROR(VLOOKUP(H688,IF(H688=H687,INDIRECT("JournalEntry!"&amp;JournalEntry!D$2214&amp;I687+1&amp;JournalEntry!L$2214),INDIRECT("JournalEntry!"&amp;JournalEntry!C$2214)),2,FALSE),"")</f>
        <v>201</v>
      </c>
      <c r="J688" s="191" t="str">
        <f t="shared" ca="1" si="76"/>
        <v>Bank</v>
      </c>
    </row>
    <row r="689" spans="1:10">
      <c r="A689" s="205">
        <f t="shared" ca="1" si="77"/>
        <v>102</v>
      </c>
      <c r="B689" s="203">
        <f t="shared" ca="1" si="71"/>
        <v>41171</v>
      </c>
      <c r="C689" s="304" t="str">
        <f t="shared" ca="1" si="72"/>
        <v>By Customers 6 Rs/- 8</v>
      </c>
      <c r="D689" s="192">
        <f t="shared" ca="1" si="73"/>
        <v>8</v>
      </c>
      <c r="E689" s="192">
        <f t="shared" ca="1" si="74"/>
        <v>0</v>
      </c>
      <c r="F689" s="193">
        <f t="shared" ca="1" si="75"/>
        <v>0</v>
      </c>
      <c r="G689" s="80">
        <f ca="1">IFERROR(IF(AND(ABS(SUMIFS(D$2:D689,J$2:J689,J689)-SUMIFS(E$2:E689,J$2:J689,J689)+VLOOKUP(J689,Master!B$1:F$101,5,FALSE))&gt;1000,CD&lt;&gt;PD),"XXXXX",IFERROR(SUMIFS(D$2:D689,J$2:J689,J689)-SUMIFS(E$2:E689,J$2:J689,J689)+VLOOKUP(J689,Master!B$1:F$101,5,FALSE),IF(H689&gt;EOF,"","Balance"))),IF(H689&gt;EOF,"","Balance"))</f>
        <v>-139</v>
      </c>
      <c r="H689" s="45">
        <f ca="1">IFERROR(IF(COUNTIF(H$2:H688,H688)&gt;VLOOKUP(H688,LC,2,FALSE),H688+1,H688),"")</f>
        <v>28</v>
      </c>
      <c r="I689" s="45">
        <f ca="1">IFERROR(VLOOKUP(H689,IF(H689=H688,INDIRECT("JournalEntry!"&amp;JournalEntry!D$2214&amp;I688+1&amp;JournalEntry!L$2214),INDIRECT("JournalEntry!"&amp;JournalEntry!C$2214)),2,FALSE),"")</f>
        <v>205</v>
      </c>
      <c r="J689" s="191" t="str">
        <f t="shared" ca="1" si="76"/>
        <v>Bank</v>
      </c>
    </row>
    <row r="690" spans="1:10">
      <c r="A690" s="205">
        <f t="shared" ca="1" si="77"/>
        <v>104</v>
      </c>
      <c r="B690" s="203">
        <f t="shared" ca="1" si="71"/>
        <v>41192</v>
      </c>
      <c r="C690" s="304" t="str">
        <f t="shared" ca="1" si="72"/>
        <v>By Customers 4 Rs/- 3</v>
      </c>
      <c r="D690" s="192">
        <f t="shared" ca="1" si="73"/>
        <v>3</v>
      </c>
      <c r="E690" s="192">
        <f t="shared" ca="1" si="74"/>
        <v>0</v>
      </c>
      <c r="F690" s="193">
        <f t="shared" ca="1" si="75"/>
        <v>0</v>
      </c>
      <c r="G690" s="80">
        <f ca="1">IFERROR(IF(AND(ABS(SUMIFS(D$2:D690,J$2:J690,J690)-SUMIFS(E$2:E690,J$2:J690,J690)+VLOOKUP(J690,Master!B$1:F$101,5,FALSE))&gt;1000,CD&lt;&gt;PD),"XXXXX",IFERROR(SUMIFS(D$2:D690,J$2:J690,J690)-SUMIFS(E$2:E690,J$2:J690,J690)+VLOOKUP(J690,Master!B$1:F$101,5,FALSE),IF(H690&gt;EOF,"","Balance"))),IF(H690&gt;EOF,"","Balance"))</f>
        <v>-136</v>
      </c>
      <c r="H690" s="45">
        <f ca="1">IFERROR(IF(COUNTIF(H$2:H689,H689)&gt;VLOOKUP(H689,LC,2,FALSE),H689+1,H689),"")</f>
        <v>28</v>
      </c>
      <c r="I690" s="45">
        <f ca="1">IFERROR(VLOOKUP(H690,IF(H690=H689,INDIRECT("JournalEntry!"&amp;JournalEntry!D$2214&amp;I689+1&amp;JournalEntry!L$2214),INDIRECT("JournalEntry!"&amp;JournalEntry!C$2214)),2,FALSE),"")</f>
        <v>209</v>
      </c>
      <c r="J690" s="191" t="str">
        <f t="shared" ca="1" si="76"/>
        <v>Bank</v>
      </c>
    </row>
    <row r="691" spans="1:10">
      <c r="A691" s="205">
        <f t="shared" ca="1" si="77"/>
        <v>106</v>
      </c>
      <c r="B691" s="203">
        <f t="shared" ca="1" si="71"/>
        <v>41227</v>
      </c>
      <c r="C691" s="304" t="str">
        <f t="shared" ca="1" si="72"/>
        <v>By Customers 7 Rs/- 5</v>
      </c>
      <c r="D691" s="192">
        <f t="shared" ca="1" si="73"/>
        <v>5</v>
      </c>
      <c r="E691" s="192">
        <f t="shared" ca="1" si="74"/>
        <v>0</v>
      </c>
      <c r="F691" s="193">
        <f t="shared" ca="1" si="75"/>
        <v>0</v>
      </c>
      <c r="G691" s="80">
        <f ca="1">IFERROR(IF(AND(ABS(SUMIFS(D$2:D691,J$2:J691,J691)-SUMIFS(E$2:E691,J$2:J691,J691)+VLOOKUP(J691,Master!B$1:F$101,5,FALSE))&gt;1000,CD&lt;&gt;PD),"XXXXX",IFERROR(SUMIFS(D$2:D691,J$2:J691,J691)-SUMIFS(E$2:E691,J$2:J691,J691)+VLOOKUP(J691,Master!B$1:F$101,5,FALSE),IF(H691&gt;EOF,"","Balance"))),IF(H691&gt;EOF,"","Balance"))</f>
        <v>-131</v>
      </c>
      <c r="H691" s="45">
        <f ca="1">IFERROR(IF(COUNTIF(H$2:H690,H690)&gt;VLOOKUP(H690,LC,2,FALSE),H690+1,H690),"")</f>
        <v>28</v>
      </c>
      <c r="I691" s="45">
        <f ca="1">IFERROR(VLOOKUP(H691,IF(H691=H690,INDIRECT("JournalEntry!"&amp;JournalEntry!D$2214&amp;I690+1&amp;JournalEntry!L$2214),INDIRECT("JournalEntry!"&amp;JournalEntry!C$2214)),2,FALSE),"")</f>
        <v>213</v>
      </c>
      <c r="J691" s="191" t="str">
        <f t="shared" ca="1" si="76"/>
        <v>Bank</v>
      </c>
    </row>
    <row r="692" spans="1:10">
      <c r="A692" s="205">
        <f t="shared" ca="1" si="77"/>
        <v>108</v>
      </c>
      <c r="B692" s="203">
        <f t="shared" ca="1" si="71"/>
        <v>41099</v>
      </c>
      <c r="C692" s="304" t="str">
        <f t="shared" ca="1" si="72"/>
        <v>By Customers 8 Rs/- 7</v>
      </c>
      <c r="D692" s="192">
        <f t="shared" ca="1" si="73"/>
        <v>7</v>
      </c>
      <c r="E692" s="192">
        <f t="shared" ca="1" si="74"/>
        <v>0</v>
      </c>
      <c r="F692" s="193">
        <f t="shared" ca="1" si="75"/>
        <v>0</v>
      </c>
      <c r="G692" s="80">
        <f ca="1">IFERROR(IF(AND(ABS(SUMIFS(D$2:D692,J$2:J692,J692)-SUMIFS(E$2:E692,J$2:J692,J692)+VLOOKUP(J692,Master!B$1:F$101,5,FALSE))&gt;1000,CD&lt;&gt;PD),"XXXXX",IFERROR(SUMIFS(D$2:D692,J$2:J692,J692)-SUMIFS(E$2:E692,J$2:J692,J692)+VLOOKUP(J692,Master!B$1:F$101,5,FALSE),IF(H692&gt;EOF,"","Balance"))),IF(H692&gt;EOF,"","Balance"))</f>
        <v>-124</v>
      </c>
      <c r="H692" s="45">
        <f ca="1">IFERROR(IF(COUNTIF(H$2:H691,H691)&gt;VLOOKUP(H691,LC,2,FALSE),H691+1,H691),"")</f>
        <v>28</v>
      </c>
      <c r="I692" s="45">
        <f ca="1">IFERROR(VLOOKUP(H692,IF(H692=H691,INDIRECT("JournalEntry!"&amp;JournalEntry!D$2214&amp;I691+1&amp;JournalEntry!L$2214),INDIRECT("JournalEntry!"&amp;JournalEntry!C$2214)),2,FALSE),"")</f>
        <v>217</v>
      </c>
      <c r="J692" s="191" t="str">
        <f t="shared" ca="1" si="76"/>
        <v>Bank</v>
      </c>
    </row>
    <row r="693" spans="1:10">
      <c r="A693" s="205">
        <f t="shared" ca="1" si="77"/>
        <v>110</v>
      </c>
      <c r="B693" s="203">
        <f t="shared" ca="1" si="71"/>
        <v>41094</v>
      </c>
      <c r="C693" s="304" t="str">
        <f t="shared" ca="1" si="72"/>
        <v>By Customers 7 Rs/- 8</v>
      </c>
      <c r="D693" s="192">
        <f t="shared" ca="1" si="73"/>
        <v>8</v>
      </c>
      <c r="E693" s="192">
        <f t="shared" ca="1" si="74"/>
        <v>0</v>
      </c>
      <c r="F693" s="193">
        <f t="shared" ca="1" si="75"/>
        <v>0</v>
      </c>
      <c r="G693" s="80">
        <f ca="1">IFERROR(IF(AND(ABS(SUMIFS(D$2:D693,J$2:J693,J693)-SUMIFS(E$2:E693,J$2:J693,J693)+VLOOKUP(J693,Master!B$1:F$101,5,FALSE))&gt;1000,CD&lt;&gt;PD),"XXXXX",IFERROR(SUMIFS(D$2:D693,J$2:J693,J693)-SUMIFS(E$2:E693,J$2:J693,J693)+VLOOKUP(J693,Master!B$1:F$101,5,FALSE),IF(H693&gt;EOF,"","Balance"))),IF(H693&gt;EOF,"","Balance"))</f>
        <v>-116</v>
      </c>
      <c r="H693" s="45">
        <f ca="1">IFERROR(IF(COUNTIF(H$2:H692,H692)&gt;VLOOKUP(H692,LC,2,FALSE),H692+1,H692),"")</f>
        <v>28</v>
      </c>
      <c r="I693" s="45">
        <f ca="1">IFERROR(VLOOKUP(H693,IF(H693=H692,INDIRECT("JournalEntry!"&amp;JournalEntry!D$2214&amp;I692+1&amp;JournalEntry!L$2214),INDIRECT("JournalEntry!"&amp;JournalEntry!C$2214)),2,FALSE),"")</f>
        <v>221</v>
      </c>
      <c r="J693" s="191" t="str">
        <f t="shared" ca="1" si="76"/>
        <v>Bank</v>
      </c>
    </row>
    <row r="694" spans="1:10">
      <c r="A694" s="205">
        <f t="shared" ca="1" si="77"/>
        <v>112</v>
      </c>
      <c r="B694" s="203">
        <f t="shared" ca="1" si="71"/>
        <v>41178</v>
      </c>
      <c r="C694" s="304" t="str">
        <f t="shared" ca="1" si="72"/>
        <v>By Customers 4 Rs/- 1</v>
      </c>
      <c r="D694" s="192">
        <f t="shared" ca="1" si="73"/>
        <v>1</v>
      </c>
      <c r="E694" s="192">
        <f t="shared" ca="1" si="74"/>
        <v>0</v>
      </c>
      <c r="F694" s="193">
        <f t="shared" ca="1" si="75"/>
        <v>0</v>
      </c>
      <c r="G694" s="80">
        <f ca="1">IFERROR(IF(AND(ABS(SUMIFS(D$2:D694,J$2:J694,J694)-SUMIFS(E$2:E694,J$2:J694,J694)+VLOOKUP(J694,Master!B$1:F$101,5,FALSE))&gt;1000,CD&lt;&gt;PD),"XXXXX",IFERROR(SUMIFS(D$2:D694,J$2:J694,J694)-SUMIFS(E$2:E694,J$2:J694,J694)+VLOOKUP(J694,Master!B$1:F$101,5,FALSE),IF(H694&gt;EOF,"","Balance"))),IF(H694&gt;EOF,"","Balance"))</f>
        <v>-115</v>
      </c>
      <c r="H694" s="45">
        <f ca="1">IFERROR(IF(COUNTIF(H$2:H693,H693)&gt;VLOOKUP(H693,LC,2,FALSE),H693+1,H693),"")</f>
        <v>28</v>
      </c>
      <c r="I694" s="45">
        <f ca="1">IFERROR(VLOOKUP(H694,IF(H694=H693,INDIRECT("JournalEntry!"&amp;JournalEntry!D$2214&amp;I693+1&amp;JournalEntry!L$2214),INDIRECT("JournalEntry!"&amp;JournalEntry!C$2214)),2,FALSE),"")</f>
        <v>225</v>
      </c>
      <c r="J694" s="191" t="str">
        <f t="shared" ca="1" si="76"/>
        <v>Bank</v>
      </c>
    </row>
    <row r="695" spans="1:10">
      <c r="A695" s="205">
        <f t="shared" ca="1" si="77"/>
        <v>114</v>
      </c>
      <c r="B695" s="203">
        <f t="shared" ca="1" si="71"/>
        <v>41132</v>
      </c>
      <c r="C695" s="304" t="str">
        <f t="shared" ca="1" si="72"/>
        <v>By Customers 5 Rs/- 4</v>
      </c>
      <c r="D695" s="192">
        <f t="shared" ca="1" si="73"/>
        <v>4</v>
      </c>
      <c r="E695" s="192">
        <f t="shared" ca="1" si="74"/>
        <v>0</v>
      </c>
      <c r="F695" s="193">
        <f t="shared" ca="1" si="75"/>
        <v>0</v>
      </c>
      <c r="G695" s="80">
        <f ca="1">IFERROR(IF(AND(ABS(SUMIFS(D$2:D695,J$2:J695,J695)-SUMIFS(E$2:E695,J$2:J695,J695)+VLOOKUP(J695,Master!B$1:F$101,5,FALSE))&gt;1000,CD&lt;&gt;PD),"XXXXX",IFERROR(SUMIFS(D$2:D695,J$2:J695,J695)-SUMIFS(E$2:E695,J$2:J695,J695)+VLOOKUP(J695,Master!B$1:F$101,5,FALSE),IF(H695&gt;EOF,"","Balance"))),IF(H695&gt;EOF,"","Balance"))</f>
        <v>-111</v>
      </c>
      <c r="H695" s="45">
        <f ca="1">IFERROR(IF(COUNTIF(H$2:H694,H694)&gt;VLOOKUP(H694,LC,2,FALSE),H694+1,H694),"")</f>
        <v>28</v>
      </c>
      <c r="I695" s="45">
        <f ca="1">IFERROR(VLOOKUP(H695,IF(H695=H694,INDIRECT("JournalEntry!"&amp;JournalEntry!D$2214&amp;I694+1&amp;JournalEntry!L$2214),INDIRECT("JournalEntry!"&amp;JournalEntry!C$2214)),2,FALSE),"")</f>
        <v>229</v>
      </c>
      <c r="J695" s="191" t="str">
        <f t="shared" ca="1" si="76"/>
        <v>Bank</v>
      </c>
    </row>
    <row r="696" spans="1:10">
      <c r="A696" s="205">
        <f t="shared" ca="1" si="77"/>
        <v>116</v>
      </c>
      <c r="B696" s="203">
        <f t="shared" ca="1" si="71"/>
        <v>41250</v>
      </c>
      <c r="C696" s="304" t="str">
        <f t="shared" ca="1" si="72"/>
        <v>By Customers 3 Rs/- 1</v>
      </c>
      <c r="D696" s="192">
        <f t="shared" ca="1" si="73"/>
        <v>1</v>
      </c>
      <c r="E696" s="192">
        <f t="shared" ca="1" si="74"/>
        <v>0</v>
      </c>
      <c r="F696" s="193">
        <f t="shared" ca="1" si="75"/>
        <v>0</v>
      </c>
      <c r="G696" s="80">
        <f ca="1">IFERROR(IF(AND(ABS(SUMIFS(D$2:D696,J$2:J696,J696)-SUMIFS(E$2:E696,J$2:J696,J696)+VLOOKUP(J696,Master!B$1:F$101,5,FALSE))&gt;1000,CD&lt;&gt;PD),"XXXXX",IFERROR(SUMIFS(D$2:D696,J$2:J696,J696)-SUMIFS(E$2:E696,J$2:J696,J696)+VLOOKUP(J696,Master!B$1:F$101,5,FALSE),IF(H696&gt;EOF,"","Balance"))),IF(H696&gt;EOF,"","Balance"))</f>
        <v>-110</v>
      </c>
      <c r="H696" s="45">
        <f ca="1">IFERROR(IF(COUNTIF(H$2:H695,H695)&gt;VLOOKUP(H695,LC,2,FALSE),H695+1,H695),"")</f>
        <v>28</v>
      </c>
      <c r="I696" s="45">
        <f ca="1">IFERROR(VLOOKUP(H696,IF(H696=H695,INDIRECT("JournalEntry!"&amp;JournalEntry!D$2214&amp;I695+1&amp;JournalEntry!L$2214),INDIRECT("JournalEntry!"&amp;JournalEntry!C$2214)),2,FALSE),"")</f>
        <v>233</v>
      </c>
      <c r="J696" s="191" t="str">
        <f t="shared" ca="1" si="76"/>
        <v>Bank</v>
      </c>
    </row>
    <row r="697" spans="1:10">
      <c r="A697" s="205">
        <f t="shared" ca="1" si="77"/>
        <v>118</v>
      </c>
      <c r="B697" s="203">
        <f t="shared" ca="1" si="71"/>
        <v>41001</v>
      </c>
      <c r="C697" s="304" t="str">
        <f t="shared" ca="1" si="72"/>
        <v>By Customers 4 Rs/- 3</v>
      </c>
      <c r="D697" s="192">
        <f t="shared" ca="1" si="73"/>
        <v>3</v>
      </c>
      <c r="E697" s="192">
        <f t="shared" ca="1" si="74"/>
        <v>0</v>
      </c>
      <c r="F697" s="193">
        <f t="shared" ca="1" si="75"/>
        <v>0</v>
      </c>
      <c r="G697" s="80">
        <f ca="1">IFERROR(IF(AND(ABS(SUMIFS(D$2:D697,J$2:J697,J697)-SUMIFS(E$2:E697,J$2:J697,J697)+VLOOKUP(J697,Master!B$1:F$101,5,FALSE))&gt;1000,CD&lt;&gt;PD),"XXXXX",IFERROR(SUMIFS(D$2:D697,J$2:J697,J697)-SUMIFS(E$2:E697,J$2:J697,J697)+VLOOKUP(J697,Master!B$1:F$101,5,FALSE),IF(H697&gt;EOF,"","Balance"))),IF(H697&gt;EOF,"","Balance"))</f>
        <v>-107</v>
      </c>
      <c r="H697" s="45">
        <f ca="1">IFERROR(IF(COUNTIF(H$2:H696,H696)&gt;VLOOKUP(H696,LC,2,FALSE),H696+1,H696),"")</f>
        <v>28</v>
      </c>
      <c r="I697" s="45">
        <f ca="1">IFERROR(VLOOKUP(H697,IF(H697=H696,INDIRECT("JournalEntry!"&amp;JournalEntry!D$2214&amp;I696+1&amp;JournalEntry!L$2214),INDIRECT("JournalEntry!"&amp;JournalEntry!C$2214)),2,FALSE),"")</f>
        <v>237</v>
      </c>
      <c r="J697" s="191" t="str">
        <f t="shared" ca="1" si="76"/>
        <v>Bank</v>
      </c>
    </row>
    <row r="698" spans="1:10">
      <c r="A698" s="205">
        <f t="shared" ca="1" si="77"/>
        <v>120</v>
      </c>
      <c r="B698" s="203">
        <f t="shared" ca="1" si="71"/>
        <v>41040</v>
      </c>
      <c r="C698" s="304" t="str">
        <f t="shared" ca="1" si="72"/>
        <v>By Customers 7 Rs/- 2</v>
      </c>
      <c r="D698" s="192">
        <f t="shared" ca="1" si="73"/>
        <v>2</v>
      </c>
      <c r="E698" s="192">
        <f t="shared" ca="1" si="74"/>
        <v>0</v>
      </c>
      <c r="F698" s="193">
        <f t="shared" ca="1" si="75"/>
        <v>0</v>
      </c>
      <c r="G698" s="80">
        <f ca="1">IFERROR(IF(AND(ABS(SUMIFS(D$2:D698,J$2:J698,J698)-SUMIFS(E$2:E698,J$2:J698,J698)+VLOOKUP(J698,Master!B$1:F$101,5,FALSE))&gt;1000,CD&lt;&gt;PD),"XXXXX",IFERROR(SUMIFS(D$2:D698,J$2:J698,J698)-SUMIFS(E$2:E698,J$2:J698,J698)+VLOOKUP(J698,Master!B$1:F$101,5,FALSE),IF(H698&gt;EOF,"","Balance"))),IF(H698&gt;EOF,"","Balance"))</f>
        <v>-105</v>
      </c>
      <c r="H698" s="45">
        <f ca="1">IFERROR(IF(COUNTIF(H$2:H697,H697)&gt;VLOOKUP(H697,LC,2,FALSE),H697+1,H697),"")</f>
        <v>28</v>
      </c>
      <c r="I698" s="45">
        <f ca="1">IFERROR(VLOOKUP(H698,IF(H698=H697,INDIRECT("JournalEntry!"&amp;JournalEntry!D$2214&amp;I697+1&amp;JournalEntry!L$2214),INDIRECT("JournalEntry!"&amp;JournalEntry!C$2214)),2,FALSE),"")</f>
        <v>241</v>
      </c>
      <c r="J698" s="191" t="str">
        <f t="shared" ca="1" si="76"/>
        <v>Bank</v>
      </c>
    </row>
    <row r="699" spans="1:10">
      <c r="A699" s="205">
        <f t="shared" ca="1" si="77"/>
        <v>122</v>
      </c>
      <c r="B699" s="203">
        <f t="shared" ca="1" si="71"/>
        <v>41118</v>
      </c>
      <c r="C699" s="304" t="str">
        <f t="shared" ca="1" si="72"/>
        <v>By Customers 7 Rs/- 1</v>
      </c>
      <c r="D699" s="192">
        <f t="shared" ca="1" si="73"/>
        <v>1</v>
      </c>
      <c r="E699" s="192">
        <f t="shared" ca="1" si="74"/>
        <v>0</v>
      </c>
      <c r="F699" s="193">
        <f t="shared" ca="1" si="75"/>
        <v>0</v>
      </c>
      <c r="G699" s="80">
        <f ca="1">IFERROR(IF(AND(ABS(SUMIFS(D$2:D699,J$2:J699,J699)-SUMIFS(E$2:E699,J$2:J699,J699)+VLOOKUP(J699,Master!B$1:F$101,5,FALSE))&gt;1000,CD&lt;&gt;PD),"XXXXX",IFERROR(SUMIFS(D$2:D699,J$2:J699,J699)-SUMIFS(E$2:E699,J$2:J699,J699)+VLOOKUP(J699,Master!B$1:F$101,5,FALSE),IF(H699&gt;EOF,"","Balance"))),IF(H699&gt;EOF,"","Balance"))</f>
        <v>-104</v>
      </c>
      <c r="H699" s="45">
        <f ca="1">IFERROR(IF(COUNTIF(H$2:H698,H698)&gt;VLOOKUP(H698,LC,2,FALSE),H698+1,H698),"")</f>
        <v>28</v>
      </c>
      <c r="I699" s="45">
        <f ca="1">IFERROR(VLOOKUP(H699,IF(H699=H698,INDIRECT("JournalEntry!"&amp;JournalEntry!D$2214&amp;I698+1&amp;JournalEntry!L$2214),INDIRECT("JournalEntry!"&amp;JournalEntry!C$2214)),2,FALSE),"")</f>
        <v>245</v>
      </c>
      <c r="J699" s="191" t="str">
        <f t="shared" ca="1" si="76"/>
        <v>Bank</v>
      </c>
    </row>
    <row r="700" spans="1:10">
      <c r="A700" s="205">
        <f t="shared" ca="1" si="77"/>
        <v>124</v>
      </c>
      <c r="B700" s="203">
        <f t="shared" ca="1" si="71"/>
        <v>41094</v>
      </c>
      <c r="C700" s="304" t="str">
        <f t="shared" ca="1" si="72"/>
        <v>By Customers 8 Rs/- 2</v>
      </c>
      <c r="D700" s="192">
        <f t="shared" ca="1" si="73"/>
        <v>2</v>
      </c>
      <c r="E700" s="192">
        <f t="shared" ca="1" si="74"/>
        <v>0</v>
      </c>
      <c r="F700" s="193">
        <f t="shared" ca="1" si="75"/>
        <v>0</v>
      </c>
      <c r="G700" s="80">
        <f ca="1">IFERROR(IF(AND(ABS(SUMIFS(D$2:D700,J$2:J700,J700)-SUMIFS(E$2:E700,J$2:J700,J700)+VLOOKUP(J700,Master!B$1:F$101,5,FALSE))&gt;1000,CD&lt;&gt;PD),"XXXXX",IFERROR(SUMIFS(D$2:D700,J$2:J700,J700)-SUMIFS(E$2:E700,J$2:J700,J700)+VLOOKUP(J700,Master!B$1:F$101,5,FALSE),IF(H700&gt;EOF,"","Balance"))),IF(H700&gt;EOF,"","Balance"))</f>
        <v>-102</v>
      </c>
      <c r="H700" s="45">
        <f ca="1">IFERROR(IF(COUNTIF(H$2:H699,H699)&gt;VLOOKUP(H699,LC,2,FALSE),H699+1,H699),"")</f>
        <v>28</v>
      </c>
      <c r="I700" s="45">
        <f ca="1">IFERROR(VLOOKUP(H700,IF(H700=H699,INDIRECT("JournalEntry!"&amp;JournalEntry!D$2214&amp;I699+1&amp;JournalEntry!L$2214),INDIRECT("JournalEntry!"&amp;JournalEntry!C$2214)),2,FALSE),"")</f>
        <v>249</v>
      </c>
      <c r="J700" s="191" t="str">
        <f t="shared" ca="1" si="76"/>
        <v>Bank</v>
      </c>
    </row>
    <row r="701" spans="1:10">
      <c r="A701" s="205">
        <f t="shared" ca="1" si="77"/>
        <v>126</v>
      </c>
      <c r="B701" s="203">
        <f t="shared" ca="1" si="71"/>
        <v>41240</v>
      </c>
      <c r="C701" s="304" t="str">
        <f t="shared" ca="1" si="72"/>
        <v>By Customers 5 Rs/- 8</v>
      </c>
      <c r="D701" s="192">
        <f t="shared" ca="1" si="73"/>
        <v>8</v>
      </c>
      <c r="E701" s="192">
        <f t="shared" ca="1" si="74"/>
        <v>0</v>
      </c>
      <c r="F701" s="193">
        <f t="shared" ca="1" si="75"/>
        <v>0</v>
      </c>
      <c r="G701" s="80">
        <f ca="1">IFERROR(IF(AND(ABS(SUMIFS(D$2:D701,J$2:J701,J701)-SUMIFS(E$2:E701,J$2:J701,J701)+VLOOKUP(J701,Master!B$1:F$101,5,FALSE))&gt;1000,CD&lt;&gt;PD),"XXXXX",IFERROR(SUMIFS(D$2:D701,J$2:J701,J701)-SUMIFS(E$2:E701,J$2:J701,J701)+VLOOKUP(J701,Master!B$1:F$101,5,FALSE),IF(H701&gt;EOF,"","Balance"))),IF(H701&gt;EOF,"","Balance"))</f>
        <v>-94</v>
      </c>
      <c r="H701" s="45">
        <f ca="1">IFERROR(IF(COUNTIF(H$2:H700,H700)&gt;VLOOKUP(H700,LC,2,FALSE),H700+1,H700),"")</f>
        <v>28</v>
      </c>
      <c r="I701" s="45">
        <f ca="1">IFERROR(VLOOKUP(H701,IF(H701=H700,INDIRECT("JournalEntry!"&amp;JournalEntry!D$2214&amp;I700+1&amp;JournalEntry!L$2214),INDIRECT("JournalEntry!"&amp;JournalEntry!C$2214)),2,FALSE),"")</f>
        <v>253</v>
      </c>
      <c r="J701" s="191" t="str">
        <f t="shared" ca="1" si="76"/>
        <v>Bank</v>
      </c>
    </row>
    <row r="702" spans="1:10">
      <c r="A702" s="205">
        <f t="shared" ca="1" si="77"/>
        <v>128</v>
      </c>
      <c r="B702" s="203">
        <f t="shared" ca="1" si="71"/>
        <v>41049</v>
      </c>
      <c r="C702" s="304" t="str">
        <f t="shared" ca="1" si="72"/>
        <v>By Customers 8 Rs/- 4</v>
      </c>
      <c r="D702" s="192">
        <f t="shared" ca="1" si="73"/>
        <v>4</v>
      </c>
      <c r="E702" s="192">
        <f t="shared" ca="1" si="74"/>
        <v>0</v>
      </c>
      <c r="F702" s="193">
        <f t="shared" ca="1" si="75"/>
        <v>0</v>
      </c>
      <c r="G702" s="80">
        <f ca="1">IFERROR(IF(AND(ABS(SUMIFS(D$2:D702,J$2:J702,J702)-SUMIFS(E$2:E702,J$2:J702,J702)+VLOOKUP(J702,Master!B$1:F$101,5,FALSE))&gt;1000,CD&lt;&gt;PD),"XXXXX",IFERROR(SUMIFS(D$2:D702,J$2:J702,J702)-SUMIFS(E$2:E702,J$2:J702,J702)+VLOOKUP(J702,Master!B$1:F$101,5,FALSE),IF(H702&gt;EOF,"","Balance"))),IF(H702&gt;EOF,"","Balance"))</f>
        <v>-90</v>
      </c>
      <c r="H702" s="45">
        <f ca="1">IFERROR(IF(COUNTIF(H$2:H701,H701)&gt;VLOOKUP(H701,LC,2,FALSE),H701+1,H701),"")</f>
        <v>28</v>
      </c>
      <c r="I702" s="45">
        <f ca="1">IFERROR(VLOOKUP(H702,IF(H702=H701,INDIRECT("JournalEntry!"&amp;JournalEntry!D$2214&amp;I701+1&amp;JournalEntry!L$2214),INDIRECT("JournalEntry!"&amp;JournalEntry!C$2214)),2,FALSE),"")</f>
        <v>257</v>
      </c>
      <c r="J702" s="191" t="str">
        <f t="shared" ca="1" si="76"/>
        <v>Bank</v>
      </c>
    </row>
    <row r="703" spans="1:10">
      <c r="A703" s="205">
        <f t="shared" ca="1" si="77"/>
        <v>130</v>
      </c>
      <c r="B703" s="203">
        <f t="shared" ca="1" si="71"/>
        <v>41269</v>
      </c>
      <c r="C703" s="304" t="str">
        <f t="shared" ca="1" si="72"/>
        <v>By Customers 2 Rs/- 6</v>
      </c>
      <c r="D703" s="192">
        <f t="shared" ca="1" si="73"/>
        <v>6</v>
      </c>
      <c r="E703" s="192">
        <f t="shared" ca="1" si="74"/>
        <v>0</v>
      </c>
      <c r="F703" s="193">
        <f t="shared" ca="1" si="75"/>
        <v>0</v>
      </c>
      <c r="G703" s="80">
        <f ca="1">IFERROR(IF(AND(ABS(SUMIFS(D$2:D703,J$2:J703,J703)-SUMIFS(E$2:E703,J$2:J703,J703)+VLOOKUP(J703,Master!B$1:F$101,5,FALSE))&gt;1000,CD&lt;&gt;PD),"XXXXX",IFERROR(SUMIFS(D$2:D703,J$2:J703,J703)-SUMIFS(E$2:E703,J$2:J703,J703)+VLOOKUP(J703,Master!B$1:F$101,5,FALSE),IF(H703&gt;EOF,"","Balance"))),IF(H703&gt;EOF,"","Balance"))</f>
        <v>-84</v>
      </c>
      <c r="H703" s="45">
        <f ca="1">IFERROR(IF(COUNTIF(H$2:H702,H702)&gt;VLOOKUP(H702,LC,2,FALSE),H702+1,H702),"")</f>
        <v>28</v>
      </c>
      <c r="I703" s="45">
        <f ca="1">IFERROR(VLOOKUP(H703,IF(H703=H702,INDIRECT("JournalEntry!"&amp;JournalEntry!D$2214&amp;I702+1&amp;JournalEntry!L$2214),INDIRECT("JournalEntry!"&amp;JournalEntry!C$2214)),2,FALSE),"")</f>
        <v>261</v>
      </c>
      <c r="J703" s="191" t="str">
        <f t="shared" ca="1" si="76"/>
        <v>Bank</v>
      </c>
    </row>
    <row r="704" spans="1:10">
      <c r="A704" s="205">
        <f t="shared" ca="1" si="77"/>
        <v>132</v>
      </c>
      <c r="B704" s="203">
        <f t="shared" ca="1" si="71"/>
        <v>41013</v>
      </c>
      <c r="C704" s="304" t="str">
        <f t="shared" ca="1" si="72"/>
        <v>By Customers 1 Rs/- 10</v>
      </c>
      <c r="D704" s="192">
        <f t="shared" ca="1" si="73"/>
        <v>10</v>
      </c>
      <c r="E704" s="192">
        <f t="shared" ca="1" si="74"/>
        <v>0</v>
      </c>
      <c r="F704" s="193">
        <f t="shared" ca="1" si="75"/>
        <v>0</v>
      </c>
      <c r="G704" s="80">
        <f ca="1">IFERROR(IF(AND(ABS(SUMIFS(D$2:D704,J$2:J704,J704)-SUMIFS(E$2:E704,J$2:J704,J704)+VLOOKUP(J704,Master!B$1:F$101,5,FALSE))&gt;1000,CD&lt;&gt;PD),"XXXXX",IFERROR(SUMIFS(D$2:D704,J$2:J704,J704)-SUMIFS(E$2:E704,J$2:J704,J704)+VLOOKUP(J704,Master!B$1:F$101,5,FALSE),IF(H704&gt;EOF,"","Balance"))),IF(H704&gt;EOF,"","Balance"))</f>
        <v>-74</v>
      </c>
      <c r="H704" s="45">
        <f ca="1">IFERROR(IF(COUNTIF(H$2:H703,H703)&gt;VLOOKUP(H703,LC,2,FALSE),H703+1,H703),"")</f>
        <v>28</v>
      </c>
      <c r="I704" s="45">
        <f ca="1">IFERROR(VLOOKUP(H704,IF(H704=H703,INDIRECT("JournalEntry!"&amp;JournalEntry!D$2214&amp;I703+1&amp;JournalEntry!L$2214),INDIRECT("JournalEntry!"&amp;JournalEntry!C$2214)),2,FALSE),"")</f>
        <v>265</v>
      </c>
      <c r="J704" s="191" t="str">
        <f t="shared" ca="1" si="76"/>
        <v>Bank</v>
      </c>
    </row>
    <row r="705" spans="1:10">
      <c r="A705" s="205">
        <f t="shared" ca="1" si="77"/>
        <v>134</v>
      </c>
      <c r="B705" s="203">
        <f t="shared" ca="1" si="71"/>
        <v>41137</v>
      </c>
      <c r="C705" s="304" t="str">
        <f t="shared" ca="1" si="72"/>
        <v>By Customers 8 Rs/- 4</v>
      </c>
      <c r="D705" s="192">
        <f t="shared" ca="1" si="73"/>
        <v>4</v>
      </c>
      <c r="E705" s="192">
        <f t="shared" ca="1" si="74"/>
        <v>0</v>
      </c>
      <c r="F705" s="193">
        <f t="shared" ca="1" si="75"/>
        <v>0</v>
      </c>
      <c r="G705" s="80">
        <f ca="1">IFERROR(IF(AND(ABS(SUMIFS(D$2:D705,J$2:J705,J705)-SUMIFS(E$2:E705,J$2:J705,J705)+VLOOKUP(J705,Master!B$1:F$101,5,FALSE))&gt;1000,CD&lt;&gt;PD),"XXXXX",IFERROR(SUMIFS(D$2:D705,J$2:J705,J705)-SUMIFS(E$2:E705,J$2:J705,J705)+VLOOKUP(J705,Master!B$1:F$101,5,FALSE),IF(H705&gt;EOF,"","Balance"))),IF(H705&gt;EOF,"","Balance"))</f>
        <v>-70</v>
      </c>
      <c r="H705" s="45">
        <f ca="1">IFERROR(IF(COUNTIF(H$2:H704,H704)&gt;VLOOKUP(H704,LC,2,FALSE),H704+1,H704),"")</f>
        <v>28</v>
      </c>
      <c r="I705" s="45">
        <f ca="1">IFERROR(VLOOKUP(H705,IF(H705=H704,INDIRECT("JournalEntry!"&amp;JournalEntry!D$2214&amp;I704+1&amp;JournalEntry!L$2214),INDIRECT("JournalEntry!"&amp;JournalEntry!C$2214)),2,FALSE),"")</f>
        <v>269</v>
      </c>
      <c r="J705" s="191" t="str">
        <f t="shared" ca="1" si="76"/>
        <v>Bank</v>
      </c>
    </row>
    <row r="706" spans="1:10">
      <c r="A706" s="205">
        <f t="shared" ca="1" si="77"/>
        <v>136</v>
      </c>
      <c r="B706" s="203">
        <f t="shared" ref="B706:B769" ca="1" si="78">IFERROR(INDIRECT("JournalEntry!j"&amp;I706),IF(H706&gt;EOF,"","Date"))</f>
        <v>41139</v>
      </c>
      <c r="C706" s="304" t="str">
        <f t="shared" ref="C706:C769" ca="1" si="79">IFERROR(INDIRECT("JournalEntry!k"&amp;I706),IF(H706&gt;EOF,"","Particulars of "&amp; VLOOKUP(H706+1,LR,3,FALSE)))</f>
        <v>By Customers 5 Rs/- 2</v>
      </c>
      <c r="D706" s="192">
        <f t="shared" ref="D706:D769" ca="1" si="80">IFERROR(INDIRECT("JournalEntry!d"&amp;I706),IF(H706&gt;EOF,"","Dr"))</f>
        <v>2</v>
      </c>
      <c r="E706" s="192">
        <f t="shared" ref="E706:E769" ca="1" si="81">IFERROR(INDIRECT("JournalEntry!e"&amp;I706),IF(H706&gt;EOF,"","Cr"))</f>
        <v>0</v>
      </c>
      <c r="F706" s="193">
        <f t="shared" ref="F706:F769" ca="1" si="82">IFERROR(INDIRECT("JournalEntry!f"&amp;I706),IF(H706&gt;EOF,"","Narration"))</f>
        <v>0</v>
      </c>
      <c r="G706" s="80">
        <f ca="1">IFERROR(IF(AND(ABS(SUMIFS(D$2:D706,J$2:J706,J706)-SUMIFS(E$2:E706,J$2:J706,J706)+VLOOKUP(J706,Master!B$1:F$101,5,FALSE))&gt;1000,CD&lt;&gt;PD),"XXXXX",IFERROR(SUMIFS(D$2:D706,J$2:J706,J706)-SUMIFS(E$2:E706,J$2:J706,J706)+VLOOKUP(J706,Master!B$1:F$101,5,FALSE),IF(H706&gt;EOF,"","Balance"))),IF(H706&gt;EOF,"","Balance"))</f>
        <v>-68</v>
      </c>
      <c r="H706" s="45">
        <f ca="1">IFERROR(IF(COUNTIF(H$2:H705,H705)&gt;VLOOKUP(H705,LC,2,FALSE),H705+1,H705),"")</f>
        <v>28</v>
      </c>
      <c r="I706" s="45">
        <f ca="1">IFERROR(VLOOKUP(H706,IF(H706=H705,INDIRECT("JournalEntry!"&amp;JournalEntry!D$2214&amp;I705+1&amp;JournalEntry!L$2214),INDIRECT("JournalEntry!"&amp;JournalEntry!C$2214)),2,FALSE),"")</f>
        <v>273</v>
      </c>
      <c r="J706" s="191" t="str">
        <f t="shared" ref="J706:J769" ca="1" si="83">IFERROR(INDIRECT("JournalEntry!c"&amp;I706),IF(H706&gt;EOF,"","Ledger"))</f>
        <v>Bank</v>
      </c>
    </row>
    <row r="707" spans="1:10">
      <c r="A707" s="205">
        <f t="shared" ref="A707:A770" ca="1" si="84">IFERROR(INDIRECT("JournalEntry!a"&amp;I707),IF(H707&gt;EOF,"","JNL No"))</f>
        <v>138</v>
      </c>
      <c r="B707" s="203">
        <f t="shared" ca="1" si="78"/>
        <v>41165</v>
      </c>
      <c r="C707" s="304" t="str">
        <f t="shared" ca="1" si="79"/>
        <v>By Customers 5 Rs/- 7</v>
      </c>
      <c r="D707" s="192">
        <f t="shared" ca="1" si="80"/>
        <v>7</v>
      </c>
      <c r="E707" s="192">
        <f t="shared" ca="1" si="81"/>
        <v>0</v>
      </c>
      <c r="F707" s="193">
        <f t="shared" ca="1" si="82"/>
        <v>0</v>
      </c>
      <c r="G707" s="80">
        <f ca="1">IFERROR(IF(AND(ABS(SUMIFS(D$2:D707,J$2:J707,J707)-SUMIFS(E$2:E707,J$2:J707,J707)+VLOOKUP(J707,Master!B$1:F$101,5,FALSE))&gt;1000,CD&lt;&gt;PD),"XXXXX",IFERROR(SUMIFS(D$2:D707,J$2:J707,J707)-SUMIFS(E$2:E707,J$2:J707,J707)+VLOOKUP(J707,Master!B$1:F$101,5,FALSE),IF(H707&gt;EOF,"","Balance"))),IF(H707&gt;EOF,"","Balance"))</f>
        <v>-61</v>
      </c>
      <c r="H707" s="45">
        <f ca="1">IFERROR(IF(COUNTIF(H$2:H706,H706)&gt;VLOOKUP(H706,LC,2,FALSE),H706+1,H706),"")</f>
        <v>28</v>
      </c>
      <c r="I707" s="45">
        <f ca="1">IFERROR(VLOOKUP(H707,IF(H707=H706,INDIRECT("JournalEntry!"&amp;JournalEntry!D$2214&amp;I706+1&amp;JournalEntry!L$2214),INDIRECT("JournalEntry!"&amp;JournalEntry!C$2214)),2,FALSE),"")</f>
        <v>277</v>
      </c>
      <c r="J707" s="191" t="str">
        <f t="shared" ca="1" si="83"/>
        <v>Bank</v>
      </c>
    </row>
    <row r="708" spans="1:10">
      <c r="A708" s="205">
        <f t="shared" ca="1" si="84"/>
        <v>140</v>
      </c>
      <c r="B708" s="203">
        <f t="shared" ca="1" si="78"/>
        <v>41044</v>
      </c>
      <c r="C708" s="304" t="str">
        <f t="shared" ca="1" si="79"/>
        <v>By Customers 3 Rs/- 5</v>
      </c>
      <c r="D708" s="192">
        <f t="shared" ca="1" si="80"/>
        <v>5</v>
      </c>
      <c r="E708" s="192">
        <f t="shared" ca="1" si="81"/>
        <v>0</v>
      </c>
      <c r="F708" s="193">
        <f t="shared" ca="1" si="82"/>
        <v>0</v>
      </c>
      <c r="G708" s="80">
        <f ca="1">IFERROR(IF(AND(ABS(SUMIFS(D$2:D708,J$2:J708,J708)-SUMIFS(E$2:E708,J$2:J708,J708)+VLOOKUP(J708,Master!B$1:F$101,5,FALSE))&gt;1000,CD&lt;&gt;PD),"XXXXX",IFERROR(SUMIFS(D$2:D708,J$2:J708,J708)-SUMIFS(E$2:E708,J$2:J708,J708)+VLOOKUP(J708,Master!B$1:F$101,5,FALSE),IF(H708&gt;EOF,"","Balance"))),IF(H708&gt;EOF,"","Balance"))</f>
        <v>-56</v>
      </c>
      <c r="H708" s="45">
        <f ca="1">IFERROR(IF(COUNTIF(H$2:H707,H707)&gt;VLOOKUP(H707,LC,2,FALSE),H707+1,H707),"")</f>
        <v>28</v>
      </c>
      <c r="I708" s="45">
        <f ca="1">IFERROR(VLOOKUP(H708,IF(H708=H707,INDIRECT("JournalEntry!"&amp;JournalEntry!D$2214&amp;I707+1&amp;JournalEntry!L$2214),INDIRECT("JournalEntry!"&amp;JournalEntry!C$2214)),2,FALSE),"")</f>
        <v>281</v>
      </c>
      <c r="J708" s="191" t="str">
        <f t="shared" ca="1" si="83"/>
        <v>Bank</v>
      </c>
    </row>
    <row r="709" spans="1:10">
      <c r="A709" s="205">
        <f t="shared" ca="1" si="84"/>
        <v>142</v>
      </c>
      <c r="B709" s="203">
        <f t="shared" ca="1" si="78"/>
        <v>41037</v>
      </c>
      <c r="C709" s="304" t="str">
        <f t="shared" ca="1" si="79"/>
        <v>By Customers 5 Rs/- 6</v>
      </c>
      <c r="D709" s="192">
        <f t="shared" ca="1" si="80"/>
        <v>6</v>
      </c>
      <c r="E709" s="192">
        <f t="shared" ca="1" si="81"/>
        <v>0</v>
      </c>
      <c r="F709" s="193">
        <f t="shared" ca="1" si="82"/>
        <v>0</v>
      </c>
      <c r="G709" s="80">
        <f ca="1">IFERROR(IF(AND(ABS(SUMIFS(D$2:D709,J$2:J709,J709)-SUMIFS(E$2:E709,J$2:J709,J709)+VLOOKUP(J709,Master!B$1:F$101,5,FALSE))&gt;1000,CD&lt;&gt;PD),"XXXXX",IFERROR(SUMIFS(D$2:D709,J$2:J709,J709)-SUMIFS(E$2:E709,J$2:J709,J709)+VLOOKUP(J709,Master!B$1:F$101,5,FALSE),IF(H709&gt;EOF,"","Balance"))),IF(H709&gt;EOF,"","Balance"))</f>
        <v>-50</v>
      </c>
      <c r="H709" s="45">
        <f ca="1">IFERROR(IF(COUNTIF(H$2:H708,H708)&gt;VLOOKUP(H708,LC,2,FALSE),H708+1,H708),"")</f>
        <v>28</v>
      </c>
      <c r="I709" s="45">
        <f ca="1">IFERROR(VLOOKUP(H709,IF(H709=H708,INDIRECT("JournalEntry!"&amp;JournalEntry!D$2214&amp;I708+1&amp;JournalEntry!L$2214),INDIRECT("JournalEntry!"&amp;JournalEntry!C$2214)),2,FALSE),"")</f>
        <v>285</v>
      </c>
      <c r="J709" s="191" t="str">
        <f t="shared" ca="1" si="83"/>
        <v>Bank</v>
      </c>
    </row>
    <row r="710" spans="1:10">
      <c r="A710" s="205">
        <f t="shared" ca="1" si="84"/>
        <v>144</v>
      </c>
      <c r="B710" s="203">
        <f t="shared" ca="1" si="78"/>
        <v>41073</v>
      </c>
      <c r="C710" s="304" t="str">
        <f t="shared" ca="1" si="79"/>
        <v>By Customers 7 Rs/- 4</v>
      </c>
      <c r="D710" s="192">
        <f t="shared" ca="1" si="80"/>
        <v>4</v>
      </c>
      <c r="E710" s="192">
        <f t="shared" ca="1" si="81"/>
        <v>0</v>
      </c>
      <c r="F710" s="193">
        <f t="shared" ca="1" si="82"/>
        <v>0</v>
      </c>
      <c r="G710" s="80">
        <f ca="1">IFERROR(IF(AND(ABS(SUMIFS(D$2:D710,J$2:J710,J710)-SUMIFS(E$2:E710,J$2:J710,J710)+VLOOKUP(J710,Master!B$1:F$101,5,FALSE))&gt;1000,CD&lt;&gt;PD),"XXXXX",IFERROR(SUMIFS(D$2:D710,J$2:J710,J710)-SUMIFS(E$2:E710,J$2:J710,J710)+VLOOKUP(J710,Master!B$1:F$101,5,FALSE),IF(H710&gt;EOF,"","Balance"))),IF(H710&gt;EOF,"","Balance"))</f>
        <v>-46</v>
      </c>
      <c r="H710" s="45">
        <f ca="1">IFERROR(IF(COUNTIF(H$2:H709,H709)&gt;VLOOKUP(H709,LC,2,FALSE),H709+1,H709),"")</f>
        <v>28</v>
      </c>
      <c r="I710" s="45">
        <f ca="1">IFERROR(VLOOKUP(H710,IF(H710=H709,INDIRECT("JournalEntry!"&amp;JournalEntry!D$2214&amp;I709+1&amp;JournalEntry!L$2214),INDIRECT("JournalEntry!"&amp;JournalEntry!C$2214)),2,FALSE),"")</f>
        <v>289</v>
      </c>
      <c r="J710" s="191" t="str">
        <f t="shared" ca="1" si="83"/>
        <v>Bank</v>
      </c>
    </row>
    <row r="711" spans="1:10">
      <c r="A711" s="205">
        <f t="shared" ca="1" si="84"/>
        <v>146</v>
      </c>
      <c r="B711" s="203">
        <f t="shared" ca="1" si="78"/>
        <v>41138</v>
      </c>
      <c r="C711" s="304" t="str">
        <f t="shared" ca="1" si="79"/>
        <v>By Customers 7 Rs/- 1</v>
      </c>
      <c r="D711" s="192">
        <f t="shared" ca="1" si="80"/>
        <v>1</v>
      </c>
      <c r="E711" s="192">
        <f t="shared" ca="1" si="81"/>
        <v>0</v>
      </c>
      <c r="F711" s="193">
        <f t="shared" ca="1" si="82"/>
        <v>0</v>
      </c>
      <c r="G711" s="80">
        <f ca="1">IFERROR(IF(AND(ABS(SUMIFS(D$2:D711,J$2:J711,J711)-SUMIFS(E$2:E711,J$2:J711,J711)+VLOOKUP(J711,Master!B$1:F$101,5,FALSE))&gt;1000,CD&lt;&gt;PD),"XXXXX",IFERROR(SUMIFS(D$2:D711,J$2:J711,J711)-SUMIFS(E$2:E711,J$2:J711,J711)+VLOOKUP(J711,Master!B$1:F$101,5,FALSE),IF(H711&gt;EOF,"","Balance"))),IF(H711&gt;EOF,"","Balance"))</f>
        <v>-45</v>
      </c>
      <c r="H711" s="45">
        <f ca="1">IFERROR(IF(COUNTIF(H$2:H710,H710)&gt;VLOOKUP(H710,LC,2,FALSE),H710+1,H710),"")</f>
        <v>28</v>
      </c>
      <c r="I711" s="45">
        <f ca="1">IFERROR(VLOOKUP(H711,IF(H711=H710,INDIRECT("JournalEntry!"&amp;JournalEntry!D$2214&amp;I710+1&amp;JournalEntry!L$2214),INDIRECT("JournalEntry!"&amp;JournalEntry!C$2214)),2,FALSE),"")</f>
        <v>293</v>
      </c>
      <c r="J711" s="191" t="str">
        <f t="shared" ca="1" si="83"/>
        <v>Bank</v>
      </c>
    </row>
    <row r="712" spans="1:10">
      <c r="A712" s="205">
        <f t="shared" ca="1" si="84"/>
        <v>332</v>
      </c>
      <c r="B712" s="203">
        <f t="shared" ca="1" si="78"/>
        <v>41093</v>
      </c>
      <c r="C712" s="304" t="str">
        <f t="shared" ca="1" si="79"/>
        <v>By Cash Rs/- 1</v>
      </c>
      <c r="D712" s="192">
        <f t="shared" ca="1" si="80"/>
        <v>0</v>
      </c>
      <c r="E712" s="192">
        <f t="shared" ca="1" si="81"/>
        <v>9</v>
      </c>
      <c r="F712" s="193">
        <f t="shared" ca="1" si="82"/>
        <v>0</v>
      </c>
      <c r="G712" s="80">
        <f ca="1">IFERROR(IF(AND(ABS(SUMIFS(D$2:D712,J$2:J712,J712)-SUMIFS(E$2:E712,J$2:J712,J712)+VLOOKUP(J712,Master!B$1:F$101,5,FALSE))&gt;1000,CD&lt;&gt;PD),"XXXXX",IFERROR(SUMIFS(D$2:D712,J$2:J712,J712)-SUMIFS(E$2:E712,J$2:J712,J712)+VLOOKUP(J712,Master!B$1:F$101,5,FALSE),IF(H712&gt;EOF,"","Balance"))),IF(H712&gt;EOF,"","Balance"))</f>
        <v>-54</v>
      </c>
      <c r="H712" s="45">
        <f ca="1">IFERROR(IF(COUNTIF(H$2:H711,H711)&gt;VLOOKUP(H711,LC,2,FALSE),H711+1,H711),"")</f>
        <v>28</v>
      </c>
      <c r="I712" s="45">
        <f ca="1">IFERROR(VLOOKUP(H712,IF(H712=H711,INDIRECT("JournalEntry!"&amp;JournalEntry!D$2214&amp;I711+1&amp;JournalEntry!L$2214),INDIRECT("JournalEntry!"&amp;JournalEntry!C$2214)),2,FALSE),"")</f>
        <v>666</v>
      </c>
      <c r="J712" s="191" t="str">
        <f t="shared" ca="1" si="83"/>
        <v>Bank</v>
      </c>
    </row>
    <row r="713" spans="1:10">
      <c r="A713" s="205">
        <f t="shared" ca="1" si="84"/>
        <v>502</v>
      </c>
      <c r="B713" s="203">
        <f t="shared" ca="1" si="78"/>
        <v>41112</v>
      </c>
      <c r="C713" s="304" t="str">
        <f t="shared" ca="1" si="79"/>
        <v>By Borrowing from Axis Bank Rs/-10000</v>
      </c>
      <c r="D713" s="192">
        <f t="shared" ca="1" si="80"/>
        <v>10000</v>
      </c>
      <c r="E713" s="192">
        <f t="shared" ca="1" si="81"/>
        <v>0</v>
      </c>
      <c r="F713" s="193">
        <f t="shared" ca="1" si="82"/>
        <v>0</v>
      </c>
      <c r="G713" s="80" t="str">
        <f ca="1">IFERROR(IF(AND(ABS(SUMIFS(D$2:D713,J$2:J713,J713)-SUMIFS(E$2:E713,J$2:J713,J713)+VLOOKUP(J713,Master!B$1:F$101,5,FALSE))&gt;1000,CD&lt;&gt;PD),"XXXXX",IFERROR(SUMIFS(D$2:D713,J$2:J713,J713)-SUMIFS(E$2:E713,J$2:J713,J713)+VLOOKUP(J713,Master!B$1:F$101,5,FALSE),IF(H713&gt;EOF,"","Balance"))),IF(H713&gt;EOF,"","Balance"))</f>
        <v>XXXXX</v>
      </c>
      <c r="H713" s="45">
        <f ca="1">IFERROR(IF(COUNTIF(H$2:H712,H712)&gt;VLOOKUP(H712,LC,2,FALSE),H712+1,H712),"")</f>
        <v>28</v>
      </c>
      <c r="I713" s="45">
        <f ca="1">IFERROR(VLOOKUP(H713,IF(H713=H712,INDIRECT("JournalEntry!"&amp;JournalEntry!D$2214&amp;I712+1&amp;JournalEntry!L$2214),INDIRECT("JournalEntry!"&amp;JournalEntry!C$2214)),2,FALSE),"")</f>
        <v>1005</v>
      </c>
      <c r="J713" s="191" t="str">
        <f t="shared" ca="1" si="83"/>
        <v>Bank</v>
      </c>
    </row>
    <row r="714" spans="1:10">
      <c r="A714" s="205">
        <f t="shared" ca="1" si="84"/>
        <v>503</v>
      </c>
      <c r="B714" s="203">
        <f t="shared" ca="1" si="78"/>
        <v>41114</v>
      </c>
      <c r="C714" s="304" t="str">
        <f t="shared" ca="1" si="79"/>
        <v>By Cash Rs/- 9000</v>
      </c>
      <c r="D714" s="192">
        <f t="shared" ca="1" si="80"/>
        <v>0</v>
      </c>
      <c r="E714" s="192">
        <f t="shared" ca="1" si="81"/>
        <v>9000</v>
      </c>
      <c r="F714" s="193">
        <f t="shared" ca="1" si="82"/>
        <v>0</v>
      </c>
      <c r="G714" s="80">
        <f ca="1">IFERROR(IF(AND(ABS(SUMIFS(D$2:D714,J$2:J714,J714)-SUMIFS(E$2:E714,J$2:J714,J714)+VLOOKUP(J714,Master!B$1:F$101,5,FALSE))&gt;1000,CD&lt;&gt;PD),"XXXXX",IFERROR(SUMIFS(D$2:D714,J$2:J714,J714)-SUMIFS(E$2:E714,J$2:J714,J714)+VLOOKUP(J714,Master!B$1:F$101,5,FALSE),IF(H714&gt;EOF,"","Balance"))),IF(H714&gt;EOF,"","Balance"))</f>
        <v>946</v>
      </c>
      <c r="H714" s="45">
        <f ca="1">IFERROR(IF(COUNTIF(H$2:H713,H713)&gt;VLOOKUP(H713,LC,2,FALSE),H713+1,H713),"")</f>
        <v>28</v>
      </c>
      <c r="I714" s="45">
        <f ca="1">IFERROR(VLOOKUP(H714,IF(H714=H713,INDIRECT("JournalEntry!"&amp;JournalEntry!D$2214&amp;I713+1&amp;JournalEntry!L$2214),INDIRECT("JournalEntry!"&amp;JournalEntry!C$2214)),2,FALSE),"")</f>
        <v>1008</v>
      </c>
      <c r="J714" s="191" t="str">
        <f t="shared" ca="1" si="83"/>
        <v>Bank</v>
      </c>
    </row>
    <row r="715" spans="1:10">
      <c r="A715" s="205">
        <f t="shared" ca="1" si="84"/>
        <v>505</v>
      </c>
      <c r="B715" s="203">
        <f t="shared" ca="1" si="78"/>
        <v>41112</v>
      </c>
      <c r="C715" s="304" t="str">
        <f t="shared" ca="1" si="79"/>
        <v>By Investment in Barclays Co. Rs/- 500</v>
      </c>
      <c r="D715" s="192">
        <f t="shared" ca="1" si="80"/>
        <v>0</v>
      </c>
      <c r="E715" s="192">
        <f t="shared" ca="1" si="81"/>
        <v>500</v>
      </c>
      <c r="F715" s="193">
        <f t="shared" ca="1" si="82"/>
        <v>0</v>
      </c>
      <c r="G715" s="80">
        <f ca="1">IFERROR(IF(AND(ABS(SUMIFS(D$2:D715,J$2:J715,J715)-SUMIFS(E$2:E715,J$2:J715,J715)+VLOOKUP(J715,Master!B$1:F$101,5,FALSE))&gt;1000,CD&lt;&gt;PD),"XXXXX",IFERROR(SUMIFS(D$2:D715,J$2:J715,J715)-SUMIFS(E$2:E715,J$2:J715,J715)+VLOOKUP(J715,Master!B$1:F$101,5,FALSE),IF(H715&gt;EOF,"","Balance"))),IF(H715&gt;EOF,"","Balance"))</f>
        <v>446</v>
      </c>
      <c r="H715" s="45">
        <f ca="1">IFERROR(IF(COUNTIF(H$2:H714,H714)&gt;VLOOKUP(H714,LC,2,FALSE),H714+1,H714),"")</f>
        <v>28</v>
      </c>
      <c r="I715" s="45">
        <f ca="1">IFERROR(VLOOKUP(H715,IF(H715=H714,INDIRECT("JournalEntry!"&amp;JournalEntry!D$2214&amp;I714+1&amp;JournalEntry!L$2214),INDIRECT("JournalEntry!"&amp;JournalEntry!C$2214)),2,FALSE),"")</f>
        <v>1012</v>
      </c>
      <c r="J715" s="191" t="str">
        <f t="shared" ca="1" si="83"/>
        <v>Bank</v>
      </c>
    </row>
    <row r="716" spans="1:10">
      <c r="A716" s="205">
        <f t="shared" ca="1" si="84"/>
        <v>506</v>
      </c>
      <c r="B716" s="203">
        <f t="shared" ca="1" si="78"/>
        <v>41112</v>
      </c>
      <c r="C716" s="304" t="str">
        <f t="shared" ca="1" si="79"/>
        <v>By Investment in Reliance Rs/- 500</v>
      </c>
      <c r="D716" s="192">
        <f t="shared" ca="1" si="80"/>
        <v>0</v>
      </c>
      <c r="E716" s="192">
        <f t="shared" ca="1" si="81"/>
        <v>500</v>
      </c>
      <c r="F716" s="193">
        <f t="shared" ca="1" si="82"/>
        <v>0</v>
      </c>
      <c r="G716" s="80">
        <f ca="1">IFERROR(IF(AND(ABS(SUMIFS(D$2:D716,J$2:J716,J716)-SUMIFS(E$2:E716,J$2:J716,J716)+VLOOKUP(J716,Master!B$1:F$101,5,FALSE))&gt;1000,CD&lt;&gt;PD),"XXXXX",IFERROR(SUMIFS(D$2:D716,J$2:J716,J716)-SUMIFS(E$2:E716,J$2:J716,J716)+VLOOKUP(J716,Master!B$1:F$101,5,FALSE),IF(H716&gt;EOF,"","Balance"))),IF(H716&gt;EOF,"","Balance"))</f>
        <v>-54</v>
      </c>
      <c r="H716" s="45">
        <f ca="1">IFERROR(IF(COUNTIF(H$2:H715,H715)&gt;VLOOKUP(H715,LC,2,FALSE),H715+1,H715),"")</f>
        <v>28</v>
      </c>
      <c r="I716" s="45">
        <f ca="1">IFERROR(VLOOKUP(H716,IF(H716=H715,INDIRECT("JournalEntry!"&amp;JournalEntry!D$2214&amp;I715+1&amp;JournalEntry!L$2214),INDIRECT("JournalEntry!"&amp;JournalEntry!C$2214)),2,FALSE),"")</f>
        <v>1014</v>
      </c>
      <c r="J716" s="191" t="str">
        <f t="shared" ca="1" si="83"/>
        <v>Bank</v>
      </c>
    </row>
    <row r="717" spans="1:10">
      <c r="A717" s="205">
        <f t="shared" ca="1" si="84"/>
        <v>508</v>
      </c>
      <c r="B717" s="203">
        <f t="shared" ca="1" si="78"/>
        <v>41091</v>
      </c>
      <c r="C717" s="304" t="str">
        <f t="shared" ca="1" si="79"/>
        <v>By Cash Rs/- 7500</v>
      </c>
      <c r="D717" s="192">
        <f t="shared" ca="1" si="80"/>
        <v>0</v>
      </c>
      <c r="E717" s="192">
        <f t="shared" ca="1" si="81"/>
        <v>4500</v>
      </c>
      <c r="F717" s="193">
        <f t="shared" ca="1" si="82"/>
        <v>0</v>
      </c>
      <c r="G717" s="80" t="str">
        <f ca="1">IFERROR(IF(AND(ABS(SUMIFS(D$2:D717,J$2:J717,J717)-SUMIFS(E$2:E717,J$2:J717,J717)+VLOOKUP(J717,Master!B$1:F$101,5,FALSE))&gt;1000,CD&lt;&gt;PD),"XXXXX",IFERROR(SUMIFS(D$2:D717,J$2:J717,J717)-SUMIFS(E$2:E717,J$2:J717,J717)+VLOOKUP(J717,Master!B$1:F$101,5,FALSE),IF(H717&gt;EOF,"","Balance"))),IF(H717&gt;EOF,"","Balance"))</f>
        <v>XXXXX</v>
      </c>
      <c r="H717" s="45">
        <f ca="1">IFERROR(IF(COUNTIF(H$2:H716,H716)&gt;VLOOKUP(H716,LC,2,FALSE),H716+1,H716),"")</f>
        <v>28</v>
      </c>
      <c r="I717" s="45">
        <f ca="1">IFERROR(VLOOKUP(H717,IF(H717=H716,INDIRECT("JournalEntry!"&amp;JournalEntry!D$2214&amp;I716+1&amp;JournalEntry!L$2214),INDIRECT("JournalEntry!"&amp;JournalEntry!C$2214)),2,FALSE),"")</f>
        <v>1026</v>
      </c>
      <c r="J717" s="191" t="str">
        <f t="shared" ca="1" si="83"/>
        <v>Bank</v>
      </c>
    </row>
    <row r="718" spans="1:10">
      <c r="A718" s="205">
        <f t="shared" ca="1" si="84"/>
        <v>511</v>
      </c>
      <c r="B718" s="203">
        <f t="shared" ca="1" si="78"/>
        <v>41034</v>
      </c>
      <c r="C718" s="304" t="str">
        <f t="shared" ca="1" si="79"/>
        <v>By Loan to ABC Co Rs/-500</v>
      </c>
      <c r="D718" s="192">
        <f t="shared" ca="1" si="80"/>
        <v>700</v>
      </c>
      <c r="E718" s="192">
        <f t="shared" ca="1" si="81"/>
        <v>0</v>
      </c>
      <c r="F718" s="193">
        <f t="shared" ca="1" si="82"/>
        <v>0</v>
      </c>
      <c r="G718" s="80" t="str">
        <f ca="1">IFERROR(IF(AND(ABS(SUMIFS(D$2:D718,J$2:J718,J718)-SUMIFS(E$2:E718,J$2:J718,J718)+VLOOKUP(J718,Master!B$1:F$101,5,FALSE))&gt;1000,CD&lt;&gt;PD),"XXXXX",IFERROR(SUMIFS(D$2:D718,J$2:J718,J718)-SUMIFS(E$2:E718,J$2:J718,J718)+VLOOKUP(J718,Master!B$1:F$101,5,FALSE),IF(H718&gt;EOF,"","Balance"))),IF(H718&gt;EOF,"","Balance"))</f>
        <v>XXXXX</v>
      </c>
      <c r="H718" s="45">
        <f ca="1">IFERROR(IF(COUNTIF(H$2:H717,H717)&gt;VLOOKUP(H717,LC,2,FALSE),H717+1,H717),"")</f>
        <v>28</v>
      </c>
      <c r="I718" s="45">
        <f ca="1">IFERROR(VLOOKUP(H718,IF(H718=H717,INDIRECT("JournalEntry!"&amp;JournalEntry!D$2214&amp;I717+1&amp;JournalEntry!L$2214),INDIRECT("JournalEntry!"&amp;JournalEntry!C$2214)),2,FALSE),"")</f>
        <v>1032</v>
      </c>
      <c r="J718" s="191" t="str">
        <f t="shared" ca="1" si="83"/>
        <v>Bank</v>
      </c>
    </row>
    <row r="719" spans="1:10">
      <c r="A719" s="205">
        <f t="shared" ca="1" si="84"/>
        <v>512</v>
      </c>
      <c r="B719" s="203">
        <f t="shared" ca="1" si="78"/>
        <v>41112</v>
      </c>
      <c r="C719" s="304" t="str">
        <f t="shared" ca="1" si="79"/>
        <v>By Borrowing from SBM Bank Rs/-10000</v>
      </c>
      <c r="D719" s="192">
        <f t="shared" ca="1" si="80"/>
        <v>10000</v>
      </c>
      <c r="E719" s="192">
        <f t="shared" ca="1" si="81"/>
        <v>0</v>
      </c>
      <c r="F719" s="193">
        <f t="shared" ca="1" si="82"/>
        <v>0</v>
      </c>
      <c r="G719" s="80" t="str">
        <f ca="1">IFERROR(IF(AND(ABS(SUMIFS(D$2:D719,J$2:J719,J719)-SUMIFS(E$2:E719,J$2:J719,J719)+VLOOKUP(J719,Master!B$1:F$101,5,FALSE))&gt;1000,CD&lt;&gt;PD),"XXXXX",IFERROR(SUMIFS(D$2:D719,J$2:J719,J719)-SUMIFS(E$2:E719,J$2:J719,J719)+VLOOKUP(J719,Master!B$1:F$101,5,FALSE),IF(H719&gt;EOF,"","Balance"))),IF(H719&gt;EOF,"","Balance"))</f>
        <v>XXXXX</v>
      </c>
      <c r="H719" s="45">
        <f ca="1">IFERROR(IF(COUNTIF(H$2:H718,H718)&gt;VLOOKUP(H718,LC,2,FALSE),H718+1,H718),"")</f>
        <v>28</v>
      </c>
      <c r="I719" s="45">
        <f ca="1">IFERROR(VLOOKUP(H719,IF(H719=H718,INDIRECT("JournalEntry!"&amp;JournalEntry!D$2214&amp;I718+1&amp;JournalEntry!L$2214),INDIRECT("JournalEntry!"&amp;JournalEntry!C$2214)),2,FALSE),"")</f>
        <v>1035</v>
      </c>
      <c r="J719" s="191" t="str">
        <f t="shared" ca="1" si="83"/>
        <v>Bank</v>
      </c>
    </row>
    <row r="720" spans="1:10">
      <c r="A720" s="205">
        <f t="shared" ca="1" si="84"/>
        <v>0</v>
      </c>
      <c r="B720" s="203" t="str">
        <f t="shared" ca="1" si="78"/>
        <v/>
      </c>
      <c r="C720" s="304">
        <f t="shared" ca="1" si="79"/>
        <v>0</v>
      </c>
      <c r="D720" s="192">
        <f t="shared" ca="1" si="80"/>
        <v>0</v>
      </c>
      <c r="E720" s="192">
        <f t="shared" ca="1" si="81"/>
        <v>0</v>
      </c>
      <c r="F720" s="193">
        <f t="shared" ca="1" si="82"/>
        <v>0</v>
      </c>
      <c r="G720" s="80" t="str">
        <f ca="1">IFERROR(IF(AND(ABS(SUMIFS(D$2:D720,J$2:J720,J720)-SUMIFS(E$2:E720,J$2:J720,J720)+VLOOKUP(J720,Master!B$1:F$101,5,FALSE))&gt;1000,CD&lt;&gt;PD),"XXXXX",IFERROR(SUMIFS(D$2:D720,J$2:J720,J720)-SUMIFS(E$2:E720,J$2:J720,J720)+VLOOKUP(J720,Master!B$1:F$101,5,FALSE),IF(H720&gt;EOF,"","Balance"))),IF(H720&gt;EOF,"","Balance"))</f>
        <v>XXXXX</v>
      </c>
      <c r="H720" s="45">
        <f ca="1">IFERROR(IF(COUNTIF(H$2:H719,H719)&gt;VLOOKUP(H719,LC,2,FALSE),H719+1,H719),"")</f>
        <v>28</v>
      </c>
      <c r="I720" s="45">
        <f ca="1">IFERROR(VLOOKUP(H720,IF(H720=H719,INDIRECT("JournalEntry!"&amp;JournalEntry!D$2214&amp;I719+1&amp;JournalEntry!L$2214),INDIRECT("JournalEntry!"&amp;JournalEntry!C$2214)),2,FALSE),"")</f>
        <v>2128</v>
      </c>
      <c r="J720" s="191" t="str">
        <f t="shared" ca="1" si="83"/>
        <v>Bank</v>
      </c>
    </row>
    <row r="721" spans="1:10">
      <c r="A721" s="205" t="str">
        <f t="shared" ca="1" si="84"/>
        <v>JNL No</v>
      </c>
      <c r="B721" s="203" t="str">
        <f t="shared" ca="1" si="78"/>
        <v>Date</v>
      </c>
      <c r="C721" s="304" t="str">
        <f t="shared" ca="1" si="79"/>
        <v>Particulars of  Depreciation </v>
      </c>
      <c r="D721" s="192" t="str">
        <f t="shared" ca="1" si="80"/>
        <v>Dr</v>
      </c>
      <c r="E721" s="192" t="str">
        <f t="shared" ca="1" si="81"/>
        <v>Cr</v>
      </c>
      <c r="F721" s="193" t="str">
        <f t="shared" ca="1" si="82"/>
        <v>Narration</v>
      </c>
      <c r="G721" s="80" t="str">
        <f ca="1">IFERROR(IF(AND(ABS(SUMIFS(D$2:D721,J$2:J721,J721)-SUMIFS(E$2:E721,J$2:J721,J721)+VLOOKUP(J721,Master!B$1:F$101,5,FALSE))&gt;1000,CD&lt;&gt;PD),"XXXXX",IFERROR(SUMIFS(D$2:D721,J$2:J721,J721)-SUMIFS(E$2:E721,J$2:J721,J721)+VLOOKUP(J721,Master!B$1:F$101,5,FALSE),IF(H721&gt;EOF,"","Balance"))),IF(H721&gt;EOF,"","Balance"))</f>
        <v>Balance</v>
      </c>
      <c r="H721" s="45">
        <f ca="1">IFERROR(IF(COUNTIF(H$2:H720,H720)&gt;VLOOKUP(H720,LC,2,FALSE),H720+1,H720),"")</f>
        <v>28</v>
      </c>
      <c r="I721" s="45" t="str">
        <f ca="1">IFERROR(VLOOKUP(H721,IF(H721=H720,INDIRECT("JournalEntry!"&amp;JournalEntry!D$2214&amp;I720+1&amp;JournalEntry!L$2214),INDIRECT("JournalEntry!"&amp;JournalEntry!C$2214)),2,FALSE),"")</f>
        <v/>
      </c>
      <c r="J721" s="191" t="str">
        <f t="shared" ca="1" si="83"/>
        <v>Ledger</v>
      </c>
    </row>
    <row r="722" spans="1:10">
      <c r="A722" s="205">
        <f t="shared" ca="1" si="84"/>
        <v>507</v>
      </c>
      <c r="B722" s="203">
        <f t="shared" ca="1" si="78"/>
        <v>41274</v>
      </c>
      <c r="C722" s="304" t="str">
        <f t="shared" ca="1" si="79"/>
        <v>By Building Depreciation  Rs/-100</v>
      </c>
      <c r="D722" s="192">
        <f t="shared" ca="1" si="80"/>
        <v>280</v>
      </c>
      <c r="E722" s="192">
        <f t="shared" ca="1" si="81"/>
        <v>0</v>
      </c>
      <c r="F722" s="193">
        <f t="shared" ca="1" si="82"/>
        <v>0</v>
      </c>
      <c r="G722" s="80">
        <f ca="1">IFERROR(IF(AND(ABS(SUMIFS(D$2:D722,J$2:J722,J722)-SUMIFS(E$2:E722,J$2:J722,J722)+VLOOKUP(J722,Master!B$1:F$101,5,FALSE))&gt;1000,CD&lt;&gt;PD),"XXXXX",IFERROR(SUMIFS(D$2:D722,J$2:J722,J722)-SUMIFS(E$2:E722,J$2:J722,J722)+VLOOKUP(J722,Master!B$1:F$101,5,FALSE),IF(H722&gt;EOF,"","Balance"))),IF(H722&gt;EOF,"","Balance"))</f>
        <v>280</v>
      </c>
      <c r="H722" s="45">
        <f ca="1">IFERROR(IF(COUNTIF(H$2:H721,H721)&gt;VLOOKUP(H721,LC,2,FALSE),H721+1,H721),"")</f>
        <v>29</v>
      </c>
      <c r="I722" s="45">
        <f ca="1">IFERROR(VLOOKUP(H722,IF(H722=H721,INDIRECT("JournalEntry!"&amp;JournalEntry!D$2214&amp;I721+1&amp;JournalEntry!L$2214),INDIRECT("JournalEntry!"&amp;JournalEntry!C$2214)),2,FALSE),"")</f>
        <v>1015</v>
      </c>
      <c r="J722" s="191" t="str">
        <f t="shared" ca="1" si="83"/>
        <v> Depreciation </v>
      </c>
    </row>
    <row r="723" spans="1:10">
      <c r="A723" s="205">
        <f t="shared" ca="1" si="84"/>
        <v>0</v>
      </c>
      <c r="B723" s="203" t="str">
        <f t="shared" ca="1" si="78"/>
        <v/>
      </c>
      <c r="C723" s="304">
        <f t="shared" ca="1" si="79"/>
        <v>0</v>
      </c>
      <c r="D723" s="192">
        <f t="shared" ca="1" si="80"/>
        <v>0</v>
      </c>
      <c r="E723" s="192">
        <f t="shared" ca="1" si="81"/>
        <v>0</v>
      </c>
      <c r="F723" s="193">
        <f t="shared" ca="1" si="82"/>
        <v>0</v>
      </c>
      <c r="G723" s="80">
        <f ca="1">IFERROR(IF(AND(ABS(SUMIFS(D$2:D723,J$2:J723,J723)-SUMIFS(E$2:E723,J$2:J723,J723)+VLOOKUP(J723,Master!B$1:F$101,5,FALSE))&gt;1000,CD&lt;&gt;PD),"XXXXX",IFERROR(SUMIFS(D$2:D723,J$2:J723,J723)-SUMIFS(E$2:E723,J$2:J723,J723)+VLOOKUP(J723,Master!B$1:F$101,5,FALSE),IF(H723&gt;EOF,"","Balance"))),IF(H723&gt;EOF,"","Balance"))</f>
        <v>280</v>
      </c>
      <c r="H723" s="45">
        <f ca="1">IFERROR(IF(COUNTIF(H$2:H722,H722)&gt;VLOOKUP(H722,LC,2,FALSE),H722+1,H722),"")</f>
        <v>29</v>
      </c>
      <c r="I723" s="45">
        <f ca="1">IFERROR(VLOOKUP(H723,IF(H723=H722,INDIRECT("JournalEntry!"&amp;JournalEntry!D$2214&amp;I722+1&amp;JournalEntry!L$2214),INDIRECT("JournalEntry!"&amp;JournalEntry!C$2214)),2,FALSE),"")</f>
        <v>2129</v>
      </c>
      <c r="J723" s="191" t="str">
        <f t="shared" ca="1" si="83"/>
        <v> Depreciation </v>
      </c>
    </row>
    <row r="724" spans="1:10">
      <c r="A724" s="205" t="str">
        <f t="shared" ca="1" si="84"/>
        <v>JNL No</v>
      </c>
      <c r="B724" s="203" t="str">
        <f t="shared" ca="1" si="78"/>
        <v>Date</v>
      </c>
      <c r="C724" s="304" t="str">
        <f t="shared" ca="1" si="79"/>
        <v>Particulars of  Electricity </v>
      </c>
      <c r="D724" s="192" t="str">
        <f t="shared" ca="1" si="80"/>
        <v>Dr</v>
      </c>
      <c r="E724" s="192" t="str">
        <f t="shared" ca="1" si="81"/>
        <v>Cr</v>
      </c>
      <c r="F724" s="193" t="str">
        <f t="shared" ca="1" si="82"/>
        <v>Narration</v>
      </c>
      <c r="G724" s="80" t="str">
        <f ca="1">IFERROR(IF(AND(ABS(SUMIFS(D$2:D724,J$2:J724,J724)-SUMIFS(E$2:E724,J$2:J724,J724)+VLOOKUP(J724,Master!B$1:F$101,5,FALSE))&gt;1000,CD&lt;&gt;PD),"XXXXX",IFERROR(SUMIFS(D$2:D724,J$2:J724,J724)-SUMIFS(E$2:E724,J$2:J724,J724)+VLOOKUP(J724,Master!B$1:F$101,5,FALSE),IF(H724&gt;EOF,"","Balance"))),IF(H724&gt;EOF,"","Balance"))</f>
        <v>Balance</v>
      </c>
      <c r="H724" s="45">
        <f ca="1">IFERROR(IF(COUNTIF(H$2:H723,H723)&gt;VLOOKUP(H723,LC,2,FALSE),H723+1,H723),"")</f>
        <v>29</v>
      </c>
      <c r="I724" s="45" t="str">
        <f ca="1">IFERROR(VLOOKUP(H724,IF(H724=H723,INDIRECT("JournalEntry!"&amp;JournalEntry!D$2214&amp;I723+1&amp;JournalEntry!L$2214),INDIRECT("JournalEntry!"&amp;JournalEntry!C$2214)),2,FALSE),"")</f>
        <v/>
      </c>
      <c r="J724" s="191" t="str">
        <f t="shared" ca="1" si="83"/>
        <v>Ledger</v>
      </c>
    </row>
    <row r="725" spans="1:10">
      <c r="A725" s="205">
        <f t="shared" ca="1" si="84"/>
        <v>168</v>
      </c>
      <c r="B725" s="203">
        <f t="shared" ca="1" si="78"/>
        <v>41155</v>
      </c>
      <c r="C725" s="304" t="str">
        <f t="shared" ca="1" si="79"/>
        <v>By Cash Rs/-1</v>
      </c>
      <c r="D725" s="192">
        <f t="shared" ca="1" si="80"/>
        <v>1</v>
      </c>
      <c r="E725" s="192">
        <f t="shared" ca="1" si="81"/>
        <v>0</v>
      </c>
      <c r="F725" s="193">
        <f t="shared" ca="1" si="82"/>
        <v>0</v>
      </c>
      <c r="G725" s="80">
        <f ca="1">IFERROR(IF(AND(ABS(SUMIFS(D$2:D725,J$2:J725,J725)-SUMIFS(E$2:E725,J$2:J725,J725)+VLOOKUP(J725,Master!B$1:F$101,5,FALSE))&gt;1000,CD&lt;&gt;PD),"XXXXX",IFERROR(SUMIFS(D$2:D725,J$2:J725,J725)-SUMIFS(E$2:E725,J$2:J725,J725)+VLOOKUP(J725,Master!B$1:F$101,5,FALSE),IF(H725&gt;EOF,"","Balance"))),IF(H725&gt;EOF,"","Balance"))</f>
        <v>1</v>
      </c>
      <c r="H725" s="45">
        <f ca="1">IFERROR(IF(COUNTIF(H$2:H724,H724)&gt;VLOOKUP(H724,LC,2,FALSE),H724+1,H724),"")</f>
        <v>30</v>
      </c>
      <c r="I725" s="45">
        <f ca="1">IFERROR(VLOOKUP(H725,IF(H725=H724,INDIRECT("JournalEntry!"&amp;JournalEntry!D$2214&amp;I724+1&amp;JournalEntry!L$2214),INDIRECT("JournalEntry!"&amp;JournalEntry!C$2214)),2,FALSE),"")</f>
        <v>336</v>
      </c>
      <c r="J725" s="191" t="str">
        <f t="shared" ca="1" si="83"/>
        <v> Electricity </v>
      </c>
    </row>
    <row r="726" spans="1:10">
      <c r="A726" s="205">
        <f t="shared" ca="1" si="84"/>
        <v>0</v>
      </c>
      <c r="B726" s="203" t="str">
        <f t="shared" ca="1" si="78"/>
        <v/>
      </c>
      <c r="C726" s="304">
        <f t="shared" ca="1" si="79"/>
        <v>0</v>
      </c>
      <c r="D726" s="192">
        <f t="shared" ca="1" si="80"/>
        <v>0</v>
      </c>
      <c r="E726" s="192">
        <f t="shared" ca="1" si="81"/>
        <v>0</v>
      </c>
      <c r="F726" s="193">
        <f t="shared" ca="1" si="82"/>
        <v>0</v>
      </c>
      <c r="G726" s="80">
        <f ca="1">IFERROR(IF(AND(ABS(SUMIFS(D$2:D726,J$2:J726,J726)-SUMIFS(E$2:E726,J$2:J726,J726)+VLOOKUP(J726,Master!B$1:F$101,5,FALSE))&gt;1000,CD&lt;&gt;PD),"XXXXX",IFERROR(SUMIFS(D$2:D726,J$2:J726,J726)-SUMIFS(E$2:E726,J$2:J726,J726)+VLOOKUP(J726,Master!B$1:F$101,5,FALSE),IF(H726&gt;EOF,"","Balance"))),IF(H726&gt;EOF,"","Balance"))</f>
        <v>1</v>
      </c>
      <c r="H726" s="45">
        <f ca="1">IFERROR(IF(COUNTIF(H$2:H725,H725)&gt;VLOOKUP(H725,LC,2,FALSE),H725+1,H725),"")</f>
        <v>30</v>
      </c>
      <c r="I726" s="45">
        <f ca="1">IFERROR(VLOOKUP(H726,IF(H726=H725,INDIRECT("JournalEntry!"&amp;JournalEntry!D$2214&amp;I725+1&amp;JournalEntry!L$2214),INDIRECT("JournalEntry!"&amp;JournalEntry!C$2214)),2,FALSE),"")</f>
        <v>2130</v>
      </c>
      <c r="J726" s="191" t="str">
        <f t="shared" ca="1" si="83"/>
        <v> Electricity </v>
      </c>
    </row>
    <row r="727" spans="1:10">
      <c r="A727" s="205" t="str">
        <f t="shared" ca="1" si="84"/>
        <v>JNL No</v>
      </c>
      <c r="B727" s="203" t="str">
        <f t="shared" ca="1" si="78"/>
        <v>Date</v>
      </c>
      <c r="C727" s="304" t="str">
        <f t="shared" ca="1" si="79"/>
        <v>Particulars of  Heat</v>
      </c>
      <c r="D727" s="192" t="str">
        <f t="shared" ca="1" si="80"/>
        <v>Dr</v>
      </c>
      <c r="E727" s="192" t="str">
        <f t="shared" ca="1" si="81"/>
        <v>Cr</v>
      </c>
      <c r="F727" s="193" t="str">
        <f t="shared" ca="1" si="82"/>
        <v>Narration</v>
      </c>
      <c r="G727" s="80" t="str">
        <f ca="1">IFERROR(IF(AND(ABS(SUMIFS(D$2:D727,J$2:J727,J727)-SUMIFS(E$2:E727,J$2:J727,J727)+VLOOKUP(J727,Master!B$1:F$101,5,FALSE))&gt;1000,CD&lt;&gt;PD),"XXXXX",IFERROR(SUMIFS(D$2:D727,J$2:J727,J727)-SUMIFS(E$2:E727,J$2:J727,J727)+VLOOKUP(J727,Master!B$1:F$101,5,FALSE),IF(H727&gt;EOF,"","Balance"))),IF(H727&gt;EOF,"","Balance"))</f>
        <v>Balance</v>
      </c>
      <c r="H727" s="45">
        <f ca="1">IFERROR(IF(COUNTIF(H$2:H726,H726)&gt;VLOOKUP(H726,LC,2,FALSE),H726+1,H726),"")</f>
        <v>30</v>
      </c>
      <c r="I727" s="45" t="str">
        <f ca="1">IFERROR(VLOOKUP(H727,IF(H727=H726,INDIRECT("JournalEntry!"&amp;JournalEntry!D$2214&amp;I726+1&amp;JournalEntry!L$2214),INDIRECT("JournalEntry!"&amp;JournalEntry!C$2214)),2,FALSE),"")</f>
        <v/>
      </c>
      <c r="J727" s="191" t="str">
        <f t="shared" ca="1" si="83"/>
        <v>Ledger</v>
      </c>
    </row>
    <row r="728" spans="1:10">
      <c r="A728" s="205">
        <f t="shared" ca="1" si="84"/>
        <v>334</v>
      </c>
      <c r="B728" s="203">
        <f t="shared" ca="1" si="78"/>
        <v>41153</v>
      </c>
      <c r="C728" s="304" t="str">
        <f t="shared" ca="1" si="79"/>
        <v>By Cash Rs/-10</v>
      </c>
      <c r="D728" s="192">
        <f t="shared" ca="1" si="80"/>
        <v>10</v>
      </c>
      <c r="E728" s="192">
        <f t="shared" ca="1" si="81"/>
        <v>0</v>
      </c>
      <c r="F728" s="193">
        <f t="shared" ca="1" si="82"/>
        <v>0</v>
      </c>
      <c r="G728" s="80">
        <f ca="1">IFERROR(IF(AND(ABS(SUMIFS(D$2:D728,J$2:J728,J728)-SUMIFS(E$2:E728,J$2:J728,J728)+VLOOKUP(J728,Master!B$1:F$101,5,FALSE))&gt;1000,CD&lt;&gt;PD),"XXXXX",IFERROR(SUMIFS(D$2:D728,J$2:J728,J728)-SUMIFS(E$2:E728,J$2:J728,J728)+VLOOKUP(J728,Master!B$1:F$101,5,FALSE),IF(H728&gt;EOF,"","Balance"))),IF(H728&gt;EOF,"","Balance"))</f>
        <v>10</v>
      </c>
      <c r="H728" s="45">
        <f ca="1">IFERROR(IF(COUNTIF(H$2:H727,H727)&gt;VLOOKUP(H727,LC,2,FALSE),H727+1,H727),"")</f>
        <v>31</v>
      </c>
      <c r="I728" s="45">
        <f ca="1">IFERROR(VLOOKUP(H728,IF(H728=H727,INDIRECT("JournalEntry!"&amp;JournalEntry!D$2214&amp;I727+1&amp;JournalEntry!L$2214),INDIRECT("JournalEntry!"&amp;JournalEntry!C$2214)),2,FALSE),"")</f>
        <v>669</v>
      </c>
      <c r="J728" s="191" t="str">
        <f t="shared" ca="1" si="83"/>
        <v> Heat</v>
      </c>
    </row>
    <row r="729" spans="1:10">
      <c r="A729" s="205">
        <f t="shared" ca="1" si="84"/>
        <v>353</v>
      </c>
      <c r="B729" s="203">
        <f t="shared" ca="1" si="78"/>
        <v>41114</v>
      </c>
      <c r="C729" s="304" t="str">
        <f t="shared" ca="1" si="79"/>
        <v>By Cash Rs/-6</v>
      </c>
      <c r="D729" s="192">
        <f t="shared" ca="1" si="80"/>
        <v>6</v>
      </c>
      <c r="E729" s="192">
        <f t="shared" ca="1" si="81"/>
        <v>0</v>
      </c>
      <c r="F729" s="193">
        <f t="shared" ca="1" si="82"/>
        <v>0</v>
      </c>
      <c r="G729" s="80">
        <f ca="1">IFERROR(IF(AND(ABS(SUMIFS(D$2:D729,J$2:J729,J729)-SUMIFS(E$2:E729,J$2:J729,J729)+VLOOKUP(J729,Master!B$1:F$101,5,FALSE))&gt;1000,CD&lt;&gt;PD),"XXXXX",IFERROR(SUMIFS(D$2:D729,J$2:J729,J729)-SUMIFS(E$2:E729,J$2:J729,J729)+VLOOKUP(J729,Master!B$1:F$101,5,FALSE),IF(H729&gt;EOF,"","Balance"))),IF(H729&gt;EOF,"","Balance"))</f>
        <v>16</v>
      </c>
      <c r="H729" s="45">
        <f ca="1">IFERROR(IF(COUNTIF(H$2:H728,H728)&gt;VLOOKUP(H728,LC,2,FALSE),H728+1,H728),"")</f>
        <v>31</v>
      </c>
      <c r="I729" s="45">
        <f ca="1">IFERROR(VLOOKUP(H729,IF(H729=H728,INDIRECT("JournalEntry!"&amp;JournalEntry!D$2214&amp;I728+1&amp;JournalEntry!L$2214),INDIRECT("JournalEntry!"&amp;JournalEntry!C$2214)),2,FALSE),"")</f>
        <v>707</v>
      </c>
      <c r="J729" s="191" t="str">
        <f t="shared" ca="1" si="83"/>
        <v> Heat</v>
      </c>
    </row>
    <row r="730" spans="1:10">
      <c r="A730" s="205">
        <f t="shared" ca="1" si="84"/>
        <v>372</v>
      </c>
      <c r="B730" s="203">
        <f t="shared" ca="1" si="78"/>
        <v>41218</v>
      </c>
      <c r="C730" s="304" t="str">
        <f t="shared" ca="1" si="79"/>
        <v>By Cash Rs/-9</v>
      </c>
      <c r="D730" s="192">
        <f t="shared" ca="1" si="80"/>
        <v>9</v>
      </c>
      <c r="E730" s="192">
        <f t="shared" ca="1" si="81"/>
        <v>0</v>
      </c>
      <c r="F730" s="193">
        <f t="shared" ca="1" si="82"/>
        <v>0</v>
      </c>
      <c r="G730" s="80">
        <f ca="1">IFERROR(IF(AND(ABS(SUMIFS(D$2:D730,J$2:J730,J730)-SUMIFS(E$2:E730,J$2:J730,J730)+VLOOKUP(J730,Master!B$1:F$101,5,FALSE))&gt;1000,CD&lt;&gt;PD),"XXXXX",IFERROR(SUMIFS(D$2:D730,J$2:J730,J730)-SUMIFS(E$2:E730,J$2:J730,J730)+VLOOKUP(J730,Master!B$1:F$101,5,FALSE),IF(H730&gt;EOF,"","Balance"))),IF(H730&gt;EOF,"","Balance"))</f>
        <v>25</v>
      </c>
      <c r="H730" s="45">
        <f ca="1">IFERROR(IF(COUNTIF(H$2:H729,H729)&gt;VLOOKUP(H729,LC,2,FALSE),H729+1,H729),"")</f>
        <v>31</v>
      </c>
      <c r="I730" s="45">
        <f ca="1">IFERROR(VLOOKUP(H730,IF(H730=H729,INDIRECT("JournalEntry!"&amp;JournalEntry!D$2214&amp;I729+1&amp;JournalEntry!L$2214),INDIRECT("JournalEntry!"&amp;JournalEntry!C$2214)),2,FALSE),"")</f>
        <v>745</v>
      </c>
      <c r="J730" s="191" t="str">
        <f t="shared" ca="1" si="83"/>
        <v> Heat</v>
      </c>
    </row>
    <row r="731" spans="1:10">
      <c r="A731" s="205">
        <f t="shared" ca="1" si="84"/>
        <v>391</v>
      </c>
      <c r="B731" s="203">
        <f t="shared" ca="1" si="78"/>
        <v>41033</v>
      </c>
      <c r="C731" s="304" t="str">
        <f t="shared" ca="1" si="79"/>
        <v>By Cash Rs/-10</v>
      </c>
      <c r="D731" s="192">
        <f t="shared" ca="1" si="80"/>
        <v>10</v>
      </c>
      <c r="E731" s="192">
        <f t="shared" ca="1" si="81"/>
        <v>0</v>
      </c>
      <c r="F731" s="193">
        <f t="shared" ca="1" si="82"/>
        <v>0</v>
      </c>
      <c r="G731" s="80">
        <f ca="1">IFERROR(IF(AND(ABS(SUMIFS(D$2:D731,J$2:J731,J731)-SUMIFS(E$2:E731,J$2:J731,J731)+VLOOKUP(J731,Master!B$1:F$101,5,FALSE))&gt;1000,CD&lt;&gt;PD),"XXXXX",IFERROR(SUMIFS(D$2:D731,J$2:J731,J731)-SUMIFS(E$2:E731,J$2:J731,J731)+VLOOKUP(J731,Master!B$1:F$101,5,FALSE),IF(H731&gt;EOF,"","Balance"))),IF(H731&gt;EOF,"","Balance"))</f>
        <v>35</v>
      </c>
      <c r="H731" s="45">
        <f ca="1">IFERROR(IF(COUNTIF(H$2:H730,H730)&gt;VLOOKUP(H730,LC,2,FALSE),H730+1,H730),"")</f>
        <v>31</v>
      </c>
      <c r="I731" s="45">
        <f ca="1">IFERROR(VLOOKUP(H731,IF(H731=H730,INDIRECT("JournalEntry!"&amp;JournalEntry!D$2214&amp;I730+1&amp;JournalEntry!L$2214),INDIRECT("JournalEntry!"&amp;JournalEntry!C$2214)),2,FALSE),"")</f>
        <v>783</v>
      </c>
      <c r="J731" s="191" t="str">
        <f t="shared" ca="1" si="83"/>
        <v> Heat</v>
      </c>
    </row>
    <row r="732" spans="1:10">
      <c r="A732" s="205">
        <f t="shared" ca="1" si="84"/>
        <v>410</v>
      </c>
      <c r="B732" s="203">
        <f t="shared" ca="1" si="78"/>
        <v>41103</v>
      </c>
      <c r="C732" s="304" t="str">
        <f t="shared" ca="1" si="79"/>
        <v>By Cash Rs/-1</v>
      </c>
      <c r="D732" s="192">
        <f t="shared" ca="1" si="80"/>
        <v>1</v>
      </c>
      <c r="E732" s="192">
        <f t="shared" ca="1" si="81"/>
        <v>0</v>
      </c>
      <c r="F732" s="193">
        <f t="shared" ca="1" si="82"/>
        <v>0</v>
      </c>
      <c r="G732" s="80">
        <f ca="1">IFERROR(IF(AND(ABS(SUMIFS(D$2:D732,J$2:J732,J732)-SUMIFS(E$2:E732,J$2:J732,J732)+VLOOKUP(J732,Master!B$1:F$101,5,FALSE))&gt;1000,CD&lt;&gt;PD),"XXXXX",IFERROR(SUMIFS(D$2:D732,J$2:J732,J732)-SUMIFS(E$2:E732,J$2:J732,J732)+VLOOKUP(J732,Master!B$1:F$101,5,FALSE),IF(H732&gt;EOF,"","Balance"))),IF(H732&gt;EOF,"","Balance"))</f>
        <v>36</v>
      </c>
      <c r="H732" s="45">
        <f ca="1">IFERROR(IF(COUNTIF(H$2:H731,H731)&gt;VLOOKUP(H731,LC,2,FALSE),H731+1,H731),"")</f>
        <v>31</v>
      </c>
      <c r="I732" s="45">
        <f ca="1">IFERROR(VLOOKUP(H732,IF(H732=H731,INDIRECT("JournalEntry!"&amp;JournalEntry!D$2214&amp;I731+1&amp;JournalEntry!L$2214),INDIRECT("JournalEntry!"&amp;JournalEntry!C$2214)),2,FALSE),"")</f>
        <v>821</v>
      </c>
      <c r="J732" s="191" t="str">
        <f t="shared" ca="1" si="83"/>
        <v> Heat</v>
      </c>
    </row>
    <row r="733" spans="1:10">
      <c r="A733" s="205">
        <f t="shared" ca="1" si="84"/>
        <v>429</v>
      </c>
      <c r="B733" s="203">
        <f t="shared" ca="1" si="78"/>
        <v>41131</v>
      </c>
      <c r="C733" s="304" t="str">
        <f t="shared" ca="1" si="79"/>
        <v>By Cash Rs/-6</v>
      </c>
      <c r="D733" s="192">
        <f t="shared" ca="1" si="80"/>
        <v>6</v>
      </c>
      <c r="E733" s="192">
        <f t="shared" ca="1" si="81"/>
        <v>0</v>
      </c>
      <c r="F733" s="193">
        <f t="shared" ca="1" si="82"/>
        <v>0</v>
      </c>
      <c r="G733" s="80">
        <f ca="1">IFERROR(IF(AND(ABS(SUMIFS(D$2:D733,J$2:J733,J733)-SUMIFS(E$2:E733,J$2:J733,J733)+VLOOKUP(J733,Master!B$1:F$101,5,FALSE))&gt;1000,CD&lt;&gt;PD),"XXXXX",IFERROR(SUMIFS(D$2:D733,J$2:J733,J733)-SUMIFS(E$2:E733,J$2:J733,J733)+VLOOKUP(J733,Master!B$1:F$101,5,FALSE),IF(H733&gt;EOF,"","Balance"))),IF(H733&gt;EOF,"","Balance"))</f>
        <v>42</v>
      </c>
      <c r="H733" s="45">
        <f ca="1">IFERROR(IF(COUNTIF(H$2:H732,H732)&gt;VLOOKUP(H732,LC,2,FALSE),H732+1,H732),"")</f>
        <v>31</v>
      </c>
      <c r="I733" s="45">
        <f ca="1">IFERROR(VLOOKUP(H733,IF(H733=H732,INDIRECT("JournalEntry!"&amp;JournalEntry!D$2214&amp;I732+1&amp;JournalEntry!L$2214),INDIRECT("JournalEntry!"&amp;JournalEntry!C$2214)),2,FALSE),"")</f>
        <v>859</v>
      </c>
      <c r="J733" s="191" t="str">
        <f t="shared" ca="1" si="83"/>
        <v> Heat</v>
      </c>
    </row>
    <row r="734" spans="1:10">
      <c r="A734" s="205">
        <f t="shared" ca="1" si="84"/>
        <v>448</v>
      </c>
      <c r="B734" s="203">
        <f t="shared" ca="1" si="78"/>
        <v>41193</v>
      </c>
      <c r="C734" s="304" t="str">
        <f t="shared" ca="1" si="79"/>
        <v>By Cash Rs/-10</v>
      </c>
      <c r="D734" s="192">
        <f t="shared" ca="1" si="80"/>
        <v>10</v>
      </c>
      <c r="E734" s="192">
        <f t="shared" ca="1" si="81"/>
        <v>0</v>
      </c>
      <c r="F734" s="193">
        <f t="shared" ca="1" si="82"/>
        <v>0</v>
      </c>
      <c r="G734" s="80">
        <f ca="1">IFERROR(IF(AND(ABS(SUMIFS(D$2:D734,J$2:J734,J734)-SUMIFS(E$2:E734,J$2:J734,J734)+VLOOKUP(J734,Master!B$1:F$101,5,FALSE))&gt;1000,CD&lt;&gt;PD),"XXXXX",IFERROR(SUMIFS(D$2:D734,J$2:J734,J734)-SUMIFS(E$2:E734,J$2:J734,J734)+VLOOKUP(J734,Master!B$1:F$101,5,FALSE),IF(H734&gt;EOF,"","Balance"))),IF(H734&gt;EOF,"","Balance"))</f>
        <v>52</v>
      </c>
      <c r="H734" s="45">
        <f ca="1">IFERROR(IF(COUNTIF(H$2:H733,H733)&gt;VLOOKUP(H733,LC,2,FALSE),H733+1,H733),"")</f>
        <v>31</v>
      </c>
      <c r="I734" s="45">
        <f ca="1">IFERROR(VLOOKUP(H734,IF(H734=H733,INDIRECT("JournalEntry!"&amp;JournalEntry!D$2214&amp;I733+1&amp;JournalEntry!L$2214),INDIRECT("JournalEntry!"&amp;JournalEntry!C$2214)),2,FALSE),"")</f>
        <v>897</v>
      </c>
      <c r="J734" s="191" t="str">
        <f t="shared" ca="1" si="83"/>
        <v> Heat</v>
      </c>
    </row>
    <row r="735" spans="1:10">
      <c r="A735" s="205">
        <f t="shared" ca="1" si="84"/>
        <v>467</v>
      </c>
      <c r="B735" s="203">
        <f t="shared" ca="1" si="78"/>
        <v>41100</v>
      </c>
      <c r="C735" s="304" t="str">
        <f t="shared" ca="1" si="79"/>
        <v>By Cash Rs/-2</v>
      </c>
      <c r="D735" s="192">
        <f t="shared" ca="1" si="80"/>
        <v>2</v>
      </c>
      <c r="E735" s="192">
        <f t="shared" ca="1" si="81"/>
        <v>0</v>
      </c>
      <c r="F735" s="193">
        <f t="shared" ca="1" si="82"/>
        <v>0</v>
      </c>
      <c r="G735" s="80">
        <f ca="1">IFERROR(IF(AND(ABS(SUMIFS(D$2:D735,J$2:J735,J735)-SUMIFS(E$2:E735,J$2:J735,J735)+VLOOKUP(J735,Master!B$1:F$101,5,FALSE))&gt;1000,CD&lt;&gt;PD),"XXXXX",IFERROR(SUMIFS(D$2:D735,J$2:J735,J735)-SUMIFS(E$2:E735,J$2:J735,J735)+VLOOKUP(J735,Master!B$1:F$101,5,FALSE),IF(H735&gt;EOF,"","Balance"))),IF(H735&gt;EOF,"","Balance"))</f>
        <v>54</v>
      </c>
      <c r="H735" s="45">
        <f ca="1">IFERROR(IF(COUNTIF(H$2:H734,H734)&gt;VLOOKUP(H734,LC,2,FALSE),H734+1,H734),"")</f>
        <v>31</v>
      </c>
      <c r="I735" s="45">
        <f ca="1">IFERROR(VLOOKUP(H735,IF(H735=H734,INDIRECT("JournalEntry!"&amp;JournalEntry!D$2214&amp;I734+1&amp;JournalEntry!L$2214),INDIRECT("JournalEntry!"&amp;JournalEntry!C$2214)),2,FALSE),"")</f>
        <v>935</v>
      </c>
      <c r="J735" s="191" t="str">
        <f t="shared" ca="1" si="83"/>
        <v> Heat</v>
      </c>
    </row>
    <row r="736" spans="1:10">
      <c r="A736" s="205">
        <f t="shared" ca="1" si="84"/>
        <v>486</v>
      </c>
      <c r="B736" s="203">
        <f t="shared" ca="1" si="78"/>
        <v>41045</v>
      </c>
      <c r="C736" s="304" t="str">
        <f t="shared" ca="1" si="79"/>
        <v>By Cash Rs/-4</v>
      </c>
      <c r="D736" s="192">
        <f t="shared" ca="1" si="80"/>
        <v>4</v>
      </c>
      <c r="E736" s="192">
        <f t="shared" ca="1" si="81"/>
        <v>0</v>
      </c>
      <c r="F736" s="193">
        <f t="shared" ca="1" si="82"/>
        <v>0</v>
      </c>
      <c r="G736" s="80">
        <f ca="1">IFERROR(IF(AND(ABS(SUMIFS(D$2:D736,J$2:J736,J736)-SUMIFS(E$2:E736,J$2:J736,J736)+VLOOKUP(J736,Master!B$1:F$101,5,FALSE))&gt;1000,CD&lt;&gt;PD),"XXXXX",IFERROR(SUMIFS(D$2:D736,J$2:J736,J736)-SUMIFS(E$2:E736,J$2:J736,J736)+VLOOKUP(J736,Master!B$1:F$101,5,FALSE),IF(H736&gt;EOF,"","Balance"))),IF(H736&gt;EOF,"","Balance"))</f>
        <v>58</v>
      </c>
      <c r="H736" s="45">
        <f ca="1">IFERROR(IF(COUNTIF(H$2:H735,H735)&gt;VLOOKUP(H735,LC,2,FALSE),H735+1,H735),"")</f>
        <v>31</v>
      </c>
      <c r="I736" s="45">
        <f ca="1">IFERROR(VLOOKUP(H736,IF(H736=H735,INDIRECT("JournalEntry!"&amp;JournalEntry!D$2214&amp;I735+1&amp;JournalEntry!L$2214),INDIRECT("JournalEntry!"&amp;JournalEntry!C$2214)),2,FALSE),"")</f>
        <v>973</v>
      </c>
      <c r="J736" s="191" t="str">
        <f t="shared" ca="1" si="83"/>
        <v> Heat</v>
      </c>
    </row>
    <row r="737" spans="1:10">
      <c r="A737" s="205">
        <f t="shared" ca="1" si="84"/>
        <v>0</v>
      </c>
      <c r="B737" s="203" t="str">
        <f t="shared" ca="1" si="78"/>
        <v/>
      </c>
      <c r="C737" s="304">
        <f t="shared" ca="1" si="79"/>
        <v>0</v>
      </c>
      <c r="D737" s="192">
        <f t="shared" ca="1" si="80"/>
        <v>0</v>
      </c>
      <c r="E737" s="192">
        <f t="shared" ca="1" si="81"/>
        <v>0</v>
      </c>
      <c r="F737" s="193">
        <f t="shared" ca="1" si="82"/>
        <v>0</v>
      </c>
      <c r="G737" s="80">
        <f ca="1">IFERROR(IF(AND(ABS(SUMIFS(D$2:D737,J$2:J737,J737)-SUMIFS(E$2:E737,J$2:J737,J737)+VLOOKUP(J737,Master!B$1:F$101,5,FALSE))&gt;1000,CD&lt;&gt;PD),"XXXXX",IFERROR(SUMIFS(D$2:D737,J$2:J737,J737)-SUMIFS(E$2:E737,J$2:J737,J737)+VLOOKUP(J737,Master!B$1:F$101,5,FALSE),IF(H737&gt;EOF,"","Balance"))),IF(H737&gt;EOF,"","Balance"))</f>
        <v>58</v>
      </c>
      <c r="H737" s="45">
        <f ca="1">IFERROR(IF(COUNTIF(H$2:H736,H736)&gt;VLOOKUP(H736,LC,2,FALSE),H736+1,H736),"")</f>
        <v>31</v>
      </c>
      <c r="I737" s="45">
        <f ca="1">IFERROR(VLOOKUP(H737,IF(H737=H736,INDIRECT("JournalEntry!"&amp;JournalEntry!D$2214&amp;I736+1&amp;JournalEntry!L$2214),INDIRECT("JournalEntry!"&amp;JournalEntry!C$2214)),2,FALSE),"")</f>
        <v>2131</v>
      </c>
      <c r="J737" s="191" t="str">
        <f t="shared" ca="1" si="83"/>
        <v> Heat</v>
      </c>
    </row>
    <row r="738" spans="1:10">
      <c r="A738" s="205" t="str">
        <f t="shared" ca="1" si="84"/>
        <v>JNL No</v>
      </c>
      <c r="B738" s="203" t="str">
        <f t="shared" ca="1" si="78"/>
        <v>Date</v>
      </c>
      <c r="C738" s="304" t="str">
        <f t="shared" ca="1" si="79"/>
        <v>Particulars of  Insurance</v>
      </c>
      <c r="D738" s="192" t="str">
        <f t="shared" ca="1" si="80"/>
        <v>Dr</v>
      </c>
      <c r="E738" s="192" t="str">
        <f t="shared" ca="1" si="81"/>
        <v>Cr</v>
      </c>
      <c r="F738" s="193" t="str">
        <f t="shared" ca="1" si="82"/>
        <v>Narration</v>
      </c>
      <c r="G738" s="80" t="str">
        <f ca="1">IFERROR(IF(AND(ABS(SUMIFS(D$2:D738,J$2:J738,J738)-SUMIFS(E$2:E738,J$2:J738,J738)+VLOOKUP(J738,Master!B$1:F$101,5,FALSE))&gt;1000,CD&lt;&gt;PD),"XXXXX",IFERROR(SUMIFS(D$2:D738,J$2:J738,J738)-SUMIFS(E$2:E738,J$2:J738,J738)+VLOOKUP(J738,Master!B$1:F$101,5,FALSE),IF(H738&gt;EOF,"","Balance"))),IF(H738&gt;EOF,"","Balance"))</f>
        <v>Balance</v>
      </c>
      <c r="H738" s="45">
        <f ca="1">IFERROR(IF(COUNTIF(H$2:H737,H737)&gt;VLOOKUP(H737,LC,2,FALSE),H737+1,H737),"")</f>
        <v>31</v>
      </c>
      <c r="I738" s="45" t="str">
        <f ca="1">IFERROR(VLOOKUP(H738,IF(H738=H737,INDIRECT("JournalEntry!"&amp;JournalEntry!D$2214&amp;I737+1&amp;JournalEntry!L$2214),INDIRECT("JournalEntry!"&amp;JournalEntry!C$2214)),2,FALSE),"")</f>
        <v/>
      </c>
      <c r="J738" s="191" t="str">
        <f t="shared" ca="1" si="83"/>
        <v>Ledger</v>
      </c>
    </row>
    <row r="739" spans="1:10">
      <c r="A739" s="205">
        <f t="shared" ca="1" si="84"/>
        <v>169</v>
      </c>
      <c r="B739" s="203">
        <f t="shared" ca="1" si="78"/>
        <v>41263</v>
      </c>
      <c r="C739" s="304" t="str">
        <f t="shared" ca="1" si="79"/>
        <v>By Cash Rs/-8</v>
      </c>
      <c r="D739" s="192">
        <f t="shared" ca="1" si="80"/>
        <v>8</v>
      </c>
      <c r="E739" s="192">
        <f t="shared" ca="1" si="81"/>
        <v>0</v>
      </c>
      <c r="F739" s="193">
        <f t="shared" ca="1" si="82"/>
        <v>0</v>
      </c>
      <c r="G739" s="80">
        <f ca="1">IFERROR(IF(AND(ABS(SUMIFS(D$2:D739,J$2:J739,J739)-SUMIFS(E$2:E739,J$2:J739,J739)+VLOOKUP(J739,Master!B$1:F$101,5,FALSE))&gt;1000,CD&lt;&gt;PD),"XXXXX",IFERROR(SUMIFS(D$2:D739,J$2:J739,J739)-SUMIFS(E$2:E739,J$2:J739,J739)+VLOOKUP(J739,Master!B$1:F$101,5,FALSE),IF(H739&gt;EOF,"","Balance"))),IF(H739&gt;EOF,"","Balance"))</f>
        <v>8</v>
      </c>
      <c r="H739" s="45">
        <f ca="1">IFERROR(IF(COUNTIF(H$2:H738,H738)&gt;VLOOKUP(H738,LC,2,FALSE),H738+1,H738),"")</f>
        <v>32</v>
      </c>
      <c r="I739" s="45">
        <f ca="1">IFERROR(VLOOKUP(H739,IF(H739=H738,INDIRECT("JournalEntry!"&amp;JournalEntry!D$2214&amp;I738+1&amp;JournalEntry!L$2214),INDIRECT("JournalEntry!"&amp;JournalEntry!C$2214)),2,FALSE),"")</f>
        <v>338</v>
      </c>
      <c r="J739" s="191" t="str">
        <f t="shared" ca="1" si="83"/>
        <v> Insurance</v>
      </c>
    </row>
    <row r="740" spans="1:10">
      <c r="A740" s="205">
        <f t="shared" ca="1" si="84"/>
        <v>181</v>
      </c>
      <c r="B740" s="203">
        <f t="shared" ca="1" si="78"/>
        <v>41201</v>
      </c>
      <c r="C740" s="304" t="str">
        <f t="shared" ca="1" si="79"/>
        <v>By Cash Rs/-2</v>
      </c>
      <c r="D740" s="192">
        <f t="shared" ca="1" si="80"/>
        <v>2</v>
      </c>
      <c r="E740" s="192">
        <f t="shared" ca="1" si="81"/>
        <v>0</v>
      </c>
      <c r="F740" s="193">
        <f t="shared" ca="1" si="82"/>
        <v>0</v>
      </c>
      <c r="G740" s="80">
        <f ca="1">IFERROR(IF(AND(ABS(SUMIFS(D$2:D740,J$2:J740,J740)-SUMIFS(E$2:E740,J$2:J740,J740)+VLOOKUP(J740,Master!B$1:F$101,5,FALSE))&gt;1000,CD&lt;&gt;PD),"XXXXX",IFERROR(SUMIFS(D$2:D740,J$2:J740,J740)-SUMIFS(E$2:E740,J$2:J740,J740)+VLOOKUP(J740,Master!B$1:F$101,5,FALSE),IF(H740&gt;EOF,"","Balance"))),IF(H740&gt;EOF,"","Balance"))</f>
        <v>10</v>
      </c>
      <c r="H740" s="45">
        <f ca="1">IFERROR(IF(COUNTIF(H$2:H739,H739)&gt;VLOOKUP(H739,LC,2,FALSE),H739+1,H739),"")</f>
        <v>32</v>
      </c>
      <c r="I740" s="45">
        <f ca="1">IFERROR(VLOOKUP(H740,IF(H740=H739,INDIRECT("JournalEntry!"&amp;JournalEntry!D$2214&amp;I739+1&amp;JournalEntry!L$2214),INDIRECT("JournalEntry!"&amp;JournalEntry!C$2214)),2,FALSE),"")</f>
        <v>362</v>
      </c>
      <c r="J740" s="191" t="str">
        <f t="shared" ca="1" si="83"/>
        <v> Insurance</v>
      </c>
    </row>
    <row r="741" spans="1:10">
      <c r="A741" s="205">
        <f t="shared" ca="1" si="84"/>
        <v>186</v>
      </c>
      <c r="B741" s="203">
        <f t="shared" ca="1" si="78"/>
        <v>41187</v>
      </c>
      <c r="C741" s="304" t="str">
        <f t="shared" ca="1" si="79"/>
        <v>By Cash Rs/-6</v>
      </c>
      <c r="D741" s="192">
        <f t="shared" ca="1" si="80"/>
        <v>6</v>
      </c>
      <c r="E741" s="192">
        <f t="shared" ca="1" si="81"/>
        <v>0</v>
      </c>
      <c r="F741" s="193">
        <f t="shared" ca="1" si="82"/>
        <v>0</v>
      </c>
      <c r="G741" s="80">
        <f ca="1">IFERROR(IF(AND(ABS(SUMIFS(D$2:D741,J$2:J741,J741)-SUMIFS(E$2:E741,J$2:J741,J741)+VLOOKUP(J741,Master!B$1:F$101,5,FALSE))&gt;1000,CD&lt;&gt;PD),"XXXXX",IFERROR(SUMIFS(D$2:D741,J$2:J741,J741)-SUMIFS(E$2:E741,J$2:J741,J741)+VLOOKUP(J741,Master!B$1:F$101,5,FALSE),IF(H741&gt;EOF,"","Balance"))),IF(H741&gt;EOF,"","Balance"))</f>
        <v>16</v>
      </c>
      <c r="H741" s="45">
        <f ca="1">IFERROR(IF(COUNTIF(H$2:H740,H740)&gt;VLOOKUP(H740,LC,2,FALSE),H740+1,H740),"")</f>
        <v>32</v>
      </c>
      <c r="I741" s="45">
        <f ca="1">IFERROR(VLOOKUP(H741,IF(H741=H740,INDIRECT("JournalEntry!"&amp;JournalEntry!D$2214&amp;I740+1&amp;JournalEntry!L$2214),INDIRECT("JournalEntry!"&amp;JournalEntry!C$2214)),2,FALSE),"")</f>
        <v>372</v>
      </c>
      <c r="J741" s="191" t="str">
        <f t="shared" ca="1" si="83"/>
        <v> Insurance</v>
      </c>
    </row>
    <row r="742" spans="1:10">
      <c r="A742" s="205">
        <f t="shared" ca="1" si="84"/>
        <v>191</v>
      </c>
      <c r="B742" s="203">
        <f t="shared" ca="1" si="78"/>
        <v>41032</v>
      </c>
      <c r="C742" s="304" t="str">
        <f t="shared" ca="1" si="79"/>
        <v>By Cash Rs/-1</v>
      </c>
      <c r="D742" s="192">
        <f t="shared" ca="1" si="80"/>
        <v>1</v>
      </c>
      <c r="E742" s="192">
        <f t="shared" ca="1" si="81"/>
        <v>0</v>
      </c>
      <c r="F742" s="193">
        <f t="shared" ca="1" si="82"/>
        <v>0</v>
      </c>
      <c r="G742" s="80">
        <f ca="1">IFERROR(IF(AND(ABS(SUMIFS(D$2:D742,J$2:J742,J742)-SUMIFS(E$2:E742,J$2:J742,J742)+VLOOKUP(J742,Master!B$1:F$101,5,FALSE))&gt;1000,CD&lt;&gt;PD),"XXXXX",IFERROR(SUMIFS(D$2:D742,J$2:J742,J742)-SUMIFS(E$2:E742,J$2:J742,J742)+VLOOKUP(J742,Master!B$1:F$101,5,FALSE),IF(H742&gt;EOF,"","Balance"))),IF(H742&gt;EOF,"","Balance"))</f>
        <v>17</v>
      </c>
      <c r="H742" s="45">
        <f ca="1">IFERROR(IF(COUNTIF(H$2:H741,H741)&gt;VLOOKUP(H741,LC,2,FALSE),H741+1,H741),"")</f>
        <v>32</v>
      </c>
      <c r="I742" s="45">
        <f ca="1">IFERROR(VLOOKUP(H742,IF(H742=H741,INDIRECT("JournalEntry!"&amp;JournalEntry!D$2214&amp;I741+1&amp;JournalEntry!L$2214),INDIRECT("JournalEntry!"&amp;JournalEntry!C$2214)),2,FALSE),"")</f>
        <v>382</v>
      </c>
      <c r="J742" s="191" t="str">
        <f t="shared" ca="1" si="83"/>
        <v> Insurance</v>
      </c>
    </row>
    <row r="743" spans="1:10">
      <c r="A743" s="205">
        <f t="shared" ca="1" si="84"/>
        <v>196</v>
      </c>
      <c r="B743" s="203">
        <f t="shared" ca="1" si="78"/>
        <v>41250</v>
      </c>
      <c r="C743" s="304" t="str">
        <f t="shared" ca="1" si="79"/>
        <v>By Cash Rs/-6</v>
      </c>
      <c r="D743" s="192">
        <f t="shared" ca="1" si="80"/>
        <v>6</v>
      </c>
      <c r="E743" s="192">
        <f t="shared" ca="1" si="81"/>
        <v>0</v>
      </c>
      <c r="F743" s="193">
        <f t="shared" ca="1" si="82"/>
        <v>0</v>
      </c>
      <c r="G743" s="80">
        <f ca="1">IFERROR(IF(AND(ABS(SUMIFS(D$2:D743,J$2:J743,J743)-SUMIFS(E$2:E743,J$2:J743,J743)+VLOOKUP(J743,Master!B$1:F$101,5,FALSE))&gt;1000,CD&lt;&gt;PD),"XXXXX",IFERROR(SUMIFS(D$2:D743,J$2:J743,J743)-SUMIFS(E$2:E743,J$2:J743,J743)+VLOOKUP(J743,Master!B$1:F$101,5,FALSE),IF(H743&gt;EOF,"","Balance"))),IF(H743&gt;EOF,"","Balance"))</f>
        <v>23</v>
      </c>
      <c r="H743" s="45">
        <f ca="1">IFERROR(IF(COUNTIF(H$2:H742,H742)&gt;VLOOKUP(H742,LC,2,FALSE),H742+1,H742),"")</f>
        <v>32</v>
      </c>
      <c r="I743" s="45">
        <f ca="1">IFERROR(VLOOKUP(H743,IF(H743=H742,INDIRECT("JournalEntry!"&amp;JournalEntry!D$2214&amp;I742+1&amp;JournalEntry!L$2214),INDIRECT("JournalEntry!"&amp;JournalEntry!C$2214)),2,FALSE),"")</f>
        <v>392</v>
      </c>
      <c r="J743" s="191" t="str">
        <f t="shared" ca="1" si="83"/>
        <v> Insurance</v>
      </c>
    </row>
    <row r="744" spans="1:10">
      <c r="A744" s="205">
        <f t="shared" ca="1" si="84"/>
        <v>201</v>
      </c>
      <c r="B744" s="203">
        <f t="shared" ca="1" si="78"/>
        <v>41138</v>
      </c>
      <c r="C744" s="304" t="str">
        <f t="shared" ca="1" si="79"/>
        <v>By Cash Rs/-5</v>
      </c>
      <c r="D744" s="192">
        <f t="shared" ca="1" si="80"/>
        <v>5</v>
      </c>
      <c r="E744" s="192">
        <f t="shared" ca="1" si="81"/>
        <v>0</v>
      </c>
      <c r="F744" s="193">
        <f t="shared" ca="1" si="82"/>
        <v>0</v>
      </c>
      <c r="G744" s="80">
        <f ca="1">IFERROR(IF(AND(ABS(SUMIFS(D$2:D744,J$2:J744,J744)-SUMIFS(E$2:E744,J$2:J744,J744)+VLOOKUP(J744,Master!B$1:F$101,5,FALSE))&gt;1000,CD&lt;&gt;PD),"XXXXX",IFERROR(SUMIFS(D$2:D744,J$2:J744,J744)-SUMIFS(E$2:E744,J$2:J744,J744)+VLOOKUP(J744,Master!B$1:F$101,5,FALSE),IF(H744&gt;EOF,"","Balance"))),IF(H744&gt;EOF,"","Balance"))</f>
        <v>28</v>
      </c>
      <c r="H744" s="45">
        <f ca="1">IFERROR(IF(COUNTIF(H$2:H743,H743)&gt;VLOOKUP(H743,LC,2,FALSE),H743+1,H743),"")</f>
        <v>32</v>
      </c>
      <c r="I744" s="45">
        <f ca="1">IFERROR(VLOOKUP(H744,IF(H744=H743,INDIRECT("JournalEntry!"&amp;JournalEntry!D$2214&amp;I743+1&amp;JournalEntry!L$2214),INDIRECT("JournalEntry!"&amp;JournalEntry!C$2214)),2,FALSE),"")</f>
        <v>402</v>
      </c>
      <c r="J744" s="191" t="str">
        <f t="shared" ca="1" si="83"/>
        <v> Insurance</v>
      </c>
    </row>
    <row r="745" spans="1:10">
      <c r="A745" s="205">
        <f t="shared" ca="1" si="84"/>
        <v>206</v>
      </c>
      <c r="B745" s="203">
        <f t="shared" ca="1" si="78"/>
        <v>41127</v>
      </c>
      <c r="C745" s="304" t="str">
        <f t="shared" ca="1" si="79"/>
        <v>By Cash Rs/-9</v>
      </c>
      <c r="D745" s="192">
        <f t="shared" ca="1" si="80"/>
        <v>9</v>
      </c>
      <c r="E745" s="192">
        <f t="shared" ca="1" si="81"/>
        <v>0</v>
      </c>
      <c r="F745" s="193">
        <f t="shared" ca="1" si="82"/>
        <v>0</v>
      </c>
      <c r="G745" s="80">
        <f ca="1">IFERROR(IF(AND(ABS(SUMIFS(D$2:D745,J$2:J745,J745)-SUMIFS(E$2:E745,J$2:J745,J745)+VLOOKUP(J745,Master!B$1:F$101,5,FALSE))&gt;1000,CD&lt;&gt;PD),"XXXXX",IFERROR(SUMIFS(D$2:D745,J$2:J745,J745)-SUMIFS(E$2:E745,J$2:J745,J745)+VLOOKUP(J745,Master!B$1:F$101,5,FALSE),IF(H745&gt;EOF,"","Balance"))),IF(H745&gt;EOF,"","Balance"))</f>
        <v>37</v>
      </c>
      <c r="H745" s="45">
        <f ca="1">IFERROR(IF(COUNTIF(H$2:H744,H744)&gt;VLOOKUP(H744,LC,2,FALSE),H744+1,H744),"")</f>
        <v>32</v>
      </c>
      <c r="I745" s="45">
        <f ca="1">IFERROR(VLOOKUP(H745,IF(H745=H744,INDIRECT("JournalEntry!"&amp;JournalEntry!D$2214&amp;I744+1&amp;JournalEntry!L$2214),INDIRECT("JournalEntry!"&amp;JournalEntry!C$2214)),2,FALSE),"")</f>
        <v>412</v>
      </c>
      <c r="J745" s="191" t="str">
        <f t="shared" ca="1" si="83"/>
        <v> Insurance</v>
      </c>
    </row>
    <row r="746" spans="1:10">
      <c r="A746" s="205">
        <f t="shared" ca="1" si="84"/>
        <v>211</v>
      </c>
      <c r="B746" s="203">
        <f t="shared" ca="1" si="78"/>
        <v>41176</v>
      </c>
      <c r="C746" s="304" t="str">
        <f t="shared" ca="1" si="79"/>
        <v>By Cash Rs/-10</v>
      </c>
      <c r="D746" s="192">
        <f t="shared" ca="1" si="80"/>
        <v>10</v>
      </c>
      <c r="E746" s="192">
        <f t="shared" ca="1" si="81"/>
        <v>0</v>
      </c>
      <c r="F746" s="193">
        <f t="shared" ca="1" si="82"/>
        <v>0</v>
      </c>
      <c r="G746" s="80">
        <f ca="1">IFERROR(IF(AND(ABS(SUMIFS(D$2:D746,J$2:J746,J746)-SUMIFS(E$2:E746,J$2:J746,J746)+VLOOKUP(J746,Master!B$1:F$101,5,FALSE))&gt;1000,CD&lt;&gt;PD),"XXXXX",IFERROR(SUMIFS(D$2:D746,J$2:J746,J746)-SUMIFS(E$2:E746,J$2:J746,J746)+VLOOKUP(J746,Master!B$1:F$101,5,FALSE),IF(H746&gt;EOF,"","Balance"))),IF(H746&gt;EOF,"","Balance"))</f>
        <v>47</v>
      </c>
      <c r="H746" s="45">
        <f ca="1">IFERROR(IF(COUNTIF(H$2:H745,H745)&gt;VLOOKUP(H745,LC,2,FALSE),H745+1,H745),"")</f>
        <v>32</v>
      </c>
      <c r="I746" s="45">
        <f ca="1">IFERROR(VLOOKUP(H746,IF(H746=H745,INDIRECT("JournalEntry!"&amp;JournalEntry!D$2214&amp;I745+1&amp;JournalEntry!L$2214),INDIRECT("JournalEntry!"&amp;JournalEntry!C$2214)),2,FALSE),"")</f>
        <v>422</v>
      </c>
      <c r="J746" s="191" t="str">
        <f t="shared" ca="1" si="83"/>
        <v> Insurance</v>
      </c>
    </row>
    <row r="747" spans="1:10">
      <c r="A747" s="205">
        <f t="shared" ca="1" si="84"/>
        <v>216</v>
      </c>
      <c r="B747" s="203">
        <f t="shared" ca="1" si="78"/>
        <v>41154</v>
      </c>
      <c r="C747" s="304" t="str">
        <f t="shared" ca="1" si="79"/>
        <v>By Cash Rs/-8</v>
      </c>
      <c r="D747" s="192">
        <f t="shared" ca="1" si="80"/>
        <v>8</v>
      </c>
      <c r="E747" s="192">
        <f t="shared" ca="1" si="81"/>
        <v>0</v>
      </c>
      <c r="F747" s="193">
        <f t="shared" ca="1" si="82"/>
        <v>0</v>
      </c>
      <c r="G747" s="80">
        <f ca="1">IFERROR(IF(AND(ABS(SUMIFS(D$2:D747,J$2:J747,J747)-SUMIFS(E$2:E747,J$2:J747,J747)+VLOOKUP(J747,Master!B$1:F$101,5,FALSE))&gt;1000,CD&lt;&gt;PD),"XXXXX",IFERROR(SUMIFS(D$2:D747,J$2:J747,J747)-SUMIFS(E$2:E747,J$2:J747,J747)+VLOOKUP(J747,Master!B$1:F$101,5,FALSE),IF(H747&gt;EOF,"","Balance"))),IF(H747&gt;EOF,"","Balance"))</f>
        <v>55</v>
      </c>
      <c r="H747" s="45">
        <f ca="1">IFERROR(IF(COUNTIF(H$2:H746,H746)&gt;VLOOKUP(H746,LC,2,FALSE),H746+1,H746),"")</f>
        <v>32</v>
      </c>
      <c r="I747" s="45">
        <f ca="1">IFERROR(VLOOKUP(H747,IF(H747=H746,INDIRECT("JournalEntry!"&amp;JournalEntry!D$2214&amp;I746+1&amp;JournalEntry!L$2214),INDIRECT("JournalEntry!"&amp;JournalEntry!C$2214)),2,FALSE),"")</f>
        <v>432</v>
      </c>
      <c r="J747" s="191" t="str">
        <f t="shared" ca="1" si="83"/>
        <v> Insurance</v>
      </c>
    </row>
    <row r="748" spans="1:10">
      <c r="A748" s="205">
        <f t="shared" ca="1" si="84"/>
        <v>221</v>
      </c>
      <c r="B748" s="203">
        <f t="shared" ca="1" si="78"/>
        <v>41114</v>
      </c>
      <c r="C748" s="304" t="str">
        <f t="shared" ca="1" si="79"/>
        <v>By Cash Rs/-2</v>
      </c>
      <c r="D748" s="192">
        <f t="shared" ca="1" si="80"/>
        <v>2</v>
      </c>
      <c r="E748" s="192">
        <f t="shared" ca="1" si="81"/>
        <v>0</v>
      </c>
      <c r="F748" s="193">
        <f t="shared" ca="1" si="82"/>
        <v>0</v>
      </c>
      <c r="G748" s="80">
        <f ca="1">IFERROR(IF(AND(ABS(SUMIFS(D$2:D748,J$2:J748,J748)-SUMIFS(E$2:E748,J$2:J748,J748)+VLOOKUP(J748,Master!B$1:F$101,5,FALSE))&gt;1000,CD&lt;&gt;PD),"XXXXX",IFERROR(SUMIFS(D$2:D748,J$2:J748,J748)-SUMIFS(E$2:E748,J$2:J748,J748)+VLOOKUP(J748,Master!B$1:F$101,5,FALSE),IF(H748&gt;EOF,"","Balance"))),IF(H748&gt;EOF,"","Balance"))</f>
        <v>57</v>
      </c>
      <c r="H748" s="45">
        <f ca="1">IFERROR(IF(COUNTIF(H$2:H747,H747)&gt;VLOOKUP(H747,LC,2,FALSE),H747+1,H747),"")</f>
        <v>32</v>
      </c>
      <c r="I748" s="45">
        <f ca="1">IFERROR(VLOOKUP(H748,IF(H748=H747,INDIRECT("JournalEntry!"&amp;JournalEntry!D$2214&amp;I747+1&amp;JournalEntry!L$2214),INDIRECT("JournalEntry!"&amp;JournalEntry!C$2214)),2,FALSE),"")</f>
        <v>442</v>
      </c>
      <c r="J748" s="191" t="str">
        <f t="shared" ca="1" si="83"/>
        <v> Insurance</v>
      </c>
    </row>
    <row r="749" spans="1:10">
      <c r="A749" s="205">
        <f t="shared" ca="1" si="84"/>
        <v>226</v>
      </c>
      <c r="B749" s="203">
        <f t="shared" ca="1" si="78"/>
        <v>41052</v>
      </c>
      <c r="C749" s="304" t="str">
        <f t="shared" ca="1" si="79"/>
        <v>By Cash Rs/-7</v>
      </c>
      <c r="D749" s="192">
        <f t="shared" ca="1" si="80"/>
        <v>7</v>
      </c>
      <c r="E749" s="192">
        <f t="shared" ca="1" si="81"/>
        <v>0</v>
      </c>
      <c r="F749" s="193">
        <f t="shared" ca="1" si="82"/>
        <v>0</v>
      </c>
      <c r="G749" s="80">
        <f ca="1">IFERROR(IF(AND(ABS(SUMIFS(D$2:D749,J$2:J749,J749)-SUMIFS(E$2:E749,J$2:J749,J749)+VLOOKUP(J749,Master!B$1:F$101,5,FALSE))&gt;1000,CD&lt;&gt;PD),"XXXXX",IFERROR(SUMIFS(D$2:D749,J$2:J749,J749)-SUMIFS(E$2:E749,J$2:J749,J749)+VLOOKUP(J749,Master!B$1:F$101,5,FALSE),IF(H749&gt;EOF,"","Balance"))),IF(H749&gt;EOF,"","Balance"))</f>
        <v>64</v>
      </c>
      <c r="H749" s="45">
        <f ca="1">IFERROR(IF(COUNTIF(H$2:H748,H748)&gt;VLOOKUP(H748,LC,2,FALSE),H748+1,H748),"")</f>
        <v>32</v>
      </c>
      <c r="I749" s="45">
        <f ca="1">IFERROR(VLOOKUP(H749,IF(H749=H748,INDIRECT("JournalEntry!"&amp;JournalEntry!D$2214&amp;I748+1&amp;JournalEntry!L$2214),INDIRECT("JournalEntry!"&amp;JournalEntry!C$2214)),2,FALSE),"")</f>
        <v>452</v>
      </c>
      <c r="J749" s="191" t="str">
        <f t="shared" ca="1" si="83"/>
        <v> Insurance</v>
      </c>
    </row>
    <row r="750" spans="1:10">
      <c r="A750" s="205">
        <f t="shared" ca="1" si="84"/>
        <v>231</v>
      </c>
      <c r="B750" s="203">
        <f t="shared" ca="1" si="78"/>
        <v>41005</v>
      </c>
      <c r="C750" s="304" t="str">
        <f t="shared" ca="1" si="79"/>
        <v>By Cash Rs/-10</v>
      </c>
      <c r="D750" s="192">
        <f t="shared" ca="1" si="80"/>
        <v>10</v>
      </c>
      <c r="E750" s="192">
        <f t="shared" ca="1" si="81"/>
        <v>0</v>
      </c>
      <c r="F750" s="193">
        <f t="shared" ca="1" si="82"/>
        <v>0</v>
      </c>
      <c r="G750" s="80">
        <f ca="1">IFERROR(IF(AND(ABS(SUMIFS(D$2:D750,J$2:J750,J750)-SUMIFS(E$2:E750,J$2:J750,J750)+VLOOKUP(J750,Master!B$1:F$101,5,FALSE))&gt;1000,CD&lt;&gt;PD),"XXXXX",IFERROR(SUMIFS(D$2:D750,J$2:J750,J750)-SUMIFS(E$2:E750,J$2:J750,J750)+VLOOKUP(J750,Master!B$1:F$101,5,FALSE),IF(H750&gt;EOF,"","Balance"))),IF(H750&gt;EOF,"","Balance"))</f>
        <v>74</v>
      </c>
      <c r="H750" s="45">
        <f ca="1">IFERROR(IF(COUNTIF(H$2:H749,H749)&gt;VLOOKUP(H749,LC,2,FALSE),H749+1,H749),"")</f>
        <v>32</v>
      </c>
      <c r="I750" s="45">
        <f ca="1">IFERROR(VLOOKUP(H750,IF(H750=H749,INDIRECT("JournalEntry!"&amp;JournalEntry!D$2214&amp;I749+1&amp;JournalEntry!L$2214),INDIRECT("JournalEntry!"&amp;JournalEntry!C$2214)),2,FALSE),"")</f>
        <v>462</v>
      </c>
      <c r="J750" s="191" t="str">
        <f t="shared" ca="1" si="83"/>
        <v> Insurance</v>
      </c>
    </row>
    <row r="751" spans="1:10">
      <c r="A751" s="205">
        <f t="shared" ca="1" si="84"/>
        <v>236</v>
      </c>
      <c r="B751" s="203">
        <f t="shared" ca="1" si="78"/>
        <v>41174</v>
      </c>
      <c r="C751" s="304" t="str">
        <f t="shared" ca="1" si="79"/>
        <v>By Cash Rs/-9</v>
      </c>
      <c r="D751" s="192">
        <f t="shared" ca="1" si="80"/>
        <v>9</v>
      </c>
      <c r="E751" s="192">
        <f t="shared" ca="1" si="81"/>
        <v>0</v>
      </c>
      <c r="F751" s="193">
        <f t="shared" ca="1" si="82"/>
        <v>0</v>
      </c>
      <c r="G751" s="80">
        <f ca="1">IFERROR(IF(AND(ABS(SUMIFS(D$2:D751,J$2:J751,J751)-SUMIFS(E$2:E751,J$2:J751,J751)+VLOOKUP(J751,Master!B$1:F$101,5,FALSE))&gt;1000,CD&lt;&gt;PD),"XXXXX",IFERROR(SUMIFS(D$2:D751,J$2:J751,J751)-SUMIFS(E$2:E751,J$2:J751,J751)+VLOOKUP(J751,Master!B$1:F$101,5,FALSE),IF(H751&gt;EOF,"","Balance"))),IF(H751&gt;EOF,"","Balance"))</f>
        <v>83</v>
      </c>
      <c r="H751" s="45">
        <f ca="1">IFERROR(IF(COUNTIF(H$2:H750,H750)&gt;VLOOKUP(H750,LC,2,FALSE),H750+1,H750),"")</f>
        <v>32</v>
      </c>
      <c r="I751" s="45">
        <f ca="1">IFERROR(VLOOKUP(H751,IF(H751=H750,INDIRECT("JournalEntry!"&amp;JournalEntry!D$2214&amp;I750+1&amp;JournalEntry!L$2214),INDIRECT("JournalEntry!"&amp;JournalEntry!C$2214)),2,FALSE),"")</f>
        <v>472</v>
      </c>
      <c r="J751" s="191" t="str">
        <f t="shared" ca="1" si="83"/>
        <v> Insurance</v>
      </c>
    </row>
    <row r="752" spans="1:10">
      <c r="A752" s="205">
        <f t="shared" ca="1" si="84"/>
        <v>241</v>
      </c>
      <c r="B752" s="203">
        <f t="shared" ca="1" si="78"/>
        <v>41131</v>
      </c>
      <c r="C752" s="304" t="str">
        <f t="shared" ca="1" si="79"/>
        <v>By Cash Rs/-1</v>
      </c>
      <c r="D752" s="192">
        <f t="shared" ca="1" si="80"/>
        <v>1</v>
      </c>
      <c r="E752" s="192">
        <f t="shared" ca="1" si="81"/>
        <v>0</v>
      </c>
      <c r="F752" s="193">
        <f t="shared" ca="1" si="82"/>
        <v>0</v>
      </c>
      <c r="G752" s="80">
        <f ca="1">IFERROR(IF(AND(ABS(SUMIFS(D$2:D752,J$2:J752,J752)-SUMIFS(E$2:E752,J$2:J752,J752)+VLOOKUP(J752,Master!B$1:F$101,5,FALSE))&gt;1000,CD&lt;&gt;PD),"XXXXX",IFERROR(SUMIFS(D$2:D752,J$2:J752,J752)-SUMIFS(E$2:E752,J$2:J752,J752)+VLOOKUP(J752,Master!B$1:F$101,5,FALSE),IF(H752&gt;EOF,"","Balance"))),IF(H752&gt;EOF,"","Balance"))</f>
        <v>84</v>
      </c>
      <c r="H752" s="45">
        <f ca="1">IFERROR(IF(COUNTIF(H$2:H751,H751)&gt;VLOOKUP(H751,LC,2,FALSE),H751+1,H751),"")</f>
        <v>32</v>
      </c>
      <c r="I752" s="45">
        <f ca="1">IFERROR(VLOOKUP(H752,IF(H752=H751,INDIRECT("JournalEntry!"&amp;JournalEntry!D$2214&amp;I751+1&amp;JournalEntry!L$2214),INDIRECT("JournalEntry!"&amp;JournalEntry!C$2214)),2,FALSE),"")</f>
        <v>482</v>
      </c>
      <c r="J752" s="191" t="str">
        <f t="shared" ca="1" si="83"/>
        <v> Insurance</v>
      </c>
    </row>
    <row r="753" spans="1:10">
      <c r="A753" s="205">
        <f t="shared" ca="1" si="84"/>
        <v>246</v>
      </c>
      <c r="B753" s="203">
        <f t="shared" ca="1" si="78"/>
        <v>41166</v>
      </c>
      <c r="C753" s="304" t="str">
        <f t="shared" ca="1" si="79"/>
        <v>By Cash Rs/-7</v>
      </c>
      <c r="D753" s="192">
        <f t="shared" ca="1" si="80"/>
        <v>7</v>
      </c>
      <c r="E753" s="192">
        <f t="shared" ca="1" si="81"/>
        <v>0</v>
      </c>
      <c r="F753" s="193">
        <f t="shared" ca="1" si="82"/>
        <v>0</v>
      </c>
      <c r="G753" s="80">
        <f ca="1">IFERROR(IF(AND(ABS(SUMIFS(D$2:D753,J$2:J753,J753)-SUMIFS(E$2:E753,J$2:J753,J753)+VLOOKUP(J753,Master!B$1:F$101,5,FALSE))&gt;1000,CD&lt;&gt;PD),"XXXXX",IFERROR(SUMIFS(D$2:D753,J$2:J753,J753)-SUMIFS(E$2:E753,J$2:J753,J753)+VLOOKUP(J753,Master!B$1:F$101,5,FALSE),IF(H753&gt;EOF,"","Balance"))),IF(H753&gt;EOF,"","Balance"))</f>
        <v>91</v>
      </c>
      <c r="H753" s="45">
        <f ca="1">IFERROR(IF(COUNTIF(H$2:H752,H752)&gt;VLOOKUP(H752,LC,2,FALSE),H752+1,H752),"")</f>
        <v>32</v>
      </c>
      <c r="I753" s="45">
        <f ca="1">IFERROR(VLOOKUP(H753,IF(H753=H752,INDIRECT("JournalEntry!"&amp;JournalEntry!D$2214&amp;I752+1&amp;JournalEntry!L$2214),INDIRECT("JournalEntry!"&amp;JournalEntry!C$2214)),2,FALSE),"")</f>
        <v>492</v>
      </c>
      <c r="J753" s="191" t="str">
        <f t="shared" ca="1" si="83"/>
        <v> Insurance</v>
      </c>
    </row>
    <row r="754" spans="1:10">
      <c r="A754" s="205">
        <f t="shared" ca="1" si="84"/>
        <v>251</v>
      </c>
      <c r="B754" s="203">
        <f t="shared" ca="1" si="78"/>
        <v>41101</v>
      </c>
      <c r="C754" s="304" t="str">
        <f t="shared" ca="1" si="79"/>
        <v>By Cash Rs/-4</v>
      </c>
      <c r="D754" s="192">
        <f t="shared" ca="1" si="80"/>
        <v>4</v>
      </c>
      <c r="E754" s="192">
        <f t="shared" ca="1" si="81"/>
        <v>0</v>
      </c>
      <c r="F754" s="193">
        <f t="shared" ca="1" si="82"/>
        <v>0</v>
      </c>
      <c r="G754" s="80">
        <f ca="1">IFERROR(IF(AND(ABS(SUMIFS(D$2:D754,J$2:J754,J754)-SUMIFS(E$2:E754,J$2:J754,J754)+VLOOKUP(J754,Master!B$1:F$101,5,FALSE))&gt;1000,CD&lt;&gt;PD),"XXXXX",IFERROR(SUMIFS(D$2:D754,J$2:J754,J754)-SUMIFS(E$2:E754,J$2:J754,J754)+VLOOKUP(J754,Master!B$1:F$101,5,FALSE),IF(H754&gt;EOF,"","Balance"))),IF(H754&gt;EOF,"","Balance"))</f>
        <v>95</v>
      </c>
      <c r="H754" s="45">
        <f ca="1">IFERROR(IF(COUNTIF(H$2:H753,H753)&gt;VLOOKUP(H753,LC,2,FALSE),H753+1,H753),"")</f>
        <v>32</v>
      </c>
      <c r="I754" s="45">
        <f ca="1">IFERROR(VLOOKUP(H754,IF(H754=H753,INDIRECT("JournalEntry!"&amp;JournalEntry!D$2214&amp;I753+1&amp;JournalEntry!L$2214),INDIRECT("JournalEntry!"&amp;JournalEntry!C$2214)),2,FALSE),"")</f>
        <v>502</v>
      </c>
      <c r="J754" s="191" t="str">
        <f t="shared" ca="1" si="83"/>
        <v> Insurance</v>
      </c>
    </row>
    <row r="755" spans="1:10">
      <c r="A755" s="205">
        <f t="shared" ca="1" si="84"/>
        <v>256</v>
      </c>
      <c r="B755" s="203">
        <f t="shared" ca="1" si="78"/>
        <v>41149</v>
      </c>
      <c r="C755" s="304" t="str">
        <f t="shared" ca="1" si="79"/>
        <v>By Cash Rs/-7</v>
      </c>
      <c r="D755" s="192">
        <f t="shared" ca="1" si="80"/>
        <v>7</v>
      </c>
      <c r="E755" s="192">
        <f t="shared" ca="1" si="81"/>
        <v>0</v>
      </c>
      <c r="F755" s="193">
        <f t="shared" ca="1" si="82"/>
        <v>0</v>
      </c>
      <c r="G755" s="80">
        <f ca="1">IFERROR(IF(AND(ABS(SUMIFS(D$2:D755,J$2:J755,J755)-SUMIFS(E$2:E755,J$2:J755,J755)+VLOOKUP(J755,Master!B$1:F$101,5,FALSE))&gt;1000,CD&lt;&gt;PD),"XXXXX",IFERROR(SUMIFS(D$2:D755,J$2:J755,J755)-SUMIFS(E$2:E755,J$2:J755,J755)+VLOOKUP(J755,Master!B$1:F$101,5,FALSE),IF(H755&gt;EOF,"","Balance"))),IF(H755&gt;EOF,"","Balance"))</f>
        <v>102</v>
      </c>
      <c r="H755" s="45">
        <f ca="1">IFERROR(IF(COUNTIF(H$2:H754,H754)&gt;VLOOKUP(H754,LC,2,FALSE),H754+1,H754),"")</f>
        <v>32</v>
      </c>
      <c r="I755" s="45">
        <f ca="1">IFERROR(VLOOKUP(H755,IF(H755=H754,INDIRECT("JournalEntry!"&amp;JournalEntry!D$2214&amp;I754+1&amp;JournalEntry!L$2214),INDIRECT("JournalEntry!"&amp;JournalEntry!C$2214)),2,FALSE),"")</f>
        <v>512</v>
      </c>
      <c r="J755" s="191" t="str">
        <f t="shared" ca="1" si="83"/>
        <v> Insurance</v>
      </c>
    </row>
    <row r="756" spans="1:10">
      <c r="A756" s="205">
        <f t="shared" ca="1" si="84"/>
        <v>261</v>
      </c>
      <c r="B756" s="203">
        <f t="shared" ca="1" si="78"/>
        <v>41241</v>
      </c>
      <c r="C756" s="304" t="str">
        <f t="shared" ca="1" si="79"/>
        <v>By Cash Rs/-3</v>
      </c>
      <c r="D756" s="192">
        <f t="shared" ca="1" si="80"/>
        <v>3</v>
      </c>
      <c r="E756" s="192">
        <f t="shared" ca="1" si="81"/>
        <v>0</v>
      </c>
      <c r="F756" s="193">
        <f t="shared" ca="1" si="82"/>
        <v>0</v>
      </c>
      <c r="G756" s="80">
        <f ca="1">IFERROR(IF(AND(ABS(SUMIFS(D$2:D756,J$2:J756,J756)-SUMIFS(E$2:E756,J$2:J756,J756)+VLOOKUP(J756,Master!B$1:F$101,5,FALSE))&gt;1000,CD&lt;&gt;PD),"XXXXX",IFERROR(SUMIFS(D$2:D756,J$2:J756,J756)-SUMIFS(E$2:E756,J$2:J756,J756)+VLOOKUP(J756,Master!B$1:F$101,5,FALSE),IF(H756&gt;EOF,"","Balance"))),IF(H756&gt;EOF,"","Balance"))</f>
        <v>105</v>
      </c>
      <c r="H756" s="45">
        <f ca="1">IFERROR(IF(COUNTIF(H$2:H755,H755)&gt;VLOOKUP(H755,LC,2,FALSE),H755+1,H755),"")</f>
        <v>32</v>
      </c>
      <c r="I756" s="45">
        <f ca="1">IFERROR(VLOOKUP(H756,IF(H756=H755,INDIRECT("JournalEntry!"&amp;JournalEntry!D$2214&amp;I755+1&amp;JournalEntry!L$2214),INDIRECT("JournalEntry!"&amp;JournalEntry!C$2214)),2,FALSE),"")</f>
        <v>522</v>
      </c>
      <c r="J756" s="191" t="str">
        <f t="shared" ca="1" si="83"/>
        <v> Insurance</v>
      </c>
    </row>
    <row r="757" spans="1:10">
      <c r="A757" s="205">
        <f t="shared" ca="1" si="84"/>
        <v>266</v>
      </c>
      <c r="B757" s="203">
        <f t="shared" ca="1" si="78"/>
        <v>41232</v>
      </c>
      <c r="C757" s="304" t="str">
        <f t="shared" ca="1" si="79"/>
        <v>By Cash Rs/-9</v>
      </c>
      <c r="D757" s="192">
        <f t="shared" ca="1" si="80"/>
        <v>9</v>
      </c>
      <c r="E757" s="192">
        <f t="shared" ca="1" si="81"/>
        <v>0</v>
      </c>
      <c r="F757" s="193">
        <f t="shared" ca="1" si="82"/>
        <v>0</v>
      </c>
      <c r="G757" s="80">
        <f ca="1">IFERROR(IF(AND(ABS(SUMIFS(D$2:D757,J$2:J757,J757)-SUMIFS(E$2:E757,J$2:J757,J757)+VLOOKUP(J757,Master!B$1:F$101,5,FALSE))&gt;1000,CD&lt;&gt;PD),"XXXXX",IFERROR(SUMIFS(D$2:D757,J$2:J757,J757)-SUMIFS(E$2:E757,J$2:J757,J757)+VLOOKUP(J757,Master!B$1:F$101,5,FALSE),IF(H757&gt;EOF,"","Balance"))),IF(H757&gt;EOF,"","Balance"))</f>
        <v>114</v>
      </c>
      <c r="H757" s="45">
        <f ca="1">IFERROR(IF(COUNTIF(H$2:H756,H756)&gt;VLOOKUP(H756,LC,2,FALSE),H756+1,H756),"")</f>
        <v>32</v>
      </c>
      <c r="I757" s="45">
        <f ca="1">IFERROR(VLOOKUP(H757,IF(H757=H756,INDIRECT("JournalEntry!"&amp;JournalEntry!D$2214&amp;I756+1&amp;JournalEntry!L$2214),INDIRECT("JournalEntry!"&amp;JournalEntry!C$2214)),2,FALSE),"")</f>
        <v>532</v>
      </c>
      <c r="J757" s="191" t="str">
        <f t="shared" ca="1" si="83"/>
        <v> Insurance</v>
      </c>
    </row>
    <row r="758" spans="1:10">
      <c r="A758" s="205">
        <f t="shared" ca="1" si="84"/>
        <v>271</v>
      </c>
      <c r="B758" s="203">
        <f t="shared" ca="1" si="78"/>
        <v>41034</v>
      </c>
      <c r="C758" s="304" t="str">
        <f t="shared" ca="1" si="79"/>
        <v>By Cash Rs/-10</v>
      </c>
      <c r="D758" s="192">
        <f t="shared" ca="1" si="80"/>
        <v>10</v>
      </c>
      <c r="E758" s="192">
        <f t="shared" ca="1" si="81"/>
        <v>0</v>
      </c>
      <c r="F758" s="193">
        <f t="shared" ca="1" si="82"/>
        <v>0</v>
      </c>
      <c r="G758" s="80">
        <f ca="1">IFERROR(IF(AND(ABS(SUMIFS(D$2:D758,J$2:J758,J758)-SUMIFS(E$2:E758,J$2:J758,J758)+VLOOKUP(J758,Master!B$1:F$101,5,FALSE))&gt;1000,CD&lt;&gt;PD),"XXXXX",IFERROR(SUMIFS(D$2:D758,J$2:J758,J758)-SUMIFS(E$2:E758,J$2:J758,J758)+VLOOKUP(J758,Master!B$1:F$101,5,FALSE),IF(H758&gt;EOF,"","Balance"))),IF(H758&gt;EOF,"","Balance"))</f>
        <v>124</v>
      </c>
      <c r="H758" s="45">
        <f ca="1">IFERROR(IF(COUNTIF(H$2:H757,H757)&gt;VLOOKUP(H757,LC,2,FALSE),H757+1,H757),"")</f>
        <v>32</v>
      </c>
      <c r="I758" s="45">
        <f ca="1">IFERROR(VLOOKUP(H758,IF(H758=H757,INDIRECT("JournalEntry!"&amp;JournalEntry!D$2214&amp;I757+1&amp;JournalEntry!L$2214),INDIRECT("JournalEntry!"&amp;JournalEntry!C$2214)),2,FALSE),"")</f>
        <v>542</v>
      </c>
      <c r="J758" s="191" t="str">
        <f t="shared" ca="1" si="83"/>
        <v> Insurance</v>
      </c>
    </row>
    <row r="759" spans="1:10">
      <c r="A759" s="205">
        <f t="shared" ca="1" si="84"/>
        <v>276</v>
      </c>
      <c r="B759" s="203">
        <f t="shared" ca="1" si="78"/>
        <v>41252</v>
      </c>
      <c r="C759" s="304" t="str">
        <f t="shared" ca="1" si="79"/>
        <v>By Cash Rs/-8</v>
      </c>
      <c r="D759" s="192">
        <f t="shared" ca="1" si="80"/>
        <v>8</v>
      </c>
      <c r="E759" s="192">
        <f t="shared" ca="1" si="81"/>
        <v>0</v>
      </c>
      <c r="F759" s="193">
        <f t="shared" ca="1" si="82"/>
        <v>0</v>
      </c>
      <c r="G759" s="80">
        <f ca="1">IFERROR(IF(AND(ABS(SUMIFS(D$2:D759,J$2:J759,J759)-SUMIFS(E$2:E759,J$2:J759,J759)+VLOOKUP(J759,Master!B$1:F$101,5,FALSE))&gt;1000,CD&lt;&gt;PD),"XXXXX",IFERROR(SUMIFS(D$2:D759,J$2:J759,J759)-SUMIFS(E$2:E759,J$2:J759,J759)+VLOOKUP(J759,Master!B$1:F$101,5,FALSE),IF(H759&gt;EOF,"","Balance"))),IF(H759&gt;EOF,"","Balance"))</f>
        <v>132</v>
      </c>
      <c r="H759" s="45">
        <f ca="1">IFERROR(IF(COUNTIF(H$2:H758,H758)&gt;VLOOKUP(H758,LC,2,FALSE),H758+1,H758),"")</f>
        <v>32</v>
      </c>
      <c r="I759" s="45">
        <f ca="1">IFERROR(VLOOKUP(H759,IF(H759=H758,INDIRECT("JournalEntry!"&amp;JournalEntry!D$2214&amp;I758+1&amp;JournalEntry!L$2214),INDIRECT("JournalEntry!"&amp;JournalEntry!C$2214)),2,FALSE),"")</f>
        <v>552</v>
      </c>
      <c r="J759" s="191" t="str">
        <f t="shared" ca="1" si="83"/>
        <v> Insurance</v>
      </c>
    </row>
    <row r="760" spans="1:10">
      <c r="A760" s="205">
        <f t="shared" ca="1" si="84"/>
        <v>281</v>
      </c>
      <c r="B760" s="203">
        <f t="shared" ca="1" si="78"/>
        <v>41023</v>
      </c>
      <c r="C760" s="304" t="str">
        <f t="shared" ca="1" si="79"/>
        <v>By Cash Rs/-1</v>
      </c>
      <c r="D760" s="192">
        <f t="shared" ca="1" si="80"/>
        <v>1</v>
      </c>
      <c r="E760" s="192">
        <f t="shared" ca="1" si="81"/>
        <v>0</v>
      </c>
      <c r="F760" s="193">
        <f t="shared" ca="1" si="82"/>
        <v>0</v>
      </c>
      <c r="G760" s="80">
        <f ca="1">IFERROR(IF(AND(ABS(SUMIFS(D$2:D760,J$2:J760,J760)-SUMIFS(E$2:E760,J$2:J760,J760)+VLOOKUP(J760,Master!B$1:F$101,5,FALSE))&gt;1000,CD&lt;&gt;PD),"XXXXX",IFERROR(SUMIFS(D$2:D760,J$2:J760,J760)-SUMIFS(E$2:E760,J$2:J760,J760)+VLOOKUP(J760,Master!B$1:F$101,5,FALSE),IF(H760&gt;EOF,"","Balance"))),IF(H760&gt;EOF,"","Balance"))</f>
        <v>133</v>
      </c>
      <c r="H760" s="45">
        <f ca="1">IFERROR(IF(COUNTIF(H$2:H759,H759)&gt;VLOOKUP(H759,LC,2,FALSE),H759+1,H759),"")</f>
        <v>32</v>
      </c>
      <c r="I760" s="45">
        <f ca="1">IFERROR(VLOOKUP(H760,IF(H760=H759,INDIRECT("JournalEntry!"&amp;JournalEntry!D$2214&amp;I759+1&amp;JournalEntry!L$2214),INDIRECT("JournalEntry!"&amp;JournalEntry!C$2214)),2,FALSE),"")</f>
        <v>562</v>
      </c>
      <c r="J760" s="191" t="str">
        <f t="shared" ca="1" si="83"/>
        <v> Insurance</v>
      </c>
    </row>
    <row r="761" spans="1:10">
      <c r="A761" s="205">
        <f t="shared" ca="1" si="84"/>
        <v>286</v>
      </c>
      <c r="B761" s="203">
        <f t="shared" ca="1" si="78"/>
        <v>41073</v>
      </c>
      <c r="C761" s="304" t="str">
        <f t="shared" ca="1" si="79"/>
        <v>By Cash Rs/-7</v>
      </c>
      <c r="D761" s="192">
        <f t="shared" ca="1" si="80"/>
        <v>7</v>
      </c>
      <c r="E761" s="192">
        <f t="shared" ca="1" si="81"/>
        <v>0</v>
      </c>
      <c r="F761" s="193">
        <f t="shared" ca="1" si="82"/>
        <v>0</v>
      </c>
      <c r="G761" s="80">
        <f ca="1">IFERROR(IF(AND(ABS(SUMIFS(D$2:D761,J$2:J761,J761)-SUMIFS(E$2:E761,J$2:J761,J761)+VLOOKUP(J761,Master!B$1:F$101,5,FALSE))&gt;1000,CD&lt;&gt;PD),"XXXXX",IFERROR(SUMIFS(D$2:D761,J$2:J761,J761)-SUMIFS(E$2:E761,J$2:J761,J761)+VLOOKUP(J761,Master!B$1:F$101,5,FALSE),IF(H761&gt;EOF,"","Balance"))),IF(H761&gt;EOF,"","Balance"))</f>
        <v>140</v>
      </c>
      <c r="H761" s="45">
        <f ca="1">IFERROR(IF(COUNTIF(H$2:H760,H760)&gt;VLOOKUP(H760,LC,2,FALSE),H760+1,H760),"")</f>
        <v>32</v>
      </c>
      <c r="I761" s="45">
        <f ca="1">IFERROR(VLOOKUP(H761,IF(H761=H760,INDIRECT("JournalEntry!"&amp;JournalEntry!D$2214&amp;I760+1&amp;JournalEntry!L$2214),INDIRECT("JournalEntry!"&amp;JournalEntry!C$2214)),2,FALSE),"")</f>
        <v>572</v>
      </c>
      <c r="J761" s="191" t="str">
        <f t="shared" ca="1" si="83"/>
        <v> Insurance</v>
      </c>
    </row>
    <row r="762" spans="1:10">
      <c r="A762" s="205">
        <f t="shared" ca="1" si="84"/>
        <v>291</v>
      </c>
      <c r="B762" s="203">
        <f t="shared" ca="1" si="78"/>
        <v>41025</v>
      </c>
      <c r="C762" s="304" t="str">
        <f t="shared" ca="1" si="79"/>
        <v>By Cash Rs/-4</v>
      </c>
      <c r="D762" s="192">
        <f t="shared" ca="1" si="80"/>
        <v>4</v>
      </c>
      <c r="E762" s="192">
        <f t="shared" ca="1" si="81"/>
        <v>0</v>
      </c>
      <c r="F762" s="193">
        <f t="shared" ca="1" si="82"/>
        <v>0</v>
      </c>
      <c r="G762" s="80">
        <f ca="1">IFERROR(IF(AND(ABS(SUMIFS(D$2:D762,J$2:J762,J762)-SUMIFS(E$2:E762,J$2:J762,J762)+VLOOKUP(J762,Master!B$1:F$101,5,FALSE))&gt;1000,CD&lt;&gt;PD),"XXXXX",IFERROR(SUMIFS(D$2:D762,J$2:J762,J762)-SUMIFS(E$2:E762,J$2:J762,J762)+VLOOKUP(J762,Master!B$1:F$101,5,FALSE),IF(H762&gt;EOF,"","Balance"))),IF(H762&gt;EOF,"","Balance"))</f>
        <v>144</v>
      </c>
      <c r="H762" s="45">
        <f ca="1">IFERROR(IF(COUNTIF(H$2:H761,H761)&gt;VLOOKUP(H761,LC,2,FALSE),H761+1,H761),"")</f>
        <v>32</v>
      </c>
      <c r="I762" s="45">
        <f ca="1">IFERROR(VLOOKUP(H762,IF(H762=H761,INDIRECT("JournalEntry!"&amp;JournalEntry!D$2214&amp;I761+1&amp;JournalEntry!L$2214),INDIRECT("JournalEntry!"&amp;JournalEntry!C$2214)),2,FALSE),"")</f>
        <v>582</v>
      </c>
      <c r="J762" s="191" t="str">
        <f t="shared" ca="1" si="83"/>
        <v> Insurance</v>
      </c>
    </row>
    <row r="763" spans="1:10">
      <c r="A763" s="205">
        <f t="shared" ca="1" si="84"/>
        <v>296</v>
      </c>
      <c r="B763" s="203">
        <f t="shared" ca="1" si="78"/>
        <v>41125</v>
      </c>
      <c r="C763" s="304" t="str">
        <f t="shared" ca="1" si="79"/>
        <v>By Cash Rs/-4</v>
      </c>
      <c r="D763" s="192">
        <f t="shared" ca="1" si="80"/>
        <v>4</v>
      </c>
      <c r="E763" s="192">
        <f t="shared" ca="1" si="81"/>
        <v>0</v>
      </c>
      <c r="F763" s="193">
        <f t="shared" ca="1" si="82"/>
        <v>0</v>
      </c>
      <c r="G763" s="80">
        <f ca="1">IFERROR(IF(AND(ABS(SUMIFS(D$2:D763,J$2:J763,J763)-SUMIFS(E$2:E763,J$2:J763,J763)+VLOOKUP(J763,Master!B$1:F$101,5,FALSE))&gt;1000,CD&lt;&gt;PD),"XXXXX",IFERROR(SUMIFS(D$2:D763,J$2:J763,J763)-SUMIFS(E$2:E763,J$2:J763,J763)+VLOOKUP(J763,Master!B$1:F$101,5,FALSE),IF(H763&gt;EOF,"","Balance"))),IF(H763&gt;EOF,"","Balance"))</f>
        <v>148</v>
      </c>
      <c r="H763" s="45">
        <f ca="1">IFERROR(IF(COUNTIF(H$2:H762,H762)&gt;VLOOKUP(H762,LC,2,FALSE),H762+1,H762),"")</f>
        <v>32</v>
      </c>
      <c r="I763" s="45">
        <f ca="1">IFERROR(VLOOKUP(H763,IF(H763=H762,INDIRECT("JournalEntry!"&amp;JournalEntry!D$2214&amp;I762+1&amp;JournalEntry!L$2214),INDIRECT("JournalEntry!"&amp;JournalEntry!C$2214)),2,FALSE),"")</f>
        <v>592</v>
      </c>
      <c r="J763" s="191" t="str">
        <f t="shared" ca="1" si="83"/>
        <v> Insurance</v>
      </c>
    </row>
    <row r="764" spans="1:10">
      <c r="A764" s="205">
        <f t="shared" ca="1" si="84"/>
        <v>301</v>
      </c>
      <c r="B764" s="203">
        <f t="shared" ca="1" si="78"/>
        <v>41154</v>
      </c>
      <c r="C764" s="304" t="str">
        <f t="shared" ca="1" si="79"/>
        <v>By Cash Rs/-3</v>
      </c>
      <c r="D764" s="192">
        <f t="shared" ca="1" si="80"/>
        <v>3</v>
      </c>
      <c r="E764" s="192">
        <f t="shared" ca="1" si="81"/>
        <v>0</v>
      </c>
      <c r="F764" s="193">
        <f t="shared" ca="1" si="82"/>
        <v>0</v>
      </c>
      <c r="G764" s="80">
        <f ca="1">IFERROR(IF(AND(ABS(SUMIFS(D$2:D764,J$2:J764,J764)-SUMIFS(E$2:E764,J$2:J764,J764)+VLOOKUP(J764,Master!B$1:F$101,5,FALSE))&gt;1000,CD&lt;&gt;PD),"XXXXX",IFERROR(SUMIFS(D$2:D764,J$2:J764,J764)-SUMIFS(E$2:E764,J$2:J764,J764)+VLOOKUP(J764,Master!B$1:F$101,5,FALSE),IF(H764&gt;EOF,"","Balance"))),IF(H764&gt;EOF,"","Balance"))</f>
        <v>151</v>
      </c>
      <c r="H764" s="45">
        <f ca="1">IFERROR(IF(COUNTIF(H$2:H763,H763)&gt;VLOOKUP(H763,LC,2,FALSE),H763+1,H763),"")</f>
        <v>32</v>
      </c>
      <c r="I764" s="45">
        <f ca="1">IFERROR(VLOOKUP(H764,IF(H764=H763,INDIRECT("JournalEntry!"&amp;JournalEntry!D$2214&amp;I763+1&amp;JournalEntry!L$2214),INDIRECT("JournalEntry!"&amp;JournalEntry!C$2214)),2,FALSE),"")</f>
        <v>602</v>
      </c>
      <c r="J764" s="191" t="str">
        <f t="shared" ca="1" si="83"/>
        <v> Insurance</v>
      </c>
    </row>
    <row r="765" spans="1:10">
      <c r="A765" s="205">
        <f t="shared" ca="1" si="84"/>
        <v>306</v>
      </c>
      <c r="B765" s="203">
        <f t="shared" ca="1" si="78"/>
        <v>41070</v>
      </c>
      <c r="C765" s="304" t="str">
        <f t="shared" ca="1" si="79"/>
        <v>By Cash Rs/-9</v>
      </c>
      <c r="D765" s="192">
        <f t="shared" ca="1" si="80"/>
        <v>9</v>
      </c>
      <c r="E765" s="192">
        <f t="shared" ca="1" si="81"/>
        <v>0</v>
      </c>
      <c r="F765" s="193">
        <f t="shared" ca="1" si="82"/>
        <v>0</v>
      </c>
      <c r="G765" s="80">
        <f ca="1">IFERROR(IF(AND(ABS(SUMIFS(D$2:D765,J$2:J765,J765)-SUMIFS(E$2:E765,J$2:J765,J765)+VLOOKUP(J765,Master!B$1:F$101,5,FALSE))&gt;1000,CD&lt;&gt;PD),"XXXXX",IFERROR(SUMIFS(D$2:D765,J$2:J765,J765)-SUMIFS(E$2:E765,J$2:J765,J765)+VLOOKUP(J765,Master!B$1:F$101,5,FALSE),IF(H765&gt;EOF,"","Balance"))),IF(H765&gt;EOF,"","Balance"))</f>
        <v>160</v>
      </c>
      <c r="H765" s="45">
        <f ca="1">IFERROR(IF(COUNTIF(H$2:H764,H764)&gt;VLOOKUP(H764,LC,2,FALSE),H764+1,H764),"")</f>
        <v>32</v>
      </c>
      <c r="I765" s="45">
        <f ca="1">IFERROR(VLOOKUP(H765,IF(H765=H764,INDIRECT("JournalEntry!"&amp;JournalEntry!D$2214&amp;I764+1&amp;JournalEntry!L$2214),INDIRECT("JournalEntry!"&amp;JournalEntry!C$2214)),2,FALSE),"")</f>
        <v>612</v>
      </c>
      <c r="J765" s="191" t="str">
        <f t="shared" ca="1" si="83"/>
        <v> Insurance</v>
      </c>
    </row>
    <row r="766" spans="1:10">
      <c r="A766" s="205">
        <f t="shared" ca="1" si="84"/>
        <v>311</v>
      </c>
      <c r="B766" s="203">
        <f t="shared" ca="1" si="78"/>
        <v>41111</v>
      </c>
      <c r="C766" s="304" t="str">
        <f t="shared" ca="1" si="79"/>
        <v>By Cash Rs/-2</v>
      </c>
      <c r="D766" s="192">
        <f t="shared" ca="1" si="80"/>
        <v>2</v>
      </c>
      <c r="E766" s="192">
        <f t="shared" ca="1" si="81"/>
        <v>0</v>
      </c>
      <c r="F766" s="193">
        <f t="shared" ca="1" si="82"/>
        <v>0</v>
      </c>
      <c r="G766" s="80">
        <f ca="1">IFERROR(IF(AND(ABS(SUMIFS(D$2:D766,J$2:J766,J766)-SUMIFS(E$2:E766,J$2:J766,J766)+VLOOKUP(J766,Master!B$1:F$101,5,FALSE))&gt;1000,CD&lt;&gt;PD),"XXXXX",IFERROR(SUMIFS(D$2:D766,J$2:J766,J766)-SUMIFS(E$2:E766,J$2:J766,J766)+VLOOKUP(J766,Master!B$1:F$101,5,FALSE),IF(H766&gt;EOF,"","Balance"))),IF(H766&gt;EOF,"","Balance"))</f>
        <v>162</v>
      </c>
      <c r="H766" s="45">
        <f ca="1">IFERROR(IF(COUNTIF(H$2:H765,H765)&gt;VLOOKUP(H765,LC,2,FALSE),H765+1,H765),"")</f>
        <v>32</v>
      </c>
      <c r="I766" s="45">
        <f ca="1">IFERROR(VLOOKUP(H766,IF(H766=H765,INDIRECT("JournalEntry!"&amp;JournalEntry!D$2214&amp;I765+1&amp;JournalEntry!L$2214),INDIRECT("JournalEntry!"&amp;JournalEntry!C$2214)),2,FALSE),"")</f>
        <v>622</v>
      </c>
      <c r="J766" s="191" t="str">
        <f t="shared" ca="1" si="83"/>
        <v> Insurance</v>
      </c>
    </row>
    <row r="767" spans="1:10">
      <c r="A767" s="205">
        <f t="shared" ca="1" si="84"/>
        <v>316</v>
      </c>
      <c r="B767" s="203">
        <f t="shared" ca="1" si="78"/>
        <v>41166</v>
      </c>
      <c r="C767" s="304" t="str">
        <f t="shared" ca="1" si="79"/>
        <v>By Cash Rs/-3</v>
      </c>
      <c r="D767" s="192">
        <f t="shared" ca="1" si="80"/>
        <v>3</v>
      </c>
      <c r="E767" s="192">
        <f t="shared" ca="1" si="81"/>
        <v>0</v>
      </c>
      <c r="F767" s="193">
        <f t="shared" ca="1" si="82"/>
        <v>0</v>
      </c>
      <c r="G767" s="80">
        <f ca="1">IFERROR(IF(AND(ABS(SUMIFS(D$2:D767,J$2:J767,J767)-SUMIFS(E$2:E767,J$2:J767,J767)+VLOOKUP(J767,Master!B$1:F$101,5,FALSE))&gt;1000,CD&lt;&gt;PD),"XXXXX",IFERROR(SUMIFS(D$2:D767,J$2:J767,J767)-SUMIFS(E$2:E767,J$2:J767,J767)+VLOOKUP(J767,Master!B$1:F$101,5,FALSE),IF(H767&gt;EOF,"","Balance"))),IF(H767&gt;EOF,"","Balance"))</f>
        <v>165</v>
      </c>
      <c r="H767" s="45">
        <f ca="1">IFERROR(IF(COUNTIF(H$2:H766,H766)&gt;VLOOKUP(H766,LC,2,FALSE),H766+1,H766),"")</f>
        <v>32</v>
      </c>
      <c r="I767" s="45">
        <f ca="1">IFERROR(VLOOKUP(H767,IF(H767=H766,INDIRECT("JournalEntry!"&amp;JournalEntry!D$2214&amp;I766+1&amp;JournalEntry!L$2214),INDIRECT("JournalEntry!"&amp;JournalEntry!C$2214)),2,FALSE),"")</f>
        <v>632</v>
      </c>
      <c r="J767" s="191" t="str">
        <f t="shared" ca="1" si="83"/>
        <v> Insurance</v>
      </c>
    </row>
    <row r="768" spans="1:10">
      <c r="A768" s="205">
        <f t="shared" ca="1" si="84"/>
        <v>321</v>
      </c>
      <c r="B768" s="203">
        <f t="shared" ca="1" si="78"/>
        <v>41202</v>
      </c>
      <c r="C768" s="304" t="str">
        <f t="shared" ca="1" si="79"/>
        <v>By Cash Rs/-4</v>
      </c>
      <c r="D768" s="192">
        <f t="shared" ca="1" si="80"/>
        <v>4</v>
      </c>
      <c r="E768" s="192">
        <f t="shared" ca="1" si="81"/>
        <v>0</v>
      </c>
      <c r="F768" s="193">
        <f t="shared" ca="1" si="82"/>
        <v>0</v>
      </c>
      <c r="G768" s="80">
        <f ca="1">IFERROR(IF(AND(ABS(SUMIFS(D$2:D768,J$2:J768,J768)-SUMIFS(E$2:E768,J$2:J768,J768)+VLOOKUP(J768,Master!B$1:F$101,5,FALSE))&gt;1000,CD&lt;&gt;PD),"XXXXX",IFERROR(SUMIFS(D$2:D768,J$2:J768,J768)-SUMIFS(E$2:E768,J$2:J768,J768)+VLOOKUP(J768,Master!B$1:F$101,5,FALSE),IF(H768&gt;EOF,"","Balance"))),IF(H768&gt;EOF,"","Balance"))</f>
        <v>169</v>
      </c>
      <c r="H768" s="45">
        <f ca="1">IFERROR(IF(COUNTIF(H$2:H767,H767)&gt;VLOOKUP(H767,LC,2,FALSE),H767+1,H767),"")</f>
        <v>32</v>
      </c>
      <c r="I768" s="45">
        <f ca="1">IFERROR(VLOOKUP(H768,IF(H768=H767,INDIRECT("JournalEntry!"&amp;JournalEntry!D$2214&amp;I767+1&amp;JournalEntry!L$2214),INDIRECT("JournalEntry!"&amp;JournalEntry!C$2214)),2,FALSE),"")</f>
        <v>642</v>
      </c>
      <c r="J768" s="191" t="str">
        <f t="shared" ca="1" si="83"/>
        <v> Insurance</v>
      </c>
    </row>
    <row r="769" spans="1:10">
      <c r="A769" s="205">
        <f t="shared" ca="1" si="84"/>
        <v>326</v>
      </c>
      <c r="B769" s="203">
        <f t="shared" ca="1" si="78"/>
        <v>41154</v>
      </c>
      <c r="C769" s="304" t="str">
        <f t="shared" ca="1" si="79"/>
        <v>By Cash Rs/-1</v>
      </c>
      <c r="D769" s="192">
        <f t="shared" ca="1" si="80"/>
        <v>1</v>
      </c>
      <c r="E769" s="192">
        <f t="shared" ca="1" si="81"/>
        <v>0</v>
      </c>
      <c r="F769" s="193">
        <f t="shared" ca="1" si="82"/>
        <v>0</v>
      </c>
      <c r="G769" s="80">
        <f ca="1">IFERROR(IF(AND(ABS(SUMIFS(D$2:D769,J$2:J769,J769)-SUMIFS(E$2:E769,J$2:J769,J769)+VLOOKUP(J769,Master!B$1:F$101,5,FALSE))&gt;1000,CD&lt;&gt;PD),"XXXXX",IFERROR(SUMIFS(D$2:D769,J$2:J769,J769)-SUMIFS(E$2:E769,J$2:J769,J769)+VLOOKUP(J769,Master!B$1:F$101,5,FALSE),IF(H769&gt;EOF,"","Balance"))),IF(H769&gt;EOF,"","Balance"))</f>
        <v>170</v>
      </c>
      <c r="H769" s="45">
        <f ca="1">IFERROR(IF(COUNTIF(H$2:H768,H768)&gt;VLOOKUP(H768,LC,2,FALSE),H768+1,H768),"")</f>
        <v>32</v>
      </c>
      <c r="I769" s="45">
        <f ca="1">IFERROR(VLOOKUP(H769,IF(H769=H768,INDIRECT("JournalEntry!"&amp;JournalEntry!D$2214&amp;I768+1&amp;JournalEntry!L$2214),INDIRECT("JournalEntry!"&amp;JournalEntry!C$2214)),2,FALSE),"")</f>
        <v>652</v>
      </c>
      <c r="J769" s="191" t="str">
        <f t="shared" ca="1" si="83"/>
        <v> Insurance</v>
      </c>
    </row>
    <row r="770" spans="1:10">
      <c r="A770" s="205">
        <f t="shared" ca="1" si="84"/>
        <v>331</v>
      </c>
      <c r="B770" s="203">
        <f t="shared" ref="B770:B833" ca="1" si="85">IFERROR(INDIRECT("JournalEntry!j"&amp;I770),IF(H770&gt;EOF,"","Date"))</f>
        <v>41126</v>
      </c>
      <c r="C770" s="304" t="str">
        <f t="shared" ref="C770:C833" ca="1" si="86">IFERROR(INDIRECT("JournalEntry!k"&amp;I770),IF(H770&gt;EOF,"","Particulars of "&amp; VLOOKUP(H770+1,LR,3,FALSE)))</f>
        <v>By Cash Rs/-5</v>
      </c>
      <c r="D770" s="192">
        <f t="shared" ref="D770:D833" ca="1" si="87">IFERROR(INDIRECT("JournalEntry!d"&amp;I770),IF(H770&gt;EOF,"","Dr"))</f>
        <v>5</v>
      </c>
      <c r="E770" s="192">
        <f t="shared" ref="E770:E833" ca="1" si="88">IFERROR(INDIRECT("JournalEntry!e"&amp;I770),IF(H770&gt;EOF,"","Cr"))</f>
        <v>0</v>
      </c>
      <c r="F770" s="193">
        <f t="shared" ref="F770:F833" ca="1" si="89">IFERROR(INDIRECT("JournalEntry!f"&amp;I770),IF(H770&gt;EOF,"","Narration"))</f>
        <v>0</v>
      </c>
      <c r="G770" s="80">
        <f ca="1">IFERROR(IF(AND(ABS(SUMIFS(D$2:D770,J$2:J770,J770)-SUMIFS(E$2:E770,J$2:J770,J770)+VLOOKUP(J770,Master!B$1:F$101,5,FALSE))&gt;1000,CD&lt;&gt;PD),"XXXXX",IFERROR(SUMIFS(D$2:D770,J$2:J770,J770)-SUMIFS(E$2:E770,J$2:J770,J770)+VLOOKUP(J770,Master!B$1:F$101,5,FALSE),IF(H770&gt;EOF,"","Balance"))),IF(H770&gt;EOF,"","Balance"))</f>
        <v>175</v>
      </c>
      <c r="H770" s="45">
        <f ca="1">IFERROR(IF(COUNTIF(H$2:H769,H769)&gt;VLOOKUP(H769,LC,2,FALSE),H769+1,H769),"")</f>
        <v>32</v>
      </c>
      <c r="I770" s="45">
        <f ca="1">IFERROR(VLOOKUP(H770,IF(H770=H769,INDIRECT("JournalEntry!"&amp;JournalEntry!D$2214&amp;I769+1&amp;JournalEntry!L$2214),INDIRECT("JournalEntry!"&amp;JournalEntry!C$2214)),2,FALSE),"")</f>
        <v>662</v>
      </c>
      <c r="J770" s="191" t="str">
        <f t="shared" ref="J770:J833" ca="1" si="90">IFERROR(INDIRECT("JournalEntry!c"&amp;I770),IF(H770&gt;EOF,"","Ledger"))</f>
        <v> Insurance</v>
      </c>
    </row>
    <row r="771" spans="1:10">
      <c r="A771" s="205">
        <f t="shared" ref="A771:A834" ca="1" si="91">IFERROR(INDIRECT("JournalEntry!a"&amp;I771),IF(H771&gt;EOF,"","JNL No"))</f>
        <v>0</v>
      </c>
      <c r="B771" s="203" t="str">
        <f t="shared" ca="1" si="85"/>
        <v/>
      </c>
      <c r="C771" s="304">
        <f t="shared" ca="1" si="86"/>
        <v>0</v>
      </c>
      <c r="D771" s="192">
        <f t="shared" ca="1" si="87"/>
        <v>0</v>
      </c>
      <c r="E771" s="192">
        <f t="shared" ca="1" si="88"/>
        <v>0</v>
      </c>
      <c r="F771" s="193">
        <f t="shared" ca="1" si="89"/>
        <v>0</v>
      </c>
      <c r="G771" s="80">
        <f ca="1">IFERROR(IF(AND(ABS(SUMIFS(D$2:D771,J$2:J771,J771)-SUMIFS(E$2:E771,J$2:J771,J771)+VLOOKUP(J771,Master!B$1:F$101,5,FALSE))&gt;1000,CD&lt;&gt;PD),"XXXXX",IFERROR(SUMIFS(D$2:D771,J$2:J771,J771)-SUMIFS(E$2:E771,J$2:J771,J771)+VLOOKUP(J771,Master!B$1:F$101,5,FALSE),IF(H771&gt;EOF,"","Balance"))),IF(H771&gt;EOF,"","Balance"))</f>
        <v>175</v>
      </c>
      <c r="H771" s="45">
        <f ca="1">IFERROR(IF(COUNTIF(H$2:H770,H770)&gt;VLOOKUP(H770,LC,2,FALSE),H770+1,H770),"")</f>
        <v>32</v>
      </c>
      <c r="I771" s="45">
        <f ca="1">IFERROR(VLOOKUP(H771,IF(H771=H770,INDIRECT("JournalEntry!"&amp;JournalEntry!D$2214&amp;I770+1&amp;JournalEntry!L$2214),INDIRECT("JournalEntry!"&amp;JournalEntry!C$2214)),2,FALSE),"")</f>
        <v>2132</v>
      </c>
      <c r="J771" s="191" t="str">
        <f t="shared" ca="1" si="90"/>
        <v> Insurance</v>
      </c>
    </row>
    <row r="772" spans="1:10">
      <c r="A772" s="205" t="str">
        <f t="shared" ca="1" si="91"/>
        <v>JNL No</v>
      </c>
      <c r="B772" s="203" t="str">
        <f t="shared" ca="1" si="85"/>
        <v>Date</v>
      </c>
      <c r="C772" s="304" t="str">
        <f t="shared" ca="1" si="86"/>
        <v>Particulars of  Internet </v>
      </c>
      <c r="D772" s="192" t="str">
        <f t="shared" ca="1" si="87"/>
        <v>Dr</v>
      </c>
      <c r="E772" s="192" t="str">
        <f t="shared" ca="1" si="88"/>
        <v>Cr</v>
      </c>
      <c r="F772" s="193" t="str">
        <f t="shared" ca="1" si="89"/>
        <v>Narration</v>
      </c>
      <c r="G772" s="80" t="str">
        <f ca="1">IFERROR(IF(AND(ABS(SUMIFS(D$2:D772,J$2:J772,J772)-SUMIFS(E$2:E772,J$2:J772,J772)+VLOOKUP(J772,Master!B$1:F$101,5,FALSE))&gt;1000,CD&lt;&gt;PD),"XXXXX",IFERROR(SUMIFS(D$2:D772,J$2:J772,J772)-SUMIFS(E$2:E772,J$2:J772,J772)+VLOOKUP(J772,Master!B$1:F$101,5,FALSE),IF(H772&gt;EOF,"","Balance"))),IF(H772&gt;EOF,"","Balance"))</f>
        <v>Balance</v>
      </c>
      <c r="H772" s="45">
        <f ca="1">IFERROR(IF(COUNTIF(H$2:H771,H771)&gt;VLOOKUP(H771,LC,2,FALSE),H771+1,H771),"")</f>
        <v>32</v>
      </c>
      <c r="I772" s="45" t="str">
        <f ca="1">IFERROR(VLOOKUP(H772,IF(H772=H771,INDIRECT("JournalEntry!"&amp;JournalEntry!D$2214&amp;I771+1&amp;JournalEntry!L$2214),INDIRECT("JournalEntry!"&amp;JournalEntry!C$2214)),2,FALSE),"")</f>
        <v/>
      </c>
      <c r="J772" s="191" t="str">
        <f t="shared" ca="1" si="90"/>
        <v>Ledger</v>
      </c>
    </row>
    <row r="773" spans="1:10">
      <c r="A773" s="205">
        <f t="shared" ca="1" si="91"/>
        <v>335</v>
      </c>
      <c r="B773" s="203">
        <f t="shared" ca="1" si="85"/>
        <v>41005</v>
      </c>
      <c r="C773" s="304" t="str">
        <f t="shared" ca="1" si="86"/>
        <v>By Cash Rs/-2</v>
      </c>
      <c r="D773" s="192">
        <f t="shared" ca="1" si="87"/>
        <v>2</v>
      </c>
      <c r="E773" s="192">
        <f t="shared" ca="1" si="88"/>
        <v>0</v>
      </c>
      <c r="F773" s="193">
        <f t="shared" ca="1" si="89"/>
        <v>0</v>
      </c>
      <c r="G773" s="80">
        <f ca="1">IFERROR(IF(AND(ABS(SUMIFS(D$2:D773,J$2:J773,J773)-SUMIFS(E$2:E773,J$2:J773,J773)+VLOOKUP(J773,Master!B$1:F$101,5,FALSE))&gt;1000,CD&lt;&gt;PD),"XXXXX",IFERROR(SUMIFS(D$2:D773,J$2:J773,J773)-SUMIFS(E$2:E773,J$2:J773,J773)+VLOOKUP(J773,Master!B$1:F$101,5,FALSE),IF(H773&gt;EOF,"","Balance"))),IF(H773&gt;EOF,"","Balance"))</f>
        <v>2</v>
      </c>
      <c r="H773" s="45">
        <f ca="1">IFERROR(IF(COUNTIF(H$2:H772,H772)&gt;VLOOKUP(H772,LC,2,FALSE),H772+1,H772),"")</f>
        <v>33</v>
      </c>
      <c r="I773" s="45">
        <f ca="1">IFERROR(VLOOKUP(H773,IF(H773=H772,INDIRECT("JournalEntry!"&amp;JournalEntry!D$2214&amp;I772+1&amp;JournalEntry!L$2214),INDIRECT("JournalEntry!"&amp;JournalEntry!C$2214)),2,FALSE),"")</f>
        <v>671</v>
      </c>
      <c r="J773" s="191" t="str">
        <f t="shared" ca="1" si="90"/>
        <v> Internet </v>
      </c>
    </row>
    <row r="774" spans="1:10">
      <c r="A774" s="205">
        <f t="shared" ca="1" si="91"/>
        <v>354</v>
      </c>
      <c r="B774" s="203">
        <f t="shared" ca="1" si="85"/>
        <v>41132</v>
      </c>
      <c r="C774" s="304" t="str">
        <f t="shared" ca="1" si="86"/>
        <v>By Cash Rs/-4</v>
      </c>
      <c r="D774" s="192">
        <f t="shared" ca="1" si="87"/>
        <v>4</v>
      </c>
      <c r="E774" s="192">
        <f t="shared" ca="1" si="88"/>
        <v>0</v>
      </c>
      <c r="F774" s="193">
        <f t="shared" ca="1" si="89"/>
        <v>0</v>
      </c>
      <c r="G774" s="80">
        <f ca="1">IFERROR(IF(AND(ABS(SUMIFS(D$2:D774,J$2:J774,J774)-SUMIFS(E$2:E774,J$2:J774,J774)+VLOOKUP(J774,Master!B$1:F$101,5,FALSE))&gt;1000,CD&lt;&gt;PD),"XXXXX",IFERROR(SUMIFS(D$2:D774,J$2:J774,J774)-SUMIFS(E$2:E774,J$2:J774,J774)+VLOOKUP(J774,Master!B$1:F$101,5,FALSE),IF(H774&gt;EOF,"","Balance"))),IF(H774&gt;EOF,"","Balance"))</f>
        <v>6</v>
      </c>
      <c r="H774" s="45">
        <f ca="1">IFERROR(IF(COUNTIF(H$2:H773,H773)&gt;VLOOKUP(H773,LC,2,FALSE),H773+1,H773),"")</f>
        <v>33</v>
      </c>
      <c r="I774" s="45">
        <f ca="1">IFERROR(VLOOKUP(H774,IF(H774=H773,INDIRECT("JournalEntry!"&amp;JournalEntry!D$2214&amp;I773+1&amp;JournalEntry!L$2214),INDIRECT("JournalEntry!"&amp;JournalEntry!C$2214)),2,FALSE),"")</f>
        <v>709</v>
      </c>
      <c r="J774" s="191" t="str">
        <f t="shared" ca="1" si="90"/>
        <v> Internet </v>
      </c>
    </row>
    <row r="775" spans="1:10">
      <c r="A775" s="205">
        <f t="shared" ca="1" si="91"/>
        <v>373</v>
      </c>
      <c r="B775" s="203">
        <f t="shared" ca="1" si="85"/>
        <v>41145</v>
      </c>
      <c r="C775" s="304" t="str">
        <f t="shared" ca="1" si="86"/>
        <v>By Cash Rs/-4</v>
      </c>
      <c r="D775" s="192">
        <f t="shared" ca="1" si="87"/>
        <v>4</v>
      </c>
      <c r="E775" s="192">
        <f t="shared" ca="1" si="88"/>
        <v>0</v>
      </c>
      <c r="F775" s="193">
        <f t="shared" ca="1" si="89"/>
        <v>0</v>
      </c>
      <c r="G775" s="80">
        <f ca="1">IFERROR(IF(AND(ABS(SUMIFS(D$2:D775,J$2:J775,J775)-SUMIFS(E$2:E775,J$2:J775,J775)+VLOOKUP(J775,Master!B$1:F$101,5,FALSE))&gt;1000,CD&lt;&gt;PD),"XXXXX",IFERROR(SUMIFS(D$2:D775,J$2:J775,J775)-SUMIFS(E$2:E775,J$2:J775,J775)+VLOOKUP(J775,Master!B$1:F$101,5,FALSE),IF(H775&gt;EOF,"","Balance"))),IF(H775&gt;EOF,"","Balance"))</f>
        <v>10</v>
      </c>
      <c r="H775" s="45">
        <f ca="1">IFERROR(IF(COUNTIF(H$2:H774,H774)&gt;VLOOKUP(H774,LC,2,FALSE),H774+1,H774),"")</f>
        <v>33</v>
      </c>
      <c r="I775" s="45">
        <f ca="1">IFERROR(VLOOKUP(H775,IF(H775=H774,INDIRECT("JournalEntry!"&amp;JournalEntry!D$2214&amp;I774+1&amp;JournalEntry!L$2214),INDIRECT("JournalEntry!"&amp;JournalEntry!C$2214)),2,FALSE),"")</f>
        <v>747</v>
      </c>
      <c r="J775" s="191" t="str">
        <f t="shared" ca="1" si="90"/>
        <v> Internet </v>
      </c>
    </row>
    <row r="776" spans="1:10">
      <c r="A776" s="205">
        <f t="shared" ca="1" si="91"/>
        <v>392</v>
      </c>
      <c r="B776" s="203">
        <f t="shared" ca="1" si="85"/>
        <v>41074</v>
      </c>
      <c r="C776" s="304" t="str">
        <f t="shared" ca="1" si="86"/>
        <v>By Cash Rs/-2</v>
      </c>
      <c r="D776" s="192">
        <f t="shared" ca="1" si="87"/>
        <v>2</v>
      </c>
      <c r="E776" s="192">
        <f t="shared" ca="1" si="88"/>
        <v>0</v>
      </c>
      <c r="F776" s="193">
        <f t="shared" ca="1" si="89"/>
        <v>0</v>
      </c>
      <c r="G776" s="80">
        <f ca="1">IFERROR(IF(AND(ABS(SUMIFS(D$2:D776,J$2:J776,J776)-SUMIFS(E$2:E776,J$2:J776,J776)+VLOOKUP(J776,Master!B$1:F$101,5,FALSE))&gt;1000,CD&lt;&gt;PD),"XXXXX",IFERROR(SUMIFS(D$2:D776,J$2:J776,J776)-SUMIFS(E$2:E776,J$2:J776,J776)+VLOOKUP(J776,Master!B$1:F$101,5,FALSE),IF(H776&gt;EOF,"","Balance"))),IF(H776&gt;EOF,"","Balance"))</f>
        <v>12</v>
      </c>
      <c r="H776" s="45">
        <f ca="1">IFERROR(IF(COUNTIF(H$2:H775,H775)&gt;VLOOKUP(H775,LC,2,FALSE),H775+1,H775),"")</f>
        <v>33</v>
      </c>
      <c r="I776" s="45">
        <f ca="1">IFERROR(VLOOKUP(H776,IF(H776=H775,INDIRECT("JournalEntry!"&amp;JournalEntry!D$2214&amp;I775+1&amp;JournalEntry!L$2214),INDIRECT("JournalEntry!"&amp;JournalEntry!C$2214)),2,FALSE),"")</f>
        <v>785</v>
      </c>
      <c r="J776" s="191" t="str">
        <f t="shared" ca="1" si="90"/>
        <v> Internet </v>
      </c>
    </row>
    <row r="777" spans="1:10">
      <c r="A777" s="205">
        <f t="shared" ca="1" si="91"/>
        <v>411</v>
      </c>
      <c r="B777" s="203">
        <f t="shared" ca="1" si="85"/>
        <v>41146</v>
      </c>
      <c r="C777" s="304" t="str">
        <f t="shared" ca="1" si="86"/>
        <v>By Cash Rs/-4</v>
      </c>
      <c r="D777" s="192">
        <f t="shared" ca="1" si="87"/>
        <v>4</v>
      </c>
      <c r="E777" s="192">
        <f t="shared" ca="1" si="88"/>
        <v>0</v>
      </c>
      <c r="F777" s="193">
        <f t="shared" ca="1" si="89"/>
        <v>0</v>
      </c>
      <c r="G777" s="80">
        <f ca="1">IFERROR(IF(AND(ABS(SUMIFS(D$2:D777,J$2:J777,J777)-SUMIFS(E$2:E777,J$2:J777,J777)+VLOOKUP(J777,Master!B$1:F$101,5,FALSE))&gt;1000,CD&lt;&gt;PD),"XXXXX",IFERROR(SUMIFS(D$2:D777,J$2:J777,J777)-SUMIFS(E$2:E777,J$2:J777,J777)+VLOOKUP(J777,Master!B$1:F$101,5,FALSE),IF(H777&gt;EOF,"","Balance"))),IF(H777&gt;EOF,"","Balance"))</f>
        <v>16</v>
      </c>
      <c r="H777" s="45">
        <f ca="1">IFERROR(IF(COUNTIF(H$2:H776,H776)&gt;VLOOKUP(H776,LC,2,FALSE),H776+1,H776),"")</f>
        <v>33</v>
      </c>
      <c r="I777" s="45">
        <f ca="1">IFERROR(VLOOKUP(H777,IF(H777=H776,INDIRECT("JournalEntry!"&amp;JournalEntry!D$2214&amp;I776+1&amp;JournalEntry!L$2214),INDIRECT("JournalEntry!"&amp;JournalEntry!C$2214)),2,FALSE),"")</f>
        <v>823</v>
      </c>
      <c r="J777" s="191" t="str">
        <f t="shared" ca="1" si="90"/>
        <v> Internet </v>
      </c>
    </row>
    <row r="778" spans="1:10">
      <c r="A778" s="205">
        <f t="shared" ca="1" si="91"/>
        <v>430</v>
      </c>
      <c r="B778" s="203">
        <f t="shared" ca="1" si="85"/>
        <v>41037</v>
      </c>
      <c r="C778" s="304" t="str">
        <f t="shared" ca="1" si="86"/>
        <v>By Cash Rs/-7</v>
      </c>
      <c r="D778" s="192">
        <f t="shared" ca="1" si="87"/>
        <v>7</v>
      </c>
      <c r="E778" s="192">
        <f t="shared" ca="1" si="88"/>
        <v>0</v>
      </c>
      <c r="F778" s="193">
        <f t="shared" ca="1" si="89"/>
        <v>0</v>
      </c>
      <c r="G778" s="80">
        <f ca="1">IFERROR(IF(AND(ABS(SUMIFS(D$2:D778,J$2:J778,J778)-SUMIFS(E$2:E778,J$2:J778,J778)+VLOOKUP(J778,Master!B$1:F$101,5,FALSE))&gt;1000,CD&lt;&gt;PD),"XXXXX",IFERROR(SUMIFS(D$2:D778,J$2:J778,J778)-SUMIFS(E$2:E778,J$2:J778,J778)+VLOOKUP(J778,Master!B$1:F$101,5,FALSE),IF(H778&gt;EOF,"","Balance"))),IF(H778&gt;EOF,"","Balance"))</f>
        <v>23</v>
      </c>
      <c r="H778" s="45">
        <f ca="1">IFERROR(IF(COUNTIF(H$2:H777,H777)&gt;VLOOKUP(H777,LC,2,FALSE),H777+1,H777),"")</f>
        <v>33</v>
      </c>
      <c r="I778" s="45">
        <f ca="1">IFERROR(VLOOKUP(H778,IF(H778=H777,INDIRECT("JournalEntry!"&amp;JournalEntry!D$2214&amp;I777+1&amp;JournalEntry!L$2214),INDIRECT("JournalEntry!"&amp;JournalEntry!C$2214)),2,FALSE),"")</f>
        <v>861</v>
      </c>
      <c r="J778" s="191" t="str">
        <f t="shared" ca="1" si="90"/>
        <v> Internet </v>
      </c>
    </row>
    <row r="779" spans="1:10">
      <c r="A779" s="205">
        <f t="shared" ca="1" si="91"/>
        <v>449</v>
      </c>
      <c r="B779" s="203">
        <f t="shared" ca="1" si="85"/>
        <v>41130</v>
      </c>
      <c r="C779" s="304" t="str">
        <f t="shared" ca="1" si="86"/>
        <v>By Cash Rs/-4</v>
      </c>
      <c r="D779" s="192">
        <f t="shared" ca="1" si="87"/>
        <v>4</v>
      </c>
      <c r="E779" s="192">
        <f t="shared" ca="1" si="88"/>
        <v>0</v>
      </c>
      <c r="F779" s="193">
        <f t="shared" ca="1" si="89"/>
        <v>0</v>
      </c>
      <c r="G779" s="80">
        <f ca="1">IFERROR(IF(AND(ABS(SUMIFS(D$2:D779,J$2:J779,J779)-SUMIFS(E$2:E779,J$2:J779,J779)+VLOOKUP(J779,Master!B$1:F$101,5,FALSE))&gt;1000,CD&lt;&gt;PD),"XXXXX",IFERROR(SUMIFS(D$2:D779,J$2:J779,J779)-SUMIFS(E$2:E779,J$2:J779,J779)+VLOOKUP(J779,Master!B$1:F$101,5,FALSE),IF(H779&gt;EOF,"","Balance"))),IF(H779&gt;EOF,"","Balance"))</f>
        <v>27</v>
      </c>
      <c r="H779" s="45">
        <f ca="1">IFERROR(IF(COUNTIF(H$2:H778,H778)&gt;VLOOKUP(H778,LC,2,FALSE),H778+1,H778),"")</f>
        <v>33</v>
      </c>
      <c r="I779" s="45">
        <f ca="1">IFERROR(VLOOKUP(H779,IF(H779=H778,INDIRECT("JournalEntry!"&amp;JournalEntry!D$2214&amp;I778+1&amp;JournalEntry!L$2214),INDIRECT("JournalEntry!"&amp;JournalEntry!C$2214)),2,FALSE),"")</f>
        <v>899</v>
      </c>
      <c r="J779" s="191" t="str">
        <f t="shared" ca="1" si="90"/>
        <v> Internet </v>
      </c>
    </row>
    <row r="780" spans="1:10">
      <c r="A780" s="205">
        <f t="shared" ca="1" si="91"/>
        <v>468</v>
      </c>
      <c r="B780" s="203">
        <f t="shared" ca="1" si="85"/>
        <v>41054</v>
      </c>
      <c r="C780" s="304" t="str">
        <f t="shared" ca="1" si="86"/>
        <v>By Cash Rs/-4</v>
      </c>
      <c r="D780" s="192">
        <f t="shared" ca="1" si="87"/>
        <v>4</v>
      </c>
      <c r="E780" s="192">
        <f t="shared" ca="1" si="88"/>
        <v>0</v>
      </c>
      <c r="F780" s="193">
        <f t="shared" ca="1" si="89"/>
        <v>0</v>
      </c>
      <c r="G780" s="80">
        <f ca="1">IFERROR(IF(AND(ABS(SUMIFS(D$2:D780,J$2:J780,J780)-SUMIFS(E$2:E780,J$2:J780,J780)+VLOOKUP(J780,Master!B$1:F$101,5,FALSE))&gt;1000,CD&lt;&gt;PD),"XXXXX",IFERROR(SUMIFS(D$2:D780,J$2:J780,J780)-SUMIFS(E$2:E780,J$2:J780,J780)+VLOOKUP(J780,Master!B$1:F$101,5,FALSE),IF(H780&gt;EOF,"","Balance"))),IF(H780&gt;EOF,"","Balance"))</f>
        <v>31</v>
      </c>
      <c r="H780" s="45">
        <f ca="1">IFERROR(IF(COUNTIF(H$2:H779,H779)&gt;VLOOKUP(H779,LC,2,FALSE),H779+1,H779),"")</f>
        <v>33</v>
      </c>
      <c r="I780" s="45">
        <f ca="1">IFERROR(VLOOKUP(H780,IF(H780=H779,INDIRECT("JournalEntry!"&amp;JournalEntry!D$2214&amp;I779+1&amp;JournalEntry!L$2214),INDIRECT("JournalEntry!"&amp;JournalEntry!C$2214)),2,FALSE),"")</f>
        <v>937</v>
      </c>
      <c r="J780" s="191" t="str">
        <f t="shared" ca="1" si="90"/>
        <v> Internet </v>
      </c>
    </row>
    <row r="781" spans="1:10">
      <c r="A781" s="205">
        <f t="shared" ca="1" si="91"/>
        <v>487</v>
      </c>
      <c r="B781" s="203">
        <f t="shared" ca="1" si="85"/>
        <v>41110</v>
      </c>
      <c r="C781" s="304" t="str">
        <f t="shared" ca="1" si="86"/>
        <v>By Cash Rs/-2</v>
      </c>
      <c r="D781" s="192">
        <f t="shared" ca="1" si="87"/>
        <v>2</v>
      </c>
      <c r="E781" s="192">
        <f t="shared" ca="1" si="88"/>
        <v>0</v>
      </c>
      <c r="F781" s="193">
        <f t="shared" ca="1" si="89"/>
        <v>0</v>
      </c>
      <c r="G781" s="80">
        <f ca="1">IFERROR(IF(AND(ABS(SUMIFS(D$2:D781,J$2:J781,J781)-SUMIFS(E$2:E781,J$2:J781,J781)+VLOOKUP(J781,Master!B$1:F$101,5,FALSE))&gt;1000,CD&lt;&gt;PD),"XXXXX",IFERROR(SUMIFS(D$2:D781,J$2:J781,J781)-SUMIFS(E$2:E781,J$2:J781,J781)+VLOOKUP(J781,Master!B$1:F$101,5,FALSE),IF(H781&gt;EOF,"","Balance"))),IF(H781&gt;EOF,"","Balance"))</f>
        <v>33</v>
      </c>
      <c r="H781" s="45">
        <f ca="1">IFERROR(IF(COUNTIF(H$2:H780,H780)&gt;VLOOKUP(H780,LC,2,FALSE),H780+1,H780),"")</f>
        <v>33</v>
      </c>
      <c r="I781" s="45">
        <f ca="1">IFERROR(VLOOKUP(H781,IF(H781=H780,INDIRECT("JournalEntry!"&amp;JournalEntry!D$2214&amp;I780+1&amp;JournalEntry!L$2214),INDIRECT("JournalEntry!"&amp;JournalEntry!C$2214)),2,FALSE),"")</f>
        <v>975</v>
      </c>
      <c r="J781" s="191" t="str">
        <f t="shared" ca="1" si="90"/>
        <v> Internet </v>
      </c>
    </row>
    <row r="782" spans="1:10">
      <c r="A782" s="205">
        <f t="shared" ca="1" si="91"/>
        <v>0</v>
      </c>
      <c r="B782" s="203" t="str">
        <f t="shared" ca="1" si="85"/>
        <v/>
      </c>
      <c r="C782" s="304">
        <f t="shared" ca="1" si="86"/>
        <v>0</v>
      </c>
      <c r="D782" s="192">
        <f t="shared" ca="1" si="87"/>
        <v>0</v>
      </c>
      <c r="E782" s="192">
        <f t="shared" ca="1" si="88"/>
        <v>0</v>
      </c>
      <c r="F782" s="193">
        <f t="shared" ca="1" si="89"/>
        <v>0</v>
      </c>
      <c r="G782" s="80">
        <f ca="1">IFERROR(IF(AND(ABS(SUMIFS(D$2:D782,J$2:J782,J782)-SUMIFS(E$2:E782,J$2:J782,J782)+VLOOKUP(J782,Master!B$1:F$101,5,FALSE))&gt;1000,CD&lt;&gt;PD),"XXXXX",IFERROR(SUMIFS(D$2:D782,J$2:J782,J782)-SUMIFS(E$2:E782,J$2:J782,J782)+VLOOKUP(J782,Master!B$1:F$101,5,FALSE),IF(H782&gt;EOF,"","Balance"))),IF(H782&gt;EOF,"","Balance"))</f>
        <v>33</v>
      </c>
      <c r="H782" s="45">
        <f ca="1">IFERROR(IF(COUNTIF(H$2:H781,H781)&gt;VLOOKUP(H781,LC,2,FALSE),H781+1,H781),"")</f>
        <v>33</v>
      </c>
      <c r="I782" s="45">
        <f ca="1">IFERROR(VLOOKUP(H782,IF(H782=H781,INDIRECT("JournalEntry!"&amp;JournalEntry!D$2214&amp;I781+1&amp;JournalEntry!L$2214),INDIRECT("JournalEntry!"&amp;JournalEntry!C$2214)),2,FALSE),"")</f>
        <v>2133</v>
      </c>
      <c r="J782" s="191" t="str">
        <f t="shared" ca="1" si="90"/>
        <v> Internet </v>
      </c>
    </row>
    <row r="783" spans="1:10">
      <c r="A783" s="205" t="str">
        <f t="shared" ca="1" si="91"/>
        <v>JNL No</v>
      </c>
      <c r="B783" s="203" t="str">
        <f t="shared" ca="1" si="85"/>
        <v>Date</v>
      </c>
      <c r="C783" s="304" t="str">
        <f t="shared" ca="1" si="86"/>
        <v>Particulars of  Janitorial Supplies </v>
      </c>
      <c r="D783" s="192" t="str">
        <f t="shared" ca="1" si="87"/>
        <v>Dr</v>
      </c>
      <c r="E783" s="192" t="str">
        <f t="shared" ca="1" si="88"/>
        <v>Cr</v>
      </c>
      <c r="F783" s="193" t="str">
        <f t="shared" ca="1" si="89"/>
        <v>Narration</v>
      </c>
      <c r="G783" s="80" t="str">
        <f ca="1">IFERROR(IF(AND(ABS(SUMIFS(D$2:D783,J$2:J783,J783)-SUMIFS(E$2:E783,J$2:J783,J783)+VLOOKUP(J783,Master!B$1:F$101,5,FALSE))&gt;1000,CD&lt;&gt;PD),"XXXXX",IFERROR(SUMIFS(D$2:D783,J$2:J783,J783)-SUMIFS(E$2:E783,J$2:J783,J783)+VLOOKUP(J783,Master!B$1:F$101,5,FALSE),IF(H783&gt;EOF,"","Balance"))),IF(H783&gt;EOF,"","Balance"))</f>
        <v>Balance</v>
      </c>
      <c r="H783" s="45">
        <f ca="1">IFERROR(IF(COUNTIF(H$2:H782,H782)&gt;VLOOKUP(H782,LC,2,FALSE),H782+1,H782),"")</f>
        <v>33</v>
      </c>
      <c r="I783" s="45" t="str">
        <f ca="1">IFERROR(VLOOKUP(H783,IF(H783=H782,INDIRECT("JournalEntry!"&amp;JournalEntry!D$2214&amp;I782+1&amp;JournalEntry!L$2214),INDIRECT("JournalEntry!"&amp;JournalEntry!C$2214)),2,FALSE),"")</f>
        <v/>
      </c>
      <c r="J783" s="191" t="str">
        <f t="shared" ca="1" si="90"/>
        <v>Ledger</v>
      </c>
    </row>
    <row r="784" spans="1:10">
      <c r="A784" s="205">
        <f t="shared" ca="1" si="91"/>
        <v>170</v>
      </c>
      <c r="B784" s="203">
        <f t="shared" ca="1" si="85"/>
        <v>41112</v>
      </c>
      <c r="C784" s="304" t="str">
        <f t="shared" ca="1" si="86"/>
        <v>By Cash Rs/-9</v>
      </c>
      <c r="D784" s="192">
        <f t="shared" ca="1" si="87"/>
        <v>9</v>
      </c>
      <c r="E784" s="192">
        <f t="shared" ca="1" si="88"/>
        <v>0</v>
      </c>
      <c r="F784" s="193">
        <f t="shared" ca="1" si="89"/>
        <v>0</v>
      </c>
      <c r="G784" s="80">
        <f ca="1">IFERROR(IF(AND(ABS(SUMIFS(D$2:D784,J$2:J784,J784)-SUMIFS(E$2:E784,J$2:J784,J784)+VLOOKUP(J784,Master!B$1:F$101,5,FALSE))&gt;1000,CD&lt;&gt;PD),"XXXXX",IFERROR(SUMIFS(D$2:D784,J$2:J784,J784)-SUMIFS(E$2:E784,J$2:J784,J784)+VLOOKUP(J784,Master!B$1:F$101,5,FALSE),IF(H784&gt;EOF,"","Balance"))),IF(H784&gt;EOF,"","Balance"))</f>
        <v>9</v>
      </c>
      <c r="H784" s="45">
        <f ca="1">IFERROR(IF(COUNTIF(H$2:H783,H783)&gt;VLOOKUP(H783,LC,2,FALSE),H783+1,H783),"")</f>
        <v>34</v>
      </c>
      <c r="I784" s="45">
        <f ca="1">IFERROR(VLOOKUP(H784,IF(H784=H783,INDIRECT("JournalEntry!"&amp;JournalEntry!D$2214&amp;I783+1&amp;JournalEntry!L$2214),INDIRECT("JournalEntry!"&amp;JournalEntry!C$2214)),2,FALSE),"")</f>
        <v>340</v>
      </c>
      <c r="J784" s="191" t="str">
        <f t="shared" ca="1" si="90"/>
        <v> Janitorial Supplies </v>
      </c>
    </row>
    <row r="785" spans="1:10">
      <c r="A785" s="205">
        <f t="shared" ca="1" si="91"/>
        <v>0</v>
      </c>
      <c r="B785" s="203" t="str">
        <f t="shared" ca="1" si="85"/>
        <v/>
      </c>
      <c r="C785" s="304">
        <f t="shared" ca="1" si="86"/>
        <v>0</v>
      </c>
      <c r="D785" s="192">
        <f t="shared" ca="1" si="87"/>
        <v>0</v>
      </c>
      <c r="E785" s="192">
        <f t="shared" ca="1" si="88"/>
        <v>0</v>
      </c>
      <c r="F785" s="193">
        <f t="shared" ca="1" si="89"/>
        <v>0</v>
      </c>
      <c r="G785" s="80">
        <f ca="1">IFERROR(IF(AND(ABS(SUMIFS(D$2:D785,J$2:J785,J785)-SUMIFS(E$2:E785,J$2:J785,J785)+VLOOKUP(J785,Master!B$1:F$101,5,FALSE))&gt;1000,CD&lt;&gt;PD),"XXXXX",IFERROR(SUMIFS(D$2:D785,J$2:J785,J785)-SUMIFS(E$2:E785,J$2:J785,J785)+VLOOKUP(J785,Master!B$1:F$101,5,FALSE),IF(H785&gt;EOF,"","Balance"))),IF(H785&gt;EOF,"","Balance"))</f>
        <v>9</v>
      </c>
      <c r="H785" s="45">
        <f ca="1">IFERROR(IF(COUNTIF(H$2:H784,H784)&gt;VLOOKUP(H784,LC,2,FALSE),H784+1,H784),"")</f>
        <v>34</v>
      </c>
      <c r="I785" s="45">
        <f ca="1">IFERROR(VLOOKUP(H785,IF(H785=H784,INDIRECT("JournalEntry!"&amp;JournalEntry!D$2214&amp;I784+1&amp;JournalEntry!L$2214),INDIRECT("JournalEntry!"&amp;JournalEntry!C$2214)),2,FALSE),"")</f>
        <v>2134</v>
      </c>
      <c r="J785" s="191" t="str">
        <f t="shared" ca="1" si="90"/>
        <v> Janitorial Supplies </v>
      </c>
    </row>
    <row r="786" spans="1:10">
      <c r="A786" s="205" t="str">
        <f t="shared" ca="1" si="91"/>
        <v>JNL No</v>
      </c>
      <c r="B786" s="203" t="str">
        <f t="shared" ca="1" si="85"/>
        <v>Date</v>
      </c>
      <c r="C786" s="304" t="str">
        <f t="shared" ca="1" si="86"/>
        <v>Particulars of  Rent or Lease </v>
      </c>
      <c r="D786" s="192" t="str">
        <f t="shared" ca="1" si="87"/>
        <v>Dr</v>
      </c>
      <c r="E786" s="192" t="str">
        <f t="shared" ca="1" si="88"/>
        <v>Cr</v>
      </c>
      <c r="F786" s="193" t="str">
        <f t="shared" ca="1" si="89"/>
        <v>Narration</v>
      </c>
      <c r="G786" s="80" t="str">
        <f ca="1">IFERROR(IF(AND(ABS(SUMIFS(D$2:D786,J$2:J786,J786)-SUMIFS(E$2:E786,J$2:J786,J786)+VLOOKUP(J786,Master!B$1:F$101,5,FALSE))&gt;1000,CD&lt;&gt;PD),"XXXXX",IFERROR(SUMIFS(D$2:D786,J$2:J786,J786)-SUMIFS(E$2:E786,J$2:J786,J786)+VLOOKUP(J786,Master!B$1:F$101,5,FALSE),IF(H786&gt;EOF,"","Balance"))),IF(H786&gt;EOF,"","Balance"))</f>
        <v>Balance</v>
      </c>
      <c r="H786" s="45">
        <f ca="1">IFERROR(IF(COUNTIF(H$2:H785,H785)&gt;VLOOKUP(H785,LC,2,FALSE),H785+1,H785),"")</f>
        <v>34</v>
      </c>
      <c r="I786" s="45" t="str">
        <f ca="1">IFERROR(VLOOKUP(H786,IF(H786=H785,INDIRECT("JournalEntry!"&amp;JournalEntry!D$2214&amp;I785+1&amp;JournalEntry!L$2214),INDIRECT("JournalEntry!"&amp;JournalEntry!C$2214)),2,FALSE),"")</f>
        <v/>
      </c>
      <c r="J786" s="191" t="str">
        <f t="shared" ca="1" si="90"/>
        <v>Ledger</v>
      </c>
    </row>
    <row r="787" spans="1:10">
      <c r="A787" s="205">
        <f t="shared" ca="1" si="91"/>
        <v>336</v>
      </c>
      <c r="B787" s="203">
        <f t="shared" ca="1" si="85"/>
        <v>41209</v>
      </c>
      <c r="C787" s="304" t="str">
        <f t="shared" ca="1" si="86"/>
        <v>By Cash Rs/-9</v>
      </c>
      <c r="D787" s="192">
        <f t="shared" ca="1" si="87"/>
        <v>9</v>
      </c>
      <c r="E787" s="192">
        <f t="shared" ca="1" si="88"/>
        <v>0</v>
      </c>
      <c r="F787" s="193">
        <f t="shared" ca="1" si="89"/>
        <v>0</v>
      </c>
      <c r="G787" s="80">
        <f ca="1">IFERROR(IF(AND(ABS(SUMIFS(D$2:D787,J$2:J787,J787)-SUMIFS(E$2:E787,J$2:J787,J787)+VLOOKUP(J787,Master!B$1:F$101,5,FALSE))&gt;1000,CD&lt;&gt;PD),"XXXXX",IFERROR(SUMIFS(D$2:D787,J$2:J787,J787)-SUMIFS(E$2:E787,J$2:J787,J787)+VLOOKUP(J787,Master!B$1:F$101,5,FALSE),IF(H787&gt;EOF,"","Balance"))),IF(H787&gt;EOF,"","Balance"))</f>
        <v>9</v>
      </c>
      <c r="H787" s="45">
        <f ca="1">IFERROR(IF(COUNTIF(H$2:H786,H786)&gt;VLOOKUP(H786,LC,2,FALSE),H786+1,H786),"")</f>
        <v>35</v>
      </c>
      <c r="I787" s="45">
        <f ca="1">IFERROR(VLOOKUP(H787,IF(H787=H786,INDIRECT("JournalEntry!"&amp;JournalEntry!D$2214&amp;I786+1&amp;JournalEntry!L$2214),INDIRECT("JournalEntry!"&amp;JournalEntry!C$2214)),2,FALSE),"")</f>
        <v>673</v>
      </c>
      <c r="J787" s="191" t="str">
        <f t="shared" ca="1" si="90"/>
        <v> Rent or Lease </v>
      </c>
    </row>
    <row r="788" spans="1:10">
      <c r="A788" s="205">
        <f t="shared" ca="1" si="91"/>
        <v>355</v>
      </c>
      <c r="B788" s="203">
        <f t="shared" ca="1" si="85"/>
        <v>41042</v>
      </c>
      <c r="C788" s="304" t="str">
        <f t="shared" ca="1" si="86"/>
        <v>By Cash Rs/-5</v>
      </c>
      <c r="D788" s="192">
        <f t="shared" ca="1" si="87"/>
        <v>5</v>
      </c>
      <c r="E788" s="192">
        <f t="shared" ca="1" si="88"/>
        <v>0</v>
      </c>
      <c r="F788" s="193">
        <f t="shared" ca="1" si="89"/>
        <v>0</v>
      </c>
      <c r="G788" s="80">
        <f ca="1">IFERROR(IF(AND(ABS(SUMIFS(D$2:D788,J$2:J788,J788)-SUMIFS(E$2:E788,J$2:J788,J788)+VLOOKUP(J788,Master!B$1:F$101,5,FALSE))&gt;1000,CD&lt;&gt;PD),"XXXXX",IFERROR(SUMIFS(D$2:D788,J$2:J788,J788)-SUMIFS(E$2:E788,J$2:J788,J788)+VLOOKUP(J788,Master!B$1:F$101,5,FALSE),IF(H788&gt;EOF,"","Balance"))),IF(H788&gt;EOF,"","Balance"))</f>
        <v>14</v>
      </c>
      <c r="H788" s="45">
        <f ca="1">IFERROR(IF(COUNTIF(H$2:H787,H787)&gt;VLOOKUP(H787,LC,2,FALSE),H787+1,H787),"")</f>
        <v>35</v>
      </c>
      <c r="I788" s="45">
        <f ca="1">IFERROR(VLOOKUP(H788,IF(H788=H787,INDIRECT("JournalEntry!"&amp;JournalEntry!D$2214&amp;I787+1&amp;JournalEntry!L$2214),INDIRECT("JournalEntry!"&amp;JournalEntry!C$2214)),2,FALSE),"")</f>
        <v>711</v>
      </c>
      <c r="J788" s="191" t="str">
        <f t="shared" ca="1" si="90"/>
        <v> Rent or Lease </v>
      </c>
    </row>
    <row r="789" spans="1:10">
      <c r="A789" s="205">
        <f t="shared" ca="1" si="91"/>
        <v>374</v>
      </c>
      <c r="B789" s="203">
        <f t="shared" ca="1" si="85"/>
        <v>41265</v>
      </c>
      <c r="C789" s="304" t="str">
        <f t="shared" ca="1" si="86"/>
        <v>By Cash Rs/-8</v>
      </c>
      <c r="D789" s="192">
        <f t="shared" ca="1" si="87"/>
        <v>8</v>
      </c>
      <c r="E789" s="192">
        <f t="shared" ca="1" si="88"/>
        <v>0</v>
      </c>
      <c r="F789" s="193">
        <f t="shared" ca="1" si="89"/>
        <v>0</v>
      </c>
      <c r="G789" s="80">
        <f ca="1">IFERROR(IF(AND(ABS(SUMIFS(D$2:D789,J$2:J789,J789)-SUMIFS(E$2:E789,J$2:J789,J789)+VLOOKUP(J789,Master!B$1:F$101,5,FALSE))&gt;1000,CD&lt;&gt;PD),"XXXXX",IFERROR(SUMIFS(D$2:D789,J$2:J789,J789)-SUMIFS(E$2:E789,J$2:J789,J789)+VLOOKUP(J789,Master!B$1:F$101,5,FALSE),IF(H789&gt;EOF,"","Balance"))),IF(H789&gt;EOF,"","Balance"))</f>
        <v>22</v>
      </c>
      <c r="H789" s="45">
        <f ca="1">IFERROR(IF(COUNTIF(H$2:H788,H788)&gt;VLOOKUP(H788,LC,2,FALSE),H788+1,H788),"")</f>
        <v>35</v>
      </c>
      <c r="I789" s="45">
        <f ca="1">IFERROR(VLOOKUP(H789,IF(H789=H788,INDIRECT("JournalEntry!"&amp;JournalEntry!D$2214&amp;I788+1&amp;JournalEntry!L$2214),INDIRECT("JournalEntry!"&amp;JournalEntry!C$2214)),2,FALSE),"")</f>
        <v>749</v>
      </c>
      <c r="J789" s="191" t="str">
        <f t="shared" ca="1" si="90"/>
        <v> Rent or Lease </v>
      </c>
    </row>
    <row r="790" spans="1:10">
      <c r="A790" s="205">
        <f t="shared" ca="1" si="91"/>
        <v>393</v>
      </c>
      <c r="B790" s="203">
        <f t="shared" ca="1" si="85"/>
        <v>41105</v>
      </c>
      <c r="C790" s="304" t="str">
        <f t="shared" ca="1" si="86"/>
        <v>By Cash Rs/-3</v>
      </c>
      <c r="D790" s="192">
        <f t="shared" ca="1" si="87"/>
        <v>3</v>
      </c>
      <c r="E790" s="192">
        <f t="shared" ca="1" si="88"/>
        <v>0</v>
      </c>
      <c r="F790" s="193">
        <f t="shared" ca="1" si="89"/>
        <v>0</v>
      </c>
      <c r="G790" s="80">
        <f ca="1">IFERROR(IF(AND(ABS(SUMIFS(D$2:D790,J$2:J790,J790)-SUMIFS(E$2:E790,J$2:J790,J790)+VLOOKUP(J790,Master!B$1:F$101,5,FALSE))&gt;1000,CD&lt;&gt;PD),"XXXXX",IFERROR(SUMIFS(D$2:D790,J$2:J790,J790)-SUMIFS(E$2:E790,J$2:J790,J790)+VLOOKUP(J790,Master!B$1:F$101,5,FALSE),IF(H790&gt;EOF,"","Balance"))),IF(H790&gt;EOF,"","Balance"))</f>
        <v>25</v>
      </c>
      <c r="H790" s="45">
        <f ca="1">IFERROR(IF(COUNTIF(H$2:H789,H789)&gt;VLOOKUP(H789,LC,2,FALSE),H789+1,H789),"")</f>
        <v>35</v>
      </c>
      <c r="I790" s="45">
        <f ca="1">IFERROR(VLOOKUP(H790,IF(H790=H789,INDIRECT("JournalEntry!"&amp;JournalEntry!D$2214&amp;I789+1&amp;JournalEntry!L$2214),INDIRECT("JournalEntry!"&amp;JournalEntry!C$2214)),2,FALSE),"")</f>
        <v>787</v>
      </c>
      <c r="J790" s="191" t="str">
        <f t="shared" ca="1" si="90"/>
        <v> Rent or Lease </v>
      </c>
    </row>
    <row r="791" spans="1:10">
      <c r="A791" s="205">
        <f t="shared" ca="1" si="91"/>
        <v>412</v>
      </c>
      <c r="B791" s="203">
        <f t="shared" ca="1" si="85"/>
        <v>41191</v>
      </c>
      <c r="C791" s="304" t="str">
        <f t="shared" ca="1" si="86"/>
        <v>By Cash Rs/-2</v>
      </c>
      <c r="D791" s="192">
        <f t="shared" ca="1" si="87"/>
        <v>2</v>
      </c>
      <c r="E791" s="192">
        <f t="shared" ca="1" si="88"/>
        <v>0</v>
      </c>
      <c r="F791" s="193">
        <f t="shared" ca="1" si="89"/>
        <v>0</v>
      </c>
      <c r="G791" s="80">
        <f ca="1">IFERROR(IF(AND(ABS(SUMIFS(D$2:D791,J$2:J791,J791)-SUMIFS(E$2:E791,J$2:J791,J791)+VLOOKUP(J791,Master!B$1:F$101,5,FALSE))&gt;1000,CD&lt;&gt;PD),"XXXXX",IFERROR(SUMIFS(D$2:D791,J$2:J791,J791)-SUMIFS(E$2:E791,J$2:J791,J791)+VLOOKUP(J791,Master!B$1:F$101,5,FALSE),IF(H791&gt;EOF,"","Balance"))),IF(H791&gt;EOF,"","Balance"))</f>
        <v>27</v>
      </c>
      <c r="H791" s="45">
        <f ca="1">IFERROR(IF(COUNTIF(H$2:H790,H790)&gt;VLOOKUP(H790,LC,2,FALSE),H790+1,H790),"")</f>
        <v>35</v>
      </c>
      <c r="I791" s="45">
        <f ca="1">IFERROR(VLOOKUP(H791,IF(H791=H790,INDIRECT("JournalEntry!"&amp;JournalEntry!D$2214&amp;I790+1&amp;JournalEntry!L$2214),INDIRECT("JournalEntry!"&amp;JournalEntry!C$2214)),2,FALSE),"")</f>
        <v>825</v>
      </c>
      <c r="J791" s="191" t="str">
        <f t="shared" ca="1" si="90"/>
        <v> Rent or Lease </v>
      </c>
    </row>
    <row r="792" spans="1:10">
      <c r="A792" s="205">
        <f t="shared" ca="1" si="91"/>
        <v>431</v>
      </c>
      <c r="B792" s="203">
        <f t="shared" ca="1" si="85"/>
        <v>41180</v>
      </c>
      <c r="C792" s="304" t="str">
        <f t="shared" ca="1" si="86"/>
        <v>By Cash Rs/-3</v>
      </c>
      <c r="D792" s="192">
        <f t="shared" ca="1" si="87"/>
        <v>3</v>
      </c>
      <c r="E792" s="192">
        <f t="shared" ca="1" si="88"/>
        <v>0</v>
      </c>
      <c r="F792" s="193">
        <f t="shared" ca="1" si="89"/>
        <v>0</v>
      </c>
      <c r="G792" s="80">
        <f ca="1">IFERROR(IF(AND(ABS(SUMIFS(D$2:D792,J$2:J792,J792)-SUMIFS(E$2:E792,J$2:J792,J792)+VLOOKUP(J792,Master!B$1:F$101,5,FALSE))&gt;1000,CD&lt;&gt;PD),"XXXXX",IFERROR(SUMIFS(D$2:D792,J$2:J792,J792)-SUMIFS(E$2:E792,J$2:J792,J792)+VLOOKUP(J792,Master!B$1:F$101,5,FALSE),IF(H792&gt;EOF,"","Balance"))),IF(H792&gt;EOF,"","Balance"))</f>
        <v>30</v>
      </c>
      <c r="H792" s="45">
        <f ca="1">IFERROR(IF(COUNTIF(H$2:H791,H791)&gt;VLOOKUP(H791,LC,2,FALSE),H791+1,H791),"")</f>
        <v>35</v>
      </c>
      <c r="I792" s="45">
        <f ca="1">IFERROR(VLOOKUP(H792,IF(H792=H791,INDIRECT("JournalEntry!"&amp;JournalEntry!D$2214&amp;I791+1&amp;JournalEntry!L$2214),INDIRECT("JournalEntry!"&amp;JournalEntry!C$2214)),2,FALSE),"")</f>
        <v>863</v>
      </c>
      <c r="J792" s="191" t="str">
        <f t="shared" ca="1" si="90"/>
        <v> Rent or Lease </v>
      </c>
    </row>
    <row r="793" spans="1:10">
      <c r="A793" s="205">
        <f t="shared" ca="1" si="91"/>
        <v>450</v>
      </c>
      <c r="B793" s="203">
        <f t="shared" ca="1" si="85"/>
        <v>41137</v>
      </c>
      <c r="C793" s="304" t="str">
        <f t="shared" ca="1" si="86"/>
        <v>By Cash Rs/-8</v>
      </c>
      <c r="D793" s="192">
        <f t="shared" ca="1" si="87"/>
        <v>8</v>
      </c>
      <c r="E793" s="192">
        <f t="shared" ca="1" si="88"/>
        <v>0</v>
      </c>
      <c r="F793" s="193">
        <f t="shared" ca="1" si="89"/>
        <v>0</v>
      </c>
      <c r="G793" s="80">
        <f ca="1">IFERROR(IF(AND(ABS(SUMIFS(D$2:D793,J$2:J793,J793)-SUMIFS(E$2:E793,J$2:J793,J793)+VLOOKUP(J793,Master!B$1:F$101,5,FALSE))&gt;1000,CD&lt;&gt;PD),"XXXXX",IFERROR(SUMIFS(D$2:D793,J$2:J793,J793)-SUMIFS(E$2:E793,J$2:J793,J793)+VLOOKUP(J793,Master!B$1:F$101,5,FALSE),IF(H793&gt;EOF,"","Balance"))),IF(H793&gt;EOF,"","Balance"))</f>
        <v>38</v>
      </c>
      <c r="H793" s="45">
        <f ca="1">IFERROR(IF(COUNTIF(H$2:H792,H792)&gt;VLOOKUP(H792,LC,2,FALSE),H792+1,H792),"")</f>
        <v>35</v>
      </c>
      <c r="I793" s="45">
        <f ca="1">IFERROR(VLOOKUP(H793,IF(H793=H792,INDIRECT("JournalEntry!"&amp;JournalEntry!D$2214&amp;I792+1&amp;JournalEntry!L$2214),INDIRECT("JournalEntry!"&amp;JournalEntry!C$2214)),2,FALSE),"")</f>
        <v>901</v>
      </c>
      <c r="J793" s="191" t="str">
        <f t="shared" ca="1" si="90"/>
        <v> Rent or Lease </v>
      </c>
    </row>
    <row r="794" spans="1:10">
      <c r="A794" s="205">
        <f t="shared" ca="1" si="91"/>
        <v>469</v>
      </c>
      <c r="B794" s="203">
        <f t="shared" ca="1" si="85"/>
        <v>41187</v>
      </c>
      <c r="C794" s="304" t="str">
        <f t="shared" ca="1" si="86"/>
        <v>By Cash Rs/-8</v>
      </c>
      <c r="D794" s="192">
        <f t="shared" ca="1" si="87"/>
        <v>8</v>
      </c>
      <c r="E794" s="192">
        <f t="shared" ca="1" si="88"/>
        <v>0</v>
      </c>
      <c r="F794" s="193">
        <f t="shared" ca="1" si="89"/>
        <v>0</v>
      </c>
      <c r="G794" s="80">
        <f ca="1">IFERROR(IF(AND(ABS(SUMIFS(D$2:D794,J$2:J794,J794)-SUMIFS(E$2:E794,J$2:J794,J794)+VLOOKUP(J794,Master!B$1:F$101,5,FALSE))&gt;1000,CD&lt;&gt;PD),"XXXXX",IFERROR(SUMIFS(D$2:D794,J$2:J794,J794)-SUMIFS(E$2:E794,J$2:J794,J794)+VLOOKUP(J794,Master!B$1:F$101,5,FALSE),IF(H794&gt;EOF,"","Balance"))),IF(H794&gt;EOF,"","Balance"))</f>
        <v>46</v>
      </c>
      <c r="H794" s="45">
        <f ca="1">IFERROR(IF(COUNTIF(H$2:H793,H793)&gt;VLOOKUP(H793,LC,2,FALSE),H793+1,H793),"")</f>
        <v>35</v>
      </c>
      <c r="I794" s="45">
        <f ca="1">IFERROR(VLOOKUP(H794,IF(H794=H793,INDIRECT("JournalEntry!"&amp;JournalEntry!D$2214&amp;I793+1&amp;JournalEntry!L$2214),INDIRECT("JournalEntry!"&amp;JournalEntry!C$2214)),2,FALSE),"")</f>
        <v>939</v>
      </c>
      <c r="J794" s="191" t="str">
        <f t="shared" ca="1" si="90"/>
        <v> Rent or Lease </v>
      </c>
    </row>
    <row r="795" spans="1:10">
      <c r="A795" s="205">
        <f t="shared" ca="1" si="91"/>
        <v>488</v>
      </c>
      <c r="B795" s="203">
        <f t="shared" ca="1" si="85"/>
        <v>41085</v>
      </c>
      <c r="C795" s="304" t="str">
        <f t="shared" ca="1" si="86"/>
        <v>By Cash Rs/-7</v>
      </c>
      <c r="D795" s="192">
        <f t="shared" ca="1" si="87"/>
        <v>7</v>
      </c>
      <c r="E795" s="192">
        <f t="shared" ca="1" si="88"/>
        <v>0</v>
      </c>
      <c r="F795" s="193">
        <f t="shared" ca="1" si="89"/>
        <v>0</v>
      </c>
      <c r="G795" s="80">
        <f ca="1">IFERROR(IF(AND(ABS(SUMIFS(D$2:D795,J$2:J795,J795)-SUMIFS(E$2:E795,J$2:J795,J795)+VLOOKUP(J795,Master!B$1:F$101,5,FALSE))&gt;1000,CD&lt;&gt;PD),"XXXXX",IFERROR(SUMIFS(D$2:D795,J$2:J795,J795)-SUMIFS(E$2:E795,J$2:J795,J795)+VLOOKUP(J795,Master!B$1:F$101,5,FALSE),IF(H795&gt;EOF,"","Balance"))),IF(H795&gt;EOF,"","Balance"))</f>
        <v>53</v>
      </c>
      <c r="H795" s="45">
        <f ca="1">IFERROR(IF(COUNTIF(H$2:H794,H794)&gt;VLOOKUP(H794,LC,2,FALSE),H794+1,H794),"")</f>
        <v>35</v>
      </c>
      <c r="I795" s="45">
        <f ca="1">IFERROR(VLOOKUP(H795,IF(H795=H794,INDIRECT("JournalEntry!"&amp;JournalEntry!D$2214&amp;I794+1&amp;JournalEntry!L$2214),INDIRECT("JournalEntry!"&amp;JournalEntry!C$2214)),2,FALSE),"")</f>
        <v>977</v>
      </c>
      <c r="J795" s="191" t="str">
        <f t="shared" ca="1" si="90"/>
        <v> Rent or Lease </v>
      </c>
    </row>
    <row r="796" spans="1:10">
      <c r="A796" s="205">
        <f t="shared" ca="1" si="91"/>
        <v>0</v>
      </c>
      <c r="B796" s="203" t="str">
        <f t="shared" ca="1" si="85"/>
        <v/>
      </c>
      <c r="C796" s="304">
        <f t="shared" ca="1" si="86"/>
        <v>0</v>
      </c>
      <c r="D796" s="192">
        <f t="shared" ca="1" si="87"/>
        <v>0</v>
      </c>
      <c r="E796" s="192">
        <f t="shared" ca="1" si="88"/>
        <v>0</v>
      </c>
      <c r="F796" s="193">
        <f t="shared" ca="1" si="89"/>
        <v>0</v>
      </c>
      <c r="G796" s="80">
        <f ca="1">IFERROR(IF(AND(ABS(SUMIFS(D$2:D796,J$2:J796,J796)-SUMIFS(E$2:E796,J$2:J796,J796)+VLOOKUP(J796,Master!B$1:F$101,5,FALSE))&gt;1000,CD&lt;&gt;PD),"XXXXX",IFERROR(SUMIFS(D$2:D796,J$2:J796,J796)-SUMIFS(E$2:E796,J$2:J796,J796)+VLOOKUP(J796,Master!B$1:F$101,5,FALSE),IF(H796&gt;EOF,"","Balance"))),IF(H796&gt;EOF,"","Balance"))</f>
        <v>53</v>
      </c>
      <c r="H796" s="45">
        <f ca="1">IFERROR(IF(COUNTIF(H$2:H795,H795)&gt;VLOOKUP(H795,LC,2,FALSE),H795+1,H795),"")</f>
        <v>35</v>
      </c>
      <c r="I796" s="45">
        <f ca="1">IFERROR(VLOOKUP(H796,IF(H796=H795,INDIRECT("JournalEntry!"&amp;JournalEntry!D$2214&amp;I795+1&amp;JournalEntry!L$2214),INDIRECT("JournalEntry!"&amp;JournalEntry!C$2214)),2,FALSE),"")</f>
        <v>2135</v>
      </c>
      <c r="J796" s="191" t="str">
        <f t="shared" ca="1" si="90"/>
        <v> Rent or Lease </v>
      </c>
    </row>
    <row r="797" spans="1:10">
      <c r="A797" s="205" t="str">
        <f t="shared" ca="1" si="91"/>
        <v>JNL No</v>
      </c>
      <c r="B797" s="203" t="str">
        <f t="shared" ca="1" si="85"/>
        <v>Date</v>
      </c>
      <c r="C797" s="304" t="str">
        <f t="shared" ca="1" si="86"/>
        <v>Particulars of  Rubbish Removal </v>
      </c>
      <c r="D797" s="192" t="str">
        <f t="shared" ca="1" si="87"/>
        <v>Dr</v>
      </c>
      <c r="E797" s="192" t="str">
        <f t="shared" ca="1" si="88"/>
        <v>Cr</v>
      </c>
      <c r="F797" s="193" t="str">
        <f t="shared" ca="1" si="89"/>
        <v>Narration</v>
      </c>
      <c r="G797" s="80" t="str">
        <f ca="1">IFERROR(IF(AND(ABS(SUMIFS(D$2:D797,J$2:J797,J797)-SUMIFS(E$2:E797,J$2:J797,J797)+VLOOKUP(J797,Master!B$1:F$101,5,FALSE))&gt;1000,CD&lt;&gt;PD),"XXXXX",IFERROR(SUMIFS(D$2:D797,J$2:J797,J797)-SUMIFS(E$2:E797,J$2:J797,J797)+VLOOKUP(J797,Master!B$1:F$101,5,FALSE),IF(H797&gt;EOF,"","Balance"))),IF(H797&gt;EOF,"","Balance"))</f>
        <v>Balance</v>
      </c>
      <c r="H797" s="45">
        <f ca="1">IFERROR(IF(COUNTIF(H$2:H796,H796)&gt;VLOOKUP(H796,LC,2,FALSE),H796+1,H796),"")</f>
        <v>35</v>
      </c>
      <c r="I797" s="45" t="str">
        <f ca="1">IFERROR(VLOOKUP(H797,IF(H797=H796,INDIRECT("JournalEntry!"&amp;JournalEntry!D$2214&amp;I796+1&amp;JournalEntry!L$2214),INDIRECT("JournalEntry!"&amp;JournalEntry!C$2214)),2,FALSE),"")</f>
        <v/>
      </c>
      <c r="J797" s="191" t="str">
        <f t="shared" ca="1" si="90"/>
        <v>Ledger</v>
      </c>
    </row>
    <row r="798" spans="1:10">
      <c r="A798" s="205">
        <f t="shared" ca="1" si="91"/>
        <v>171</v>
      </c>
      <c r="B798" s="203">
        <f t="shared" ca="1" si="85"/>
        <v>41148</v>
      </c>
      <c r="C798" s="304" t="str">
        <f t="shared" ca="1" si="86"/>
        <v>By Cash Rs/-2</v>
      </c>
      <c r="D798" s="192">
        <f t="shared" ca="1" si="87"/>
        <v>2</v>
      </c>
      <c r="E798" s="192">
        <f t="shared" ca="1" si="88"/>
        <v>0</v>
      </c>
      <c r="F798" s="193">
        <f t="shared" ca="1" si="89"/>
        <v>0</v>
      </c>
      <c r="G798" s="80">
        <f ca="1">IFERROR(IF(AND(ABS(SUMIFS(D$2:D798,J$2:J798,J798)-SUMIFS(E$2:E798,J$2:J798,J798)+VLOOKUP(J798,Master!B$1:F$101,5,FALSE))&gt;1000,CD&lt;&gt;PD),"XXXXX",IFERROR(SUMIFS(D$2:D798,J$2:J798,J798)-SUMIFS(E$2:E798,J$2:J798,J798)+VLOOKUP(J798,Master!B$1:F$101,5,FALSE),IF(H798&gt;EOF,"","Balance"))),IF(H798&gt;EOF,"","Balance"))</f>
        <v>2</v>
      </c>
      <c r="H798" s="45">
        <f ca="1">IFERROR(IF(COUNTIF(H$2:H797,H797)&gt;VLOOKUP(H797,LC,2,FALSE),H797+1,H797),"")</f>
        <v>36</v>
      </c>
      <c r="I798" s="45">
        <f ca="1">IFERROR(VLOOKUP(H798,IF(H798=H797,INDIRECT("JournalEntry!"&amp;JournalEntry!D$2214&amp;I797+1&amp;JournalEntry!L$2214),INDIRECT("JournalEntry!"&amp;JournalEntry!C$2214)),2,FALSE),"")</f>
        <v>342</v>
      </c>
      <c r="J798" s="191" t="str">
        <f t="shared" ca="1" si="90"/>
        <v> Rubbish Removal </v>
      </c>
    </row>
    <row r="799" spans="1:10">
      <c r="A799" s="205">
        <f t="shared" ca="1" si="91"/>
        <v>0</v>
      </c>
      <c r="B799" s="203" t="str">
        <f t="shared" ca="1" si="85"/>
        <v/>
      </c>
      <c r="C799" s="304">
        <f t="shared" ca="1" si="86"/>
        <v>0</v>
      </c>
      <c r="D799" s="192">
        <f t="shared" ca="1" si="87"/>
        <v>0</v>
      </c>
      <c r="E799" s="192">
        <f t="shared" ca="1" si="88"/>
        <v>0</v>
      </c>
      <c r="F799" s="193">
        <f t="shared" ca="1" si="89"/>
        <v>0</v>
      </c>
      <c r="G799" s="80">
        <f ca="1">IFERROR(IF(AND(ABS(SUMIFS(D$2:D799,J$2:J799,J799)-SUMIFS(E$2:E799,J$2:J799,J799)+VLOOKUP(J799,Master!B$1:F$101,5,FALSE))&gt;1000,CD&lt;&gt;PD),"XXXXX",IFERROR(SUMIFS(D$2:D799,J$2:J799,J799)-SUMIFS(E$2:E799,J$2:J799,J799)+VLOOKUP(J799,Master!B$1:F$101,5,FALSE),IF(H799&gt;EOF,"","Balance"))),IF(H799&gt;EOF,"","Balance"))</f>
        <v>2</v>
      </c>
      <c r="H799" s="45">
        <f ca="1">IFERROR(IF(COUNTIF(H$2:H798,H798)&gt;VLOOKUP(H798,LC,2,FALSE),H798+1,H798),"")</f>
        <v>36</v>
      </c>
      <c r="I799" s="45">
        <f ca="1">IFERROR(VLOOKUP(H799,IF(H799=H798,INDIRECT("JournalEntry!"&amp;JournalEntry!D$2214&amp;I798+1&amp;JournalEntry!L$2214),INDIRECT("JournalEntry!"&amp;JournalEntry!C$2214)),2,FALSE),"")</f>
        <v>2136</v>
      </c>
      <c r="J799" s="191" t="str">
        <f t="shared" ca="1" si="90"/>
        <v> Rubbish Removal </v>
      </c>
    </row>
    <row r="800" spans="1:10">
      <c r="A800" s="205" t="str">
        <f t="shared" ca="1" si="91"/>
        <v>JNL No</v>
      </c>
      <c r="B800" s="203" t="str">
        <f t="shared" ca="1" si="85"/>
        <v>Date</v>
      </c>
      <c r="C800" s="304" t="str">
        <f t="shared" ca="1" si="86"/>
        <v>Particulars of  Telephone </v>
      </c>
      <c r="D800" s="192" t="str">
        <f t="shared" ca="1" si="87"/>
        <v>Dr</v>
      </c>
      <c r="E800" s="192" t="str">
        <f t="shared" ca="1" si="88"/>
        <v>Cr</v>
      </c>
      <c r="F800" s="193" t="str">
        <f t="shared" ca="1" si="89"/>
        <v>Narration</v>
      </c>
      <c r="G800" s="80" t="str">
        <f ca="1">IFERROR(IF(AND(ABS(SUMIFS(D$2:D800,J$2:J800,J800)-SUMIFS(E$2:E800,J$2:J800,J800)+VLOOKUP(J800,Master!B$1:F$101,5,FALSE))&gt;1000,CD&lt;&gt;PD),"XXXXX",IFERROR(SUMIFS(D$2:D800,J$2:J800,J800)-SUMIFS(E$2:E800,J$2:J800,J800)+VLOOKUP(J800,Master!B$1:F$101,5,FALSE),IF(H800&gt;EOF,"","Balance"))),IF(H800&gt;EOF,"","Balance"))</f>
        <v>Balance</v>
      </c>
      <c r="H800" s="45">
        <f ca="1">IFERROR(IF(COUNTIF(H$2:H799,H799)&gt;VLOOKUP(H799,LC,2,FALSE),H799+1,H799),"")</f>
        <v>36</v>
      </c>
      <c r="I800" s="45" t="str">
        <f ca="1">IFERROR(VLOOKUP(H800,IF(H800=H799,INDIRECT("JournalEntry!"&amp;JournalEntry!D$2214&amp;I799+1&amp;JournalEntry!L$2214),INDIRECT("JournalEntry!"&amp;JournalEntry!C$2214)),2,FALSE),"")</f>
        <v/>
      </c>
      <c r="J800" s="191" t="str">
        <f t="shared" ca="1" si="90"/>
        <v>Ledger</v>
      </c>
    </row>
    <row r="801" spans="1:10">
      <c r="A801" s="205">
        <f t="shared" ca="1" si="91"/>
        <v>337</v>
      </c>
      <c r="B801" s="203">
        <f t="shared" ca="1" si="85"/>
        <v>41017</v>
      </c>
      <c r="C801" s="304" t="str">
        <f t="shared" ca="1" si="86"/>
        <v>By Cash Rs/-5</v>
      </c>
      <c r="D801" s="192">
        <f t="shared" ca="1" si="87"/>
        <v>5</v>
      </c>
      <c r="E801" s="192">
        <f t="shared" ca="1" si="88"/>
        <v>0</v>
      </c>
      <c r="F801" s="193">
        <f t="shared" ca="1" si="89"/>
        <v>0</v>
      </c>
      <c r="G801" s="80">
        <f ca="1">IFERROR(IF(AND(ABS(SUMIFS(D$2:D801,J$2:J801,J801)-SUMIFS(E$2:E801,J$2:J801,J801)+VLOOKUP(J801,Master!B$1:F$101,5,FALSE))&gt;1000,CD&lt;&gt;PD),"XXXXX",IFERROR(SUMIFS(D$2:D801,J$2:J801,J801)-SUMIFS(E$2:E801,J$2:J801,J801)+VLOOKUP(J801,Master!B$1:F$101,5,FALSE),IF(H801&gt;EOF,"","Balance"))),IF(H801&gt;EOF,"","Balance"))</f>
        <v>5</v>
      </c>
      <c r="H801" s="45">
        <f ca="1">IFERROR(IF(COUNTIF(H$2:H800,H800)&gt;VLOOKUP(H800,LC,2,FALSE),H800+1,H800),"")</f>
        <v>37</v>
      </c>
      <c r="I801" s="45">
        <f ca="1">IFERROR(VLOOKUP(H801,IF(H801=H800,INDIRECT("JournalEntry!"&amp;JournalEntry!D$2214&amp;I800+1&amp;JournalEntry!L$2214),INDIRECT("JournalEntry!"&amp;JournalEntry!C$2214)),2,FALSE),"")</f>
        <v>675</v>
      </c>
      <c r="J801" s="191" t="str">
        <f t="shared" ca="1" si="90"/>
        <v> Telephone </v>
      </c>
    </row>
    <row r="802" spans="1:10">
      <c r="A802" s="205">
        <f t="shared" ca="1" si="91"/>
        <v>356</v>
      </c>
      <c r="B802" s="203">
        <f t="shared" ca="1" si="85"/>
        <v>41231</v>
      </c>
      <c r="C802" s="304" t="str">
        <f t="shared" ca="1" si="86"/>
        <v>By Cash Rs/-1</v>
      </c>
      <c r="D802" s="192">
        <f t="shared" ca="1" si="87"/>
        <v>1</v>
      </c>
      <c r="E802" s="192">
        <f t="shared" ca="1" si="88"/>
        <v>0</v>
      </c>
      <c r="F802" s="193">
        <f t="shared" ca="1" si="89"/>
        <v>0</v>
      </c>
      <c r="G802" s="80">
        <f ca="1">IFERROR(IF(AND(ABS(SUMIFS(D$2:D802,J$2:J802,J802)-SUMIFS(E$2:E802,J$2:J802,J802)+VLOOKUP(J802,Master!B$1:F$101,5,FALSE))&gt;1000,CD&lt;&gt;PD),"XXXXX",IFERROR(SUMIFS(D$2:D802,J$2:J802,J802)-SUMIFS(E$2:E802,J$2:J802,J802)+VLOOKUP(J802,Master!B$1:F$101,5,FALSE),IF(H802&gt;EOF,"","Balance"))),IF(H802&gt;EOF,"","Balance"))</f>
        <v>6</v>
      </c>
      <c r="H802" s="45">
        <f ca="1">IFERROR(IF(COUNTIF(H$2:H801,H801)&gt;VLOOKUP(H801,LC,2,FALSE),H801+1,H801),"")</f>
        <v>37</v>
      </c>
      <c r="I802" s="45">
        <f ca="1">IFERROR(VLOOKUP(H802,IF(H802=H801,INDIRECT("JournalEntry!"&amp;JournalEntry!D$2214&amp;I801+1&amp;JournalEntry!L$2214),INDIRECT("JournalEntry!"&amp;JournalEntry!C$2214)),2,FALSE),"")</f>
        <v>713</v>
      </c>
      <c r="J802" s="191" t="str">
        <f t="shared" ca="1" si="90"/>
        <v> Telephone </v>
      </c>
    </row>
    <row r="803" spans="1:10">
      <c r="A803" s="205">
        <f t="shared" ca="1" si="91"/>
        <v>375</v>
      </c>
      <c r="B803" s="203">
        <f t="shared" ca="1" si="85"/>
        <v>41141</v>
      </c>
      <c r="C803" s="304" t="str">
        <f t="shared" ca="1" si="86"/>
        <v>By Cash Rs/-8</v>
      </c>
      <c r="D803" s="192">
        <f t="shared" ca="1" si="87"/>
        <v>8</v>
      </c>
      <c r="E803" s="192">
        <f t="shared" ca="1" si="88"/>
        <v>0</v>
      </c>
      <c r="F803" s="193">
        <f t="shared" ca="1" si="89"/>
        <v>0</v>
      </c>
      <c r="G803" s="80">
        <f ca="1">IFERROR(IF(AND(ABS(SUMIFS(D$2:D803,J$2:J803,J803)-SUMIFS(E$2:E803,J$2:J803,J803)+VLOOKUP(J803,Master!B$1:F$101,5,FALSE))&gt;1000,CD&lt;&gt;PD),"XXXXX",IFERROR(SUMIFS(D$2:D803,J$2:J803,J803)-SUMIFS(E$2:E803,J$2:J803,J803)+VLOOKUP(J803,Master!B$1:F$101,5,FALSE),IF(H803&gt;EOF,"","Balance"))),IF(H803&gt;EOF,"","Balance"))</f>
        <v>14</v>
      </c>
      <c r="H803" s="45">
        <f ca="1">IFERROR(IF(COUNTIF(H$2:H802,H802)&gt;VLOOKUP(H802,LC,2,FALSE),H802+1,H802),"")</f>
        <v>37</v>
      </c>
      <c r="I803" s="45">
        <f ca="1">IFERROR(VLOOKUP(H803,IF(H803=H802,INDIRECT("JournalEntry!"&amp;JournalEntry!D$2214&amp;I802+1&amp;JournalEntry!L$2214),INDIRECT("JournalEntry!"&amp;JournalEntry!C$2214)),2,FALSE),"")</f>
        <v>751</v>
      </c>
      <c r="J803" s="191" t="str">
        <f t="shared" ca="1" si="90"/>
        <v> Telephone </v>
      </c>
    </row>
    <row r="804" spans="1:10">
      <c r="A804" s="205">
        <f t="shared" ca="1" si="91"/>
        <v>394</v>
      </c>
      <c r="B804" s="203">
        <f t="shared" ca="1" si="85"/>
        <v>41000</v>
      </c>
      <c r="C804" s="304" t="str">
        <f t="shared" ca="1" si="86"/>
        <v>By Cash Rs/-8</v>
      </c>
      <c r="D804" s="192">
        <f t="shared" ca="1" si="87"/>
        <v>8</v>
      </c>
      <c r="E804" s="192">
        <f t="shared" ca="1" si="88"/>
        <v>0</v>
      </c>
      <c r="F804" s="193">
        <f t="shared" ca="1" si="89"/>
        <v>0</v>
      </c>
      <c r="G804" s="80">
        <f ca="1">IFERROR(IF(AND(ABS(SUMIFS(D$2:D804,J$2:J804,J804)-SUMIFS(E$2:E804,J$2:J804,J804)+VLOOKUP(J804,Master!B$1:F$101,5,FALSE))&gt;1000,CD&lt;&gt;PD),"XXXXX",IFERROR(SUMIFS(D$2:D804,J$2:J804,J804)-SUMIFS(E$2:E804,J$2:J804,J804)+VLOOKUP(J804,Master!B$1:F$101,5,FALSE),IF(H804&gt;EOF,"","Balance"))),IF(H804&gt;EOF,"","Balance"))</f>
        <v>22</v>
      </c>
      <c r="H804" s="45">
        <f ca="1">IFERROR(IF(COUNTIF(H$2:H803,H803)&gt;VLOOKUP(H803,LC,2,FALSE),H803+1,H803),"")</f>
        <v>37</v>
      </c>
      <c r="I804" s="45">
        <f ca="1">IFERROR(VLOOKUP(H804,IF(H804=H803,INDIRECT("JournalEntry!"&amp;JournalEntry!D$2214&amp;I803+1&amp;JournalEntry!L$2214),INDIRECT("JournalEntry!"&amp;JournalEntry!C$2214)),2,FALSE),"")</f>
        <v>789</v>
      </c>
      <c r="J804" s="191" t="str">
        <f t="shared" ca="1" si="90"/>
        <v> Telephone </v>
      </c>
    </row>
    <row r="805" spans="1:10">
      <c r="A805" s="205">
        <f t="shared" ca="1" si="91"/>
        <v>413</v>
      </c>
      <c r="B805" s="203">
        <f t="shared" ca="1" si="85"/>
        <v>41184</v>
      </c>
      <c r="C805" s="304" t="str">
        <f t="shared" ca="1" si="86"/>
        <v>By Cash Rs/-10</v>
      </c>
      <c r="D805" s="192">
        <f t="shared" ca="1" si="87"/>
        <v>10</v>
      </c>
      <c r="E805" s="192">
        <f t="shared" ca="1" si="88"/>
        <v>0</v>
      </c>
      <c r="F805" s="193">
        <f t="shared" ca="1" si="89"/>
        <v>0</v>
      </c>
      <c r="G805" s="80">
        <f ca="1">IFERROR(IF(AND(ABS(SUMIFS(D$2:D805,J$2:J805,J805)-SUMIFS(E$2:E805,J$2:J805,J805)+VLOOKUP(J805,Master!B$1:F$101,5,FALSE))&gt;1000,CD&lt;&gt;PD),"XXXXX",IFERROR(SUMIFS(D$2:D805,J$2:J805,J805)-SUMIFS(E$2:E805,J$2:J805,J805)+VLOOKUP(J805,Master!B$1:F$101,5,FALSE),IF(H805&gt;EOF,"","Balance"))),IF(H805&gt;EOF,"","Balance"))</f>
        <v>32</v>
      </c>
      <c r="H805" s="45">
        <f ca="1">IFERROR(IF(COUNTIF(H$2:H804,H804)&gt;VLOOKUP(H804,LC,2,FALSE),H804+1,H804),"")</f>
        <v>37</v>
      </c>
      <c r="I805" s="45">
        <f ca="1">IFERROR(VLOOKUP(H805,IF(H805=H804,INDIRECT("JournalEntry!"&amp;JournalEntry!D$2214&amp;I804+1&amp;JournalEntry!L$2214),INDIRECT("JournalEntry!"&amp;JournalEntry!C$2214)),2,FALSE),"")</f>
        <v>827</v>
      </c>
      <c r="J805" s="191" t="str">
        <f t="shared" ca="1" si="90"/>
        <v> Telephone </v>
      </c>
    </row>
    <row r="806" spans="1:10">
      <c r="A806" s="205">
        <f t="shared" ca="1" si="91"/>
        <v>432</v>
      </c>
      <c r="B806" s="203">
        <f t="shared" ca="1" si="85"/>
        <v>41200</v>
      </c>
      <c r="C806" s="304" t="str">
        <f t="shared" ca="1" si="86"/>
        <v>By Cash Rs/-8</v>
      </c>
      <c r="D806" s="192">
        <f t="shared" ca="1" si="87"/>
        <v>8</v>
      </c>
      <c r="E806" s="192">
        <f t="shared" ca="1" si="88"/>
        <v>0</v>
      </c>
      <c r="F806" s="193">
        <f t="shared" ca="1" si="89"/>
        <v>0</v>
      </c>
      <c r="G806" s="80">
        <f ca="1">IFERROR(IF(AND(ABS(SUMIFS(D$2:D806,J$2:J806,J806)-SUMIFS(E$2:E806,J$2:J806,J806)+VLOOKUP(J806,Master!B$1:F$101,5,FALSE))&gt;1000,CD&lt;&gt;PD),"XXXXX",IFERROR(SUMIFS(D$2:D806,J$2:J806,J806)-SUMIFS(E$2:E806,J$2:J806,J806)+VLOOKUP(J806,Master!B$1:F$101,5,FALSE),IF(H806&gt;EOF,"","Balance"))),IF(H806&gt;EOF,"","Balance"))</f>
        <v>40</v>
      </c>
      <c r="H806" s="45">
        <f ca="1">IFERROR(IF(COUNTIF(H$2:H805,H805)&gt;VLOOKUP(H805,LC,2,FALSE),H805+1,H805),"")</f>
        <v>37</v>
      </c>
      <c r="I806" s="45">
        <f ca="1">IFERROR(VLOOKUP(H806,IF(H806=H805,INDIRECT("JournalEntry!"&amp;JournalEntry!D$2214&amp;I805+1&amp;JournalEntry!L$2214),INDIRECT("JournalEntry!"&amp;JournalEntry!C$2214)),2,FALSE),"")</f>
        <v>865</v>
      </c>
      <c r="J806" s="191" t="str">
        <f t="shared" ca="1" si="90"/>
        <v> Telephone </v>
      </c>
    </row>
    <row r="807" spans="1:10">
      <c r="A807" s="205">
        <f t="shared" ca="1" si="91"/>
        <v>451</v>
      </c>
      <c r="B807" s="203">
        <f t="shared" ca="1" si="85"/>
        <v>41168</v>
      </c>
      <c r="C807" s="304" t="str">
        <f t="shared" ca="1" si="86"/>
        <v>By Cash Rs/-3</v>
      </c>
      <c r="D807" s="192">
        <f t="shared" ca="1" si="87"/>
        <v>3</v>
      </c>
      <c r="E807" s="192">
        <f t="shared" ca="1" si="88"/>
        <v>0</v>
      </c>
      <c r="F807" s="193">
        <f t="shared" ca="1" si="89"/>
        <v>0</v>
      </c>
      <c r="G807" s="80">
        <f ca="1">IFERROR(IF(AND(ABS(SUMIFS(D$2:D807,J$2:J807,J807)-SUMIFS(E$2:E807,J$2:J807,J807)+VLOOKUP(J807,Master!B$1:F$101,5,FALSE))&gt;1000,CD&lt;&gt;PD),"XXXXX",IFERROR(SUMIFS(D$2:D807,J$2:J807,J807)-SUMIFS(E$2:E807,J$2:J807,J807)+VLOOKUP(J807,Master!B$1:F$101,5,FALSE),IF(H807&gt;EOF,"","Balance"))),IF(H807&gt;EOF,"","Balance"))</f>
        <v>43</v>
      </c>
      <c r="H807" s="45">
        <f ca="1">IFERROR(IF(COUNTIF(H$2:H806,H806)&gt;VLOOKUP(H806,LC,2,FALSE),H806+1,H806),"")</f>
        <v>37</v>
      </c>
      <c r="I807" s="45">
        <f ca="1">IFERROR(VLOOKUP(H807,IF(H807=H806,INDIRECT("JournalEntry!"&amp;JournalEntry!D$2214&amp;I806+1&amp;JournalEntry!L$2214),INDIRECT("JournalEntry!"&amp;JournalEntry!C$2214)),2,FALSE),"")</f>
        <v>903</v>
      </c>
      <c r="J807" s="191" t="str">
        <f t="shared" ca="1" si="90"/>
        <v> Telephone </v>
      </c>
    </row>
    <row r="808" spans="1:10">
      <c r="A808" s="205">
        <f t="shared" ca="1" si="91"/>
        <v>470</v>
      </c>
      <c r="B808" s="203">
        <f t="shared" ca="1" si="85"/>
        <v>41146</v>
      </c>
      <c r="C808" s="304" t="str">
        <f t="shared" ca="1" si="86"/>
        <v>By Cash Rs/-8</v>
      </c>
      <c r="D808" s="192">
        <f t="shared" ca="1" si="87"/>
        <v>8</v>
      </c>
      <c r="E808" s="192">
        <f t="shared" ca="1" si="88"/>
        <v>0</v>
      </c>
      <c r="F808" s="193">
        <f t="shared" ca="1" si="89"/>
        <v>0</v>
      </c>
      <c r="G808" s="80">
        <f ca="1">IFERROR(IF(AND(ABS(SUMIFS(D$2:D808,J$2:J808,J808)-SUMIFS(E$2:E808,J$2:J808,J808)+VLOOKUP(J808,Master!B$1:F$101,5,FALSE))&gt;1000,CD&lt;&gt;PD),"XXXXX",IFERROR(SUMIFS(D$2:D808,J$2:J808,J808)-SUMIFS(E$2:E808,J$2:J808,J808)+VLOOKUP(J808,Master!B$1:F$101,5,FALSE),IF(H808&gt;EOF,"","Balance"))),IF(H808&gt;EOF,"","Balance"))</f>
        <v>51</v>
      </c>
      <c r="H808" s="45">
        <f ca="1">IFERROR(IF(COUNTIF(H$2:H807,H807)&gt;VLOOKUP(H807,LC,2,FALSE),H807+1,H807),"")</f>
        <v>37</v>
      </c>
      <c r="I808" s="45">
        <f ca="1">IFERROR(VLOOKUP(H808,IF(H808=H807,INDIRECT("JournalEntry!"&amp;JournalEntry!D$2214&amp;I807+1&amp;JournalEntry!L$2214),INDIRECT("JournalEntry!"&amp;JournalEntry!C$2214)),2,FALSE),"")</f>
        <v>941</v>
      </c>
      <c r="J808" s="191" t="str">
        <f t="shared" ca="1" si="90"/>
        <v> Telephone </v>
      </c>
    </row>
    <row r="809" spans="1:10">
      <c r="A809" s="205">
        <f t="shared" ca="1" si="91"/>
        <v>489</v>
      </c>
      <c r="B809" s="203">
        <f t="shared" ca="1" si="85"/>
        <v>41271</v>
      </c>
      <c r="C809" s="304" t="str">
        <f t="shared" ca="1" si="86"/>
        <v>By Cash Rs/-9</v>
      </c>
      <c r="D809" s="192">
        <f t="shared" ca="1" si="87"/>
        <v>9</v>
      </c>
      <c r="E809" s="192">
        <f t="shared" ca="1" si="88"/>
        <v>0</v>
      </c>
      <c r="F809" s="193">
        <f t="shared" ca="1" si="89"/>
        <v>0</v>
      </c>
      <c r="G809" s="80">
        <f ca="1">IFERROR(IF(AND(ABS(SUMIFS(D$2:D809,J$2:J809,J809)-SUMIFS(E$2:E809,J$2:J809,J809)+VLOOKUP(J809,Master!B$1:F$101,5,FALSE))&gt;1000,CD&lt;&gt;PD),"XXXXX",IFERROR(SUMIFS(D$2:D809,J$2:J809,J809)-SUMIFS(E$2:E809,J$2:J809,J809)+VLOOKUP(J809,Master!B$1:F$101,5,FALSE),IF(H809&gt;EOF,"","Balance"))),IF(H809&gt;EOF,"","Balance"))</f>
        <v>60</v>
      </c>
      <c r="H809" s="45">
        <f ca="1">IFERROR(IF(COUNTIF(H$2:H808,H808)&gt;VLOOKUP(H808,LC,2,FALSE),H808+1,H808),"")</f>
        <v>37</v>
      </c>
      <c r="I809" s="45">
        <f ca="1">IFERROR(VLOOKUP(H809,IF(H809=H808,INDIRECT("JournalEntry!"&amp;JournalEntry!D$2214&amp;I808+1&amp;JournalEntry!L$2214),INDIRECT("JournalEntry!"&amp;JournalEntry!C$2214)),2,FALSE),"")</f>
        <v>979</v>
      </c>
      <c r="J809" s="191" t="str">
        <f t="shared" ca="1" si="90"/>
        <v> Telephone </v>
      </c>
    </row>
    <row r="810" spans="1:10">
      <c r="A810" s="205">
        <f t="shared" ca="1" si="91"/>
        <v>0</v>
      </c>
      <c r="B810" s="203" t="str">
        <f t="shared" ca="1" si="85"/>
        <v/>
      </c>
      <c r="C810" s="304">
        <f t="shared" ca="1" si="86"/>
        <v>0</v>
      </c>
      <c r="D810" s="192">
        <f t="shared" ca="1" si="87"/>
        <v>0</v>
      </c>
      <c r="E810" s="192">
        <f t="shared" ca="1" si="88"/>
        <v>0</v>
      </c>
      <c r="F810" s="193">
        <f t="shared" ca="1" si="89"/>
        <v>0</v>
      </c>
      <c r="G810" s="80">
        <f ca="1">IFERROR(IF(AND(ABS(SUMIFS(D$2:D810,J$2:J810,J810)-SUMIFS(E$2:E810,J$2:J810,J810)+VLOOKUP(J810,Master!B$1:F$101,5,FALSE))&gt;1000,CD&lt;&gt;PD),"XXXXX",IFERROR(SUMIFS(D$2:D810,J$2:J810,J810)-SUMIFS(E$2:E810,J$2:J810,J810)+VLOOKUP(J810,Master!B$1:F$101,5,FALSE),IF(H810&gt;EOF,"","Balance"))),IF(H810&gt;EOF,"","Balance"))</f>
        <v>60</v>
      </c>
      <c r="H810" s="45">
        <f ca="1">IFERROR(IF(COUNTIF(H$2:H809,H809)&gt;VLOOKUP(H809,LC,2,FALSE),H809+1,H809),"")</f>
        <v>37</v>
      </c>
      <c r="I810" s="45">
        <f ca="1">IFERROR(VLOOKUP(H810,IF(H810=H809,INDIRECT("JournalEntry!"&amp;JournalEntry!D$2214&amp;I809+1&amp;JournalEntry!L$2214),INDIRECT("JournalEntry!"&amp;JournalEntry!C$2214)),2,FALSE),"")</f>
        <v>2137</v>
      </c>
      <c r="J810" s="191" t="str">
        <f t="shared" ca="1" si="90"/>
        <v> Telephone </v>
      </c>
    </row>
    <row r="811" spans="1:10">
      <c r="A811" s="205" t="str">
        <f t="shared" ca="1" si="91"/>
        <v>JNL No</v>
      </c>
      <c r="B811" s="203" t="str">
        <f t="shared" ca="1" si="85"/>
        <v>Date</v>
      </c>
      <c r="C811" s="304" t="str">
        <f t="shared" ca="1" si="86"/>
        <v>Particulars of  Water &amp; Sewer </v>
      </c>
      <c r="D811" s="192" t="str">
        <f t="shared" ca="1" si="87"/>
        <v>Dr</v>
      </c>
      <c r="E811" s="192" t="str">
        <f t="shared" ca="1" si="88"/>
        <v>Cr</v>
      </c>
      <c r="F811" s="193" t="str">
        <f t="shared" ca="1" si="89"/>
        <v>Narration</v>
      </c>
      <c r="G811" s="80" t="str">
        <f ca="1">IFERROR(IF(AND(ABS(SUMIFS(D$2:D811,J$2:J811,J811)-SUMIFS(E$2:E811,J$2:J811,J811)+VLOOKUP(J811,Master!B$1:F$101,5,FALSE))&gt;1000,CD&lt;&gt;PD),"XXXXX",IFERROR(SUMIFS(D$2:D811,J$2:J811,J811)-SUMIFS(E$2:E811,J$2:J811,J811)+VLOOKUP(J811,Master!B$1:F$101,5,FALSE),IF(H811&gt;EOF,"","Balance"))),IF(H811&gt;EOF,"","Balance"))</f>
        <v>Balance</v>
      </c>
      <c r="H811" s="45">
        <f ca="1">IFERROR(IF(COUNTIF(H$2:H810,H810)&gt;VLOOKUP(H810,LC,2,FALSE),H810+1,H810),"")</f>
        <v>37</v>
      </c>
      <c r="I811" s="45" t="str">
        <f ca="1">IFERROR(VLOOKUP(H811,IF(H811=H810,INDIRECT("JournalEntry!"&amp;JournalEntry!D$2214&amp;I810+1&amp;JournalEntry!L$2214),INDIRECT("JournalEntry!"&amp;JournalEntry!C$2214)),2,FALSE),"")</f>
        <v/>
      </c>
      <c r="J811" s="191" t="str">
        <f t="shared" ca="1" si="90"/>
        <v>Ledger</v>
      </c>
    </row>
    <row r="812" spans="1:10">
      <c r="A812" s="205">
        <f t="shared" ca="1" si="91"/>
        <v>172</v>
      </c>
      <c r="B812" s="203">
        <f t="shared" ca="1" si="85"/>
        <v>41205</v>
      </c>
      <c r="C812" s="304" t="str">
        <f t="shared" ca="1" si="86"/>
        <v>By Cash Rs/-7</v>
      </c>
      <c r="D812" s="192">
        <f t="shared" ca="1" si="87"/>
        <v>7</v>
      </c>
      <c r="E812" s="192">
        <f t="shared" ca="1" si="88"/>
        <v>0</v>
      </c>
      <c r="F812" s="193">
        <f t="shared" ca="1" si="89"/>
        <v>0</v>
      </c>
      <c r="G812" s="80">
        <f ca="1">IFERROR(IF(AND(ABS(SUMIFS(D$2:D812,J$2:J812,J812)-SUMIFS(E$2:E812,J$2:J812,J812)+VLOOKUP(J812,Master!B$1:F$101,5,FALSE))&gt;1000,CD&lt;&gt;PD),"XXXXX",IFERROR(SUMIFS(D$2:D812,J$2:J812,J812)-SUMIFS(E$2:E812,J$2:J812,J812)+VLOOKUP(J812,Master!B$1:F$101,5,FALSE),IF(H812&gt;EOF,"","Balance"))),IF(H812&gt;EOF,"","Balance"))</f>
        <v>7</v>
      </c>
      <c r="H812" s="45">
        <f ca="1">IFERROR(IF(COUNTIF(H$2:H811,H811)&gt;VLOOKUP(H811,LC,2,FALSE),H811+1,H811),"")</f>
        <v>38</v>
      </c>
      <c r="I812" s="45">
        <f ca="1">IFERROR(VLOOKUP(H812,IF(H812=H811,INDIRECT("JournalEntry!"&amp;JournalEntry!D$2214&amp;I811+1&amp;JournalEntry!L$2214),INDIRECT("JournalEntry!"&amp;JournalEntry!C$2214)),2,FALSE),"")</f>
        <v>344</v>
      </c>
      <c r="J812" s="191" t="str">
        <f t="shared" ca="1" si="90"/>
        <v> Water &amp; Sewer </v>
      </c>
    </row>
    <row r="813" spans="1:10">
      <c r="A813" s="205">
        <f t="shared" ca="1" si="91"/>
        <v>0</v>
      </c>
      <c r="B813" s="203" t="str">
        <f t="shared" ca="1" si="85"/>
        <v/>
      </c>
      <c r="C813" s="304">
        <f t="shared" ca="1" si="86"/>
        <v>0</v>
      </c>
      <c r="D813" s="192">
        <f t="shared" ca="1" si="87"/>
        <v>0</v>
      </c>
      <c r="E813" s="192">
        <f t="shared" ca="1" si="88"/>
        <v>0</v>
      </c>
      <c r="F813" s="193">
        <f t="shared" ca="1" si="89"/>
        <v>0</v>
      </c>
      <c r="G813" s="80">
        <f ca="1">IFERROR(IF(AND(ABS(SUMIFS(D$2:D813,J$2:J813,J813)-SUMIFS(E$2:E813,J$2:J813,J813)+VLOOKUP(J813,Master!B$1:F$101,5,FALSE))&gt;1000,CD&lt;&gt;PD),"XXXXX",IFERROR(SUMIFS(D$2:D813,J$2:J813,J813)-SUMIFS(E$2:E813,J$2:J813,J813)+VLOOKUP(J813,Master!B$1:F$101,5,FALSE),IF(H813&gt;EOF,"","Balance"))),IF(H813&gt;EOF,"","Balance"))</f>
        <v>7</v>
      </c>
      <c r="H813" s="45">
        <f ca="1">IFERROR(IF(COUNTIF(H$2:H812,H812)&gt;VLOOKUP(H812,LC,2,FALSE),H812+1,H812),"")</f>
        <v>38</v>
      </c>
      <c r="I813" s="45">
        <f ca="1">IFERROR(VLOOKUP(H813,IF(H813=H812,INDIRECT("JournalEntry!"&amp;JournalEntry!D$2214&amp;I812+1&amp;JournalEntry!L$2214),INDIRECT("JournalEntry!"&amp;JournalEntry!C$2214)),2,FALSE),"")</f>
        <v>2138</v>
      </c>
      <c r="J813" s="191" t="str">
        <f t="shared" ca="1" si="90"/>
        <v> Water &amp; Sewer </v>
      </c>
    </row>
    <row r="814" spans="1:10">
      <c r="A814" s="205" t="str">
        <f t="shared" ca="1" si="91"/>
        <v>JNL No</v>
      </c>
      <c r="B814" s="203" t="str">
        <f t="shared" ca="1" si="85"/>
        <v>Date</v>
      </c>
      <c r="C814" s="304" t="str">
        <f t="shared" ca="1" si="86"/>
        <v>Particulars of Office Expenses </v>
      </c>
      <c r="D814" s="192" t="str">
        <f t="shared" ca="1" si="87"/>
        <v>Dr</v>
      </c>
      <c r="E814" s="192" t="str">
        <f t="shared" ca="1" si="88"/>
        <v>Cr</v>
      </c>
      <c r="F814" s="193" t="str">
        <f t="shared" ca="1" si="89"/>
        <v>Narration</v>
      </c>
      <c r="G814" s="80" t="str">
        <f ca="1">IFERROR(IF(AND(ABS(SUMIFS(D$2:D814,J$2:J814,J814)-SUMIFS(E$2:E814,J$2:J814,J814)+VLOOKUP(J814,Master!B$1:F$101,5,FALSE))&gt;1000,CD&lt;&gt;PD),"XXXXX",IFERROR(SUMIFS(D$2:D814,J$2:J814,J814)-SUMIFS(E$2:E814,J$2:J814,J814)+VLOOKUP(J814,Master!B$1:F$101,5,FALSE),IF(H814&gt;EOF,"","Balance"))),IF(H814&gt;EOF,"","Balance"))</f>
        <v>Balance</v>
      </c>
      <c r="H814" s="45">
        <f ca="1">IFERROR(IF(COUNTIF(H$2:H813,H813)&gt;VLOOKUP(H813,LC,2,FALSE),H813+1,H813),"")</f>
        <v>38</v>
      </c>
      <c r="I814" s="45" t="str">
        <f ca="1">IFERROR(VLOOKUP(H814,IF(H814=H813,INDIRECT("JournalEntry!"&amp;JournalEntry!D$2214&amp;I813+1&amp;JournalEntry!L$2214),INDIRECT("JournalEntry!"&amp;JournalEntry!C$2214)),2,FALSE),"")</f>
        <v/>
      </c>
      <c r="J814" s="191" t="str">
        <f t="shared" ca="1" si="90"/>
        <v>Ledger</v>
      </c>
    </row>
    <row r="815" spans="1:10">
      <c r="A815" s="205">
        <f t="shared" ca="1" si="91"/>
        <v>338</v>
      </c>
      <c r="B815" s="203">
        <f t="shared" ca="1" si="85"/>
        <v>41042</v>
      </c>
      <c r="C815" s="304" t="str">
        <f t="shared" ca="1" si="86"/>
        <v>By Cash Rs/-4</v>
      </c>
      <c r="D815" s="192">
        <f t="shared" ca="1" si="87"/>
        <v>4</v>
      </c>
      <c r="E815" s="192">
        <f t="shared" ca="1" si="88"/>
        <v>0</v>
      </c>
      <c r="F815" s="193">
        <f t="shared" ca="1" si="89"/>
        <v>0</v>
      </c>
      <c r="G815" s="80">
        <f ca="1">IFERROR(IF(AND(ABS(SUMIFS(D$2:D815,J$2:J815,J815)-SUMIFS(E$2:E815,J$2:J815,J815)+VLOOKUP(J815,Master!B$1:F$101,5,FALSE))&gt;1000,CD&lt;&gt;PD),"XXXXX",IFERROR(SUMIFS(D$2:D815,J$2:J815,J815)-SUMIFS(E$2:E815,J$2:J815,J815)+VLOOKUP(J815,Master!B$1:F$101,5,FALSE),IF(H815&gt;EOF,"","Balance"))),IF(H815&gt;EOF,"","Balance"))</f>
        <v>4</v>
      </c>
      <c r="H815" s="45">
        <f ca="1">IFERROR(IF(COUNTIF(H$2:H814,H814)&gt;VLOOKUP(H814,LC,2,FALSE),H814+1,H814),"")</f>
        <v>39</v>
      </c>
      <c r="I815" s="45">
        <f ca="1">IFERROR(VLOOKUP(H815,IF(H815=H814,INDIRECT("JournalEntry!"&amp;JournalEntry!D$2214&amp;I814+1&amp;JournalEntry!L$2214),INDIRECT("JournalEntry!"&amp;JournalEntry!C$2214)),2,FALSE),"")</f>
        <v>677</v>
      </c>
      <c r="J815" s="191" t="str">
        <f t="shared" ca="1" si="90"/>
        <v>Office Expenses </v>
      </c>
    </row>
    <row r="816" spans="1:10">
      <c r="A816" s="205">
        <f t="shared" ca="1" si="91"/>
        <v>357</v>
      </c>
      <c r="B816" s="203">
        <f t="shared" ca="1" si="85"/>
        <v>41000</v>
      </c>
      <c r="C816" s="304" t="str">
        <f t="shared" ca="1" si="86"/>
        <v>By Cash Rs/-5</v>
      </c>
      <c r="D816" s="192">
        <f t="shared" ca="1" si="87"/>
        <v>5</v>
      </c>
      <c r="E816" s="192">
        <f t="shared" ca="1" si="88"/>
        <v>0</v>
      </c>
      <c r="F816" s="193">
        <f t="shared" ca="1" si="89"/>
        <v>0</v>
      </c>
      <c r="G816" s="80">
        <f ca="1">IFERROR(IF(AND(ABS(SUMIFS(D$2:D816,J$2:J816,J816)-SUMIFS(E$2:E816,J$2:J816,J816)+VLOOKUP(J816,Master!B$1:F$101,5,FALSE))&gt;1000,CD&lt;&gt;PD),"XXXXX",IFERROR(SUMIFS(D$2:D816,J$2:J816,J816)-SUMIFS(E$2:E816,J$2:J816,J816)+VLOOKUP(J816,Master!B$1:F$101,5,FALSE),IF(H816&gt;EOF,"","Balance"))),IF(H816&gt;EOF,"","Balance"))</f>
        <v>9</v>
      </c>
      <c r="H816" s="45">
        <f ca="1">IFERROR(IF(COUNTIF(H$2:H815,H815)&gt;VLOOKUP(H815,LC,2,FALSE),H815+1,H815),"")</f>
        <v>39</v>
      </c>
      <c r="I816" s="45">
        <f ca="1">IFERROR(VLOOKUP(H816,IF(H816=H815,INDIRECT("JournalEntry!"&amp;JournalEntry!D$2214&amp;I815+1&amp;JournalEntry!L$2214),INDIRECT("JournalEntry!"&amp;JournalEntry!C$2214)),2,FALSE),"")</f>
        <v>715</v>
      </c>
      <c r="J816" s="191" t="str">
        <f t="shared" ca="1" si="90"/>
        <v>Office Expenses </v>
      </c>
    </row>
    <row r="817" spans="1:10">
      <c r="A817" s="205">
        <f t="shared" ca="1" si="91"/>
        <v>376</v>
      </c>
      <c r="B817" s="203">
        <f t="shared" ca="1" si="85"/>
        <v>41061</v>
      </c>
      <c r="C817" s="304" t="str">
        <f t="shared" ca="1" si="86"/>
        <v>By Cash Rs/-9</v>
      </c>
      <c r="D817" s="192">
        <f t="shared" ca="1" si="87"/>
        <v>9</v>
      </c>
      <c r="E817" s="192">
        <f t="shared" ca="1" si="88"/>
        <v>0</v>
      </c>
      <c r="F817" s="193">
        <f t="shared" ca="1" si="89"/>
        <v>0</v>
      </c>
      <c r="G817" s="80">
        <f ca="1">IFERROR(IF(AND(ABS(SUMIFS(D$2:D817,J$2:J817,J817)-SUMIFS(E$2:E817,J$2:J817,J817)+VLOOKUP(J817,Master!B$1:F$101,5,FALSE))&gt;1000,CD&lt;&gt;PD),"XXXXX",IFERROR(SUMIFS(D$2:D817,J$2:J817,J817)-SUMIFS(E$2:E817,J$2:J817,J817)+VLOOKUP(J817,Master!B$1:F$101,5,FALSE),IF(H817&gt;EOF,"","Balance"))),IF(H817&gt;EOF,"","Balance"))</f>
        <v>18</v>
      </c>
      <c r="H817" s="45">
        <f ca="1">IFERROR(IF(COUNTIF(H$2:H816,H816)&gt;VLOOKUP(H816,LC,2,FALSE),H816+1,H816),"")</f>
        <v>39</v>
      </c>
      <c r="I817" s="45">
        <f ca="1">IFERROR(VLOOKUP(H817,IF(H817=H816,INDIRECT("JournalEntry!"&amp;JournalEntry!D$2214&amp;I816+1&amp;JournalEntry!L$2214),INDIRECT("JournalEntry!"&amp;JournalEntry!C$2214)),2,FALSE),"")</f>
        <v>753</v>
      </c>
      <c r="J817" s="191" t="str">
        <f t="shared" ca="1" si="90"/>
        <v>Office Expenses </v>
      </c>
    </row>
    <row r="818" spans="1:10">
      <c r="A818" s="205">
        <f t="shared" ca="1" si="91"/>
        <v>395</v>
      </c>
      <c r="B818" s="203">
        <f t="shared" ca="1" si="85"/>
        <v>41002</v>
      </c>
      <c r="C818" s="304" t="str">
        <f t="shared" ca="1" si="86"/>
        <v>By Cash Rs/-6</v>
      </c>
      <c r="D818" s="192">
        <f t="shared" ca="1" si="87"/>
        <v>6</v>
      </c>
      <c r="E818" s="192">
        <f t="shared" ca="1" si="88"/>
        <v>0</v>
      </c>
      <c r="F818" s="193">
        <f t="shared" ca="1" si="89"/>
        <v>0</v>
      </c>
      <c r="G818" s="80">
        <f ca="1">IFERROR(IF(AND(ABS(SUMIFS(D$2:D818,J$2:J818,J818)-SUMIFS(E$2:E818,J$2:J818,J818)+VLOOKUP(J818,Master!B$1:F$101,5,FALSE))&gt;1000,CD&lt;&gt;PD),"XXXXX",IFERROR(SUMIFS(D$2:D818,J$2:J818,J818)-SUMIFS(E$2:E818,J$2:J818,J818)+VLOOKUP(J818,Master!B$1:F$101,5,FALSE),IF(H818&gt;EOF,"","Balance"))),IF(H818&gt;EOF,"","Balance"))</f>
        <v>24</v>
      </c>
      <c r="H818" s="45">
        <f ca="1">IFERROR(IF(COUNTIF(H$2:H817,H817)&gt;VLOOKUP(H817,LC,2,FALSE),H817+1,H817),"")</f>
        <v>39</v>
      </c>
      <c r="I818" s="45">
        <f ca="1">IFERROR(VLOOKUP(H818,IF(H818=H817,INDIRECT("JournalEntry!"&amp;JournalEntry!D$2214&amp;I817+1&amp;JournalEntry!L$2214),INDIRECT("JournalEntry!"&amp;JournalEntry!C$2214)),2,FALSE),"")</f>
        <v>791</v>
      </c>
      <c r="J818" s="191" t="str">
        <f t="shared" ca="1" si="90"/>
        <v>Office Expenses </v>
      </c>
    </row>
    <row r="819" spans="1:10">
      <c r="A819" s="205">
        <f t="shared" ca="1" si="91"/>
        <v>414</v>
      </c>
      <c r="B819" s="203">
        <f t="shared" ca="1" si="85"/>
        <v>41183</v>
      </c>
      <c r="C819" s="304" t="str">
        <f t="shared" ca="1" si="86"/>
        <v>By Cash Rs/-5</v>
      </c>
      <c r="D819" s="192">
        <f t="shared" ca="1" si="87"/>
        <v>5</v>
      </c>
      <c r="E819" s="192">
        <f t="shared" ca="1" si="88"/>
        <v>0</v>
      </c>
      <c r="F819" s="193">
        <f t="shared" ca="1" si="89"/>
        <v>0</v>
      </c>
      <c r="G819" s="80">
        <f ca="1">IFERROR(IF(AND(ABS(SUMIFS(D$2:D819,J$2:J819,J819)-SUMIFS(E$2:E819,J$2:J819,J819)+VLOOKUP(J819,Master!B$1:F$101,5,FALSE))&gt;1000,CD&lt;&gt;PD),"XXXXX",IFERROR(SUMIFS(D$2:D819,J$2:J819,J819)-SUMIFS(E$2:E819,J$2:J819,J819)+VLOOKUP(J819,Master!B$1:F$101,5,FALSE),IF(H819&gt;EOF,"","Balance"))),IF(H819&gt;EOF,"","Balance"))</f>
        <v>29</v>
      </c>
      <c r="H819" s="45">
        <f ca="1">IFERROR(IF(COUNTIF(H$2:H818,H818)&gt;VLOOKUP(H818,LC,2,FALSE),H818+1,H818),"")</f>
        <v>39</v>
      </c>
      <c r="I819" s="45">
        <f ca="1">IFERROR(VLOOKUP(H819,IF(H819=H818,INDIRECT("JournalEntry!"&amp;JournalEntry!D$2214&amp;I818+1&amp;JournalEntry!L$2214),INDIRECT("JournalEntry!"&amp;JournalEntry!C$2214)),2,FALSE),"")</f>
        <v>829</v>
      </c>
      <c r="J819" s="191" t="str">
        <f t="shared" ca="1" si="90"/>
        <v>Office Expenses </v>
      </c>
    </row>
    <row r="820" spans="1:10">
      <c r="A820" s="205">
        <f t="shared" ca="1" si="91"/>
        <v>433</v>
      </c>
      <c r="B820" s="203">
        <f t="shared" ca="1" si="85"/>
        <v>41105</v>
      </c>
      <c r="C820" s="304" t="str">
        <f t="shared" ca="1" si="86"/>
        <v>By Cash Rs/-6</v>
      </c>
      <c r="D820" s="192">
        <f t="shared" ca="1" si="87"/>
        <v>6</v>
      </c>
      <c r="E820" s="192">
        <f t="shared" ca="1" si="88"/>
        <v>0</v>
      </c>
      <c r="F820" s="193">
        <f t="shared" ca="1" si="89"/>
        <v>0</v>
      </c>
      <c r="G820" s="80">
        <f ca="1">IFERROR(IF(AND(ABS(SUMIFS(D$2:D820,J$2:J820,J820)-SUMIFS(E$2:E820,J$2:J820,J820)+VLOOKUP(J820,Master!B$1:F$101,5,FALSE))&gt;1000,CD&lt;&gt;PD),"XXXXX",IFERROR(SUMIFS(D$2:D820,J$2:J820,J820)-SUMIFS(E$2:E820,J$2:J820,J820)+VLOOKUP(J820,Master!B$1:F$101,5,FALSE),IF(H820&gt;EOF,"","Balance"))),IF(H820&gt;EOF,"","Balance"))</f>
        <v>35</v>
      </c>
      <c r="H820" s="45">
        <f ca="1">IFERROR(IF(COUNTIF(H$2:H819,H819)&gt;VLOOKUP(H819,LC,2,FALSE),H819+1,H819),"")</f>
        <v>39</v>
      </c>
      <c r="I820" s="45">
        <f ca="1">IFERROR(VLOOKUP(H820,IF(H820=H819,INDIRECT("JournalEntry!"&amp;JournalEntry!D$2214&amp;I819+1&amp;JournalEntry!L$2214),INDIRECT("JournalEntry!"&amp;JournalEntry!C$2214)),2,FALSE),"")</f>
        <v>867</v>
      </c>
      <c r="J820" s="191" t="str">
        <f t="shared" ca="1" si="90"/>
        <v>Office Expenses </v>
      </c>
    </row>
    <row r="821" spans="1:10">
      <c r="A821" s="205">
        <f t="shared" ca="1" si="91"/>
        <v>452</v>
      </c>
      <c r="B821" s="203">
        <f t="shared" ca="1" si="85"/>
        <v>41245</v>
      </c>
      <c r="C821" s="304" t="str">
        <f t="shared" ca="1" si="86"/>
        <v>By Cash Rs/-10</v>
      </c>
      <c r="D821" s="192">
        <f t="shared" ca="1" si="87"/>
        <v>10</v>
      </c>
      <c r="E821" s="192">
        <f t="shared" ca="1" si="88"/>
        <v>0</v>
      </c>
      <c r="F821" s="193">
        <f t="shared" ca="1" si="89"/>
        <v>0</v>
      </c>
      <c r="G821" s="80">
        <f ca="1">IFERROR(IF(AND(ABS(SUMIFS(D$2:D821,J$2:J821,J821)-SUMIFS(E$2:E821,J$2:J821,J821)+VLOOKUP(J821,Master!B$1:F$101,5,FALSE))&gt;1000,CD&lt;&gt;PD),"XXXXX",IFERROR(SUMIFS(D$2:D821,J$2:J821,J821)-SUMIFS(E$2:E821,J$2:J821,J821)+VLOOKUP(J821,Master!B$1:F$101,5,FALSE),IF(H821&gt;EOF,"","Balance"))),IF(H821&gt;EOF,"","Balance"))</f>
        <v>45</v>
      </c>
      <c r="H821" s="45">
        <f ca="1">IFERROR(IF(COUNTIF(H$2:H820,H820)&gt;VLOOKUP(H820,LC,2,FALSE),H820+1,H820),"")</f>
        <v>39</v>
      </c>
      <c r="I821" s="45">
        <f ca="1">IFERROR(VLOOKUP(H821,IF(H821=H820,INDIRECT("JournalEntry!"&amp;JournalEntry!D$2214&amp;I820+1&amp;JournalEntry!L$2214),INDIRECT("JournalEntry!"&amp;JournalEntry!C$2214)),2,FALSE),"")</f>
        <v>905</v>
      </c>
      <c r="J821" s="191" t="str">
        <f t="shared" ca="1" si="90"/>
        <v>Office Expenses </v>
      </c>
    </row>
    <row r="822" spans="1:10">
      <c r="A822" s="205">
        <f t="shared" ca="1" si="91"/>
        <v>471</v>
      </c>
      <c r="B822" s="203">
        <f t="shared" ca="1" si="85"/>
        <v>41019</v>
      </c>
      <c r="C822" s="304" t="str">
        <f t="shared" ca="1" si="86"/>
        <v>By Cash Rs/-7</v>
      </c>
      <c r="D822" s="192">
        <f t="shared" ca="1" si="87"/>
        <v>7</v>
      </c>
      <c r="E822" s="192">
        <f t="shared" ca="1" si="88"/>
        <v>0</v>
      </c>
      <c r="F822" s="193">
        <f t="shared" ca="1" si="89"/>
        <v>0</v>
      </c>
      <c r="G822" s="80">
        <f ca="1">IFERROR(IF(AND(ABS(SUMIFS(D$2:D822,J$2:J822,J822)-SUMIFS(E$2:E822,J$2:J822,J822)+VLOOKUP(J822,Master!B$1:F$101,5,FALSE))&gt;1000,CD&lt;&gt;PD),"XXXXX",IFERROR(SUMIFS(D$2:D822,J$2:J822,J822)-SUMIFS(E$2:E822,J$2:J822,J822)+VLOOKUP(J822,Master!B$1:F$101,5,FALSE),IF(H822&gt;EOF,"","Balance"))),IF(H822&gt;EOF,"","Balance"))</f>
        <v>52</v>
      </c>
      <c r="H822" s="45">
        <f ca="1">IFERROR(IF(COUNTIF(H$2:H821,H821)&gt;VLOOKUP(H821,LC,2,FALSE),H821+1,H821),"")</f>
        <v>39</v>
      </c>
      <c r="I822" s="45">
        <f ca="1">IFERROR(VLOOKUP(H822,IF(H822=H821,INDIRECT("JournalEntry!"&amp;JournalEntry!D$2214&amp;I821+1&amp;JournalEntry!L$2214),INDIRECT("JournalEntry!"&amp;JournalEntry!C$2214)),2,FALSE),"")</f>
        <v>943</v>
      </c>
      <c r="J822" s="191" t="str">
        <f t="shared" ca="1" si="90"/>
        <v>Office Expenses </v>
      </c>
    </row>
    <row r="823" spans="1:10">
      <c r="A823" s="205">
        <f t="shared" ca="1" si="91"/>
        <v>490</v>
      </c>
      <c r="B823" s="203">
        <f t="shared" ca="1" si="85"/>
        <v>41207</v>
      </c>
      <c r="C823" s="304" t="str">
        <f t="shared" ca="1" si="86"/>
        <v>By Cash Rs/-10</v>
      </c>
      <c r="D823" s="192">
        <f t="shared" ca="1" si="87"/>
        <v>10</v>
      </c>
      <c r="E823" s="192">
        <f t="shared" ca="1" si="88"/>
        <v>0</v>
      </c>
      <c r="F823" s="193">
        <f t="shared" ca="1" si="89"/>
        <v>0</v>
      </c>
      <c r="G823" s="80">
        <f ca="1">IFERROR(IF(AND(ABS(SUMIFS(D$2:D823,J$2:J823,J823)-SUMIFS(E$2:E823,J$2:J823,J823)+VLOOKUP(J823,Master!B$1:F$101,5,FALSE))&gt;1000,CD&lt;&gt;PD),"XXXXX",IFERROR(SUMIFS(D$2:D823,J$2:J823,J823)-SUMIFS(E$2:E823,J$2:J823,J823)+VLOOKUP(J823,Master!B$1:F$101,5,FALSE),IF(H823&gt;EOF,"","Balance"))),IF(H823&gt;EOF,"","Balance"))</f>
        <v>62</v>
      </c>
      <c r="H823" s="45">
        <f ca="1">IFERROR(IF(COUNTIF(H$2:H822,H822)&gt;VLOOKUP(H822,LC,2,FALSE),H822+1,H822),"")</f>
        <v>39</v>
      </c>
      <c r="I823" s="45">
        <f ca="1">IFERROR(VLOOKUP(H823,IF(H823=H822,INDIRECT("JournalEntry!"&amp;JournalEntry!D$2214&amp;I822+1&amp;JournalEntry!L$2214),INDIRECT("JournalEntry!"&amp;JournalEntry!C$2214)),2,FALSE),"")</f>
        <v>981</v>
      </c>
      <c r="J823" s="191" t="str">
        <f t="shared" ca="1" si="90"/>
        <v>Office Expenses </v>
      </c>
    </row>
    <row r="824" spans="1:10">
      <c r="A824" s="205">
        <f t="shared" ca="1" si="91"/>
        <v>0</v>
      </c>
      <c r="B824" s="203" t="str">
        <f t="shared" ca="1" si="85"/>
        <v/>
      </c>
      <c r="C824" s="304">
        <f t="shared" ca="1" si="86"/>
        <v>0</v>
      </c>
      <c r="D824" s="192">
        <f t="shared" ca="1" si="87"/>
        <v>0</v>
      </c>
      <c r="E824" s="192">
        <f t="shared" ca="1" si="88"/>
        <v>0</v>
      </c>
      <c r="F824" s="193">
        <f t="shared" ca="1" si="89"/>
        <v>0</v>
      </c>
      <c r="G824" s="80">
        <f ca="1">IFERROR(IF(AND(ABS(SUMIFS(D$2:D824,J$2:J824,J824)-SUMIFS(E$2:E824,J$2:J824,J824)+VLOOKUP(J824,Master!B$1:F$101,5,FALSE))&gt;1000,CD&lt;&gt;PD),"XXXXX",IFERROR(SUMIFS(D$2:D824,J$2:J824,J824)-SUMIFS(E$2:E824,J$2:J824,J824)+VLOOKUP(J824,Master!B$1:F$101,5,FALSE),IF(H824&gt;EOF,"","Balance"))),IF(H824&gt;EOF,"","Balance"))</f>
        <v>62</v>
      </c>
      <c r="H824" s="45">
        <f ca="1">IFERROR(IF(COUNTIF(H$2:H823,H823)&gt;VLOOKUP(H823,LC,2,FALSE),H823+1,H823),"")</f>
        <v>39</v>
      </c>
      <c r="I824" s="45">
        <f ca="1">IFERROR(VLOOKUP(H824,IF(H824=H823,INDIRECT("JournalEntry!"&amp;JournalEntry!D$2214&amp;I823+1&amp;JournalEntry!L$2214),INDIRECT("JournalEntry!"&amp;JournalEntry!C$2214)),2,FALSE),"")</f>
        <v>2139</v>
      </c>
      <c r="J824" s="191" t="str">
        <f t="shared" ca="1" si="90"/>
        <v>Office Expenses </v>
      </c>
    </row>
    <row r="825" spans="1:10">
      <c r="A825" s="205" t="str">
        <f t="shared" ca="1" si="91"/>
        <v>JNL No</v>
      </c>
      <c r="B825" s="203" t="str">
        <f t="shared" ca="1" si="85"/>
        <v>Date</v>
      </c>
      <c r="C825" s="304" t="str">
        <f t="shared" ca="1" si="86"/>
        <v>Particulars of  Accounting Fees </v>
      </c>
      <c r="D825" s="192" t="str">
        <f t="shared" ca="1" si="87"/>
        <v>Dr</v>
      </c>
      <c r="E825" s="192" t="str">
        <f t="shared" ca="1" si="88"/>
        <v>Cr</v>
      </c>
      <c r="F825" s="193" t="str">
        <f t="shared" ca="1" si="89"/>
        <v>Narration</v>
      </c>
      <c r="G825" s="80" t="str">
        <f ca="1">IFERROR(IF(AND(ABS(SUMIFS(D$2:D825,J$2:J825,J825)-SUMIFS(E$2:E825,J$2:J825,J825)+VLOOKUP(J825,Master!B$1:F$101,5,FALSE))&gt;1000,CD&lt;&gt;PD),"XXXXX",IFERROR(SUMIFS(D$2:D825,J$2:J825,J825)-SUMIFS(E$2:E825,J$2:J825,J825)+VLOOKUP(J825,Master!B$1:F$101,5,FALSE),IF(H825&gt;EOF,"","Balance"))),IF(H825&gt;EOF,"","Balance"))</f>
        <v>Balance</v>
      </c>
      <c r="H825" s="45">
        <f ca="1">IFERROR(IF(COUNTIF(H$2:H824,H824)&gt;VLOOKUP(H824,LC,2,FALSE),H824+1,H824),"")</f>
        <v>39</v>
      </c>
      <c r="I825" s="45" t="str">
        <f ca="1">IFERROR(VLOOKUP(H825,IF(H825=H824,INDIRECT("JournalEntry!"&amp;JournalEntry!D$2214&amp;I824+1&amp;JournalEntry!L$2214),INDIRECT("JournalEntry!"&amp;JournalEntry!C$2214)),2,FALSE),"")</f>
        <v/>
      </c>
      <c r="J825" s="191" t="str">
        <f t="shared" ca="1" si="90"/>
        <v>Ledger</v>
      </c>
    </row>
    <row r="826" spans="1:10">
      <c r="A826" s="205">
        <f t="shared" ca="1" si="91"/>
        <v>173</v>
      </c>
      <c r="B826" s="203">
        <f t="shared" ca="1" si="85"/>
        <v>41231</v>
      </c>
      <c r="C826" s="304" t="str">
        <f t="shared" ca="1" si="86"/>
        <v>By Cash Rs/-8</v>
      </c>
      <c r="D826" s="192">
        <f t="shared" ca="1" si="87"/>
        <v>8</v>
      </c>
      <c r="E826" s="192">
        <f t="shared" ca="1" si="88"/>
        <v>0</v>
      </c>
      <c r="F826" s="193">
        <f t="shared" ca="1" si="89"/>
        <v>0</v>
      </c>
      <c r="G826" s="80">
        <f ca="1">IFERROR(IF(AND(ABS(SUMIFS(D$2:D826,J$2:J826,J826)-SUMIFS(E$2:E826,J$2:J826,J826)+VLOOKUP(J826,Master!B$1:F$101,5,FALSE))&gt;1000,CD&lt;&gt;PD),"XXXXX",IFERROR(SUMIFS(D$2:D826,J$2:J826,J826)-SUMIFS(E$2:E826,J$2:J826,J826)+VLOOKUP(J826,Master!B$1:F$101,5,FALSE),IF(H826&gt;EOF,"","Balance"))),IF(H826&gt;EOF,"","Balance"))</f>
        <v>8</v>
      </c>
      <c r="H826" s="45">
        <f ca="1">IFERROR(IF(COUNTIF(H$2:H825,H825)&gt;VLOOKUP(H825,LC,2,FALSE),H825+1,H825),"")</f>
        <v>40</v>
      </c>
      <c r="I826" s="45">
        <f ca="1">IFERROR(VLOOKUP(H826,IF(H826=H825,INDIRECT("JournalEntry!"&amp;JournalEntry!D$2214&amp;I825+1&amp;JournalEntry!L$2214),INDIRECT("JournalEntry!"&amp;JournalEntry!C$2214)),2,FALSE),"")</f>
        <v>346</v>
      </c>
      <c r="J826" s="191" t="str">
        <f t="shared" ca="1" si="90"/>
        <v> Accounting Fees </v>
      </c>
    </row>
    <row r="827" spans="1:10">
      <c r="A827" s="205">
        <f t="shared" ca="1" si="91"/>
        <v>0</v>
      </c>
      <c r="B827" s="203" t="str">
        <f t="shared" ca="1" si="85"/>
        <v/>
      </c>
      <c r="C827" s="304">
        <f t="shared" ca="1" si="86"/>
        <v>0</v>
      </c>
      <c r="D827" s="192">
        <f t="shared" ca="1" si="87"/>
        <v>0</v>
      </c>
      <c r="E827" s="192">
        <f t="shared" ca="1" si="88"/>
        <v>0</v>
      </c>
      <c r="F827" s="193">
        <f t="shared" ca="1" si="89"/>
        <v>0</v>
      </c>
      <c r="G827" s="80">
        <f ca="1">IFERROR(IF(AND(ABS(SUMIFS(D$2:D827,J$2:J827,J827)-SUMIFS(E$2:E827,J$2:J827,J827)+VLOOKUP(J827,Master!B$1:F$101,5,FALSE))&gt;1000,CD&lt;&gt;PD),"XXXXX",IFERROR(SUMIFS(D$2:D827,J$2:J827,J827)-SUMIFS(E$2:E827,J$2:J827,J827)+VLOOKUP(J827,Master!B$1:F$101,5,FALSE),IF(H827&gt;EOF,"","Balance"))),IF(H827&gt;EOF,"","Balance"))</f>
        <v>8</v>
      </c>
      <c r="H827" s="45">
        <f ca="1">IFERROR(IF(COUNTIF(H$2:H826,H826)&gt;VLOOKUP(H826,LC,2,FALSE),H826+1,H826),"")</f>
        <v>40</v>
      </c>
      <c r="I827" s="45">
        <f ca="1">IFERROR(VLOOKUP(H827,IF(H827=H826,INDIRECT("JournalEntry!"&amp;JournalEntry!D$2214&amp;I826+1&amp;JournalEntry!L$2214),INDIRECT("JournalEntry!"&amp;JournalEntry!C$2214)),2,FALSE),"")</f>
        <v>2140</v>
      </c>
      <c r="J827" s="191" t="str">
        <f t="shared" ca="1" si="90"/>
        <v> Accounting Fees </v>
      </c>
    </row>
    <row r="828" spans="1:10">
      <c r="A828" s="205" t="str">
        <f t="shared" ca="1" si="91"/>
        <v>JNL No</v>
      </c>
      <c r="B828" s="203" t="str">
        <f t="shared" ca="1" si="85"/>
        <v>Date</v>
      </c>
      <c r="C828" s="304" t="str">
        <f t="shared" ca="1" si="86"/>
        <v>Particulars of  Bad Debt Expenses </v>
      </c>
      <c r="D828" s="192" t="str">
        <f t="shared" ca="1" si="87"/>
        <v>Dr</v>
      </c>
      <c r="E828" s="192" t="str">
        <f t="shared" ca="1" si="88"/>
        <v>Cr</v>
      </c>
      <c r="F828" s="193" t="str">
        <f t="shared" ca="1" si="89"/>
        <v>Narration</v>
      </c>
      <c r="G828" s="80" t="str">
        <f ca="1">IFERROR(IF(AND(ABS(SUMIFS(D$2:D828,J$2:J828,J828)-SUMIFS(E$2:E828,J$2:J828,J828)+VLOOKUP(J828,Master!B$1:F$101,5,FALSE))&gt;1000,CD&lt;&gt;PD),"XXXXX",IFERROR(SUMIFS(D$2:D828,J$2:J828,J828)-SUMIFS(E$2:E828,J$2:J828,J828)+VLOOKUP(J828,Master!B$1:F$101,5,FALSE),IF(H828&gt;EOF,"","Balance"))),IF(H828&gt;EOF,"","Balance"))</f>
        <v>Balance</v>
      </c>
      <c r="H828" s="45">
        <f ca="1">IFERROR(IF(COUNTIF(H$2:H827,H827)&gt;VLOOKUP(H827,LC,2,FALSE),H827+1,H827),"")</f>
        <v>40</v>
      </c>
      <c r="I828" s="45" t="str">
        <f ca="1">IFERROR(VLOOKUP(H828,IF(H828=H827,INDIRECT("JournalEntry!"&amp;JournalEntry!D$2214&amp;I827+1&amp;JournalEntry!L$2214),INDIRECT("JournalEntry!"&amp;JournalEntry!C$2214)),2,FALSE),"")</f>
        <v/>
      </c>
      <c r="J828" s="191" t="str">
        <f t="shared" ca="1" si="90"/>
        <v>Ledger</v>
      </c>
    </row>
    <row r="829" spans="1:10">
      <c r="A829" s="205">
        <f t="shared" ca="1" si="91"/>
        <v>339</v>
      </c>
      <c r="B829" s="203">
        <f t="shared" ca="1" si="85"/>
        <v>41267</v>
      </c>
      <c r="C829" s="304" t="str">
        <f t="shared" ca="1" si="86"/>
        <v>By Cash Rs/-10</v>
      </c>
      <c r="D829" s="192">
        <f t="shared" ca="1" si="87"/>
        <v>10</v>
      </c>
      <c r="E829" s="192">
        <f t="shared" ca="1" si="88"/>
        <v>0</v>
      </c>
      <c r="F829" s="193">
        <f t="shared" ca="1" si="89"/>
        <v>0</v>
      </c>
      <c r="G829" s="80">
        <f ca="1">IFERROR(IF(AND(ABS(SUMIFS(D$2:D829,J$2:J829,J829)-SUMIFS(E$2:E829,J$2:J829,J829)+VLOOKUP(J829,Master!B$1:F$101,5,FALSE))&gt;1000,CD&lt;&gt;PD),"XXXXX",IFERROR(SUMIFS(D$2:D829,J$2:J829,J829)-SUMIFS(E$2:E829,J$2:J829,J829)+VLOOKUP(J829,Master!B$1:F$101,5,FALSE),IF(H829&gt;EOF,"","Balance"))),IF(H829&gt;EOF,"","Balance"))</f>
        <v>10</v>
      </c>
      <c r="H829" s="45">
        <f ca="1">IFERROR(IF(COUNTIF(H$2:H828,H828)&gt;VLOOKUP(H828,LC,2,FALSE),H828+1,H828),"")</f>
        <v>41</v>
      </c>
      <c r="I829" s="45">
        <f ca="1">IFERROR(VLOOKUP(H829,IF(H829=H828,INDIRECT("JournalEntry!"&amp;JournalEntry!D$2214&amp;I828+1&amp;JournalEntry!L$2214),INDIRECT("JournalEntry!"&amp;JournalEntry!C$2214)),2,FALSE),"")</f>
        <v>679</v>
      </c>
      <c r="J829" s="191" t="str">
        <f t="shared" ca="1" si="90"/>
        <v> Bad Debt Expenses </v>
      </c>
    </row>
    <row r="830" spans="1:10">
      <c r="A830" s="205">
        <f t="shared" ca="1" si="91"/>
        <v>358</v>
      </c>
      <c r="B830" s="203">
        <f t="shared" ca="1" si="85"/>
        <v>41207</v>
      </c>
      <c r="C830" s="304" t="str">
        <f t="shared" ca="1" si="86"/>
        <v>By Cash Rs/-10</v>
      </c>
      <c r="D830" s="192">
        <f t="shared" ca="1" si="87"/>
        <v>10</v>
      </c>
      <c r="E830" s="192">
        <f t="shared" ca="1" si="88"/>
        <v>0</v>
      </c>
      <c r="F830" s="193">
        <f t="shared" ca="1" si="89"/>
        <v>0</v>
      </c>
      <c r="G830" s="80">
        <f ca="1">IFERROR(IF(AND(ABS(SUMIFS(D$2:D830,J$2:J830,J830)-SUMIFS(E$2:E830,J$2:J830,J830)+VLOOKUP(J830,Master!B$1:F$101,5,FALSE))&gt;1000,CD&lt;&gt;PD),"XXXXX",IFERROR(SUMIFS(D$2:D830,J$2:J830,J830)-SUMIFS(E$2:E830,J$2:J830,J830)+VLOOKUP(J830,Master!B$1:F$101,5,FALSE),IF(H830&gt;EOF,"","Balance"))),IF(H830&gt;EOF,"","Balance"))</f>
        <v>20</v>
      </c>
      <c r="H830" s="45">
        <f ca="1">IFERROR(IF(COUNTIF(H$2:H829,H829)&gt;VLOOKUP(H829,LC,2,FALSE),H829+1,H829),"")</f>
        <v>41</v>
      </c>
      <c r="I830" s="45">
        <f ca="1">IFERROR(VLOOKUP(H830,IF(H830=H829,INDIRECT("JournalEntry!"&amp;JournalEntry!D$2214&amp;I829+1&amp;JournalEntry!L$2214),INDIRECT("JournalEntry!"&amp;JournalEntry!C$2214)),2,FALSE),"")</f>
        <v>717</v>
      </c>
      <c r="J830" s="191" t="str">
        <f t="shared" ca="1" si="90"/>
        <v> Bad Debt Expenses </v>
      </c>
    </row>
    <row r="831" spans="1:10">
      <c r="A831" s="205">
        <f t="shared" ca="1" si="91"/>
        <v>377</v>
      </c>
      <c r="B831" s="203">
        <f t="shared" ca="1" si="85"/>
        <v>41024</v>
      </c>
      <c r="C831" s="304" t="str">
        <f t="shared" ca="1" si="86"/>
        <v>By Cash Rs/-5</v>
      </c>
      <c r="D831" s="192">
        <f t="shared" ca="1" si="87"/>
        <v>5</v>
      </c>
      <c r="E831" s="192">
        <f t="shared" ca="1" si="88"/>
        <v>0</v>
      </c>
      <c r="F831" s="193">
        <f t="shared" ca="1" si="89"/>
        <v>0</v>
      </c>
      <c r="G831" s="80">
        <f ca="1">IFERROR(IF(AND(ABS(SUMIFS(D$2:D831,J$2:J831,J831)-SUMIFS(E$2:E831,J$2:J831,J831)+VLOOKUP(J831,Master!B$1:F$101,5,FALSE))&gt;1000,CD&lt;&gt;PD),"XXXXX",IFERROR(SUMIFS(D$2:D831,J$2:J831,J831)-SUMIFS(E$2:E831,J$2:J831,J831)+VLOOKUP(J831,Master!B$1:F$101,5,FALSE),IF(H831&gt;EOF,"","Balance"))),IF(H831&gt;EOF,"","Balance"))</f>
        <v>25</v>
      </c>
      <c r="H831" s="45">
        <f ca="1">IFERROR(IF(COUNTIF(H$2:H830,H830)&gt;VLOOKUP(H830,LC,2,FALSE),H830+1,H830),"")</f>
        <v>41</v>
      </c>
      <c r="I831" s="45">
        <f ca="1">IFERROR(VLOOKUP(H831,IF(H831=H830,INDIRECT("JournalEntry!"&amp;JournalEntry!D$2214&amp;I830+1&amp;JournalEntry!L$2214),INDIRECT("JournalEntry!"&amp;JournalEntry!C$2214)),2,FALSE),"")</f>
        <v>755</v>
      </c>
      <c r="J831" s="191" t="str">
        <f t="shared" ca="1" si="90"/>
        <v> Bad Debt Expenses </v>
      </c>
    </row>
    <row r="832" spans="1:10">
      <c r="A832" s="205">
        <f t="shared" ca="1" si="91"/>
        <v>396</v>
      </c>
      <c r="B832" s="203">
        <f t="shared" ca="1" si="85"/>
        <v>41091</v>
      </c>
      <c r="C832" s="304" t="str">
        <f t="shared" ca="1" si="86"/>
        <v>By Cash Rs/-10</v>
      </c>
      <c r="D832" s="192">
        <f t="shared" ca="1" si="87"/>
        <v>10</v>
      </c>
      <c r="E832" s="192">
        <f t="shared" ca="1" si="88"/>
        <v>0</v>
      </c>
      <c r="F832" s="193">
        <f t="shared" ca="1" si="89"/>
        <v>0</v>
      </c>
      <c r="G832" s="80">
        <f ca="1">IFERROR(IF(AND(ABS(SUMIFS(D$2:D832,J$2:J832,J832)-SUMIFS(E$2:E832,J$2:J832,J832)+VLOOKUP(J832,Master!B$1:F$101,5,FALSE))&gt;1000,CD&lt;&gt;PD),"XXXXX",IFERROR(SUMIFS(D$2:D832,J$2:J832,J832)-SUMIFS(E$2:E832,J$2:J832,J832)+VLOOKUP(J832,Master!B$1:F$101,5,FALSE),IF(H832&gt;EOF,"","Balance"))),IF(H832&gt;EOF,"","Balance"))</f>
        <v>35</v>
      </c>
      <c r="H832" s="45">
        <f ca="1">IFERROR(IF(COUNTIF(H$2:H831,H831)&gt;VLOOKUP(H831,LC,2,FALSE),H831+1,H831),"")</f>
        <v>41</v>
      </c>
      <c r="I832" s="45">
        <f ca="1">IFERROR(VLOOKUP(H832,IF(H832=H831,INDIRECT("JournalEntry!"&amp;JournalEntry!D$2214&amp;I831+1&amp;JournalEntry!L$2214),INDIRECT("JournalEntry!"&amp;JournalEntry!C$2214)),2,FALSE),"")</f>
        <v>793</v>
      </c>
      <c r="J832" s="191" t="str">
        <f t="shared" ca="1" si="90"/>
        <v> Bad Debt Expenses </v>
      </c>
    </row>
    <row r="833" spans="1:10">
      <c r="A833" s="205">
        <f t="shared" ca="1" si="91"/>
        <v>415</v>
      </c>
      <c r="B833" s="203">
        <f t="shared" ca="1" si="85"/>
        <v>41166</v>
      </c>
      <c r="C833" s="304" t="str">
        <f t="shared" ca="1" si="86"/>
        <v>By Cash Rs/-6</v>
      </c>
      <c r="D833" s="192">
        <f t="shared" ca="1" si="87"/>
        <v>6</v>
      </c>
      <c r="E833" s="192">
        <f t="shared" ca="1" si="88"/>
        <v>0</v>
      </c>
      <c r="F833" s="193">
        <f t="shared" ca="1" si="89"/>
        <v>0</v>
      </c>
      <c r="G833" s="80">
        <f ca="1">IFERROR(IF(AND(ABS(SUMIFS(D$2:D833,J$2:J833,J833)-SUMIFS(E$2:E833,J$2:J833,J833)+VLOOKUP(J833,Master!B$1:F$101,5,FALSE))&gt;1000,CD&lt;&gt;PD),"XXXXX",IFERROR(SUMIFS(D$2:D833,J$2:J833,J833)-SUMIFS(E$2:E833,J$2:J833,J833)+VLOOKUP(J833,Master!B$1:F$101,5,FALSE),IF(H833&gt;EOF,"","Balance"))),IF(H833&gt;EOF,"","Balance"))</f>
        <v>41</v>
      </c>
      <c r="H833" s="45">
        <f ca="1">IFERROR(IF(COUNTIF(H$2:H832,H832)&gt;VLOOKUP(H832,LC,2,FALSE),H832+1,H832),"")</f>
        <v>41</v>
      </c>
      <c r="I833" s="45">
        <f ca="1">IFERROR(VLOOKUP(H833,IF(H833=H832,INDIRECT("JournalEntry!"&amp;JournalEntry!D$2214&amp;I832+1&amp;JournalEntry!L$2214),INDIRECT("JournalEntry!"&amp;JournalEntry!C$2214)),2,FALSE),"")</f>
        <v>831</v>
      </c>
      <c r="J833" s="191" t="str">
        <f t="shared" ca="1" si="90"/>
        <v> Bad Debt Expenses </v>
      </c>
    </row>
    <row r="834" spans="1:10">
      <c r="A834" s="205">
        <f t="shared" ca="1" si="91"/>
        <v>434</v>
      </c>
      <c r="B834" s="203">
        <f t="shared" ref="B834:B897" ca="1" si="92">IFERROR(INDIRECT("JournalEntry!j"&amp;I834),IF(H834&gt;EOF,"","Date"))</f>
        <v>41246</v>
      </c>
      <c r="C834" s="304" t="str">
        <f t="shared" ref="C834:C897" ca="1" si="93">IFERROR(INDIRECT("JournalEntry!k"&amp;I834),IF(H834&gt;EOF,"","Particulars of "&amp; VLOOKUP(H834+1,LR,3,FALSE)))</f>
        <v>By Cash Rs/-7</v>
      </c>
      <c r="D834" s="192">
        <f t="shared" ref="D834:D897" ca="1" si="94">IFERROR(INDIRECT("JournalEntry!d"&amp;I834),IF(H834&gt;EOF,"","Dr"))</f>
        <v>7</v>
      </c>
      <c r="E834" s="192">
        <f t="shared" ref="E834:E897" ca="1" si="95">IFERROR(INDIRECT("JournalEntry!e"&amp;I834),IF(H834&gt;EOF,"","Cr"))</f>
        <v>0</v>
      </c>
      <c r="F834" s="193">
        <f t="shared" ref="F834:F897" ca="1" si="96">IFERROR(INDIRECT("JournalEntry!f"&amp;I834),IF(H834&gt;EOF,"","Narration"))</f>
        <v>0</v>
      </c>
      <c r="G834" s="80">
        <f ca="1">IFERROR(IF(AND(ABS(SUMIFS(D$2:D834,J$2:J834,J834)-SUMIFS(E$2:E834,J$2:J834,J834)+VLOOKUP(J834,Master!B$1:F$101,5,FALSE))&gt;1000,CD&lt;&gt;PD),"XXXXX",IFERROR(SUMIFS(D$2:D834,J$2:J834,J834)-SUMIFS(E$2:E834,J$2:J834,J834)+VLOOKUP(J834,Master!B$1:F$101,5,FALSE),IF(H834&gt;EOF,"","Balance"))),IF(H834&gt;EOF,"","Balance"))</f>
        <v>48</v>
      </c>
      <c r="H834" s="45">
        <f ca="1">IFERROR(IF(COUNTIF(H$2:H833,H833)&gt;VLOOKUP(H833,LC,2,FALSE),H833+1,H833),"")</f>
        <v>41</v>
      </c>
      <c r="I834" s="45">
        <f ca="1">IFERROR(VLOOKUP(H834,IF(H834=H833,INDIRECT("JournalEntry!"&amp;JournalEntry!D$2214&amp;I833+1&amp;JournalEntry!L$2214),INDIRECT("JournalEntry!"&amp;JournalEntry!C$2214)),2,FALSE),"")</f>
        <v>869</v>
      </c>
      <c r="J834" s="191" t="str">
        <f t="shared" ref="J834:J897" ca="1" si="97">IFERROR(INDIRECT("JournalEntry!c"&amp;I834),IF(H834&gt;EOF,"","Ledger"))</f>
        <v> Bad Debt Expenses </v>
      </c>
    </row>
    <row r="835" spans="1:10">
      <c r="A835" s="205">
        <f t="shared" ref="A835:A898" ca="1" si="98">IFERROR(INDIRECT("JournalEntry!a"&amp;I835),IF(H835&gt;EOF,"","JNL No"))</f>
        <v>453</v>
      </c>
      <c r="B835" s="203">
        <f t="shared" ca="1" si="92"/>
        <v>41112</v>
      </c>
      <c r="C835" s="304" t="str">
        <f t="shared" ca="1" si="93"/>
        <v>By Cash Rs/-5</v>
      </c>
      <c r="D835" s="192">
        <f t="shared" ca="1" si="94"/>
        <v>5</v>
      </c>
      <c r="E835" s="192">
        <f t="shared" ca="1" si="95"/>
        <v>0</v>
      </c>
      <c r="F835" s="193">
        <f t="shared" ca="1" si="96"/>
        <v>0</v>
      </c>
      <c r="G835" s="80">
        <f ca="1">IFERROR(IF(AND(ABS(SUMIFS(D$2:D835,J$2:J835,J835)-SUMIFS(E$2:E835,J$2:J835,J835)+VLOOKUP(J835,Master!B$1:F$101,5,FALSE))&gt;1000,CD&lt;&gt;PD),"XXXXX",IFERROR(SUMIFS(D$2:D835,J$2:J835,J835)-SUMIFS(E$2:E835,J$2:J835,J835)+VLOOKUP(J835,Master!B$1:F$101,5,FALSE),IF(H835&gt;EOF,"","Balance"))),IF(H835&gt;EOF,"","Balance"))</f>
        <v>53</v>
      </c>
      <c r="H835" s="45">
        <f ca="1">IFERROR(IF(COUNTIF(H$2:H834,H834)&gt;VLOOKUP(H834,LC,2,FALSE),H834+1,H834),"")</f>
        <v>41</v>
      </c>
      <c r="I835" s="45">
        <f ca="1">IFERROR(VLOOKUP(H835,IF(H835=H834,INDIRECT("JournalEntry!"&amp;JournalEntry!D$2214&amp;I834+1&amp;JournalEntry!L$2214),INDIRECT("JournalEntry!"&amp;JournalEntry!C$2214)),2,FALSE),"")</f>
        <v>907</v>
      </c>
      <c r="J835" s="191" t="str">
        <f t="shared" ca="1" si="97"/>
        <v> Bad Debt Expenses </v>
      </c>
    </row>
    <row r="836" spans="1:10">
      <c r="A836" s="205">
        <f t="shared" ca="1" si="98"/>
        <v>472</v>
      </c>
      <c r="B836" s="203">
        <f t="shared" ca="1" si="92"/>
        <v>41229</v>
      </c>
      <c r="C836" s="304" t="str">
        <f t="shared" ca="1" si="93"/>
        <v>By Cash Rs/-3</v>
      </c>
      <c r="D836" s="192">
        <f t="shared" ca="1" si="94"/>
        <v>3</v>
      </c>
      <c r="E836" s="192">
        <f t="shared" ca="1" si="95"/>
        <v>0</v>
      </c>
      <c r="F836" s="193">
        <f t="shared" ca="1" si="96"/>
        <v>0</v>
      </c>
      <c r="G836" s="80">
        <f ca="1">IFERROR(IF(AND(ABS(SUMIFS(D$2:D836,J$2:J836,J836)-SUMIFS(E$2:E836,J$2:J836,J836)+VLOOKUP(J836,Master!B$1:F$101,5,FALSE))&gt;1000,CD&lt;&gt;PD),"XXXXX",IFERROR(SUMIFS(D$2:D836,J$2:J836,J836)-SUMIFS(E$2:E836,J$2:J836,J836)+VLOOKUP(J836,Master!B$1:F$101,5,FALSE),IF(H836&gt;EOF,"","Balance"))),IF(H836&gt;EOF,"","Balance"))</f>
        <v>56</v>
      </c>
      <c r="H836" s="45">
        <f ca="1">IFERROR(IF(COUNTIF(H$2:H835,H835)&gt;VLOOKUP(H835,LC,2,FALSE),H835+1,H835),"")</f>
        <v>41</v>
      </c>
      <c r="I836" s="45">
        <f ca="1">IFERROR(VLOOKUP(H836,IF(H836=H835,INDIRECT("JournalEntry!"&amp;JournalEntry!D$2214&amp;I835+1&amp;JournalEntry!L$2214),INDIRECT("JournalEntry!"&amp;JournalEntry!C$2214)),2,FALSE),"")</f>
        <v>945</v>
      </c>
      <c r="J836" s="191" t="str">
        <f t="shared" ca="1" si="97"/>
        <v> Bad Debt Expenses </v>
      </c>
    </row>
    <row r="837" spans="1:10">
      <c r="A837" s="205">
        <f t="shared" ca="1" si="98"/>
        <v>491</v>
      </c>
      <c r="B837" s="203">
        <f t="shared" ca="1" si="92"/>
        <v>41205</v>
      </c>
      <c r="C837" s="304" t="str">
        <f t="shared" ca="1" si="93"/>
        <v>By Cash Rs/-3</v>
      </c>
      <c r="D837" s="192">
        <f t="shared" ca="1" si="94"/>
        <v>3</v>
      </c>
      <c r="E837" s="192">
        <f t="shared" ca="1" si="95"/>
        <v>0</v>
      </c>
      <c r="F837" s="193">
        <f t="shared" ca="1" si="96"/>
        <v>0</v>
      </c>
      <c r="G837" s="80">
        <f ca="1">IFERROR(IF(AND(ABS(SUMIFS(D$2:D837,J$2:J837,J837)-SUMIFS(E$2:E837,J$2:J837,J837)+VLOOKUP(J837,Master!B$1:F$101,5,FALSE))&gt;1000,CD&lt;&gt;PD),"XXXXX",IFERROR(SUMIFS(D$2:D837,J$2:J837,J837)-SUMIFS(E$2:E837,J$2:J837,J837)+VLOOKUP(J837,Master!B$1:F$101,5,FALSE),IF(H837&gt;EOF,"","Balance"))),IF(H837&gt;EOF,"","Balance"))</f>
        <v>59</v>
      </c>
      <c r="H837" s="45">
        <f ca="1">IFERROR(IF(COUNTIF(H$2:H836,H836)&gt;VLOOKUP(H836,LC,2,FALSE),H836+1,H836),"")</f>
        <v>41</v>
      </c>
      <c r="I837" s="45">
        <f ca="1">IFERROR(VLOOKUP(H837,IF(H837=H836,INDIRECT("JournalEntry!"&amp;JournalEntry!D$2214&amp;I836+1&amp;JournalEntry!L$2214),INDIRECT("JournalEntry!"&amp;JournalEntry!C$2214)),2,FALSE),"")</f>
        <v>983</v>
      </c>
      <c r="J837" s="191" t="str">
        <f t="shared" ca="1" si="97"/>
        <v> Bad Debt Expenses </v>
      </c>
    </row>
    <row r="838" spans="1:10">
      <c r="A838" s="205">
        <f t="shared" ca="1" si="98"/>
        <v>0</v>
      </c>
      <c r="B838" s="203" t="str">
        <f t="shared" ca="1" si="92"/>
        <v/>
      </c>
      <c r="C838" s="304">
        <f t="shared" ca="1" si="93"/>
        <v>0</v>
      </c>
      <c r="D838" s="192">
        <f t="shared" ca="1" si="94"/>
        <v>0</v>
      </c>
      <c r="E838" s="192">
        <f t="shared" ca="1" si="95"/>
        <v>0</v>
      </c>
      <c r="F838" s="193">
        <f t="shared" ca="1" si="96"/>
        <v>0</v>
      </c>
      <c r="G838" s="80">
        <f ca="1">IFERROR(IF(AND(ABS(SUMIFS(D$2:D838,J$2:J838,J838)-SUMIFS(E$2:E838,J$2:J838,J838)+VLOOKUP(J838,Master!B$1:F$101,5,FALSE))&gt;1000,CD&lt;&gt;PD),"XXXXX",IFERROR(SUMIFS(D$2:D838,J$2:J838,J838)-SUMIFS(E$2:E838,J$2:J838,J838)+VLOOKUP(J838,Master!B$1:F$101,5,FALSE),IF(H838&gt;EOF,"","Balance"))),IF(H838&gt;EOF,"","Balance"))</f>
        <v>59</v>
      </c>
      <c r="H838" s="45">
        <f ca="1">IFERROR(IF(COUNTIF(H$2:H837,H837)&gt;VLOOKUP(H837,LC,2,FALSE),H837+1,H837),"")</f>
        <v>41</v>
      </c>
      <c r="I838" s="45">
        <f ca="1">IFERROR(VLOOKUP(H838,IF(H838=H837,INDIRECT("JournalEntry!"&amp;JournalEntry!D$2214&amp;I837+1&amp;JournalEntry!L$2214),INDIRECT("JournalEntry!"&amp;JournalEntry!C$2214)),2,FALSE),"")</f>
        <v>2141</v>
      </c>
      <c r="J838" s="191" t="str">
        <f t="shared" ca="1" si="97"/>
        <v> Bad Debt Expenses </v>
      </c>
    </row>
    <row r="839" spans="1:10">
      <c r="A839" s="205" t="str">
        <f t="shared" ca="1" si="98"/>
        <v>JNL No</v>
      </c>
      <c r="B839" s="203" t="str">
        <f t="shared" ca="1" si="92"/>
        <v>Date</v>
      </c>
      <c r="C839" s="304" t="str">
        <f t="shared" ca="1" si="93"/>
        <v>Particulars of  Bank Charges </v>
      </c>
      <c r="D839" s="192" t="str">
        <f t="shared" ca="1" si="94"/>
        <v>Dr</v>
      </c>
      <c r="E839" s="192" t="str">
        <f t="shared" ca="1" si="95"/>
        <v>Cr</v>
      </c>
      <c r="F839" s="193" t="str">
        <f t="shared" ca="1" si="96"/>
        <v>Narration</v>
      </c>
      <c r="G839" s="80" t="str">
        <f ca="1">IFERROR(IF(AND(ABS(SUMIFS(D$2:D839,J$2:J839,J839)-SUMIFS(E$2:E839,J$2:J839,J839)+VLOOKUP(J839,Master!B$1:F$101,5,FALSE))&gt;1000,CD&lt;&gt;PD),"XXXXX",IFERROR(SUMIFS(D$2:D839,J$2:J839,J839)-SUMIFS(E$2:E839,J$2:J839,J839)+VLOOKUP(J839,Master!B$1:F$101,5,FALSE),IF(H839&gt;EOF,"","Balance"))),IF(H839&gt;EOF,"","Balance"))</f>
        <v>Balance</v>
      </c>
      <c r="H839" s="45">
        <f ca="1">IFERROR(IF(COUNTIF(H$2:H838,H838)&gt;VLOOKUP(H838,LC,2,FALSE),H838+1,H838),"")</f>
        <v>41</v>
      </c>
      <c r="I839" s="45" t="str">
        <f ca="1">IFERROR(VLOOKUP(H839,IF(H839=H838,INDIRECT("JournalEntry!"&amp;JournalEntry!D$2214&amp;I838+1&amp;JournalEntry!L$2214),INDIRECT("JournalEntry!"&amp;JournalEntry!C$2214)),2,FALSE),"")</f>
        <v/>
      </c>
      <c r="J839" s="191" t="str">
        <f t="shared" ca="1" si="97"/>
        <v>Ledger</v>
      </c>
    </row>
    <row r="840" spans="1:10">
      <c r="A840" s="205">
        <f t="shared" ca="1" si="98"/>
        <v>174</v>
      </c>
      <c r="B840" s="203">
        <f t="shared" ca="1" si="92"/>
        <v>41135</v>
      </c>
      <c r="C840" s="304" t="str">
        <f t="shared" ca="1" si="93"/>
        <v>By Cash Rs/-1</v>
      </c>
      <c r="D840" s="192">
        <f t="shared" ca="1" si="94"/>
        <v>1</v>
      </c>
      <c r="E840" s="192">
        <f t="shared" ca="1" si="95"/>
        <v>0</v>
      </c>
      <c r="F840" s="193">
        <f t="shared" ca="1" si="96"/>
        <v>0</v>
      </c>
      <c r="G840" s="80">
        <f ca="1">IFERROR(IF(AND(ABS(SUMIFS(D$2:D840,J$2:J840,J840)-SUMIFS(E$2:E840,J$2:J840,J840)+VLOOKUP(J840,Master!B$1:F$101,5,FALSE))&gt;1000,CD&lt;&gt;PD),"XXXXX",IFERROR(SUMIFS(D$2:D840,J$2:J840,J840)-SUMIFS(E$2:E840,J$2:J840,J840)+VLOOKUP(J840,Master!B$1:F$101,5,FALSE),IF(H840&gt;EOF,"","Balance"))),IF(H840&gt;EOF,"","Balance"))</f>
        <v>1</v>
      </c>
      <c r="H840" s="45">
        <f ca="1">IFERROR(IF(COUNTIF(H$2:H839,H839)&gt;VLOOKUP(H839,LC,2,FALSE),H839+1,H839),"")</f>
        <v>42</v>
      </c>
      <c r="I840" s="45">
        <f ca="1">IFERROR(VLOOKUP(H840,IF(H840=H839,INDIRECT("JournalEntry!"&amp;JournalEntry!D$2214&amp;I839+1&amp;JournalEntry!L$2214),INDIRECT("JournalEntry!"&amp;JournalEntry!C$2214)),2,FALSE),"")</f>
        <v>348</v>
      </c>
      <c r="J840" s="191" t="str">
        <f t="shared" ca="1" si="97"/>
        <v> Bank Charges </v>
      </c>
    </row>
    <row r="841" spans="1:10">
      <c r="A841" s="205">
        <f t="shared" ca="1" si="98"/>
        <v>0</v>
      </c>
      <c r="B841" s="203" t="str">
        <f t="shared" ca="1" si="92"/>
        <v/>
      </c>
      <c r="C841" s="304">
        <f t="shared" ca="1" si="93"/>
        <v>0</v>
      </c>
      <c r="D841" s="192">
        <f t="shared" ca="1" si="94"/>
        <v>0</v>
      </c>
      <c r="E841" s="192">
        <f t="shared" ca="1" si="95"/>
        <v>0</v>
      </c>
      <c r="F841" s="193">
        <f t="shared" ca="1" si="96"/>
        <v>0</v>
      </c>
      <c r="G841" s="80">
        <f ca="1">IFERROR(IF(AND(ABS(SUMIFS(D$2:D841,J$2:J841,J841)-SUMIFS(E$2:E841,J$2:J841,J841)+VLOOKUP(J841,Master!B$1:F$101,5,FALSE))&gt;1000,CD&lt;&gt;PD),"XXXXX",IFERROR(SUMIFS(D$2:D841,J$2:J841,J841)-SUMIFS(E$2:E841,J$2:J841,J841)+VLOOKUP(J841,Master!B$1:F$101,5,FALSE),IF(H841&gt;EOF,"","Balance"))),IF(H841&gt;EOF,"","Balance"))</f>
        <v>1</v>
      </c>
      <c r="H841" s="45">
        <f ca="1">IFERROR(IF(COUNTIF(H$2:H840,H840)&gt;VLOOKUP(H840,LC,2,FALSE),H840+1,H840),"")</f>
        <v>42</v>
      </c>
      <c r="I841" s="45">
        <f ca="1">IFERROR(VLOOKUP(H841,IF(H841=H840,INDIRECT("JournalEntry!"&amp;JournalEntry!D$2214&amp;I840+1&amp;JournalEntry!L$2214),INDIRECT("JournalEntry!"&amp;JournalEntry!C$2214)),2,FALSE),"")</f>
        <v>2142</v>
      </c>
      <c r="J841" s="191" t="str">
        <f t="shared" ca="1" si="97"/>
        <v> Bank Charges </v>
      </c>
    </row>
    <row r="842" spans="1:10">
      <c r="A842" s="205" t="str">
        <f t="shared" ca="1" si="98"/>
        <v>JNL No</v>
      </c>
      <c r="B842" s="203" t="str">
        <f t="shared" ca="1" si="92"/>
        <v>Date</v>
      </c>
      <c r="C842" s="304" t="str">
        <f t="shared" ca="1" si="93"/>
        <v>Particulars of  Books &amp; Manuals </v>
      </c>
      <c r="D842" s="192" t="str">
        <f t="shared" ca="1" si="94"/>
        <v>Dr</v>
      </c>
      <c r="E842" s="192" t="str">
        <f t="shared" ca="1" si="95"/>
        <v>Cr</v>
      </c>
      <c r="F842" s="193" t="str">
        <f t="shared" ca="1" si="96"/>
        <v>Narration</v>
      </c>
      <c r="G842" s="80" t="str">
        <f ca="1">IFERROR(IF(AND(ABS(SUMIFS(D$2:D842,J$2:J842,J842)-SUMIFS(E$2:E842,J$2:J842,J842)+VLOOKUP(J842,Master!B$1:F$101,5,FALSE))&gt;1000,CD&lt;&gt;PD),"XXXXX",IFERROR(SUMIFS(D$2:D842,J$2:J842,J842)-SUMIFS(E$2:E842,J$2:J842,J842)+VLOOKUP(J842,Master!B$1:F$101,5,FALSE),IF(H842&gt;EOF,"","Balance"))),IF(H842&gt;EOF,"","Balance"))</f>
        <v>Balance</v>
      </c>
      <c r="H842" s="45">
        <f ca="1">IFERROR(IF(COUNTIF(H$2:H841,H841)&gt;VLOOKUP(H841,LC,2,FALSE),H841+1,H841),"")</f>
        <v>42</v>
      </c>
      <c r="I842" s="45" t="str">
        <f ca="1">IFERROR(VLOOKUP(H842,IF(H842=H841,INDIRECT("JournalEntry!"&amp;JournalEntry!D$2214&amp;I841+1&amp;JournalEntry!L$2214),INDIRECT("JournalEntry!"&amp;JournalEntry!C$2214)),2,FALSE),"")</f>
        <v/>
      </c>
      <c r="J842" s="191" t="str">
        <f t="shared" ca="1" si="97"/>
        <v>Ledger</v>
      </c>
    </row>
    <row r="843" spans="1:10">
      <c r="A843" s="205">
        <f t="shared" ca="1" si="98"/>
        <v>340</v>
      </c>
      <c r="B843" s="203">
        <f t="shared" ca="1" si="92"/>
        <v>41128</v>
      </c>
      <c r="C843" s="304" t="str">
        <f t="shared" ca="1" si="93"/>
        <v>By Cash Rs/-4</v>
      </c>
      <c r="D843" s="192">
        <f t="shared" ca="1" si="94"/>
        <v>4</v>
      </c>
      <c r="E843" s="192">
        <f t="shared" ca="1" si="95"/>
        <v>0</v>
      </c>
      <c r="F843" s="193">
        <f t="shared" ca="1" si="96"/>
        <v>0</v>
      </c>
      <c r="G843" s="80">
        <f ca="1">IFERROR(IF(AND(ABS(SUMIFS(D$2:D843,J$2:J843,J843)-SUMIFS(E$2:E843,J$2:J843,J843)+VLOOKUP(J843,Master!B$1:F$101,5,FALSE))&gt;1000,CD&lt;&gt;PD),"XXXXX",IFERROR(SUMIFS(D$2:D843,J$2:J843,J843)-SUMIFS(E$2:E843,J$2:J843,J843)+VLOOKUP(J843,Master!B$1:F$101,5,FALSE),IF(H843&gt;EOF,"","Balance"))),IF(H843&gt;EOF,"","Balance"))</f>
        <v>4</v>
      </c>
      <c r="H843" s="45">
        <f ca="1">IFERROR(IF(COUNTIF(H$2:H842,H842)&gt;VLOOKUP(H842,LC,2,FALSE),H842+1,H842),"")</f>
        <v>43</v>
      </c>
      <c r="I843" s="45">
        <f ca="1">IFERROR(VLOOKUP(H843,IF(H843=H842,INDIRECT("JournalEntry!"&amp;JournalEntry!D$2214&amp;I842+1&amp;JournalEntry!L$2214),INDIRECT("JournalEntry!"&amp;JournalEntry!C$2214)),2,FALSE),"")</f>
        <v>681</v>
      </c>
      <c r="J843" s="191" t="str">
        <f t="shared" ca="1" si="97"/>
        <v> Books &amp; Manuals </v>
      </c>
    </row>
    <row r="844" spans="1:10">
      <c r="A844" s="205">
        <f t="shared" ca="1" si="98"/>
        <v>359</v>
      </c>
      <c r="B844" s="203">
        <f t="shared" ca="1" si="92"/>
        <v>41021</v>
      </c>
      <c r="C844" s="304" t="str">
        <f t="shared" ca="1" si="93"/>
        <v>By Cash Rs/-1</v>
      </c>
      <c r="D844" s="192">
        <f t="shared" ca="1" si="94"/>
        <v>1</v>
      </c>
      <c r="E844" s="192">
        <f t="shared" ca="1" si="95"/>
        <v>0</v>
      </c>
      <c r="F844" s="193">
        <f t="shared" ca="1" si="96"/>
        <v>0</v>
      </c>
      <c r="G844" s="80">
        <f ca="1">IFERROR(IF(AND(ABS(SUMIFS(D$2:D844,J$2:J844,J844)-SUMIFS(E$2:E844,J$2:J844,J844)+VLOOKUP(J844,Master!B$1:F$101,5,FALSE))&gt;1000,CD&lt;&gt;PD),"XXXXX",IFERROR(SUMIFS(D$2:D844,J$2:J844,J844)-SUMIFS(E$2:E844,J$2:J844,J844)+VLOOKUP(J844,Master!B$1:F$101,5,FALSE),IF(H844&gt;EOF,"","Balance"))),IF(H844&gt;EOF,"","Balance"))</f>
        <v>5</v>
      </c>
      <c r="H844" s="45">
        <f ca="1">IFERROR(IF(COUNTIF(H$2:H843,H843)&gt;VLOOKUP(H843,LC,2,FALSE),H843+1,H843),"")</f>
        <v>43</v>
      </c>
      <c r="I844" s="45">
        <f ca="1">IFERROR(VLOOKUP(H844,IF(H844=H843,INDIRECT("JournalEntry!"&amp;JournalEntry!D$2214&amp;I843+1&amp;JournalEntry!L$2214),INDIRECT("JournalEntry!"&amp;JournalEntry!C$2214)),2,FALSE),"")</f>
        <v>719</v>
      </c>
      <c r="J844" s="191" t="str">
        <f t="shared" ca="1" si="97"/>
        <v> Books &amp; Manuals </v>
      </c>
    </row>
    <row r="845" spans="1:10">
      <c r="A845" s="205">
        <f t="shared" ca="1" si="98"/>
        <v>378</v>
      </c>
      <c r="B845" s="203">
        <f t="shared" ca="1" si="92"/>
        <v>41045</v>
      </c>
      <c r="C845" s="304" t="str">
        <f t="shared" ca="1" si="93"/>
        <v>By Cash Rs/-4</v>
      </c>
      <c r="D845" s="192">
        <f t="shared" ca="1" si="94"/>
        <v>4</v>
      </c>
      <c r="E845" s="192">
        <f t="shared" ca="1" si="95"/>
        <v>0</v>
      </c>
      <c r="F845" s="193">
        <f t="shared" ca="1" si="96"/>
        <v>0</v>
      </c>
      <c r="G845" s="80">
        <f ca="1">IFERROR(IF(AND(ABS(SUMIFS(D$2:D845,J$2:J845,J845)-SUMIFS(E$2:E845,J$2:J845,J845)+VLOOKUP(J845,Master!B$1:F$101,5,FALSE))&gt;1000,CD&lt;&gt;PD),"XXXXX",IFERROR(SUMIFS(D$2:D845,J$2:J845,J845)-SUMIFS(E$2:E845,J$2:J845,J845)+VLOOKUP(J845,Master!B$1:F$101,5,FALSE),IF(H845&gt;EOF,"","Balance"))),IF(H845&gt;EOF,"","Balance"))</f>
        <v>9</v>
      </c>
      <c r="H845" s="45">
        <f ca="1">IFERROR(IF(COUNTIF(H$2:H844,H844)&gt;VLOOKUP(H844,LC,2,FALSE),H844+1,H844),"")</f>
        <v>43</v>
      </c>
      <c r="I845" s="45">
        <f ca="1">IFERROR(VLOOKUP(H845,IF(H845=H844,INDIRECT("JournalEntry!"&amp;JournalEntry!D$2214&amp;I844+1&amp;JournalEntry!L$2214),INDIRECT("JournalEntry!"&amp;JournalEntry!C$2214)),2,FALSE),"")</f>
        <v>757</v>
      </c>
      <c r="J845" s="191" t="str">
        <f t="shared" ca="1" si="97"/>
        <v> Books &amp; Manuals </v>
      </c>
    </row>
    <row r="846" spans="1:10">
      <c r="A846" s="205">
        <f t="shared" ca="1" si="98"/>
        <v>397</v>
      </c>
      <c r="B846" s="203">
        <f t="shared" ca="1" si="92"/>
        <v>41099</v>
      </c>
      <c r="C846" s="304" t="str">
        <f t="shared" ca="1" si="93"/>
        <v>By Cash Rs/-9</v>
      </c>
      <c r="D846" s="192">
        <f t="shared" ca="1" si="94"/>
        <v>9</v>
      </c>
      <c r="E846" s="192">
        <f t="shared" ca="1" si="95"/>
        <v>0</v>
      </c>
      <c r="F846" s="193">
        <f t="shared" ca="1" si="96"/>
        <v>0</v>
      </c>
      <c r="G846" s="80">
        <f ca="1">IFERROR(IF(AND(ABS(SUMIFS(D$2:D846,J$2:J846,J846)-SUMIFS(E$2:E846,J$2:J846,J846)+VLOOKUP(J846,Master!B$1:F$101,5,FALSE))&gt;1000,CD&lt;&gt;PD),"XXXXX",IFERROR(SUMIFS(D$2:D846,J$2:J846,J846)-SUMIFS(E$2:E846,J$2:J846,J846)+VLOOKUP(J846,Master!B$1:F$101,5,FALSE),IF(H846&gt;EOF,"","Balance"))),IF(H846&gt;EOF,"","Balance"))</f>
        <v>18</v>
      </c>
      <c r="H846" s="45">
        <f ca="1">IFERROR(IF(COUNTIF(H$2:H845,H845)&gt;VLOOKUP(H845,LC,2,FALSE),H845+1,H845),"")</f>
        <v>43</v>
      </c>
      <c r="I846" s="45">
        <f ca="1">IFERROR(VLOOKUP(H846,IF(H846=H845,INDIRECT("JournalEntry!"&amp;JournalEntry!D$2214&amp;I845+1&amp;JournalEntry!L$2214),INDIRECT("JournalEntry!"&amp;JournalEntry!C$2214)),2,FALSE),"")</f>
        <v>795</v>
      </c>
      <c r="J846" s="191" t="str">
        <f t="shared" ca="1" si="97"/>
        <v> Books &amp; Manuals </v>
      </c>
    </row>
    <row r="847" spans="1:10">
      <c r="A847" s="205">
        <f t="shared" ca="1" si="98"/>
        <v>416</v>
      </c>
      <c r="B847" s="203">
        <f t="shared" ca="1" si="92"/>
        <v>41178</v>
      </c>
      <c r="C847" s="304" t="str">
        <f t="shared" ca="1" si="93"/>
        <v>By Cash Rs/-1</v>
      </c>
      <c r="D847" s="192">
        <f t="shared" ca="1" si="94"/>
        <v>1</v>
      </c>
      <c r="E847" s="192">
        <f t="shared" ca="1" si="95"/>
        <v>0</v>
      </c>
      <c r="F847" s="193">
        <f t="shared" ca="1" si="96"/>
        <v>0</v>
      </c>
      <c r="G847" s="80">
        <f ca="1">IFERROR(IF(AND(ABS(SUMIFS(D$2:D847,J$2:J847,J847)-SUMIFS(E$2:E847,J$2:J847,J847)+VLOOKUP(J847,Master!B$1:F$101,5,FALSE))&gt;1000,CD&lt;&gt;PD),"XXXXX",IFERROR(SUMIFS(D$2:D847,J$2:J847,J847)-SUMIFS(E$2:E847,J$2:J847,J847)+VLOOKUP(J847,Master!B$1:F$101,5,FALSE),IF(H847&gt;EOF,"","Balance"))),IF(H847&gt;EOF,"","Balance"))</f>
        <v>19</v>
      </c>
      <c r="H847" s="45">
        <f ca="1">IFERROR(IF(COUNTIF(H$2:H846,H846)&gt;VLOOKUP(H846,LC,2,FALSE),H846+1,H846),"")</f>
        <v>43</v>
      </c>
      <c r="I847" s="45">
        <f ca="1">IFERROR(VLOOKUP(H847,IF(H847=H846,INDIRECT("JournalEntry!"&amp;JournalEntry!D$2214&amp;I846+1&amp;JournalEntry!L$2214),INDIRECT("JournalEntry!"&amp;JournalEntry!C$2214)),2,FALSE),"")</f>
        <v>833</v>
      </c>
      <c r="J847" s="191" t="str">
        <f t="shared" ca="1" si="97"/>
        <v> Books &amp; Manuals </v>
      </c>
    </row>
    <row r="848" spans="1:10">
      <c r="A848" s="205">
        <f t="shared" ca="1" si="98"/>
        <v>435</v>
      </c>
      <c r="B848" s="203">
        <f t="shared" ca="1" si="92"/>
        <v>41163</v>
      </c>
      <c r="C848" s="304" t="str">
        <f t="shared" ca="1" si="93"/>
        <v>By Cash Rs/-10</v>
      </c>
      <c r="D848" s="192">
        <f t="shared" ca="1" si="94"/>
        <v>10</v>
      </c>
      <c r="E848" s="192">
        <f t="shared" ca="1" si="95"/>
        <v>0</v>
      </c>
      <c r="F848" s="193">
        <f t="shared" ca="1" si="96"/>
        <v>0</v>
      </c>
      <c r="G848" s="80">
        <f ca="1">IFERROR(IF(AND(ABS(SUMIFS(D$2:D848,J$2:J848,J848)-SUMIFS(E$2:E848,J$2:J848,J848)+VLOOKUP(J848,Master!B$1:F$101,5,FALSE))&gt;1000,CD&lt;&gt;PD),"XXXXX",IFERROR(SUMIFS(D$2:D848,J$2:J848,J848)-SUMIFS(E$2:E848,J$2:J848,J848)+VLOOKUP(J848,Master!B$1:F$101,5,FALSE),IF(H848&gt;EOF,"","Balance"))),IF(H848&gt;EOF,"","Balance"))</f>
        <v>29</v>
      </c>
      <c r="H848" s="45">
        <f ca="1">IFERROR(IF(COUNTIF(H$2:H847,H847)&gt;VLOOKUP(H847,LC,2,FALSE),H847+1,H847),"")</f>
        <v>43</v>
      </c>
      <c r="I848" s="45">
        <f ca="1">IFERROR(VLOOKUP(H848,IF(H848=H847,INDIRECT("JournalEntry!"&amp;JournalEntry!D$2214&amp;I847+1&amp;JournalEntry!L$2214),INDIRECT("JournalEntry!"&amp;JournalEntry!C$2214)),2,FALSE),"")</f>
        <v>871</v>
      </c>
      <c r="J848" s="191" t="str">
        <f t="shared" ca="1" si="97"/>
        <v> Books &amp; Manuals </v>
      </c>
    </row>
    <row r="849" spans="1:10">
      <c r="A849" s="205">
        <f t="shared" ca="1" si="98"/>
        <v>454</v>
      </c>
      <c r="B849" s="203">
        <f t="shared" ca="1" si="92"/>
        <v>41026</v>
      </c>
      <c r="C849" s="304" t="str">
        <f t="shared" ca="1" si="93"/>
        <v>By Cash Rs/-3</v>
      </c>
      <c r="D849" s="192">
        <f t="shared" ca="1" si="94"/>
        <v>3</v>
      </c>
      <c r="E849" s="192">
        <f t="shared" ca="1" si="95"/>
        <v>0</v>
      </c>
      <c r="F849" s="193">
        <f t="shared" ca="1" si="96"/>
        <v>0</v>
      </c>
      <c r="G849" s="80">
        <f ca="1">IFERROR(IF(AND(ABS(SUMIFS(D$2:D849,J$2:J849,J849)-SUMIFS(E$2:E849,J$2:J849,J849)+VLOOKUP(J849,Master!B$1:F$101,5,FALSE))&gt;1000,CD&lt;&gt;PD),"XXXXX",IFERROR(SUMIFS(D$2:D849,J$2:J849,J849)-SUMIFS(E$2:E849,J$2:J849,J849)+VLOOKUP(J849,Master!B$1:F$101,5,FALSE),IF(H849&gt;EOF,"","Balance"))),IF(H849&gt;EOF,"","Balance"))</f>
        <v>32</v>
      </c>
      <c r="H849" s="45">
        <f ca="1">IFERROR(IF(COUNTIF(H$2:H848,H848)&gt;VLOOKUP(H848,LC,2,FALSE),H848+1,H848),"")</f>
        <v>43</v>
      </c>
      <c r="I849" s="45">
        <f ca="1">IFERROR(VLOOKUP(H849,IF(H849=H848,INDIRECT("JournalEntry!"&amp;JournalEntry!D$2214&amp;I848+1&amp;JournalEntry!L$2214),INDIRECT("JournalEntry!"&amp;JournalEntry!C$2214)),2,FALSE),"")</f>
        <v>909</v>
      </c>
      <c r="J849" s="191" t="str">
        <f t="shared" ca="1" si="97"/>
        <v> Books &amp; Manuals </v>
      </c>
    </row>
    <row r="850" spans="1:10">
      <c r="A850" s="205">
        <f t="shared" ca="1" si="98"/>
        <v>473</v>
      </c>
      <c r="B850" s="203">
        <f t="shared" ca="1" si="92"/>
        <v>41088</v>
      </c>
      <c r="C850" s="304" t="str">
        <f t="shared" ca="1" si="93"/>
        <v>By Cash Rs/-3</v>
      </c>
      <c r="D850" s="192">
        <f t="shared" ca="1" si="94"/>
        <v>3</v>
      </c>
      <c r="E850" s="192">
        <f t="shared" ca="1" si="95"/>
        <v>0</v>
      </c>
      <c r="F850" s="193">
        <f t="shared" ca="1" si="96"/>
        <v>0</v>
      </c>
      <c r="G850" s="80">
        <f ca="1">IFERROR(IF(AND(ABS(SUMIFS(D$2:D850,J$2:J850,J850)-SUMIFS(E$2:E850,J$2:J850,J850)+VLOOKUP(J850,Master!B$1:F$101,5,FALSE))&gt;1000,CD&lt;&gt;PD),"XXXXX",IFERROR(SUMIFS(D$2:D850,J$2:J850,J850)-SUMIFS(E$2:E850,J$2:J850,J850)+VLOOKUP(J850,Master!B$1:F$101,5,FALSE),IF(H850&gt;EOF,"","Balance"))),IF(H850&gt;EOF,"","Balance"))</f>
        <v>35</v>
      </c>
      <c r="H850" s="45">
        <f ca="1">IFERROR(IF(COUNTIF(H$2:H849,H849)&gt;VLOOKUP(H849,LC,2,FALSE),H849+1,H849),"")</f>
        <v>43</v>
      </c>
      <c r="I850" s="45">
        <f ca="1">IFERROR(VLOOKUP(H850,IF(H850=H849,INDIRECT("JournalEntry!"&amp;JournalEntry!D$2214&amp;I849+1&amp;JournalEntry!L$2214),INDIRECT("JournalEntry!"&amp;JournalEntry!C$2214)),2,FALSE),"")</f>
        <v>947</v>
      </c>
      <c r="J850" s="191" t="str">
        <f t="shared" ca="1" si="97"/>
        <v> Books &amp; Manuals </v>
      </c>
    </row>
    <row r="851" spans="1:10">
      <c r="A851" s="205">
        <f t="shared" ca="1" si="98"/>
        <v>492</v>
      </c>
      <c r="B851" s="203">
        <f t="shared" ca="1" si="92"/>
        <v>41261</v>
      </c>
      <c r="C851" s="304" t="str">
        <f t="shared" ca="1" si="93"/>
        <v>By Cash Rs/-5</v>
      </c>
      <c r="D851" s="192">
        <f t="shared" ca="1" si="94"/>
        <v>5</v>
      </c>
      <c r="E851" s="192">
        <f t="shared" ca="1" si="95"/>
        <v>0</v>
      </c>
      <c r="F851" s="193">
        <f t="shared" ca="1" si="96"/>
        <v>0</v>
      </c>
      <c r="G851" s="80">
        <f ca="1">IFERROR(IF(AND(ABS(SUMIFS(D$2:D851,J$2:J851,J851)-SUMIFS(E$2:E851,J$2:J851,J851)+VLOOKUP(J851,Master!B$1:F$101,5,FALSE))&gt;1000,CD&lt;&gt;PD),"XXXXX",IFERROR(SUMIFS(D$2:D851,J$2:J851,J851)-SUMIFS(E$2:E851,J$2:J851,J851)+VLOOKUP(J851,Master!B$1:F$101,5,FALSE),IF(H851&gt;EOF,"","Balance"))),IF(H851&gt;EOF,"","Balance"))</f>
        <v>40</v>
      </c>
      <c r="H851" s="45">
        <f ca="1">IFERROR(IF(COUNTIF(H$2:H850,H850)&gt;VLOOKUP(H850,LC,2,FALSE),H850+1,H850),"")</f>
        <v>43</v>
      </c>
      <c r="I851" s="45">
        <f ca="1">IFERROR(VLOOKUP(H851,IF(H851=H850,INDIRECT("JournalEntry!"&amp;JournalEntry!D$2214&amp;I850+1&amp;JournalEntry!L$2214),INDIRECT("JournalEntry!"&amp;JournalEntry!C$2214)),2,FALSE),"")</f>
        <v>985</v>
      </c>
      <c r="J851" s="191" t="str">
        <f t="shared" ca="1" si="97"/>
        <v> Books &amp; Manuals </v>
      </c>
    </row>
    <row r="852" spans="1:10">
      <c r="A852" s="205">
        <f t="shared" ca="1" si="98"/>
        <v>0</v>
      </c>
      <c r="B852" s="203" t="str">
        <f t="shared" ca="1" si="92"/>
        <v/>
      </c>
      <c r="C852" s="304">
        <f t="shared" ca="1" si="93"/>
        <v>0</v>
      </c>
      <c r="D852" s="192">
        <f t="shared" ca="1" si="94"/>
        <v>0</v>
      </c>
      <c r="E852" s="192">
        <f t="shared" ca="1" si="95"/>
        <v>0</v>
      </c>
      <c r="F852" s="193">
        <f t="shared" ca="1" si="96"/>
        <v>0</v>
      </c>
      <c r="G852" s="80">
        <f ca="1">IFERROR(IF(AND(ABS(SUMIFS(D$2:D852,J$2:J852,J852)-SUMIFS(E$2:E852,J$2:J852,J852)+VLOOKUP(J852,Master!B$1:F$101,5,FALSE))&gt;1000,CD&lt;&gt;PD),"XXXXX",IFERROR(SUMIFS(D$2:D852,J$2:J852,J852)-SUMIFS(E$2:E852,J$2:J852,J852)+VLOOKUP(J852,Master!B$1:F$101,5,FALSE),IF(H852&gt;EOF,"","Balance"))),IF(H852&gt;EOF,"","Balance"))</f>
        <v>40</v>
      </c>
      <c r="H852" s="45">
        <f ca="1">IFERROR(IF(COUNTIF(H$2:H851,H851)&gt;VLOOKUP(H851,LC,2,FALSE),H851+1,H851),"")</f>
        <v>43</v>
      </c>
      <c r="I852" s="45">
        <f ca="1">IFERROR(VLOOKUP(H852,IF(H852=H851,INDIRECT("JournalEntry!"&amp;JournalEntry!D$2214&amp;I851+1&amp;JournalEntry!L$2214),INDIRECT("JournalEntry!"&amp;JournalEntry!C$2214)),2,FALSE),"")</f>
        <v>2143</v>
      </c>
      <c r="J852" s="191" t="str">
        <f t="shared" ca="1" si="97"/>
        <v> Books &amp; Manuals </v>
      </c>
    </row>
    <row r="853" spans="1:10">
      <c r="A853" s="205" t="str">
        <f t="shared" ca="1" si="98"/>
        <v>JNL No</v>
      </c>
      <c r="B853" s="203" t="str">
        <f t="shared" ca="1" si="92"/>
        <v>Date</v>
      </c>
      <c r="C853" s="304" t="str">
        <f t="shared" ca="1" si="93"/>
        <v>Particulars of  Credit Card Processing Fees</v>
      </c>
      <c r="D853" s="192" t="str">
        <f t="shared" ca="1" si="94"/>
        <v>Dr</v>
      </c>
      <c r="E853" s="192" t="str">
        <f t="shared" ca="1" si="95"/>
        <v>Cr</v>
      </c>
      <c r="F853" s="193" t="str">
        <f t="shared" ca="1" si="96"/>
        <v>Narration</v>
      </c>
      <c r="G853" s="80" t="str">
        <f ca="1">IFERROR(IF(AND(ABS(SUMIFS(D$2:D853,J$2:J853,J853)-SUMIFS(E$2:E853,J$2:J853,J853)+VLOOKUP(J853,Master!B$1:F$101,5,FALSE))&gt;1000,CD&lt;&gt;PD),"XXXXX",IFERROR(SUMIFS(D$2:D853,J$2:J853,J853)-SUMIFS(E$2:E853,J$2:J853,J853)+VLOOKUP(J853,Master!B$1:F$101,5,FALSE),IF(H853&gt;EOF,"","Balance"))),IF(H853&gt;EOF,"","Balance"))</f>
        <v>Balance</v>
      </c>
      <c r="H853" s="45">
        <f ca="1">IFERROR(IF(COUNTIF(H$2:H852,H852)&gt;VLOOKUP(H852,LC,2,FALSE),H852+1,H852),"")</f>
        <v>43</v>
      </c>
      <c r="I853" s="45" t="str">
        <f ca="1">IFERROR(VLOOKUP(H853,IF(H853=H852,INDIRECT("JournalEntry!"&amp;JournalEntry!D$2214&amp;I852+1&amp;JournalEntry!L$2214),INDIRECT("JournalEntry!"&amp;JournalEntry!C$2214)),2,FALSE),"")</f>
        <v/>
      </c>
      <c r="J853" s="191" t="str">
        <f t="shared" ca="1" si="97"/>
        <v>Ledger</v>
      </c>
    </row>
    <row r="854" spans="1:10">
      <c r="A854" s="205">
        <f t="shared" ca="1" si="98"/>
        <v>175</v>
      </c>
      <c r="B854" s="203">
        <f t="shared" ca="1" si="92"/>
        <v>41070</v>
      </c>
      <c r="C854" s="304" t="str">
        <f t="shared" ca="1" si="93"/>
        <v>By Cash Rs/-6</v>
      </c>
      <c r="D854" s="192">
        <f t="shared" ca="1" si="94"/>
        <v>6</v>
      </c>
      <c r="E854" s="192">
        <f t="shared" ca="1" si="95"/>
        <v>0</v>
      </c>
      <c r="F854" s="193">
        <f t="shared" ca="1" si="96"/>
        <v>0</v>
      </c>
      <c r="G854" s="80">
        <f ca="1">IFERROR(IF(AND(ABS(SUMIFS(D$2:D854,J$2:J854,J854)-SUMIFS(E$2:E854,J$2:J854,J854)+VLOOKUP(J854,Master!B$1:F$101,5,FALSE))&gt;1000,CD&lt;&gt;PD),"XXXXX",IFERROR(SUMIFS(D$2:D854,J$2:J854,J854)-SUMIFS(E$2:E854,J$2:J854,J854)+VLOOKUP(J854,Master!B$1:F$101,5,FALSE),IF(H854&gt;EOF,"","Balance"))),IF(H854&gt;EOF,"","Balance"))</f>
        <v>6</v>
      </c>
      <c r="H854" s="45">
        <f ca="1">IFERROR(IF(COUNTIF(H$2:H853,H853)&gt;VLOOKUP(H853,LC,2,FALSE),H853+1,H853),"")</f>
        <v>44</v>
      </c>
      <c r="I854" s="45">
        <f ca="1">IFERROR(VLOOKUP(H854,IF(H854=H853,INDIRECT("JournalEntry!"&amp;JournalEntry!D$2214&amp;I853+1&amp;JournalEntry!L$2214),INDIRECT("JournalEntry!"&amp;JournalEntry!C$2214)),2,FALSE),"")</f>
        <v>350</v>
      </c>
      <c r="J854" s="191" t="str">
        <f t="shared" ca="1" si="97"/>
        <v> Credit Card Processing Fees</v>
      </c>
    </row>
    <row r="855" spans="1:10">
      <c r="A855" s="205">
        <f t="shared" ca="1" si="98"/>
        <v>0</v>
      </c>
      <c r="B855" s="203" t="str">
        <f t="shared" ca="1" si="92"/>
        <v/>
      </c>
      <c r="C855" s="304">
        <f t="shared" ca="1" si="93"/>
        <v>0</v>
      </c>
      <c r="D855" s="192">
        <f t="shared" ca="1" si="94"/>
        <v>0</v>
      </c>
      <c r="E855" s="192">
        <f t="shared" ca="1" si="95"/>
        <v>0</v>
      </c>
      <c r="F855" s="193">
        <f t="shared" ca="1" si="96"/>
        <v>0</v>
      </c>
      <c r="G855" s="80">
        <f ca="1">IFERROR(IF(AND(ABS(SUMIFS(D$2:D855,J$2:J855,J855)-SUMIFS(E$2:E855,J$2:J855,J855)+VLOOKUP(J855,Master!B$1:F$101,5,FALSE))&gt;1000,CD&lt;&gt;PD),"XXXXX",IFERROR(SUMIFS(D$2:D855,J$2:J855,J855)-SUMIFS(E$2:E855,J$2:J855,J855)+VLOOKUP(J855,Master!B$1:F$101,5,FALSE),IF(H855&gt;EOF,"","Balance"))),IF(H855&gt;EOF,"","Balance"))</f>
        <v>6</v>
      </c>
      <c r="H855" s="45">
        <f ca="1">IFERROR(IF(COUNTIF(H$2:H854,H854)&gt;VLOOKUP(H854,LC,2,FALSE),H854+1,H854),"")</f>
        <v>44</v>
      </c>
      <c r="I855" s="45">
        <f ca="1">IFERROR(VLOOKUP(H855,IF(H855=H854,INDIRECT("JournalEntry!"&amp;JournalEntry!D$2214&amp;I854+1&amp;JournalEntry!L$2214),INDIRECT("JournalEntry!"&amp;JournalEntry!C$2214)),2,FALSE),"")</f>
        <v>2144</v>
      </c>
      <c r="J855" s="191" t="str">
        <f t="shared" ca="1" si="97"/>
        <v> Credit Card Processing Fees</v>
      </c>
    </row>
    <row r="856" spans="1:10">
      <c r="A856" s="205" t="str">
        <f t="shared" ca="1" si="98"/>
        <v>JNL No</v>
      </c>
      <c r="B856" s="203" t="str">
        <f t="shared" ca="1" si="92"/>
        <v>Date</v>
      </c>
      <c r="C856" s="304" t="str">
        <f t="shared" ca="1" si="93"/>
        <v>Particulars of  Delivery Costs </v>
      </c>
      <c r="D856" s="192" t="str">
        <f t="shared" ca="1" si="94"/>
        <v>Dr</v>
      </c>
      <c r="E856" s="192" t="str">
        <f t="shared" ca="1" si="95"/>
        <v>Cr</v>
      </c>
      <c r="F856" s="193" t="str">
        <f t="shared" ca="1" si="96"/>
        <v>Narration</v>
      </c>
      <c r="G856" s="80" t="str">
        <f ca="1">IFERROR(IF(AND(ABS(SUMIFS(D$2:D856,J$2:J856,J856)-SUMIFS(E$2:E856,J$2:J856,J856)+VLOOKUP(J856,Master!B$1:F$101,5,FALSE))&gt;1000,CD&lt;&gt;PD),"XXXXX",IFERROR(SUMIFS(D$2:D856,J$2:J856,J856)-SUMIFS(E$2:E856,J$2:J856,J856)+VLOOKUP(J856,Master!B$1:F$101,5,FALSE),IF(H856&gt;EOF,"","Balance"))),IF(H856&gt;EOF,"","Balance"))</f>
        <v>Balance</v>
      </c>
      <c r="H856" s="45">
        <f ca="1">IFERROR(IF(COUNTIF(H$2:H855,H855)&gt;VLOOKUP(H855,LC,2,FALSE),H855+1,H855),"")</f>
        <v>44</v>
      </c>
      <c r="I856" s="45" t="str">
        <f ca="1">IFERROR(VLOOKUP(H856,IF(H856=H855,INDIRECT("JournalEntry!"&amp;JournalEntry!D$2214&amp;I855+1&amp;JournalEntry!L$2214),INDIRECT("JournalEntry!"&amp;JournalEntry!C$2214)),2,FALSE),"")</f>
        <v/>
      </c>
      <c r="J856" s="191" t="str">
        <f t="shared" ca="1" si="97"/>
        <v>Ledger</v>
      </c>
    </row>
    <row r="857" spans="1:10">
      <c r="A857" s="205">
        <f t="shared" ca="1" si="98"/>
        <v>341</v>
      </c>
      <c r="B857" s="203">
        <f t="shared" ca="1" si="92"/>
        <v>41104</v>
      </c>
      <c r="C857" s="304" t="str">
        <f t="shared" ca="1" si="93"/>
        <v>By Cash Rs/-3</v>
      </c>
      <c r="D857" s="192">
        <f t="shared" ca="1" si="94"/>
        <v>3</v>
      </c>
      <c r="E857" s="192">
        <f t="shared" ca="1" si="95"/>
        <v>0</v>
      </c>
      <c r="F857" s="193">
        <f t="shared" ca="1" si="96"/>
        <v>0</v>
      </c>
      <c r="G857" s="80">
        <f ca="1">IFERROR(IF(AND(ABS(SUMIFS(D$2:D857,J$2:J857,J857)-SUMIFS(E$2:E857,J$2:J857,J857)+VLOOKUP(J857,Master!B$1:F$101,5,FALSE))&gt;1000,CD&lt;&gt;PD),"XXXXX",IFERROR(SUMIFS(D$2:D857,J$2:J857,J857)-SUMIFS(E$2:E857,J$2:J857,J857)+VLOOKUP(J857,Master!B$1:F$101,5,FALSE),IF(H857&gt;EOF,"","Balance"))),IF(H857&gt;EOF,"","Balance"))</f>
        <v>3</v>
      </c>
      <c r="H857" s="45">
        <f ca="1">IFERROR(IF(COUNTIF(H$2:H856,H856)&gt;VLOOKUP(H856,LC,2,FALSE),H856+1,H856),"")</f>
        <v>45</v>
      </c>
      <c r="I857" s="45">
        <f ca="1">IFERROR(VLOOKUP(H857,IF(H857=H856,INDIRECT("JournalEntry!"&amp;JournalEntry!D$2214&amp;I856+1&amp;JournalEntry!L$2214),INDIRECT("JournalEntry!"&amp;JournalEntry!C$2214)),2,FALSE),"")</f>
        <v>683</v>
      </c>
      <c r="J857" s="191" t="str">
        <f t="shared" ca="1" si="97"/>
        <v> Delivery Costs </v>
      </c>
    </row>
    <row r="858" spans="1:10">
      <c r="A858" s="205">
        <f t="shared" ca="1" si="98"/>
        <v>360</v>
      </c>
      <c r="B858" s="203">
        <f t="shared" ca="1" si="92"/>
        <v>41263</v>
      </c>
      <c r="C858" s="304" t="str">
        <f t="shared" ca="1" si="93"/>
        <v>By Cash Rs/-3</v>
      </c>
      <c r="D858" s="192">
        <f t="shared" ca="1" si="94"/>
        <v>3</v>
      </c>
      <c r="E858" s="192">
        <f t="shared" ca="1" si="95"/>
        <v>0</v>
      </c>
      <c r="F858" s="193">
        <f t="shared" ca="1" si="96"/>
        <v>0</v>
      </c>
      <c r="G858" s="80">
        <f ca="1">IFERROR(IF(AND(ABS(SUMIFS(D$2:D858,J$2:J858,J858)-SUMIFS(E$2:E858,J$2:J858,J858)+VLOOKUP(J858,Master!B$1:F$101,5,FALSE))&gt;1000,CD&lt;&gt;PD),"XXXXX",IFERROR(SUMIFS(D$2:D858,J$2:J858,J858)-SUMIFS(E$2:E858,J$2:J858,J858)+VLOOKUP(J858,Master!B$1:F$101,5,FALSE),IF(H858&gt;EOF,"","Balance"))),IF(H858&gt;EOF,"","Balance"))</f>
        <v>6</v>
      </c>
      <c r="H858" s="45">
        <f ca="1">IFERROR(IF(COUNTIF(H$2:H857,H857)&gt;VLOOKUP(H857,LC,2,FALSE),H857+1,H857),"")</f>
        <v>45</v>
      </c>
      <c r="I858" s="45">
        <f ca="1">IFERROR(VLOOKUP(H858,IF(H858=H857,INDIRECT("JournalEntry!"&amp;JournalEntry!D$2214&amp;I857+1&amp;JournalEntry!L$2214),INDIRECT("JournalEntry!"&amp;JournalEntry!C$2214)),2,FALSE),"")</f>
        <v>721</v>
      </c>
      <c r="J858" s="191" t="str">
        <f t="shared" ca="1" si="97"/>
        <v> Delivery Costs </v>
      </c>
    </row>
    <row r="859" spans="1:10">
      <c r="A859" s="205">
        <f t="shared" ca="1" si="98"/>
        <v>379</v>
      </c>
      <c r="B859" s="203">
        <f t="shared" ca="1" si="92"/>
        <v>41138</v>
      </c>
      <c r="C859" s="304" t="str">
        <f t="shared" ca="1" si="93"/>
        <v>By Cash Rs/-1</v>
      </c>
      <c r="D859" s="192">
        <f t="shared" ca="1" si="94"/>
        <v>1</v>
      </c>
      <c r="E859" s="192">
        <f t="shared" ca="1" si="95"/>
        <v>0</v>
      </c>
      <c r="F859" s="193">
        <f t="shared" ca="1" si="96"/>
        <v>0</v>
      </c>
      <c r="G859" s="80">
        <f ca="1">IFERROR(IF(AND(ABS(SUMIFS(D$2:D859,J$2:J859,J859)-SUMIFS(E$2:E859,J$2:J859,J859)+VLOOKUP(J859,Master!B$1:F$101,5,FALSE))&gt;1000,CD&lt;&gt;PD),"XXXXX",IFERROR(SUMIFS(D$2:D859,J$2:J859,J859)-SUMIFS(E$2:E859,J$2:J859,J859)+VLOOKUP(J859,Master!B$1:F$101,5,FALSE),IF(H859&gt;EOF,"","Balance"))),IF(H859&gt;EOF,"","Balance"))</f>
        <v>7</v>
      </c>
      <c r="H859" s="45">
        <f ca="1">IFERROR(IF(COUNTIF(H$2:H858,H858)&gt;VLOOKUP(H858,LC,2,FALSE),H858+1,H858),"")</f>
        <v>45</v>
      </c>
      <c r="I859" s="45">
        <f ca="1">IFERROR(VLOOKUP(H859,IF(H859=H858,INDIRECT("JournalEntry!"&amp;JournalEntry!D$2214&amp;I858+1&amp;JournalEntry!L$2214),INDIRECT("JournalEntry!"&amp;JournalEntry!C$2214)),2,FALSE),"")</f>
        <v>759</v>
      </c>
      <c r="J859" s="191" t="str">
        <f t="shared" ca="1" si="97"/>
        <v> Delivery Costs </v>
      </c>
    </row>
    <row r="860" spans="1:10">
      <c r="A860" s="205">
        <f t="shared" ca="1" si="98"/>
        <v>398</v>
      </c>
      <c r="B860" s="203">
        <f t="shared" ca="1" si="92"/>
        <v>41157</v>
      </c>
      <c r="C860" s="304" t="str">
        <f t="shared" ca="1" si="93"/>
        <v>By Cash Rs/-1</v>
      </c>
      <c r="D860" s="192">
        <f t="shared" ca="1" si="94"/>
        <v>1</v>
      </c>
      <c r="E860" s="192">
        <f t="shared" ca="1" si="95"/>
        <v>0</v>
      </c>
      <c r="F860" s="193">
        <f t="shared" ca="1" si="96"/>
        <v>0</v>
      </c>
      <c r="G860" s="80">
        <f ca="1">IFERROR(IF(AND(ABS(SUMIFS(D$2:D860,J$2:J860,J860)-SUMIFS(E$2:E860,J$2:J860,J860)+VLOOKUP(J860,Master!B$1:F$101,5,FALSE))&gt;1000,CD&lt;&gt;PD),"XXXXX",IFERROR(SUMIFS(D$2:D860,J$2:J860,J860)-SUMIFS(E$2:E860,J$2:J860,J860)+VLOOKUP(J860,Master!B$1:F$101,5,FALSE),IF(H860&gt;EOF,"","Balance"))),IF(H860&gt;EOF,"","Balance"))</f>
        <v>8</v>
      </c>
      <c r="H860" s="45">
        <f ca="1">IFERROR(IF(COUNTIF(H$2:H859,H859)&gt;VLOOKUP(H859,LC,2,FALSE),H859+1,H859),"")</f>
        <v>45</v>
      </c>
      <c r="I860" s="45">
        <f ca="1">IFERROR(VLOOKUP(H860,IF(H860=H859,INDIRECT("JournalEntry!"&amp;JournalEntry!D$2214&amp;I859+1&amp;JournalEntry!L$2214),INDIRECT("JournalEntry!"&amp;JournalEntry!C$2214)),2,FALSE),"")</f>
        <v>797</v>
      </c>
      <c r="J860" s="191" t="str">
        <f t="shared" ca="1" si="97"/>
        <v> Delivery Costs </v>
      </c>
    </row>
    <row r="861" spans="1:10">
      <c r="A861" s="205">
        <f t="shared" ca="1" si="98"/>
        <v>417</v>
      </c>
      <c r="B861" s="203">
        <f t="shared" ca="1" si="92"/>
        <v>41269</v>
      </c>
      <c r="C861" s="304" t="str">
        <f t="shared" ca="1" si="93"/>
        <v>By Cash Rs/-1</v>
      </c>
      <c r="D861" s="192">
        <f t="shared" ca="1" si="94"/>
        <v>1</v>
      </c>
      <c r="E861" s="192">
        <f t="shared" ca="1" si="95"/>
        <v>0</v>
      </c>
      <c r="F861" s="193">
        <f t="shared" ca="1" si="96"/>
        <v>0</v>
      </c>
      <c r="G861" s="80">
        <f ca="1">IFERROR(IF(AND(ABS(SUMIFS(D$2:D861,J$2:J861,J861)-SUMIFS(E$2:E861,J$2:J861,J861)+VLOOKUP(J861,Master!B$1:F$101,5,FALSE))&gt;1000,CD&lt;&gt;PD),"XXXXX",IFERROR(SUMIFS(D$2:D861,J$2:J861,J861)-SUMIFS(E$2:E861,J$2:J861,J861)+VLOOKUP(J861,Master!B$1:F$101,5,FALSE),IF(H861&gt;EOF,"","Balance"))),IF(H861&gt;EOF,"","Balance"))</f>
        <v>9</v>
      </c>
      <c r="H861" s="45">
        <f ca="1">IFERROR(IF(COUNTIF(H$2:H860,H860)&gt;VLOOKUP(H860,LC,2,FALSE),H860+1,H860),"")</f>
        <v>45</v>
      </c>
      <c r="I861" s="45">
        <f ca="1">IFERROR(VLOOKUP(H861,IF(H861=H860,INDIRECT("JournalEntry!"&amp;JournalEntry!D$2214&amp;I860+1&amp;JournalEntry!L$2214),INDIRECT("JournalEntry!"&amp;JournalEntry!C$2214)),2,FALSE),"")</f>
        <v>835</v>
      </c>
      <c r="J861" s="191" t="str">
        <f t="shared" ca="1" si="97"/>
        <v> Delivery Costs </v>
      </c>
    </row>
    <row r="862" spans="1:10">
      <c r="A862" s="205">
        <f t="shared" ca="1" si="98"/>
        <v>436</v>
      </c>
      <c r="B862" s="203">
        <f t="shared" ca="1" si="92"/>
        <v>41036</v>
      </c>
      <c r="C862" s="304" t="str">
        <f t="shared" ca="1" si="93"/>
        <v>By Cash Rs/-10</v>
      </c>
      <c r="D862" s="192">
        <f t="shared" ca="1" si="94"/>
        <v>10</v>
      </c>
      <c r="E862" s="192">
        <f t="shared" ca="1" si="95"/>
        <v>0</v>
      </c>
      <c r="F862" s="193">
        <f t="shared" ca="1" si="96"/>
        <v>0</v>
      </c>
      <c r="G862" s="80">
        <f ca="1">IFERROR(IF(AND(ABS(SUMIFS(D$2:D862,J$2:J862,J862)-SUMIFS(E$2:E862,J$2:J862,J862)+VLOOKUP(J862,Master!B$1:F$101,5,FALSE))&gt;1000,CD&lt;&gt;PD),"XXXXX",IFERROR(SUMIFS(D$2:D862,J$2:J862,J862)-SUMIFS(E$2:E862,J$2:J862,J862)+VLOOKUP(J862,Master!B$1:F$101,5,FALSE),IF(H862&gt;EOF,"","Balance"))),IF(H862&gt;EOF,"","Balance"))</f>
        <v>19</v>
      </c>
      <c r="H862" s="45">
        <f ca="1">IFERROR(IF(COUNTIF(H$2:H861,H861)&gt;VLOOKUP(H861,LC,2,FALSE),H861+1,H861),"")</f>
        <v>45</v>
      </c>
      <c r="I862" s="45">
        <f ca="1">IFERROR(VLOOKUP(H862,IF(H862=H861,INDIRECT("JournalEntry!"&amp;JournalEntry!D$2214&amp;I861+1&amp;JournalEntry!L$2214),INDIRECT("JournalEntry!"&amp;JournalEntry!C$2214)),2,FALSE),"")</f>
        <v>873</v>
      </c>
      <c r="J862" s="191" t="str">
        <f t="shared" ca="1" si="97"/>
        <v> Delivery Costs </v>
      </c>
    </row>
    <row r="863" spans="1:10">
      <c r="A863" s="205">
        <f t="shared" ca="1" si="98"/>
        <v>455</v>
      </c>
      <c r="B863" s="203">
        <f t="shared" ca="1" si="92"/>
        <v>41072</v>
      </c>
      <c r="C863" s="304" t="str">
        <f t="shared" ca="1" si="93"/>
        <v>By Cash Rs/-8</v>
      </c>
      <c r="D863" s="192">
        <f t="shared" ca="1" si="94"/>
        <v>8</v>
      </c>
      <c r="E863" s="192">
        <f t="shared" ca="1" si="95"/>
        <v>0</v>
      </c>
      <c r="F863" s="193">
        <f t="shared" ca="1" si="96"/>
        <v>0</v>
      </c>
      <c r="G863" s="80">
        <f ca="1">IFERROR(IF(AND(ABS(SUMIFS(D$2:D863,J$2:J863,J863)-SUMIFS(E$2:E863,J$2:J863,J863)+VLOOKUP(J863,Master!B$1:F$101,5,FALSE))&gt;1000,CD&lt;&gt;PD),"XXXXX",IFERROR(SUMIFS(D$2:D863,J$2:J863,J863)-SUMIFS(E$2:E863,J$2:J863,J863)+VLOOKUP(J863,Master!B$1:F$101,5,FALSE),IF(H863&gt;EOF,"","Balance"))),IF(H863&gt;EOF,"","Balance"))</f>
        <v>27</v>
      </c>
      <c r="H863" s="45">
        <f ca="1">IFERROR(IF(COUNTIF(H$2:H862,H862)&gt;VLOOKUP(H862,LC,2,FALSE),H862+1,H862),"")</f>
        <v>45</v>
      </c>
      <c r="I863" s="45">
        <f ca="1">IFERROR(VLOOKUP(H863,IF(H863=H862,INDIRECT("JournalEntry!"&amp;JournalEntry!D$2214&amp;I862+1&amp;JournalEntry!L$2214),INDIRECT("JournalEntry!"&amp;JournalEntry!C$2214)),2,FALSE),"")</f>
        <v>911</v>
      </c>
      <c r="J863" s="191" t="str">
        <f t="shared" ca="1" si="97"/>
        <v> Delivery Costs </v>
      </c>
    </row>
    <row r="864" spans="1:10">
      <c r="A864" s="205">
        <f t="shared" ca="1" si="98"/>
        <v>474</v>
      </c>
      <c r="B864" s="203">
        <f t="shared" ca="1" si="92"/>
        <v>41246</v>
      </c>
      <c r="C864" s="304" t="str">
        <f t="shared" ca="1" si="93"/>
        <v>By Cash Rs/-4</v>
      </c>
      <c r="D864" s="192">
        <f t="shared" ca="1" si="94"/>
        <v>4</v>
      </c>
      <c r="E864" s="192">
        <f t="shared" ca="1" si="95"/>
        <v>0</v>
      </c>
      <c r="F864" s="193">
        <f t="shared" ca="1" si="96"/>
        <v>0</v>
      </c>
      <c r="G864" s="80">
        <f ca="1">IFERROR(IF(AND(ABS(SUMIFS(D$2:D864,J$2:J864,J864)-SUMIFS(E$2:E864,J$2:J864,J864)+VLOOKUP(J864,Master!B$1:F$101,5,FALSE))&gt;1000,CD&lt;&gt;PD),"XXXXX",IFERROR(SUMIFS(D$2:D864,J$2:J864,J864)-SUMIFS(E$2:E864,J$2:J864,J864)+VLOOKUP(J864,Master!B$1:F$101,5,FALSE),IF(H864&gt;EOF,"","Balance"))),IF(H864&gt;EOF,"","Balance"))</f>
        <v>31</v>
      </c>
      <c r="H864" s="45">
        <f ca="1">IFERROR(IF(COUNTIF(H$2:H863,H863)&gt;VLOOKUP(H863,LC,2,FALSE),H863+1,H863),"")</f>
        <v>45</v>
      </c>
      <c r="I864" s="45">
        <f ca="1">IFERROR(VLOOKUP(H864,IF(H864=H863,INDIRECT("JournalEntry!"&amp;JournalEntry!D$2214&amp;I863+1&amp;JournalEntry!L$2214),INDIRECT("JournalEntry!"&amp;JournalEntry!C$2214)),2,FALSE),"")</f>
        <v>949</v>
      </c>
      <c r="J864" s="191" t="str">
        <f t="shared" ca="1" si="97"/>
        <v> Delivery Costs </v>
      </c>
    </row>
    <row r="865" spans="1:10">
      <c r="A865" s="205">
        <f t="shared" ca="1" si="98"/>
        <v>493</v>
      </c>
      <c r="B865" s="203">
        <f t="shared" ca="1" si="92"/>
        <v>41257</v>
      </c>
      <c r="C865" s="304" t="str">
        <f t="shared" ca="1" si="93"/>
        <v>By Cash Rs/-6</v>
      </c>
      <c r="D865" s="192">
        <f t="shared" ca="1" si="94"/>
        <v>6</v>
      </c>
      <c r="E865" s="192">
        <f t="shared" ca="1" si="95"/>
        <v>0</v>
      </c>
      <c r="F865" s="193">
        <f t="shared" ca="1" si="96"/>
        <v>0</v>
      </c>
      <c r="G865" s="80">
        <f ca="1">IFERROR(IF(AND(ABS(SUMIFS(D$2:D865,J$2:J865,J865)-SUMIFS(E$2:E865,J$2:J865,J865)+VLOOKUP(J865,Master!B$1:F$101,5,FALSE))&gt;1000,CD&lt;&gt;PD),"XXXXX",IFERROR(SUMIFS(D$2:D865,J$2:J865,J865)-SUMIFS(E$2:E865,J$2:J865,J865)+VLOOKUP(J865,Master!B$1:F$101,5,FALSE),IF(H865&gt;EOF,"","Balance"))),IF(H865&gt;EOF,"","Balance"))</f>
        <v>37</v>
      </c>
      <c r="H865" s="45">
        <f ca="1">IFERROR(IF(COUNTIF(H$2:H864,H864)&gt;VLOOKUP(H864,LC,2,FALSE),H864+1,H864),"")</f>
        <v>45</v>
      </c>
      <c r="I865" s="45">
        <f ca="1">IFERROR(VLOOKUP(H865,IF(H865=H864,INDIRECT("JournalEntry!"&amp;JournalEntry!D$2214&amp;I864+1&amp;JournalEntry!L$2214),INDIRECT("JournalEntry!"&amp;JournalEntry!C$2214)),2,FALSE),"")</f>
        <v>987</v>
      </c>
      <c r="J865" s="191" t="str">
        <f t="shared" ca="1" si="97"/>
        <v> Delivery Costs </v>
      </c>
    </row>
    <row r="866" spans="1:10">
      <c r="A866" s="205">
        <f t="shared" ca="1" si="98"/>
        <v>0</v>
      </c>
      <c r="B866" s="203" t="str">
        <f t="shared" ca="1" si="92"/>
        <v/>
      </c>
      <c r="C866" s="304">
        <f t="shared" ca="1" si="93"/>
        <v>0</v>
      </c>
      <c r="D866" s="192">
        <f t="shared" ca="1" si="94"/>
        <v>0</v>
      </c>
      <c r="E866" s="192">
        <f t="shared" ca="1" si="95"/>
        <v>0</v>
      </c>
      <c r="F866" s="193">
        <f t="shared" ca="1" si="96"/>
        <v>0</v>
      </c>
      <c r="G866" s="80">
        <f ca="1">IFERROR(IF(AND(ABS(SUMIFS(D$2:D866,J$2:J866,J866)-SUMIFS(E$2:E866,J$2:J866,J866)+VLOOKUP(J866,Master!B$1:F$101,5,FALSE))&gt;1000,CD&lt;&gt;PD),"XXXXX",IFERROR(SUMIFS(D$2:D866,J$2:J866,J866)-SUMIFS(E$2:E866,J$2:J866,J866)+VLOOKUP(J866,Master!B$1:F$101,5,FALSE),IF(H866&gt;EOF,"","Balance"))),IF(H866&gt;EOF,"","Balance"))</f>
        <v>37</v>
      </c>
      <c r="H866" s="45">
        <f ca="1">IFERROR(IF(COUNTIF(H$2:H865,H865)&gt;VLOOKUP(H865,LC,2,FALSE),H865+1,H865),"")</f>
        <v>45</v>
      </c>
      <c r="I866" s="45">
        <f ca="1">IFERROR(VLOOKUP(H866,IF(H866=H865,INDIRECT("JournalEntry!"&amp;JournalEntry!D$2214&amp;I865+1&amp;JournalEntry!L$2214),INDIRECT("JournalEntry!"&amp;JournalEntry!C$2214)),2,FALSE),"")</f>
        <v>2145</v>
      </c>
      <c r="J866" s="191" t="str">
        <f t="shared" ca="1" si="97"/>
        <v> Delivery Costs </v>
      </c>
    </row>
    <row r="867" spans="1:10">
      <c r="A867" s="205" t="str">
        <f t="shared" ca="1" si="98"/>
        <v>JNL No</v>
      </c>
      <c r="B867" s="203" t="str">
        <f t="shared" ca="1" si="92"/>
        <v>Date</v>
      </c>
      <c r="C867" s="304" t="str">
        <f t="shared" ca="1" si="93"/>
        <v>Particulars of  Donations </v>
      </c>
      <c r="D867" s="192" t="str">
        <f t="shared" ca="1" si="94"/>
        <v>Dr</v>
      </c>
      <c r="E867" s="192" t="str">
        <f t="shared" ca="1" si="95"/>
        <v>Cr</v>
      </c>
      <c r="F867" s="193" t="str">
        <f t="shared" ca="1" si="96"/>
        <v>Narration</v>
      </c>
      <c r="G867" s="80" t="str">
        <f ca="1">IFERROR(IF(AND(ABS(SUMIFS(D$2:D867,J$2:J867,J867)-SUMIFS(E$2:E867,J$2:J867,J867)+VLOOKUP(J867,Master!B$1:F$101,5,FALSE))&gt;1000,CD&lt;&gt;PD),"XXXXX",IFERROR(SUMIFS(D$2:D867,J$2:J867,J867)-SUMIFS(E$2:E867,J$2:J867,J867)+VLOOKUP(J867,Master!B$1:F$101,5,FALSE),IF(H867&gt;EOF,"","Balance"))),IF(H867&gt;EOF,"","Balance"))</f>
        <v>Balance</v>
      </c>
      <c r="H867" s="45">
        <f ca="1">IFERROR(IF(COUNTIF(H$2:H866,H866)&gt;VLOOKUP(H866,LC,2,FALSE),H866+1,H866),"")</f>
        <v>45</v>
      </c>
      <c r="I867" s="45" t="str">
        <f ca="1">IFERROR(VLOOKUP(H867,IF(H867=H866,INDIRECT("JournalEntry!"&amp;JournalEntry!D$2214&amp;I866+1&amp;JournalEntry!L$2214),INDIRECT("JournalEntry!"&amp;JournalEntry!C$2214)),2,FALSE),"")</f>
        <v/>
      </c>
      <c r="J867" s="191" t="str">
        <f t="shared" ca="1" si="97"/>
        <v>Ledger</v>
      </c>
    </row>
    <row r="868" spans="1:10">
      <c r="A868" s="205">
        <f t="shared" ca="1" si="98"/>
        <v>176</v>
      </c>
      <c r="B868" s="203">
        <f t="shared" ca="1" si="92"/>
        <v>41025</v>
      </c>
      <c r="C868" s="304" t="str">
        <f t="shared" ca="1" si="93"/>
        <v>By Cash Rs/-2</v>
      </c>
      <c r="D868" s="192">
        <f t="shared" ca="1" si="94"/>
        <v>2</v>
      </c>
      <c r="E868" s="192">
        <f t="shared" ca="1" si="95"/>
        <v>0</v>
      </c>
      <c r="F868" s="193">
        <f t="shared" ca="1" si="96"/>
        <v>0</v>
      </c>
      <c r="G868" s="80">
        <f ca="1">IFERROR(IF(AND(ABS(SUMIFS(D$2:D868,J$2:J868,J868)-SUMIFS(E$2:E868,J$2:J868,J868)+VLOOKUP(J868,Master!B$1:F$101,5,FALSE))&gt;1000,CD&lt;&gt;PD),"XXXXX",IFERROR(SUMIFS(D$2:D868,J$2:J868,J868)-SUMIFS(E$2:E868,J$2:J868,J868)+VLOOKUP(J868,Master!B$1:F$101,5,FALSE),IF(H868&gt;EOF,"","Balance"))),IF(H868&gt;EOF,"","Balance"))</f>
        <v>2</v>
      </c>
      <c r="H868" s="45">
        <f ca="1">IFERROR(IF(COUNTIF(H$2:H867,H867)&gt;VLOOKUP(H867,LC,2,FALSE),H867+1,H867),"")</f>
        <v>46</v>
      </c>
      <c r="I868" s="45">
        <f ca="1">IFERROR(VLOOKUP(H868,IF(H868=H867,INDIRECT("JournalEntry!"&amp;JournalEntry!D$2214&amp;I867+1&amp;JournalEntry!L$2214),INDIRECT("JournalEntry!"&amp;JournalEntry!C$2214)),2,FALSE),"")</f>
        <v>352</v>
      </c>
      <c r="J868" s="191" t="str">
        <f t="shared" ca="1" si="97"/>
        <v> Donations </v>
      </c>
    </row>
    <row r="869" spans="1:10">
      <c r="A869" s="205">
        <f t="shared" ca="1" si="98"/>
        <v>0</v>
      </c>
      <c r="B869" s="203" t="str">
        <f t="shared" ca="1" si="92"/>
        <v/>
      </c>
      <c r="C869" s="304">
        <f t="shared" ca="1" si="93"/>
        <v>0</v>
      </c>
      <c r="D869" s="192">
        <f t="shared" ca="1" si="94"/>
        <v>0</v>
      </c>
      <c r="E869" s="192">
        <f t="shared" ca="1" si="95"/>
        <v>0</v>
      </c>
      <c r="F869" s="193">
        <f t="shared" ca="1" si="96"/>
        <v>0</v>
      </c>
      <c r="G869" s="80">
        <f ca="1">IFERROR(IF(AND(ABS(SUMIFS(D$2:D869,J$2:J869,J869)-SUMIFS(E$2:E869,J$2:J869,J869)+VLOOKUP(J869,Master!B$1:F$101,5,FALSE))&gt;1000,CD&lt;&gt;PD),"XXXXX",IFERROR(SUMIFS(D$2:D869,J$2:J869,J869)-SUMIFS(E$2:E869,J$2:J869,J869)+VLOOKUP(J869,Master!B$1:F$101,5,FALSE),IF(H869&gt;EOF,"","Balance"))),IF(H869&gt;EOF,"","Balance"))</f>
        <v>2</v>
      </c>
      <c r="H869" s="45">
        <f ca="1">IFERROR(IF(COUNTIF(H$2:H868,H868)&gt;VLOOKUP(H868,LC,2,FALSE),H868+1,H868),"")</f>
        <v>46</v>
      </c>
      <c r="I869" s="45">
        <f ca="1">IFERROR(VLOOKUP(H869,IF(H869=H868,INDIRECT("JournalEntry!"&amp;JournalEntry!D$2214&amp;I868+1&amp;JournalEntry!L$2214),INDIRECT("JournalEntry!"&amp;JournalEntry!C$2214)),2,FALSE),"")</f>
        <v>2146</v>
      </c>
      <c r="J869" s="191" t="str">
        <f t="shared" ca="1" si="97"/>
        <v> Donations </v>
      </c>
    </row>
    <row r="870" spans="1:10">
      <c r="A870" s="205" t="str">
        <f t="shared" ca="1" si="98"/>
        <v>JNL No</v>
      </c>
      <c r="B870" s="203" t="str">
        <f t="shared" ca="1" si="92"/>
        <v>Date</v>
      </c>
      <c r="C870" s="304" t="str">
        <f t="shared" ca="1" si="93"/>
        <v>Particulars of  Education </v>
      </c>
      <c r="D870" s="192" t="str">
        <f t="shared" ca="1" si="94"/>
        <v>Dr</v>
      </c>
      <c r="E870" s="192" t="str">
        <f t="shared" ca="1" si="95"/>
        <v>Cr</v>
      </c>
      <c r="F870" s="193" t="str">
        <f t="shared" ca="1" si="96"/>
        <v>Narration</v>
      </c>
      <c r="G870" s="80" t="str">
        <f ca="1">IFERROR(IF(AND(ABS(SUMIFS(D$2:D870,J$2:J870,J870)-SUMIFS(E$2:E870,J$2:J870,J870)+VLOOKUP(J870,Master!B$1:F$101,5,FALSE))&gt;1000,CD&lt;&gt;PD),"XXXXX",IFERROR(SUMIFS(D$2:D870,J$2:J870,J870)-SUMIFS(E$2:E870,J$2:J870,J870)+VLOOKUP(J870,Master!B$1:F$101,5,FALSE),IF(H870&gt;EOF,"","Balance"))),IF(H870&gt;EOF,"","Balance"))</f>
        <v>Balance</v>
      </c>
      <c r="H870" s="45">
        <f ca="1">IFERROR(IF(COUNTIF(H$2:H869,H869)&gt;VLOOKUP(H869,LC,2,FALSE),H869+1,H869),"")</f>
        <v>46</v>
      </c>
      <c r="I870" s="45" t="str">
        <f ca="1">IFERROR(VLOOKUP(H870,IF(H870=H869,INDIRECT("JournalEntry!"&amp;JournalEntry!D$2214&amp;I869+1&amp;JournalEntry!L$2214),INDIRECT("JournalEntry!"&amp;JournalEntry!C$2214)),2,FALSE),"")</f>
        <v/>
      </c>
      <c r="J870" s="191" t="str">
        <f t="shared" ca="1" si="97"/>
        <v>Ledger</v>
      </c>
    </row>
    <row r="871" spans="1:10">
      <c r="A871" s="205">
        <f t="shared" ca="1" si="98"/>
        <v>342</v>
      </c>
      <c r="B871" s="203">
        <f t="shared" ca="1" si="92"/>
        <v>41245</v>
      </c>
      <c r="C871" s="304" t="str">
        <f t="shared" ca="1" si="93"/>
        <v>By Cash Rs/-4</v>
      </c>
      <c r="D871" s="192">
        <f t="shared" ca="1" si="94"/>
        <v>4</v>
      </c>
      <c r="E871" s="192">
        <f t="shared" ca="1" si="95"/>
        <v>0</v>
      </c>
      <c r="F871" s="193">
        <f t="shared" ca="1" si="96"/>
        <v>0</v>
      </c>
      <c r="G871" s="80">
        <f ca="1">IFERROR(IF(AND(ABS(SUMIFS(D$2:D871,J$2:J871,J871)-SUMIFS(E$2:E871,J$2:J871,J871)+VLOOKUP(J871,Master!B$1:F$101,5,FALSE))&gt;1000,CD&lt;&gt;PD),"XXXXX",IFERROR(SUMIFS(D$2:D871,J$2:J871,J871)-SUMIFS(E$2:E871,J$2:J871,J871)+VLOOKUP(J871,Master!B$1:F$101,5,FALSE),IF(H871&gt;EOF,"","Balance"))),IF(H871&gt;EOF,"","Balance"))</f>
        <v>4</v>
      </c>
      <c r="H871" s="45">
        <f ca="1">IFERROR(IF(COUNTIF(H$2:H870,H870)&gt;VLOOKUP(H870,LC,2,FALSE),H870+1,H870),"")</f>
        <v>47</v>
      </c>
      <c r="I871" s="45">
        <f ca="1">IFERROR(VLOOKUP(H871,IF(H871=H870,INDIRECT("JournalEntry!"&amp;JournalEntry!D$2214&amp;I870+1&amp;JournalEntry!L$2214),INDIRECT("JournalEntry!"&amp;JournalEntry!C$2214)),2,FALSE),"")</f>
        <v>685</v>
      </c>
      <c r="J871" s="191" t="str">
        <f t="shared" ca="1" si="97"/>
        <v> Education </v>
      </c>
    </row>
    <row r="872" spans="1:10">
      <c r="A872" s="205">
        <f t="shared" ca="1" si="98"/>
        <v>361</v>
      </c>
      <c r="B872" s="203">
        <f t="shared" ca="1" si="92"/>
        <v>41225</v>
      </c>
      <c r="C872" s="304" t="str">
        <f t="shared" ca="1" si="93"/>
        <v>By Cash Rs/-9</v>
      </c>
      <c r="D872" s="192">
        <f t="shared" ca="1" si="94"/>
        <v>9</v>
      </c>
      <c r="E872" s="192">
        <f t="shared" ca="1" si="95"/>
        <v>0</v>
      </c>
      <c r="F872" s="193">
        <f t="shared" ca="1" si="96"/>
        <v>0</v>
      </c>
      <c r="G872" s="80">
        <f ca="1">IFERROR(IF(AND(ABS(SUMIFS(D$2:D872,J$2:J872,J872)-SUMIFS(E$2:E872,J$2:J872,J872)+VLOOKUP(J872,Master!B$1:F$101,5,FALSE))&gt;1000,CD&lt;&gt;PD),"XXXXX",IFERROR(SUMIFS(D$2:D872,J$2:J872,J872)-SUMIFS(E$2:E872,J$2:J872,J872)+VLOOKUP(J872,Master!B$1:F$101,5,FALSE),IF(H872&gt;EOF,"","Balance"))),IF(H872&gt;EOF,"","Balance"))</f>
        <v>13</v>
      </c>
      <c r="H872" s="45">
        <f ca="1">IFERROR(IF(COUNTIF(H$2:H871,H871)&gt;VLOOKUP(H871,LC,2,FALSE),H871+1,H871),"")</f>
        <v>47</v>
      </c>
      <c r="I872" s="45">
        <f ca="1">IFERROR(VLOOKUP(H872,IF(H872=H871,INDIRECT("JournalEntry!"&amp;JournalEntry!D$2214&amp;I871+1&amp;JournalEntry!L$2214),INDIRECT("JournalEntry!"&amp;JournalEntry!C$2214)),2,FALSE),"")</f>
        <v>723</v>
      </c>
      <c r="J872" s="191" t="str">
        <f t="shared" ca="1" si="97"/>
        <v> Education </v>
      </c>
    </row>
    <row r="873" spans="1:10">
      <c r="A873" s="205">
        <f t="shared" ca="1" si="98"/>
        <v>380</v>
      </c>
      <c r="B873" s="203">
        <f t="shared" ca="1" si="92"/>
        <v>41112</v>
      </c>
      <c r="C873" s="304" t="str">
        <f t="shared" ca="1" si="93"/>
        <v>By Cash Rs/-3</v>
      </c>
      <c r="D873" s="192">
        <f t="shared" ca="1" si="94"/>
        <v>3</v>
      </c>
      <c r="E873" s="192">
        <f t="shared" ca="1" si="95"/>
        <v>0</v>
      </c>
      <c r="F873" s="193">
        <f t="shared" ca="1" si="96"/>
        <v>0</v>
      </c>
      <c r="G873" s="80">
        <f ca="1">IFERROR(IF(AND(ABS(SUMIFS(D$2:D873,J$2:J873,J873)-SUMIFS(E$2:E873,J$2:J873,J873)+VLOOKUP(J873,Master!B$1:F$101,5,FALSE))&gt;1000,CD&lt;&gt;PD),"XXXXX",IFERROR(SUMIFS(D$2:D873,J$2:J873,J873)-SUMIFS(E$2:E873,J$2:J873,J873)+VLOOKUP(J873,Master!B$1:F$101,5,FALSE),IF(H873&gt;EOF,"","Balance"))),IF(H873&gt;EOF,"","Balance"))</f>
        <v>16</v>
      </c>
      <c r="H873" s="45">
        <f ca="1">IFERROR(IF(COUNTIF(H$2:H872,H872)&gt;VLOOKUP(H872,LC,2,FALSE),H872+1,H872),"")</f>
        <v>47</v>
      </c>
      <c r="I873" s="45">
        <f ca="1">IFERROR(VLOOKUP(H873,IF(H873=H872,INDIRECT("JournalEntry!"&amp;JournalEntry!D$2214&amp;I872+1&amp;JournalEntry!L$2214),INDIRECT("JournalEntry!"&amp;JournalEntry!C$2214)),2,FALSE),"")</f>
        <v>761</v>
      </c>
      <c r="J873" s="191" t="str">
        <f t="shared" ca="1" si="97"/>
        <v> Education </v>
      </c>
    </row>
    <row r="874" spans="1:10">
      <c r="A874" s="205">
        <f t="shared" ca="1" si="98"/>
        <v>399</v>
      </c>
      <c r="B874" s="203">
        <f t="shared" ca="1" si="92"/>
        <v>41063</v>
      </c>
      <c r="C874" s="304" t="str">
        <f t="shared" ca="1" si="93"/>
        <v>By Cash Rs/-2</v>
      </c>
      <c r="D874" s="192">
        <f t="shared" ca="1" si="94"/>
        <v>2</v>
      </c>
      <c r="E874" s="192">
        <f t="shared" ca="1" si="95"/>
        <v>0</v>
      </c>
      <c r="F874" s="193">
        <f t="shared" ca="1" si="96"/>
        <v>0</v>
      </c>
      <c r="G874" s="80">
        <f ca="1">IFERROR(IF(AND(ABS(SUMIFS(D$2:D874,J$2:J874,J874)-SUMIFS(E$2:E874,J$2:J874,J874)+VLOOKUP(J874,Master!B$1:F$101,5,FALSE))&gt;1000,CD&lt;&gt;PD),"XXXXX",IFERROR(SUMIFS(D$2:D874,J$2:J874,J874)-SUMIFS(E$2:E874,J$2:J874,J874)+VLOOKUP(J874,Master!B$1:F$101,5,FALSE),IF(H874&gt;EOF,"","Balance"))),IF(H874&gt;EOF,"","Balance"))</f>
        <v>18</v>
      </c>
      <c r="H874" s="45">
        <f ca="1">IFERROR(IF(COUNTIF(H$2:H873,H873)&gt;VLOOKUP(H873,LC,2,FALSE),H873+1,H873),"")</f>
        <v>47</v>
      </c>
      <c r="I874" s="45">
        <f ca="1">IFERROR(VLOOKUP(H874,IF(H874=H873,INDIRECT("JournalEntry!"&amp;JournalEntry!D$2214&amp;I873+1&amp;JournalEntry!L$2214),INDIRECT("JournalEntry!"&amp;JournalEntry!C$2214)),2,FALSE),"")</f>
        <v>799</v>
      </c>
      <c r="J874" s="191" t="str">
        <f t="shared" ca="1" si="97"/>
        <v> Education </v>
      </c>
    </row>
    <row r="875" spans="1:10">
      <c r="A875" s="205">
        <f t="shared" ca="1" si="98"/>
        <v>418</v>
      </c>
      <c r="B875" s="203">
        <f t="shared" ca="1" si="92"/>
        <v>41217</v>
      </c>
      <c r="C875" s="304" t="str">
        <f t="shared" ca="1" si="93"/>
        <v>By Cash Rs/-3</v>
      </c>
      <c r="D875" s="192">
        <f t="shared" ca="1" si="94"/>
        <v>3</v>
      </c>
      <c r="E875" s="192">
        <f t="shared" ca="1" si="95"/>
        <v>0</v>
      </c>
      <c r="F875" s="193">
        <f t="shared" ca="1" si="96"/>
        <v>0</v>
      </c>
      <c r="G875" s="80">
        <f ca="1">IFERROR(IF(AND(ABS(SUMIFS(D$2:D875,J$2:J875,J875)-SUMIFS(E$2:E875,J$2:J875,J875)+VLOOKUP(J875,Master!B$1:F$101,5,FALSE))&gt;1000,CD&lt;&gt;PD),"XXXXX",IFERROR(SUMIFS(D$2:D875,J$2:J875,J875)-SUMIFS(E$2:E875,J$2:J875,J875)+VLOOKUP(J875,Master!B$1:F$101,5,FALSE),IF(H875&gt;EOF,"","Balance"))),IF(H875&gt;EOF,"","Balance"))</f>
        <v>21</v>
      </c>
      <c r="H875" s="45">
        <f ca="1">IFERROR(IF(COUNTIF(H$2:H874,H874)&gt;VLOOKUP(H874,LC,2,FALSE),H874+1,H874),"")</f>
        <v>47</v>
      </c>
      <c r="I875" s="45">
        <f ca="1">IFERROR(VLOOKUP(H875,IF(H875=H874,INDIRECT("JournalEntry!"&amp;JournalEntry!D$2214&amp;I874+1&amp;JournalEntry!L$2214),INDIRECT("JournalEntry!"&amp;JournalEntry!C$2214)),2,FALSE),"")</f>
        <v>837</v>
      </c>
      <c r="J875" s="191" t="str">
        <f t="shared" ca="1" si="97"/>
        <v> Education </v>
      </c>
    </row>
    <row r="876" spans="1:10">
      <c r="A876" s="205">
        <f t="shared" ca="1" si="98"/>
        <v>437</v>
      </c>
      <c r="B876" s="203">
        <f t="shared" ca="1" si="92"/>
        <v>41230</v>
      </c>
      <c r="C876" s="304" t="str">
        <f t="shared" ca="1" si="93"/>
        <v>By Cash Rs/-4</v>
      </c>
      <c r="D876" s="192">
        <f t="shared" ca="1" si="94"/>
        <v>4</v>
      </c>
      <c r="E876" s="192">
        <f t="shared" ca="1" si="95"/>
        <v>0</v>
      </c>
      <c r="F876" s="193">
        <f t="shared" ca="1" si="96"/>
        <v>0</v>
      </c>
      <c r="G876" s="80">
        <f ca="1">IFERROR(IF(AND(ABS(SUMIFS(D$2:D876,J$2:J876,J876)-SUMIFS(E$2:E876,J$2:J876,J876)+VLOOKUP(J876,Master!B$1:F$101,5,FALSE))&gt;1000,CD&lt;&gt;PD),"XXXXX",IFERROR(SUMIFS(D$2:D876,J$2:J876,J876)-SUMIFS(E$2:E876,J$2:J876,J876)+VLOOKUP(J876,Master!B$1:F$101,5,FALSE),IF(H876&gt;EOF,"","Balance"))),IF(H876&gt;EOF,"","Balance"))</f>
        <v>25</v>
      </c>
      <c r="H876" s="45">
        <f ca="1">IFERROR(IF(COUNTIF(H$2:H875,H875)&gt;VLOOKUP(H875,LC,2,FALSE),H875+1,H875),"")</f>
        <v>47</v>
      </c>
      <c r="I876" s="45">
        <f ca="1">IFERROR(VLOOKUP(H876,IF(H876=H875,INDIRECT("JournalEntry!"&amp;JournalEntry!D$2214&amp;I875+1&amp;JournalEntry!L$2214),INDIRECT("JournalEntry!"&amp;JournalEntry!C$2214)),2,FALSE),"")</f>
        <v>875</v>
      </c>
      <c r="J876" s="191" t="str">
        <f t="shared" ca="1" si="97"/>
        <v> Education </v>
      </c>
    </row>
    <row r="877" spans="1:10">
      <c r="A877" s="205">
        <f t="shared" ca="1" si="98"/>
        <v>456</v>
      </c>
      <c r="B877" s="203">
        <f t="shared" ca="1" si="92"/>
        <v>41252</v>
      </c>
      <c r="C877" s="304" t="str">
        <f t="shared" ca="1" si="93"/>
        <v>By Cash Rs/-5</v>
      </c>
      <c r="D877" s="192">
        <f t="shared" ca="1" si="94"/>
        <v>5</v>
      </c>
      <c r="E877" s="192">
        <f t="shared" ca="1" si="95"/>
        <v>0</v>
      </c>
      <c r="F877" s="193">
        <f t="shared" ca="1" si="96"/>
        <v>0</v>
      </c>
      <c r="G877" s="80">
        <f ca="1">IFERROR(IF(AND(ABS(SUMIFS(D$2:D877,J$2:J877,J877)-SUMIFS(E$2:E877,J$2:J877,J877)+VLOOKUP(J877,Master!B$1:F$101,5,FALSE))&gt;1000,CD&lt;&gt;PD),"XXXXX",IFERROR(SUMIFS(D$2:D877,J$2:J877,J877)-SUMIFS(E$2:E877,J$2:J877,J877)+VLOOKUP(J877,Master!B$1:F$101,5,FALSE),IF(H877&gt;EOF,"","Balance"))),IF(H877&gt;EOF,"","Balance"))</f>
        <v>30</v>
      </c>
      <c r="H877" s="45">
        <f ca="1">IFERROR(IF(COUNTIF(H$2:H876,H876)&gt;VLOOKUP(H876,LC,2,FALSE),H876+1,H876),"")</f>
        <v>47</v>
      </c>
      <c r="I877" s="45">
        <f ca="1">IFERROR(VLOOKUP(H877,IF(H877=H876,INDIRECT("JournalEntry!"&amp;JournalEntry!D$2214&amp;I876+1&amp;JournalEntry!L$2214),INDIRECT("JournalEntry!"&amp;JournalEntry!C$2214)),2,FALSE),"")</f>
        <v>913</v>
      </c>
      <c r="J877" s="191" t="str">
        <f t="shared" ca="1" si="97"/>
        <v> Education </v>
      </c>
    </row>
    <row r="878" spans="1:10">
      <c r="A878" s="205">
        <f t="shared" ca="1" si="98"/>
        <v>475</v>
      </c>
      <c r="B878" s="203">
        <f t="shared" ca="1" si="92"/>
        <v>41129</v>
      </c>
      <c r="C878" s="304" t="str">
        <f t="shared" ca="1" si="93"/>
        <v>By Cash Rs/-10</v>
      </c>
      <c r="D878" s="192">
        <f t="shared" ca="1" si="94"/>
        <v>10</v>
      </c>
      <c r="E878" s="192">
        <f t="shared" ca="1" si="95"/>
        <v>0</v>
      </c>
      <c r="F878" s="193">
        <f t="shared" ca="1" si="96"/>
        <v>0</v>
      </c>
      <c r="G878" s="80">
        <f ca="1">IFERROR(IF(AND(ABS(SUMIFS(D$2:D878,J$2:J878,J878)-SUMIFS(E$2:E878,J$2:J878,J878)+VLOOKUP(J878,Master!B$1:F$101,5,FALSE))&gt;1000,CD&lt;&gt;PD),"XXXXX",IFERROR(SUMIFS(D$2:D878,J$2:J878,J878)-SUMIFS(E$2:E878,J$2:J878,J878)+VLOOKUP(J878,Master!B$1:F$101,5,FALSE),IF(H878&gt;EOF,"","Balance"))),IF(H878&gt;EOF,"","Balance"))</f>
        <v>40</v>
      </c>
      <c r="H878" s="45">
        <f ca="1">IFERROR(IF(COUNTIF(H$2:H877,H877)&gt;VLOOKUP(H877,LC,2,FALSE),H877+1,H877),"")</f>
        <v>47</v>
      </c>
      <c r="I878" s="45">
        <f ca="1">IFERROR(VLOOKUP(H878,IF(H878=H877,INDIRECT("JournalEntry!"&amp;JournalEntry!D$2214&amp;I877+1&amp;JournalEntry!L$2214),INDIRECT("JournalEntry!"&amp;JournalEntry!C$2214)),2,FALSE),"")</f>
        <v>951</v>
      </c>
      <c r="J878" s="191" t="str">
        <f t="shared" ca="1" si="97"/>
        <v> Education </v>
      </c>
    </row>
    <row r="879" spans="1:10">
      <c r="A879" s="205">
        <f t="shared" ca="1" si="98"/>
        <v>494</v>
      </c>
      <c r="B879" s="203">
        <f t="shared" ca="1" si="92"/>
        <v>41105</v>
      </c>
      <c r="C879" s="304" t="str">
        <f t="shared" ca="1" si="93"/>
        <v>By Cash Rs/-9</v>
      </c>
      <c r="D879" s="192">
        <f t="shared" ca="1" si="94"/>
        <v>9</v>
      </c>
      <c r="E879" s="192">
        <f t="shared" ca="1" si="95"/>
        <v>0</v>
      </c>
      <c r="F879" s="193">
        <f t="shared" ca="1" si="96"/>
        <v>0</v>
      </c>
      <c r="G879" s="80">
        <f ca="1">IFERROR(IF(AND(ABS(SUMIFS(D$2:D879,J$2:J879,J879)-SUMIFS(E$2:E879,J$2:J879,J879)+VLOOKUP(J879,Master!B$1:F$101,5,FALSE))&gt;1000,CD&lt;&gt;PD),"XXXXX",IFERROR(SUMIFS(D$2:D879,J$2:J879,J879)-SUMIFS(E$2:E879,J$2:J879,J879)+VLOOKUP(J879,Master!B$1:F$101,5,FALSE),IF(H879&gt;EOF,"","Balance"))),IF(H879&gt;EOF,"","Balance"))</f>
        <v>49</v>
      </c>
      <c r="H879" s="45">
        <f ca="1">IFERROR(IF(COUNTIF(H$2:H878,H878)&gt;VLOOKUP(H878,LC,2,FALSE),H878+1,H878),"")</f>
        <v>47</v>
      </c>
      <c r="I879" s="45">
        <f ca="1">IFERROR(VLOOKUP(H879,IF(H879=H878,INDIRECT("JournalEntry!"&amp;JournalEntry!D$2214&amp;I878+1&amp;JournalEntry!L$2214),INDIRECT("JournalEntry!"&amp;JournalEntry!C$2214)),2,FALSE),"")</f>
        <v>989</v>
      </c>
      <c r="J879" s="191" t="str">
        <f t="shared" ca="1" si="97"/>
        <v> Education </v>
      </c>
    </row>
    <row r="880" spans="1:10">
      <c r="A880" s="205">
        <f t="shared" ca="1" si="98"/>
        <v>0</v>
      </c>
      <c r="B880" s="203" t="str">
        <f t="shared" ca="1" si="92"/>
        <v/>
      </c>
      <c r="C880" s="304">
        <f t="shared" ca="1" si="93"/>
        <v>0</v>
      </c>
      <c r="D880" s="192">
        <f t="shared" ca="1" si="94"/>
        <v>0</v>
      </c>
      <c r="E880" s="192">
        <f t="shared" ca="1" si="95"/>
        <v>0</v>
      </c>
      <c r="F880" s="193">
        <f t="shared" ca="1" si="96"/>
        <v>0</v>
      </c>
      <c r="G880" s="80">
        <f ca="1">IFERROR(IF(AND(ABS(SUMIFS(D$2:D880,J$2:J880,J880)-SUMIFS(E$2:E880,J$2:J880,J880)+VLOOKUP(J880,Master!B$1:F$101,5,FALSE))&gt;1000,CD&lt;&gt;PD),"XXXXX",IFERROR(SUMIFS(D$2:D880,J$2:J880,J880)-SUMIFS(E$2:E880,J$2:J880,J880)+VLOOKUP(J880,Master!B$1:F$101,5,FALSE),IF(H880&gt;EOF,"","Balance"))),IF(H880&gt;EOF,"","Balance"))</f>
        <v>49</v>
      </c>
      <c r="H880" s="45">
        <f ca="1">IFERROR(IF(COUNTIF(H$2:H879,H879)&gt;VLOOKUP(H879,LC,2,FALSE),H879+1,H879),"")</f>
        <v>47</v>
      </c>
      <c r="I880" s="45">
        <f ca="1">IFERROR(VLOOKUP(H880,IF(H880=H879,INDIRECT("JournalEntry!"&amp;JournalEntry!D$2214&amp;I879+1&amp;JournalEntry!L$2214),INDIRECT("JournalEntry!"&amp;JournalEntry!C$2214)),2,FALSE),"")</f>
        <v>2147</v>
      </c>
      <c r="J880" s="191" t="str">
        <f t="shared" ca="1" si="97"/>
        <v> Education </v>
      </c>
    </row>
    <row r="881" spans="1:10">
      <c r="A881" s="205" t="str">
        <f t="shared" ca="1" si="98"/>
        <v>JNL No</v>
      </c>
      <c r="B881" s="203" t="str">
        <f t="shared" ca="1" si="92"/>
        <v>Date</v>
      </c>
      <c r="C881" s="304" t="str">
        <f t="shared" ca="1" si="93"/>
        <v>Particulars of  Legal Fees </v>
      </c>
      <c r="D881" s="192" t="str">
        <f t="shared" ca="1" si="94"/>
        <v>Dr</v>
      </c>
      <c r="E881" s="192" t="str">
        <f t="shared" ca="1" si="95"/>
        <v>Cr</v>
      </c>
      <c r="F881" s="193" t="str">
        <f t="shared" ca="1" si="96"/>
        <v>Narration</v>
      </c>
      <c r="G881" s="80" t="str">
        <f ca="1">IFERROR(IF(AND(ABS(SUMIFS(D$2:D881,J$2:J881,J881)-SUMIFS(E$2:E881,J$2:J881,J881)+VLOOKUP(J881,Master!B$1:F$101,5,FALSE))&gt;1000,CD&lt;&gt;PD),"XXXXX",IFERROR(SUMIFS(D$2:D881,J$2:J881,J881)-SUMIFS(E$2:E881,J$2:J881,J881)+VLOOKUP(J881,Master!B$1:F$101,5,FALSE),IF(H881&gt;EOF,"","Balance"))),IF(H881&gt;EOF,"","Balance"))</f>
        <v>Balance</v>
      </c>
      <c r="H881" s="45">
        <f ca="1">IFERROR(IF(COUNTIF(H$2:H880,H880)&gt;VLOOKUP(H880,LC,2,FALSE),H880+1,H880),"")</f>
        <v>47</v>
      </c>
      <c r="I881" s="45" t="str">
        <f ca="1">IFERROR(VLOOKUP(H881,IF(H881=H880,INDIRECT("JournalEntry!"&amp;JournalEntry!D$2214&amp;I880+1&amp;JournalEntry!L$2214),INDIRECT("JournalEntry!"&amp;JournalEntry!C$2214)),2,FALSE),"")</f>
        <v/>
      </c>
      <c r="J881" s="191" t="str">
        <f t="shared" ca="1" si="97"/>
        <v>Ledger</v>
      </c>
    </row>
    <row r="882" spans="1:10">
      <c r="A882" s="205">
        <f t="shared" ca="1" si="98"/>
        <v>177</v>
      </c>
      <c r="B882" s="203">
        <f t="shared" ca="1" si="92"/>
        <v>41165</v>
      </c>
      <c r="C882" s="304" t="str">
        <f t="shared" ca="1" si="93"/>
        <v>By Cash Rs/-10</v>
      </c>
      <c r="D882" s="192">
        <f t="shared" ca="1" si="94"/>
        <v>10</v>
      </c>
      <c r="E882" s="192">
        <f t="shared" ca="1" si="95"/>
        <v>0</v>
      </c>
      <c r="F882" s="193">
        <f t="shared" ca="1" si="96"/>
        <v>0</v>
      </c>
      <c r="G882" s="80">
        <f ca="1">IFERROR(IF(AND(ABS(SUMIFS(D$2:D882,J$2:J882,J882)-SUMIFS(E$2:E882,J$2:J882,J882)+VLOOKUP(J882,Master!B$1:F$101,5,FALSE))&gt;1000,CD&lt;&gt;PD),"XXXXX",IFERROR(SUMIFS(D$2:D882,J$2:J882,J882)-SUMIFS(E$2:E882,J$2:J882,J882)+VLOOKUP(J882,Master!B$1:F$101,5,FALSE),IF(H882&gt;EOF,"","Balance"))),IF(H882&gt;EOF,"","Balance"))</f>
        <v>10</v>
      </c>
      <c r="H882" s="45">
        <f ca="1">IFERROR(IF(COUNTIF(H$2:H881,H881)&gt;VLOOKUP(H881,LC,2,FALSE),H881+1,H881),"")</f>
        <v>48</v>
      </c>
      <c r="I882" s="45">
        <f ca="1">IFERROR(VLOOKUP(H882,IF(H882=H881,INDIRECT("JournalEntry!"&amp;JournalEntry!D$2214&amp;I881+1&amp;JournalEntry!L$2214),INDIRECT("JournalEntry!"&amp;JournalEntry!C$2214)),2,FALSE),"")</f>
        <v>354</v>
      </c>
      <c r="J882" s="191" t="str">
        <f t="shared" ca="1" si="97"/>
        <v> Legal Fees </v>
      </c>
    </row>
    <row r="883" spans="1:10">
      <c r="A883" s="205">
        <f t="shared" ca="1" si="98"/>
        <v>0</v>
      </c>
      <c r="B883" s="203" t="str">
        <f t="shared" ca="1" si="92"/>
        <v/>
      </c>
      <c r="C883" s="304">
        <f t="shared" ca="1" si="93"/>
        <v>0</v>
      </c>
      <c r="D883" s="192">
        <f t="shared" ca="1" si="94"/>
        <v>0</v>
      </c>
      <c r="E883" s="192">
        <f t="shared" ca="1" si="95"/>
        <v>0</v>
      </c>
      <c r="F883" s="193">
        <f t="shared" ca="1" si="96"/>
        <v>0</v>
      </c>
      <c r="G883" s="80">
        <f ca="1">IFERROR(IF(AND(ABS(SUMIFS(D$2:D883,J$2:J883,J883)-SUMIFS(E$2:E883,J$2:J883,J883)+VLOOKUP(J883,Master!B$1:F$101,5,FALSE))&gt;1000,CD&lt;&gt;PD),"XXXXX",IFERROR(SUMIFS(D$2:D883,J$2:J883,J883)-SUMIFS(E$2:E883,J$2:J883,J883)+VLOOKUP(J883,Master!B$1:F$101,5,FALSE),IF(H883&gt;EOF,"","Balance"))),IF(H883&gt;EOF,"","Balance"))</f>
        <v>10</v>
      </c>
      <c r="H883" s="45">
        <f ca="1">IFERROR(IF(COUNTIF(H$2:H882,H882)&gt;VLOOKUP(H882,LC,2,FALSE),H882+1,H882),"")</f>
        <v>48</v>
      </c>
      <c r="I883" s="45">
        <f ca="1">IFERROR(VLOOKUP(H883,IF(H883=H882,INDIRECT("JournalEntry!"&amp;JournalEntry!D$2214&amp;I882+1&amp;JournalEntry!L$2214),INDIRECT("JournalEntry!"&amp;JournalEntry!C$2214)),2,FALSE),"")</f>
        <v>2148</v>
      </c>
      <c r="J883" s="191" t="str">
        <f t="shared" ca="1" si="97"/>
        <v> Legal Fees </v>
      </c>
    </row>
    <row r="884" spans="1:10">
      <c r="A884" s="205" t="str">
        <f t="shared" ca="1" si="98"/>
        <v>JNL No</v>
      </c>
      <c r="B884" s="203" t="str">
        <f t="shared" ca="1" si="92"/>
        <v>Date</v>
      </c>
      <c r="C884" s="304" t="str">
        <f t="shared" ca="1" si="93"/>
        <v>Particulars of  Licenses </v>
      </c>
      <c r="D884" s="192" t="str">
        <f t="shared" ca="1" si="94"/>
        <v>Dr</v>
      </c>
      <c r="E884" s="192" t="str">
        <f t="shared" ca="1" si="95"/>
        <v>Cr</v>
      </c>
      <c r="F884" s="193" t="str">
        <f t="shared" ca="1" si="96"/>
        <v>Narration</v>
      </c>
      <c r="G884" s="80" t="str">
        <f ca="1">IFERROR(IF(AND(ABS(SUMIFS(D$2:D884,J$2:J884,J884)-SUMIFS(E$2:E884,J$2:J884,J884)+VLOOKUP(J884,Master!B$1:F$101,5,FALSE))&gt;1000,CD&lt;&gt;PD),"XXXXX",IFERROR(SUMIFS(D$2:D884,J$2:J884,J884)-SUMIFS(E$2:E884,J$2:J884,J884)+VLOOKUP(J884,Master!B$1:F$101,5,FALSE),IF(H884&gt;EOF,"","Balance"))),IF(H884&gt;EOF,"","Balance"))</f>
        <v>Balance</v>
      </c>
      <c r="H884" s="45">
        <f ca="1">IFERROR(IF(COUNTIF(H$2:H883,H883)&gt;VLOOKUP(H883,LC,2,FALSE),H883+1,H883),"")</f>
        <v>48</v>
      </c>
      <c r="I884" s="45" t="str">
        <f ca="1">IFERROR(VLOOKUP(H884,IF(H884=H883,INDIRECT("JournalEntry!"&amp;JournalEntry!D$2214&amp;I883+1&amp;JournalEntry!L$2214),INDIRECT("JournalEntry!"&amp;JournalEntry!C$2214)),2,FALSE),"")</f>
        <v/>
      </c>
      <c r="J884" s="191" t="str">
        <f t="shared" ca="1" si="97"/>
        <v>Ledger</v>
      </c>
    </row>
    <row r="885" spans="1:10">
      <c r="A885" s="205">
        <f t="shared" ca="1" si="98"/>
        <v>343</v>
      </c>
      <c r="B885" s="203">
        <f t="shared" ca="1" si="92"/>
        <v>41204</v>
      </c>
      <c r="C885" s="304" t="str">
        <f t="shared" ca="1" si="93"/>
        <v>By Cash Rs/-2</v>
      </c>
      <c r="D885" s="192">
        <f t="shared" ca="1" si="94"/>
        <v>2</v>
      </c>
      <c r="E885" s="192">
        <f t="shared" ca="1" si="95"/>
        <v>0</v>
      </c>
      <c r="F885" s="193">
        <f t="shared" ca="1" si="96"/>
        <v>0</v>
      </c>
      <c r="G885" s="80">
        <f ca="1">IFERROR(IF(AND(ABS(SUMIFS(D$2:D885,J$2:J885,J885)-SUMIFS(E$2:E885,J$2:J885,J885)+VLOOKUP(J885,Master!B$1:F$101,5,FALSE))&gt;1000,CD&lt;&gt;PD),"XXXXX",IFERROR(SUMIFS(D$2:D885,J$2:J885,J885)-SUMIFS(E$2:E885,J$2:J885,J885)+VLOOKUP(J885,Master!B$1:F$101,5,FALSE),IF(H885&gt;EOF,"","Balance"))),IF(H885&gt;EOF,"","Balance"))</f>
        <v>2</v>
      </c>
      <c r="H885" s="45">
        <f ca="1">IFERROR(IF(COUNTIF(H$2:H884,H884)&gt;VLOOKUP(H884,LC,2,FALSE),H884+1,H884),"")</f>
        <v>49</v>
      </c>
      <c r="I885" s="45">
        <f ca="1">IFERROR(VLOOKUP(H885,IF(H885=H884,INDIRECT("JournalEntry!"&amp;JournalEntry!D$2214&amp;I884+1&amp;JournalEntry!L$2214),INDIRECT("JournalEntry!"&amp;JournalEntry!C$2214)),2,FALSE),"")</f>
        <v>687</v>
      </c>
      <c r="J885" s="191" t="str">
        <f t="shared" ca="1" si="97"/>
        <v> Licenses </v>
      </c>
    </row>
    <row r="886" spans="1:10">
      <c r="A886" s="205">
        <f t="shared" ca="1" si="98"/>
        <v>362</v>
      </c>
      <c r="B886" s="203">
        <f t="shared" ca="1" si="92"/>
        <v>41257</v>
      </c>
      <c r="C886" s="304" t="str">
        <f t="shared" ca="1" si="93"/>
        <v>By Cash Rs/-5</v>
      </c>
      <c r="D886" s="192">
        <f t="shared" ca="1" si="94"/>
        <v>5</v>
      </c>
      <c r="E886" s="192">
        <f t="shared" ca="1" si="95"/>
        <v>0</v>
      </c>
      <c r="F886" s="193">
        <f t="shared" ca="1" si="96"/>
        <v>0</v>
      </c>
      <c r="G886" s="80">
        <f ca="1">IFERROR(IF(AND(ABS(SUMIFS(D$2:D886,J$2:J886,J886)-SUMIFS(E$2:E886,J$2:J886,J886)+VLOOKUP(J886,Master!B$1:F$101,5,FALSE))&gt;1000,CD&lt;&gt;PD),"XXXXX",IFERROR(SUMIFS(D$2:D886,J$2:J886,J886)-SUMIFS(E$2:E886,J$2:J886,J886)+VLOOKUP(J886,Master!B$1:F$101,5,FALSE),IF(H886&gt;EOF,"","Balance"))),IF(H886&gt;EOF,"","Balance"))</f>
        <v>7</v>
      </c>
      <c r="H886" s="45">
        <f ca="1">IFERROR(IF(COUNTIF(H$2:H885,H885)&gt;VLOOKUP(H885,LC,2,FALSE),H885+1,H885),"")</f>
        <v>49</v>
      </c>
      <c r="I886" s="45">
        <f ca="1">IFERROR(VLOOKUP(H886,IF(H886=H885,INDIRECT("JournalEntry!"&amp;JournalEntry!D$2214&amp;I885+1&amp;JournalEntry!L$2214),INDIRECT("JournalEntry!"&amp;JournalEntry!C$2214)),2,FALSE),"")</f>
        <v>725</v>
      </c>
      <c r="J886" s="191" t="str">
        <f t="shared" ca="1" si="97"/>
        <v> Licenses </v>
      </c>
    </row>
    <row r="887" spans="1:10">
      <c r="A887" s="205">
        <f t="shared" ca="1" si="98"/>
        <v>381</v>
      </c>
      <c r="B887" s="203">
        <f t="shared" ca="1" si="92"/>
        <v>41000</v>
      </c>
      <c r="C887" s="304" t="str">
        <f t="shared" ca="1" si="93"/>
        <v>By Cash Rs/-7</v>
      </c>
      <c r="D887" s="192">
        <f t="shared" ca="1" si="94"/>
        <v>7</v>
      </c>
      <c r="E887" s="192">
        <f t="shared" ca="1" si="95"/>
        <v>0</v>
      </c>
      <c r="F887" s="193">
        <f t="shared" ca="1" si="96"/>
        <v>0</v>
      </c>
      <c r="G887" s="80">
        <f ca="1">IFERROR(IF(AND(ABS(SUMIFS(D$2:D887,J$2:J887,J887)-SUMIFS(E$2:E887,J$2:J887,J887)+VLOOKUP(J887,Master!B$1:F$101,5,FALSE))&gt;1000,CD&lt;&gt;PD),"XXXXX",IFERROR(SUMIFS(D$2:D887,J$2:J887,J887)-SUMIFS(E$2:E887,J$2:J887,J887)+VLOOKUP(J887,Master!B$1:F$101,5,FALSE),IF(H887&gt;EOF,"","Balance"))),IF(H887&gt;EOF,"","Balance"))</f>
        <v>14</v>
      </c>
      <c r="H887" s="45">
        <f ca="1">IFERROR(IF(COUNTIF(H$2:H886,H886)&gt;VLOOKUP(H886,LC,2,FALSE),H886+1,H886),"")</f>
        <v>49</v>
      </c>
      <c r="I887" s="45">
        <f ca="1">IFERROR(VLOOKUP(H887,IF(H887=H886,INDIRECT("JournalEntry!"&amp;JournalEntry!D$2214&amp;I886+1&amp;JournalEntry!L$2214),INDIRECT("JournalEntry!"&amp;JournalEntry!C$2214)),2,FALSE),"")</f>
        <v>763</v>
      </c>
      <c r="J887" s="191" t="str">
        <f t="shared" ca="1" si="97"/>
        <v> Licenses </v>
      </c>
    </row>
    <row r="888" spans="1:10">
      <c r="A888" s="205">
        <f t="shared" ca="1" si="98"/>
        <v>400</v>
      </c>
      <c r="B888" s="203">
        <f t="shared" ca="1" si="92"/>
        <v>41146</v>
      </c>
      <c r="C888" s="304" t="str">
        <f t="shared" ca="1" si="93"/>
        <v>By Cash Rs/-4</v>
      </c>
      <c r="D888" s="192">
        <f t="shared" ca="1" si="94"/>
        <v>4</v>
      </c>
      <c r="E888" s="192">
        <f t="shared" ca="1" si="95"/>
        <v>0</v>
      </c>
      <c r="F888" s="193">
        <f t="shared" ca="1" si="96"/>
        <v>0</v>
      </c>
      <c r="G888" s="80">
        <f ca="1">IFERROR(IF(AND(ABS(SUMIFS(D$2:D888,J$2:J888,J888)-SUMIFS(E$2:E888,J$2:J888,J888)+VLOOKUP(J888,Master!B$1:F$101,5,FALSE))&gt;1000,CD&lt;&gt;PD),"XXXXX",IFERROR(SUMIFS(D$2:D888,J$2:J888,J888)-SUMIFS(E$2:E888,J$2:J888,J888)+VLOOKUP(J888,Master!B$1:F$101,5,FALSE),IF(H888&gt;EOF,"","Balance"))),IF(H888&gt;EOF,"","Balance"))</f>
        <v>18</v>
      </c>
      <c r="H888" s="45">
        <f ca="1">IFERROR(IF(COUNTIF(H$2:H887,H887)&gt;VLOOKUP(H887,LC,2,FALSE),H887+1,H887),"")</f>
        <v>49</v>
      </c>
      <c r="I888" s="45">
        <f ca="1">IFERROR(VLOOKUP(H888,IF(H888=H887,INDIRECT("JournalEntry!"&amp;JournalEntry!D$2214&amp;I887+1&amp;JournalEntry!L$2214),INDIRECT("JournalEntry!"&amp;JournalEntry!C$2214)),2,FALSE),"")</f>
        <v>801</v>
      </c>
      <c r="J888" s="191" t="str">
        <f t="shared" ca="1" si="97"/>
        <v> Licenses </v>
      </c>
    </row>
    <row r="889" spans="1:10">
      <c r="A889" s="205">
        <f t="shared" ca="1" si="98"/>
        <v>419</v>
      </c>
      <c r="B889" s="203">
        <f t="shared" ca="1" si="92"/>
        <v>41176</v>
      </c>
      <c r="C889" s="304" t="str">
        <f t="shared" ca="1" si="93"/>
        <v>By Cash Rs/-9</v>
      </c>
      <c r="D889" s="192">
        <f t="shared" ca="1" si="94"/>
        <v>9</v>
      </c>
      <c r="E889" s="192">
        <f t="shared" ca="1" si="95"/>
        <v>0</v>
      </c>
      <c r="F889" s="193">
        <f t="shared" ca="1" si="96"/>
        <v>0</v>
      </c>
      <c r="G889" s="80">
        <f ca="1">IFERROR(IF(AND(ABS(SUMIFS(D$2:D889,J$2:J889,J889)-SUMIFS(E$2:E889,J$2:J889,J889)+VLOOKUP(J889,Master!B$1:F$101,5,FALSE))&gt;1000,CD&lt;&gt;PD),"XXXXX",IFERROR(SUMIFS(D$2:D889,J$2:J889,J889)-SUMIFS(E$2:E889,J$2:J889,J889)+VLOOKUP(J889,Master!B$1:F$101,5,FALSE),IF(H889&gt;EOF,"","Balance"))),IF(H889&gt;EOF,"","Balance"))</f>
        <v>27</v>
      </c>
      <c r="H889" s="45">
        <f ca="1">IFERROR(IF(COUNTIF(H$2:H888,H888)&gt;VLOOKUP(H888,LC,2,FALSE),H888+1,H888),"")</f>
        <v>49</v>
      </c>
      <c r="I889" s="45">
        <f ca="1">IFERROR(VLOOKUP(H889,IF(H889=H888,INDIRECT("JournalEntry!"&amp;JournalEntry!D$2214&amp;I888+1&amp;JournalEntry!L$2214),INDIRECT("JournalEntry!"&amp;JournalEntry!C$2214)),2,FALSE),"")</f>
        <v>839</v>
      </c>
      <c r="J889" s="191" t="str">
        <f t="shared" ca="1" si="97"/>
        <v> Licenses </v>
      </c>
    </row>
    <row r="890" spans="1:10">
      <c r="A890" s="205">
        <f t="shared" ca="1" si="98"/>
        <v>438</v>
      </c>
      <c r="B890" s="203">
        <f t="shared" ca="1" si="92"/>
        <v>41146</v>
      </c>
      <c r="C890" s="304" t="str">
        <f t="shared" ca="1" si="93"/>
        <v>By Cash Rs/-10</v>
      </c>
      <c r="D890" s="192">
        <f t="shared" ca="1" si="94"/>
        <v>10</v>
      </c>
      <c r="E890" s="192">
        <f t="shared" ca="1" si="95"/>
        <v>0</v>
      </c>
      <c r="F890" s="193">
        <f t="shared" ca="1" si="96"/>
        <v>0</v>
      </c>
      <c r="G890" s="80">
        <f ca="1">IFERROR(IF(AND(ABS(SUMIFS(D$2:D890,J$2:J890,J890)-SUMIFS(E$2:E890,J$2:J890,J890)+VLOOKUP(J890,Master!B$1:F$101,5,FALSE))&gt;1000,CD&lt;&gt;PD),"XXXXX",IFERROR(SUMIFS(D$2:D890,J$2:J890,J890)-SUMIFS(E$2:E890,J$2:J890,J890)+VLOOKUP(J890,Master!B$1:F$101,5,FALSE),IF(H890&gt;EOF,"","Balance"))),IF(H890&gt;EOF,"","Balance"))</f>
        <v>37</v>
      </c>
      <c r="H890" s="45">
        <f ca="1">IFERROR(IF(COUNTIF(H$2:H889,H889)&gt;VLOOKUP(H889,LC,2,FALSE),H889+1,H889),"")</f>
        <v>49</v>
      </c>
      <c r="I890" s="45">
        <f ca="1">IFERROR(VLOOKUP(H890,IF(H890=H889,INDIRECT("JournalEntry!"&amp;JournalEntry!D$2214&amp;I889+1&amp;JournalEntry!L$2214),INDIRECT("JournalEntry!"&amp;JournalEntry!C$2214)),2,FALSE),"")</f>
        <v>877</v>
      </c>
      <c r="J890" s="191" t="str">
        <f t="shared" ca="1" si="97"/>
        <v> Licenses </v>
      </c>
    </row>
    <row r="891" spans="1:10">
      <c r="A891" s="205">
        <f t="shared" ca="1" si="98"/>
        <v>457</v>
      </c>
      <c r="B891" s="203">
        <f t="shared" ca="1" si="92"/>
        <v>41175</v>
      </c>
      <c r="C891" s="304" t="str">
        <f t="shared" ca="1" si="93"/>
        <v>By Cash Rs/-4</v>
      </c>
      <c r="D891" s="192">
        <f t="shared" ca="1" si="94"/>
        <v>4</v>
      </c>
      <c r="E891" s="192">
        <f t="shared" ca="1" si="95"/>
        <v>0</v>
      </c>
      <c r="F891" s="193">
        <f t="shared" ca="1" si="96"/>
        <v>0</v>
      </c>
      <c r="G891" s="80">
        <f ca="1">IFERROR(IF(AND(ABS(SUMIFS(D$2:D891,J$2:J891,J891)-SUMIFS(E$2:E891,J$2:J891,J891)+VLOOKUP(J891,Master!B$1:F$101,5,FALSE))&gt;1000,CD&lt;&gt;PD),"XXXXX",IFERROR(SUMIFS(D$2:D891,J$2:J891,J891)-SUMIFS(E$2:E891,J$2:J891,J891)+VLOOKUP(J891,Master!B$1:F$101,5,FALSE),IF(H891&gt;EOF,"","Balance"))),IF(H891&gt;EOF,"","Balance"))</f>
        <v>41</v>
      </c>
      <c r="H891" s="45">
        <f ca="1">IFERROR(IF(COUNTIF(H$2:H890,H890)&gt;VLOOKUP(H890,LC,2,FALSE),H890+1,H890),"")</f>
        <v>49</v>
      </c>
      <c r="I891" s="45">
        <f ca="1">IFERROR(VLOOKUP(H891,IF(H891=H890,INDIRECT("JournalEntry!"&amp;JournalEntry!D$2214&amp;I890+1&amp;JournalEntry!L$2214),INDIRECT("JournalEntry!"&amp;JournalEntry!C$2214)),2,FALSE),"")</f>
        <v>915</v>
      </c>
      <c r="J891" s="191" t="str">
        <f t="shared" ca="1" si="97"/>
        <v> Licenses </v>
      </c>
    </row>
    <row r="892" spans="1:10">
      <c r="A892" s="205">
        <f t="shared" ca="1" si="98"/>
        <v>476</v>
      </c>
      <c r="B892" s="203">
        <f t="shared" ca="1" si="92"/>
        <v>41107</v>
      </c>
      <c r="C892" s="304" t="str">
        <f t="shared" ca="1" si="93"/>
        <v>By Cash Rs/-6</v>
      </c>
      <c r="D892" s="192">
        <f t="shared" ca="1" si="94"/>
        <v>6</v>
      </c>
      <c r="E892" s="192">
        <f t="shared" ca="1" si="95"/>
        <v>0</v>
      </c>
      <c r="F892" s="193">
        <f t="shared" ca="1" si="96"/>
        <v>0</v>
      </c>
      <c r="G892" s="80">
        <f ca="1">IFERROR(IF(AND(ABS(SUMIFS(D$2:D892,J$2:J892,J892)-SUMIFS(E$2:E892,J$2:J892,J892)+VLOOKUP(J892,Master!B$1:F$101,5,FALSE))&gt;1000,CD&lt;&gt;PD),"XXXXX",IFERROR(SUMIFS(D$2:D892,J$2:J892,J892)-SUMIFS(E$2:E892,J$2:J892,J892)+VLOOKUP(J892,Master!B$1:F$101,5,FALSE),IF(H892&gt;EOF,"","Balance"))),IF(H892&gt;EOF,"","Balance"))</f>
        <v>47</v>
      </c>
      <c r="H892" s="45">
        <f ca="1">IFERROR(IF(COUNTIF(H$2:H891,H891)&gt;VLOOKUP(H891,LC,2,FALSE),H891+1,H891),"")</f>
        <v>49</v>
      </c>
      <c r="I892" s="45">
        <f ca="1">IFERROR(VLOOKUP(H892,IF(H892=H891,INDIRECT("JournalEntry!"&amp;JournalEntry!D$2214&amp;I891+1&amp;JournalEntry!L$2214),INDIRECT("JournalEntry!"&amp;JournalEntry!C$2214)),2,FALSE),"")</f>
        <v>953</v>
      </c>
      <c r="J892" s="191" t="str">
        <f t="shared" ca="1" si="97"/>
        <v> Licenses </v>
      </c>
    </row>
    <row r="893" spans="1:10">
      <c r="A893" s="205">
        <f t="shared" ca="1" si="98"/>
        <v>495</v>
      </c>
      <c r="B893" s="203">
        <f t="shared" ca="1" si="92"/>
        <v>41065</v>
      </c>
      <c r="C893" s="304" t="str">
        <f t="shared" ca="1" si="93"/>
        <v>By Cash Rs/-6</v>
      </c>
      <c r="D893" s="192">
        <f t="shared" ca="1" si="94"/>
        <v>6</v>
      </c>
      <c r="E893" s="192">
        <f t="shared" ca="1" si="95"/>
        <v>0</v>
      </c>
      <c r="F893" s="193">
        <f t="shared" ca="1" si="96"/>
        <v>0</v>
      </c>
      <c r="G893" s="80">
        <f ca="1">IFERROR(IF(AND(ABS(SUMIFS(D$2:D893,J$2:J893,J893)-SUMIFS(E$2:E893,J$2:J893,J893)+VLOOKUP(J893,Master!B$1:F$101,5,FALSE))&gt;1000,CD&lt;&gt;PD),"XXXXX",IFERROR(SUMIFS(D$2:D893,J$2:J893,J893)-SUMIFS(E$2:E893,J$2:J893,J893)+VLOOKUP(J893,Master!B$1:F$101,5,FALSE),IF(H893&gt;EOF,"","Balance"))),IF(H893&gt;EOF,"","Balance"))</f>
        <v>53</v>
      </c>
      <c r="H893" s="45">
        <f ca="1">IFERROR(IF(COUNTIF(H$2:H892,H892)&gt;VLOOKUP(H892,LC,2,FALSE),H892+1,H892),"")</f>
        <v>49</v>
      </c>
      <c r="I893" s="45">
        <f ca="1">IFERROR(VLOOKUP(H893,IF(H893=H892,INDIRECT("JournalEntry!"&amp;JournalEntry!D$2214&amp;I892+1&amp;JournalEntry!L$2214),INDIRECT("JournalEntry!"&amp;JournalEntry!C$2214)),2,FALSE),"")</f>
        <v>991</v>
      </c>
      <c r="J893" s="191" t="str">
        <f t="shared" ca="1" si="97"/>
        <v> Licenses </v>
      </c>
    </row>
    <row r="894" spans="1:10">
      <c r="A894" s="205">
        <f t="shared" ca="1" si="98"/>
        <v>0</v>
      </c>
      <c r="B894" s="203" t="str">
        <f t="shared" ca="1" si="92"/>
        <v/>
      </c>
      <c r="C894" s="304">
        <f t="shared" ca="1" si="93"/>
        <v>0</v>
      </c>
      <c r="D894" s="192">
        <f t="shared" ca="1" si="94"/>
        <v>0</v>
      </c>
      <c r="E894" s="192">
        <f t="shared" ca="1" si="95"/>
        <v>0</v>
      </c>
      <c r="F894" s="193">
        <f t="shared" ca="1" si="96"/>
        <v>0</v>
      </c>
      <c r="G894" s="80">
        <f ca="1">IFERROR(IF(AND(ABS(SUMIFS(D$2:D894,J$2:J894,J894)-SUMIFS(E$2:E894,J$2:J894,J894)+VLOOKUP(J894,Master!B$1:F$101,5,FALSE))&gt;1000,CD&lt;&gt;PD),"XXXXX",IFERROR(SUMIFS(D$2:D894,J$2:J894,J894)-SUMIFS(E$2:E894,J$2:J894,J894)+VLOOKUP(J894,Master!B$1:F$101,5,FALSE),IF(H894&gt;EOF,"","Balance"))),IF(H894&gt;EOF,"","Balance"))</f>
        <v>53</v>
      </c>
      <c r="H894" s="45">
        <f ca="1">IFERROR(IF(COUNTIF(H$2:H893,H893)&gt;VLOOKUP(H893,LC,2,FALSE),H893+1,H893),"")</f>
        <v>49</v>
      </c>
      <c r="I894" s="45">
        <f ca="1">IFERROR(VLOOKUP(H894,IF(H894=H893,INDIRECT("JournalEntry!"&amp;JournalEntry!D$2214&amp;I893+1&amp;JournalEntry!L$2214),INDIRECT("JournalEntry!"&amp;JournalEntry!C$2214)),2,FALSE),"")</f>
        <v>2149</v>
      </c>
      <c r="J894" s="191" t="str">
        <f t="shared" ca="1" si="97"/>
        <v> Licenses </v>
      </c>
    </row>
    <row r="895" spans="1:10">
      <c r="A895" s="205" t="str">
        <f t="shared" ca="1" si="98"/>
        <v>JNL No</v>
      </c>
      <c r="B895" s="203" t="str">
        <f t="shared" ca="1" si="92"/>
        <v>Date</v>
      </c>
      <c r="C895" s="304" t="str">
        <f t="shared" ca="1" si="93"/>
        <v>Particulars of  Loss on NSF Checks </v>
      </c>
      <c r="D895" s="192" t="str">
        <f t="shared" ca="1" si="94"/>
        <v>Dr</v>
      </c>
      <c r="E895" s="192" t="str">
        <f t="shared" ca="1" si="95"/>
        <v>Cr</v>
      </c>
      <c r="F895" s="193" t="str">
        <f t="shared" ca="1" si="96"/>
        <v>Narration</v>
      </c>
      <c r="G895" s="80" t="str">
        <f ca="1">IFERROR(IF(AND(ABS(SUMIFS(D$2:D895,J$2:J895,J895)-SUMIFS(E$2:E895,J$2:J895,J895)+VLOOKUP(J895,Master!B$1:F$101,5,FALSE))&gt;1000,CD&lt;&gt;PD),"XXXXX",IFERROR(SUMIFS(D$2:D895,J$2:J895,J895)-SUMIFS(E$2:E895,J$2:J895,J895)+VLOOKUP(J895,Master!B$1:F$101,5,FALSE),IF(H895&gt;EOF,"","Balance"))),IF(H895&gt;EOF,"","Balance"))</f>
        <v>Balance</v>
      </c>
      <c r="H895" s="45">
        <f ca="1">IFERROR(IF(COUNTIF(H$2:H894,H894)&gt;VLOOKUP(H894,LC,2,FALSE),H894+1,H894),"")</f>
        <v>49</v>
      </c>
      <c r="I895" s="45" t="str">
        <f ca="1">IFERROR(VLOOKUP(H895,IF(H895=H894,INDIRECT("JournalEntry!"&amp;JournalEntry!D$2214&amp;I894+1&amp;JournalEntry!L$2214),INDIRECT("JournalEntry!"&amp;JournalEntry!C$2214)),2,FALSE),"")</f>
        <v/>
      </c>
      <c r="J895" s="191" t="str">
        <f t="shared" ca="1" si="97"/>
        <v>Ledger</v>
      </c>
    </row>
    <row r="896" spans="1:10">
      <c r="A896" s="205">
        <f t="shared" ca="1" si="98"/>
        <v>178</v>
      </c>
      <c r="B896" s="203">
        <f t="shared" ca="1" si="92"/>
        <v>41204</v>
      </c>
      <c r="C896" s="304" t="str">
        <f t="shared" ca="1" si="93"/>
        <v>By Cash Rs/-8</v>
      </c>
      <c r="D896" s="192">
        <f t="shared" ca="1" si="94"/>
        <v>8</v>
      </c>
      <c r="E896" s="192">
        <f t="shared" ca="1" si="95"/>
        <v>0</v>
      </c>
      <c r="F896" s="193">
        <f t="shared" ca="1" si="96"/>
        <v>0</v>
      </c>
      <c r="G896" s="80">
        <f ca="1">IFERROR(IF(AND(ABS(SUMIFS(D$2:D896,J$2:J896,J896)-SUMIFS(E$2:E896,J$2:J896,J896)+VLOOKUP(J896,Master!B$1:F$101,5,FALSE))&gt;1000,CD&lt;&gt;PD),"XXXXX",IFERROR(SUMIFS(D$2:D896,J$2:J896,J896)-SUMIFS(E$2:E896,J$2:J896,J896)+VLOOKUP(J896,Master!B$1:F$101,5,FALSE),IF(H896&gt;EOF,"","Balance"))),IF(H896&gt;EOF,"","Balance"))</f>
        <v>8</v>
      </c>
      <c r="H896" s="45">
        <f ca="1">IFERROR(IF(COUNTIF(H$2:H895,H895)&gt;VLOOKUP(H895,LC,2,FALSE),H895+1,H895),"")</f>
        <v>50</v>
      </c>
      <c r="I896" s="45">
        <f ca="1">IFERROR(VLOOKUP(H896,IF(H896=H895,INDIRECT("JournalEntry!"&amp;JournalEntry!D$2214&amp;I895+1&amp;JournalEntry!L$2214),INDIRECT("JournalEntry!"&amp;JournalEntry!C$2214)),2,FALSE),"")</f>
        <v>356</v>
      </c>
      <c r="J896" s="191" t="str">
        <f t="shared" ca="1" si="97"/>
        <v> Loss on NSF Checks </v>
      </c>
    </row>
    <row r="897" spans="1:10">
      <c r="A897" s="205">
        <f t="shared" ca="1" si="98"/>
        <v>0</v>
      </c>
      <c r="B897" s="203" t="str">
        <f t="shared" ca="1" si="92"/>
        <v/>
      </c>
      <c r="C897" s="304">
        <f t="shared" ca="1" si="93"/>
        <v>0</v>
      </c>
      <c r="D897" s="192">
        <f t="shared" ca="1" si="94"/>
        <v>0</v>
      </c>
      <c r="E897" s="192">
        <f t="shared" ca="1" si="95"/>
        <v>0</v>
      </c>
      <c r="F897" s="193">
        <f t="shared" ca="1" si="96"/>
        <v>0</v>
      </c>
      <c r="G897" s="80">
        <f ca="1">IFERROR(IF(AND(ABS(SUMIFS(D$2:D897,J$2:J897,J897)-SUMIFS(E$2:E897,J$2:J897,J897)+VLOOKUP(J897,Master!B$1:F$101,5,FALSE))&gt;1000,CD&lt;&gt;PD),"XXXXX",IFERROR(SUMIFS(D$2:D897,J$2:J897,J897)-SUMIFS(E$2:E897,J$2:J897,J897)+VLOOKUP(J897,Master!B$1:F$101,5,FALSE),IF(H897&gt;EOF,"","Balance"))),IF(H897&gt;EOF,"","Balance"))</f>
        <v>8</v>
      </c>
      <c r="H897" s="45">
        <f ca="1">IFERROR(IF(COUNTIF(H$2:H896,H896)&gt;VLOOKUP(H896,LC,2,FALSE),H896+1,H896),"")</f>
        <v>50</v>
      </c>
      <c r="I897" s="45">
        <f ca="1">IFERROR(VLOOKUP(H897,IF(H897=H896,INDIRECT("JournalEntry!"&amp;JournalEntry!D$2214&amp;I896+1&amp;JournalEntry!L$2214),INDIRECT("JournalEntry!"&amp;JournalEntry!C$2214)),2,FALSE),"")</f>
        <v>2150</v>
      </c>
      <c r="J897" s="191" t="str">
        <f t="shared" ca="1" si="97"/>
        <v> Loss on NSF Checks </v>
      </c>
    </row>
    <row r="898" spans="1:10">
      <c r="A898" s="205" t="str">
        <f t="shared" ca="1" si="98"/>
        <v>JNL No</v>
      </c>
      <c r="B898" s="203" t="str">
        <f t="shared" ref="B898:B920" ca="1" si="99">IFERROR(INDIRECT("JournalEntry!j"&amp;I898),IF(H898&gt;EOF,"","Date"))</f>
        <v>Date</v>
      </c>
      <c r="C898" s="304" t="str">
        <f t="shared" ref="C898:C920" ca="1" si="100">IFERROR(INDIRECT("JournalEntry!k"&amp;I898),IF(H898&gt;EOF,"","Particulars of "&amp; VLOOKUP(H898+1,LR,3,FALSE)))</f>
        <v>Particulars of  Magazine Subscriptions </v>
      </c>
      <c r="D898" s="192" t="str">
        <f t="shared" ref="D898:D920" ca="1" si="101">IFERROR(INDIRECT("JournalEntry!d"&amp;I898),IF(H898&gt;EOF,"","Dr"))</f>
        <v>Dr</v>
      </c>
      <c r="E898" s="192" t="str">
        <f t="shared" ref="E898:E920" ca="1" si="102">IFERROR(INDIRECT("JournalEntry!e"&amp;I898),IF(H898&gt;EOF,"","Cr"))</f>
        <v>Cr</v>
      </c>
      <c r="F898" s="193" t="str">
        <f t="shared" ref="F898:F920" ca="1" si="103">IFERROR(INDIRECT("JournalEntry!f"&amp;I898),IF(H898&gt;EOF,"","Narration"))</f>
        <v>Narration</v>
      </c>
      <c r="G898" s="80" t="str">
        <f ca="1">IFERROR(IF(AND(ABS(SUMIFS(D$2:D898,J$2:J898,J898)-SUMIFS(E$2:E898,J$2:J898,J898)+VLOOKUP(J898,Master!B$1:F$101,5,FALSE))&gt;1000,CD&lt;&gt;PD),"XXXXX",IFERROR(SUMIFS(D$2:D898,J$2:J898,J898)-SUMIFS(E$2:E898,J$2:J898,J898)+VLOOKUP(J898,Master!B$1:F$101,5,FALSE),IF(H898&gt;EOF,"","Balance"))),IF(H898&gt;EOF,"","Balance"))</f>
        <v>Balance</v>
      </c>
      <c r="H898" s="45">
        <f ca="1">IFERROR(IF(COUNTIF(H$2:H897,H897)&gt;VLOOKUP(H897,LC,2,FALSE),H897+1,H897),"")</f>
        <v>50</v>
      </c>
      <c r="I898" s="45" t="str">
        <f ca="1">IFERROR(VLOOKUP(H898,IF(H898=H897,INDIRECT("JournalEntry!"&amp;JournalEntry!D$2214&amp;I897+1&amp;JournalEntry!L$2214),INDIRECT("JournalEntry!"&amp;JournalEntry!C$2214)),2,FALSE),"")</f>
        <v/>
      </c>
      <c r="J898" s="191" t="str">
        <f t="shared" ref="J898:J961" ca="1" si="104">IFERROR(INDIRECT("JournalEntry!c"&amp;I898),IF(H898&gt;EOF,"","Ledger"))</f>
        <v>Ledger</v>
      </c>
    </row>
    <row r="899" spans="1:10">
      <c r="A899" s="205">
        <f t="shared" ref="A899:A920" ca="1" si="105">IFERROR(INDIRECT("JournalEntry!a"&amp;I899),IF(H899&gt;EOF,"","JNL No"))</f>
        <v>344</v>
      </c>
      <c r="B899" s="203">
        <f t="shared" ca="1" si="99"/>
        <v>41254</v>
      </c>
      <c r="C899" s="304" t="str">
        <f t="shared" ca="1" si="100"/>
        <v>By Cash Rs/-3</v>
      </c>
      <c r="D899" s="192">
        <f t="shared" ca="1" si="101"/>
        <v>3</v>
      </c>
      <c r="E899" s="192">
        <f t="shared" ca="1" si="102"/>
        <v>0</v>
      </c>
      <c r="F899" s="193">
        <f t="shared" ca="1" si="103"/>
        <v>0</v>
      </c>
      <c r="G899" s="80">
        <f ca="1">IFERROR(IF(AND(ABS(SUMIFS(D$2:D899,J$2:J899,J899)-SUMIFS(E$2:E899,J$2:J899,J899)+VLOOKUP(J899,Master!B$1:F$101,5,FALSE))&gt;1000,CD&lt;&gt;PD),"XXXXX",IFERROR(SUMIFS(D$2:D899,J$2:J899,J899)-SUMIFS(E$2:E899,J$2:J899,J899)+VLOOKUP(J899,Master!B$1:F$101,5,FALSE),IF(H899&gt;EOF,"","Balance"))),IF(H899&gt;EOF,"","Balance"))</f>
        <v>3</v>
      </c>
      <c r="H899" s="45">
        <f ca="1">IFERROR(IF(COUNTIF(H$2:H898,H898)&gt;VLOOKUP(H898,LC,2,FALSE),H898+1,H898),"")</f>
        <v>51</v>
      </c>
      <c r="I899" s="45">
        <f ca="1">IFERROR(VLOOKUP(H899,IF(H899=H898,INDIRECT("JournalEntry!"&amp;JournalEntry!D$2214&amp;I898+1&amp;JournalEntry!L$2214),INDIRECT("JournalEntry!"&amp;JournalEntry!C$2214)),2,FALSE),"")</f>
        <v>689</v>
      </c>
      <c r="J899" s="191" t="str">
        <f t="shared" ca="1" si="104"/>
        <v> Magazine Subscriptions </v>
      </c>
    </row>
    <row r="900" spans="1:10">
      <c r="A900" s="205">
        <f t="shared" ca="1" si="105"/>
        <v>363</v>
      </c>
      <c r="B900" s="203">
        <f t="shared" ca="1" si="99"/>
        <v>41068</v>
      </c>
      <c r="C900" s="304" t="str">
        <f t="shared" ca="1" si="100"/>
        <v>By Cash Rs/-5</v>
      </c>
      <c r="D900" s="192">
        <f t="shared" ca="1" si="101"/>
        <v>5</v>
      </c>
      <c r="E900" s="192">
        <f t="shared" ca="1" si="102"/>
        <v>0</v>
      </c>
      <c r="F900" s="193">
        <f t="shared" ca="1" si="103"/>
        <v>0</v>
      </c>
      <c r="G900" s="80">
        <f ca="1">IFERROR(IF(AND(ABS(SUMIFS(D$2:D900,J$2:J900,J900)-SUMIFS(E$2:E900,J$2:J900,J900)+VLOOKUP(J900,Master!B$1:F$101,5,FALSE))&gt;1000,CD&lt;&gt;PD),"XXXXX",IFERROR(SUMIFS(D$2:D900,J$2:J900,J900)-SUMIFS(E$2:E900,J$2:J900,J900)+VLOOKUP(J900,Master!B$1:F$101,5,FALSE),IF(H900&gt;EOF,"","Balance"))),IF(H900&gt;EOF,"","Balance"))</f>
        <v>8</v>
      </c>
      <c r="H900" s="45">
        <f ca="1">IFERROR(IF(COUNTIF(H$2:H899,H899)&gt;VLOOKUP(H899,LC,2,FALSE),H899+1,H899),"")</f>
        <v>51</v>
      </c>
      <c r="I900" s="45">
        <f ca="1">IFERROR(VLOOKUP(H900,IF(H900=H899,INDIRECT("JournalEntry!"&amp;JournalEntry!D$2214&amp;I899+1&amp;JournalEntry!L$2214),INDIRECT("JournalEntry!"&amp;JournalEntry!C$2214)),2,FALSE),"")</f>
        <v>727</v>
      </c>
      <c r="J900" s="191" t="str">
        <f t="shared" ca="1" si="104"/>
        <v> Magazine Subscriptions </v>
      </c>
    </row>
    <row r="901" spans="1:10">
      <c r="A901" s="306">
        <f t="shared" ca="1" si="105"/>
        <v>382</v>
      </c>
      <c r="B901" s="203">
        <f t="shared" ca="1" si="99"/>
        <v>41123</v>
      </c>
      <c r="C901" s="304" t="str">
        <f t="shared" ca="1" si="100"/>
        <v>By Cash Rs/-10</v>
      </c>
      <c r="D901" s="192">
        <f t="shared" ca="1" si="101"/>
        <v>10</v>
      </c>
      <c r="E901" s="192">
        <f t="shared" ca="1" si="102"/>
        <v>0</v>
      </c>
      <c r="F901" s="193">
        <f t="shared" ca="1" si="103"/>
        <v>0</v>
      </c>
      <c r="G901" s="80">
        <f ca="1">IFERROR(IF(AND(ABS(SUMIFS(D$2:D901,J$2:J901,J901)-SUMIFS(E$2:E901,J$2:J901,J901)+VLOOKUP(J901,Master!B$1:F$101,5,FALSE))&gt;1000,CD&lt;&gt;PD),"XXXXX",IFERROR(SUMIFS(D$2:D901,J$2:J901,J901)-SUMIFS(E$2:E901,J$2:J901,J901)+VLOOKUP(J901,Master!B$1:F$101,5,FALSE),IF(H901&gt;EOF,"","Balance"))),IF(H901&gt;EOF,"","Balance"))</f>
        <v>18</v>
      </c>
      <c r="H901" s="45">
        <f ca="1">IFERROR(IF(COUNTIF(H$2:H900,H900)&gt;VLOOKUP(H900,LC,2,FALSE),H900+1,H900),"")</f>
        <v>51</v>
      </c>
      <c r="I901" s="45">
        <f ca="1">IFERROR(VLOOKUP(H901,IF(H901=H900,INDIRECT("JournalEntry!"&amp;JournalEntry!D$2214&amp;I900+1&amp;JournalEntry!L$2214),INDIRECT("JournalEntry!"&amp;JournalEntry!C$2214)),2,FALSE),"")</f>
        <v>765</v>
      </c>
      <c r="J901" s="191" t="str">
        <f t="shared" ca="1" si="104"/>
        <v> Magazine Subscriptions </v>
      </c>
    </row>
    <row r="902" spans="1:10">
      <c r="A902" s="205">
        <f t="shared" ca="1" si="105"/>
        <v>401</v>
      </c>
      <c r="B902" s="203">
        <f t="shared" ca="1" si="99"/>
        <v>41020</v>
      </c>
      <c r="C902" s="304" t="str">
        <f t="shared" ca="1" si="100"/>
        <v>By Cash Rs/-9</v>
      </c>
      <c r="D902" s="192">
        <f t="shared" ca="1" si="101"/>
        <v>9</v>
      </c>
      <c r="E902" s="192">
        <f t="shared" ca="1" si="102"/>
        <v>0</v>
      </c>
      <c r="F902" s="193">
        <f t="shared" ca="1" si="103"/>
        <v>0</v>
      </c>
      <c r="G902" s="80">
        <f ca="1">IFERROR(IF(AND(ABS(SUMIFS(D$2:D902,J$2:J902,J902)-SUMIFS(E$2:E902,J$2:J902,J902)+VLOOKUP(J902,Master!B$1:F$101,5,FALSE))&gt;1000,CD&lt;&gt;PD),"XXXXX",IFERROR(SUMIFS(D$2:D902,J$2:J902,J902)-SUMIFS(E$2:E902,J$2:J902,J902)+VLOOKUP(J902,Master!B$1:F$101,5,FALSE),IF(H902&gt;EOF,"","Balance"))),IF(H902&gt;EOF,"","Balance"))</f>
        <v>27</v>
      </c>
      <c r="H902" s="45">
        <f ca="1">IFERROR(IF(COUNTIF(H$2:H901,H901)&gt;VLOOKUP(H901,LC,2,FALSE),H901+1,H901),"")</f>
        <v>51</v>
      </c>
      <c r="I902" s="45">
        <f ca="1">IFERROR(VLOOKUP(H902,IF(H902=H901,INDIRECT("JournalEntry!"&amp;JournalEntry!D$2214&amp;I901+1&amp;JournalEntry!L$2214),INDIRECT("JournalEntry!"&amp;JournalEntry!C$2214)),2,FALSE),"")</f>
        <v>803</v>
      </c>
      <c r="J902" s="191" t="str">
        <f t="shared" ca="1" si="104"/>
        <v> Magazine Subscriptions </v>
      </c>
    </row>
    <row r="903" spans="1:10">
      <c r="A903" s="205">
        <f t="shared" ca="1" si="105"/>
        <v>420</v>
      </c>
      <c r="B903" s="203">
        <f t="shared" ca="1" si="99"/>
        <v>41223</v>
      </c>
      <c r="C903" s="304" t="str">
        <f t="shared" ca="1" si="100"/>
        <v>By Cash Rs/-3</v>
      </c>
      <c r="D903" s="192">
        <f t="shared" ca="1" si="101"/>
        <v>3</v>
      </c>
      <c r="E903" s="192">
        <f t="shared" ca="1" si="102"/>
        <v>0</v>
      </c>
      <c r="F903" s="193">
        <f t="shared" ca="1" si="103"/>
        <v>0</v>
      </c>
      <c r="G903" s="80">
        <f ca="1">IFERROR(IF(AND(ABS(SUMIFS(D$2:D903,J$2:J903,J903)-SUMIFS(E$2:E903,J$2:J903,J903)+VLOOKUP(J903,Master!B$1:F$101,5,FALSE))&gt;1000,CD&lt;&gt;PD),"XXXXX",IFERROR(SUMIFS(D$2:D903,J$2:J903,J903)-SUMIFS(E$2:E903,J$2:J903,J903)+VLOOKUP(J903,Master!B$1:F$101,5,FALSE),IF(H903&gt;EOF,"","Balance"))),IF(H903&gt;EOF,"","Balance"))</f>
        <v>30</v>
      </c>
      <c r="H903" s="45">
        <f ca="1">IFERROR(IF(COUNTIF(H$2:H902,H902)&gt;VLOOKUP(H902,LC,2,FALSE),H902+1,H902),"")</f>
        <v>51</v>
      </c>
      <c r="I903" s="45">
        <f ca="1">IFERROR(VLOOKUP(H903,IF(H903=H902,INDIRECT("JournalEntry!"&amp;JournalEntry!D$2214&amp;I902+1&amp;JournalEntry!L$2214),INDIRECT("JournalEntry!"&amp;JournalEntry!C$2214)),2,FALSE),"")</f>
        <v>841</v>
      </c>
      <c r="J903" s="191" t="str">
        <f t="shared" ca="1" si="104"/>
        <v> Magazine Subscriptions </v>
      </c>
    </row>
    <row r="904" spans="1:10">
      <c r="A904" s="205">
        <f t="shared" ca="1" si="105"/>
        <v>439</v>
      </c>
      <c r="B904" s="203">
        <f t="shared" ca="1" si="99"/>
        <v>41191</v>
      </c>
      <c r="C904" s="304" t="str">
        <f t="shared" ca="1" si="100"/>
        <v>By Cash Rs/-9</v>
      </c>
      <c r="D904" s="192">
        <f t="shared" ca="1" si="101"/>
        <v>9</v>
      </c>
      <c r="E904" s="192">
        <f t="shared" ca="1" si="102"/>
        <v>0</v>
      </c>
      <c r="F904" s="193">
        <f t="shared" ca="1" si="103"/>
        <v>0</v>
      </c>
      <c r="G904" s="80">
        <f ca="1">IFERROR(IF(AND(ABS(SUMIFS(D$2:D904,J$2:J904,J904)-SUMIFS(E$2:E904,J$2:J904,J904)+VLOOKUP(J904,Master!B$1:F$101,5,FALSE))&gt;1000,CD&lt;&gt;PD),"XXXXX",IFERROR(SUMIFS(D$2:D904,J$2:J904,J904)-SUMIFS(E$2:E904,J$2:J904,J904)+VLOOKUP(J904,Master!B$1:F$101,5,FALSE),IF(H904&gt;EOF,"","Balance"))),IF(H904&gt;EOF,"","Balance"))</f>
        <v>39</v>
      </c>
      <c r="H904" s="45">
        <f ca="1">IFERROR(IF(COUNTIF(H$2:H903,H903)&gt;VLOOKUP(H903,LC,2,FALSE),H903+1,H903),"")</f>
        <v>51</v>
      </c>
      <c r="I904" s="45">
        <f ca="1">IFERROR(VLOOKUP(H904,IF(H904=H903,INDIRECT("JournalEntry!"&amp;JournalEntry!D$2214&amp;I903+1&amp;JournalEntry!L$2214),INDIRECT("JournalEntry!"&amp;JournalEntry!C$2214)),2,FALSE),"")</f>
        <v>879</v>
      </c>
      <c r="J904" s="191" t="str">
        <f t="shared" ca="1" si="104"/>
        <v> Magazine Subscriptions </v>
      </c>
    </row>
    <row r="905" spans="1:10">
      <c r="A905" s="205">
        <f t="shared" ca="1" si="105"/>
        <v>458</v>
      </c>
      <c r="B905" s="203">
        <f t="shared" ca="1" si="99"/>
        <v>41154</v>
      </c>
      <c r="C905" s="304" t="str">
        <f t="shared" ca="1" si="100"/>
        <v>By Cash Rs/-8</v>
      </c>
      <c r="D905" s="192">
        <f t="shared" ca="1" si="101"/>
        <v>8</v>
      </c>
      <c r="E905" s="192">
        <f t="shared" ca="1" si="102"/>
        <v>0</v>
      </c>
      <c r="F905" s="193">
        <f t="shared" ca="1" si="103"/>
        <v>0</v>
      </c>
      <c r="G905" s="80">
        <f ca="1">IFERROR(IF(AND(ABS(SUMIFS(D$2:D905,J$2:J905,J905)-SUMIFS(E$2:E905,J$2:J905,J905)+VLOOKUP(J905,Master!B$1:F$101,5,FALSE))&gt;1000,CD&lt;&gt;PD),"XXXXX",IFERROR(SUMIFS(D$2:D905,J$2:J905,J905)-SUMIFS(E$2:E905,J$2:J905,J905)+VLOOKUP(J905,Master!B$1:F$101,5,FALSE),IF(H905&gt;EOF,"","Balance"))),IF(H905&gt;EOF,"","Balance"))</f>
        <v>47</v>
      </c>
      <c r="H905" s="45">
        <f ca="1">IFERROR(IF(COUNTIF(H$2:H904,H904)&gt;VLOOKUP(H904,LC,2,FALSE),H904+1,H904),"")</f>
        <v>51</v>
      </c>
      <c r="I905" s="45">
        <f ca="1">IFERROR(VLOOKUP(H905,IF(H905=H904,INDIRECT("JournalEntry!"&amp;JournalEntry!D$2214&amp;I904+1&amp;JournalEntry!L$2214),INDIRECT("JournalEntry!"&amp;JournalEntry!C$2214)),2,FALSE),"")</f>
        <v>917</v>
      </c>
      <c r="J905" s="191" t="str">
        <f t="shared" ca="1" si="104"/>
        <v> Magazine Subscriptions </v>
      </c>
    </row>
    <row r="906" spans="1:10">
      <c r="A906" s="205">
        <f t="shared" ca="1" si="105"/>
        <v>477</v>
      </c>
      <c r="B906" s="203">
        <f t="shared" ca="1" si="99"/>
        <v>41077</v>
      </c>
      <c r="C906" s="304" t="str">
        <f t="shared" ca="1" si="100"/>
        <v>By Cash Rs/-7</v>
      </c>
      <c r="D906" s="192">
        <f t="shared" ca="1" si="101"/>
        <v>7</v>
      </c>
      <c r="E906" s="192">
        <f t="shared" ca="1" si="102"/>
        <v>0</v>
      </c>
      <c r="F906" s="193">
        <f t="shared" ca="1" si="103"/>
        <v>0</v>
      </c>
      <c r="G906" s="80">
        <f ca="1">IFERROR(IF(AND(ABS(SUMIFS(D$2:D906,J$2:J906,J906)-SUMIFS(E$2:E906,J$2:J906,J906)+VLOOKUP(J906,Master!B$1:F$101,5,FALSE))&gt;1000,CD&lt;&gt;PD),"XXXXX",IFERROR(SUMIFS(D$2:D906,J$2:J906,J906)-SUMIFS(E$2:E906,J$2:J906,J906)+VLOOKUP(J906,Master!B$1:F$101,5,FALSE),IF(H906&gt;EOF,"","Balance"))),IF(H906&gt;EOF,"","Balance"))</f>
        <v>54</v>
      </c>
      <c r="H906" s="45">
        <f ca="1">IFERROR(IF(COUNTIF(H$2:H905,H905)&gt;VLOOKUP(H905,LC,2,FALSE),H905+1,H905),"")</f>
        <v>51</v>
      </c>
      <c r="I906" s="45">
        <f ca="1">IFERROR(VLOOKUP(H906,IF(H906=H905,INDIRECT("JournalEntry!"&amp;JournalEntry!D$2214&amp;I905+1&amp;JournalEntry!L$2214),INDIRECT("JournalEntry!"&amp;JournalEntry!C$2214)),2,FALSE),"")</f>
        <v>955</v>
      </c>
      <c r="J906" s="191" t="str">
        <f t="shared" ca="1" si="104"/>
        <v> Magazine Subscriptions </v>
      </c>
    </row>
    <row r="907" spans="1:10">
      <c r="A907" s="205">
        <f t="shared" ca="1" si="105"/>
        <v>496</v>
      </c>
      <c r="B907" s="203">
        <f t="shared" ca="1" si="99"/>
        <v>41244</v>
      </c>
      <c r="C907" s="304" t="str">
        <f t="shared" ca="1" si="100"/>
        <v>By Cash Rs/-4</v>
      </c>
      <c r="D907" s="192">
        <f t="shared" ca="1" si="101"/>
        <v>4</v>
      </c>
      <c r="E907" s="192">
        <f t="shared" ca="1" si="102"/>
        <v>0</v>
      </c>
      <c r="F907" s="193">
        <f t="shared" ca="1" si="103"/>
        <v>0</v>
      </c>
      <c r="G907" s="80">
        <f ca="1">IFERROR(IF(AND(ABS(SUMIFS(D$2:D907,J$2:J907,J907)-SUMIFS(E$2:E907,J$2:J907,J907)+VLOOKUP(J907,Master!B$1:F$101,5,FALSE))&gt;1000,CD&lt;&gt;PD),"XXXXX",IFERROR(SUMIFS(D$2:D907,J$2:J907,J907)-SUMIFS(E$2:E907,J$2:J907,J907)+VLOOKUP(J907,Master!B$1:F$101,5,FALSE),IF(H907&gt;EOF,"","Balance"))),IF(H907&gt;EOF,"","Balance"))</f>
        <v>58</v>
      </c>
      <c r="H907" s="45">
        <f ca="1">IFERROR(IF(COUNTIF(H$2:H906,H906)&gt;VLOOKUP(H906,LC,2,FALSE),H906+1,H906),"")</f>
        <v>51</v>
      </c>
      <c r="I907" s="45">
        <f ca="1">IFERROR(VLOOKUP(H907,IF(H907=H906,INDIRECT("JournalEntry!"&amp;JournalEntry!D$2214&amp;I906+1&amp;JournalEntry!L$2214),INDIRECT("JournalEntry!"&amp;JournalEntry!C$2214)),2,FALSE),"")</f>
        <v>993</v>
      </c>
      <c r="J907" s="191" t="str">
        <f t="shared" ca="1" si="104"/>
        <v> Magazine Subscriptions </v>
      </c>
    </row>
    <row r="908" spans="1:10">
      <c r="A908" s="205">
        <f t="shared" ca="1" si="105"/>
        <v>0</v>
      </c>
      <c r="B908" s="203" t="str">
        <f t="shared" ca="1" si="99"/>
        <v/>
      </c>
      <c r="C908" s="304">
        <f t="shared" ca="1" si="100"/>
        <v>0</v>
      </c>
      <c r="D908" s="192">
        <f t="shared" ca="1" si="101"/>
        <v>0</v>
      </c>
      <c r="E908" s="192">
        <f t="shared" ca="1" si="102"/>
        <v>0</v>
      </c>
      <c r="F908" s="193">
        <f t="shared" ca="1" si="103"/>
        <v>0</v>
      </c>
      <c r="G908" s="80">
        <f ca="1">IFERROR(IF(AND(ABS(SUMIFS(D$2:D908,J$2:J908,J908)-SUMIFS(E$2:E908,J$2:J908,J908)+VLOOKUP(J908,Master!B$1:F$101,5,FALSE))&gt;1000,CD&lt;&gt;PD),"XXXXX",IFERROR(SUMIFS(D$2:D908,J$2:J908,J908)-SUMIFS(E$2:E908,J$2:J908,J908)+VLOOKUP(J908,Master!B$1:F$101,5,FALSE),IF(H908&gt;EOF,"","Balance"))),IF(H908&gt;EOF,"","Balance"))</f>
        <v>58</v>
      </c>
      <c r="H908" s="45">
        <f ca="1">IFERROR(IF(COUNTIF(H$2:H907,H907)&gt;VLOOKUP(H907,LC,2,FALSE),H907+1,H907),"")</f>
        <v>51</v>
      </c>
      <c r="I908" s="45">
        <f ca="1">IFERROR(VLOOKUP(H908,IF(H908=H907,INDIRECT("JournalEntry!"&amp;JournalEntry!D$2214&amp;I907+1&amp;JournalEntry!L$2214),INDIRECT("JournalEntry!"&amp;JournalEntry!C$2214)),2,FALSE),"")</f>
        <v>2151</v>
      </c>
      <c r="J908" s="191" t="str">
        <f t="shared" ca="1" si="104"/>
        <v> Magazine Subscriptions </v>
      </c>
    </row>
    <row r="909" spans="1:10">
      <c r="A909" s="205" t="str">
        <f t="shared" ca="1" si="105"/>
        <v>JNL No</v>
      </c>
      <c r="B909" s="203" t="str">
        <f t="shared" ca="1" si="99"/>
        <v>Date</v>
      </c>
      <c r="C909" s="304" t="str">
        <f t="shared" ca="1" si="100"/>
        <v>Particulars of  Office Supplies</v>
      </c>
      <c r="D909" s="192" t="str">
        <f t="shared" ca="1" si="101"/>
        <v>Dr</v>
      </c>
      <c r="E909" s="192" t="str">
        <f t="shared" ca="1" si="102"/>
        <v>Cr</v>
      </c>
      <c r="F909" s="193" t="str">
        <f t="shared" ca="1" si="103"/>
        <v>Narration</v>
      </c>
      <c r="G909" s="80" t="str">
        <f ca="1">IFERROR(IF(AND(ABS(SUMIFS(D$2:D909,J$2:J909,J909)-SUMIFS(E$2:E909,J$2:J909,J909)+VLOOKUP(J909,Master!B$1:F$101,5,FALSE))&gt;1000,CD&lt;&gt;PD),"XXXXX",IFERROR(SUMIFS(D$2:D909,J$2:J909,J909)-SUMIFS(E$2:E909,J$2:J909,J909)+VLOOKUP(J909,Master!B$1:F$101,5,FALSE),IF(H909&gt;EOF,"","Balance"))),IF(H909&gt;EOF,"","Balance"))</f>
        <v>Balance</v>
      </c>
      <c r="H909" s="45">
        <f ca="1">IFERROR(IF(COUNTIF(H$2:H908,H908)&gt;VLOOKUP(H908,LC,2,FALSE),H908+1,H908),"")</f>
        <v>51</v>
      </c>
      <c r="I909" s="45" t="str">
        <f ca="1">IFERROR(VLOOKUP(H909,IF(H909=H908,INDIRECT("JournalEntry!"&amp;JournalEntry!D$2214&amp;I908+1&amp;JournalEntry!L$2214),INDIRECT("JournalEntry!"&amp;JournalEntry!C$2214)),2,FALSE),"")</f>
        <v/>
      </c>
      <c r="J909" s="191" t="str">
        <f t="shared" ca="1" si="104"/>
        <v>Ledger</v>
      </c>
    </row>
    <row r="910" spans="1:10">
      <c r="A910" s="205">
        <f t="shared" ca="1" si="105"/>
        <v>179</v>
      </c>
      <c r="B910" s="203">
        <f t="shared" ca="1" si="99"/>
        <v>41014</v>
      </c>
      <c r="C910" s="304" t="str">
        <f t="shared" ca="1" si="100"/>
        <v>By Cash Rs/-9</v>
      </c>
      <c r="D910" s="192">
        <f t="shared" ca="1" si="101"/>
        <v>9</v>
      </c>
      <c r="E910" s="192">
        <f t="shared" ca="1" si="102"/>
        <v>0</v>
      </c>
      <c r="F910" s="193">
        <f t="shared" ca="1" si="103"/>
        <v>0</v>
      </c>
      <c r="G910" s="80">
        <f ca="1">IFERROR(IF(AND(ABS(SUMIFS(D$2:D910,J$2:J910,J910)-SUMIFS(E$2:E910,J$2:J910,J910)+VLOOKUP(J910,Master!B$1:F$101,5,FALSE))&gt;1000,CD&lt;&gt;PD),"XXXXX",IFERROR(SUMIFS(D$2:D910,J$2:J910,J910)-SUMIFS(E$2:E910,J$2:J910,J910)+VLOOKUP(J910,Master!B$1:F$101,5,FALSE),IF(H910&gt;EOF,"","Balance"))),IF(H910&gt;EOF,"","Balance"))</f>
        <v>9</v>
      </c>
      <c r="H910" s="45">
        <f ca="1">IFERROR(IF(COUNTIF(H$2:H909,H909)&gt;VLOOKUP(H909,LC,2,FALSE),H909+1,H909),"")</f>
        <v>52</v>
      </c>
      <c r="I910" s="45">
        <f ca="1">IFERROR(VLOOKUP(H910,IF(H910=H909,INDIRECT("JournalEntry!"&amp;JournalEntry!D$2214&amp;I909+1&amp;JournalEntry!L$2214),INDIRECT("JournalEntry!"&amp;JournalEntry!C$2214)),2,FALSE),"")</f>
        <v>358</v>
      </c>
      <c r="J910" s="191" t="str">
        <f t="shared" ca="1" si="104"/>
        <v> Office Supplies</v>
      </c>
    </row>
    <row r="911" spans="1:10">
      <c r="A911" s="205">
        <f t="shared" ca="1" si="105"/>
        <v>0</v>
      </c>
      <c r="B911" s="203" t="str">
        <f t="shared" ca="1" si="99"/>
        <v/>
      </c>
      <c r="C911" s="304">
        <f t="shared" ca="1" si="100"/>
        <v>0</v>
      </c>
      <c r="D911" s="192">
        <f t="shared" ca="1" si="101"/>
        <v>0</v>
      </c>
      <c r="E911" s="192">
        <f t="shared" ca="1" si="102"/>
        <v>0</v>
      </c>
      <c r="F911" s="193">
        <f t="shared" ca="1" si="103"/>
        <v>0</v>
      </c>
      <c r="G911" s="80">
        <f ca="1">IFERROR(IF(AND(ABS(SUMIFS(D$2:D911,J$2:J911,J911)-SUMIFS(E$2:E911,J$2:J911,J911)+VLOOKUP(J911,Master!B$1:F$101,5,FALSE))&gt;1000,CD&lt;&gt;PD),"XXXXX",IFERROR(SUMIFS(D$2:D911,J$2:J911,J911)-SUMIFS(E$2:E911,J$2:J911,J911)+VLOOKUP(J911,Master!B$1:F$101,5,FALSE),IF(H911&gt;EOF,"","Balance"))),IF(H911&gt;EOF,"","Balance"))</f>
        <v>9</v>
      </c>
      <c r="H911" s="45">
        <f ca="1">IFERROR(IF(COUNTIF(H$2:H910,H910)&gt;VLOOKUP(H910,LC,2,FALSE),H910+1,H910),"")</f>
        <v>52</v>
      </c>
      <c r="I911" s="45">
        <f ca="1">IFERROR(VLOOKUP(H911,IF(H911=H910,INDIRECT("JournalEntry!"&amp;JournalEntry!D$2214&amp;I910+1&amp;JournalEntry!L$2214),INDIRECT("JournalEntry!"&amp;JournalEntry!C$2214)),2,FALSE),"")</f>
        <v>2152</v>
      </c>
      <c r="J911" s="191" t="str">
        <f t="shared" ca="1" si="104"/>
        <v> Office Supplies</v>
      </c>
    </row>
    <row r="912" spans="1:10">
      <c r="A912" s="205" t="str">
        <f t="shared" ca="1" si="105"/>
        <v>JNL No</v>
      </c>
      <c r="B912" s="203" t="str">
        <f t="shared" ca="1" si="99"/>
        <v>Date</v>
      </c>
      <c r="C912" s="304" t="str">
        <f t="shared" ca="1" si="100"/>
        <v>Particulars of  Postage </v>
      </c>
      <c r="D912" s="192" t="str">
        <f t="shared" ca="1" si="101"/>
        <v>Dr</v>
      </c>
      <c r="E912" s="192" t="str">
        <f t="shared" ca="1" si="102"/>
        <v>Cr</v>
      </c>
      <c r="F912" s="193" t="str">
        <f t="shared" ca="1" si="103"/>
        <v>Narration</v>
      </c>
      <c r="G912" s="80" t="str">
        <f ca="1">IFERROR(IF(AND(ABS(SUMIFS(D$2:D912,J$2:J912,J912)-SUMIFS(E$2:E912,J$2:J912,J912)+VLOOKUP(J912,Master!B$1:F$101,5,FALSE))&gt;1000,CD&lt;&gt;PD),"XXXXX",IFERROR(SUMIFS(D$2:D912,J$2:J912,J912)-SUMIFS(E$2:E912,J$2:J912,J912)+VLOOKUP(J912,Master!B$1:F$101,5,FALSE),IF(H912&gt;EOF,"","Balance"))),IF(H912&gt;EOF,"","Balance"))</f>
        <v>Balance</v>
      </c>
      <c r="H912" s="45">
        <f ca="1">IFERROR(IF(COUNTIF(H$2:H911,H911)&gt;VLOOKUP(H911,LC,2,FALSE),H911+1,H911),"")</f>
        <v>52</v>
      </c>
      <c r="I912" s="45" t="str">
        <f ca="1">IFERROR(VLOOKUP(H912,IF(H912=H911,INDIRECT("JournalEntry!"&amp;JournalEntry!D$2214&amp;I911+1&amp;JournalEntry!L$2214),INDIRECT("JournalEntry!"&amp;JournalEntry!C$2214)),2,FALSE),"")</f>
        <v/>
      </c>
      <c r="J912" s="191" t="str">
        <f t="shared" ca="1" si="104"/>
        <v>Ledger</v>
      </c>
    </row>
    <row r="913" spans="1:10">
      <c r="A913" s="205">
        <f t="shared" ca="1" si="105"/>
        <v>345</v>
      </c>
      <c r="B913" s="203">
        <f t="shared" ca="1" si="99"/>
        <v>41189</v>
      </c>
      <c r="C913" s="304" t="str">
        <f t="shared" ca="1" si="100"/>
        <v>By Cash Rs/-4</v>
      </c>
      <c r="D913" s="192">
        <f t="shared" ca="1" si="101"/>
        <v>4</v>
      </c>
      <c r="E913" s="192">
        <f t="shared" ca="1" si="102"/>
        <v>0</v>
      </c>
      <c r="F913" s="193">
        <f t="shared" ca="1" si="103"/>
        <v>0</v>
      </c>
      <c r="G913" s="80">
        <f ca="1">IFERROR(IF(AND(ABS(SUMIFS(D$2:D913,J$2:J913,J913)-SUMIFS(E$2:E913,J$2:J913,J913)+VLOOKUP(J913,Master!B$1:F$101,5,FALSE))&gt;1000,CD&lt;&gt;PD),"XXXXX",IFERROR(SUMIFS(D$2:D913,J$2:J913,J913)-SUMIFS(E$2:E913,J$2:J913,J913)+VLOOKUP(J913,Master!B$1:F$101,5,FALSE),IF(H913&gt;EOF,"","Balance"))),IF(H913&gt;EOF,"","Balance"))</f>
        <v>4</v>
      </c>
      <c r="H913" s="45">
        <f ca="1">IFERROR(IF(COUNTIF(H$2:H912,H912)&gt;VLOOKUP(H912,LC,2,FALSE),H912+1,H912),"")</f>
        <v>53</v>
      </c>
      <c r="I913" s="265">
        <f ca="1">IFERROR(VLOOKUP(H913,IF(H913=H912,INDIRECT("JournalEntry!"&amp;JournalEntry!D$2214&amp;I912+1&amp;JournalEntry!L$2214),INDIRECT("JournalEntry!"&amp;JournalEntry!C$2214)),2,FALSE),"")</f>
        <v>691</v>
      </c>
      <c r="J913" s="191" t="str">
        <f t="shared" ca="1" si="104"/>
        <v> Postage </v>
      </c>
    </row>
    <row r="914" spans="1:10">
      <c r="A914" s="205">
        <f t="shared" ca="1" si="105"/>
        <v>364</v>
      </c>
      <c r="B914" s="203">
        <f t="shared" ca="1" si="99"/>
        <v>41161</v>
      </c>
      <c r="C914" s="304" t="str">
        <f t="shared" ca="1" si="100"/>
        <v>By Cash Rs/-1</v>
      </c>
      <c r="D914" s="192">
        <f t="shared" ca="1" si="101"/>
        <v>1</v>
      </c>
      <c r="E914" s="192">
        <f t="shared" ca="1" si="102"/>
        <v>0</v>
      </c>
      <c r="F914" s="193">
        <f t="shared" ca="1" si="103"/>
        <v>0</v>
      </c>
      <c r="G914" s="80">
        <f ca="1">IFERROR(IF(AND(ABS(SUMIFS(D$2:D914,J$2:J914,J914)-SUMIFS(E$2:E914,J$2:J914,J914)+VLOOKUP(J914,Master!B$1:F$101,5,FALSE))&gt;1000,CD&lt;&gt;PD),"XXXXX",IFERROR(SUMIFS(D$2:D914,J$2:J914,J914)-SUMIFS(E$2:E914,J$2:J914,J914)+VLOOKUP(J914,Master!B$1:F$101,5,FALSE),IF(H914&gt;EOF,"","Balance"))),IF(H914&gt;EOF,"","Balance"))</f>
        <v>5</v>
      </c>
      <c r="H914" s="45">
        <f ca="1">IFERROR(IF(COUNTIF(H$2:H913,H913)&gt;VLOOKUP(H913,LC,2,FALSE),H913+1,H913),"")</f>
        <v>53</v>
      </c>
      <c r="I914" s="265">
        <f ca="1">IFERROR(VLOOKUP(H914,IF(H914=H913,INDIRECT("JournalEntry!"&amp;JournalEntry!D$2214&amp;I913+1&amp;JournalEntry!L$2214),INDIRECT("JournalEntry!"&amp;JournalEntry!C$2214)),2,FALSE),"")</f>
        <v>729</v>
      </c>
      <c r="J914" s="191" t="str">
        <f t="shared" ca="1" si="104"/>
        <v> Postage </v>
      </c>
    </row>
    <row r="915" spans="1:10">
      <c r="A915" s="205">
        <f t="shared" ca="1" si="105"/>
        <v>383</v>
      </c>
      <c r="B915" s="203">
        <f t="shared" ca="1" si="99"/>
        <v>41184</v>
      </c>
      <c r="C915" s="304" t="str">
        <f t="shared" ca="1" si="100"/>
        <v>By Cash Rs/-9</v>
      </c>
      <c r="D915" s="192">
        <f t="shared" ca="1" si="101"/>
        <v>9</v>
      </c>
      <c r="E915" s="192">
        <f t="shared" ca="1" si="102"/>
        <v>0</v>
      </c>
      <c r="F915" s="193">
        <f t="shared" ca="1" si="103"/>
        <v>0</v>
      </c>
      <c r="G915" s="80">
        <f ca="1">IFERROR(IF(AND(ABS(SUMIFS(D$2:D915,J$2:J915,J915)-SUMIFS(E$2:E915,J$2:J915,J915)+VLOOKUP(J915,Master!B$1:F$101,5,FALSE))&gt;1000,CD&lt;&gt;PD),"XXXXX",IFERROR(SUMIFS(D$2:D915,J$2:J915,J915)-SUMIFS(E$2:E915,J$2:J915,J915)+VLOOKUP(J915,Master!B$1:F$101,5,FALSE),IF(H915&gt;EOF,"","Balance"))),IF(H915&gt;EOF,"","Balance"))</f>
        <v>14</v>
      </c>
      <c r="H915" s="45">
        <f ca="1">IFERROR(IF(COUNTIF(H$2:H914,H914)&gt;VLOOKUP(H914,LC,2,FALSE),H914+1,H914),"")</f>
        <v>53</v>
      </c>
      <c r="I915" s="265">
        <f ca="1">IFERROR(VLOOKUP(H915,IF(H915=H914,INDIRECT("JournalEntry!"&amp;JournalEntry!D$2214&amp;I914+1&amp;JournalEntry!L$2214),INDIRECT("JournalEntry!"&amp;JournalEntry!C$2214)),2,FALSE),"")</f>
        <v>767</v>
      </c>
      <c r="J915" s="191" t="str">
        <f t="shared" ca="1" si="104"/>
        <v> Postage </v>
      </c>
    </row>
    <row r="916" spans="1:10">
      <c r="A916" s="205">
        <f t="shared" ca="1" si="105"/>
        <v>402</v>
      </c>
      <c r="B916" s="203">
        <f t="shared" ca="1" si="99"/>
        <v>41167</v>
      </c>
      <c r="C916" s="304" t="str">
        <f t="shared" ca="1" si="100"/>
        <v>By Cash Rs/-1</v>
      </c>
      <c r="D916" s="192">
        <f t="shared" ca="1" si="101"/>
        <v>1</v>
      </c>
      <c r="E916" s="192">
        <f t="shared" ca="1" si="102"/>
        <v>0</v>
      </c>
      <c r="F916" s="193">
        <f t="shared" ca="1" si="103"/>
        <v>0</v>
      </c>
      <c r="G916" s="80">
        <f ca="1">IFERROR(IF(AND(ABS(SUMIFS(D$2:D916,J$2:J916,J916)-SUMIFS(E$2:E916,J$2:J916,J916)+VLOOKUP(J916,Master!B$1:F$101,5,FALSE))&gt;1000,CD&lt;&gt;PD),"XXXXX",IFERROR(SUMIFS(D$2:D916,J$2:J916,J916)-SUMIFS(E$2:E916,J$2:J916,J916)+VLOOKUP(J916,Master!B$1:F$101,5,FALSE),IF(H916&gt;EOF,"","Balance"))),IF(H916&gt;EOF,"","Balance"))</f>
        <v>15</v>
      </c>
      <c r="H916" s="45">
        <f ca="1">IFERROR(IF(COUNTIF(H$2:H915,H915)&gt;VLOOKUP(H915,LC,2,FALSE),H915+1,H915),"")</f>
        <v>53</v>
      </c>
      <c r="I916" s="265">
        <f ca="1">IFERROR(VLOOKUP(H916,IF(H916=H915,INDIRECT("JournalEntry!"&amp;JournalEntry!D$2214&amp;I915+1&amp;JournalEntry!L$2214),INDIRECT("JournalEntry!"&amp;JournalEntry!C$2214)),2,FALSE),"")</f>
        <v>805</v>
      </c>
      <c r="J916" s="191" t="str">
        <f t="shared" ca="1" si="104"/>
        <v> Postage </v>
      </c>
    </row>
    <row r="917" spans="1:10">
      <c r="A917" s="205">
        <f t="shared" ca="1" si="105"/>
        <v>421</v>
      </c>
      <c r="B917" s="203">
        <f t="shared" ca="1" si="99"/>
        <v>41231</v>
      </c>
      <c r="C917" s="304" t="str">
        <f t="shared" ca="1" si="100"/>
        <v>By Cash Rs/-3</v>
      </c>
      <c r="D917" s="192">
        <f t="shared" ca="1" si="101"/>
        <v>3</v>
      </c>
      <c r="E917" s="192">
        <f t="shared" ca="1" si="102"/>
        <v>0</v>
      </c>
      <c r="F917" s="193">
        <f t="shared" ca="1" si="103"/>
        <v>0</v>
      </c>
      <c r="G917" s="80">
        <f ca="1">IFERROR(IF(AND(ABS(SUMIFS(D$2:D917,J$2:J917,J917)-SUMIFS(E$2:E917,J$2:J917,J917)+VLOOKUP(J917,Master!B$1:F$101,5,FALSE))&gt;1000,CD&lt;&gt;PD),"XXXXX",IFERROR(SUMIFS(D$2:D917,J$2:J917,J917)-SUMIFS(E$2:E917,J$2:J917,J917)+VLOOKUP(J917,Master!B$1:F$101,5,FALSE),IF(H917&gt;EOF,"","Balance"))),IF(H917&gt;EOF,"","Balance"))</f>
        <v>18</v>
      </c>
      <c r="H917" s="45">
        <f ca="1">IFERROR(IF(COUNTIF(H$2:H916,H916)&gt;VLOOKUP(H916,LC,2,FALSE),H916+1,H916),"")</f>
        <v>53</v>
      </c>
      <c r="I917" s="265">
        <f ca="1">IFERROR(VLOOKUP(H917,IF(H917=H916,INDIRECT("JournalEntry!"&amp;JournalEntry!D$2214&amp;I916+1&amp;JournalEntry!L$2214),INDIRECT("JournalEntry!"&amp;JournalEntry!C$2214)),2,FALSE),"")</f>
        <v>843</v>
      </c>
      <c r="J917" s="191" t="str">
        <f t="shared" ca="1" si="104"/>
        <v> Postage </v>
      </c>
    </row>
    <row r="918" spans="1:10">
      <c r="A918" s="205">
        <f t="shared" ca="1" si="105"/>
        <v>440</v>
      </c>
      <c r="B918" s="203">
        <f t="shared" ca="1" si="99"/>
        <v>41016</v>
      </c>
      <c r="C918" s="304" t="str">
        <f t="shared" ca="1" si="100"/>
        <v>By Cash Rs/-6</v>
      </c>
      <c r="D918" s="192">
        <f t="shared" ca="1" si="101"/>
        <v>6</v>
      </c>
      <c r="E918" s="192">
        <f t="shared" ca="1" si="102"/>
        <v>0</v>
      </c>
      <c r="F918" s="193">
        <f t="shared" ca="1" si="103"/>
        <v>0</v>
      </c>
      <c r="G918" s="80">
        <f ca="1">IFERROR(IF(AND(ABS(SUMIFS(D$2:D918,J$2:J918,J918)-SUMIFS(E$2:E918,J$2:J918,J918)+VLOOKUP(J918,Master!B$1:F$101,5,FALSE))&gt;1000,CD&lt;&gt;PD),"XXXXX",IFERROR(SUMIFS(D$2:D918,J$2:J918,J918)-SUMIFS(E$2:E918,J$2:J918,J918)+VLOOKUP(J918,Master!B$1:F$101,5,FALSE),IF(H918&gt;EOF,"","Balance"))),IF(H918&gt;EOF,"","Balance"))</f>
        <v>24</v>
      </c>
      <c r="H918" s="45">
        <f ca="1">IFERROR(IF(COUNTIF(H$2:H917,H917)&gt;VLOOKUP(H917,LC,2,FALSE),H917+1,H917),"")</f>
        <v>53</v>
      </c>
      <c r="I918" s="265">
        <f ca="1">IFERROR(VLOOKUP(H918,IF(H918=H917,INDIRECT("JournalEntry!"&amp;JournalEntry!D$2214&amp;I917+1&amp;JournalEntry!L$2214),INDIRECT("JournalEntry!"&amp;JournalEntry!C$2214)),2,FALSE),"")</f>
        <v>881</v>
      </c>
      <c r="J918" s="191" t="str">
        <f t="shared" ca="1" si="104"/>
        <v> Postage </v>
      </c>
    </row>
    <row r="919" spans="1:10">
      <c r="A919" s="205">
        <f t="shared" ca="1" si="105"/>
        <v>459</v>
      </c>
      <c r="B919" s="203">
        <f t="shared" ca="1" si="99"/>
        <v>41269</v>
      </c>
      <c r="C919" s="304" t="str">
        <f t="shared" ca="1" si="100"/>
        <v>By Cash Rs/-8</v>
      </c>
      <c r="D919" s="192">
        <f t="shared" ca="1" si="101"/>
        <v>8</v>
      </c>
      <c r="E919" s="192">
        <f t="shared" ca="1" si="102"/>
        <v>0</v>
      </c>
      <c r="F919" s="193">
        <f t="shared" ca="1" si="103"/>
        <v>0</v>
      </c>
      <c r="G919" s="80">
        <f ca="1">IFERROR(IF(AND(ABS(SUMIFS(D$2:D919,J$2:J919,J919)-SUMIFS(E$2:E919,J$2:J919,J919)+VLOOKUP(J919,Master!B$1:F$101,5,FALSE))&gt;1000,CD&lt;&gt;PD),"XXXXX",IFERROR(SUMIFS(D$2:D919,J$2:J919,J919)-SUMIFS(E$2:E919,J$2:J919,J919)+VLOOKUP(J919,Master!B$1:F$101,5,FALSE),IF(H919&gt;EOF,"","Balance"))),IF(H919&gt;EOF,"","Balance"))</f>
        <v>32</v>
      </c>
      <c r="H919" s="45">
        <f ca="1">IFERROR(IF(COUNTIF(H$2:H918,H918)&gt;VLOOKUP(H918,LC,2,FALSE),H918+1,H918),"")</f>
        <v>53</v>
      </c>
      <c r="I919" s="265">
        <f ca="1">IFERROR(VLOOKUP(H919,IF(H919=H918,INDIRECT("JournalEntry!"&amp;JournalEntry!D$2214&amp;I918+1&amp;JournalEntry!L$2214),INDIRECT("JournalEntry!"&amp;JournalEntry!C$2214)),2,FALSE),"")</f>
        <v>919</v>
      </c>
      <c r="J919" s="191" t="str">
        <f t="shared" ca="1" si="104"/>
        <v> Postage </v>
      </c>
    </row>
    <row r="920" spans="1:10">
      <c r="A920" s="205">
        <f t="shared" ca="1" si="105"/>
        <v>478</v>
      </c>
      <c r="B920" s="203">
        <f t="shared" ca="1" si="99"/>
        <v>41154</v>
      </c>
      <c r="C920" s="304" t="str">
        <f t="shared" ca="1" si="100"/>
        <v>By Cash Rs/-4</v>
      </c>
      <c r="D920" s="192">
        <f t="shared" ca="1" si="101"/>
        <v>4</v>
      </c>
      <c r="E920" s="192">
        <f t="shared" ca="1" si="102"/>
        <v>0</v>
      </c>
      <c r="F920" s="193">
        <f t="shared" ca="1" si="103"/>
        <v>0</v>
      </c>
      <c r="G920" s="80">
        <f ca="1">IFERROR(IF(AND(ABS(SUMIFS(D$2:D920,J$2:J920,J920)-SUMIFS(E$2:E920,J$2:J920,J920)+VLOOKUP(J920,Master!B$1:F$101,5,FALSE))&gt;1000,CD&lt;&gt;PD),"XXXXX",IFERROR(SUMIFS(D$2:D920,J$2:J920,J920)-SUMIFS(E$2:E920,J$2:J920,J920)+VLOOKUP(J920,Master!B$1:F$101,5,FALSE),IF(H920&gt;EOF,"","Balance"))),IF(H920&gt;EOF,"","Balance"))</f>
        <v>36</v>
      </c>
      <c r="H920" s="45">
        <f ca="1">IFERROR(IF(COUNTIF(H$2:H919,H919)&gt;VLOOKUP(H919,LC,2,FALSE),H919+1,H919),"")</f>
        <v>53</v>
      </c>
      <c r="I920" s="265">
        <f ca="1">IFERROR(VLOOKUP(H920,IF(H920=H919,INDIRECT("JournalEntry!"&amp;JournalEntry!D$2214&amp;I919+1&amp;JournalEntry!L$2214),INDIRECT("JournalEntry!"&amp;JournalEntry!C$2214)),2,FALSE),"")</f>
        <v>957</v>
      </c>
      <c r="J920" s="191" t="str">
        <f t="shared" ca="1" si="104"/>
        <v> Postage </v>
      </c>
    </row>
    <row r="921" spans="1:10">
      <c r="A921" s="205">
        <f t="shared" ref="A921:A984" ca="1" si="106">IFERROR(INDIRECT("JournalEntry!a"&amp;I921),IF(H921&gt;EOF,"","JNL No"))</f>
        <v>497</v>
      </c>
      <c r="B921" s="203">
        <f t="shared" ref="B921:B984" ca="1" si="107">IFERROR(INDIRECT("JournalEntry!j"&amp;I921),IF(H921&gt;EOF,"","Date"))</f>
        <v>41018</v>
      </c>
      <c r="C921" s="304" t="str">
        <f t="shared" ref="C921:C984" ca="1" si="108">IFERROR(INDIRECT("JournalEntry!k"&amp;I921),IF(H921&gt;EOF,"","Particulars of "&amp; VLOOKUP(H921+1,LR,3,FALSE)))</f>
        <v>By Cash Rs/-6</v>
      </c>
      <c r="D921" s="192">
        <f t="shared" ref="D921:D984" ca="1" si="109">IFERROR(INDIRECT("JournalEntry!d"&amp;I921),IF(H921&gt;EOF,"","Dr"))</f>
        <v>6</v>
      </c>
      <c r="E921" s="192">
        <f t="shared" ref="E921:E984" ca="1" si="110">IFERROR(INDIRECT("JournalEntry!e"&amp;I921),IF(H921&gt;EOF,"","Cr"))</f>
        <v>0</v>
      </c>
      <c r="F921" s="193">
        <f t="shared" ref="F921:F984" ca="1" si="111">IFERROR(INDIRECT("JournalEntry!f"&amp;I921),IF(H921&gt;EOF,"","Narration"))</f>
        <v>0</v>
      </c>
      <c r="G921" s="80">
        <f ca="1">IFERROR(IF(AND(ABS(SUMIFS(D$2:D921,J$2:J921,J921)-SUMIFS(E$2:E921,J$2:J921,J921)+VLOOKUP(J921,Master!B$1:F$101,5,FALSE))&gt;1000,CD&lt;&gt;PD),"XXXXX",IFERROR(SUMIFS(D$2:D921,J$2:J921,J921)-SUMIFS(E$2:E921,J$2:J921,J921)+VLOOKUP(J921,Master!B$1:F$101,5,FALSE),IF(H921&gt;EOF,"","Balance"))),IF(H921&gt;EOF,"","Balance"))</f>
        <v>42</v>
      </c>
      <c r="H921" s="265">
        <f ca="1">IFERROR(IF(COUNTIF(H$2:H920,H920)&gt;VLOOKUP(H920,LC,2,FALSE),H920+1,H920),"")</f>
        <v>53</v>
      </c>
      <c r="I921" s="265">
        <f ca="1">IFERROR(VLOOKUP(H921,IF(H921=H920,INDIRECT("JournalEntry!"&amp;JournalEntry!D$2214&amp;I920+1&amp;JournalEntry!L$2214),INDIRECT("JournalEntry!"&amp;JournalEntry!C$2214)),2,FALSE),"")</f>
        <v>995</v>
      </c>
      <c r="J921" s="191" t="str">
        <f t="shared" ca="1" si="104"/>
        <v> Postage </v>
      </c>
    </row>
    <row r="922" spans="1:10">
      <c r="A922" s="205">
        <f t="shared" ca="1" si="106"/>
        <v>0</v>
      </c>
      <c r="B922" s="203" t="str">
        <f t="shared" ca="1" si="107"/>
        <v/>
      </c>
      <c r="C922" s="304">
        <f t="shared" ca="1" si="108"/>
        <v>0</v>
      </c>
      <c r="D922" s="192">
        <f t="shared" ca="1" si="109"/>
        <v>0</v>
      </c>
      <c r="E922" s="192">
        <f t="shared" ca="1" si="110"/>
        <v>0</v>
      </c>
      <c r="F922" s="193">
        <f t="shared" ca="1" si="111"/>
        <v>0</v>
      </c>
      <c r="G922" s="80">
        <f ca="1">IFERROR(IF(AND(ABS(SUMIFS(D$2:D922,J$2:J922,J922)-SUMIFS(E$2:E922,J$2:J922,J922)+VLOOKUP(J922,Master!B$1:F$101,5,FALSE))&gt;1000,CD&lt;&gt;PD),"XXXXX",IFERROR(SUMIFS(D$2:D922,J$2:J922,J922)-SUMIFS(E$2:E922,J$2:J922,J922)+VLOOKUP(J922,Master!B$1:F$101,5,FALSE),IF(H922&gt;EOF,"","Balance"))),IF(H922&gt;EOF,"","Balance"))</f>
        <v>42</v>
      </c>
      <c r="H922" s="265">
        <f ca="1">IFERROR(IF(COUNTIF(H$2:H921,H921)&gt;VLOOKUP(H921,LC,2,FALSE),H921+1,H921),"")</f>
        <v>53</v>
      </c>
      <c r="I922" s="265">
        <f ca="1">IFERROR(VLOOKUP(H922,IF(H922=H921,INDIRECT("JournalEntry!"&amp;JournalEntry!D$2214&amp;I921+1&amp;JournalEntry!L$2214),INDIRECT("JournalEntry!"&amp;JournalEntry!C$2214)),2,FALSE),"")</f>
        <v>2153</v>
      </c>
      <c r="J922" s="191" t="str">
        <f t="shared" ca="1" si="104"/>
        <v> Postage </v>
      </c>
    </row>
    <row r="923" spans="1:10">
      <c r="A923" s="205" t="str">
        <f t="shared" ca="1" si="106"/>
        <v>JNL No</v>
      </c>
      <c r="B923" s="203" t="str">
        <f t="shared" ca="1" si="107"/>
        <v>Date</v>
      </c>
      <c r="C923" s="304" t="str">
        <f t="shared" ca="1" si="108"/>
        <v>Particulars of  Professional Dues </v>
      </c>
      <c r="D923" s="192" t="str">
        <f t="shared" ca="1" si="109"/>
        <v>Dr</v>
      </c>
      <c r="E923" s="192" t="str">
        <f t="shared" ca="1" si="110"/>
        <v>Cr</v>
      </c>
      <c r="F923" s="193" t="str">
        <f t="shared" ca="1" si="111"/>
        <v>Narration</v>
      </c>
      <c r="G923" s="80" t="str">
        <f ca="1">IFERROR(IF(AND(ABS(SUMIFS(D$2:D923,J$2:J923,J923)-SUMIFS(E$2:E923,J$2:J923,J923)+VLOOKUP(J923,Master!B$1:F$101,5,FALSE))&gt;1000,CD&lt;&gt;PD),"XXXXX",IFERROR(SUMIFS(D$2:D923,J$2:J923,J923)-SUMIFS(E$2:E923,J$2:J923,J923)+VLOOKUP(J923,Master!B$1:F$101,5,FALSE),IF(H923&gt;EOF,"","Balance"))),IF(H923&gt;EOF,"","Balance"))</f>
        <v>Balance</v>
      </c>
      <c r="H923" s="265">
        <f ca="1">IFERROR(IF(COUNTIF(H$2:H922,H922)&gt;VLOOKUP(H922,LC,2,FALSE),H922+1,H922),"")</f>
        <v>53</v>
      </c>
      <c r="I923" s="265" t="str">
        <f ca="1">IFERROR(VLOOKUP(H923,IF(H923=H922,INDIRECT("JournalEntry!"&amp;JournalEntry!D$2214&amp;I922+1&amp;JournalEntry!L$2214),INDIRECT("JournalEntry!"&amp;JournalEntry!C$2214)),2,FALSE),"")</f>
        <v/>
      </c>
      <c r="J923" s="191" t="str">
        <f t="shared" ca="1" si="104"/>
        <v>Ledger</v>
      </c>
    </row>
    <row r="924" spans="1:10">
      <c r="A924" s="205">
        <f t="shared" ca="1" si="106"/>
        <v>180</v>
      </c>
      <c r="B924" s="203">
        <f t="shared" ca="1" si="107"/>
        <v>41222</v>
      </c>
      <c r="C924" s="304" t="str">
        <f t="shared" ca="1" si="108"/>
        <v>By Cash Rs/-1</v>
      </c>
      <c r="D924" s="192">
        <f t="shared" ca="1" si="109"/>
        <v>1</v>
      </c>
      <c r="E924" s="192">
        <f t="shared" ca="1" si="110"/>
        <v>0</v>
      </c>
      <c r="F924" s="193">
        <f t="shared" ca="1" si="111"/>
        <v>0</v>
      </c>
      <c r="G924" s="80">
        <f ca="1">IFERROR(IF(AND(ABS(SUMIFS(D$2:D924,J$2:J924,J924)-SUMIFS(E$2:E924,J$2:J924,J924)+VLOOKUP(J924,Master!B$1:F$101,5,FALSE))&gt;1000,CD&lt;&gt;PD),"XXXXX",IFERROR(SUMIFS(D$2:D924,J$2:J924,J924)-SUMIFS(E$2:E924,J$2:J924,J924)+VLOOKUP(J924,Master!B$1:F$101,5,FALSE),IF(H924&gt;EOF,"","Balance"))),IF(H924&gt;EOF,"","Balance"))</f>
        <v>1</v>
      </c>
      <c r="H924" s="265">
        <f ca="1">IFERROR(IF(COUNTIF(H$2:H923,H923)&gt;VLOOKUP(H923,LC,2,FALSE),H923+1,H923),"")</f>
        <v>54</v>
      </c>
      <c r="I924" s="265">
        <f ca="1">IFERROR(VLOOKUP(H924,IF(H924=H923,INDIRECT("JournalEntry!"&amp;JournalEntry!D$2214&amp;I923+1&amp;JournalEntry!L$2214),INDIRECT("JournalEntry!"&amp;JournalEntry!C$2214)),2,FALSE),"")</f>
        <v>360</v>
      </c>
      <c r="J924" s="191" t="str">
        <f t="shared" ca="1" si="104"/>
        <v> Professional Dues </v>
      </c>
    </row>
    <row r="925" spans="1:10">
      <c r="A925" s="205">
        <f t="shared" ca="1" si="106"/>
        <v>0</v>
      </c>
      <c r="B925" s="203" t="str">
        <f t="shared" ca="1" si="107"/>
        <v/>
      </c>
      <c r="C925" s="304">
        <f t="shared" ca="1" si="108"/>
        <v>0</v>
      </c>
      <c r="D925" s="192">
        <f t="shared" ca="1" si="109"/>
        <v>0</v>
      </c>
      <c r="E925" s="192">
        <f t="shared" ca="1" si="110"/>
        <v>0</v>
      </c>
      <c r="F925" s="193">
        <f t="shared" ca="1" si="111"/>
        <v>0</v>
      </c>
      <c r="G925" s="80">
        <f ca="1">IFERROR(IF(AND(ABS(SUMIFS(D$2:D925,J$2:J925,J925)-SUMIFS(E$2:E925,J$2:J925,J925)+VLOOKUP(J925,Master!B$1:F$101,5,FALSE))&gt;1000,CD&lt;&gt;PD),"XXXXX",IFERROR(SUMIFS(D$2:D925,J$2:J925,J925)-SUMIFS(E$2:E925,J$2:J925,J925)+VLOOKUP(J925,Master!B$1:F$101,5,FALSE),IF(H925&gt;EOF,"","Balance"))),IF(H925&gt;EOF,"","Balance"))</f>
        <v>1</v>
      </c>
      <c r="H925" s="265">
        <f ca="1">IFERROR(IF(COUNTIF(H$2:H924,H924)&gt;VLOOKUP(H924,LC,2,FALSE),H924+1,H924),"")</f>
        <v>54</v>
      </c>
      <c r="I925" s="265">
        <f ca="1">IFERROR(VLOOKUP(H925,IF(H925=H924,INDIRECT("JournalEntry!"&amp;JournalEntry!D$2214&amp;I924+1&amp;JournalEntry!L$2214),INDIRECT("JournalEntry!"&amp;JournalEntry!C$2214)),2,FALSE),"")</f>
        <v>2154</v>
      </c>
      <c r="J925" s="191" t="str">
        <f t="shared" ca="1" si="104"/>
        <v> Professional Dues </v>
      </c>
    </row>
    <row r="926" spans="1:10">
      <c r="A926" s="205" t="str">
        <f t="shared" ca="1" si="106"/>
        <v>JNL No</v>
      </c>
      <c r="B926" s="203" t="str">
        <f t="shared" ca="1" si="107"/>
        <v>Date</v>
      </c>
      <c r="C926" s="304" t="str">
        <f t="shared" ca="1" si="108"/>
        <v>Particulars of  Gas </v>
      </c>
      <c r="D926" s="192" t="str">
        <f t="shared" ca="1" si="109"/>
        <v>Dr</v>
      </c>
      <c r="E926" s="192" t="str">
        <f t="shared" ca="1" si="110"/>
        <v>Cr</v>
      </c>
      <c r="F926" s="193" t="str">
        <f t="shared" ca="1" si="111"/>
        <v>Narration</v>
      </c>
      <c r="G926" s="80" t="str">
        <f ca="1">IFERROR(IF(AND(ABS(SUMIFS(D$2:D926,J$2:J926,J926)-SUMIFS(E$2:E926,J$2:J926,J926)+VLOOKUP(J926,Master!B$1:F$101,5,FALSE))&gt;1000,CD&lt;&gt;PD),"XXXXX",IFERROR(SUMIFS(D$2:D926,J$2:J926,J926)-SUMIFS(E$2:E926,J$2:J926,J926)+VLOOKUP(J926,Master!B$1:F$101,5,FALSE),IF(H926&gt;EOF,"","Balance"))),IF(H926&gt;EOF,"","Balance"))</f>
        <v>Balance</v>
      </c>
      <c r="H926" s="265">
        <f ca="1">IFERROR(IF(COUNTIF(H$2:H925,H925)&gt;VLOOKUP(H925,LC,2,FALSE),H925+1,H925),"")</f>
        <v>54</v>
      </c>
      <c r="I926" s="265" t="str">
        <f ca="1">IFERROR(VLOOKUP(H926,IF(H926=H925,INDIRECT("JournalEntry!"&amp;JournalEntry!D$2214&amp;I925+1&amp;JournalEntry!L$2214),INDIRECT("JournalEntry!"&amp;JournalEntry!C$2214)),2,FALSE),"")</f>
        <v/>
      </c>
      <c r="J926" s="191" t="str">
        <f t="shared" ca="1" si="104"/>
        <v>Ledger</v>
      </c>
    </row>
    <row r="927" spans="1:10">
      <c r="A927" s="205">
        <f t="shared" ca="1" si="106"/>
        <v>346</v>
      </c>
      <c r="B927" s="203">
        <f t="shared" ca="1" si="107"/>
        <v>41247</v>
      </c>
      <c r="C927" s="304" t="str">
        <f t="shared" ca="1" si="108"/>
        <v>By Cash Rs/-8</v>
      </c>
      <c r="D927" s="192">
        <f t="shared" ca="1" si="109"/>
        <v>8</v>
      </c>
      <c r="E927" s="192">
        <f t="shared" ca="1" si="110"/>
        <v>0</v>
      </c>
      <c r="F927" s="193">
        <f t="shared" ca="1" si="111"/>
        <v>0</v>
      </c>
      <c r="G927" s="80">
        <f ca="1">IFERROR(IF(AND(ABS(SUMIFS(D$2:D927,J$2:J927,J927)-SUMIFS(E$2:E927,J$2:J927,J927)+VLOOKUP(J927,Master!B$1:F$101,5,FALSE))&gt;1000,CD&lt;&gt;PD),"XXXXX",IFERROR(SUMIFS(D$2:D927,J$2:J927,J927)-SUMIFS(E$2:E927,J$2:J927,J927)+VLOOKUP(J927,Master!B$1:F$101,5,FALSE),IF(H927&gt;EOF,"","Balance"))),IF(H927&gt;EOF,"","Balance"))</f>
        <v>8</v>
      </c>
      <c r="H927" s="265">
        <f ca="1">IFERROR(IF(COUNTIF(H$2:H926,H926)&gt;VLOOKUP(H926,LC,2,FALSE),H926+1,H926),"")</f>
        <v>55</v>
      </c>
      <c r="I927" s="265">
        <f ca="1">IFERROR(VLOOKUP(H927,IF(H927=H926,INDIRECT("JournalEntry!"&amp;JournalEntry!D$2214&amp;I926+1&amp;JournalEntry!L$2214),INDIRECT("JournalEntry!"&amp;JournalEntry!C$2214)),2,FALSE),"")</f>
        <v>693</v>
      </c>
      <c r="J927" s="191" t="str">
        <f t="shared" ca="1" si="104"/>
        <v> Gas </v>
      </c>
    </row>
    <row r="928" spans="1:10">
      <c r="A928" s="205">
        <f t="shared" ca="1" si="106"/>
        <v>365</v>
      </c>
      <c r="B928" s="203">
        <f t="shared" ca="1" si="107"/>
        <v>41057</v>
      </c>
      <c r="C928" s="304" t="str">
        <f t="shared" ca="1" si="108"/>
        <v>By Cash Rs/-3</v>
      </c>
      <c r="D928" s="192">
        <f t="shared" ca="1" si="109"/>
        <v>3</v>
      </c>
      <c r="E928" s="192">
        <f t="shared" ca="1" si="110"/>
        <v>0</v>
      </c>
      <c r="F928" s="193">
        <f t="shared" ca="1" si="111"/>
        <v>0</v>
      </c>
      <c r="G928" s="80">
        <f ca="1">IFERROR(IF(AND(ABS(SUMIFS(D$2:D928,J$2:J928,J928)-SUMIFS(E$2:E928,J$2:J928,J928)+VLOOKUP(J928,Master!B$1:F$101,5,FALSE))&gt;1000,CD&lt;&gt;PD),"XXXXX",IFERROR(SUMIFS(D$2:D928,J$2:J928,J928)-SUMIFS(E$2:E928,J$2:J928,J928)+VLOOKUP(J928,Master!B$1:F$101,5,FALSE),IF(H928&gt;EOF,"","Balance"))),IF(H928&gt;EOF,"","Balance"))</f>
        <v>11</v>
      </c>
      <c r="H928" s="265">
        <f ca="1">IFERROR(IF(COUNTIF(H$2:H927,H927)&gt;VLOOKUP(H927,LC,2,FALSE),H927+1,H927),"")</f>
        <v>55</v>
      </c>
      <c r="I928" s="265">
        <f ca="1">IFERROR(VLOOKUP(H928,IF(H928=H927,INDIRECT("JournalEntry!"&amp;JournalEntry!D$2214&amp;I927+1&amp;JournalEntry!L$2214),INDIRECT("JournalEntry!"&amp;JournalEntry!C$2214)),2,FALSE),"")</f>
        <v>731</v>
      </c>
      <c r="J928" s="191" t="str">
        <f t="shared" ca="1" si="104"/>
        <v> Gas </v>
      </c>
    </row>
    <row r="929" spans="1:10">
      <c r="A929" s="205">
        <f t="shared" ca="1" si="106"/>
        <v>384</v>
      </c>
      <c r="B929" s="203">
        <f t="shared" ca="1" si="107"/>
        <v>41097</v>
      </c>
      <c r="C929" s="304" t="str">
        <f t="shared" ca="1" si="108"/>
        <v>By Cash Rs/-2</v>
      </c>
      <c r="D929" s="192">
        <f t="shared" ca="1" si="109"/>
        <v>2</v>
      </c>
      <c r="E929" s="192">
        <f t="shared" ca="1" si="110"/>
        <v>0</v>
      </c>
      <c r="F929" s="193">
        <f t="shared" ca="1" si="111"/>
        <v>0</v>
      </c>
      <c r="G929" s="80">
        <f ca="1">IFERROR(IF(AND(ABS(SUMIFS(D$2:D929,J$2:J929,J929)-SUMIFS(E$2:E929,J$2:J929,J929)+VLOOKUP(J929,Master!B$1:F$101,5,FALSE))&gt;1000,CD&lt;&gt;PD),"XXXXX",IFERROR(SUMIFS(D$2:D929,J$2:J929,J929)-SUMIFS(E$2:E929,J$2:J929,J929)+VLOOKUP(J929,Master!B$1:F$101,5,FALSE),IF(H929&gt;EOF,"","Balance"))),IF(H929&gt;EOF,"","Balance"))</f>
        <v>13</v>
      </c>
      <c r="H929" s="265">
        <f ca="1">IFERROR(IF(COUNTIF(H$2:H928,H928)&gt;VLOOKUP(H928,LC,2,FALSE),H928+1,H928),"")</f>
        <v>55</v>
      </c>
      <c r="I929" s="265">
        <f ca="1">IFERROR(VLOOKUP(H929,IF(H929=H928,INDIRECT("JournalEntry!"&amp;JournalEntry!D$2214&amp;I928+1&amp;JournalEntry!L$2214),INDIRECT("JournalEntry!"&amp;JournalEntry!C$2214)),2,FALSE),"")</f>
        <v>769</v>
      </c>
      <c r="J929" s="191" t="str">
        <f t="shared" ca="1" si="104"/>
        <v> Gas </v>
      </c>
    </row>
    <row r="930" spans="1:10">
      <c r="A930" s="205">
        <f t="shared" ca="1" si="106"/>
        <v>403</v>
      </c>
      <c r="B930" s="203">
        <f t="shared" ca="1" si="107"/>
        <v>41165</v>
      </c>
      <c r="C930" s="304" t="str">
        <f t="shared" ca="1" si="108"/>
        <v>By Cash Rs/-1</v>
      </c>
      <c r="D930" s="192">
        <f t="shared" ca="1" si="109"/>
        <v>1</v>
      </c>
      <c r="E930" s="192">
        <f t="shared" ca="1" si="110"/>
        <v>0</v>
      </c>
      <c r="F930" s="193">
        <f t="shared" ca="1" si="111"/>
        <v>0</v>
      </c>
      <c r="G930" s="80">
        <f ca="1">IFERROR(IF(AND(ABS(SUMIFS(D$2:D930,J$2:J930,J930)-SUMIFS(E$2:E930,J$2:J930,J930)+VLOOKUP(J930,Master!B$1:F$101,5,FALSE))&gt;1000,CD&lt;&gt;PD),"XXXXX",IFERROR(SUMIFS(D$2:D930,J$2:J930,J930)-SUMIFS(E$2:E930,J$2:J930,J930)+VLOOKUP(J930,Master!B$1:F$101,5,FALSE),IF(H930&gt;EOF,"","Balance"))),IF(H930&gt;EOF,"","Balance"))</f>
        <v>14</v>
      </c>
      <c r="H930" s="265">
        <f ca="1">IFERROR(IF(COUNTIF(H$2:H929,H929)&gt;VLOOKUP(H929,LC,2,FALSE),H929+1,H929),"")</f>
        <v>55</v>
      </c>
      <c r="I930" s="265">
        <f ca="1">IFERROR(VLOOKUP(H930,IF(H930=H929,INDIRECT("JournalEntry!"&amp;JournalEntry!D$2214&amp;I929+1&amp;JournalEntry!L$2214),INDIRECT("JournalEntry!"&amp;JournalEntry!C$2214)),2,FALSE),"")</f>
        <v>807</v>
      </c>
      <c r="J930" s="191" t="str">
        <f t="shared" ca="1" si="104"/>
        <v> Gas </v>
      </c>
    </row>
    <row r="931" spans="1:10">
      <c r="A931" s="205">
        <f t="shared" ca="1" si="106"/>
        <v>422</v>
      </c>
      <c r="B931" s="203">
        <f t="shared" ca="1" si="107"/>
        <v>41074</v>
      </c>
      <c r="C931" s="304" t="str">
        <f t="shared" ca="1" si="108"/>
        <v>By Cash Rs/-4</v>
      </c>
      <c r="D931" s="192">
        <f t="shared" ca="1" si="109"/>
        <v>4</v>
      </c>
      <c r="E931" s="192">
        <f t="shared" ca="1" si="110"/>
        <v>0</v>
      </c>
      <c r="F931" s="193">
        <f t="shared" ca="1" si="111"/>
        <v>0</v>
      </c>
      <c r="G931" s="80">
        <f ca="1">IFERROR(IF(AND(ABS(SUMIFS(D$2:D931,J$2:J931,J931)-SUMIFS(E$2:E931,J$2:J931,J931)+VLOOKUP(J931,Master!B$1:F$101,5,FALSE))&gt;1000,CD&lt;&gt;PD),"XXXXX",IFERROR(SUMIFS(D$2:D931,J$2:J931,J931)-SUMIFS(E$2:E931,J$2:J931,J931)+VLOOKUP(J931,Master!B$1:F$101,5,FALSE),IF(H931&gt;EOF,"","Balance"))),IF(H931&gt;EOF,"","Balance"))</f>
        <v>18</v>
      </c>
      <c r="H931" s="265">
        <f ca="1">IFERROR(IF(COUNTIF(H$2:H930,H930)&gt;VLOOKUP(H930,LC,2,FALSE),H930+1,H930),"")</f>
        <v>55</v>
      </c>
      <c r="I931" s="265">
        <f ca="1">IFERROR(VLOOKUP(H931,IF(H931=H930,INDIRECT("JournalEntry!"&amp;JournalEntry!D$2214&amp;I930+1&amp;JournalEntry!L$2214),INDIRECT("JournalEntry!"&amp;JournalEntry!C$2214)),2,FALSE),"")</f>
        <v>845</v>
      </c>
      <c r="J931" s="191" t="str">
        <f t="shared" ca="1" si="104"/>
        <v> Gas </v>
      </c>
    </row>
    <row r="932" spans="1:10">
      <c r="A932" s="205">
        <f t="shared" ca="1" si="106"/>
        <v>441</v>
      </c>
      <c r="B932" s="203">
        <f t="shared" ca="1" si="107"/>
        <v>41073</v>
      </c>
      <c r="C932" s="304" t="str">
        <f t="shared" ca="1" si="108"/>
        <v>By Cash Rs/-7</v>
      </c>
      <c r="D932" s="192">
        <f t="shared" ca="1" si="109"/>
        <v>7</v>
      </c>
      <c r="E932" s="192">
        <f t="shared" ca="1" si="110"/>
        <v>0</v>
      </c>
      <c r="F932" s="193">
        <f t="shared" ca="1" si="111"/>
        <v>0</v>
      </c>
      <c r="G932" s="80">
        <f ca="1">IFERROR(IF(AND(ABS(SUMIFS(D$2:D932,J$2:J932,J932)-SUMIFS(E$2:E932,J$2:J932,J932)+VLOOKUP(J932,Master!B$1:F$101,5,FALSE))&gt;1000,CD&lt;&gt;PD),"XXXXX",IFERROR(SUMIFS(D$2:D932,J$2:J932,J932)-SUMIFS(E$2:E932,J$2:J932,J932)+VLOOKUP(J932,Master!B$1:F$101,5,FALSE),IF(H932&gt;EOF,"","Balance"))),IF(H932&gt;EOF,"","Balance"))</f>
        <v>25</v>
      </c>
      <c r="H932" s="265">
        <f ca="1">IFERROR(IF(COUNTIF(H$2:H931,H931)&gt;VLOOKUP(H931,LC,2,FALSE),H931+1,H931),"")</f>
        <v>55</v>
      </c>
      <c r="I932" s="265">
        <f ca="1">IFERROR(VLOOKUP(H932,IF(H932=H931,INDIRECT("JournalEntry!"&amp;JournalEntry!D$2214&amp;I931+1&amp;JournalEntry!L$2214),INDIRECT("JournalEntry!"&amp;JournalEntry!C$2214)),2,FALSE),"")</f>
        <v>883</v>
      </c>
      <c r="J932" s="191" t="str">
        <f t="shared" ca="1" si="104"/>
        <v> Gas </v>
      </c>
    </row>
    <row r="933" spans="1:10">
      <c r="A933" s="205">
        <f t="shared" ca="1" si="106"/>
        <v>460</v>
      </c>
      <c r="B933" s="203">
        <f t="shared" ca="1" si="107"/>
        <v>41067</v>
      </c>
      <c r="C933" s="304" t="str">
        <f t="shared" ca="1" si="108"/>
        <v>By Cash Rs/-10</v>
      </c>
      <c r="D933" s="192">
        <f t="shared" ca="1" si="109"/>
        <v>10</v>
      </c>
      <c r="E933" s="192">
        <f t="shared" ca="1" si="110"/>
        <v>0</v>
      </c>
      <c r="F933" s="193">
        <f t="shared" ca="1" si="111"/>
        <v>0</v>
      </c>
      <c r="G933" s="80">
        <f ca="1">IFERROR(IF(AND(ABS(SUMIFS(D$2:D933,J$2:J933,J933)-SUMIFS(E$2:E933,J$2:J933,J933)+VLOOKUP(J933,Master!B$1:F$101,5,FALSE))&gt;1000,CD&lt;&gt;PD),"XXXXX",IFERROR(SUMIFS(D$2:D933,J$2:J933,J933)-SUMIFS(E$2:E933,J$2:J933,J933)+VLOOKUP(J933,Master!B$1:F$101,5,FALSE),IF(H933&gt;EOF,"","Balance"))),IF(H933&gt;EOF,"","Balance"))</f>
        <v>35</v>
      </c>
      <c r="H933" s="265">
        <f ca="1">IFERROR(IF(COUNTIF(H$2:H932,H932)&gt;VLOOKUP(H932,LC,2,FALSE),H932+1,H932),"")</f>
        <v>55</v>
      </c>
      <c r="I933" s="265">
        <f ca="1">IFERROR(VLOOKUP(H933,IF(H933=H932,INDIRECT("JournalEntry!"&amp;JournalEntry!D$2214&amp;I932+1&amp;JournalEntry!L$2214),INDIRECT("JournalEntry!"&amp;JournalEntry!C$2214)),2,FALSE),"")</f>
        <v>921</v>
      </c>
      <c r="J933" s="191" t="str">
        <f t="shared" ca="1" si="104"/>
        <v> Gas </v>
      </c>
    </row>
    <row r="934" spans="1:10">
      <c r="A934" s="205">
        <f t="shared" ca="1" si="106"/>
        <v>479</v>
      </c>
      <c r="B934" s="203">
        <f t="shared" ca="1" si="107"/>
        <v>41038</v>
      </c>
      <c r="C934" s="304" t="str">
        <f t="shared" ca="1" si="108"/>
        <v>By Cash Rs/-1</v>
      </c>
      <c r="D934" s="192">
        <f t="shared" ca="1" si="109"/>
        <v>1</v>
      </c>
      <c r="E934" s="192">
        <f t="shared" ca="1" si="110"/>
        <v>0</v>
      </c>
      <c r="F934" s="193">
        <f t="shared" ca="1" si="111"/>
        <v>0</v>
      </c>
      <c r="G934" s="80">
        <f ca="1">IFERROR(IF(AND(ABS(SUMIFS(D$2:D934,J$2:J934,J934)-SUMIFS(E$2:E934,J$2:J934,J934)+VLOOKUP(J934,Master!B$1:F$101,5,FALSE))&gt;1000,CD&lt;&gt;PD),"XXXXX",IFERROR(SUMIFS(D$2:D934,J$2:J934,J934)-SUMIFS(E$2:E934,J$2:J934,J934)+VLOOKUP(J934,Master!B$1:F$101,5,FALSE),IF(H934&gt;EOF,"","Balance"))),IF(H934&gt;EOF,"","Balance"))</f>
        <v>36</v>
      </c>
      <c r="H934" s="265">
        <f ca="1">IFERROR(IF(COUNTIF(H$2:H933,H933)&gt;VLOOKUP(H933,LC,2,FALSE),H933+1,H933),"")</f>
        <v>55</v>
      </c>
      <c r="I934" s="265">
        <f ca="1">IFERROR(VLOOKUP(H934,IF(H934=H933,INDIRECT("JournalEntry!"&amp;JournalEntry!D$2214&amp;I933+1&amp;JournalEntry!L$2214),INDIRECT("JournalEntry!"&amp;JournalEntry!C$2214)),2,FALSE),"")</f>
        <v>959</v>
      </c>
      <c r="J934" s="191" t="str">
        <f t="shared" ca="1" si="104"/>
        <v> Gas </v>
      </c>
    </row>
    <row r="935" spans="1:10">
      <c r="A935" s="205">
        <f t="shared" ca="1" si="106"/>
        <v>498</v>
      </c>
      <c r="B935" s="203">
        <f t="shared" ca="1" si="107"/>
        <v>41161</v>
      </c>
      <c r="C935" s="304" t="str">
        <f t="shared" ca="1" si="108"/>
        <v>By Cash Rs/-2</v>
      </c>
      <c r="D935" s="192">
        <f t="shared" ca="1" si="109"/>
        <v>2</v>
      </c>
      <c r="E935" s="192">
        <f t="shared" ca="1" si="110"/>
        <v>0</v>
      </c>
      <c r="F935" s="193">
        <f t="shared" ca="1" si="111"/>
        <v>0</v>
      </c>
      <c r="G935" s="80">
        <f ca="1">IFERROR(IF(AND(ABS(SUMIFS(D$2:D935,J$2:J935,J935)-SUMIFS(E$2:E935,J$2:J935,J935)+VLOOKUP(J935,Master!B$1:F$101,5,FALSE))&gt;1000,CD&lt;&gt;PD),"XXXXX",IFERROR(SUMIFS(D$2:D935,J$2:J935,J935)-SUMIFS(E$2:E935,J$2:J935,J935)+VLOOKUP(J935,Master!B$1:F$101,5,FALSE),IF(H935&gt;EOF,"","Balance"))),IF(H935&gt;EOF,"","Balance"))</f>
        <v>38</v>
      </c>
      <c r="H935" s="265">
        <f ca="1">IFERROR(IF(COUNTIF(H$2:H934,H934)&gt;VLOOKUP(H934,LC,2,FALSE),H934+1,H934),"")</f>
        <v>55</v>
      </c>
      <c r="I935" s="265">
        <f ca="1">IFERROR(VLOOKUP(H935,IF(H935=H934,INDIRECT("JournalEntry!"&amp;JournalEntry!D$2214&amp;I934+1&amp;JournalEntry!L$2214),INDIRECT("JournalEntry!"&amp;JournalEntry!C$2214)),2,FALSE),"")</f>
        <v>997</v>
      </c>
      <c r="J935" s="191" t="str">
        <f t="shared" ca="1" si="104"/>
        <v> Gas </v>
      </c>
    </row>
    <row r="936" spans="1:10">
      <c r="A936" s="205">
        <f t="shared" ca="1" si="106"/>
        <v>0</v>
      </c>
      <c r="B936" s="203" t="str">
        <f t="shared" ca="1" si="107"/>
        <v/>
      </c>
      <c r="C936" s="304">
        <f t="shared" ca="1" si="108"/>
        <v>0</v>
      </c>
      <c r="D936" s="192">
        <f t="shared" ca="1" si="109"/>
        <v>0</v>
      </c>
      <c r="E936" s="192">
        <f t="shared" ca="1" si="110"/>
        <v>0</v>
      </c>
      <c r="F936" s="193">
        <f t="shared" ca="1" si="111"/>
        <v>0</v>
      </c>
      <c r="G936" s="80">
        <f ca="1">IFERROR(IF(AND(ABS(SUMIFS(D$2:D936,J$2:J936,J936)-SUMIFS(E$2:E936,J$2:J936,J936)+VLOOKUP(J936,Master!B$1:F$101,5,FALSE))&gt;1000,CD&lt;&gt;PD),"XXXXX",IFERROR(SUMIFS(D$2:D936,J$2:J936,J936)-SUMIFS(E$2:E936,J$2:J936,J936)+VLOOKUP(J936,Master!B$1:F$101,5,FALSE),IF(H936&gt;EOF,"","Balance"))),IF(H936&gt;EOF,"","Balance"))</f>
        <v>38</v>
      </c>
      <c r="H936" s="265">
        <f ca="1">IFERROR(IF(COUNTIF(H$2:H935,H935)&gt;VLOOKUP(H935,LC,2,FALSE),H935+1,H935),"")</f>
        <v>55</v>
      </c>
      <c r="I936" s="265">
        <f ca="1">IFERROR(VLOOKUP(H936,IF(H936=H935,INDIRECT("JournalEntry!"&amp;JournalEntry!D$2214&amp;I935+1&amp;JournalEntry!L$2214),INDIRECT("JournalEntry!"&amp;JournalEntry!C$2214)),2,FALSE),"")</f>
        <v>2155</v>
      </c>
      <c r="J936" s="191" t="str">
        <f t="shared" ca="1" si="104"/>
        <v> Gas </v>
      </c>
    </row>
    <row r="937" spans="1:10">
      <c r="A937" s="205" t="str">
        <f t="shared" ca="1" si="106"/>
        <v>JNL No</v>
      </c>
      <c r="B937" s="203" t="str">
        <f t="shared" ca="1" si="107"/>
        <v>Date</v>
      </c>
      <c r="C937" s="304" t="str">
        <f t="shared" ca="1" si="108"/>
        <v>Particulars of Printing</v>
      </c>
      <c r="D937" s="192" t="str">
        <f t="shared" ca="1" si="109"/>
        <v>Dr</v>
      </c>
      <c r="E937" s="192" t="str">
        <f t="shared" ca="1" si="110"/>
        <v>Cr</v>
      </c>
      <c r="F937" s="193" t="str">
        <f t="shared" ca="1" si="111"/>
        <v>Narration</v>
      </c>
      <c r="G937" s="80" t="str">
        <f ca="1">IFERROR(IF(AND(ABS(SUMIFS(D$2:D937,J$2:J937,J937)-SUMIFS(E$2:E937,J$2:J937,J937)+VLOOKUP(J937,Master!B$1:F$101,5,FALSE))&gt;1000,CD&lt;&gt;PD),"XXXXX",IFERROR(SUMIFS(D$2:D937,J$2:J937,J937)-SUMIFS(E$2:E937,J$2:J937,J937)+VLOOKUP(J937,Master!B$1:F$101,5,FALSE),IF(H937&gt;EOF,"","Balance"))),IF(H937&gt;EOF,"","Balance"))</f>
        <v>Balance</v>
      </c>
      <c r="H937" s="265">
        <f ca="1">IFERROR(IF(COUNTIF(H$2:H936,H936)&gt;VLOOKUP(H936,LC,2,FALSE),H936+1,H936),"")</f>
        <v>55</v>
      </c>
      <c r="I937" s="265" t="str">
        <f ca="1">IFERROR(VLOOKUP(H937,IF(H937=H936,INDIRECT("JournalEntry!"&amp;JournalEntry!D$2214&amp;I936+1&amp;JournalEntry!L$2214),INDIRECT("JournalEntry!"&amp;JournalEntry!C$2214)),2,FALSE),"")</f>
        <v/>
      </c>
      <c r="J937" s="191" t="str">
        <f t="shared" ca="1" si="104"/>
        <v>Ledger</v>
      </c>
    </row>
    <row r="938" spans="1:10">
      <c r="A938" s="205">
        <f t="shared" ca="1" si="106"/>
        <v>0</v>
      </c>
      <c r="B938" s="203" t="str">
        <f t="shared" ca="1" si="107"/>
        <v/>
      </c>
      <c r="C938" s="304">
        <f t="shared" ca="1" si="108"/>
        <v>0</v>
      </c>
      <c r="D938" s="192">
        <f t="shared" ca="1" si="109"/>
        <v>0</v>
      </c>
      <c r="E938" s="192">
        <f t="shared" ca="1" si="110"/>
        <v>0</v>
      </c>
      <c r="F938" s="193">
        <f t="shared" ca="1" si="111"/>
        <v>0</v>
      </c>
      <c r="G938" s="80">
        <f ca="1">IFERROR(IF(AND(ABS(SUMIFS(D$2:D938,J$2:J938,J938)-SUMIFS(E$2:E938,J$2:J938,J938)+VLOOKUP(J938,Master!B$1:F$101,5,FALSE))&gt;1000,CD&lt;&gt;PD),"XXXXX",IFERROR(SUMIFS(D$2:D938,J$2:J938,J938)-SUMIFS(E$2:E938,J$2:J938,J938)+VLOOKUP(J938,Master!B$1:F$101,5,FALSE),IF(H938&gt;EOF,"","Balance"))),IF(H938&gt;EOF,"","Balance"))</f>
        <v>0</v>
      </c>
      <c r="H938" s="265">
        <f ca="1">IFERROR(IF(COUNTIF(H$2:H937,H937)&gt;VLOOKUP(H937,LC,2,FALSE),H937+1,H937),"")</f>
        <v>56</v>
      </c>
      <c r="I938" s="265">
        <f ca="1">IFERROR(VLOOKUP(H938,IF(H938=H937,INDIRECT("JournalEntry!"&amp;JournalEntry!D$2214&amp;I937+1&amp;JournalEntry!L$2214),INDIRECT("JournalEntry!"&amp;JournalEntry!C$2214)),2,FALSE),"")</f>
        <v>2156</v>
      </c>
      <c r="J938" s="191" t="str">
        <f t="shared" ca="1" si="104"/>
        <v>Printing</v>
      </c>
    </row>
    <row r="939" spans="1:10">
      <c r="A939" s="205" t="str">
        <f t="shared" ca="1" si="106"/>
        <v>JNL No</v>
      </c>
      <c r="B939" s="203" t="str">
        <f t="shared" ca="1" si="107"/>
        <v>Date</v>
      </c>
      <c r="C939" s="304" t="str">
        <f t="shared" ca="1" si="108"/>
        <v>Particulars of  Repairs </v>
      </c>
      <c r="D939" s="192" t="str">
        <f t="shared" ca="1" si="109"/>
        <v>Dr</v>
      </c>
      <c r="E939" s="192" t="str">
        <f t="shared" ca="1" si="110"/>
        <v>Cr</v>
      </c>
      <c r="F939" s="193" t="str">
        <f t="shared" ca="1" si="111"/>
        <v>Narration</v>
      </c>
      <c r="G939" s="80" t="str">
        <f ca="1">IFERROR(IF(AND(ABS(SUMIFS(D$2:D939,J$2:J939,J939)-SUMIFS(E$2:E939,J$2:J939,J939)+VLOOKUP(J939,Master!B$1:F$101,5,FALSE))&gt;1000,CD&lt;&gt;PD),"XXXXX",IFERROR(SUMIFS(D$2:D939,J$2:J939,J939)-SUMIFS(E$2:E939,J$2:J939,J939)+VLOOKUP(J939,Master!B$1:F$101,5,FALSE),IF(H939&gt;EOF,"","Balance"))),IF(H939&gt;EOF,"","Balance"))</f>
        <v>Balance</v>
      </c>
      <c r="H939" s="265">
        <f ca="1">IFERROR(IF(COUNTIF(H$2:H938,H938)&gt;VLOOKUP(H938,LC,2,FALSE),H938+1,H938),"")</f>
        <v>56</v>
      </c>
      <c r="I939" s="265" t="str">
        <f ca="1">IFERROR(VLOOKUP(H939,IF(H939=H938,INDIRECT("JournalEntry!"&amp;JournalEntry!D$2214&amp;I938+1&amp;JournalEntry!L$2214),INDIRECT("JournalEntry!"&amp;JournalEntry!C$2214)),2,FALSE),"")</f>
        <v/>
      </c>
      <c r="J939" s="191" t="str">
        <f t="shared" ca="1" si="104"/>
        <v>Ledger</v>
      </c>
    </row>
    <row r="940" spans="1:10">
      <c r="A940" s="205">
        <f t="shared" ca="1" si="106"/>
        <v>347</v>
      </c>
      <c r="B940" s="203">
        <f t="shared" ca="1" si="107"/>
        <v>41231</v>
      </c>
      <c r="C940" s="304" t="str">
        <f t="shared" ca="1" si="108"/>
        <v>By Cash Rs/-8</v>
      </c>
      <c r="D940" s="192">
        <f t="shared" ca="1" si="109"/>
        <v>8</v>
      </c>
      <c r="E940" s="192">
        <f t="shared" ca="1" si="110"/>
        <v>0</v>
      </c>
      <c r="F940" s="193">
        <f t="shared" ca="1" si="111"/>
        <v>0</v>
      </c>
      <c r="G940" s="80">
        <f ca="1">IFERROR(IF(AND(ABS(SUMIFS(D$2:D940,J$2:J940,J940)-SUMIFS(E$2:E940,J$2:J940,J940)+VLOOKUP(J940,Master!B$1:F$101,5,FALSE))&gt;1000,CD&lt;&gt;PD),"XXXXX",IFERROR(SUMIFS(D$2:D940,J$2:J940,J940)-SUMIFS(E$2:E940,J$2:J940,J940)+VLOOKUP(J940,Master!B$1:F$101,5,FALSE),IF(H940&gt;EOF,"","Balance"))),IF(H940&gt;EOF,"","Balance"))</f>
        <v>8</v>
      </c>
      <c r="H940" s="265">
        <f ca="1">IFERROR(IF(COUNTIF(H$2:H939,H939)&gt;VLOOKUP(H939,LC,2,FALSE),H939+1,H939),"")</f>
        <v>57</v>
      </c>
      <c r="I940" s="265">
        <f ca="1">IFERROR(VLOOKUP(H940,IF(H940=H939,INDIRECT("JournalEntry!"&amp;JournalEntry!D$2214&amp;I939+1&amp;JournalEntry!L$2214),INDIRECT("JournalEntry!"&amp;JournalEntry!C$2214)),2,FALSE),"")</f>
        <v>695</v>
      </c>
      <c r="J940" s="191" t="str">
        <f t="shared" ca="1" si="104"/>
        <v> Repairs </v>
      </c>
    </row>
    <row r="941" spans="1:10">
      <c r="A941" s="205">
        <f t="shared" ca="1" si="106"/>
        <v>366</v>
      </c>
      <c r="B941" s="203">
        <f t="shared" ca="1" si="107"/>
        <v>41178</v>
      </c>
      <c r="C941" s="304" t="str">
        <f t="shared" ca="1" si="108"/>
        <v>By Cash Rs/-8</v>
      </c>
      <c r="D941" s="192">
        <f t="shared" ca="1" si="109"/>
        <v>8</v>
      </c>
      <c r="E941" s="192">
        <f t="shared" ca="1" si="110"/>
        <v>0</v>
      </c>
      <c r="F941" s="193">
        <f t="shared" ca="1" si="111"/>
        <v>0</v>
      </c>
      <c r="G941" s="80">
        <f ca="1">IFERROR(IF(AND(ABS(SUMIFS(D$2:D941,J$2:J941,J941)-SUMIFS(E$2:E941,J$2:J941,J941)+VLOOKUP(J941,Master!B$1:F$101,5,FALSE))&gt;1000,CD&lt;&gt;PD),"XXXXX",IFERROR(SUMIFS(D$2:D941,J$2:J941,J941)-SUMIFS(E$2:E941,J$2:J941,J941)+VLOOKUP(J941,Master!B$1:F$101,5,FALSE),IF(H941&gt;EOF,"","Balance"))),IF(H941&gt;EOF,"","Balance"))</f>
        <v>16</v>
      </c>
      <c r="H941" s="265">
        <f ca="1">IFERROR(IF(COUNTIF(H$2:H940,H940)&gt;VLOOKUP(H940,LC,2,FALSE),H940+1,H940),"")</f>
        <v>57</v>
      </c>
      <c r="I941" s="265">
        <f ca="1">IFERROR(VLOOKUP(H941,IF(H941=H940,INDIRECT("JournalEntry!"&amp;JournalEntry!D$2214&amp;I940+1&amp;JournalEntry!L$2214),INDIRECT("JournalEntry!"&amp;JournalEntry!C$2214)),2,FALSE),"")</f>
        <v>733</v>
      </c>
      <c r="J941" s="191" t="str">
        <f t="shared" ca="1" si="104"/>
        <v> Repairs </v>
      </c>
    </row>
    <row r="942" spans="1:10">
      <c r="A942" s="205">
        <f t="shared" ca="1" si="106"/>
        <v>385</v>
      </c>
      <c r="B942" s="203">
        <f t="shared" ca="1" si="107"/>
        <v>41221</v>
      </c>
      <c r="C942" s="304" t="str">
        <f t="shared" ca="1" si="108"/>
        <v>By Cash Rs/-3</v>
      </c>
      <c r="D942" s="192">
        <f t="shared" ca="1" si="109"/>
        <v>3</v>
      </c>
      <c r="E942" s="192">
        <f t="shared" ca="1" si="110"/>
        <v>0</v>
      </c>
      <c r="F942" s="193">
        <f t="shared" ca="1" si="111"/>
        <v>0</v>
      </c>
      <c r="G942" s="80">
        <f ca="1">IFERROR(IF(AND(ABS(SUMIFS(D$2:D942,J$2:J942,J942)-SUMIFS(E$2:E942,J$2:J942,J942)+VLOOKUP(J942,Master!B$1:F$101,5,FALSE))&gt;1000,CD&lt;&gt;PD),"XXXXX",IFERROR(SUMIFS(D$2:D942,J$2:J942,J942)-SUMIFS(E$2:E942,J$2:J942,J942)+VLOOKUP(J942,Master!B$1:F$101,5,FALSE),IF(H942&gt;EOF,"","Balance"))),IF(H942&gt;EOF,"","Balance"))</f>
        <v>19</v>
      </c>
      <c r="H942" s="265">
        <f ca="1">IFERROR(IF(COUNTIF(H$2:H941,H941)&gt;VLOOKUP(H941,LC,2,FALSE),H941+1,H941),"")</f>
        <v>57</v>
      </c>
      <c r="I942" s="265">
        <f ca="1">IFERROR(VLOOKUP(H942,IF(H942=H941,INDIRECT("JournalEntry!"&amp;JournalEntry!D$2214&amp;I941+1&amp;JournalEntry!L$2214),INDIRECT("JournalEntry!"&amp;JournalEntry!C$2214)),2,FALSE),"")</f>
        <v>771</v>
      </c>
      <c r="J942" s="191" t="str">
        <f t="shared" ca="1" si="104"/>
        <v> Repairs </v>
      </c>
    </row>
    <row r="943" spans="1:10">
      <c r="A943" s="205">
        <f t="shared" ca="1" si="106"/>
        <v>404</v>
      </c>
      <c r="B943" s="203">
        <f t="shared" ca="1" si="107"/>
        <v>41026</v>
      </c>
      <c r="C943" s="304" t="str">
        <f t="shared" ca="1" si="108"/>
        <v>By Cash Rs/-2</v>
      </c>
      <c r="D943" s="192">
        <f t="shared" ca="1" si="109"/>
        <v>2</v>
      </c>
      <c r="E943" s="192">
        <f t="shared" ca="1" si="110"/>
        <v>0</v>
      </c>
      <c r="F943" s="193">
        <f t="shared" ca="1" si="111"/>
        <v>0</v>
      </c>
      <c r="G943" s="80">
        <f ca="1">IFERROR(IF(AND(ABS(SUMIFS(D$2:D943,J$2:J943,J943)-SUMIFS(E$2:E943,J$2:J943,J943)+VLOOKUP(J943,Master!B$1:F$101,5,FALSE))&gt;1000,CD&lt;&gt;PD),"XXXXX",IFERROR(SUMIFS(D$2:D943,J$2:J943,J943)-SUMIFS(E$2:E943,J$2:J943,J943)+VLOOKUP(J943,Master!B$1:F$101,5,FALSE),IF(H943&gt;EOF,"","Balance"))),IF(H943&gt;EOF,"","Balance"))</f>
        <v>21</v>
      </c>
      <c r="H943" s="265">
        <f ca="1">IFERROR(IF(COUNTIF(H$2:H942,H942)&gt;VLOOKUP(H942,LC,2,FALSE),H942+1,H942),"")</f>
        <v>57</v>
      </c>
      <c r="I943" s="265">
        <f ca="1">IFERROR(VLOOKUP(H943,IF(H943=H942,INDIRECT("JournalEntry!"&amp;JournalEntry!D$2214&amp;I942+1&amp;JournalEntry!L$2214),INDIRECT("JournalEntry!"&amp;JournalEntry!C$2214)),2,FALSE),"")</f>
        <v>809</v>
      </c>
      <c r="J943" s="191" t="str">
        <f t="shared" ca="1" si="104"/>
        <v> Repairs </v>
      </c>
    </row>
    <row r="944" spans="1:10">
      <c r="A944" s="205">
        <f t="shared" ca="1" si="106"/>
        <v>423</v>
      </c>
      <c r="B944" s="203">
        <f t="shared" ca="1" si="107"/>
        <v>41231</v>
      </c>
      <c r="C944" s="304" t="str">
        <f t="shared" ca="1" si="108"/>
        <v>By Cash Rs/-2</v>
      </c>
      <c r="D944" s="192">
        <f t="shared" ca="1" si="109"/>
        <v>2</v>
      </c>
      <c r="E944" s="192">
        <f t="shared" ca="1" si="110"/>
        <v>0</v>
      </c>
      <c r="F944" s="193">
        <f t="shared" ca="1" si="111"/>
        <v>0</v>
      </c>
      <c r="G944" s="80">
        <f ca="1">IFERROR(IF(AND(ABS(SUMIFS(D$2:D944,J$2:J944,J944)-SUMIFS(E$2:E944,J$2:J944,J944)+VLOOKUP(J944,Master!B$1:F$101,5,FALSE))&gt;1000,CD&lt;&gt;PD),"XXXXX",IFERROR(SUMIFS(D$2:D944,J$2:J944,J944)-SUMIFS(E$2:E944,J$2:J944,J944)+VLOOKUP(J944,Master!B$1:F$101,5,FALSE),IF(H944&gt;EOF,"","Balance"))),IF(H944&gt;EOF,"","Balance"))</f>
        <v>23</v>
      </c>
      <c r="H944" s="265">
        <f ca="1">IFERROR(IF(COUNTIF(H$2:H943,H943)&gt;VLOOKUP(H943,LC,2,FALSE),H943+1,H943),"")</f>
        <v>57</v>
      </c>
      <c r="I944" s="265">
        <f ca="1">IFERROR(VLOOKUP(H944,IF(H944=H943,INDIRECT("JournalEntry!"&amp;JournalEntry!D$2214&amp;I943+1&amp;JournalEntry!L$2214),INDIRECT("JournalEntry!"&amp;JournalEntry!C$2214)),2,FALSE),"")</f>
        <v>847</v>
      </c>
      <c r="J944" s="191" t="str">
        <f t="shared" ca="1" si="104"/>
        <v> Repairs </v>
      </c>
    </row>
    <row r="945" spans="1:10">
      <c r="A945" s="205">
        <f t="shared" ca="1" si="106"/>
        <v>442</v>
      </c>
      <c r="B945" s="203">
        <f t="shared" ca="1" si="107"/>
        <v>41142</v>
      </c>
      <c r="C945" s="304" t="str">
        <f t="shared" ca="1" si="108"/>
        <v>By Cash Rs/-9</v>
      </c>
      <c r="D945" s="192">
        <f t="shared" ca="1" si="109"/>
        <v>9</v>
      </c>
      <c r="E945" s="192">
        <f t="shared" ca="1" si="110"/>
        <v>0</v>
      </c>
      <c r="F945" s="193">
        <f t="shared" ca="1" si="111"/>
        <v>0</v>
      </c>
      <c r="G945" s="80">
        <f ca="1">IFERROR(IF(AND(ABS(SUMIFS(D$2:D945,J$2:J945,J945)-SUMIFS(E$2:E945,J$2:J945,J945)+VLOOKUP(J945,Master!B$1:F$101,5,FALSE))&gt;1000,CD&lt;&gt;PD),"XXXXX",IFERROR(SUMIFS(D$2:D945,J$2:J945,J945)-SUMIFS(E$2:E945,J$2:J945,J945)+VLOOKUP(J945,Master!B$1:F$101,5,FALSE),IF(H945&gt;EOF,"","Balance"))),IF(H945&gt;EOF,"","Balance"))</f>
        <v>32</v>
      </c>
      <c r="H945" s="265">
        <f ca="1">IFERROR(IF(COUNTIF(H$2:H944,H944)&gt;VLOOKUP(H944,LC,2,FALSE),H944+1,H944),"")</f>
        <v>57</v>
      </c>
      <c r="I945" s="265">
        <f ca="1">IFERROR(VLOOKUP(H945,IF(H945=H944,INDIRECT("JournalEntry!"&amp;JournalEntry!D$2214&amp;I944+1&amp;JournalEntry!L$2214),INDIRECT("JournalEntry!"&amp;JournalEntry!C$2214)),2,FALSE),"")</f>
        <v>885</v>
      </c>
      <c r="J945" s="191" t="str">
        <f t="shared" ca="1" si="104"/>
        <v> Repairs </v>
      </c>
    </row>
    <row r="946" spans="1:10">
      <c r="A946" s="205">
        <f t="shared" ca="1" si="106"/>
        <v>461</v>
      </c>
      <c r="B946" s="203">
        <f t="shared" ca="1" si="107"/>
        <v>41214</v>
      </c>
      <c r="C946" s="304" t="str">
        <f t="shared" ca="1" si="108"/>
        <v>By Cash Rs/-8</v>
      </c>
      <c r="D946" s="192">
        <f t="shared" ca="1" si="109"/>
        <v>8</v>
      </c>
      <c r="E946" s="192">
        <f t="shared" ca="1" si="110"/>
        <v>0</v>
      </c>
      <c r="F946" s="193">
        <f t="shared" ca="1" si="111"/>
        <v>0</v>
      </c>
      <c r="G946" s="80">
        <f ca="1">IFERROR(IF(AND(ABS(SUMIFS(D$2:D946,J$2:J946,J946)-SUMIFS(E$2:E946,J$2:J946,J946)+VLOOKUP(J946,Master!B$1:F$101,5,FALSE))&gt;1000,CD&lt;&gt;PD),"XXXXX",IFERROR(SUMIFS(D$2:D946,J$2:J946,J946)-SUMIFS(E$2:E946,J$2:J946,J946)+VLOOKUP(J946,Master!B$1:F$101,5,FALSE),IF(H946&gt;EOF,"","Balance"))),IF(H946&gt;EOF,"","Balance"))</f>
        <v>40</v>
      </c>
      <c r="H946" s="265">
        <f ca="1">IFERROR(IF(COUNTIF(H$2:H945,H945)&gt;VLOOKUP(H945,LC,2,FALSE),H945+1,H945),"")</f>
        <v>57</v>
      </c>
      <c r="I946" s="265">
        <f ca="1">IFERROR(VLOOKUP(H946,IF(H946=H945,INDIRECT("JournalEntry!"&amp;JournalEntry!D$2214&amp;I945+1&amp;JournalEntry!L$2214),INDIRECT("JournalEntry!"&amp;JournalEntry!C$2214)),2,FALSE),"")</f>
        <v>923</v>
      </c>
      <c r="J946" s="191" t="str">
        <f t="shared" ca="1" si="104"/>
        <v> Repairs </v>
      </c>
    </row>
    <row r="947" spans="1:10">
      <c r="A947" s="205">
        <f t="shared" ca="1" si="106"/>
        <v>480</v>
      </c>
      <c r="B947" s="203">
        <f t="shared" ca="1" si="107"/>
        <v>41007</v>
      </c>
      <c r="C947" s="304" t="str">
        <f t="shared" ca="1" si="108"/>
        <v>By Cash Rs/-7</v>
      </c>
      <c r="D947" s="192">
        <f t="shared" ca="1" si="109"/>
        <v>7</v>
      </c>
      <c r="E947" s="192">
        <f t="shared" ca="1" si="110"/>
        <v>0</v>
      </c>
      <c r="F947" s="193">
        <f t="shared" ca="1" si="111"/>
        <v>0</v>
      </c>
      <c r="G947" s="80">
        <f ca="1">IFERROR(IF(AND(ABS(SUMIFS(D$2:D947,J$2:J947,J947)-SUMIFS(E$2:E947,J$2:J947,J947)+VLOOKUP(J947,Master!B$1:F$101,5,FALSE))&gt;1000,CD&lt;&gt;PD),"XXXXX",IFERROR(SUMIFS(D$2:D947,J$2:J947,J947)-SUMIFS(E$2:E947,J$2:J947,J947)+VLOOKUP(J947,Master!B$1:F$101,5,FALSE),IF(H947&gt;EOF,"","Balance"))),IF(H947&gt;EOF,"","Balance"))</f>
        <v>47</v>
      </c>
      <c r="H947" s="265">
        <f ca="1">IFERROR(IF(COUNTIF(H$2:H946,H946)&gt;VLOOKUP(H946,LC,2,FALSE),H946+1,H946),"")</f>
        <v>57</v>
      </c>
      <c r="I947" s="265">
        <f ca="1">IFERROR(VLOOKUP(H947,IF(H947=H946,INDIRECT("JournalEntry!"&amp;JournalEntry!D$2214&amp;I946+1&amp;JournalEntry!L$2214),INDIRECT("JournalEntry!"&amp;JournalEntry!C$2214)),2,FALSE),"")</f>
        <v>961</v>
      </c>
      <c r="J947" s="191" t="str">
        <f t="shared" ca="1" si="104"/>
        <v> Repairs </v>
      </c>
    </row>
    <row r="948" spans="1:10">
      <c r="A948" s="205">
        <f t="shared" ca="1" si="106"/>
        <v>499</v>
      </c>
      <c r="B948" s="203">
        <f t="shared" ca="1" si="107"/>
        <v>41225</v>
      </c>
      <c r="C948" s="304" t="str">
        <f t="shared" ca="1" si="108"/>
        <v>By Cash Rs/-5</v>
      </c>
      <c r="D948" s="192">
        <f t="shared" ca="1" si="109"/>
        <v>5</v>
      </c>
      <c r="E948" s="192">
        <f t="shared" ca="1" si="110"/>
        <v>0</v>
      </c>
      <c r="F948" s="193">
        <f t="shared" ca="1" si="111"/>
        <v>0</v>
      </c>
      <c r="G948" s="80">
        <f ca="1">IFERROR(IF(AND(ABS(SUMIFS(D$2:D948,J$2:J948,J948)-SUMIFS(E$2:E948,J$2:J948,J948)+VLOOKUP(J948,Master!B$1:F$101,5,FALSE))&gt;1000,CD&lt;&gt;PD),"XXXXX",IFERROR(SUMIFS(D$2:D948,J$2:J948,J948)-SUMIFS(E$2:E948,J$2:J948,J948)+VLOOKUP(J948,Master!B$1:F$101,5,FALSE),IF(H948&gt;EOF,"","Balance"))),IF(H948&gt;EOF,"","Balance"))</f>
        <v>52</v>
      </c>
      <c r="H948" s="265">
        <f ca="1">IFERROR(IF(COUNTIF(H$2:H947,H947)&gt;VLOOKUP(H947,LC,2,FALSE),H947+1,H947),"")</f>
        <v>57</v>
      </c>
      <c r="I948" s="265">
        <f ca="1">IFERROR(VLOOKUP(H948,IF(H948=H947,INDIRECT("JournalEntry!"&amp;JournalEntry!D$2214&amp;I947+1&amp;JournalEntry!L$2214),INDIRECT("JournalEntry!"&amp;JournalEntry!C$2214)),2,FALSE),"")</f>
        <v>999</v>
      </c>
      <c r="J948" s="191" t="str">
        <f t="shared" ca="1" si="104"/>
        <v> Repairs </v>
      </c>
    </row>
    <row r="949" spans="1:10">
      <c r="A949" s="205">
        <f t="shared" ca="1" si="106"/>
        <v>0</v>
      </c>
      <c r="B949" s="203" t="str">
        <f t="shared" ca="1" si="107"/>
        <v/>
      </c>
      <c r="C949" s="304">
        <f t="shared" ca="1" si="108"/>
        <v>0</v>
      </c>
      <c r="D949" s="192">
        <f t="shared" ca="1" si="109"/>
        <v>0</v>
      </c>
      <c r="E949" s="192">
        <f t="shared" ca="1" si="110"/>
        <v>0</v>
      </c>
      <c r="F949" s="193">
        <f t="shared" ca="1" si="111"/>
        <v>0</v>
      </c>
      <c r="G949" s="80">
        <f ca="1">IFERROR(IF(AND(ABS(SUMIFS(D$2:D949,J$2:J949,J949)-SUMIFS(E$2:E949,J$2:J949,J949)+VLOOKUP(J949,Master!B$1:F$101,5,FALSE))&gt;1000,CD&lt;&gt;PD),"XXXXX",IFERROR(SUMIFS(D$2:D949,J$2:J949,J949)-SUMIFS(E$2:E949,J$2:J949,J949)+VLOOKUP(J949,Master!B$1:F$101,5,FALSE),IF(H949&gt;EOF,"","Balance"))),IF(H949&gt;EOF,"","Balance"))</f>
        <v>52</v>
      </c>
      <c r="H949" s="265">
        <f ca="1">IFERROR(IF(COUNTIF(H$2:H948,H948)&gt;VLOOKUP(H948,LC,2,FALSE),H948+1,H948),"")</f>
        <v>57</v>
      </c>
      <c r="I949" s="265">
        <f ca="1">IFERROR(VLOOKUP(H949,IF(H949=H948,INDIRECT("JournalEntry!"&amp;JournalEntry!D$2214&amp;I948+1&amp;JournalEntry!L$2214),INDIRECT("JournalEntry!"&amp;JournalEntry!C$2214)),2,FALSE),"")</f>
        <v>2157</v>
      </c>
      <c r="J949" s="191" t="str">
        <f t="shared" ca="1" si="104"/>
        <v> Repairs </v>
      </c>
    </row>
    <row r="950" spans="1:10">
      <c r="A950" s="205" t="str">
        <f t="shared" ca="1" si="106"/>
        <v>JNL No</v>
      </c>
      <c r="B950" s="203" t="str">
        <f t="shared" ca="1" si="107"/>
        <v>Date</v>
      </c>
      <c r="C950" s="304" t="str">
        <f t="shared" ca="1" si="108"/>
        <v>Particulars of  Rentals </v>
      </c>
      <c r="D950" s="192" t="str">
        <f t="shared" ca="1" si="109"/>
        <v>Dr</v>
      </c>
      <c r="E950" s="192" t="str">
        <f t="shared" ca="1" si="110"/>
        <v>Cr</v>
      </c>
      <c r="F950" s="193" t="str">
        <f t="shared" ca="1" si="111"/>
        <v>Narration</v>
      </c>
      <c r="G950" s="80" t="str">
        <f ca="1">IFERROR(IF(AND(ABS(SUMIFS(D$2:D950,J$2:J950,J950)-SUMIFS(E$2:E950,J$2:J950,J950)+VLOOKUP(J950,Master!B$1:F$101,5,FALSE))&gt;1000,CD&lt;&gt;PD),"XXXXX",IFERROR(SUMIFS(D$2:D950,J$2:J950,J950)-SUMIFS(E$2:E950,J$2:J950,J950)+VLOOKUP(J950,Master!B$1:F$101,5,FALSE),IF(H950&gt;EOF,"","Balance"))),IF(H950&gt;EOF,"","Balance"))</f>
        <v>Balance</v>
      </c>
      <c r="H950" s="265">
        <f ca="1">IFERROR(IF(COUNTIF(H$2:H949,H949)&gt;VLOOKUP(H949,LC,2,FALSE),H949+1,H949),"")</f>
        <v>57</v>
      </c>
      <c r="I950" s="265" t="str">
        <f ca="1">IFERROR(VLOOKUP(H950,IF(H950=H949,INDIRECT("JournalEntry!"&amp;JournalEntry!D$2214&amp;I949+1&amp;JournalEntry!L$2214),INDIRECT("JournalEntry!"&amp;JournalEntry!C$2214)),2,FALSE),"")</f>
        <v/>
      </c>
      <c r="J950" s="191" t="str">
        <f t="shared" ca="1" si="104"/>
        <v>Ledger</v>
      </c>
    </row>
    <row r="951" spans="1:10">
      <c r="A951" s="205">
        <f t="shared" ca="1" si="106"/>
        <v>182</v>
      </c>
      <c r="B951" s="203">
        <f t="shared" ca="1" si="107"/>
        <v>41180</v>
      </c>
      <c r="C951" s="304" t="str">
        <f t="shared" ca="1" si="108"/>
        <v>By Cash Rs/-9</v>
      </c>
      <c r="D951" s="192">
        <f t="shared" ca="1" si="109"/>
        <v>9</v>
      </c>
      <c r="E951" s="192">
        <f t="shared" ca="1" si="110"/>
        <v>0</v>
      </c>
      <c r="F951" s="193">
        <f t="shared" ca="1" si="111"/>
        <v>0</v>
      </c>
      <c r="G951" s="80">
        <f ca="1">IFERROR(IF(AND(ABS(SUMIFS(D$2:D951,J$2:J951,J951)-SUMIFS(E$2:E951,J$2:J951,J951)+VLOOKUP(J951,Master!B$1:F$101,5,FALSE))&gt;1000,CD&lt;&gt;PD),"XXXXX",IFERROR(SUMIFS(D$2:D951,J$2:J951,J951)-SUMIFS(E$2:E951,J$2:J951,J951)+VLOOKUP(J951,Master!B$1:F$101,5,FALSE),IF(H951&gt;EOF,"","Balance"))),IF(H951&gt;EOF,"","Balance"))</f>
        <v>9</v>
      </c>
      <c r="H951" s="265">
        <f ca="1">IFERROR(IF(COUNTIF(H$2:H950,H950)&gt;VLOOKUP(H950,LC,2,FALSE),H950+1,H950),"")</f>
        <v>58</v>
      </c>
      <c r="I951" s="265">
        <f ca="1">IFERROR(VLOOKUP(H951,IF(H951=H950,INDIRECT("JournalEntry!"&amp;JournalEntry!D$2214&amp;I950+1&amp;JournalEntry!L$2214),INDIRECT("JournalEntry!"&amp;JournalEntry!C$2214)),2,FALSE),"")</f>
        <v>364</v>
      </c>
      <c r="J951" s="191" t="str">
        <f t="shared" ca="1" si="104"/>
        <v> Rentals </v>
      </c>
    </row>
    <row r="952" spans="1:10">
      <c r="A952" s="205">
        <f t="shared" ca="1" si="106"/>
        <v>187</v>
      </c>
      <c r="B952" s="203">
        <f t="shared" ca="1" si="107"/>
        <v>41172</v>
      </c>
      <c r="C952" s="304" t="str">
        <f t="shared" ca="1" si="108"/>
        <v>By Cash Rs/-7</v>
      </c>
      <c r="D952" s="192">
        <f t="shared" ca="1" si="109"/>
        <v>7</v>
      </c>
      <c r="E952" s="192">
        <f t="shared" ca="1" si="110"/>
        <v>0</v>
      </c>
      <c r="F952" s="193">
        <f t="shared" ca="1" si="111"/>
        <v>0</v>
      </c>
      <c r="G952" s="80">
        <f ca="1">IFERROR(IF(AND(ABS(SUMIFS(D$2:D952,J$2:J952,J952)-SUMIFS(E$2:E952,J$2:J952,J952)+VLOOKUP(J952,Master!B$1:F$101,5,FALSE))&gt;1000,CD&lt;&gt;PD),"XXXXX",IFERROR(SUMIFS(D$2:D952,J$2:J952,J952)-SUMIFS(E$2:E952,J$2:J952,J952)+VLOOKUP(J952,Master!B$1:F$101,5,FALSE),IF(H952&gt;EOF,"","Balance"))),IF(H952&gt;EOF,"","Balance"))</f>
        <v>16</v>
      </c>
      <c r="H952" s="265">
        <f ca="1">IFERROR(IF(COUNTIF(H$2:H951,H951)&gt;VLOOKUP(H951,LC,2,FALSE),H951+1,H951),"")</f>
        <v>58</v>
      </c>
      <c r="I952" s="265">
        <f ca="1">IFERROR(VLOOKUP(H952,IF(H952=H951,INDIRECT("JournalEntry!"&amp;JournalEntry!D$2214&amp;I951+1&amp;JournalEntry!L$2214),INDIRECT("JournalEntry!"&amp;JournalEntry!C$2214)),2,FALSE),"")</f>
        <v>374</v>
      </c>
      <c r="J952" s="191" t="str">
        <f t="shared" ca="1" si="104"/>
        <v> Rentals </v>
      </c>
    </row>
    <row r="953" spans="1:10">
      <c r="A953" s="205">
        <f t="shared" ca="1" si="106"/>
        <v>192</v>
      </c>
      <c r="B953" s="203">
        <f t="shared" ca="1" si="107"/>
        <v>41270</v>
      </c>
      <c r="C953" s="304" t="str">
        <f t="shared" ca="1" si="108"/>
        <v>By Cash Rs/-9</v>
      </c>
      <c r="D953" s="192">
        <f t="shared" ca="1" si="109"/>
        <v>9</v>
      </c>
      <c r="E953" s="192">
        <f t="shared" ca="1" si="110"/>
        <v>0</v>
      </c>
      <c r="F953" s="193">
        <f t="shared" ca="1" si="111"/>
        <v>0</v>
      </c>
      <c r="G953" s="80">
        <f ca="1">IFERROR(IF(AND(ABS(SUMIFS(D$2:D953,J$2:J953,J953)-SUMIFS(E$2:E953,J$2:J953,J953)+VLOOKUP(J953,Master!B$1:F$101,5,FALSE))&gt;1000,CD&lt;&gt;PD),"XXXXX",IFERROR(SUMIFS(D$2:D953,J$2:J953,J953)-SUMIFS(E$2:E953,J$2:J953,J953)+VLOOKUP(J953,Master!B$1:F$101,5,FALSE),IF(H953&gt;EOF,"","Balance"))),IF(H953&gt;EOF,"","Balance"))</f>
        <v>25</v>
      </c>
      <c r="H953" s="265">
        <f ca="1">IFERROR(IF(COUNTIF(H$2:H952,H952)&gt;VLOOKUP(H952,LC,2,FALSE),H952+1,H952),"")</f>
        <v>58</v>
      </c>
      <c r="I953" s="265">
        <f ca="1">IFERROR(VLOOKUP(H953,IF(H953=H952,INDIRECT("JournalEntry!"&amp;JournalEntry!D$2214&amp;I952+1&amp;JournalEntry!L$2214),INDIRECT("JournalEntry!"&amp;JournalEntry!C$2214)),2,FALSE),"")</f>
        <v>384</v>
      </c>
      <c r="J953" s="191" t="str">
        <f t="shared" ca="1" si="104"/>
        <v> Rentals </v>
      </c>
    </row>
    <row r="954" spans="1:10">
      <c r="A954" s="205">
        <f t="shared" ca="1" si="106"/>
        <v>197</v>
      </c>
      <c r="B954" s="203">
        <f t="shared" ca="1" si="107"/>
        <v>41136</v>
      </c>
      <c r="C954" s="304" t="str">
        <f t="shared" ca="1" si="108"/>
        <v>By Cash Rs/-5</v>
      </c>
      <c r="D954" s="192">
        <f t="shared" ca="1" si="109"/>
        <v>5</v>
      </c>
      <c r="E954" s="192">
        <f t="shared" ca="1" si="110"/>
        <v>0</v>
      </c>
      <c r="F954" s="193">
        <f t="shared" ca="1" si="111"/>
        <v>0</v>
      </c>
      <c r="G954" s="80">
        <f ca="1">IFERROR(IF(AND(ABS(SUMIFS(D$2:D954,J$2:J954,J954)-SUMIFS(E$2:E954,J$2:J954,J954)+VLOOKUP(J954,Master!B$1:F$101,5,FALSE))&gt;1000,CD&lt;&gt;PD),"XXXXX",IFERROR(SUMIFS(D$2:D954,J$2:J954,J954)-SUMIFS(E$2:E954,J$2:J954,J954)+VLOOKUP(J954,Master!B$1:F$101,5,FALSE),IF(H954&gt;EOF,"","Balance"))),IF(H954&gt;EOF,"","Balance"))</f>
        <v>30</v>
      </c>
      <c r="H954" s="265">
        <f ca="1">IFERROR(IF(COUNTIF(H$2:H953,H953)&gt;VLOOKUP(H953,LC,2,FALSE),H953+1,H953),"")</f>
        <v>58</v>
      </c>
      <c r="I954" s="265">
        <f ca="1">IFERROR(VLOOKUP(H954,IF(H954=H953,INDIRECT("JournalEntry!"&amp;JournalEntry!D$2214&amp;I953+1&amp;JournalEntry!L$2214),INDIRECT("JournalEntry!"&amp;JournalEntry!C$2214)),2,FALSE),"")</f>
        <v>394</v>
      </c>
      <c r="J954" s="191" t="str">
        <f t="shared" ca="1" si="104"/>
        <v> Rentals </v>
      </c>
    </row>
    <row r="955" spans="1:10">
      <c r="A955" s="205">
        <f t="shared" ca="1" si="106"/>
        <v>202</v>
      </c>
      <c r="B955" s="203">
        <f t="shared" ca="1" si="107"/>
        <v>41002</v>
      </c>
      <c r="C955" s="304" t="str">
        <f t="shared" ca="1" si="108"/>
        <v>By Cash Rs/-7</v>
      </c>
      <c r="D955" s="192">
        <f t="shared" ca="1" si="109"/>
        <v>7</v>
      </c>
      <c r="E955" s="192">
        <f t="shared" ca="1" si="110"/>
        <v>0</v>
      </c>
      <c r="F955" s="193">
        <f t="shared" ca="1" si="111"/>
        <v>0</v>
      </c>
      <c r="G955" s="80">
        <f ca="1">IFERROR(IF(AND(ABS(SUMIFS(D$2:D955,J$2:J955,J955)-SUMIFS(E$2:E955,J$2:J955,J955)+VLOOKUP(J955,Master!B$1:F$101,5,FALSE))&gt;1000,CD&lt;&gt;PD),"XXXXX",IFERROR(SUMIFS(D$2:D955,J$2:J955,J955)-SUMIFS(E$2:E955,J$2:J955,J955)+VLOOKUP(J955,Master!B$1:F$101,5,FALSE),IF(H955&gt;EOF,"","Balance"))),IF(H955&gt;EOF,"","Balance"))</f>
        <v>37</v>
      </c>
      <c r="H955" s="265">
        <f ca="1">IFERROR(IF(COUNTIF(H$2:H954,H954)&gt;VLOOKUP(H954,LC,2,FALSE),H954+1,H954),"")</f>
        <v>58</v>
      </c>
      <c r="I955" s="265">
        <f ca="1">IFERROR(VLOOKUP(H955,IF(H955=H954,INDIRECT("JournalEntry!"&amp;JournalEntry!D$2214&amp;I954+1&amp;JournalEntry!L$2214),INDIRECT("JournalEntry!"&amp;JournalEntry!C$2214)),2,FALSE),"")</f>
        <v>404</v>
      </c>
      <c r="J955" s="191" t="str">
        <f t="shared" ca="1" si="104"/>
        <v> Rentals </v>
      </c>
    </row>
    <row r="956" spans="1:10">
      <c r="A956" s="205">
        <f t="shared" ca="1" si="106"/>
        <v>207</v>
      </c>
      <c r="B956" s="203">
        <f t="shared" ca="1" si="107"/>
        <v>41076</v>
      </c>
      <c r="C956" s="304" t="str">
        <f t="shared" ca="1" si="108"/>
        <v>By Cash Rs/-1</v>
      </c>
      <c r="D956" s="192">
        <f t="shared" ca="1" si="109"/>
        <v>1</v>
      </c>
      <c r="E956" s="192">
        <f t="shared" ca="1" si="110"/>
        <v>0</v>
      </c>
      <c r="F956" s="193">
        <f t="shared" ca="1" si="111"/>
        <v>0</v>
      </c>
      <c r="G956" s="80">
        <f ca="1">IFERROR(IF(AND(ABS(SUMIFS(D$2:D956,J$2:J956,J956)-SUMIFS(E$2:E956,J$2:J956,J956)+VLOOKUP(J956,Master!B$1:F$101,5,FALSE))&gt;1000,CD&lt;&gt;PD),"XXXXX",IFERROR(SUMIFS(D$2:D956,J$2:J956,J956)-SUMIFS(E$2:E956,J$2:J956,J956)+VLOOKUP(J956,Master!B$1:F$101,5,FALSE),IF(H956&gt;EOF,"","Balance"))),IF(H956&gt;EOF,"","Balance"))</f>
        <v>38</v>
      </c>
      <c r="H956" s="265">
        <f ca="1">IFERROR(IF(COUNTIF(H$2:H955,H955)&gt;VLOOKUP(H955,LC,2,FALSE),H955+1,H955),"")</f>
        <v>58</v>
      </c>
      <c r="I956" s="265">
        <f ca="1">IFERROR(VLOOKUP(H956,IF(H956=H955,INDIRECT("JournalEntry!"&amp;JournalEntry!D$2214&amp;I955+1&amp;JournalEntry!L$2214),INDIRECT("JournalEntry!"&amp;JournalEntry!C$2214)),2,FALSE),"")</f>
        <v>414</v>
      </c>
      <c r="J956" s="191" t="str">
        <f t="shared" ca="1" si="104"/>
        <v> Rentals </v>
      </c>
    </row>
    <row r="957" spans="1:10">
      <c r="A957" s="205">
        <f t="shared" ca="1" si="106"/>
        <v>212</v>
      </c>
      <c r="B957" s="203">
        <f t="shared" ca="1" si="107"/>
        <v>41229</v>
      </c>
      <c r="C957" s="304" t="str">
        <f t="shared" ca="1" si="108"/>
        <v>By Cash Rs/-9</v>
      </c>
      <c r="D957" s="192">
        <f t="shared" ca="1" si="109"/>
        <v>9</v>
      </c>
      <c r="E957" s="192">
        <f t="shared" ca="1" si="110"/>
        <v>0</v>
      </c>
      <c r="F957" s="193">
        <f t="shared" ca="1" si="111"/>
        <v>0</v>
      </c>
      <c r="G957" s="80">
        <f ca="1">IFERROR(IF(AND(ABS(SUMIFS(D$2:D957,J$2:J957,J957)-SUMIFS(E$2:E957,J$2:J957,J957)+VLOOKUP(J957,Master!B$1:F$101,5,FALSE))&gt;1000,CD&lt;&gt;PD),"XXXXX",IFERROR(SUMIFS(D$2:D957,J$2:J957,J957)-SUMIFS(E$2:E957,J$2:J957,J957)+VLOOKUP(J957,Master!B$1:F$101,5,FALSE),IF(H957&gt;EOF,"","Balance"))),IF(H957&gt;EOF,"","Balance"))</f>
        <v>47</v>
      </c>
      <c r="H957" s="265">
        <f ca="1">IFERROR(IF(COUNTIF(H$2:H956,H956)&gt;VLOOKUP(H956,LC,2,FALSE),H956+1,H956),"")</f>
        <v>58</v>
      </c>
      <c r="I957" s="265">
        <f ca="1">IFERROR(VLOOKUP(H957,IF(H957=H956,INDIRECT("JournalEntry!"&amp;JournalEntry!D$2214&amp;I956+1&amp;JournalEntry!L$2214),INDIRECT("JournalEntry!"&amp;JournalEntry!C$2214)),2,FALSE),"")</f>
        <v>424</v>
      </c>
      <c r="J957" s="191" t="str">
        <f t="shared" ca="1" si="104"/>
        <v> Rentals </v>
      </c>
    </row>
    <row r="958" spans="1:10">
      <c r="A958" s="205">
        <f t="shared" ca="1" si="106"/>
        <v>217</v>
      </c>
      <c r="B958" s="203">
        <f t="shared" ca="1" si="107"/>
        <v>41268</v>
      </c>
      <c r="C958" s="304" t="str">
        <f t="shared" ca="1" si="108"/>
        <v>By Cash Rs/-1</v>
      </c>
      <c r="D958" s="192">
        <f t="shared" ca="1" si="109"/>
        <v>1</v>
      </c>
      <c r="E958" s="192">
        <f t="shared" ca="1" si="110"/>
        <v>0</v>
      </c>
      <c r="F958" s="193">
        <f t="shared" ca="1" si="111"/>
        <v>0</v>
      </c>
      <c r="G958" s="80">
        <f ca="1">IFERROR(IF(AND(ABS(SUMIFS(D$2:D958,J$2:J958,J958)-SUMIFS(E$2:E958,J$2:J958,J958)+VLOOKUP(J958,Master!B$1:F$101,5,FALSE))&gt;1000,CD&lt;&gt;PD),"XXXXX",IFERROR(SUMIFS(D$2:D958,J$2:J958,J958)-SUMIFS(E$2:E958,J$2:J958,J958)+VLOOKUP(J958,Master!B$1:F$101,5,FALSE),IF(H958&gt;EOF,"","Balance"))),IF(H958&gt;EOF,"","Balance"))</f>
        <v>48</v>
      </c>
      <c r="H958" s="265">
        <f ca="1">IFERROR(IF(COUNTIF(H$2:H957,H957)&gt;VLOOKUP(H957,LC,2,FALSE),H957+1,H957),"")</f>
        <v>58</v>
      </c>
      <c r="I958" s="265">
        <f ca="1">IFERROR(VLOOKUP(H958,IF(H958=H957,INDIRECT("JournalEntry!"&amp;JournalEntry!D$2214&amp;I957+1&amp;JournalEntry!L$2214),INDIRECT("JournalEntry!"&amp;JournalEntry!C$2214)),2,FALSE),"")</f>
        <v>434</v>
      </c>
      <c r="J958" s="191" t="str">
        <f t="shared" ca="1" si="104"/>
        <v> Rentals </v>
      </c>
    </row>
    <row r="959" spans="1:10">
      <c r="A959" s="205">
        <f t="shared" ca="1" si="106"/>
        <v>222</v>
      </c>
      <c r="B959" s="203">
        <f t="shared" ca="1" si="107"/>
        <v>41036</v>
      </c>
      <c r="C959" s="304" t="str">
        <f t="shared" ca="1" si="108"/>
        <v>By Cash Rs/-1</v>
      </c>
      <c r="D959" s="192">
        <f t="shared" ca="1" si="109"/>
        <v>1</v>
      </c>
      <c r="E959" s="192">
        <f t="shared" ca="1" si="110"/>
        <v>0</v>
      </c>
      <c r="F959" s="193">
        <f t="shared" ca="1" si="111"/>
        <v>0</v>
      </c>
      <c r="G959" s="80">
        <f ca="1">IFERROR(IF(AND(ABS(SUMIFS(D$2:D959,J$2:J959,J959)-SUMIFS(E$2:E959,J$2:J959,J959)+VLOOKUP(J959,Master!B$1:F$101,5,FALSE))&gt;1000,CD&lt;&gt;PD),"XXXXX",IFERROR(SUMIFS(D$2:D959,J$2:J959,J959)-SUMIFS(E$2:E959,J$2:J959,J959)+VLOOKUP(J959,Master!B$1:F$101,5,FALSE),IF(H959&gt;EOF,"","Balance"))),IF(H959&gt;EOF,"","Balance"))</f>
        <v>49</v>
      </c>
      <c r="H959" s="265">
        <f ca="1">IFERROR(IF(COUNTIF(H$2:H958,H958)&gt;VLOOKUP(H958,LC,2,FALSE),H958+1,H958),"")</f>
        <v>58</v>
      </c>
      <c r="I959" s="265">
        <f ca="1">IFERROR(VLOOKUP(H959,IF(H959=H958,INDIRECT("JournalEntry!"&amp;JournalEntry!D$2214&amp;I958+1&amp;JournalEntry!L$2214),INDIRECT("JournalEntry!"&amp;JournalEntry!C$2214)),2,FALSE),"")</f>
        <v>444</v>
      </c>
      <c r="J959" s="191" t="str">
        <f t="shared" ca="1" si="104"/>
        <v> Rentals </v>
      </c>
    </row>
    <row r="960" spans="1:10">
      <c r="A960" s="205">
        <f t="shared" ca="1" si="106"/>
        <v>227</v>
      </c>
      <c r="B960" s="203">
        <f t="shared" ca="1" si="107"/>
        <v>41149</v>
      </c>
      <c r="C960" s="304" t="str">
        <f t="shared" ca="1" si="108"/>
        <v>By Cash Rs/-3</v>
      </c>
      <c r="D960" s="192">
        <f t="shared" ca="1" si="109"/>
        <v>3</v>
      </c>
      <c r="E960" s="192">
        <f t="shared" ca="1" si="110"/>
        <v>0</v>
      </c>
      <c r="F960" s="193">
        <f t="shared" ca="1" si="111"/>
        <v>0</v>
      </c>
      <c r="G960" s="80">
        <f ca="1">IFERROR(IF(AND(ABS(SUMIFS(D$2:D960,J$2:J960,J960)-SUMIFS(E$2:E960,J$2:J960,J960)+VLOOKUP(J960,Master!B$1:F$101,5,FALSE))&gt;1000,CD&lt;&gt;PD),"XXXXX",IFERROR(SUMIFS(D$2:D960,J$2:J960,J960)-SUMIFS(E$2:E960,J$2:J960,J960)+VLOOKUP(J960,Master!B$1:F$101,5,FALSE),IF(H960&gt;EOF,"","Balance"))),IF(H960&gt;EOF,"","Balance"))</f>
        <v>52</v>
      </c>
      <c r="H960" s="265">
        <f ca="1">IFERROR(IF(COUNTIF(H$2:H959,H959)&gt;VLOOKUP(H959,LC,2,FALSE),H959+1,H959),"")</f>
        <v>58</v>
      </c>
      <c r="I960" s="265">
        <f ca="1">IFERROR(VLOOKUP(H960,IF(H960=H959,INDIRECT("JournalEntry!"&amp;JournalEntry!D$2214&amp;I959+1&amp;JournalEntry!L$2214),INDIRECT("JournalEntry!"&amp;JournalEntry!C$2214)),2,FALSE),"")</f>
        <v>454</v>
      </c>
      <c r="J960" s="191" t="str">
        <f t="shared" ca="1" si="104"/>
        <v> Rentals </v>
      </c>
    </row>
    <row r="961" spans="1:10">
      <c r="A961" s="205">
        <f t="shared" ca="1" si="106"/>
        <v>232</v>
      </c>
      <c r="B961" s="203">
        <f t="shared" ca="1" si="107"/>
        <v>41224</v>
      </c>
      <c r="C961" s="304" t="str">
        <f t="shared" ca="1" si="108"/>
        <v>By Cash Rs/-4</v>
      </c>
      <c r="D961" s="192">
        <f t="shared" ca="1" si="109"/>
        <v>4</v>
      </c>
      <c r="E961" s="192">
        <f t="shared" ca="1" si="110"/>
        <v>0</v>
      </c>
      <c r="F961" s="193">
        <f t="shared" ca="1" si="111"/>
        <v>0</v>
      </c>
      <c r="G961" s="80">
        <f ca="1">IFERROR(IF(AND(ABS(SUMIFS(D$2:D961,J$2:J961,J961)-SUMIFS(E$2:E961,J$2:J961,J961)+VLOOKUP(J961,Master!B$1:F$101,5,FALSE))&gt;1000,CD&lt;&gt;PD),"XXXXX",IFERROR(SUMIFS(D$2:D961,J$2:J961,J961)-SUMIFS(E$2:E961,J$2:J961,J961)+VLOOKUP(J961,Master!B$1:F$101,5,FALSE),IF(H961&gt;EOF,"","Balance"))),IF(H961&gt;EOF,"","Balance"))</f>
        <v>56</v>
      </c>
      <c r="H961" s="265">
        <f ca="1">IFERROR(IF(COUNTIF(H$2:H960,H960)&gt;VLOOKUP(H960,LC,2,FALSE),H960+1,H960),"")</f>
        <v>58</v>
      </c>
      <c r="I961" s="265">
        <f ca="1">IFERROR(VLOOKUP(H961,IF(H961=H960,INDIRECT("JournalEntry!"&amp;JournalEntry!D$2214&amp;I960+1&amp;JournalEntry!L$2214),INDIRECT("JournalEntry!"&amp;JournalEntry!C$2214)),2,FALSE),"")</f>
        <v>464</v>
      </c>
      <c r="J961" s="191" t="str">
        <f t="shared" ca="1" si="104"/>
        <v> Rentals </v>
      </c>
    </row>
    <row r="962" spans="1:10">
      <c r="A962" s="205">
        <f t="shared" ca="1" si="106"/>
        <v>237</v>
      </c>
      <c r="B962" s="203">
        <f t="shared" ca="1" si="107"/>
        <v>41094</v>
      </c>
      <c r="C962" s="304" t="str">
        <f t="shared" ca="1" si="108"/>
        <v>By Cash Rs/-5</v>
      </c>
      <c r="D962" s="192">
        <f t="shared" ca="1" si="109"/>
        <v>5</v>
      </c>
      <c r="E962" s="192">
        <f t="shared" ca="1" si="110"/>
        <v>0</v>
      </c>
      <c r="F962" s="193">
        <f t="shared" ca="1" si="111"/>
        <v>0</v>
      </c>
      <c r="G962" s="80">
        <f ca="1">IFERROR(IF(AND(ABS(SUMIFS(D$2:D962,J$2:J962,J962)-SUMIFS(E$2:E962,J$2:J962,J962)+VLOOKUP(J962,Master!B$1:F$101,5,FALSE))&gt;1000,CD&lt;&gt;PD),"XXXXX",IFERROR(SUMIFS(D$2:D962,J$2:J962,J962)-SUMIFS(E$2:E962,J$2:J962,J962)+VLOOKUP(J962,Master!B$1:F$101,5,FALSE),IF(H962&gt;EOF,"","Balance"))),IF(H962&gt;EOF,"","Balance"))</f>
        <v>61</v>
      </c>
      <c r="H962" s="265">
        <f ca="1">IFERROR(IF(COUNTIF(H$2:H961,H961)&gt;VLOOKUP(H961,LC,2,FALSE),H961+1,H961),"")</f>
        <v>58</v>
      </c>
      <c r="I962" s="265">
        <f ca="1">IFERROR(VLOOKUP(H962,IF(H962=H961,INDIRECT("JournalEntry!"&amp;JournalEntry!D$2214&amp;I961+1&amp;JournalEntry!L$2214),INDIRECT("JournalEntry!"&amp;JournalEntry!C$2214)),2,FALSE),"")</f>
        <v>474</v>
      </c>
      <c r="J962" s="191" t="str">
        <f t="shared" ref="J962:J1025" ca="1" si="112">IFERROR(INDIRECT("JournalEntry!c"&amp;I962),IF(H962&gt;EOF,"","Ledger"))</f>
        <v> Rentals </v>
      </c>
    </row>
    <row r="963" spans="1:10">
      <c r="A963" s="205">
        <f t="shared" ca="1" si="106"/>
        <v>242</v>
      </c>
      <c r="B963" s="203">
        <f t="shared" ca="1" si="107"/>
        <v>41113</v>
      </c>
      <c r="C963" s="304" t="str">
        <f t="shared" ca="1" si="108"/>
        <v>By Cash Rs/-3</v>
      </c>
      <c r="D963" s="192">
        <f t="shared" ca="1" si="109"/>
        <v>3</v>
      </c>
      <c r="E963" s="192">
        <f t="shared" ca="1" si="110"/>
        <v>0</v>
      </c>
      <c r="F963" s="193">
        <f t="shared" ca="1" si="111"/>
        <v>0</v>
      </c>
      <c r="G963" s="80">
        <f ca="1">IFERROR(IF(AND(ABS(SUMIFS(D$2:D963,J$2:J963,J963)-SUMIFS(E$2:E963,J$2:J963,J963)+VLOOKUP(J963,Master!B$1:F$101,5,FALSE))&gt;1000,CD&lt;&gt;PD),"XXXXX",IFERROR(SUMIFS(D$2:D963,J$2:J963,J963)-SUMIFS(E$2:E963,J$2:J963,J963)+VLOOKUP(J963,Master!B$1:F$101,5,FALSE),IF(H963&gt;EOF,"","Balance"))),IF(H963&gt;EOF,"","Balance"))</f>
        <v>64</v>
      </c>
      <c r="H963" s="265">
        <f ca="1">IFERROR(IF(COUNTIF(H$2:H962,H962)&gt;VLOOKUP(H962,LC,2,FALSE),H962+1,H962),"")</f>
        <v>58</v>
      </c>
      <c r="I963" s="265">
        <f ca="1">IFERROR(VLOOKUP(H963,IF(H963=H962,INDIRECT("JournalEntry!"&amp;JournalEntry!D$2214&amp;I962+1&amp;JournalEntry!L$2214),INDIRECT("JournalEntry!"&amp;JournalEntry!C$2214)),2,FALSE),"")</f>
        <v>484</v>
      </c>
      <c r="J963" s="191" t="str">
        <f t="shared" ca="1" si="112"/>
        <v> Rentals </v>
      </c>
    </row>
    <row r="964" spans="1:10">
      <c r="A964" s="205">
        <f t="shared" ca="1" si="106"/>
        <v>247</v>
      </c>
      <c r="B964" s="203">
        <f t="shared" ca="1" si="107"/>
        <v>41186</v>
      </c>
      <c r="C964" s="304" t="str">
        <f t="shared" ca="1" si="108"/>
        <v>By Cash Rs/-6</v>
      </c>
      <c r="D964" s="192">
        <f t="shared" ca="1" si="109"/>
        <v>6</v>
      </c>
      <c r="E964" s="192">
        <f t="shared" ca="1" si="110"/>
        <v>0</v>
      </c>
      <c r="F964" s="193">
        <f t="shared" ca="1" si="111"/>
        <v>0</v>
      </c>
      <c r="G964" s="80">
        <f ca="1">IFERROR(IF(AND(ABS(SUMIFS(D$2:D964,J$2:J964,J964)-SUMIFS(E$2:E964,J$2:J964,J964)+VLOOKUP(J964,Master!B$1:F$101,5,FALSE))&gt;1000,CD&lt;&gt;PD),"XXXXX",IFERROR(SUMIFS(D$2:D964,J$2:J964,J964)-SUMIFS(E$2:E964,J$2:J964,J964)+VLOOKUP(J964,Master!B$1:F$101,5,FALSE),IF(H964&gt;EOF,"","Balance"))),IF(H964&gt;EOF,"","Balance"))</f>
        <v>70</v>
      </c>
      <c r="H964" s="265">
        <f ca="1">IFERROR(IF(COUNTIF(H$2:H963,H963)&gt;VLOOKUP(H963,LC,2,FALSE),H963+1,H963),"")</f>
        <v>58</v>
      </c>
      <c r="I964" s="265">
        <f ca="1">IFERROR(VLOOKUP(H964,IF(H964=H963,INDIRECT("JournalEntry!"&amp;JournalEntry!D$2214&amp;I963+1&amp;JournalEntry!L$2214),INDIRECT("JournalEntry!"&amp;JournalEntry!C$2214)),2,FALSE),"")</f>
        <v>494</v>
      </c>
      <c r="J964" s="191" t="str">
        <f t="shared" ca="1" si="112"/>
        <v> Rentals </v>
      </c>
    </row>
    <row r="965" spans="1:10">
      <c r="A965" s="205">
        <f t="shared" ca="1" si="106"/>
        <v>252</v>
      </c>
      <c r="B965" s="203">
        <f t="shared" ca="1" si="107"/>
        <v>41015</v>
      </c>
      <c r="C965" s="304" t="str">
        <f t="shared" ca="1" si="108"/>
        <v>By Cash Rs/-4</v>
      </c>
      <c r="D965" s="192">
        <f t="shared" ca="1" si="109"/>
        <v>4</v>
      </c>
      <c r="E965" s="192">
        <f t="shared" ca="1" si="110"/>
        <v>0</v>
      </c>
      <c r="F965" s="193">
        <f t="shared" ca="1" si="111"/>
        <v>0</v>
      </c>
      <c r="G965" s="80">
        <f ca="1">IFERROR(IF(AND(ABS(SUMIFS(D$2:D965,J$2:J965,J965)-SUMIFS(E$2:E965,J$2:J965,J965)+VLOOKUP(J965,Master!B$1:F$101,5,FALSE))&gt;1000,CD&lt;&gt;PD),"XXXXX",IFERROR(SUMIFS(D$2:D965,J$2:J965,J965)-SUMIFS(E$2:E965,J$2:J965,J965)+VLOOKUP(J965,Master!B$1:F$101,5,FALSE),IF(H965&gt;EOF,"","Balance"))),IF(H965&gt;EOF,"","Balance"))</f>
        <v>74</v>
      </c>
      <c r="H965" s="265">
        <f ca="1">IFERROR(IF(COUNTIF(H$2:H964,H964)&gt;VLOOKUP(H964,LC,2,FALSE),H964+1,H964),"")</f>
        <v>58</v>
      </c>
      <c r="I965" s="265">
        <f ca="1">IFERROR(VLOOKUP(H965,IF(H965=H964,INDIRECT("JournalEntry!"&amp;JournalEntry!D$2214&amp;I964+1&amp;JournalEntry!L$2214),INDIRECT("JournalEntry!"&amp;JournalEntry!C$2214)),2,FALSE),"")</f>
        <v>504</v>
      </c>
      <c r="J965" s="191" t="str">
        <f t="shared" ca="1" si="112"/>
        <v> Rentals </v>
      </c>
    </row>
    <row r="966" spans="1:10">
      <c r="A966" s="205">
        <f t="shared" ca="1" si="106"/>
        <v>257</v>
      </c>
      <c r="B966" s="203">
        <f t="shared" ca="1" si="107"/>
        <v>41084</v>
      </c>
      <c r="C966" s="304" t="str">
        <f t="shared" ca="1" si="108"/>
        <v>By Cash Rs/-4</v>
      </c>
      <c r="D966" s="192">
        <f t="shared" ca="1" si="109"/>
        <v>4</v>
      </c>
      <c r="E966" s="192">
        <f t="shared" ca="1" si="110"/>
        <v>0</v>
      </c>
      <c r="F966" s="193">
        <f t="shared" ca="1" si="111"/>
        <v>0</v>
      </c>
      <c r="G966" s="80">
        <f ca="1">IFERROR(IF(AND(ABS(SUMIFS(D$2:D966,J$2:J966,J966)-SUMIFS(E$2:E966,J$2:J966,J966)+VLOOKUP(J966,Master!B$1:F$101,5,FALSE))&gt;1000,CD&lt;&gt;PD),"XXXXX",IFERROR(SUMIFS(D$2:D966,J$2:J966,J966)-SUMIFS(E$2:E966,J$2:J966,J966)+VLOOKUP(J966,Master!B$1:F$101,5,FALSE),IF(H966&gt;EOF,"","Balance"))),IF(H966&gt;EOF,"","Balance"))</f>
        <v>78</v>
      </c>
      <c r="H966" s="265">
        <f ca="1">IFERROR(IF(COUNTIF(H$2:H965,H965)&gt;VLOOKUP(H965,LC,2,FALSE),H965+1,H965),"")</f>
        <v>58</v>
      </c>
      <c r="I966" s="265">
        <f ca="1">IFERROR(VLOOKUP(H966,IF(H966=H965,INDIRECT("JournalEntry!"&amp;JournalEntry!D$2214&amp;I965+1&amp;JournalEntry!L$2214),INDIRECT("JournalEntry!"&amp;JournalEntry!C$2214)),2,FALSE),"")</f>
        <v>514</v>
      </c>
      <c r="J966" s="191" t="str">
        <f t="shared" ca="1" si="112"/>
        <v> Rentals </v>
      </c>
    </row>
    <row r="967" spans="1:10">
      <c r="A967" s="205">
        <f t="shared" ca="1" si="106"/>
        <v>262</v>
      </c>
      <c r="B967" s="203">
        <f t="shared" ca="1" si="107"/>
        <v>41216</v>
      </c>
      <c r="C967" s="304" t="str">
        <f t="shared" ca="1" si="108"/>
        <v>By Cash Rs/-3</v>
      </c>
      <c r="D967" s="192">
        <f t="shared" ca="1" si="109"/>
        <v>3</v>
      </c>
      <c r="E967" s="192">
        <f t="shared" ca="1" si="110"/>
        <v>0</v>
      </c>
      <c r="F967" s="193">
        <f t="shared" ca="1" si="111"/>
        <v>0</v>
      </c>
      <c r="G967" s="80">
        <f ca="1">IFERROR(IF(AND(ABS(SUMIFS(D$2:D967,J$2:J967,J967)-SUMIFS(E$2:E967,J$2:J967,J967)+VLOOKUP(J967,Master!B$1:F$101,5,FALSE))&gt;1000,CD&lt;&gt;PD),"XXXXX",IFERROR(SUMIFS(D$2:D967,J$2:J967,J967)-SUMIFS(E$2:E967,J$2:J967,J967)+VLOOKUP(J967,Master!B$1:F$101,5,FALSE),IF(H967&gt;EOF,"","Balance"))),IF(H967&gt;EOF,"","Balance"))</f>
        <v>81</v>
      </c>
      <c r="H967" s="265">
        <f ca="1">IFERROR(IF(COUNTIF(H$2:H966,H966)&gt;VLOOKUP(H966,LC,2,FALSE),H966+1,H966),"")</f>
        <v>58</v>
      </c>
      <c r="I967" s="265">
        <f ca="1">IFERROR(VLOOKUP(H967,IF(H967=H966,INDIRECT("JournalEntry!"&amp;JournalEntry!D$2214&amp;I966+1&amp;JournalEntry!L$2214),INDIRECT("JournalEntry!"&amp;JournalEntry!C$2214)),2,FALSE),"")</f>
        <v>524</v>
      </c>
      <c r="J967" s="191" t="str">
        <f t="shared" ca="1" si="112"/>
        <v> Rentals </v>
      </c>
    </row>
    <row r="968" spans="1:10">
      <c r="A968" s="205">
        <f t="shared" ca="1" si="106"/>
        <v>267</v>
      </c>
      <c r="B968" s="203">
        <f t="shared" ca="1" si="107"/>
        <v>41022</v>
      </c>
      <c r="C968" s="304" t="str">
        <f t="shared" ca="1" si="108"/>
        <v>By Cash Rs/-9</v>
      </c>
      <c r="D968" s="192">
        <f t="shared" ca="1" si="109"/>
        <v>9</v>
      </c>
      <c r="E968" s="192">
        <f t="shared" ca="1" si="110"/>
        <v>0</v>
      </c>
      <c r="F968" s="193">
        <f t="shared" ca="1" si="111"/>
        <v>0</v>
      </c>
      <c r="G968" s="80">
        <f ca="1">IFERROR(IF(AND(ABS(SUMIFS(D$2:D968,J$2:J968,J968)-SUMIFS(E$2:E968,J$2:J968,J968)+VLOOKUP(J968,Master!B$1:F$101,5,FALSE))&gt;1000,CD&lt;&gt;PD),"XXXXX",IFERROR(SUMIFS(D$2:D968,J$2:J968,J968)-SUMIFS(E$2:E968,J$2:J968,J968)+VLOOKUP(J968,Master!B$1:F$101,5,FALSE),IF(H968&gt;EOF,"","Balance"))),IF(H968&gt;EOF,"","Balance"))</f>
        <v>90</v>
      </c>
      <c r="H968" s="265">
        <f ca="1">IFERROR(IF(COUNTIF(H$2:H967,H967)&gt;VLOOKUP(H967,LC,2,FALSE),H967+1,H967),"")</f>
        <v>58</v>
      </c>
      <c r="I968" s="265">
        <f ca="1">IFERROR(VLOOKUP(H968,IF(H968=H967,INDIRECT("JournalEntry!"&amp;JournalEntry!D$2214&amp;I967+1&amp;JournalEntry!L$2214),INDIRECT("JournalEntry!"&amp;JournalEntry!C$2214)),2,FALSE),"")</f>
        <v>534</v>
      </c>
      <c r="J968" s="191" t="str">
        <f t="shared" ca="1" si="112"/>
        <v> Rentals </v>
      </c>
    </row>
    <row r="969" spans="1:10">
      <c r="A969" s="205">
        <f t="shared" ca="1" si="106"/>
        <v>272</v>
      </c>
      <c r="B969" s="203">
        <f t="shared" ca="1" si="107"/>
        <v>41140</v>
      </c>
      <c r="C969" s="304" t="str">
        <f t="shared" ca="1" si="108"/>
        <v>By Cash Rs/-2</v>
      </c>
      <c r="D969" s="192">
        <f t="shared" ca="1" si="109"/>
        <v>2</v>
      </c>
      <c r="E969" s="192">
        <f t="shared" ca="1" si="110"/>
        <v>0</v>
      </c>
      <c r="F969" s="193">
        <f t="shared" ca="1" si="111"/>
        <v>0</v>
      </c>
      <c r="G969" s="80">
        <f ca="1">IFERROR(IF(AND(ABS(SUMIFS(D$2:D969,J$2:J969,J969)-SUMIFS(E$2:E969,J$2:J969,J969)+VLOOKUP(J969,Master!B$1:F$101,5,FALSE))&gt;1000,CD&lt;&gt;PD),"XXXXX",IFERROR(SUMIFS(D$2:D969,J$2:J969,J969)-SUMIFS(E$2:E969,J$2:J969,J969)+VLOOKUP(J969,Master!B$1:F$101,5,FALSE),IF(H969&gt;EOF,"","Balance"))),IF(H969&gt;EOF,"","Balance"))</f>
        <v>92</v>
      </c>
      <c r="H969" s="265">
        <f ca="1">IFERROR(IF(COUNTIF(H$2:H968,H968)&gt;VLOOKUP(H968,LC,2,FALSE),H968+1,H968),"")</f>
        <v>58</v>
      </c>
      <c r="I969" s="265">
        <f ca="1">IFERROR(VLOOKUP(H969,IF(H969=H968,INDIRECT("JournalEntry!"&amp;JournalEntry!D$2214&amp;I968+1&amp;JournalEntry!L$2214),INDIRECT("JournalEntry!"&amp;JournalEntry!C$2214)),2,FALSE),"")</f>
        <v>544</v>
      </c>
      <c r="J969" s="191" t="str">
        <f t="shared" ca="1" si="112"/>
        <v> Rentals </v>
      </c>
    </row>
    <row r="970" spans="1:10">
      <c r="A970" s="205">
        <f t="shared" ca="1" si="106"/>
        <v>277</v>
      </c>
      <c r="B970" s="203">
        <f t="shared" ca="1" si="107"/>
        <v>41237</v>
      </c>
      <c r="C970" s="304" t="str">
        <f t="shared" ca="1" si="108"/>
        <v>By Cash Rs/-3</v>
      </c>
      <c r="D970" s="192">
        <f t="shared" ca="1" si="109"/>
        <v>3</v>
      </c>
      <c r="E970" s="192">
        <f t="shared" ca="1" si="110"/>
        <v>0</v>
      </c>
      <c r="F970" s="193">
        <f t="shared" ca="1" si="111"/>
        <v>0</v>
      </c>
      <c r="G970" s="80">
        <f ca="1">IFERROR(IF(AND(ABS(SUMIFS(D$2:D970,J$2:J970,J970)-SUMIFS(E$2:E970,J$2:J970,J970)+VLOOKUP(J970,Master!B$1:F$101,5,FALSE))&gt;1000,CD&lt;&gt;PD),"XXXXX",IFERROR(SUMIFS(D$2:D970,J$2:J970,J970)-SUMIFS(E$2:E970,J$2:J970,J970)+VLOOKUP(J970,Master!B$1:F$101,5,FALSE),IF(H970&gt;EOF,"","Balance"))),IF(H970&gt;EOF,"","Balance"))</f>
        <v>95</v>
      </c>
      <c r="H970" s="265">
        <f ca="1">IFERROR(IF(COUNTIF(H$2:H969,H969)&gt;VLOOKUP(H969,LC,2,FALSE),H969+1,H969),"")</f>
        <v>58</v>
      </c>
      <c r="I970" s="265">
        <f ca="1">IFERROR(VLOOKUP(H970,IF(H970=H969,INDIRECT("JournalEntry!"&amp;JournalEntry!D$2214&amp;I969+1&amp;JournalEntry!L$2214),INDIRECT("JournalEntry!"&amp;JournalEntry!C$2214)),2,FALSE),"")</f>
        <v>554</v>
      </c>
      <c r="J970" s="191" t="str">
        <f t="shared" ca="1" si="112"/>
        <v> Rentals </v>
      </c>
    </row>
    <row r="971" spans="1:10">
      <c r="A971" s="205">
        <f t="shared" ca="1" si="106"/>
        <v>282</v>
      </c>
      <c r="B971" s="203">
        <f t="shared" ca="1" si="107"/>
        <v>41004</v>
      </c>
      <c r="C971" s="304" t="str">
        <f t="shared" ca="1" si="108"/>
        <v>By Cash Rs/-4</v>
      </c>
      <c r="D971" s="192">
        <f t="shared" ca="1" si="109"/>
        <v>4</v>
      </c>
      <c r="E971" s="192">
        <f t="shared" ca="1" si="110"/>
        <v>0</v>
      </c>
      <c r="F971" s="193">
        <f t="shared" ca="1" si="111"/>
        <v>0</v>
      </c>
      <c r="G971" s="80">
        <f ca="1">IFERROR(IF(AND(ABS(SUMIFS(D$2:D971,J$2:J971,J971)-SUMIFS(E$2:E971,J$2:J971,J971)+VLOOKUP(J971,Master!B$1:F$101,5,FALSE))&gt;1000,CD&lt;&gt;PD),"XXXXX",IFERROR(SUMIFS(D$2:D971,J$2:J971,J971)-SUMIFS(E$2:E971,J$2:J971,J971)+VLOOKUP(J971,Master!B$1:F$101,5,FALSE),IF(H971&gt;EOF,"","Balance"))),IF(H971&gt;EOF,"","Balance"))</f>
        <v>99</v>
      </c>
      <c r="H971" s="265">
        <f ca="1">IFERROR(IF(COUNTIF(H$2:H970,H970)&gt;VLOOKUP(H970,LC,2,FALSE),H970+1,H970),"")</f>
        <v>58</v>
      </c>
      <c r="I971" s="265">
        <f ca="1">IFERROR(VLOOKUP(H971,IF(H971=H970,INDIRECT("JournalEntry!"&amp;JournalEntry!D$2214&amp;I970+1&amp;JournalEntry!L$2214),INDIRECT("JournalEntry!"&amp;JournalEntry!C$2214)),2,FALSE),"")</f>
        <v>564</v>
      </c>
      <c r="J971" s="191" t="str">
        <f t="shared" ca="1" si="112"/>
        <v> Rentals </v>
      </c>
    </row>
    <row r="972" spans="1:10">
      <c r="A972" s="205">
        <f t="shared" ca="1" si="106"/>
        <v>287</v>
      </c>
      <c r="B972" s="203">
        <f t="shared" ca="1" si="107"/>
        <v>41254</v>
      </c>
      <c r="C972" s="304" t="str">
        <f t="shared" ca="1" si="108"/>
        <v>By Cash Rs/-1</v>
      </c>
      <c r="D972" s="192">
        <f t="shared" ca="1" si="109"/>
        <v>1</v>
      </c>
      <c r="E972" s="192">
        <f t="shared" ca="1" si="110"/>
        <v>0</v>
      </c>
      <c r="F972" s="193">
        <f t="shared" ca="1" si="111"/>
        <v>0</v>
      </c>
      <c r="G972" s="80">
        <f ca="1">IFERROR(IF(AND(ABS(SUMIFS(D$2:D972,J$2:J972,J972)-SUMIFS(E$2:E972,J$2:J972,J972)+VLOOKUP(J972,Master!B$1:F$101,5,FALSE))&gt;1000,CD&lt;&gt;PD),"XXXXX",IFERROR(SUMIFS(D$2:D972,J$2:J972,J972)-SUMIFS(E$2:E972,J$2:J972,J972)+VLOOKUP(J972,Master!B$1:F$101,5,FALSE),IF(H972&gt;EOF,"","Balance"))),IF(H972&gt;EOF,"","Balance"))</f>
        <v>100</v>
      </c>
      <c r="H972" s="265">
        <f ca="1">IFERROR(IF(COUNTIF(H$2:H971,H971)&gt;VLOOKUP(H971,LC,2,FALSE),H971+1,H971),"")</f>
        <v>58</v>
      </c>
      <c r="I972" s="265">
        <f ca="1">IFERROR(VLOOKUP(H972,IF(H972=H971,INDIRECT("JournalEntry!"&amp;JournalEntry!D$2214&amp;I971+1&amp;JournalEntry!L$2214),INDIRECT("JournalEntry!"&amp;JournalEntry!C$2214)),2,FALSE),"")</f>
        <v>574</v>
      </c>
      <c r="J972" s="191" t="str">
        <f t="shared" ca="1" si="112"/>
        <v> Rentals </v>
      </c>
    </row>
    <row r="973" spans="1:10">
      <c r="A973" s="205">
        <f t="shared" ca="1" si="106"/>
        <v>292</v>
      </c>
      <c r="B973" s="203">
        <f t="shared" ca="1" si="107"/>
        <v>41039</v>
      </c>
      <c r="C973" s="304" t="str">
        <f t="shared" ca="1" si="108"/>
        <v>By Cash Rs/-5</v>
      </c>
      <c r="D973" s="192">
        <f t="shared" ca="1" si="109"/>
        <v>5</v>
      </c>
      <c r="E973" s="192">
        <f t="shared" ca="1" si="110"/>
        <v>0</v>
      </c>
      <c r="F973" s="193">
        <f t="shared" ca="1" si="111"/>
        <v>0</v>
      </c>
      <c r="G973" s="80">
        <f ca="1">IFERROR(IF(AND(ABS(SUMIFS(D$2:D973,J$2:J973,J973)-SUMIFS(E$2:E973,J$2:J973,J973)+VLOOKUP(J973,Master!B$1:F$101,5,FALSE))&gt;1000,CD&lt;&gt;PD),"XXXXX",IFERROR(SUMIFS(D$2:D973,J$2:J973,J973)-SUMIFS(E$2:E973,J$2:J973,J973)+VLOOKUP(J973,Master!B$1:F$101,5,FALSE),IF(H973&gt;EOF,"","Balance"))),IF(H973&gt;EOF,"","Balance"))</f>
        <v>105</v>
      </c>
      <c r="H973" s="265">
        <f ca="1">IFERROR(IF(COUNTIF(H$2:H972,H972)&gt;VLOOKUP(H972,LC,2,FALSE),H972+1,H972),"")</f>
        <v>58</v>
      </c>
      <c r="I973" s="265">
        <f ca="1">IFERROR(VLOOKUP(H973,IF(H973=H972,INDIRECT("JournalEntry!"&amp;JournalEntry!D$2214&amp;I972+1&amp;JournalEntry!L$2214),INDIRECT("JournalEntry!"&amp;JournalEntry!C$2214)),2,FALSE),"")</f>
        <v>584</v>
      </c>
      <c r="J973" s="191" t="str">
        <f t="shared" ca="1" si="112"/>
        <v> Rentals </v>
      </c>
    </row>
    <row r="974" spans="1:10">
      <c r="A974" s="205">
        <f t="shared" ca="1" si="106"/>
        <v>297</v>
      </c>
      <c r="B974" s="203">
        <f t="shared" ca="1" si="107"/>
        <v>41012</v>
      </c>
      <c r="C974" s="304" t="str">
        <f t="shared" ca="1" si="108"/>
        <v>By Cash Rs/-10</v>
      </c>
      <c r="D974" s="192">
        <f t="shared" ca="1" si="109"/>
        <v>10</v>
      </c>
      <c r="E974" s="192">
        <f t="shared" ca="1" si="110"/>
        <v>0</v>
      </c>
      <c r="F974" s="193">
        <f t="shared" ca="1" si="111"/>
        <v>0</v>
      </c>
      <c r="G974" s="80">
        <f ca="1">IFERROR(IF(AND(ABS(SUMIFS(D$2:D974,J$2:J974,J974)-SUMIFS(E$2:E974,J$2:J974,J974)+VLOOKUP(J974,Master!B$1:F$101,5,FALSE))&gt;1000,CD&lt;&gt;PD),"XXXXX",IFERROR(SUMIFS(D$2:D974,J$2:J974,J974)-SUMIFS(E$2:E974,J$2:J974,J974)+VLOOKUP(J974,Master!B$1:F$101,5,FALSE),IF(H974&gt;EOF,"","Balance"))),IF(H974&gt;EOF,"","Balance"))</f>
        <v>115</v>
      </c>
      <c r="H974" s="265">
        <f ca="1">IFERROR(IF(COUNTIF(H$2:H973,H973)&gt;VLOOKUP(H973,LC,2,FALSE),H973+1,H973),"")</f>
        <v>58</v>
      </c>
      <c r="I974" s="265">
        <f ca="1">IFERROR(VLOOKUP(H974,IF(H974=H973,INDIRECT("JournalEntry!"&amp;JournalEntry!D$2214&amp;I973+1&amp;JournalEntry!L$2214),INDIRECT("JournalEntry!"&amp;JournalEntry!C$2214)),2,FALSE),"")</f>
        <v>594</v>
      </c>
      <c r="J974" s="191" t="str">
        <f t="shared" ca="1" si="112"/>
        <v> Rentals </v>
      </c>
    </row>
    <row r="975" spans="1:10">
      <c r="A975" s="205">
        <f t="shared" ca="1" si="106"/>
        <v>302</v>
      </c>
      <c r="B975" s="203">
        <f t="shared" ca="1" si="107"/>
        <v>41035</v>
      </c>
      <c r="C975" s="304" t="str">
        <f t="shared" ca="1" si="108"/>
        <v>By Cash Rs/-8</v>
      </c>
      <c r="D975" s="192">
        <f t="shared" ca="1" si="109"/>
        <v>8</v>
      </c>
      <c r="E975" s="192">
        <f t="shared" ca="1" si="110"/>
        <v>0</v>
      </c>
      <c r="F975" s="193">
        <f t="shared" ca="1" si="111"/>
        <v>0</v>
      </c>
      <c r="G975" s="80">
        <f ca="1">IFERROR(IF(AND(ABS(SUMIFS(D$2:D975,J$2:J975,J975)-SUMIFS(E$2:E975,J$2:J975,J975)+VLOOKUP(J975,Master!B$1:F$101,5,FALSE))&gt;1000,CD&lt;&gt;PD),"XXXXX",IFERROR(SUMIFS(D$2:D975,J$2:J975,J975)-SUMIFS(E$2:E975,J$2:J975,J975)+VLOOKUP(J975,Master!B$1:F$101,5,FALSE),IF(H975&gt;EOF,"","Balance"))),IF(H975&gt;EOF,"","Balance"))</f>
        <v>123</v>
      </c>
      <c r="H975" s="265">
        <f ca="1">IFERROR(IF(COUNTIF(H$2:H974,H974)&gt;VLOOKUP(H974,LC,2,FALSE),H974+1,H974),"")</f>
        <v>58</v>
      </c>
      <c r="I975" s="265">
        <f ca="1">IFERROR(VLOOKUP(H975,IF(H975=H974,INDIRECT("JournalEntry!"&amp;JournalEntry!D$2214&amp;I974+1&amp;JournalEntry!L$2214),INDIRECT("JournalEntry!"&amp;JournalEntry!C$2214)),2,FALSE),"")</f>
        <v>604</v>
      </c>
      <c r="J975" s="191" t="str">
        <f t="shared" ca="1" si="112"/>
        <v> Rentals </v>
      </c>
    </row>
    <row r="976" spans="1:10">
      <c r="A976" s="205">
        <f t="shared" ca="1" si="106"/>
        <v>307</v>
      </c>
      <c r="B976" s="203">
        <f t="shared" ca="1" si="107"/>
        <v>41083</v>
      </c>
      <c r="C976" s="304" t="str">
        <f t="shared" ca="1" si="108"/>
        <v>By Cash Rs/-1</v>
      </c>
      <c r="D976" s="192">
        <f t="shared" ca="1" si="109"/>
        <v>1</v>
      </c>
      <c r="E976" s="192">
        <f t="shared" ca="1" si="110"/>
        <v>0</v>
      </c>
      <c r="F976" s="193">
        <f t="shared" ca="1" si="111"/>
        <v>0</v>
      </c>
      <c r="G976" s="80">
        <f ca="1">IFERROR(IF(AND(ABS(SUMIFS(D$2:D976,J$2:J976,J976)-SUMIFS(E$2:E976,J$2:J976,J976)+VLOOKUP(J976,Master!B$1:F$101,5,FALSE))&gt;1000,CD&lt;&gt;PD),"XXXXX",IFERROR(SUMIFS(D$2:D976,J$2:J976,J976)-SUMIFS(E$2:E976,J$2:J976,J976)+VLOOKUP(J976,Master!B$1:F$101,5,FALSE),IF(H976&gt;EOF,"","Balance"))),IF(H976&gt;EOF,"","Balance"))</f>
        <v>124</v>
      </c>
      <c r="H976" s="265">
        <f ca="1">IFERROR(IF(COUNTIF(H$2:H975,H975)&gt;VLOOKUP(H975,LC,2,FALSE),H975+1,H975),"")</f>
        <v>58</v>
      </c>
      <c r="I976" s="265">
        <f ca="1">IFERROR(VLOOKUP(H976,IF(H976=H975,INDIRECT("JournalEntry!"&amp;JournalEntry!D$2214&amp;I975+1&amp;JournalEntry!L$2214),INDIRECT("JournalEntry!"&amp;JournalEntry!C$2214)),2,FALSE),"")</f>
        <v>614</v>
      </c>
      <c r="J976" s="191" t="str">
        <f t="shared" ca="1" si="112"/>
        <v> Rentals </v>
      </c>
    </row>
    <row r="977" spans="1:10">
      <c r="A977" s="205">
        <f t="shared" ca="1" si="106"/>
        <v>312</v>
      </c>
      <c r="B977" s="203">
        <f t="shared" ca="1" si="107"/>
        <v>41112</v>
      </c>
      <c r="C977" s="304" t="str">
        <f t="shared" ca="1" si="108"/>
        <v>By Cash Rs/-6</v>
      </c>
      <c r="D977" s="192">
        <f t="shared" ca="1" si="109"/>
        <v>6</v>
      </c>
      <c r="E977" s="192">
        <f t="shared" ca="1" si="110"/>
        <v>0</v>
      </c>
      <c r="F977" s="193">
        <f t="shared" ca="1" si="111"/>
        <v>0</v>
      </c>
      <c r="G977" s="80">
        <f ca="1">IFERROR(IF(AND(ABS(SUMIFS(D$2:D977,J$2:J977,J977)-SUMIFS(E$2:E977,J$2:J977,J977)+VLOOKUP(J977,Master!B$1:F$101,5,FALSE))&gt;1000,CD&lt;&gt;PD),"XXXXX",IFERROR(SUMIFS(D$2:D977,J$2:J977,J977)-SUMIFS(E$2:E977,J$2:J977,J977)+VLOOKUP(J977,Master!B$1:F$101,5,FALSE),IF(H977&gt;EOF,"","Balance"))),IF(H977&gt;EOF,"","Balance"))</f>
        <v>130</v>
      </c>
      <c r="H977" s="265">
        <f ca="1">IFERROR(IF(COUNTIF(H$2:H976,H976)&gt;VLOOKUP(H976,LC,2,FALSE),H976+1,H976),"")</f>
        <v>58</v>
      </c>
      <c r="I977" s="265">
        <f ca="1">IFERROR(VLOOKUP(H977,IF(H977=H976,INDIRECT("JournalEntry!"&amp;JournalEntry!D$2214&amp;I976+1&amp;JournalEntry!L$2214),INDIRECT("JournalEntry!"&amp;JournalEntry!C$2214)),2,FALSE),"")</f>
        <v>624</v>
      </c>
      <c r="J977" s="191" t="str">
        <f t="shared" ca="1" si="112"/>
        <v> Rentals </v>
      </c>
    </row>
    <row r="978" spans="1:10">
      <c r="A978" s="205">
        <f t="shared" ca="1" si="106"/>
        <v>317</v>
      </c>
      <c r="B978" s="203">
        <f t="shared" ca="1" si="107"/>
        <v>41047</v>
      </c>
      <c r="C978" s="304" t="str">
        <f t="shared" ca="1" si="108"/>
        <v>By Cash Rs/-10</v>
      </c>
      <c r="D978" s="192">
        <f t="shared" ca="1" si="109"/>
        <v>10</v>
      </c>
      <c r="E978" s="192">
        <f t="shared" ca="1" si="110"/>
        <v>0</v>
      </c>
      <c r="F978" s="193">
        <f t="shared" ca="1" si="111"/>
        <v>0</v>
      </c>
      <c r="G978" s="80">
        <f ca="1">IFERROR(IF(AND(ABS(SUMIFS(D$2:D978,J$2:J978,J978)-SUMIFS(E$2:E978,J$2:J978,J978)+VLOOKUP(J978,Master!B$1:F$101,5,FALSE))&gt;1000,CD&lt;&gt;PD),"XXXXX",IFERROR(SUMIFS(D$2:D978,J$2:J978,J978)-SUMIFS(E$2:E978,J$2:J978,J978)+VLOOKUP(J978,Master!B$1:F$101,5,FALSE),IF(H978&gt;EOF,"","Balance"))),IF(H978&gt;EOF,"","Balance"))</f>
        <v>140</v>
      </c>
      <c r="H978" s="265">
        <f ca="1">IFERROR(IF(COUNTIF(H$2:H977,H977)&gt;VLOOKUP(H977,LC,2,FALSE),H977+1,H977),"")</f>
        <v>58</v>
      </c>
      <c r="I978" s="265">
        <f ca="1">IFERROR(VLOOKUP(H978,IF(H978=H977,INDIRECT("JournalEntry!"&amp;JournalEntry!D$2214&amp;I977+1&amp;JournalEntry!L$2214),INDIRECT("JournalEntry!"&amp;JournalEntry!C$2214)),2,FALSE),"")</f>
        <v>634</v>
      </c>
      <c r="J978" s="191" t="str">
        <f t="shared" ca="1" si="112"/>
        <v> Rentals </v>
      </c>
    </row>
    <row r="979" spans="1:10">
      <c r="A979" s="205">
        <f t="shared" ca="1" si="106"/>
        <v>322</v>
      </c>
      <c r="B979" s="203">
        <f t="shared" ca="1" si="107"/>
        <v>41046</v>
      </c>
      <c r="C979" s="304" t="str">
        <f t="shared" ca="1" si="108"/>
        <v>By Cash Rs/-7</v>
      </c>
      <c r="D979" s="192">
        <f t="shared" ca="1" si="109"/>
        <v>7</v>
      </c>
      <c r="E979" s="192">
        <f t="shared" ca="1" si="110"/>
        <v>0</v>
      </c>
      <c r="F979" s="193">
        <f t="shared" ca="1" si="111"/>
        <v>0</v>
      </c>
      <c r="G979" s="80">
        <f ca="1">IFERROR(IF(AND(ABS(SUMIFS(D$2:D979,J$2:J979,J979)-SUMIFS(E$2:E979,J$2:J979,J979)+VLOOKUP(J979,Master!B$1:F$101,5,FALSE))&gt;1000,CD&lt;&gt;PD),"XXXXX",IFERROR(SUMIFS(D$2:D979,J$2:J979,J979)-SUMIFS(E$2:E979,J$2:J979,J979)+VLOOKUP(J979,Master!B$1:F$101,5,FALSE),IF(H979&gt;EOF,"","Balance"))),IF(H979&gt;EOF,"","Balance"))</f>
        <v>147</v>
      </c>
      <c r="H979" s="265">
        <f ca="1">IFERROR(IF(COUNTIF(H$2:H978,H978)&gt;VLOOKUP(H978,LC,2,FALSE),H978+1,H978),"")</f>
        <v>58</v>
      </c>
      <c r="I979" s="265">
        <f ca="1">IFERROR(VLOOKUP(H979,IF(H979=H978,INDIRECT("JournalEntry!"&amp;JournalEntry!D$2214&amp;I978+1&amp;JournalEntry!L$2214),INDIRECT("JournalEntry!"&amp;JournalEntry!C$2214)),2,FALSE),"")</f>
        <v>644</v>
      </c>
      <c r="J979" s="191" t="str">
        <f t="shared" ca="1" si="112"/>
        <v> Rentals </v>
      </c>
    </row>
    <row r="980" spans="1:10">
      <c r="A980" s="205">
        <f t="shared" ca="1" si="106"/>
        <v>327</v>
      </c>
      <c r="B980" s="203">
        <f t="shared" ca="1" si="107"/>
        <v>41125</v>
      </c>
      <c r="C980" s="304" t="str">
        <f t="shared" ca="1" si="108"/>
        <v>By Cash Rs/-9</v>
      </c>
      <c r="D980" s="192">
        <f t="shared" ca="1" si="109"/>
        <v>9</v>
      </c>
      <c r="E980" s="192">
        <f t="shared" ca="1" si="110"/>
        <v>0</v>
      </c>
      <c r="F980" s="193">
        <f t="shared" ca="1" si="111"/>
        <v>0</v>
      </c>
      <c r="G980" s="80">
        <f ca="1">IFERROR(IF(AND(ABS(SUMIFS(D$2:D980,J$2:J980,J980)-SUMIFS(E$2:E980,J$2:J980,J980)+VLOOKUP(J980,Master!B$1:F$101,5,FALSE))&gt;1000,CD&lt;&gt;PD),"XXXXX",IFERROR(SUMIFS(D$2:D980,J$2:J980,J980)-SUMIFS(E$2:E980,J$2:J980,J980)+VLOOKUP(J980,Master!B$1:F$101,5,FALSE),IF(H980&gt;EOF,"","Balance"))),IF(H980&gt;EOF,"","Balance"))</f>
        <v>156</v>
      </c>
      <c r="H980" s="265">
        <f ca="1">IFERROR(IF(COUNTIF(H$2:H979,H979)&gt;VLOOKUP(H979,LC,2,FALSE),H979+1,H979),"")</f>
        <v>58</v>
      </c>
      <c r="I980" s="265">
        <f ca="1">IFERROR(VLOOKUP(H980,IF(H980=H979,INDIRECT("JournalEntry!"&amp;JournalEntry!D$2214&amp;I979+1&amp;JournalEntry!L$2214),INDIRECT("JournalEntry!"&amp;JournalEntry!C$2214)),2,FALSE),"")</f>
        <v>654</v>
      </c>
      <c r="J980" s="191" t="str">
        <f t="shared" ca="1" si="112"/>
        <v> Rentals </v>
      </c>
    </row>
    <row r="981" spans="1:10">
      <c r="A981" s="205">
        <f t="shared" ca="1" si="106"/>
        <v>332</v>
      </c>
      <c r="B981" s="203">
        <f t="shared" ca="1" si="107"/>
        <v>41093</v>
      </c>
      <c r="C981" s="304" t="str">
        <f t="shared" ca="1" si="108"/>
        <v>By Cash Rs/-1</v>
      </c>
      <c r="D981" s="192">
        <f t="shared" ca="1" si="109"/>
        <v>10</v>
      </c>
      <c r="E981" s="192">
        <f t="shared" ca="1" si="110"/>
        <v>0</v>
      </c>
      <c r="F981" s="193">
        <f t="shared" ca="1" si="111"/>
        <v>0</v>
      </c>
      <c r="G981" s="80">
        <f ca="1">IFERROR(IF(AND(ABS(SUMIFS(D$2:D981,J$2:J981,J981)-SUMIFS(E$2:E981,J$2:J981,J981)+VLOOKUP(J981,Master!B$1:F$101,5,FALSE))&gt;1000,CD&lt;&gt;PD),"XXXXX",IFERROR(SUMIFS(D$2:D981,J$2:J981,J981)-SUMIFS(E$2:E981,J$2:J981,J981)+VLOOKUP(J981,Master!B$1:F$101,5,FALSE),IF(H981&gt;EOF,"","Balance"))),IF(H981&gt;EOF,"","Balance"))</f>
        <v>166</v>
      </c>
      <c r="H981" s="265">
        <f ca="1">IFERROR(IF(COUNTIF(H$2:H980,H980)&gt;VLOOKUP(H980,LC,2,FALSE),H980+1,H980),"")</f>
        <v>58</v>
      </c>
      <c r="I981" s="265">
        <f ca="1">IFERROR(VLOOKUP(H981,IF(H981=H980,INDIRECT("JournalEntry!"&amp;JournalEntry!D$2214&amp;I980+1&amp;JournalEntry!L$2214),INDIRECT("JournalEntry!"&amp;JournalEntry!C$2214)),2,FALSE),"")</f>
        <v>664</v>
      </c>
      <c r="J981" s="191" t="str">
        <f t="shared" ca="1" si="112"/>
        <v> Rentals </v>
      </c>
    </row>
    <row r="982" spans="1:10">
      <c r="A982" s="205">
        <f t="shared" ca="1" si="106"/>
        <v>0</v>
      </c>
      <c r="B982" s="203" t="str">
        <f t="shared" ca="1" si="107"/>
        <v/>
      </c>
      <c r="C982" s="304">
        <f t="shared" ca="1" si="108"/>
        <v>0</v>
      </c>
      <c r="D982" s="192">
        <f t="shared" ca="1" si="109"/>
        <v>0</v>
      </c>
      <c r="E982" s="192">
        <f t="shared" ca="1" si="110"/>
        <v>0</v>
      </c>
      <c r="F982" s="193">
        <f t="shared" ca="1" si="111"/>
        <v>0</v>
      </c>
      <c r="G982" s="80">
        <f ca="1">IFERROR(IF(AND(ABS(SUMIFS(D$2:D982,J$2:J982,J982)-SUMIFS(E$2:E982,J$2:J982,J982)+VLOOKUP(J982,Master!B$1:F$101,5,FALSE))&gt;1000,CD&lt;&gt;PD),"XXXXX",IFERROR(SUMIFS(D$2:D982,J$2:J982,J982)-SUMIFS(E$2:E982,J$2:J982,J982)+VLOOKUP(J982,Master!B$1:F$101,5,FALSE),IF(H982&gt;EOF,"","Balance"))),IF(H982&gt;EOF,"","Balance"))</f>
        <v>166</v>
      </c>
      <c r="H982" s="265">
        <f ca="1">IFERROR(IF(COUNTIF(H$2:H981,H981)&gt;VLOOKUP(H981,LC,2,FALSE),H981+1,H981),"")</f>
        <v>58</v>
      </c>
      <c r="I982" s="265">
        <f ca="1">IFERROR(VLOOKUP(H982,IF(H982=H981,INDIRECT("JournalEntry!"&amp;JournalEntry!D$2214&amp;I981+1&amp;JournalEntry!L$2214),INDIRECT("JournalEntry!"&amp;JournalEntry!C$2214)),2,FALSE),"")</f>
        <v>2158</v>
      </c>
      <c r="J982" s="191" t="str">
        <f t="shared" ca="1" si="112"/>
        <v> Rentals </v>
      </c>
    </row>
    <row r="983" spans="1:10">
      <c r="A983" s="205" t="str">
        <f t="shared" ca="1" si="106"/>
        <v>JNL No</v>
      </c>
      <c r="B983" s="203" t="str">
        <f t="shared" ca="1" si="107"/>
        <v>Date</v>
      </c>
      <c r="C983" s="304" t="str">
        <f t="shared" ca="1" si="108"/>
        <v>Particulars of Travel &amp; Entertainment </v>
      </c>
      <c r="D983" s="192" t="str">
        <f t="shared" ca="1" si="109"/>
        <v>Dr</v>
      </c>
      <c r="E983" s="192" t="str">
        <f t="shared" ca="1" si="110"/>
        <v>Cr</v>
      </c>
      <c r="F983" s="193" t="str">
        <f t="shared" ca="1" si="111"/>
        <v>Narration</v>
      </c>
      <c r="G983" s="80" t="str">
        <f ca="1">IFERROR(IF(AND(ABS(SUMIFS(D$2:D983,J$2:J983,J983)-SUMIFS(E$2:E983,J$2:J983,J983)+VLOOKUP(J983,Master!B$1:F$101,5,FALSE))&gt;1000,CD&lt;&gt;PD),"XXXXX",IFERROR(SUMIFS(D$2:D983,J$2:J983,J983)-SUMIFS(E$2:E983,J$2:J983,J983)+VLOOKUP(J983,Master!B$1:F$101,5,FALSE),IF(H983&gt;EOF,"","Balance"))),IF(H983&gt;EOF,"","Balance"))</f>
        <v>Balance</v>
      </c>
      <c r="H983" s="265">
        <f ca="1">IFERROR(IF(COUNTIF(H$2:H982,H982)&gt;VLOOKUP(H982,LC,2,FALSE),H982+1,H982),"")</f>
        <v>58</v>
      </c>
      <c r="I983" s="265" t="str">
        <f ca="1">IFERROR(VLOOKUP(H983,IF(H983=H982,INDIRECT("JournalEntry!"&amp;JournalEntry!D$2214&amp;I982+1&amp;JournalEntry!L$2214),INDIRECT("JournalEntry!"&amp;JournalEntry!C$2214)),2,FALSE),"")</f>
        <v/>
      </c>
      <c r="J983" s="191" t="str">
        <f t="shared" ca="1" si="112"/>
        <v>Ledger</v>
      </c>
    </row>
    <row r="984" spans="1:10">
      <c r="A984" s="205">
        <f t="shared" ca="1" si="106"/>
        <v>348</v>
      </c>
      <c r="B984" s="203">
        <f t="shared" ca="1" si="107"/>
        <v>41033</v>
      </c>
      <c r="C984" s="304" t="str">
        <f t="shared" ca="1" si="108"/>
        <v>By Cash Rs/-10</v>
      </c>
      <c r="D984" s="192">
        <f t="shared" ca="1" si="109"/>
        <v>10</v>
      </c>
      <c r="E984" s="192">
        <f t="shared" ca="1" si="110"/>
        <v>0</v>
      </c>
      <c r="F984" s="193">
        <f t="shared" ca="1" si="111"/>
        <v>0</v>
      </c>
      <c r="G984" s="80">
        <f ca="1">IFERROR(IF(AND(ABS(SUMIFS(D$2:D984,J$2:J984,J984)-SUMIFS(E$2:E984,J$2:J984,J984)+VLOOKUP(J984,Master!B$1:F$101,5,FALSE))&gt;1000,CD&lt;&gt;PD),"XXXXX",IFERROR(SUMIFS(D$2:D984,J$2:J984,J984)-SUMIFS(E$2:E984,J$2:J984,J984)+VLOOKUP(J984,Master!B$1:F$101,5,FALSE),IF(H984&gt;EOF,"","Balance"))),IF(H984&gt;EOF,"","Balance"))</f>
        <v>10</v>
      </c>
      <c r="H984" s="265">
        <f ca="1">IFERROR(IF(COUNTIF(H$2:H983,H983)&gt;VLOOKUP(H983,LC,2,FALSE),H983+1,H983),"")</f>
        <v>59</v>
      </c>
      <c r="I984" s="265">
        <f ca="1">IFERROR(VLOOKUP(H984,IF(H984=H983,INDIRECT("JournalEntry!"&amp;JournalEntry!D$2214&amp;I983+1&amp;JournalEntry!L$2214),INDIRECT("JournalEntry!"&amp;JournalEntry!C$2214)),2,FALSE),"")</f>
        <v>697</v>
      </c>
      <c r="J984" s="191" t="str">
        <f t="shared" ca="1" si="112"/>
        <v>Travel &amp; Entertainment </v>
      </c>
    </row>
    <row r="985" spans="1:10">
      <c r="A985" s="205">
        <f t="shared" ref="A985:A1048" ca="1" si="113">IFERROR(INDIRECT("JournalEntry!a"&amp;I985),IF(H985&gt;EOF,"","JNL No"))</f>
        <v>367</v>
      </c>
      <c r="B985" s="203">
        <f t="shared" ref="B985:B1048" ca="1" si="114">IFERROR(INDIRECT("JournalEntry!j"&amp;I985),IF(H985&gt;EOF,"","Date"))</f>
        <v>41192</v>
      </c>
      <c r="C985" s="304" t="str">
        <f t="shared" ref="C985:C1048" ca="1" si="115">IFERROR(INDIRECT("JournalEntry!k"&amp;I985),IF(H985&gt;EOF,"","Particulars of "&amp; VLOOKUP(H985+1,LR,3,FALSE)))</f>
        <v>By Cash Rs/-1</v>
      </c>
      <c r="D985" s="192">
        <f t="shared" ref="D985:D1048" ca="1" si="116">IFERROR(INDIRECT("JournalEntry!d"&amp;I985),IF(H985&gt;EOF,"","Dr"))</f>
        <v>1</v>
      </c>
      <c r="E985" s="192">
        <f t="shared" ref="E985:E1048" ca="1" si="117">IFERROR(INDIRECT("JournalEntry!e"&amp;I985),IF(H985&gt;EOF,"","Cr"))</f>
        <v>0</v>
      </c>
      <c r="F985" s="193">
        <f t="shared" ref="F985:F1048" ca="1" si="118">IFERROR(INDIRECT("JournalEntry!f"&amp;I985),IF(H985&gt;EOF,"","Narration"))</f>
        <v>0</v>
      </c>
      <c r="G985" s="80">
        <f ca="1">IFERROR(IF(AND(ABS(SUMIFS(D$2:D985,J$2:J985,J985)-SUMIFS(E$2:E985,J$2:J985,J985)+VLOOKUP(J985,Master!B$1:F$101,5,FALSE))&gt;1000,CD&lt;&gt;PD),"XXXXX",IFERROR(SUMIFS(D$2:D985,J$2:J985,J985)-SUMIFS(E$2:E985,J$2:J985,J985)+VLOOKUP(J985,Master!B$1:F$101,5,FALSE),IF(H985&gt;EOF,"","Balance"))),IF(H985&gt;EOF,"","Balance"))</f>
        <v>11</v>
      </c>
      <c r="H985" s="265">
        <f ca="1">IFERROR(IF(COUNTIF(H$2:H984,H984)&gt;VLOOKUP(H984,LC,2,FALSE),H984+1,H984),"")</f>
        <v>59</v>
      </c>
      <c r="I985" s="265">
        <f ca="1">IFERROR(VLOOKUP(H985,IF(H985=H984,INDIRECT("JournalEntry!"&amp;JournalEntry!D$2214&amp;I984+1&amp;JournalEntry!L$2214),INDIRECT("JournalEntry!"&amp;JournalEntry!C$2214)),2,FALSE),"")</f>
        <v>735</v>
      </c>
      <c r="J985" s="191" t="str">
        <f t="shared" ca="1" si="112"/>
        <v>Travel &amp; Entertainment </v>
      </c>
    </row>
    <row r="986" spans="1:10">
      <c r="A986" s="205">
        <f t="shared" ca="1" si="113"/>
        <v>386</v>
      </c>
      <c r="B986" s="203">
        <f t="shared" ca="1" si="114"/>
        <v>41167</v>
      </c>
      <c r="C986" s="304" t="str">
        <f t="shared" ca="1" si="115"/>
        <v>By Cash Rs/-5</v>
      </c>
      <c r="D986" s="192">
        <f t="shared" ca="1" si="116"/>
        <v>5</v>
      </c>
      <c r="E986" s="192">
        <f t="shared" ca="1" si="117"/>
        <v>0</v>
      </c>
      <c r="F986" s="193">
        <f t="shared" ca="1" si="118"/>
        <v>0</v>
      </c>
      <c r="G986" s="80">
        <f ca="1">IFERROR(IF(AND(ABS(SUMIFS(D$2:D986,J$2:J986,J986)-SUMIFS(E$2:E986,J$2:J986,J986)+VLOOKUP(J986,Master!B$1:F$101,5,FALSE))&gt;1000,CD&lt;&gt;PD),"XXXXX",IFERROR(SUMIFS(D$2:D986,J$2:J986,J986)-SUMIFS(E$2:E986,J$2:J986,J986)+VLOOKUP(J986,Master!B$1:F$101,5,FALSE),IF(H986&gt;EOF,"","Balance"))),IF(H986&gt;EOF,"","Balance"))</f>
        <v>16</v>
      </c>
      <c r="H986" s="265">
        <f ca="1">IFERROR(IF(COUNTIF(H$2:H985,H985)&gt;VLOOKUP(H985,LC,2,FALSE),H985+1,H985),"")</f>
        <v>59</v>
      </c>
      <c r="I986" s="265">
        <f ca="1">IFERROR(VLOOKUP(H986,IF(H986=H985,INDIRECT("JournalEntry!"&amp;JournalEntry!D$2214&amp;I985+1&amp;JournalEntry!L$2214),INDIRECT("JournalEntry!"&amp;JournalEntry!C$2214)),2,FALSE),"")</f>
        <v>773</v>
      </c>
      <c r="J986" s="191" t="str">
        <f t="shared" ca="1" si="112"/>
        <v>Travel &amp; Entertainment </v>
      </c>
    </row>
    <row r="987" spans="1:10">
      <c r="A987" s="205">
        <f t="shared" ca="1" si="113"/>
        <v>405</v>
      </c>
      <c r="B987" s="203">
        <f t="shared" ca="1" si="114"/>
        <v>41036</v>
      </c>
      <c r="C987" s="304" t="str">
        <f t="shared" ca="1" si="115"/>
        <v>By Cash Rs/-1</v>
      </c>
      <c r="D987" s="192">
        <f t="shared" ca="1" si="116"/>
        <v>1</v>
      </c>
      <c r="E987" s="192">
        <f t="shared" ca="1" si="117"/>
        <v>0</v>
      </c>
      <c r="F987" s="193">
        <f t="shared" ca="1" si="118"/>
        <v>0</v>
      </c>
      <c r="G987" s="80">
        <f ca="1">IFERROR(IF(AND(ABS(SUMIFS(D$2:D987,J$2:J987,J987)-SUMIFS(E$2:E987,J$2:J987,J987)+VLOOKUP(J987,Master!B$1:F$101,5,FALSE))&gt;1000,CD&lt;&gt;PD),"XXXXX",IFERROR(SUMIFS(D$2:D987,J$2:J987,J987)-SUMIFS(E$2:E987,J$2:J987,J987)+VLOOKUP(J987,Master!B$1:F$101,5,FALSE),IF(H987&gt;EOF,"","Balance"))),IF(H987&gt;EOF,"","Balance"))</f>
        <v>17</v>
      </c>
      <c r="H987" s="265">
        <f ca="1">IFERROR(IF(COUNTIF(H$2:H986,H986)&gt;VLOOKUP(H986,LC,2,FALSE),H986+1,H986),"")</f>
        <v>59</v>
      </c>
      <c r="I987" s="265">
        <f ca="1">IFERROR(VLOOKUP(H987,IF(H987=H986,INDIRECT("JournalEntry!"&amp;JournalEntry!D$2214&amp;I986+1&amp;JournalEntry!L$2214),INDIRECT("JournalEntry!"&amp;JournalEntry!C$2214)),2,FALSE),"")</f>
        <v>811</v>
      </c>
      <c r="J987" s="191" t="str">
        <f t="shared" ca="1" si="112"/>
        <v>Travel &amp; Entertainment </v>
      </c>
    </row>
    <row r="988" spans="1:10">
      <c r="A988" s="205">
        <f t="shared" ca="1" si="113"/>
        <v>424</v>
      </c>
      <c r="B988" s="203">
        <f t="shared" ca="1" si="114"/>
        <v>41168</v>
      </c>
      <c r="C988" s="304" t="str">
        <f t="shared" ca="1" si="115"/>
        <v>By Cash Rs/-9</v>
      </c>
      <c r="D988" s="192">
        <f t="shared" ca="1" si="116"/>
        <v>9</v>
      </c>
      <c r="E988" s="192">
        <f t="shared" ca="1" si="117"/>
        <v>0</v>
      </c>
      <c r="F988" s="193">
        <f t="shared" ca="1" si="118"/>
        <v>0</v>
      </c>
      <c r="G988" s="80">
        <f ca="1">IFERROR(IF(AND(ABS(SUMIFS(D$2:D988,J$2:J988,J988)-SUMIFS(E$2:E988,J$2:J988,J988)+VLOOKUP(J988,Master!B$1:F$101,5,FALSE))&gt;1000,CD&lt;&gt;PD),"XXXXX",IFERROR(SUMIFS(D$2:D988,J$2:J988,J988)-SUMIFS(E$2:E988,J$2:J988,J988)+VLOOKUP(J988,Master!B$1:F$101,5,FALSE),IF(H988&gt;EOF,"","Balance"))),IF(H988&gt;EOF,"","Balance"))</f>
        <v>26</v>
      </c>
      <c r="H988" s="265">
        <f ca="1">IFERROR(IF(COUNTIF(H$2:H987,H987)&gt;VLOOKUP(H987,LC,2,FALSE),H987+1,H987),"")</f>
        <v>59</v>
      </c>
      <c r="I988" s="265">
        <f ca="1">IFERROR(VLOOKUP(H988,IF(H988=H987,INDIRECT("JournalEntry!"&amp;JournalEntry!D$2214&amp;I987+1&amp;JournalEntry!L$2214),INDIRECT("JournalEntry!"&amp;JournalEntry!C$2214)),2,FALSE),"")</f>
        <v>849</v>
      </c>
      <c r="J988" s="191" t="str">
        <f t="shared" ca="1" si="112"/>
        <v>Travel &amp; Entertainment </v>
      </c>
    </row>
    <row r="989" spans="1:10">
      <c r="A989" s="205">
        <f t="shared" ca="1" si="113"/>
        <v>443</v>
      </c>
      <c r="B989" s="203">
        <f t="shared" ca="1" si="114"/>
        <v>41118</v>
      </c>
      <c r="C989" s="304" t="str">
        <f t="shared" ca="1" si="115"/>
        <v>By Cash Rs/-10</v>
      </c>
      <c r="D989" s="192">
        <f t="shared" ca="1" si="116"/>
        <v>10</v>
      </c>
      <c r="E989" s="192">
        <f t="shared" ca="1" si="117"/>
        <v>0</v>
      </c>
      <c r="F989" s="193">
        <f t="shared" ca="1" si="118"/>
        <v>0</v>
      </c>
      <c r="G989" s="80">
        <f ca="1">IFERROR(IF(AND(ABS(SUMIFS(D$2:D989,J$2:J989,J989)-SUMIFS(E$2:E989,J$2:J989,J989)+VLOOKUP(J989,Master!B$1:F$101,5,FALSE))&gt;1000,CD&lt;&gt;PD),"XXXXX",IFERROR(SUMIFS(D$2:D989,J$2:J989,J989)-SUMIFS(E$2:E989,J$2:J989,J989)+VLOOKUP(J989,Master!B$1:F$101,5,FALSE),IF(H989&gt;EOF,"","Balance"))),IF(H989&gt;EOF,"","Balance"))</f>
        <v>36</v>
      </c>
      <c r="H989" s="265">
        <f ca="1">IFERROR(IF(COUNTIF(H$2:H988,H988)&gt;VLOOKUP(H988,LC,2,FALSE),H988+1,H988),"")</f>
        <v>59</v>
      </c>
      <c r="I989" s="265">
        <f ca="1">IFERROR(VLOOKUP(H989,IF(H989=H988,INDIRECT("JournalEntry!"&amp;JournalEntry!D$2214&amp;I988+1&amp;JournalEntry!L$2214),INDIRECT("JournalEntry!"&amp;JournalEntry!C$2214)),2,FALSE),"")</f>
        <v>887</v>
      </c>
      <c r="J989" s="191" t="str">
        <f t="shared" ca="1" si="112"/>
        <v>Travel &amp; Entertainment </v>
      </c>
    </row>
    <row r="990" spans="1:10">
      <c r="A990" s="205">
        <f t="shared" ca="1" si="113"/>
        <v>462</v>
      </c>
      <c r="B990" s="203">
        <f t="shared" ca="1" si="114"/>
        <v>41240</v>
      </c>
      <c r="C990" s="304" t="str">
        <f t="shared" ca="1" si="115"/>
        <v>By Cash Rs/-6</v>
      </c>
      <c r="D990" s="192">
        <f t="shared" ca="1" si="116"/>
        <v>6</v>
      </c>
      <c r="E990" s="192">
        <f t="shared" ca="1" si="117"/>
        <v>0</v>
      </c>
      <c r="F990" s="193">
        <f t="shared" ca="1" si="118"/>
        <v>0</v>
      </c>
      <c r="G990" s="80">
        <f ca="1">IFERROR(IF(AND(ABS(SUMIFS(D$2:D990,J$2:J990,J990)-SUMIFS(E$2:E990,J$2:J990,J990)+VLOOKUP(J990,Master!B$1:F$101,5,FALSE))&gt;1000,CD&lt;&gt;PD),"XXXXX",IFERROR(SUMIFS(D$2:D990,J$2:J990,J990)-SUMIFS(E$2:E990,J$2:J990,J990)+VLOOKUP(J990,Master!B$1:F$101,5,FALSE),IF(H990&gt;EOF,"","Balance"))),IF(H990&gt;EOF,"","Balance"))</f>
        <v>42</v>
      </c>
      <c r="H990" s="265">
        <f ca="1">IFERROR(IF(COUNTIF(H$2:H989,H989)&gt;VLOOKUP(H989,LC,2,FALSE),H989+1,H989),"")</f>
        <v>59</v>
      </c>
      <c r="I990" s="265">
        <f ca="1">IFERROR(VLOOKUP(H990,IF(H990=H989,INDIRECT("JournalEntry!"&amp;JournalEntry!D$2214&amp;I989+1&amp;JournalEntry!L$2214),INDIRECT("JournalEntry!"&amp;JournalEntry!C$2214)),2,FALSE),"")</f>
        <v>925</v>
      </c>
      <c r="J990" s="191" t="str">
        <f t="shared" ca="1" si="112"/>
        <v>Travel &amp; Entertainment </v>
      </c>
    </row>
    <row r="991" spans="1:10">
      <c r="A991" s="205">
        <f t="shared" ca="1" si="113"/>
        <v>481</v>
      </c>
      <c r="B991" s="203">
        <f t="shared" ca="1" si="114"/>
        <v>41260</v>
      </c>
      <c r="C991" s="304" t="str">
        <f t="shared" ca="1" si="115"/>
        <v>By Cash Rs/-4</v>
      </c>
      <c r="D991" s="192">
        <f t="shared" ca="1" si="116"/>
        <v>4</v>
      </c>
      <c r="E991" s="192">
        <f t="shared" ca="1" si="117"/>
        <v>0</v>
      </c>
      <c r="F991" s="193">
        <f t="shared" ca="1" si="118"/>
        <v>0</v>
      </c>
      <c r="G991" s="80">
        <f ca="1">IFERROR(IF(AND(ABS(SUMIFS(D$2:D991,J$2:J991,J991)-SUMIFS(E$2:E991,J$2:J991,J991)+VLOOKUP(J991,Master!B$1:F$101,5,FALSE))&gt;1000,CD&lt;&gt;PD),"XXXXX",IFERROR(SUMIFS(D$2:D991,J$2:J991,J991)-SUMIFS(E$2:E991,J$2:J991,J991)+VLOOKUP(J991,Master!B$1:F$101,5,FALSE),IF(H991&gt;EOF,"","Balance"))),IF(H991&gt;EOF,"","Balance"))</f>
        <v>46</v>
      </c>
      <c r="H991" s="265">
        <f ca="1">IFERROR(IF(COUNTIF(H$2:H990,H990)&gt;VLOOKUP(H990,LC,2,FALSE),H990+1,H990),"")</f>
        <v>59</v>
      </c>
      <c r="I991" s="265">
        <f ca="1">IFERROR(VLOOKUP(H991,IF(H991=H990,INDIRECT("JournalEntry!"&amp;JournalEntry!D$2214&amp;I990+1&amp;JournalEntry!L$2214),INDIRECT("JournalEntry!"&amp;JournalEntry!C$2214)),2,FALSE),"")</f>
        <v>963</v>
      </c>
      <c r="J991" s="191" t="str">
        <f t="shared" ca="1" si="112"/>
        <v>Travel &amp; Entertainment </v>
      </c>
    </row>
    <row r="992" spans="1:10">
      <c r="A992" s="205">
        <f t="shared" ca="1" si="113"/>
        <v>500</v>
      </c>
      <c r="B992" s="203">
        <f t="shared" ca="1" si="114"/>
        <v>41123</v>
      </c>
      <c r="C992" s="304" t="str">
        <f t="shared" ca="1" si="115"/>
        <v>By Cash Rs/-10</v>
      </c>
      <c r="D992" s="192">
        <f t="shared" ca="1" si="116"/>
        <v>10</v>
      </c>
      <c r="E992" s="192">
        <f t="shared" ca="1" si="117"/>
        <v>0</v>
      </c>
      <c r="F992" s="193">
        <f t="shared" ca="1" si="118"/>
        <v>0</v>
      </c>
      <c r="G992" s="80">
        <f ca="1">IFERROR(IF(AND(ABS(SUMIFS(D$2:D992,J$2:J992,J992)-SUMIFS(E$2:E992,J$2:J992,J992)+VLOOKUP(J992,Master!B$1:F$101,5,FALSE))&gt;1000,CD&lt;&gt;PD),"XXXXX",IFERROR(SUMIFS(D$2:D992,J$2:J992,J992)-SUMIFS(E$2:E992,J$2:J992,J992)+VLOOKUP(J992,Master!B$1:F$101,5,FALSE),IF(H992&gt;EOF,"","Balance"))),IF(H992&gt;EOF,"","Balance"))</f>
        <v>56</v>
      </c>
      <c r="H992" s="265">
        <f ca="1">IFERROR(IF(COUNTIF(H$2:H991,H991)&gt;VLOOKUP(H991,LC,2,FALSE),H991+1,H991),"")</f>
        <v>59</v>
      </c>
      <c r="I992" s="265">
        <f ca="1">IFERROR(VLOOKUP(H992,IF(H992=H991,INDIRECT("JournalEntry!"&amp;JournalEntry!D$2214&amp;I991+1&amp;JournalEntry!L$2214),INDIRECT("JournalEntry!"&amp;JournalEntry!C$2214)),2,FALSE),"")</f>
        <v>1001</v>
      </c>
      <c r="J992" s="191" t="str">
        <f t="shared" ca="1" si="112"/>
        <v>Travel &amp; Entertainment </v>
      </c>
    </row>
    <row r="993" spans="1:10">
      <c r="A993" s="205">
        <f t="shared" ca="1" si="113"/>
        <v>0</v>
      </c>
      <c r="B993" s="203" t="str">
        <f t="shared" ca="1" si="114"/>
        <v/>
      </c>
      <c r="C993" s="304">
        <f t="shared" ca="1" si="115"/>
        <v>0</v>
      </c>
      <c r="D993" s="192">
        <f t="shared" ca="1" si="116"/>
        <v>0</v>
      </c>
      <c r="E993" s="192">
        <f t="shared" ca="1" si="117"/>
        <v>0</v>
      </c>
      <c r="F993" s="193">
        <f t="shared" ca="1" si="118"/>
        <v>0</v>
      </c>
      <c r="G993" s="80">
        <f ca="1">IFERROR(IF(AND(ABS(SUMIFS(D$2:D993,J$2:J993,J993)-SUMIFS(E$2:E993,J$2:J993,J993)+VLOOKUP(J993,Master!B$1:F$101,5,FALSE))&gt;1000,CD&lt;&gt;PD),"XXXXX",IFERROR(SUMIFS(D$2:D993,J$2:J993,J993)-SUMIFS(E$2:E993,J$2:J993,J993)+VLOOKUP(J993,Master!B$1:F$101,5,FALSE),IF(H993&gt;EOF,"","Balance"))),IF(H993&gt;EOF,"","Balance"))</f>
        <v>56</v>
      </c>
      <c r="H993" s="265">
        <f ca="1">IFERROR(IF(COUNTIF(H$2:H992,H992)&gt;VLOOKUP(H992,LC,2,FALSE),H992+1,H992),"")</f>
        <v>59</v>
      </c>
      <c r="I993" s="265">
        <f ca="1">IFERROR(VLOOKUP(H993,IF(H993=H992,INDIRECT("JournalEntry!"&amp;JournalEntry!D$2214&amp;I992+1&amp;JournalEntry!L$2214),INDIRECT("JournalEntry!"&amp;JournalEntry!C$2214)),2,FALSE),"")</f>
        <v>2159</v>
      </c>
      <c r="J993" s="191" t="str">
        <f t="shared" ca="1" si="112"/>
        <v>Travel &amp; Entertainment </v>
      </c>
    </row>
    <row r="994" spans="1:10">
      <c r="A994" s="205" t="str">
        <f t="shared" ca="1" si="113"/>
        <v>JNL No</v>
      </c>
      <c r="B994" s="203" t="str">
        <f t="shared" ca="1" si="114"/>
        <v>Date</v>
      </c>
      <c r="C994" s="304" t="str">
        <f t="shared" ca="1" si="115"/>
        <v>Particulars of  Entertainment </v>
      </c>
      <c r="D994" s="192" t="str">
        <f t="shared" ca="1" si="116"/>
        <v>Dr</v>
      </c>
      <c r="E994" s="192" t="str">
        <f t="shared" ca="1" si="117"/>
        <v>Cr</v>
      </c>
      <c r="F994" s="193" t="str">
        <f t="shared" ca="1" si="118"/>
        <v>Narration</v>
      </c>
      <c r="G994" s="80" t="str">
        <f ca="1">IFERROR(IF(AND(ABS(SUMIFS(D$2:D994,J$2:J994,J994)-SUMIFS(E$2:E994,J$2:J994,J994)+VLOOKUP(J994,Master!B$1:F$101,5,FALSE))&gt;1000,CD&lt;&gt;PD),"XXXXX",IFERROR(SUMIFS(D$2:D994,J$2:J994,J994)-SUMIFS(E$2:E994,J$2:J994,J994)+VLOOKUP(J994,Master!B$1:F$101,5,FALSE),IF(H994&gt;EOF,"","Balance"))),IF(H994&gt;EOF,"","Balance"))</f>
        <v>Balance</v>
      </c>
      <c r="H994" s="265">
        <f ca="1">IFERROR(IF(COUNTIF(H$2:H993,H993)&gt;VLOOKUP(H993,LC,2,FALSE),H993+1,H993),"")</f>
        <v>59</v>
      </c>
      <c r="I994" s="265" t="str">
        <f ca="1">IFERROR(VLOOKUP(H994,IF(H994=H993,INDIRECT("JournalEntry!"&amp;JournalEntry!D$2214&amp;I993+1&amp;JournalEntry!L$2214),INDIRECT("JournalEntry!"&amp;JournalEntry!C$2214)),2,FALSE),"")</f>
        <v/>
      </c>
      <c r="J994" s="191" t="str">
        <f t="shared" ca="1" si="112"/>
        <v>Ledger</v>
      </c>
    </row>
    <row r="995" spans="1:10">
      <c r="A995" s="205">
        <f t="shared" ca="1" si="113"/>
        <v>183</v>
      </c>
      <c r="B995" s="203">
        <f t="shared" ca="1" si="114"/>
        <v>41156</v>
      </c>
      <c r="C995" s="304" t="str">
        <f t="shared" ca="1" si="115"/>
        <v>By Cash Rs/-8</v>
      </c>
      <c r="D995" s="192">
        <f t="shared" ca="1" si="116"/>
        <v>8</v>
      </c>
      <c r="E995" s="192">
        <f t="shared" ca="1" si="117"/>
        <v>0</v>
      </c>
      <c r="F995" s="193">
        <f t="shared" ca="1" si="118"/>
        <v>0</v>
      </c>
      <c r="G995" s="80">
        <f ca="1">IFERROR(IF(AND(ABS(SUMIFS(D$2:D995,J$2:J995,J995)-SUMIFS(E$2:E995,J$2:J995,J995)+VLOOKUP(J995,Master!B$1:F$101,5,FALSE))&gt;1000,CD&lt;&gt;PD),"XXXXX",IFERROR(SUMIFS(D$2:D995,J$2:J995,J995)-SUMIFS(E$2:E995,J$2:J995,J995)+VLOOKUP(J995,Master!B$1:F$101,5,FALSE),IF(H995&gt;EOF,"","Balance"))),IF(H995&gt;EOF,"","Balance"))</f>
        <v>8</v>
      </c>
      <c r="H995" s="265">
        <f ca="1">IFERROR(IF(COUNTIF(H$2:H994,H994)&gt;VLOOKUP(H994,LC,2,FALSE),H994+1,H994),"")</f>
        <v>60</v>
      </c>
      <c r="I995" s="265">
        <f ca="1">IFERROR(VLOOKUP(H995,IF(H995=H994,INDIRECT("JournalEntry!"&amp;JournalEntry!D$2214&amp;I994+1&amp;JournalEntry!L$2214),INDIRECT("JournalEntry!"&amp;JournalEntry!C$2214)),2,FALSE),"")</f>
        <v>366</v>
      </c>
      <c r="J995" s="191" t="str">
        <f t="shared" ca="1" si="112"/>
        <v> Entertainment </v>
      </c>
    </row>
    <row r="996" spans="1:10">
      <c r="A996" s="205">
        <f t="shared" ca="1" si="113"/>
        <v>188</v>
      </c>
      <c r="B996" s="203">
        <f t="shared" ca="1" si="114"/>
        <v>41128</v>
      </c>
      <c r="C996" s="304" t="str">
        <f t="shared" ca="1" si="115"/>
        <v>By Cash Rs/-6</v>
      </c>
      <c r="D996" s="192">
        <f t="shared" ca="1" si="116"/>
        <v>6</v>
      </c>
      <c r="E996" s="192">
        <f t="shared" ca="1" si="117"/>
        <v>0</v>
      </c>
      <c r="F996" s="193">
        <f t="shared" ca="1" si="118"/>
        <v>0</v>
      </c>
      <c r="G996" s="80">
        <f ca="1">IFERROR(IF(AND(ABS(SUMIFS(D$2:D996,J$2:J996,J996)-SUMIFS(E$2:E996,J$2:J996,J996)+VLOOKUP(J996,Master!B$1:F$101,5,FALSE))&gt;1000,CD&lt;&gt;PD),"XXXXX",IFERROR(SUMIFS(D$2:D996,J$2:J996,J996)-SUMIFS(E$2:E996,J$2:J996,J996)+VLOOKUP(J996,Master!B$1:F$101,5,FALSE),IF(H996&gt;EOF,"","Balance"))),IF(H996&gt;EOF,"","Balance"))</f>
        <v>14</v>
      </c>
      <c r="H996" s="265">
        <f ca="1">IFERROR(IF(COUNTIF(H$2:H995,H995)&gt;VLOOKUP(H995,LC,2,FALSE),H995+1,H995),"")</f>
        <v>60</v>
      </c>
      <c r="I996" s="265">
        <f ca="1">IFERROR(VLOOKUP(H996,IF(H996=H995,INDIRECT("JournalEntry!"&amp;JournalEntry!D$2214&amp;I995+1&amp;JournalEntry!L$2214),INDIRECT("JournalEntry!"&amp;JournalEntry!C$2214)),2,FALSE),"")</f>
        <v>376</v>
      </c>
      <c r="J996" s="191" t="str">
        <f t="shared" ca="1" si="112"/>
        <v> Entertainment </v>
      </c>
    </row>
    <row r="997" spans="1:10">
      <c r="A997" s="205">
        <f t="shared" ca="1" si="113"/>
        <v>193</v>
      </c>
      <c r="B997" s="203">
        <f t="shared" ca="1" si="114"/>
        <v>41234</v>
      </c>
      <c r="C997" s="304" t="str">
        <f t="shared" ca="1" si="115"/>
        <v>By Cash Rs/-4</v>
      </c>
      <c r="D997" s="192">
        <f t="shared" ca="1" si="116"/>
        <v>4</v>
      </c>
      <c r="E997" s="192">
        <f t="shared" ca="1" si="117"/>
        <v>0</v>
      </c>
      <c r="F997" s="193">
        <f t="shared" ca="1" si="118"/>
        <v>0</v>
      </c>
      <c r="G997" s="80">
        <f ca="1">IFERROR(IF(AND(ABS(SUMIFS(D$2:D997,J$2:J997,J997)-SUMIFS(E$2:E997,J$2:J997,J997)+VLOOKUP(J997,Master!B$1:F$101,5,FALSE))&gt;1000,CD&lt;&gt;PD),"XXXXX",IFERROR(SUMIFS(D$2:D997,J$2:J997,J997)-SUMIFS(E$2:E997,J$2:J997,J997)+VLOOKUP(J997,Master!B$1:F$101,5,FALSE),IF(H997&gt;EOF,"","Balance"))),IF(H997&gt;EOF,"","Balance"))</f>
        <v>18</v>
      </c>
      <c r="H997" s="265">
        <f ca="1">IFERROR(IF(COUNTIF(H$2:H996,H996)&gt;VLOOKUP(H996,LC,2,FALSE),H996+1,H996),"")</f>
        <v>60</v>
      </c>
      <c r="I997" s="265">
        <f ca="1">IFERROR(VLOOKUP(H997,IF(H997=H996,INDIRECT("JournalEntry!"&amp;JournalEntry!D$2214&amp;I996+1&amp;JournalEntry!L$2214),INDIRECT("JournalEntry!"&amp;JournalEntry!C$2214)),2,FALSE),"")</f>
        <v>386</v>
      </c>
      <c r="J997" s="191" t="str">
        <f t="shared" ca="1" si="112"/>
        <v> Entertainment </v>
      </c>
    </row>
    <row r="998" spans="1:10">
      <c r="A998" s="205">
        <f t="shared" ca="1" si="113"/>
        <v>198</v>
      </c>
      <c r="B998" s="203">
        <f t="shared" ca="1" si="114"/>
        <v>41210</v>
      </c>
      <c r="C998" s="304" t="str">
        <f t="shared" ca="1" si="115"/>
        <v>By Cash Rs/-4</v>
      </c>
      <c r="D998" s="192">
        <f t="shared" ca="1" si="116"/>
        <v>4</v>
      </c>
      <c r="E998" s="192">
        <f t="shared" ca="1" si="117"/>
        <v>0</v>
      </c>
      <c r="F998" s="193">
        <f t="shared" ca="1" si="118"/>
        <v>0</v>
      </c>
      <c r="G998" s="80">
        <f ca="1">IFERROR(IF(AND(ABS(SUMIFS(D$2:D998,J$2:J998,J998)-SUMIFS(E$2:E998,J$2:J998,J998)+VLOOKUP(J998,Master!B$1:F$101,5,FALSE))&gt;1000,CD&lt;&gt;PD),"XXXXX",IFERROR(SUMIFS(D$2:D998,J$2:J998,J998)-SUMIFS(E$2:E998,J$2:J998,J998)+VLOOKUP(J998,Master!B$1:F$101,5,FALSE),IF(H998&gt;EOF,"","Balance"))),IF(H998&gt;EOF,"","Balance"))</f>
        <v>22</v>
      </c>
      <c r="H998" s="265">
        <f ca="1">IFERROR(IF(COUNTIF(H$2:H997,H997)&gt;VLOOKUP(H997,LC,2,FALSE),H997+1,H997),"")</f>
        <v>60</v>
      </c>
      <c r="I998" s="265">
        <f ca="1">IFERROR(VLOOKUP(H998,IF(H998=H997,INDIRECT("JournalEntry!"&amp;JournalEntry!D$2214&amp;I997+1&amp;JournalEntry!L$2214),INDIRECT("JournalEntry!"&amp;JournalEntry!C$2214)),2,FALSE),"")</f>
        <v>396</v>
      </c>
      <c r="J998" s="191" t="str">
        <f t="shared" ca="1" si="112"/>
        <v> Entertainment </v>
      </c>
    </row>
    <row r="999" spans="1:10">
      <c r="A999" s="205">
        <f t="shared" ca="1" si="113"/>
        <v>203</v>
      </c>
      <c r="B999" s="203">
        <f t="shared" ca="1" si="114"/>
        <v>41179</v>
      </c>
      <c r="C999" s="304" t="str">
        <f t="shared" ca="1" si="115"/>
        <v>By Cash Rs/-1</v>
      </c>
      <c r="D999" s="192">
        <f t="shared" ca="1" si="116"/>
        <v>1</v>
      </c>
      <c r="E999" s="192">
        <f t="shared" ca="1" si="117"/>
        <v>0</v>
      </c>
      <c r="F999" s="193">
        <f t="shared" ca="1" si="118"/>
        <v>0</v>
      </c>
      <c r="G999" s="80">
        <f ca="1">IFERROR(IF(AND(ABS(SUMIFS(D$2:D999,J$2:J999,J999)-SUMIFS(E$2:E999,J$2:J999,J999)+VLOOKUP(J999,Master!B$1:F$101,5,FALSE))&gt;1000,CD&lt;&gt;PD),"XXXXX",IFERROR(SUMIFS(D$2:D999,J$2:J999,J999)-SUMIFS(E$2:E999,J$2:J999,J999)+VLOOKUP(J999,Master!B$1:F$101,5,FALSE),IF(H999&gt;EOF,"","Balance"))),IF(H999&gt;EOF,"","Balance"))</f>
        <v>23</v>
      </c>
      <c r="H999" s="265">
        <f ca="1">IFERROR(IF(COUNTIF(H$2:H998,H998)&gt;VLOOKUP(H998,LC,2,FALSE),H998+1,H998),"")</f>
        <v>60</v>
      </c>
      <c r="I999" s="265">
        <f ca="1">IFERROR(VLOOKUP(H999,IF(H999=H998,INDIRECT("JournalEntry!"&amp;JournalEntry!D$2214&amp;I998+1&amp;JournalEntry!L$2214),INDIRECT("JournalEntry!"&amp;JournalEntry!C$2214)),2,FALSE),"")</f>
        <v>406</v>
      </c>
      <c r="J999" s="191" t="str">
        <f t="shared" ca="1" si="112"/>
        <v> Entertainment </v>
      </c>
    </row>
    <row r="1000" spans="1:10">
      <c r="A1000" s="205">
        <f t="shared" ca="1" si="113"/>
        <v>208</v>
      </c>
      <c r="B1000" s="203">
        <f t="shared" ca="1" si="114"/>
        <v>41047</v>
      </c>
      <c r="C1000" s="304" t="str">
        <f t="shared" ca="1" si="115"/>
        <v>By Cash Rs/-4</v>
      </c>
      <c r="D1000" s="192">
        <f t="shared" ca="1" si="116"/>
        <v>4</v>
      </c>
      <c r="E1000" s="192">
        <f t="shared" ca="1" si="117"/>
        <v>0</v>
      </c>
      <c r="F1000" s="193">
        <f t="shared" ca="1" si="118"/>
        <v>0</v>
      </c>
      <c r="G1000" s="80">
        <f ca="1">IFERROR(IF(AND(ABS(SUMIFS(D$2:D1000,J$2:J1000,J1000)-SUMIFS(E$2:E1000,J$2:J1000,J1000)+VLOOKUP(J1000,Master!B$1:F$101,5,FALSE))&gt;1000,CD&lt;&gt;PD),"XXXXX",IFERROR(SUMIFS(D$2:D1000,J$2:J1000,J1000)-SUMIFS(E$2:E1000,J$2:J1000,J1000)+VLOOKUP(J1000,Master!B$1:F$101,5,FALSE),IF(H1000&gt;EOF,"","Balance"))),IF(H1000&gt;EOF,"","Balance"))</f>
        <v>27</v>
      </c>
      <c r="H1000" s="265">
        <f ca="1">IFERROR(IF(COUNTIF(H$2:H999,H999)&gt;VLOOKUP(H999,LC,2,FALSE),H999+1,H999),"")</f>
        <v>60</v>
      </c>
      <c r="I1000" s="265">
        <f ca="1">IFERROR(VLOOKUP(H1000,IF(H1000=H999,INDIRECT("JournalEntry!"&amp;JournalEntry!D$2214&amp;I999+1&amp;JournalEntry!L$2214),INDIRECT("JournalEntry!"&amp;JournalEntry!C$2214)),2,FALSE),"")</f>
        <v>416</v>
      </c>
      <c r="J1000" s="191" t="str">
        <f t="shared" ca="1" si="112"/>
        <v> Entertainment </v>
      </c>
    </row>
    <row r="1001" spans="1:10">
      <c r="A1001" s="205">
        <f t="shared" ca="1" si="113"/>
        <v>213</v>
      </c>
      <c r="B1001" s="203">
        <f t="shared" ca="1" si="114"/>
        <v>41255</v>
      </c>
      <c r="C1001" s="304" t="str">
        <f t="shared" ca="1" si="115"/>
        <v>By Cash Rs/-6</v>
      </c>
      <c r="D1001" s="192">
        <f t="shared" ca="1" si="116"/>
        <v>6</v>
      </c>
      <c r="E1001" s="192">
        <f t="shared" ca="1" si="117"/>
        <v>0</v>
      </c>
      <c r="F1001" s="193">
        <f t="shared" ca="1" si="118"/>
        <v>0</v>
      </c>
      <c r="G1001" s="80">
        <f ca="1">IFERROR(IF(AND(ABS(SUMIFS(D$2:D1001,J$2:J1001,J1001)-SUMIFS(E$2:E1001,J$2:J1001,J1001)+VLOOKUP(J1001,Master!B$1:F$101,5,FALSE))&gt;1000,CD&lt;&gt;PD),"XXXXX",IFERROR(SUMIFS(D$2:D1001,J$2:J1001,J1001)-SUMIFS(E$2:E1001,J$2:J1001,J1001)+VLOOKUP(J1001,Master!B$1:F$101,5,FALSE),IF(H1001&gt;EOF,"","Balance"))),IF(H1001&gt;EOF,"","Balance"))</f>
        <v>33</v>
      </c>
      <c r="H1001" s="265">
        <f ca="1">IFERROR(IF(COUNTIF(H$2:H1000,H1000)&gt;VLOOKUP(H1000,LC,2,FALSE),H1000+1,H1000),"")</f>
        <v>60</v>
      </c>
      <c r="I1001" s="265">
        <f ca="1">IFERROR(VLOOKUP(H1001,IF(H1001=H1000,INDIRECT("JournalEntry!"&amp;JournalEntry!D$2214&amp;I1000+1&amp;JournalEntry!L$2214),INDIRECT("JournalEntry!"&amp;JournalEntry!C$2214)),2,FALSE),"")</f>
        <v>426</v>
      </c>
      <c r="J1001" s="191" t="str">
        <f t="shared" ca="1" si="112"/>
        <v> Entertainment </v>
      </c>
    </row>
    <row r="1002" spans="1:10">
      <c r="A1002" s="205">
        <f t="shared" ca="1" si="113"/>
        <v>218</v>
      </c>
      <c r="B1002" s="203">
        <f t="shared" ca="1" si="114"/>
        <v>41244</v>
      </c>
      <c r="C1002" s="304" t="str">
        <f t="shared" ca="1" si="115"/>
        <v>By Cash Rs/-7</v>
      </c>
      <c r="D1002" s="192">
        <f t="shared" ca="1" si="116"/>
        <v>7</v>
      </c>
      <c r="E1002" s="192">
        <f t="shared" ca="1" si="117"/>
        <v>0</v>
      </c>
      <c r="F1002" s="193">
        <f t="shared" ca="1" si="118"/>
        <v>0</v>
      </c>
      <c r="G1002" s="80">
        <f ca="1">IFERROR(IF(AND(ABS(SUMIFS(D$2:D1002,J$2:J1002,J1002)-SUMIFS(E$2:E1002,J$2:J1002,J1002)+VLOOKUP(J1002,Master!B$1:F$101,5,FALSE))&gt;1000,CD&lt;&gt;PD),"XXXXX",IFERROR(SUMIFS(D$2:D1002,J$2:J1002,J1002)-SUMIFS(E$2:E1002,J$2:J1002,J1002)+VLOOKUP(J1002,Master!B$1:F$101,5,FALSE),IF(H1002&gt;EOF,"","Balance"))),IF(H1002&gt;EOF,"","Balance"))</f>
        <v>40</v>
      </c>
      <c r="H1002" s="265">
        <f ca="1">IFERROR(IF(COUNTIF(H$2:H1001,H1001)&gt;VLOOKUP(H1001,LC,2,FALSE),H1001+1,H1001),"")</f>
        <v>60</v>
      </c>
      <c r="I1002" s="265">
        <f ca="1">IFERROR(VLOOKUP(H1002,IF(H1002=H1001,INDIRECT("JournalEntry!"&amp;JournalEntry!D$2214&amp;I1001+1&amp;JournalEntry!L$2214),INDIRECT("JournalEntry!"&amp;JournalEntry!C$2214)),2,FALSE),"")</f>
        <v>436</v>
      </c>
      <c r="J1002" s="191" t="str">
        <f t="shared" ca="1" si="112"/>
        <v> Entertainment </v>
      </c>
    </row>
    <row r="1003" spans="1:10">
      <c r="A1003" s="205">
        <f t="shared" ca="1" si="113"/>
        <v>223</v>
      </c>
      <c r="B1003" s="203">
        <f t="shared" ca="1" si="114"/>
        <v>41001</v>
      </c>
      <c r="C1003" s="304" t="str">
        <f t="shared" ca="1" si="115"/>
        <v>By Cash Rs/-9</v>
      </c>
      <c r="D1003" s="192">
        <f t="shared" ca="1" si="116"/>
        <v>9</v>
      </c>
      <c r="E1003" s="192">
        <f t="shared" ca="1" si="117"/>
        <v>0</v>
      </c>
      <c r="F1003" s="193">
        <f t="shared" ca="1" si="118"/>
        <v>0</v>
      </c>
      <c r="G1003" s="80">
        <f ca="1">IFERROR(IF(AND(ABS(SUMIFS(D$2:D1003,J$2:J1003,J1003)-SUMIFS(E$2:E1003,J$2:J1003,J1003)+VLOOKUP(J1003,Master!B$1:F$101,5,FALSE))&gt;1000,CD&lt;&gt;PD),"XXXXX",IFERROR(SUMIFS(D$2:D1003,J$2:J1003,J1003)-SUMIFS(E$2:E1003,J$2:J1003,J1003)+VLOOKUP(J1003,Master!B$1:F$101,5,FALSE),IF(H1003&gt;EOF,"","Balance"))),IF(H1003&gt;EOF,"","Balance"))</f>
        <v>49</v>
      </c>
      <c r="H1003" s="265">
        <f ca="1">IFERROR(IF(COUNTIF(H$2:H1002,H1002)&gt;VLOOKUP(H1002,LC,2,FALSE),H1002+1,H1002),"")</f>
        <v>60</v>
      </c>
      <c r="I1003" s="265">
        <f ca="1">IFERROR(VLOOKUP(H1003,IF(H1003=H1002,INDIRECT("JournalEntry!"&amp;JournalEntry!D$2214&amp;I1002+1&amp;JournalEntry!L$2214),INDIRECT("JournalEntry!"&amp;JournalEntry!C$2214)),2,FALSE),"")</f>
        <v>446</v>
      </c>
      <c r="J1003" s="191" t="str">
        <f t="shared" ca="1" si="112"/>
        <v> Entertainment </v>
      </c>
    </row>
    <row r="1004" spans="1:10">
      <c r="A1004" s="205">
        <f t="shared" ca="1" si="113"/>
        <v>228</v>
      </c>
      <c r="B1004" s="203">
        <f t="shared" ca="1" si="114"/>
        <v>41109</v>
      </c>
      <c r="C1004" s="304" t="str">
        <f t="shared" ca="1" si="115"/>
        <v>By Cash Rs/-9</v>
      </c>
      <c r="D1004" s="192">
        <f t="shared" ca="1" si="116"/>
        <v>9</v>
      </c>
      <c r="E1004" s="192">
        <f t="shared" ca="1" si="117"/>
        <v>0</v>
      </c>
      <c r="F1004" s="193">
        <f t="shared" ca="1" si="118"/>
        <v>0</v>
      </c>
      <c r="G1004" s="80">
        <f ca="1">IFERROR(IF(AND(ABS(SUMIFS(D$2:D1004,J$2:J1004,J1004)-SUMIFS(E$2:E1004,J$2:J1004,J1004)+VLOOKUP(J1004,Master!B$1:F$101,5,FALSE))&gt;1000,CD&lt;&gt;PD),"XXXXX",IFERROR(SUMIFS(D$2:D1004,J$2:J1004,J1004)-SUMIFS(E$2:E1004,J$2:J1004,J1004)+VLOOKUP(J1004,Master!B$1:F$101,5,FALSE),IF(H1004&gt;EOF,"","Balance"))),IF(H1004&gt;EOF,"","Balance"))</f>
        <v>58</v>
      </c>
      <c r="H1004" s="265">
        <f ca="1">IFERROR(IF(COUNTIF(H$2:H1003,H1003)&gt;VLOOKUP(H1003,LC,2,FALSE),H1003+1,H1003),"")</f>
        <v>60</v>
      </c>
      <c r="I1004" s="265">
        <f ca="1">IFERROR(VLOOKUP(H1004,IF(H1004=H1003,INDIRECT("JournalEntry!"&amp;JournalEntry!D$2214&amp;I1003+1&amp;JournalEntry!L$2214),INDIRECT("JournalEntry!"&amp;JournalEntry!C$2214)),2,FALSE),"")</f>
        <v>456</v>
      </c>
      <c r="J1004" s="191" t="str">
        <f t="shared" ca="1" si="112"/>
        <v> Entertainment </v>
      </c>
    </row>
    <row r="1005" spans="1:10">
      <c r="A1005" s="205">
        <f t="shared" ca="1" si="113"/>
        <v>233</v>
      </c>
      <c r="B1005" s="203">
        <f t="shared" ca="1" si="114"/>
        <v>41231</v>
      </c>
      <c r="C1005" s="304" t="str">
        <f t="shared" ca="1" si="115"/>
        <v>By Cash Rs/-3</v>
      </c>
      <c r="D1005" s="192">
        <f t="shared" ca="1" si="116"/>
        <v>3</v>
      </c>
      <c r="E1005" s="192">
        <f t="shared" ca="1" si="117"/>
        <v>0</v>
      </c>
      <c r="F1005" s="193">
        <f t="shared" ca="1" si="118"/>
        <v>0</v>
      </c>
      <c r="G1005" s="80">
        <f ca="1">IFERROR(IF(AND(ABS(SUMIFS(D$2:D1005,J$2:J1005,J1005)-SUMIFS(E$2:E1005,J$2:J1005,J1005)+VLOOKUP(J1005,Master!B$1:F$101,5,FALSE))&gt;1000,CD&lt;&gt;PD),"XXXXX",IFERROR(SUMIFS(D$2:D1005,J$2:J1005,J1005)-SUMIFS(E$2:E1005,J$2:J1005,J1005)+VLOOKUP(J1005,Master!B$1:F$101,5,FALSE),IF(H1005&gt;EOF,"","Balance"))),IF(H1005&gt;EOF,"","Balance"))</f>
        <v>61</v>
      </c>
      <c r="H1005" s="265">
        <f ca="1">IFERROR(IF(COUNTIF(H$2:H1004,H1004)&gt;VLOOKUP(H1004,LC,2,FALSE),H1004+1,H1004),"")</f>
        <v>60</v>
      </c>
      <c r="I1005" s="265">
        <f ca="1">IFERROR(VLOOKUP(H1005,IF(H1005=H1004,INDIRECT("JournalEntry!"&amp;JournalEntry!D$2214&amp;I1004+1&amp;JournalEntry!L$2214),INDIRECT("JournalEntry!"&amp;JournalEntry!C$2214)),2,FALSE),"")</f>
        <v>466</v>
      </c>
      <c r="J1005" s="191" t="str">
        <f t="shared" ca="1" si="112"/>
        <v> Entertainment </v>
      </c>
    </row>
    <row r="1006" spans="1:10">
      <c r="A1006" s="205">
        <f t="shared" ca="1" si="113"/>
        <v>238</v>
      </c>
      <c r="B1006" s="203">
        <f t="shared" ca="1" si="114"/>
        <v>41177</v>
      </c>
      <c r="C1006" s="304" t="str">
        <f t="shared" ca="1" si="115"/>
        <v>By Cash Rs/-3</v>
      </c>
      <c r="D1006" s="192">
        <f t="shared" ca="1" si="116"/>
        <v>3</v>
      </c>
      <c r="E1006" s="192">
        <f t="shared" ca="1" si="117"/>
        <v>0</v>
      </c>
      <c r="F1006" s="193">
        <f t="shared" ca="1" si="118"/>
        <v>0</v>
      </c>
      <c r="G1006" s="80">
        <f ca="1">IFERROR(IF(AND(ABS(SUMIFS(D$2:D1006,J$2:J1006,J1006)-SUMIFS(E$2:E1006,J$2:J1006,J1006)+VLOOKUP(J1006,Master!B$1:F$101,5,FALSE))&gt;1000,CD&lt;&gt;PD),"XXXXX",IFERROR(SUMIFS(D$2:D1006,J$2:J1006,J1006)-SUMIFS(E$2:E1006,J$2:J1006,J1006)+VLOOKUP(J1006,Master!B$1:F$101,5,FALSE),IF(H1006&gt;EOF,"","Balance"))),IF(H1006&gt;EOF,"","Balance"))</f>
        <v>64</v>
      </c>
      <c r="H1006" s="265">
        <f ca="1">IFERROR(IF(COUNTIF(H$2:H1005,H1005)&gt;VLOOKUP(H1005,LC,2,FALSE),H1005+1,H1005),"")</f>
        <v>60</v>
      </c>
      <c r="I1006" s="265">
        <f ca="1">IFERROR(VLOOKUP(H1006,IF(H1006=H1005,INDIRECT("JournalEntry!"&amp;JournalEntry!D$2214&amp;I1005+1&amp;JournalEntry!L$2214),INDIRECT("JournalEntry!"&amp;JournalEntry!C$2214)),2,FALSE),"")</f>
        <v>476</v>
      </c>
      <c r="J1006" s="191" t="str">
        <f t="shared" ca="1" si="112"/>
        <v> Entertainment </v>
      </c>
    </row>
    <row r="1007" spans="1:10">
      <c r="A1007" s="205">
        <f t="shared" ca="1" si="113"/>
        <v>243</v>
      </c>
      <c r="B1007" s="203">
        <f t="shared" ca="1" si="114"/>
        <v>41199</v>
      </c>
      <c r="C1007" s="304" t="str">
        <f t="shared" ca="1" si="115"/>
        <v>By Cash Rs/-8</v>
      </c>
      <c r="D1007" s="192">
        <f t="shared" ca="1" si="116"/>
        <v>8</v>
      </c>
      <c r="E1007" s="192">
        <f t="shared" ca="1" si="117"/>
        <v>0</v>
      </c>
      <c r="F1007" s="193">
        <f t="shared" ca="1" si="118"/>
        <v>0</v>
      </c>
      <c r="G1007" s="80">
        <f ca="1">IFERROR(IF(AND(ABS(SUMIFS(D$2:D1007,J$2:J1007,J1007)-SUMIFS(E$2:E1007,J$2:J1007,J1007)+VLOOKUP(J1007,Master!B$1:F$101,5,FALSE))&gt;1000,CD&lt;&gt;PD),"XXXXX",IFERROR(SUMIFS(D$2:D1007,J$2:J1007,J1007)-SUMIFS(E$2:E1007,J$2:J1007,J1007)+VLOOKUP(J1007,Master!B$1:F$101,5,FALSE),IF(H1007&gt;EOF,"","Balance"))),IF(H1007&gt;EOF,"","Balance"))</f>
        <v>72</v>
      </c>
      <c r="H1007" s="265">
        <f ca="1">IFERROR(IF(COUNTIF(H$2:H1006,H1006)&gt;VLOOKUP(H1006,LC,2,FALSE),H1006+1,H1006),"")</f>
        <v>60</v>
      </c>
      <c r="I1007" s="265">
        <f ca="1">IFERROR(VLOOKUP(H1007,IF(H1007=H1006,INDIRECT("JournalEntry!"&amp;JournalEntry!D$2214&amp;I1006+1&amp;JournalEntry!L$2214),INDIRECT("JournalEntry!"&amp;JournalEntry!C$2214)),2,FALSE),"")</f>
        <v>486</v>
      </c>
      <c r="J1007" s="191" t="str">
        <f t="shared" ca="1" si="112"/>
        <v> Entertainment </v>
      </c>
    </row>
    <row r="1008" spans="1:10">
      <c r="A1008" s="205">
        <f t="shared" ca="1" si="113"/>
        <v>248</v>
      </c>
      <c r="B1008" s="203">
        <f t="shared" ca="1" si="114"/>
        <v>41026</v>
      </c>
      <c r="C1008" s="304" t="str">
        <f t="shared" ca="1" si="115"/>
        <v>By Cash Rs/-7</v>
      </c>
      <c r="D1008" s="192">
        <f t="shared" ca="1" si="116"/>
        <v>7</v>
      </c>
      <c r="E1008" s="192">
        <f t="shared" ca="1" si="117"/>
        <v>0</v>
      </c>
      <c r="F1008" s="193">
        <f t="shared" ca="1" si="118"/>
        <v>0</v>
      </c>
      <c r="G1008" s="80">
        <f ca="1">IFERROR(IF(AND(ABS(SUMIFS(D$2:D1008,J$2:J1008,J1008)-SUMIFS(E$2:E1008,J$2:J1008,J1008)+VLOOKUP(J1008,Master!B$1:F$101,5,FALSE))&gt;1000,CD&lt;&gt;PD),"XXXXX",IFERROR(SUMIFS(D$2:D1008,J$2:J1008,J1008)-SUMIFS(E$2:E1008,J$2:J1008,J1008)+VLOOKUP(J1008,Master!B$1:F$101,5,FALSE),IF(H1008&gt;EOF,"","Balance"))),IF(H1008&gt;EOF,"","Balance"))</f>
        <v>79</v>
      </c>
      <c r="H1008" s="265">
        <f ca="1">IFERROR(IF(COUNTIF(H$2:H1007,H1007)&gt;VLOOKUP(H1007,LC,2,FALSE),H1007+1,H1007),"")</f>
        <v>60</v>
      </c>
      <c r="I1008" s="265">
        <f ca="1">IFERROR(VLOOKUP(H1008,IF(H1008=H1007,INDIRECT("JournalEntry!"&amp;JournalEntry!D$2214&amp;I1007+1&amp;JournalEntry!L$2214),INDIRECT("JournalEntry!"&amp;JournalEntry!C$2214)),2,FALSE),"")</f>
        <v>496</v>
      </c>
      <c r="J1008" s="191" t="str">
        <f t="shared" ca="1" si="112"/>
        <v> Entertainment </v>
      </c>
    </row>
    <row r="1009" spans="1:10">
      <c r="A1009" s="205">
        <f t="shared" ca="1" si="113"/>
        <v>253</v>
      </c>
      <c r="B1009" s="203">
        <f t="shared" ca="1" si="114"/>
        <v>41257</v>
      </c>
      <c r="C1009" s="304" t="str">
        <f t="shared" ca="1" si="115"/>
        <v>By Cash Rs/-5</v>
      </c>
      <c r="D1009" s="192">
        <f t="shared" ca="1" si="116"/>
        <v>5</v>
      </c>
      <c r="E1009" s="192">
        <f t="shared" ca="1" si="117"/>
        <v>0</v>
      </c>
      <c r="F1009" s="193">
        <f t="shared" ca="1" si="118"/>
        <v>0</v>
      </c>
      <c r="G1009" s="80">
        <f ca="1">IFERROR(IF(AND(ABS(SUMIFS(D$2:D1009,J$2:J1009,J1009)-SUMIFS(E$2:E1009,J$2:J1009,J1009)+VLOOKUP(J1009,Master!B$1:F$101,5,FALSE))&gt;1000,CD&lt;&gt;PD),"XXXXX",IFERROR(SUMIFS(D$2:D1009,J$2:J1009,J1009)-SUMIFS(E$2:E1009,J$2:J1009,J1009)+VLOOKUP(J1009,Master!B$1:F$101,5,FALSE),IF(H1009&gt;EOF,"","Balance"))),IF(H1009&gt;EOF,"","Balance"))</f>
        <v>84</v>
      </c>
      <c r="H1009" s="265">
        <f ca="1">IFERROR(IF(COUNTIF(H$2:H1008,H1008)&gt;VLOOKUP(H1008,LC,2,FALSE),H1008+1,H1008),"")</f>
        <v>60</v>
      </c>
      <c r="I1009" s="265">
        <f ca="1">IFERROR(VLOOKUP(H1009,IF(H1009=H1008,INDIRECT("JournalEntry!"&amp;JournalEntry!D$2214&amp;I1008+1&amp;JournalEntry!L$2214),INDIRECT("JournalEntry!"&amp;JournalEntry!C$2214)),2,FALSE),"")</f>
        <v>506</v>
      </c>
      <c r="J1009" s="191" t="str">
        <f t="shared" ca="1" si="112"/>
        <v> Entertainment </v>
      </c>
    </row>
    <row r="1010" spans="1:10">
      <c r="A1010" s="205">
        <f t="shared" ca="1" si="113"/>
        <v>258</v>
      </c>
      <c r="B1010" s="203">
        <f t="shared" ca="1" si="114"/>
        <v>41044</v>
      </c>
      <c r="C1010" s="304" t="str">
        <f t="shared" ca="1" si="115"/>
        <v>By Cash Rs/-10</v>
      </c>
      <c r="D1010" s="192">
        <f t="shared" ca="1" si="116"/>
        <v>10</v>
      </c>
      <c r="E1010" s="192">
        <f t="shared" ca="1" si="117"/>
        <v>0</v>
      </c>
      <c r="F1010" s="193">
        <f t="shared" ca="1" si="118"/>
        <v>0</v>
      </c>
      <c r="G1010" s="80">
        <f ca="1">IFERROR(IF(AND(ABS(SUMIFS(D$2:D1010,J$2:J1010,J1010)-SUMIFS(E$2:E1010,J$2:J1010,J1010)+VLOOKUP(J1010,Master!B$1:F$101,5,FALSE))&gt;1000,CD&lt;&gt;PD),"XXXXX",IFERROR(SUMIFS(D$2:D1010,J$2:J1010,J1010)-SUMIFS(E$2:E1010,J$2:J1010,J1010)+VLOOKUP(J1010,Master!B$1:F$101,5,FALSE),IF(H1010&gt;EOF,"","Balance"))),IF(H1010&gt;EOF,"","Balance"))</f>
        <v>94</v>
      </c>
      <c r="H1010" s="265">
        <f ca="1">IFERROR(IF(COUNTIF(H$2:H1009,H1009)&gt;VLOOKUP(H1009,LC,2,FALSE),H1009+1,H1009),"")</f>
        <v>60</v>
      </c>
      <c r="I1010" s="265">
        <f ca="1">IFERROR(VLOOKUP(H1010,IF(H1010=H1009,INDIRECT("JournalEntry!"&amp;JournalEntry!D$2214&amp;I1009+1&amp;JournalEntry!L$2214),INDIRECT("JournalEntry!"&amp;JournalEntry!C$2214)),2,FALSE),"")</f>
        <v>516</v>
      </c>
      <c r="J1010" s="191" t="str">
        <f t="shared" ca="1" si="112"/>
        <v> Entertainment </v>
      </c>
    </row>
    <row r="1011" spans="1:10">
      <c r="A1011" s="205">
        <f t="shared" ca="1" si="113"/>
        <v>263</v>
      </c>
      <c r="B1011" s="203">
        <f t="shared" ca="1" si="114"/>
        <v>41149</v>
      </c>
      <c r="C1011" s="304" t="str">
        <f t="shared" ca="1" si="115"/>
        <v>By Cash Rs/-8</v>
      </c>
      <c r="D1011" s="192">
        <f t="shared" ca="1" si="116"/>
        <v>8</v>
      </c>
      <c r="E1011" s="192">
        <f t="shared" ca="1" si="117"/>
        <v>0</v>
      </c>
      <c r="F1011" s="193">
        <f t="shared" ca="1" si="118"/>
        <v>0</v>
      </c>
      <c r="G1011" s="80">
        <f ca="1">IFERROR(IF(AND(ABS(SUMIFS(D$2:D1011,J$2:J1011,J1011)-SUMIFS(E$2:E1011,J$2:J1011,J1011)+VLOOKUP(J1011,Master!B$1:F$101,5,FALSE))&gt;1000,CD&lt;&gt;PD),"XXXXX",IFERROR(SUMIFS(D$2:D1011,J$2:J1011,J1011)-SUMIFS(E$2:E1011,J$2:J1011,J1011)+VLOOKUP(J1011,Master!B$1:F$101,5,FALSE),IF(H1011&gt;EOF,"","Balance"))),IF(H1011&gt;EOF,"","Balance"))</f>
        <v>102</v>
      </c>
      <c r="H1011" s="265">
        <f ca="1">IFERROR(IF(COUNTIF(H$2:H1010,H1010)&gt;VLOOKUP(H1010,LC,2,FALSE),H1010+1,H1010),"")</f>
        <v>60</v>
      </c>
      <c r="I1011" s="265">
        <f ca="1">IFERROR(VLOOKUP(H1011,IF(H1011=H1010,INDIRECT("JournalEntry!"&amp;JournalEntry!D$2214&amp;I1010+1&amp;JournalEntry!L$2214),INDIRECT("JournalEntry!"&amp;JournalEntry!C$2214)),2,FALSE),"")</f>
        <v>526</v>
      </c>
      <c r="J1011" s="191" t="str">
        <f t="shared" ca="1" si="112"/>
        <v> Entertainment </v>
      </c>
    </row>
    <row r="1012" spans="1:10">
      <c r="A1012" s="205">
        <f t="shared" ca="1" si="113"/>
        <v>268</v>
      </c>
      <c r="B1012" s="203">
        <f t="shared" ca="1" si="114"/>
        <v>41255</v>
      </c>
      <c r="C1012" s="304" t="str">
        <f t="shared" ca="1" si="115"/>
        <v>By Cash Rs/-1</v>
      </c>
      <c r="D1012" s="192">
        <f t="shared" ca="1" si="116"/>
        <v>1</v>
      </c>
      <c r="E1012" s="192">
        <f t="shared" ca="1" si="117"/>
        <v>0</v>
      </c>
      <c r="F1012" s="193">
        <f t="shared" ca="1" si="118"/>
        <v>0</v>
      </c>
      <c r="G1012" s="80">
        <f ca="1">IFERROR(IF(AND(ABS(SUMIFS(D$2:D1012,J$2:J1012,J1012)-SUMIFS(E$2:E1012,J$2:J1012,J1012)+VLOOKUP(J1012,Master!B$1:F$101,5,FALSE))&gt;1000,CD&lt;&gt;PD),"XXXXX",IFERROR(SUMIFS(D$2:D1012,J$2:J1012,J1012)-SUMIFS(E$2:E1012,J$2:J1012,J1012)+VLOOKUP(J1012,Master!B$1:F$101,5,FALSE),IF(H1012&gt;EOF,"","Balance"))),IF(H1012&gt;EOF,"","Balance"))</f>
        <v>103</v>
      </c>
      <c r="H1012" s="265">
        <f ca="1">IFERROR(IF(COUNTIF(H$2:H1011,H1011)&gt;VLOOKUP(H1011,LC,2,FALSE),H1011+1,H1011),"")</f>
        <v>60</v>
      </c>
      <c r="I1012" s="265">
        <f ca="1">IFERROR(VLOOKUP(H1012,IF(H1012=H1011,INDIRECT("JournalEntry!"&amp;JournalEntry!D$2214&amp;I1011+1&amp;JournalEntry!L$2214),INDIRECT("JournalEntry!"&amp;JournalEntry!C$2214)),2,FALSE),"")</f>
        <v>536</v>
      </c>
      <c r="J1012" s="191" t="str">
        <f t="shared" ca="1" si="112"/>
        <v> Entertainment </v>
      </c>
    </row>
    <row r="1013" spans="1:10">
      <c r="A1013" s="205">
        <f t="shared" ca="1" si="113"/>
        <v>273</v>
      </c>
      <c r="B1013" s="203">
        <f t="shared" ca="1" si="114"/>
        <v>41149</v>
      </c>
      <c r="C1013" s="304" t="str">
        <f t="shared" ca="1" si="115"/>
        <v>By Cash Rs/-6</v>
      </c>
      <c r="D1013" s="192">
        <f t="shared" ca="1" si="116"/>
        <v>6</v>
      </c>
      <c r="E1013" s="192">
        <f t="shared" ca="1" si="117"/>
        <v>0</v>
      </c>
      <c r="F1013" s="193">
        <f t="shared" ca="1" si="118"/>
        <v>0</v>
      </c>
      <c r="G1013" s="80">
        <f ca="1">IFERROR(IF(AND(ABS(SUMIFS(D$2:D1013,J$2:J1013,J1013)-SUMIFS(E$2:E1013,J$2:J1013,J1013)+VLOOKUP(J1013,Master!B$1:F$101,5,FALSE))&gt;1000,CD&lt;&gt;PD),"XXXXX",IFERROR(SUMIFS(D$2:D1013,J$2:J1013,J1013)-SUMIFS(E$2:E1013,J$2:J1013,J1013)+VLOOKUP(J1013,Master!B$1:F$101,5,FALSE),IF(H1013&gt;EOF,"","Balance"))),IF(H1013&gt;EOF,"","Balance"))</f>
        <v>109</v>
      </c>
      <c r="H1013" s="265">
        <f ca="1">IFERROR(IF(COUNTIF(H$2:H1012,H1012)&gt;VLOOKUP(H1012,LC,2,FALSE),H1012+1,H1012),"")</f>
        <v>60</v>
      </c>
      <c r="I1013" s="265">
        <f ca="1">IFERROR(VLOOKUP(H1013,IF(H1013=H1012,INDIRECT("JournalEntry!"&amp;JournalEntry!D$2214&amp;I1012+1&amp;JournalEntry!L$2214),INDIRECT("JournalEntry!"&amp;JournalEntry!C$2214)),2,FALSE),"")</f>
        <v>546</v>
      </c>
      <c r="J1013" s="191" t="str">
        <f t="shared" ca="1" si="112"/>
        <v> Entertainment </v>
      </c>
    </row>
    <row r="1014" spans="1:10">
      <c r="A1014" s="205">
        <f t="shared" ca="1" si="113"/>
        <v>278</v>
      </c>
      <c r="B1014" s="203">
        <f t="shared" ca="1" si="114"/>
        <v>41201</v>
      </c>
      <c r="C1014" s="304" t="str">
        <f t="shared" ca="1" si="115"/>
        <v>By Cash Rs/-10</v>
      </c>
      <c r="D1014" s="192">
        <f t="shared" ca="1" si="116"/>
        <v>10</v>
      </c>
      <c r="E1014" s="192">
        <f t="shared" ca="1" si="117"/>
        <v>0</v>
      </c>
      <c r="F1014" s="193">
        <f t="shared" ca="1" si="118"/>
        <v>0</v>
      </c>
      <c r="G1014" s="80">
        <f ca="1">IFERROR(IF(AND(ABS(SUMIFS(D$2:D1014,J$2:J1014,J1014)-SUMIFS(E$2:E1014,J$2:J1014,J1014)+VLOOKUP(J1014,Master!B$1:F$101,5,FALSE))&gt;1000,CD&lt;&gt;PD),"XXXXX",IFERROR(SUMIFS(D$2:D1014,J$2:J1014,J1014)-SUMIFS(E$2:E1014,J$2:J1014,J1014)+VLOOKUP(J1014,Master!B$1:F$101,5,FALSE),IF(H1014&gt;EOF,"","Balance"))),IF(H1014&gt;EOF,"","Balance"))</f>
        <v>119</v>
      </c>
      <c r="H1014" s="265">
        <f ca="1">IFERROR(IF(COUNTIF(H$2:H1013,H1013)&gt;VLOOKUP(H1013,LC,2,FALSE),H1013+1,H1013),"")</f>
        <v>60</v>
      </c>
      <c r="I1014" s="265">
        <f ca="1">IFERROR(VLOOKUP(H1014,IF(H1014=H1013,INDIRECT("JournalEntry!"&amp;JournalEntry!D$2214&amp;I1013+1&amp;JournalEntry!L$2214),INDIRECT("JournalEntry!"&amp;JournalEntry!C$2214)),2,FALSE),"")</f>
        <v>556</v>
      </c>
      <c r="J1014" s="191" t="str">
        <f t="shared" ca="1" si="112"/>
        <v> Entertainment </v>
      </c>
    </row>
    <row r="1015" spans="1:10">
      <c r="A1015" s="205">
        <f t="shared" ca="1" si="113"/>
        <v>283</v>
      </c>
      <c r="B1015" s="203">
        <f t="shared" ca="1" si="114"/>
        <v>41146</v>
      </c>
      <c r="C1015" s="304" t="str">
        <f t="shared" ca="1" si="115"/>
        <v>By Cash Rs/-7</v>
      </c>
      <c r="D1015" s="192">
        <f t="shared" ca="1" si="116"/>
        <v>7</v>
      </c>
      <c r="E1015" s="192">
        <f t="shared" ca="1" si="117"/>
        <v>0</v>
      </c>
      <c r="F1015" s="193">
        <f t="shared" ca="1" si="118"/>
        <v>0</v>
      </c>
      <c r="G1015" s="80">
        <f ca="1">IFERROR(IF(AND(ABS(SUMIFS(D$2:D1015,J$2:J1015,J1015)-SUMIFS(E$2:E1015,J$2:J1015,J1015)+VLOOKUP(J1015,Master!B$1:F$101,5,FALSE))&gt;1000,CD&lt;&gt;PD),"XXXXX",IFERROR(SUMIFS(D$2:D1015,J$2:J1015,J1015)-SUMIFS(E$2:E1015,J$2:J1015,J1015)+VLOOKUP(J1015,Master!B$1:F$101,5,FALSE),IF(H1015&gt;EOF,"","Balance"))),IF(H1015&gt;EOF,"","Balance"))</f>
        <v>126</v>
      </c>
      <c r="H1015" s="265">
        <f ca="1">IFERROR(IF(COUNTIF(H$2:H1014,H1014)&gt;VLOOKUP(H1014,LC,2,FALSE),H1014+1,H1014),"")</f>
        <v>60</v>
      </c>
      <c r="I1015" s="265">
        <f ca="1">IFERROR(VLOOKUP(H1015,IF(H1015=H1014,INDIRECT("JournalEntry!"&amp;JournalEntry!D$2214&amp;I1014+1&amp;JournalEntry!L$2214),INDIRECT("JournalEntry!"&amp;JournalEntry!C$2214)),2,FALSE),"")</f>
        <v>566</v>
      </c>
      <c r="J1015" s="191" t="str">
        <f t="shared" ca="1" si="112"/>
        <v> Entertainment </v>
      </c>
    </row>
    <row r="1016" spans="1:10">
      <c r="A1016" s="205">
        <f t="shared" ca="1" si="113"/>
        <v>288</v>
      </c>
      <c r="B1016" s="203">
        <f t="shared" ca="1" si="114"/>
        <v>41255</v>
      </c>
      <c r="C1016" s="304" t="str">
        <f t="shared" ca="1" si="115"/>
        <v>By Cash Rs/-9</v>
      </c>
      <c r="D1016" s="192">
        <f t="shared" ca="1" si="116"/>
        <v>9</v>
      </c>
      <c r="E1016" s="192">
        <f t="shared" ca="1" si="117"/>
        <v>0</v>
      </c>
      <c r="F1016" s="193">
        <f t="shared" ca="1" si="118"/>
        <v>0</v>
      </c>
      <c r="G1016" s="80">
        <f ca="1">IFERROR(IF(AND(ABS(SUMIFS(D$2:D1016,J$2:J1016,J1016)-SUMIFS(E$2:E1016,J$2:J1016,J1016)+VLOOKUP(J1016,Master!B$1:F$101,5,FALSE))&gt;1000,CD&lt;&gt;PD),"XXXXX",IFERROR(SUMIFS(D$2:D1016,J$2:J1016,J1016)-SUMIFS(E$2:E1016,J$2:J1016,J1016)+VLOOKUP(J1016,Master!B$1:F$101,5,FALSE),IF(H1016&gt;EOF,"","Balance"))),IF(H1016&gt;EOF,"","Balance"))</f>
        <v>135</v>
      </c>
      <c r="H1016" s="265">
        <f ca="1">IFERROR(IF(COUNTIF(H$2:H1015,H1015)&gt;VLOOKUP(H1015,LC,2,FALSE),H1015+1,H1015),"")</f>
        <v>60</v>
      </c>
      <c r="I1016" s="265">
        <f ca="1">IFERROR(VLOOKUP(H1016,IF(H1016=H1015,INDIRECT("JournalEntry!"&amp;JournalEntry!D$2214&amp;I1015+1&amp;JournalEntry!L$2214),INDIRECT("JournalEntry!"&amp;JournalEntry!C$2214)),2,FALSE),"")</f>
        <v>576</v>
      </c>
      <c r="J1016" s="191" t="str">
        <f t="shared" ca="1" si="112"/>
        <v> Entertainment </v>
      </c>
    </row>
    <row r="1017" spans="1:10">
      <c r="A1017" s="205">
        <f t="shared" ca="1" si="113"/>
        <v>293</v>
      </c>
      <c r="B1017" s="203">
        <f t="shared" ca="1" si="114"/>
        <v>41085</v>
      </c>
      <c r="C1017" s="304" t="str">
        <f t="shared" ca="1" si="115"/>
        <v>By Cash Rs/-1</v>
      </c>
      <c r="D1017" s="192">
        <f t="shared" ca="1" si="116"/>
        <v>1</v>
      </c>
      <c r="E1017" s="192">
        <f t="shared" ca="1" si="117"/>
        <v>0</v>
      </c>
      <c r="F1017" s="193">
        <f t="shared" ca="1" si="118"/>
        <v>0</v>
      </c>
      <c r="G1017" s="80">
        <f ca="1">IFERROR(IF(AND(ABS(SUMIFS(D$2:D1017,J$2:J1017,J1017)-SUMIFS(E$2:E1017,J$2:J1017,J1017)+VLOOKUP(J1017,Master!B$1:F$101,5,FALSE))&gt;1000,CD&lt;&gt;PD),"XXXXX",IFERROR(SUMIFS(D$2:D1017,J$2:J1017,J1017)-SUMIFS(E$2:E1017,J$2:J1017,J1017)+VLOOKUP(J1017,Master!B$1:F$101,5,FALSE),IF(H1017&gt;EOF,"","Balance"))),IF(H1017&gt;EOF,"","Balance"))</f>
        <v>136</v>
      </c>
      <c r="H1017" s="265">
        <f ca="1">IFERROR(IF(COUNTIF(H$2:H1016,H1016)&gt;VLOOKUP(H1016,LC,2,FALSE),H1016+1,H1016),"")</f>
        <v>60</v>
      </c>
      <c r="I1017" s="265">
        <f ca="1">IFERROR(VLOOKUP(H1017,IF(H1017=H1016,INDIRECT("JournalEntry!"&amp;JournalEntry!D$2214&amp;I1016+1&amp;JournalEntry!L$2214),INDIRECT("JournalEntry!"&amp;JournalEntry!C$2214)),2,FALSE),"")</f>
        <v>586</v>
      </c>
      <c r="J1017" s="191" t="str">
        <f t="shared" ca="1" si="112"/>
        <v> Entertainment </v>
      </c>
    </row>
    <row r="1018" spans="1:10">
      <c r="A1018" s="205">
        <f t="shared" ca="1" si="113"/>
        <v>298</v>
      </c>
      <c r="B1018" s="203">
        <f t="shared" ca="1" si="114"/>
        <v>41026</v>
      </c>
      <c r="C1018" s="304" t="str">
        <f t="shared" ca="1" si="115"/>
        <v>By Cash Rs/-4</v>
      </c>
      <c r="D1018" s="192">
        <f t="shared" ca="1" si="116"/>
        <v>4</v>
      </c>
      <c r="E1018" s="192">
        <f t="shared" ca="1" si="117"/>
        <v>0</v>
      </c>
      <c r="F1018" s="193">
        <f t="shared" ca="1" si="118"/>
        <v>0</v>
      </c>
      <c r="G1018" s="80">
        <f ca="1">IFERROR(IF(AND(ABS(SUMIFS(D$2:D1018,J$2:J1018,J1018)-SUMIFS(E$2:E1018,J$2:J1018,J1018)+VLOOKUP(J1018,Master!B$1:F$101,5,FALSE))&gt;1000,CD&lt;&gt;PD),"XXXXX",IFERROR(SUMIFS(D$2:D1018,J$2:J1018,J1018)-SUMIFS(E$2:E1018,J$2:J1018,J1018)+VLOOKUP(J1018,Master!B$1:F$101,5,FALSE),IF(H1018&gt;EOF,"","Balance"))),IF(H1018&gt;EOF,"","Balance"))</f>
        <v>140</v>
      </c>
      <c r="H1018" s="265">
        <f ca="1">IFERROR(IF(COUNTIF(H$2:H1017,H1017)&gt;VLOOKUP(H1017,LC,2,FALSE),H1017+1,H1017),"")</f>
        <v>60</v>
      </c>
      <c r="I1018" s="265">
        <f ca="1">IFERROR(VLOOKUP(H1018,IF(H1018=H1017,INDIRECT("JournalEntry!"&amp;JournalEntry!D$2214&amp;I1017+1&amp;JournalEntry!L$2214),INDIRECT("JournalEntry!"&amp;JournalEntry!C$2214)),2,FALSE),"")</f>
        <v>596</v>
      </c>
      <c r="J1018" s="191" t="str">
        <f t="shared" ca="1" si="112"/>
        <v> Entertainment </v>
      </c>
    </row>
    <row r="1019" spans="1:10">
      <c r="A1019" s="205">
        <f t="shared" ca="1" si="113"/>
        <v>303</v>
      </c>
      <c r="B1019" s="203">
        <f t="shared" ca="1" si="114"/>
        <v>41113</v>
      </c>
      <c r="C1019" s="304" t="str">
        <f t="shared" ca="1" si="115"/>
        <v>By Cash Rs/-8</v>
      </c>
      <c r="D1019" s="192">
        <f t="shared" ca="1" si="116"/>
        <v>8</v>
      </c>
      <c r="E1019" s="192">
        <f t="shared" ca="1" si="117"/>
        <v>0</v>
      </c>
      <c r="F1019" s="193">
        <f t="shared" ca="1" si="118"/>
        <v>0</v>
      </c>
      <c r="G1019" s="80">
        <f ca="1">IFERROR(IF(AND(ABS(SUMIFS(D$2:D1019,J$2:J1019,J1019)-SUMIFS(E$2:E1019,J$2:J1019,J1019)+VLOOKUP(J1019,Master!B$1:F$101,5,FALSE))&gt;1000,CD&lt;&gt;PD),"XXXXX",IFERROR(SUMIFS(D$2:D1019,J$2:J1019,J1019)-SUMIFS(E$2:E1019,J$2:J1019,J1019)+VLOOKUP(J1019,Master!B$1:F$101,5,FALSE),IF(H1019&gt;EOF,"","Balance"))),IF(H1019&gt;EOF,"","Balance"))</f>
        <v>148</v>
      </c>
      <c r="H1019" s="265">
        <f ca="1">IFERROR(IF(COUNTIF(H$2:H1018,H1018)&gt;VLOOKUP(H1018,LC,2,FALSE),H1018+1,H1018),"")</f>
        <v>60</v>
      </c>
      <c r="I1019" s="265">
        <f ca="1">IFERROR(VLOOKUP(H1019,IF(H1019=H1018,INDIRECT("JournalEntry!"&amp;JournalEntry!D$2214&amp;I1018+1&amp;JournalEntry!L$2214),INDIRECT("JournalEntry!"&amp;JournalEntry!C$2214)),2,FALSE),"")</f>
        <v>606</v>
      </c>
      <c r="J1019" s="191" t="str">
        <f t="shared" ca="1" si="112"/>
        <v> Entertainment </v>
      </c>
    </row>
    <row r="1020" spans="1:10">
      <c r="A1020" s="205">
        <f t="shared" ca="1" si="113"/>
        <v>308</v>
      </c>
      <c r="B1020" s="203">
        <f t="shared" ca="1" si="114"/>
        <v>41262</v>
      </c>
      <c r="C1020" s="304" t="str">
        <f t="shared" ca="1" si="115"/>
        <v>By Cash Rs/-7</v>
      </c>
      <c r="D1020" s="192">
        <f t="shared" ca="1" si="116"/>
        <v>7</v>
      </c>
      <c r="E1020" s="192">
        <f t="shared" ca="1" si="117"/>
        <v>0</v>
      </c>
      <c r="F1020" s="193">
        <f t="shared" ca="1" si="118"/>
        <v>0</v>
      </c>
      <c r="G1020" s="80">
        <f ca="1">IFERROR(IF(AND(ABS(SUMIFS(D$2:D1020,J$2:J1020,J1020)-SUMIFS(E$2:E1020,J$2:J1020,J1020)+VLOOKUP(J1020,Master!B$1:F$101,5,FALSE))&gt;1000,CD&lt;&gt;PD),"XXXXX",IFERROR(SUMIFS(D$2:D1020,J$2:J1020,J1020)-SUMIFS(E$2:E1020,J$2:J1020,J1020)+VLOOKUP(J1020,Master!B$1:F$101,5,FALSE),IF(H1020&gt;EOF,"","Balance"))),IF(H1020&gt;EOF,"","Balance"))</f>
        <v>155</v>
      </c>
      <c r="H1020" s="265">
        <f ca="1">IFERROR(IF(COUNTIF(H$2:H1019,H1019)&gt;VLOOKUP(H1019,LC,2,FALSE),H1019+1,H1019),"")</f>
        <v>60</v>
      </c>
      <c r="I1020" s="265">
        <f ca="1">IFERROR(VLOOKUP(H1020,IF(H1020=H1019,INDIRECT("JournalEntry!"&amp;JournalEntry!D$2214&amp;I1019+1&amp;JournalEntry!L$2214),INDIRECT("JournalEntry!"&amp;JournalEntry!C$2214)),2,FALSE),"")</f>
        <v>616</v>
      </c>
      <c r="J1020" s="191" t="str">
        <f t="shared" ca="1" si="112"/>
        <v> Entertainment </v>
      </c>
    </row>
    <row r="1021" spans="1:10">
      <c r="A1021" s="205">
        <f t="shared" ca="1" si="113"/>
        <v>313</v>
      </c>
      <c r="B1021" s="203">
        <f t="shared" ca="1" si="114"/>
        <v>41141</v>
      </c>
      <c r="C1021" s="304" t="str">
        <f t="shared" ca="1" si="115"/>
        <v>By Cash Rs/-9</v>
      </c>
      <c r="D1021" s="192">
        <f t="shared" ca="1" si="116"/>
        <v>9</v>
      </c>
      <c r="E1021" s="192">
        <f t="shared" ca="1" si="117"/>
        <v>0</v>
      </c>
      <c r="F1021" s="193">
        <f t="shared" ca="1" si="118"/>
        <v>0</v>
      </c>
      <c r="G1021" s="80">
        <f ca="1">IFERROR(IF(AND(ABS(SUMIFS(D$2:D1021,J$2:J1021,J1021)-SUMIFS(E$2:E1021,J$2:J1021,J1021)+VLOOKUP(J1021,Master!B$1:F$101,5,FALSE))&gt;1000,CD&lt;&gt;PD),"XXXXX",IFERROR(SUMIFS(D$2:D1021,J$2:J1021,J1021)-SUMIFS(E$2:E1021,J$2:J1021,J1021)+VLOOKUP(J1021,Master!B$1:F$101,5,FALSE),IF(H1021&gt;EOF,"","Balance"))),IF(H1021&gt;EOF,"","Balance"))</f>
        <v>164</v>
      </c>
      <c r="H1021" s="265">
        <f ca="1">IFERROR(IF(COUNTIF(H$2:H1020,H1020)&gt;VLOOKUP(H1020,LC,2,FALSE),H1020+1,H1020),"")</f>
        <v>60</v>
      </c>
      <c r="I1021" s="265">
        <f ca="1">IFERROR(VLOOKUP(H1021,IF(H1021=H1020,INDIRECT("JournalEntry!"&amp;JournalEntry!D$2214&amp;I1020+1&amp;JournalEntry!L$2214),INDIRECT("JournalEntry!"&amp;JournalEntry!C$2214)),2,FALSE),"")</f>
        <v>626</v>
      </c>
      <c r="J1021" s="191" t="str">
        <f t="shared" ca="1" si="112"/>
        <v> Entertainment </v>
      </c>
    </row>
    <row r="1022" spans="1:10">
      <c r="A1022" s="205">
        <f t="shared" ca="1" si="113"/>
        <v>318</v>
      </c>
      <c r="B1022" s="203">
        <f t="shared" ca="1" si="114"/>
        <v>41069</v>
      </c>
      <c r="C1022" s="304" t="str">
        <f t="shared" ca="1" si="115"/>
        <v>By Cash Rs/-10</v>
      </c>
      <c r="D1022" s="192">
        <f t="shared" ca="1" si="116"/>
        <v>10</v>
      </c>
      <c r="E1022" s="192">
        <f t="shared" ca="1" si="117"/>
        <v>0</v>
      </c>
      <c r="F1022" s="193">
        <f t="shared" ca="1" si="118"/>
        <v>0</v>
      </c>
      <c r="G1022" s="80">
        <f ca="1">IFERROR(IF(AND(ABS(SUMIFS(D$2:D1022,J$2:J1022,J1022)-SUMIFS(E$2:E1022,J$2:J1022,J1022)+VLOOKUP(J1022,Master!B$1:F$101,5,FALSE))&gt;1000,CD&lt;&gt;PD),"XXXXX",IFERROR(SUMIFS(D$2:D1022,J$2:J1022,J1022)-SUMIFS(E$2:E1022,J$2:J1022,J1022)+VLOOKUP(J1022,Master!B$1:F$101,5,FALSE),IF(H1022&gt;EOF,"","Balance"))),IF(H1022&gt;EOF,"","Balance"))</f>
        <v>174</v>
      </c>
      <c r="H1022" s="265">
        <f ca="1">IFERROR(IF(COUNTIF(H$2:H1021,H1021)&gt;VLOOKUP(H1021,LC,2,FALSE),H1021+1,H1021),"")</f>
        <v>60</v>
      </c>
      <c r="I1022" s="265">
        <f ca="1">IFERROR(VLOOKUP(H1022,IF(H1022=H1021,INDIRECT("JournalEntry!"&amp;JournalEntry!D$2214&amp;I1021+1&amp;JournalEntry!L$2214),INDIRECT("JournalEntry!"&amp;JournalEntry!C$2214)),2,FALSE),"")</f>
        <v>636</v>
      </c>
      <c r="J1022" s="191" t="str">
        <f t="shared" ca="1" si="112"/>
        <v> Entertainment </v>
      </c>
    </row>
    <row r="1023" spans="1:10">
      <c r="A1023" s="205">
        <f t="shared" ca="1" si="113"/>
        <v>323</v>
      </c>
      <c r="B1023" s="203">
        <f t="shared" ca="1" si="114"/>
        <v>41167</v>
      </c>
      <c r="C1023" s="304" t="str">
        <f t="shared" ca="1" si="115"/>
        <v>By Cash Rs/-9</v>
      </c>
      <c r="D1023" s="192">
        <f t="shared" ca="1" si="116"/>
        <v>9</v>
      </c>
      <c r="E1023" s="192">
        <f t="shared" ca="1" si="117"/>
        <v>0</v>
      </c>
      <c r="F1023" s="193">
        <f t="shared" ca="1" si="118"/>
        <v>0</v>
      </c>
      <c r="G1023" s="80">
        <f ca="1">IFERROR(IF(AND(ABS(SUMIFS(D$2:D1023,J$2:J1023,J1023)-SUMIFS(E$2:E1023,J$2:J1023,J1023)+VLOOKUP(J1023,Master!B$1:F$101,5,FALSE))&gt;1000,CD&lt;&gt;PD),"XXXXX",IFERROR(SUMIFS(D$2:D1023,J$2:J1023,J1023)-SUMIFS(E$2:E1023,J$2:J1023,J1023)+VLOOKUP(J1023,Master!B$1:F$101,5,FALSE),IF(H1023&gt;EOF,"","Balance"))),IF(H1023&gt;EOF,"","Balance"))</f>
        <v>183</v>
      </c>
      <c r="H1023" s="265">
        <f ca="1">IFERROR(IF(COUNTIF(H$2:H1022,H1022)&gt;VLOOKUP(H1022,LC,2,FALSE),H1022+1,H1022),"")</f>
        <v>60</v>
      </c>
      <c r="I1023" s="265">
        <f ca="1">IFERROR(VLOOKUP(H1023,IF(H1023=H1022,INDIRECT("JournalEntry!"&amp;JournalEntry!D$2214&amp;I1022+1&amp;JournalEntry!L$2214),INDIRECT("JournalEntry!"&amp;JournalEntry!C$2214)),2,FALSE),"")</f>
        <v>646</v>
      </c>
      <c r="J1023" s="191" t="str">
        <f t="shared" ca="1" si="112"/>
        <v> Entertainment </v>
      </c>
    </row>
    <row r="1024" spans="1:10">
      <c r="A1024" s="205">
        <f t="shared" ca="1" si="113"/>
        <v>328</v>
      </c>
      <c r="B1024" s="203">
        <f t="shared" ca="1" si="114"/>
        <v>41010</v>
      </c>
      <c r="C1024" s="304" t="str">
        <f t="shared" ca="1" si="115"/>
        <v>By Cash Rs/-3</v>
      </c>
      <c r="D1024" s="192">
        <f t="shared" ca="1" si="116"/>
        <v>3</v>
      </c>
      <c r="E1024" s="192">
        <f t="shared" ca="1" si="117"/>
        <v>0</v>
      </c>
      <c r="F1024" s="193">
        <f t="shared" ca="1" si="118"/>
        <v>0</v>
      </c>
      <c r="G1024" s="80">
        <f ca="1">IFERROR(IF(AND(ABS(SUMIFS(D$2:D1024,J$2:J1024,J1024)-SUMIFS(E$2:E1024,J$2:J1024,J1024)+VLOOKUP(J1024,Master!B$1:F$101,5,FALSE))&gt;1000,CD&lt;&gt;PD),"XXXXX",IFERROR(SUMIFS(D$2:D1024,J$2:J1024,J1024)-SUMIFS(E$2:E1024,J$2:J1024,J1024)+VLOOKUP(J1024,Master!B$1:F$101,5,FALSE),IF(H1024&gt;EOF,"","Balance"))),IF(H1024&gt;EOF,"","Balance"))</f>
        <v>186</v>
      </c>
      <c r="H1024" s="265">
        <f ca="1">IFERROR(IF(COUNTIF(H$2:H1023,H1023)&gt;VLOOKUP(H1023,LC,2,FALSE),H1023+1,H1023),"")</f>
        <v>60</v>
      </c>
      <c r="I1024" s="265">
        <f ca="1">IFERROR(VLOOKUP(H1024,IF(H1024=H1023,INDIRECT("JournalEntry!"&amp;JournalEntry!D$2214&amp;I1023+1&amp;JournalEntry!L$2214),INDIRECT("JournalEntry!"&amp;JournalEntry!C$2214)),2,FALSE),"")</f>
        <v>656</v>
      </c>
      <c r="J1024" s="191" t="str">
        <f t="shared" ca="1" si="112"/>
        <v> Entertainment </v>
      </c>
    </row>
    <row r="1025" spans="1:10">
      <c r="A1025" s="205">
        <f t="shared" ca="1" si="113"/>
        <v>0</v>
      </c>
      <c r="B1025" s="203" t="str">
        <f t="shared" ca="1" si="114"/>
        <v/>
      </c>
      <c r="C1025" s="304">
        <f t="shared" ca="1" si="115"/>
        <v>0</v>
      </c>
      <c r="D1025" s="192">
        <f t="shared" ca="1" si="116"/>
        <v>0</v>
      </c>
      <c r="E1025" s="192">
        <f t="shared" ca="1" si="117"/>
        <v>0</v>
      </c>
      <c r="F1025" s="193">
        <f t="shared" ca="1" si="118"/>
        <v>0</v>
      </c>
      <c r="G1025" s="80">
        <f ca="1">IFERROR(IF(AND(ABS(SUMIFS(D$2:D1025,J$2:J1025,J1025)-SUMIFS(E$2:E1025,J$2:J1025,J1025)+VLOOKUP(J1025,Master!B$1:F$101,5,FALSE))&gt;1000,CD&lt;&gt;PD),"XXXXX",IFERROR(SUMIFS(D$2:D1025,J$2:J1025,J1025)-SUMIFS(E$2:E1025,J$2:J1025,J1025)+VLOOKUP(J1025,Master!B$1:F$101,5,FALSE),IF(H1025&gt;EOF,"","Balance"))),IF(H1025&gt;EOF,"","Balance"))</f>
        <v>186</v>
      </c>
      <c r="H1025" s="265">
        <f ca="1">IFERROR(IF(COUNTIF(H$2:H1024,H1024)&gt;VLOOKUP(H1024,LC,2,FALSE),H1024+1,H1024),"")</f>
        <v>60</v>
      </c>
      <c r="I1025" s="265">
        <f ca="1">IFERROR(VLOOKUP(H1025,IF(H1025=H1024,INDIRECT("JournalEntry!"&amp;JournalEntry!D$2214&amp;I1024+1&amp;JournalEntry!L$2214),INDIRECT("JournalEntry!"&amp;JournalEntry!C$2214)),2,FALSE),"")</f>
        <v>2160</v>
      </c>
      <c r="J1025" s="191" t="str">
        <f t="shared" ca="1" si="112"/>
        <v> Entertainment </v>
      </c>
    </row>
    <row r="1026" spans="1:10">
      <c r="A1026" s="205" t="str">
        <f t="shared" ca="1" si="113"/>
        <v>JNL No</v>
      </c>
      <c r="B1026" s="203" t="str">
        <f t="shared" ca="1" si="114"/>
        <v>Date</v>
      </c>
      <c r="C1026" s="304" t="str">
        <f t="shared" ca="1" si="115"/>
        <v>Particulars of  Food - Staff Meetings </v>
      </c>
      <c r="D1026" s="192" t="str">
        <f t="shared" ca="1" si="116"/>
        <v>Dr</v>
      </c>
      <c r="E1026" s="192" t="str">
        <f t="shared" ca="1" si="117"/>
        <v>Cr</v>
      </c>
      <c r="F1026" s="193" t="str">
        <f t="shared" ca="1" si="118"/>
        <v>Narration</v>
      </c>
      <c r="G1026" s="80" t="str">
        <f ca="1">IFERROR(IF(AND(ABS(SUMIFS(D$2:D1026,J$2:J1026,J1026)-SUMIFS(E$2:E1026,J$2:J1026,J1026)+VLOOKUP(J1026,Master!B$1:F$101,5,FALSE))&gt;1000,CD&lt;&gt;PD),"XXXXX",IFERROR(SUMIFS(D$2:D1026,J$2:J1026,J1026)-SUMIFS(E$2:E1026,J$2:J1026,J1026)+VLOOKUP(J1026,Master!B$1:F$101,5,FALSE),IF(H1026&gt;EOF,"","Balance"))),IF(H1026&gt;EOF,"","Balance"))</f>
        <v>Balance</v>
      </c>
      <c r="H1026" s="265">
        <f ca="1">IFERROR(IF(COUNTIF(H$2:H1025,H1025)&gt;VLOOKUP(H1025,LC,2,FALSE),H1025+1,H1025),"")</f>
        <v>60</v>
      </c>
      <c r="I1026" s="265" t="str">
        <f ca="1">IFERROR(VLOOKUP(H1026,IF(H1026=H1025,INDIRECT("JournalEntry!"&amp;JournalEntry!D$2214&amp;I1025+1&amp;JournalEntry!L$2214),INDIRECT("JournalEntry!"&amp;JournalEntry!C$2214)),2,FALSE),"")</f>
        <v/>
      </c>
      <c r="J1026" s="191" t="str">
        <f t="shared" ref="J1026:J1089" ca="1" si="119">IFERROR(INDIRECT("JournalEntry!c"&amp;I1026),IF(H1026&gt;EOF,"","Ledger"))</f>
        <v>Ledger</v>
      </c>
    </row>
    <row r="1027" spans="1:10">
      <c r="A1027" s="205">
        <f t="shared" ca="1" si="113"/>
        <v>349</v>
      </c>
      <c r="B1027" s="203">
        <f t="shared" ca="1" si="114"/>
        <v>41240</v>
      </c>
      <c r="C1027" s="304" t="str">
        <f t="shared" ca="1" si="115"/>
        <v>By Cash Rs/-7</v>
      </c>
      <c r="D1027" s="192">
        <f t="shared" ca="1" si="116"/>
        <v>7</v>
      </c>
      <c r="E1027" s="192">
        <f t="shared" ca="1" si="117"/>
        <v>0</v>
      </c>
      <c r="F1027" s="193">
        <f t="shared" ca="1" si="118"/>
        <v>0</v>
      </c>
      <c r="G1027" s="80">
        <f ca="1">IFERROR(IF(AND(ABS(SUMIFS(D$2:D1027,J$2:J1027,J1027)-SUMIFS(E$2:E1027,J$2:J1027,J1027)+VLOOKUP(J1027,Master!B$1:F$101,5,FALSE))&gt;1000,CD&lt;&gt;PD),"XXXXX",IFERROR(SUMIFS(D$2:D1027,J$2:J1027,J1027)-SUMIFS(E$2:E1027,J$2:J1027,J1027)+VLOOKUP(J1027,Master!B$1:F$101,5,FALSE),IF(H1027&gt;EOF,"","Balance"))),IF(H1027&gt;EOF,"","Balance"))</f>
        <v>7</v>
      </c>
      <c r="H1027" s="265">
        <f ca="1">IFERROR(IF(COUNTIF(H$2:H1026,H1026)&gt;VLOOKUP(H1026,LC,2,FALSE),H1026+1,H1026),"")</f>
        <v>61</v>
      </c>
      <c r="I1027" s="265">
        <f ca="1">IFERROR(VLOOKUP(H1027,IF(H1027=H1026,INDIRECT("JournalEntry!"&amp;JournalEntry!D$2214&amp;I1026+1&amp;JournalEntry!L$2214),INDIRECT("JournalEntry!"&amp;JournalEntry!C$2214)),2,FALSE),"")</f>
        <v>699</v>
      </c>
      <c r="J1027" s="191" t="str">
        <f t="shared" ca="1" si="119"/>
        <v> Food - Staff Meetings </v>
      </c>
    </row>
    <row r="1028" spans="1:10">
      <c r="A1028" s="205">
        <f t="shared" ca="1" si="113"/>
        <v>368</v>
      </c>
      <c r="B1028" s="203">
        <f t="shared" ca="1" si="114"/>
        <v>41190</v>
      </c>
      <c r="C1028" s="304" t="str">
        <f t="shared" ca="1" si="115"/>
        <v>By Cash Rs/-2</v>
      </c>
      <c r="D1028" s="192">
        <f t="shared" ca="1" si="116"/>
        <v>2</v>
      </c>
      <c r="E1028" s="192">
        <f t="shared" ca="1" si="117"/>
        <v>0</v>
      </c>
      <c r="F1028" s="193">
        <f t="shared" ca="1" si="118"/>
        <v>0</v>
      </c>
      <c r="G1028" s="80">
        <f ca="1">IFERROR(IF(AND(ABS(SUMIFS(D$2:D1028,J$2:J1028,J1028)-SUMIFS(E$2:E1028,J$2:J1028,J1028)+VLOOKUP(J1028,Master!B$1:F$101,5,FALSE))&gt;1000,CD&lt;&gt;PD),"XXXXX",IFERROR(SUMIFS(D$2:D1028,J$2:J1028,J1028)-SUMIFS(E$2:E1028,J$2:J1028,J1028)+VLOOKUP(J1028,Master!B$1:F$101,5,FALSE),IF(H1028&gt;EOF,"","Balance"))),IF(H1028&gt;EOF,"","Balance"))</f>
        <v>9</v>
      </c>
      <c r="H1028" s="265">
        <f ca="1">IFERROR(IF(COUNTIF(H$2:H1027,H1027)&gt;VLOOKUP(H1027,LC,2,FALSE),H1027+1,H1027),"")</f>
        <v>61</v>
      </c>
      <c r="I1028" s="265">
        <f ca="1">IFERROR(VLOOKUP(H1028,IF(H1028=H1027,INDIRECT("JournalEntry!"&amp;JournalEntry!D$2214&amp;I1027+1&amp;JournalEntry!L$2214),INDIRECT("JournalEntry!"&amp;JournalEntry!C$2214)),2,FALSE),"")</f>
        <v>737</v>
      </c>
      <c r="J1028" s="191" t="str">
        <f t="shared" ca="1" si="119"/>
        <v> Food - Staff Meetings </v>
      </c>
    </row>
    <row r="1029" spans="1:10">
      <c r="A1029" s="205">
        <f t="shared" ca="1" si="113"/>
        <v>387</v>
      </c>
      <c r="B1029" s="203">
        <f t="shared" ca="1" si="114"/>
        <v>41153</v>
      </c>
      <c r="C1029" s="304" t="str">
        <f t="shared" ca="1" si="115"/>
        <v>By Cash Rs/-6</v>
      </c>
      <c r="D1029" s="192">
        <f t="shared" ca="1" si="116"/>
        <v>6</v>
      </c>
      <c r="E1029" s="192">
        <f t="shared" ca="1" si="117"/>
        <v>0</v>
      </c>
      <c r="F1029" s="193">
        <f t="shared" ca="1" si="118"/>
        <v>0</v>
      </c>
      <c r="G1029" s="80">
        <f ca="1">IFERROR(IF(AND(ABS(SUMIFS(D$2:D1029,J$2:J1029,J1029)-SUMIFS(E$2:E1029,J$2:J1029,J1029)+VLOOKUP(J1029,Master!B$1:F$101,5,FALSE))&gt;1000,CD&lt;&gt;PD),"XXXXX",IFERROR(SUMIFS(D$2:D1029,J$2:J1029,J1029)-SUMIFS(E$2:E1029,J$2:J1029,J1029)+VLOOKUP(J1029,Master!B$1:F$101,5,FALSE),IF(H1029&gt;EOF,"","Balance"))),IF(H1029&gt;EOF,"","Balance"))</f>
        <v>15</v>
      </c>
      <c r="H1029" s="265">
        <f ca="1">IFERROR(IF(COUNTIF(H$2:H1028,H1028)&gt;VLOOKUP(H1028,LC,2,FALSE),H1028+1,H1028),"")</f>
        <v>61</v>
      </c>
      <c r="I1029" s="265">
        <f ca="1">IFERROR(VLOOKUP(H1029,IF(H1029=H1028,INDIRECT("JournalEntry!"&amp;JournalEntry!D$2214&amp;I1028+1&amp;JournalEntry!L$2214),INDIRECT("JournalEntry!"&amp;JournalEntry!C$2214)),2,FALSE),"")</f>
        <v>775</v>
      </c>
      <c r="J1029" s="191" t="str">
        <f t="shared" ca="1" si="119"/>
        <v> Food - Staff Meetings </v>
      </c>
    </row>
    <row r="1030" spans="1:10">
      <c r="A1030" s="205">
        <f t="shared" ca="1" si="113"/>
        <v>406</v>
      </c>
      <c r="B1030" s="203">
        <f t="shared" ca="1" si="114"/>
        <v>41085</v>
      </c>
      <c r="C1030" s="304" t="str">
        <f t="shared" ca="1" si="115"/>
        <v>By Cash Rs/-8</v>
      </c>
      <c r="D1030" s="192">
        <f t="shared" ca="1" si="116"/>
        <v>8</v>
      </c>
      <c r="E1030" s="192">
        <f t="shared" ca="1" si="117"/>
        <v>0</v>
      </c>
      <c r="F1030" s="193">
        <f t="shared" ca="1" si="118"/>
        <v>0</v>
      </c>
      <c r="G1030" s="80">
        <f ca="1">IFERROR(IF(AND(ABS(SUMIFS(D$2:D1030,J$2:J1030,J1030)-SUMIFS(E$2:E1030,J$2:J1030,J1030)+VLOOKUP(J1030,Master!B$1:F$101,5,FALSE))&gt;1000,CD&lt;&gt;PD),"XXXXX",IFERROR(SUMIFS(D$2:D1030,J$2:J1030,J1030)-SUMIFS(E$2:E1030,J$2:J1030,J1030)+VLOOKUP(J1030,Master!B$1:F$101,5,FALSE),IF(H1030&gt;EOF,"","Balance"))),IF(H1030&gt;EOF,"","Balance"))</f>
        <v>23</v>
      </c>
      <c r="H1030" s="265">
        <f ca="1">IFERROR(IF(COUNTIF(H$2:H1029,H1029)&gt;VLOOKUP(H1029,LC,2,FALSE),H1029+1,H1029),"")</f>
        <v>61</v>
      </c>
      <c r="I1030" s="265">
        <f ca="1">IFERROR(VLOOKUP(H1030,IF(H1030=H1029,INDIRECT("JournalEntry!"&amp;JournalEntry!D$2214&amp;I1029+1&amp;JournalEntry!L$2214),INDIRECT("JournalEntry!"&amp;JournalEntry!C$2214)),2,FALSE),"")</f>
        <v>813</v>
      </c>
      <c r="J1030" s="191" t="str">
        <f t="shared" ca="1" si="119"/>
        <v> Food - Staff Meetings </v>
      </c>
    </row>
    <row r="1031" spans="1:10">
      <c r="A1031" s="205">
        <f t="shared" ca="1" si="113"/>
        <v>425</v>
      </c>
      <c r="B1031" s="203">
        <f t="shared" ca="1" si="114"/>
        <v>41132</v>
      </c>
      <c r="C1031" s="304" t="str">
        <f t="shared" ca="1" si="115"/>
        <v>By Cash Rs/-7</v>
      </c>
      <c r="D1031" s="192">
        <f t="shared" ca="1" si="116"/>
        <v>7</v>
      </c>
      <c r="E1031" s="192">
        <f t="shared" ca="1" si="117"/>
        <v>0</v>
      </c>
      <c r="F1031" s="193">
        <f t="shared" ca="1" si="118"/>
        <v>0</v>
      </c>
      <c r="G1031" s="80">
        <f ca="1">IFERROR(IF(AND(ABS(SUMIFS(D$2:D1031,J$2:J1031,J1031)-SUMIFS(E$2:E1031,J$2:J1031,J1031)+VLOOKUP(J1031,Master!B$1:F$101,5,FALSE))&gt;1000,CD&lt;&gt;PD),"XXXXX",IFERROR(SUMIFS(D$2:D1031,J$2:J1031,J1031)-SUMIFS(E$2:E1031,J$2:J1031,J1031)+VLOOKUP(J1031,Master!B$1:F$101,5,FALSE),IF(H1031&gt;EOF,"","Balance"))),IF(H1031&gt;EOF,"","Balance"))</f>
        <v>30</v>
      </c>
      <c r="H1031" s="265">
        <f ca="1">IFERROR(IF(COUNTIF(H$2:H1030,H1030)&gt;VLOOKUP(H1030,LC,2,FALSE),H1030+1,H1030),"")</f>
        <v>61</v>
      </c>
      <c r="I1031" s="265">
        <f ca="1">IFERROR(VLOOKUP(H1031,IF(H1031=H1030,INDIRECT("JournalEntry!"&amp;JournalEntry!D$2214&amp;I1030+1&amp;JournalEntry!L$2214),INDIRECT("JournalEntry!"&amp;JournalEntry!C$2214)),2,FALSE),"")</f>
        <v>851</v>
      </c>
      <c r="J1031" s="191" t="str">
        <f t="shared" ca="1" si="119"/>
        <v> Food - Staff Meetings </v>
      </c>
    </row>
    <row r="1032" spans="1:10">
      <c r="A1032" s="205">
        <f t="shared" ca="1" si="113"/>
        <v>444</v>
      </c>
      <c r="B1032" s="203">
        <f t="shared" ca="1" si="114"/>
        <v>41205</v>
      </c>
      <c r="C1032" s="304" t="str">
        <f t="shared" ca="1" si="115"/>
        <v>By Cash Rs/-2</v>
      </c>
      <c r="D1032" s="192">
        <f t="shared" ca="1" si="116"/>
        <v>2</v>
      </c>
      <c r="E1032" s="192">
        <f t="shared" ca="1" si="117"/>
        <v>0</v>
      </c>
      <c r="F1032" s="193">
        <f t="shared" ca="1" si="118"/>
        <v>0</v>
      </c>
      <c r="G1032" s="80">
        <f ca="1">IFERROR(IF(AND(ABS(SUMIFS(D$2:D1032,J$2:J1032,J1032)-SUMIFS(E$2:E1032,J$2:J1032,J1032)+VLOOKUP(J1032,Master!B$1:F$101,5,FALSE))&gt;1000,CD&lt;&gt;PD),"XXXXX",IFERROR(SUMIFS(D$2:D1032,J$2:J1032,J1032)-SUMIFS(E$2:E1032,J$2:J1032,J1032)+VLOOKUP(J1032,Master!B$1:F$101,5,FALSE),IF(H1032&gt;EOF,"","Balance"))),IF(H1032&gt;EOF,"","Balance"))</f>
        <v>32</v>
      </c>
      <c r="H1032" s="265">
        <f ca="1">IFERROR(IF(COUNTIF(H$2:H1031,H1031)&gt;VLOOKUP(H1031,LC,2,FALSE),H1031+1,H1031),"")</f>
        <v>61</v>
      </c>
      <c r="I1032" s="265">
        <f ca="1">IFERROR(VLOOKUP(H1032,IF(H1032=H1031,INDIRECT("JournalEntry!"&amp;JournalEntry!D$2214&amp;I1031+1&amp;JournalEntry!L$2214),INDIRECT("JournalEntry!"&amp;JournalEntry!C$2214)),2,FALSE),"")</f>
        <v>889</v>
      </c>
      <c r="J1032" s="191" t="str">
        <f t="shared" ca="1" si="119"/>
        <v> Food - Staff Meetings </v>
      </c>
    </row>
    <row r="1033" spans="1:10">
      <c r="A1033" s="205">
        <f t="shared" ca="1" si="113"/>
        <v>463</v>
      </c>
      <c r="B1033" s="203">
        <f t="shared" ca="1" si="114"/>
        <v>41148</v>
      </c>
      <c r="C1033" s="304" t="str">
        <f t="shared" ca="1" si="115"/>
        <v>By Cash Rs/-2</v>
      </c>
      <c r="D1033" s="192">
        <f t="shared" ca="1" si="116"/>
        <v>2</v>
      </c>
      <c r="E1033" s="192">
        <f t="shared" ca="1" si="117"/>
        <v>0</v>
      </c>
      <c r="F1033" s="193">
        <f t="shared" ca="1" si="118"/>
        <v>0</v>
      </c>
      <c r="G1033" s="80">
        <f ca="1">IFERROR(IF(AND(ABS(SUMIFS(D$2:D1033,J$2:J1033,J1033)-SUMIFS(E$2:E1033,J$2:J1033,J1033)+VLOOKUP(J1033,Master!B$1:F$101,5,FALSE))&gt;1000,CD&lt;&gt;PD),"XXXXX",IFERROR(SUMIFS(D$2:D1033,J$2:J1033,J1033)-SUMIFS(E$2:E1033,J$2:J1033,J1033)+VLOOKUP(J1033,Master!B$1:F$101,5,FALSE),IF(H1033&gt;EOF,"","Balance"))),IF(H1033&gt;EOF,"","Balance"))</f>
        <v>34</v>
      </c>
      <c r="H1033" s="265">
        <f ca="1">IFERROR(IF(COUNTIF(H$2:H1032,H1032)&gt;VLOOKUP(H1032,LC,2,FALSE),H1032+1,H1032),"")</f>
        <v>61</v>
      </c>
      <c r="I1033" s="265">
        <f ca="1">IFERROR(VLOOKUP(H1033,IF(H1033=H1032,INDIRECT("JournalEntry!"&amp;JournalEntry!D$2214&amp;I1032+1&amp;JournalEntry!L$2214),INDIRECT("JournalEntry!"&amp;JournalEntry!C$2214)),2,FALSE),"")</f>
        <v>927</v>
      </c>
      <c r="J1033" s="191" t="str">
        <f t="shared" ca="1" si="119"/>
        <v> Food - Staff Meetings </v>
      </c>
    </row>
    <row r="1034" spans="1:10">
      <c r="A1034" s="205">
        <f t="shared" ca="1" si="113"/>
        <v>482</v>
      </c>
      <c r="B1034" s="203">
        <f t="shared" ca="1" si="114"/>
        <v>41007</v>
      </c>
      <c r="C1034" s="304" t="str">
        <f t="shared" ca="1" si="115"/>
        <v>By Cash Rs/-5</v>
      </c>
      <c r="D1034" s="192">
        <f t="shared" ca="1" si="116"/>
        <v>5</v>
      </c>
      <c r="E1034" s="192">
        <f t="shared" ca="1" si="117"/>
        <v>0</v>
      </c>
      <c r="F1034" s="193">
        <f t="shared" ca="1" si="118"/>
        <v>0</v>
      </c>
      <c r="G1034" s="80">
        <f ca="1">IFERROR(IF(AND(ABS(SUMIFS(D$2:D1034,J$2:J1034,J1034)-SUMIFS(E$2:E1034,J$2:J1034,J1034)+VLOOKUP(J1034,Master!B$1:F$101,5,FALSE))&gt;1000,CD&lt;&gt;PD),"XXXXX",IFERROR(SUMIFS(D$2:D1034,J$2:J1034,J1034)-SUMIFS(E$2:E1034,J$2:J1034,J1034)+VLOOKUP(J1034,Master!B$1:F$101,5,FALSE),IF(H1034&gt;EOF,"","Balance"))),IF(H1034&gt;EOF,"","Balance"))</f>
        <v>39</v>
      </c>
      <c r="H1034" s="265">
        <f ca="1">IFERROR(IF(COUNTIF(H$2:H1033,H1033)&gt;VLOOKUP(H1033,LC,2,FALSE),H1033+1,H1033),"")</f>
        <v>61</v>
      </c>
      <c r="I1034" s="265">
        <f ca="1">IFERROR(VLOOKUP(H1034,IF(H1034=H1033,INDIRECT("JournalEntry!"&amp;JournalEntry!D$2214&amp;I1033+1&amp;JournalEntry!L$2214),INDIRECT("JournalEntry!"&amp;JournalEntry!C$2214)),2,FALSE),"")</f>
        <v>965</v>
      </c>
      <c r="J1034" s="191" t="str">
        <f t="shared" ca="1" si="119"/>
        <v> Food - Staff Meetings </v>
      </c>
    </row>
    <row r="1035" spans="1:10">
      <c r="A1035" s="205">
        <f t="shared" ca="1" si="113"/>
        <v>501</v>
      </c>
      <c r="B1035" s="203">
        <f t="shared" ca="1" si="114"/>
        <v>41111</v>
      </c>
      <c r="C1035" s="304" t="str">
        <f t="shared" ca="1" si="115"/>
        <v>By Cash Rs/-6</v>
      </c>
      <c r="D1035" s="192">
        <f t="shared" ca="1" si="116"/>
        <v>6</v>
      </c>
      <c r="E1035" s="192">
        <f t="shared" ca="1" si="117"/>
        <v>0</v>
      </c>
      <c r="F1035" s="193">
        <f t="shared" ca="1" si="118"/>
        <v>0</v>
      </c>
      <c r="G1035" s="80">
        <f ca="1">IFERROR(IF(AND(ABS(SUMIFS(D$2:D1035,J$2:J1035,J1035)-SUMIFS(E$2:E1035,J$2:J1035,J1035)+VLOOKUP(J1035,Master!B$1:F$101,5,FALSE))&gt;1000,CD&lt;&gt;PD),"XXXXX",IFERROR(SUMIFS(D$2:D1035,J$2:J1035,J1035)-SUMIFS(E$2:E1035,J$2:J1035,J1035)+VLOOKUP(J1035,Master!B$1:F$101,5,FALSE),IF(H1035&gt;EOF,"","Balance"))),IF(H1035&gt;EOF,"","Balance"))</f>
        <v>45</v>
      </c>
      <c r="H1035" s="265">
        <f ca="1">IFERROR(IF(COUNTIF(H$2:H1034,H1034)&gt;VLOOKUP(H1034,LC,2,FALSE),H1034+1,H1034),"")</f>
        <v>61</v>
      </c>
      <c r="I1035" s="265">
        <f ca="1">IFERROR(VLOOKUP(H1035,IF(H1035=H1034,INDIRECT("JournalEntry!"&amp;JournalEntry!D$2214&amp;I1034+1&amp;JournalEntry!L$2214),INDIRECT("JournalEntry!"&amp;JournalEntry!C$2214)),2,FALSE),"")</f>
        <v>1003</v>
      </c>
      <c r="J1035" s="191" t="str">
        <f t="shared" ca="1" si="119"/>
        <v> Food - Staff Meetings </v>
      </c>
    </row>
    <row r="1036" spans="1:10">
      <c r="A1036" s="205">
        <f t="shared" ca="1" si="113"/>
        <v>0</v>
      </c>
      <c r="B1036" s="203" t="str">
        <f t="shared" ca="1" si="114"/>
        <v/>
      </c>
      <c r="C1036" s="304">
        <f t="shared" ca="1" si="115"/>
        <v>0</v>
      </c>
      <c r="D1036" s="192">
        <f t="shared" ca="1" si="116"/>
        <v>0</v>
      </c>
      <c r="E1036" s="192">
        <f t="shared" ca="1" si="117"/>
        <v>0</v>
      </c>
      <c r="F1036" s="193">
        <f t="shared" ca="1" si="118"/>
        <v>0</v>
      </c>
      <c r="G1036" s="80">
        <f ca="1">IFERROR(IF(AND(ABS(SUMIFS(D$2:D1036,J$2:J1036,J1036)-SUMIFS(E$2:E1036,J$2:J1036,J1036)+VLOOKUP(J1036,Master!B$1:F$101,5,FALSE))&gt;1000,CD&lt;&gt;PD),"XXXXX",IFERROR(SUMIFS(D$2:D1036,J$2:J1036,J1036)-SUMIFS(E$2:E1036,J$2:J1036,J1036)+VLOOKUP(J1036,Master!B$1:F$101,5,FALSE),IF(H1036&gt;EOF,"","Balance"))),IF(H1036&gt;EOF,"","Balance"))</f>
        <v>45</v>
      </c>
      <c r="H1036" s="265">
        <f ca="1">IFERROR(IF(COUNTIF(H$2:H1035,H1035)&gt;VLOOKUP(H1035,LC,2,FALSE),H1035+1,H1035),"")</f>
        <v>61</v>
      </c>
      <c r="I1036" s="265">
        <f ca="1">IFERROR(VLOOKUP(H1036,IF(H1036=H1035,INDIRECT("JournalEntry!"&amp;JournalEntry!D$2214&amp;I1035+1&amp;JournalEntry!L$2214),INDIRECT("JournalEntry!"&amp;JournalEntry!C$2214)),2,FALSE),"")</f>
        <v>2161</v>
      </c>
      <c r="J1036" s="191" t="str">
        <f t="shared" ca="1" si="119"/>
        <v> Food - Staff Meetings </v>
      </c>
    </row>
    <row r="1037" spans="1:10">
      <c r="A1037" s="205" t="str">
        <f t="shared" ca="1" si="113"/>
        <v>JNL No</v>
      </c>
      <c r="B1037" s="203" t="str">
        <f t="shared" ca="1" si="114"/>
        <v>Date</v>
      </c>
      <c r="C1037" s="304" t="str">
        <f t="shared" ca="1" si="115"/>
        <v>Particulars of  Lodging </v>
      </c>
      <c r="D1037" s="192" t="str">
        <f t="shared" ca="1" si="116"/>
        <v>Dr</v>
      </c>
      <c r="E1037" s="192" t="str">
        <f t="shared" ca="1" si="117"/>
        <v>Cr</v>
      </c>
      <c r="F1037" s="193" t="str">
        <f t="shared" ca="1" si="118"/>
        <v>Narration</v>
      </c>
      <c r="G1037" s="80" t="str">
        <f ca="1">IFERROR(IF(AND(ABS(SUMIFS(D$2:D1037,J$2:J1037,J1037)-SUMIFS(E$2:E1037,J$2:J1037,J1037)+VLOOKUP(J1037,Master!B$1:F$101,5,FALSE))&gt;1000,CD&lt;&gt;PD),"XXXXX",IFERROR(SUMIFS(D$2:D1037,J$2:J1037,J1037)-SUMIFS(E$2:E1037,J$2:J1037,J1037)+VLOOKUP(J1037,Master!B$1:F$101,5,FALSE),IF(H1037&gt;EOF,"","Balance"))),IF(H1037&gt;EOF,"","Balance"))</f>
        <v>Balance</v>
      </c>
      <c r="H1037" s="265">
        <f ca="1">IFERROR(IF(COUNTIF(H$2:H1036,H1036)&gt;VLOOKUP(H1036,LC,2,FALSE),H1036+1,H1036),"")</f>
        <v>61</v>
      </c>
      <c r="I1037" s="265" t="str">
        <f ca="1">IFERROR(VLOOKUP(H1037,IF(H1037=H1036,INDIRECT("JournalEntry!"&amp;JournalEntry!D$2214&amp;I1036+1&amp;JournalEntry!L$2214),INDIRECT("JournalEntry!"&amp;JournalEntry!C$2214)),2,FALSE),"")</f>
        <v/>
      </c>
      <c r="J1037" s="191" t="str">
        <f t="shared" ca="1" si="119"/>
        <v>Ledger</v>
      </c>
    </row>
    <row r="1038" spans="1:10">
      <c r="A1038" s="205">
        <f t="shared" ca="1" si="113"/>
        <v>184</v>
      </c>
      <c r="B1038" s="203">
        <f t="shared" ca="1" si="114"/>
        <v>41263</v>
      </c>
      <c r="C1038" s="304" t="str">
        <f t="shared" ca="1" si="115"/>
        <v>By Cash Rs/-1</v>
      </c>
      <c r="D1038" s="192">
        <f t="shared" ca="1" si="116"/>
        <v>1</v>
      </c>
      <c r="E1038" s="192">
        <f t="shared" ca="1" si="117"/>
        <v>0</v>
      </c>
      <c r="F1038" s="193">
        <f t="shared" ca="1" si="118"/>
        <v>0</v>
      </c>
      <c r="G1038" s="80">
        <f ca="1">IFERROR(IF(AND(ABS(SUMIFS(D$2:D1038,J$2:J1038,J1038)-SUMIFS(E$2:E1038,J$2:J1038,J1038)+VLOOKUP(J1038,Master!B$1:F$101,5,FALSE))&gt;1000,CD&lt;&gt;PD),"XXXXX",IFERROR(SUMIFS(D$2:D1038,J$2:J1038,J1038)-SUMIFS(E$2:E1038,J$2:J1038,J1038)+VLOOKUP(J1038,Master!B$1:F$101,5,FALSE),IF(H1038&gt;EOF,"","Balance"))),IF(H1038&gt;EOF,"","Balance"))</f>
        <v>1</v>
      </c>
      <c r="H1038" s="265">
        <f ca="1">IFERROR(IF(COUNTIF(H$2:H1037,H1037)&gt;VLOOKUP(H1037,LC,2,FALSE),H1037+1,H1037),"")</f>
        <v>62</v>
      </c>
      <c r="I1038" s="265">
        <f ca="1">IFERROR(VLOOKUP(H1038,IF(H1038=H1037,INDIRECT("JournalEntry!"&amp;JournalEntry!D$2214&amp;I1037+1&amp;JournalEntry!L$2214),INDIRECT("JournalEntry!"&amp;JournalEntry!C$2214)),2,FALSE),"")</f>
        <v>368</v>
      </c>
      <c r="J1038" s="191" t="str">
        <f t="shared" ca="1" si="119"/>
        <v> Lodging </v>
      </c>
    </row>
    <row r="1039" spans="1:10">
      <c r="A1039" s="205">
        <f t="shared" ca="1" si="113"/>
        <v>189</v>
      </c>
      <c r="B1039" s="203">
        <f t="shared" ca="1" si="114"/>
        <v>41205</v>
      </c>
      <c r="C1039" s="304" t="str">
        <f t="shared" ca="1" si="115"/>
        <v>By Cash Rs/-10</v>
      </c>
      <c r="D1039" s="192">
        <f t="shared" ca="1" si="116"/>
        <v>10</v>
      </c>
      <c r="E1039" s="192">
        <f t="shared" ca="1" si="117"/>
        <v>0</v>
      </c>
      <c r="F1039" s="193">
        <f t="shared" ca="1" si="118"/>
        <v>0</v>
      </c>
      <c r="G1039" s="80">
        <f ca="1">IFERROR(IF(AND(ABS(SUMIFS(D$2:D1039,J$2:J1039,J1039)-SUMIFS(E$2:E1039,J$2:J1039,J1039)+VLOOKUP(J1039,Master!B$1:F$101,5,FALSE))&gt;1000,CD&lt;&gt;PD),"XXXXX",IFERROR(SUMIFS(D$2:D1039,J$2:J1039,J1039)-SUMIFS(E$2:E1039,J$2:J1039,J1039)+VLOOKUP(J1039,Master!B$1:F$101,5,FALSE),IF(H1039&gt;EOF,"","Balance"))),IF(H1039&gt;EOF,"","Balance"))</f>
        <v>11</v>
      </c>
      <c r="H1039" s="265">
        <f ca="1">IFERROR(IF(COUNTIF(H$2:H1038,H1038)&gt;VLOOKUP(H1038,LC,2,FALSE),H1038+1,H1038),"")</f>
        <v>62</v>
      </c>
      <c r="I1039" s="265">
        <f ca="1">IFERROR(VLOOKUP(H1039,IF(H1039=H1038,INDIRECT("JournalEntry!"&amp;JournalEntry!D$2214&amp;I1038+1&amp;JournalEntry!L$2214),INDIRECT("JournalEntry!"&amp;JournalEntry!C$2214)),2,FALSE),"")</f>
        <v>378</v>
      </c>
      <c r="J1039" s="191" t="str">
        <f t="shared" ca="1" si="119"/>
        <v> Lodging </v>
      </c>
    </row>
    <row r="1040" spans="1:10">
      <c r="A1040" s="205">
        <f t="shared" ca="1" si="113"/>
        <v>194</v>
      </c>
      <c r="B1040" s="203">
        <f t="shared" ca="1" si="114"/>
        <v>41139</v>
      </c>
      <c r="C1040" s="304" t="str">
        <f t="shared" ca="1" si="115"/>
        <v>By Cash Rs/-3</v>
      </c>
      <c r="D1040" s="192">
        <f t="shared" ca="1" si="116"/>
        <v>3</v>
      </c>
      <c r="E1040" s="192">
        <f t="shared" ca="1" si="117"/>
        <v>0</v>
      </c>
      <c r="F1040" s="193">
        <f t="shared" ca="1" si="118"/>
        <v>0</v>
      </c>
      <c r="G1040" s="80">
        <f ca="1">IFERROR(IF(AND(ABS(SUMIFS(D$2:D1040,J$2:J1040,J1040)-SUMIFS(E$2:E1040,J$2:J1040,J1040)+VLOOKUP(J1040,Master!B$1:F$101,5,FALSE))&gt;1000,CD&lt;&gt;PD),"XXXXX",IFERROR(SUMIFS(D$2:D1040,J$2:J1040,J1040)-SUMIFS(E$2:E1040,J$2:J1040,J1040)+VLOOKUP(J1040,Master!B$1:F$101,5,FALSE),IF(H1040&gt;EOF,"","Balance"))),IF(H1040&gt;EOF,"","Balance"))</f>
        <v>14</v>
      </c>
      <c r="H1040" s="265">
        <f ca="1">IFERROR(IF(COUNTIF(H$2:H1039,H1039)&gt;VLOOKUP(H1039,LC,2,FALSE),H1039+1,H1039),"")</f>
        <v>62</v>
      </c>
      <c r="I1040" s="265">
        <f ca="1">IFERROR(VLOOKUP(H1040,IF(H1040=H1039,INDIRECT("JournalEntry!"&amp;JournalEntry!D$2214&amp;I1039+1&amp;JournalEntry!L$2214),INDIRECT("JournalEntry!"&amp;JournalEntry!C$2214)),2,FALSE),"")</f>
        <v>388</v>
      </c>
      <c r="J1040" s="191" t="str">
        <f t="shared" ca="1" si="119"/>
        <v> Lodging </v>
      </c>
    </row>
    <row r="1041" spans="1:10">
      <c r="A1041" s="205">
        <f t="shared" ca="1" si="113"/>
        <v>199</v>
      </c>
      <c r="B1041" s="203">
        <f t="shared" ca="1" si="114"/>
        <v>41149</v>
      </c>
      <c r="C1041" s="304" t="str">
        <f t="shared" ca="1" si="115"/>
        <v>By Cash Rs/-8</v>
      </c>
      <c r="D1041" s="192">
        <f t="shared" ca="1" si="116"/>
        <v>8</v>
      </c>
      <c r="E1041" s="192">
        <f t="shared" ca="1" si="117"/>
        <v>0</v>
      </c>
      <c r="F1041" s="193">
        <f t="shared" ca="1" si="118"/>
        <v>0</v>
      </c>
      <c r="G1041" s="80">
        <f ca="1">IFERROR(IF(AND(ABS(SUMIFS(D$2:D1041,J$2:J1041,J1041)-SUMIFS(E$2:E1041,J$2:J1041,J1041)+VLOOKUP(J1041,Master!B$1:F$101,5,FALSE))&gt;1000,CD&lt;&gt;PD),"XXXXX",IFERROR(SUMIFS(D$2:D1041,J$2:J1041,J1041)-SUMIFS(E$2:E1041,J$2:J1041,J1041)+VLOOKUP(J1041,Master!B$1:F$101,5,FALSE),IF(H1041&gt;EOF,"","Balance"))),IF(H1041&gt;EOF,"","Balance"))</f>
        <v>22</v>
      </c>
      <c r="H1041" s="265">
        <f ca="1">IFERROR(IF(COUNTIF(H$2:H1040,H1040)&gt;VLOOKUP(H1040,LC,2,FALSE),H1040+1,H1040),"")</f>
        <v>62</v>
      </c>
      <c r="I1041" s="265">
        <f ca="1">IFERROR(VLOOKUP(H1041,IF(H1041=H1040,INDIRECT("JournalEntry!"&amp;JournalEntry!D$2214&amp;I1040+1&amp;JournalEntry!L$2214),INDIRECT("JournalEntry!"&amp;JournalEntry!C$2214)),2,FALSE),"")</f>
        <v>398</v>
      </c>
      <c r="J1041" s="191" t="str">
        <f t="shared" ca="1" si="119"/>
        <v> Lodging </v>
      </c>
    </row>
    <row r="1042" spans="1:10">
      <c r="A1042" s="205">
        <f t="shared" ca="1" si="113"/>
        <v>204</v>
      </c>
      <c r="B1042" s="203">
        <f t="shared" ca="1" si="114"/>
        <v>41070</v>
      </c>
      <c r="C1042" s="304" t="str">
        <f t="shared" ca="1" si="115"/>
        <v>By Cash Rs/-3</v>
      </c>
      <c r="D1042" s="192">
        <f t="shared" ca="1" si="116"/>
        <v>3</v>
      </c>
      <c r="E1042" s="192">
        <f t="shared" ca="1" si="117"/>
        <v>0</v>
      </c>
      <c r="F1042" s="193">
        <f t="shared" ca="1" si="118"/>
        <v>0</v>
      </c>
      <c r="G1042" s="80">
        <f ca="1">IFERROR(IF(AND(ABS(SUMIFS(D$2:D1042,J$2:J1042,J1042)-SUMIFS(E$2:E1042,J$2:J1042,J1042)+VLOOKUP(J1042,Master!B$1:F$101,5,FALSE))&gt;1000,CD&lt;&gt;PD),"XXXXX",IFERROR(SUMIFS(D$2:D1042,J$2:J1042,J1042)-SUMIFS(E$2:E1042,J$2:J1042,J1042)+VLOOKUP(J1042,Master!B$1:F$101,5,FALSE),IF(H1042&gt;EOF,"","Balance"))),IF(H1042&gt;EOF,"","Balance"))</f>
        <v>25</v>
      </c>
      <c r="H1042" s="265">
        <f ca="1">IFERROR(IF(COUNTIF(H$2:H1041,H1041)&gt;VLOOKUP(H1041,LC,2,FALSE),H1041+1,H1041),"")</f>
        <v>62</v>
      </c>
      <c r="I1042" s="265">
        <f ca="1">IFERROR(VLOOKUP(H1042,IF(H1042=H1041,INDIRECT("JournalEntry!"&amp;JournalEntry!D$2214&amp;I1041+1&amp;JournalEntry!L$2214),INDIRECT("JournalEntry!"&amp;JournalEntry!C$2214)),2,FALSE),"")</f>
        <v>408</v>
      </c>
      <c r="J1042" s="191" t="str">
        <f t="shared" ca="1" si="119"/>
        <v> Lodging </v>
      </c>
    </row>
    <row r="1043" spans="1:10">
      <c r="A1043" s="205">
        <f t="shared" ca="1" si="113"/>
        <v>209</v>
      </c>
      <c r="B1043" s="203">
        <f t="shared" ca="1" si="114"/>
        <v>41066</v>
      </c>
      <c r="C1043" s="304" t="str">
        <f t="shared" ca="1" si="115"/>
        <v>By Cash Rs/-3</v>
      </c>
      <c r="D1043" s="192">
        <f t="shared" ca="1" si="116"/>
        <v>3</v>
      </c>
      <c r="E1043" s="192">
        <f t="shared" ca="1" si="117"/>
        <v>0</v>
      </c>
      <c r="F1043" s="193">
        <f t="shared" ca="1" si="118"/>
        <v>0</v>
      </c>
      <c r="G1043" s="80">
        <f ca="1">IFERROR(IF(AND(ABS(SUMIFS(D$2:D1043,J$2:J1043,J1043)-SUMIFS(E$2:E1043,J$2:J1043,J1043)+VLOOKUP(J1043,Master!B$1:F$101,5,FALSE))&gt;1000,CD&lt;&gt;PD),"XXXXX",IFERROR(SUMIFS(D$2:D1043,J$2:J1043,J1043)-SUMIFS(E$2:E1043,J$2:J1043,J1043)+VLOOKUP(J1043,Master!B$1:F$101,5,FALSE),IF(H1043&gt;EOF,"","Balance"))),IF(H1043&gt;EOF,"","Balance"))</f>
        <v>28</v>
      </c>
      <c r="H1043" s="265">
        <f ca="1">IFERROR(IF(COUNTIF(H$2:H1042,H1042)&gt;VLOOKUP(H1042,LC,2,FALSE),H1042+1,H1042),"")</f>
        <v>62</v>
      </c>
      <c r="I1043" s="265">
        <f ca="1">IFERROR(VLOOKUP(H1043,IF(H1043=H1042,INDIRECT("JournalEntry!"&amp;JournalEntry!D$2214&amp;I1042+1&amp;JournalEntry!L$2214),INDIRECT("JournalEntry!"&amp;JournalEntry!C$2214)),2,FALSE),"")</f>
        <v>418</v>
      </c>
      <c r="J1043" s="191" t="str">
        <f t="shared" ca="1" si="119"/>
        <v> Lodging </v>
      </c>
    </row>
    <row r="1044" spans="1:10">
      <c r="A1044" s="205">
        <f t="shared" ca="1" si="113"/>
        <v>214</v>
      </c>
      <c r="B1044" s="203">
        <f t="shared" ca="1" si="114"/>
        <v>41209</v>
      </c>
      <c r="C1044" s="304" t="str">
        <f t="shared" ca="1" si="115"/>
        <v>By Cash Rs/-1</v>
      </c>
      <c r="D1044" s="192">
        <f t="shared" ca="1" si="116"/>
        <v>1</v>
      </c>
      <c r="E1044" s="192">
        <f t="shared" ca="1" si="117"/>
        <v>0</v>
      </c>
      <c r="F1044" s="193">
        <f t="shared" ca="1" si="118"/>
        <v>0</v>
      </c>
      <c r="G1044" s="80">
        <f ca="1">IFERROR(IF(AND(ABS(SUMIFS(D$2:D1044,J$2:J1044,J1044)-SUMIFS(E$2:E1044,J$2:J1044,J1044)+VLOOKUP(J1044,Master!B$1:F$101,5,FALSE))&gt;1000,CD&lt;&gt;PD),"XXXXX",IFERROR(SUMIFS(D$2:D1044,J$2:J1044,J1044)-SUMIFS(E$2:E1044,J$2:J1044,J1044)+VLOOKUP(J1044,Master!B$1:F$101,5,FALSE),IF(H1044&gt;EOF,"","Balance"))),IF(H1044&gt;EOF,"","Balance"))</f>
        <v>29</v>
      </c>
      <c r="H1044" s="265">
        <f ca="1">IFERROR(IF(COUNTIF(H$2:H1043,H1043)&gt;VLOOKUP(H1043,LC,2,FALSE),H1043+1,H1043),"")</f>
        <v>62</v>
      </c>
      <c r="I1044" s="265">
        <f ca="1">IFERROR(VLOOKUP(H1044,IF(H1044=H1043,INDIRECT("JournalEntry!"&amp;JournalEntry!D$2214&amp;I1043+1&amp;JournalEntry!L$2214),INDIRECT("JournalEntry!"&amp;JournalEntry!C$2214)),2,FALSE),"")</f>
        <v>428</v>
      </c>
      <c r="J1044" s="191" t="str">
        <f t="shared" ca="1" si="119"/>
        <v> Lodging </v>
      </c>
    </row>
    <row r="1045" spans="1:10">
      <c r="A1045" s="205">
        <f t="shared" ca="1" si="113"/>
        <v>219</v>
      </c>
      <c r="B1045" s="203">
        <f t="shared" ca="1" si="114"/>
        <v>41261</v>
      </c>
      <c r="C1045" s="304" t="str">
        <f t="shared" ca="1" si="115"/>
        <v>By Cash Rs/-9</v>
      </c>
      <c r="D1045" s="192">
        <f t="shared" ca="1" si="116"/>
        <v>9</v>
      </c>
      <c r="E1045" s="192">
        <f t="shared" ca="1" si="117"/>
        <v>0</v>
      </c>
      <c r="F1045" s="193">
        <f t="shared" ca="1" si="118"/>
        <v>0</v>
      </c>
      <c r="G1045" s="80">
        <f ca="1">IFERROR(IF(AND(ABS(SUMIFS(D$2:D1045,J$2:J1045,J1045)-SUMIFS(E$2:E1045,J$2:J1045,J1045)+VLOOKUP(J1045,Master!B$1:F$101,5,FALSE))&gt;1000,CD&lt;&gt;PD),"XXXXX",IFERROR(SUMIFS(D$2:D1045,J$2:J1045,J1045)-SUMIFS(E$2:E1045,J$2:J1045,J1045)+VLOOKUP(J1045,Master!B$1:F$101,5,FALSE),IF(H1045&gt;EOF,"","Balance"))),IF(H1045&gt;EOF,"","Balance"))</f>
        <v>38</v>
      </c>
      <c r="H1045" s="265">
        <f ca="1">IFERROR(IF(COUNTIF(H$2:H1044,H1044)&gt;VLOOKUP(H1044,LC,2,FALSE),H1044+1,H1044),"")</f>
        <v>62</v>
      </c>
      <c r="I1045" s="265">
        <f ca="1">IFERROR(VLOOKUP(H1045,IF(H1045=H1044,INDIRECT("JournalEntry!"&amp;JournalEntry!D$2214&amp;I1044+1&amp;JournalEntry!L$2214),INDIRECT("JournalEntry!"&amp;JournalEntry!C$2214)),2,FALSE),"")</f>
        <v>438</v>
      </c>
      <c r="J1045" s="191" t="str">
        <f t="shared" ca="1" si="119"/>
        <v> Lodging </v>
      </c>
    </row>
    <row r="1046" spans="1:10">
      <c r="A1046" s="205">
        <f t="shared" ca="1" si="113"/>
        <v>224</v>
      </c>
      <c r="B1046" s="203">
        <f t="shared" ca="1" si="114"/>
        <v>41141</v>
      </c>
      <c r="C1046" s="304" t="str">
        <f t="shared" ca="1" si="115"/>
        <v>By Cash Rs/-6</v>
      </c>
      <c r="D1046" s="192">
        <f t="shared" ca="1" si="116"/>
        <v>6</v>
      </c>
      <c r="E1046" s="192">
        <f t="shared" ca="1" si="117"/>
        <v>0</v>
      </c>
      <c r="F1046" s="193">
        <f t="shared" ca="1" si="118"/>
        <v>0</v>
      </c>
      <c r="G1046" s="80">
        <f ca="1">IFERROR(IF(AND(ABS(SUMIFS(D$2:D1046,J$2:J1046,J1046)-SUMIFS(E$2:E1046,J$2:J1046,J1046)+VLOOKUP(J1046,Master!B$1:F$101,5,FALSE))&gt;1000,CD&lt;&gt;PD),"XXXXX",IFERROR(SUMIFS(D$2:D1046,J$2:J1046,J1046)-SUMIFS(E$2:E1046,J$2:J1046,J1046)+VLOOKUP(J1046,Master!B$1:F$101,5,FALSE),IF(H1046&gt;EOF,"","Balance"))),IF(H1046&gt;EOF,"","Balance"))</f>
        <v>44</v>
      </c>
      <c r="H1046" s="265">
        <f ca="1">IFERROR(IF(COUNTIF(H$2:H1045,H1045)&gt;VLOOKUP(H1045,LC,2,FALSE),H1045+1,H1045),"")</f>
        <v>62</v>
      </c>
      <c r="I1046" s="265">
        <f ca="1">IFERROR(VLOOKUP(H1046,IF(H1046=H1045,INDIRECT("JournalEntry!"&amp;JournalEntry!D$2214&amp;I1045+1&amp;JournalEntry!L$2214),INDIRECT("JournalEntry!"&amp;JournalEntry!C$2214)),2,FALSE),"")</f>
        <v>448</v>
      </c>
      <c r="J1046" s="191" t="str">
        <f t="shared" ca="1" si="119"/>
        <v> Lodging </v>
      </c>
    </row>
    <row r="1047" spans="1:10">
      <c r="A1047" s="205">
        <f t="shared" ca="1" si="113"/>
        <v>229</v>
      </c>
      <c r="B1047" s="203">
        <f t="shared" ca="1" si="114"/>
        <v>41017</v>
      </c>
      <c r="C1047" s="304" t="str">
        <f t="shared" ca="1" si="115"/>
        <v>By Cash Rs/-1</v>
      </c>
      <c r="D1047" s="192">
        <f t="shared" ca="1" si="116"/>
        <v>1</v>
      </c>
      <c r="E1047" s="192">
        <f t="shared" ca="1" si="117"/>
        <v>0</v>
      </c>
      <c r="F1047" s="193">
        <f t="shared" ca="1" si="118"/>
        <v>0</v>
      </c>
      <c r="G1047" s="80">
        <f ca="1">IFERROR(IF(AND(ABS(SUMIFS(D$2:D1047,J$2:J1047,J1047)-SUMIFS(E$2:E1047,J$2:J1047,J1047)+VLOOKUP(J1047,Master!B$1:F$101,5,FALSE))&gt;1000,CD&lt;&gt;PD),"XXXXX",IFERROR(SUMIFS(D$2:D1047,J$2:J1047,J1047)-SUMIFS(E$2:E1047,J$2:J1047,J1047)+VLOOKUP(J1047,Master!B$1:F$101,5,FALSE),IF(H1047&gt;EOF,"","Balance"))),IF(H1047&gt;EOF,"","Balance"))</f>
        <v>45</v>
      </c>
      <c r="H1047" s="265">
        <f ca="1">IFERROR(IF(COUNTIF(H$2:H1046,H1046)&gt;VLOOKUP(H1046,LC,2,FALSE),H1046+1,H1046),"")</f>
        <v>62</v>
      </c>
      <c r="I1047" s="265">
        <f ca="1">IFERROR(VLOOKUP(H1047,IF(H1047=H1046,INDIRECT("JournalEntry!"&amp;JournalEntry!D$2214&amp;I1046+1&amp;JournalEntry!L$2214),INDIRECT("JournalEntry!"&amp;JournalEntry!C$2214)),2,FALSE),"")</f>
        <v>458</v>
      </c>
      <c r="J1047" s="191" t="str">
        <f t="shared" ca="1" si="119"/>
        <v> Lodging </v>
      </c>
    </row>
    <row r="1048" spans="1:10">
      <c r="A1048" s="205">
        <f t="shared" ca="1" si="113"/>
        <v>234</v>
      </c>
      <c r="B1048" s="203">
        <f t="shared" ca="1" si="114"/>
        <v>41050</v>
      </c>
      <c r="C1048" s="304" t="str">
        <f t="shared" ca="1" si="115"/>
        <v>By Cash Rs/-1</v>
      </c>
      <c r="D1048" s="192">
        <f t="shared" ca="1" si="116"/>
        <v>1</v>
      </c>
      <c r="E1048" s="192">
        <f t="shared" ca="1" si="117"/>
        <v>0</v>
      </c>
      <c r="F1048" s="193">
        <f t="shared" ca="1" si="118"/>
        <v>0</v>
      </c>
      <c r="G1048" s="80">
        <f ca="1">IFERROR(IF(AND(ABS(SUMIFS(D$2:D1048,J$2:J1048,J1048)-SUMIFS(E$2:E1048,J$2:J1048,J1048)+VLOOKUP(J1048,Master!B$1:F$101,5,FALSE))&gt;1000,CD&lt;&gt;PD),"XXXXX",IFERROR(SUMIFS(D$2:D1048,J$2:J1048,J1048)-SUMIFS(E$2:E1048,J$2:J1048,J1048)+VLOOKUP(J1048,Master!B$1:F$101,5,FALSE),IF(H1048&gt;EOF,"","Balance"))),IF(H1048&gt;EOF,"","Balance"))</f>
        <v>46</v>
      </c>
      <c r="H1048" s="265">
        <f ca="1">IFERROR(IF(COUNTIF(H$2:H1047,H1047)&gt;VLOOKUP(H1047,LC,2,FALSE),H1047+1,H1047),"")</f>
        <v>62</v>
      </c>
      <c r="I1048" s="265">
        <f ca="1">IFERROR(VLOOKUP(H1048,IF(H1048=H1047,INDIRECT("JournalEntry!"&amp;JournalEntry!D$2214&amp;I1047+1&amp;JournalEntry!L$2214),INDIRECT("JournalEntry!"&amp;JournalEntry!C$2214)),2,FALSE),"")</f>
        <v>468</v>
      </c>
      <c r="J1048" s="191" t="str">
        <f t="shared" ca="1" si="119"/>
        <v> Lodging </v>
      </c>
    </row>
    <row r="1049" spans="1:10">
      <c r="A1049" s="205">
        <f t="shared" ref="A1049:A1112" ca="1" si="120">IFERROR(INDIRECT("JournalEntry!a"&amp;I1049),IF(H1049&gt;EOF,"","JNL No"))</f>
        <v>239</v>
      </c>
      <c r="B1049" s="203">
        <f t="shared" ref="B1049:B1112" ca="1" si="121">IFERROR(INDIRECT("JournalEntry!j"&amp;I1049),IF(H1049&gt;EOF,"","Date"))</f>
        <v>41266</v>
      </c>
      <c r="C1049" s="304" t="str">
        <f t="shared" ref="C1049:C1112" ca="1" si="122">IFERROR(INDIRECT("JournalEntry!k"&amp;I1049),IF(H1049&gt;EOF,"","Particulars of "&amp; VLOOKUP(H1049+1,LR,3,FALSE)))</f>
        <v>By Cash Rs/-8</v>
      </c>
      <c r="D1049" s="192">
        <f t="shared" ref="D1049:D1112" ca="1" si="123">IFERROR(INDIRECT("JournalEntry!d"&amp;I1049),IF(H1049&gt;EOF,"","Dr"))</f>
        <v>8</v>
      </c>
      <c r="E1049" s="192">
        <f t="shared" ref="E1049:E1112" ca="1" si="124">IFERROR(INDIRECT("JournalEntry!e"&amp;I1049),IF(H1049&gt;EOF,"","Cr"))</f>
        <v>0</v>
      </c>
      <c r="F1049" s="193">
        <f t="shared" ref="F1049:F1112" ca="1" si="125">IFERROR(INDIRECT("JournalEntry!f"&amp;I1049),IF(H1049&gt;EOF,"","Narration"))</f>
        <v>0</v>
      </c>
      <c r="G1049" s="80">
        <f ca="1">IFERROR(IF(AND(ABS(SUMIFS(D$2:D1049,J$2:J1049,J1049)-SUMIFS(E$2:E1049,J$2:J1049,J1049)+VLOOKUP(J1049,Master!B$1:F$101,5,FALSE))&gt;1000,CD&lt;&gt;PD),"XXXXX",IFERROR(SUMIFS(D$2:D1049,J$2:J1049,J1049)-SUMIFS(E$2:E1049,J$2:J1049,J1049)+VLOOKUP(J1049,Master!B$1:F$101,5,FALSE),IF(H1049&gt;EOF,"","Balance"))),IF(H1049&gt;EOF,"","Balance"))</f>
        <v>54</v>
      </c>
      <c r="H1049" s="265">
        <f ca="1">IFERROR(IF(COUNTIF(H$2:H1048,H1048)&gt;VLOOKUP(H1048,LC,2,FALSE),H1048+1,H1048),"")</f>
        <v>62</v>
      </c>
      <c r="I1049" s="265">
        <f ca="1">IFERROR(VLOOKUP(H1049,IF(H1049=H1048,INDIRECT("JournalEntry!"&amp;JournalEntry!D$2214&amp;I1048+1&amp;JournalEntry!L$2214),INDIRECT("JournalEntry!"&amp;JournalEntry!C$2214)),2,FALSE),"")</f>
        <v>478</v>
      </c>
      <c r="J1049" s="191" t="str">
        <f t="shared" ca="1" si="119"/>
        <v> Lodging </v>
      </c>
    </row>
    <row r="1050" spans="1:10">
      <c r="A1050" s="205">
        <f t="shared" ca="1" si="120"/>
        <v>244</v>
      </c>
      <c r="B1050" s="203">
        <f t="shared" ca="1" si="121"/>
        <v>41082</v>
      </c>
      <c r="C1050" s="304" t="str">
        <f t="shared" ca="1" si="122"/>
        <v>By Cash Rs/-3</v>
      </c>
      <c r="D1050" s="192">
        <f t="shared" ca="1" si="123"/>
        <v>3</v>
      </c>
      <c r="E1050" s="192">
        <f t="shared" ca="1" si="124"/>
        <v>0</v>
      </c>
      <c r="F1050" s="193">
        <f t="shared" ca="1" si="125"/>
        <v>0</v>
      </c>
      <c r="G1050" s="80">
        <f ca="1">IFERROR(IF(AND(ABS(SUMIFS(D$2:D1050,J$2:J1050,J1050)-SUMIFS(E$2:E1050,J$2:J1050,J1050)+VLOOKUP(J1050,Master!B$1:F$101,5,FALSE))&gt;1000,CD&lt;&gt;PD),"XXXXX",IFERROR(SUMIFS(D$2:D1050,J$2:J1050,J1050)-SUMIFS(E$2:E1050,J$2:J1050,J1050)+VLOOKUP(J1050,Master!B$1:F$101,5,FALSE),IF(H1050&gt;EOF,"","Balance"))),IF(H1050&gt;EOF,"","Balance"))</f>
        <v>57</v>
      </c>
      <c r="H1050" s="265">
        <f ca="1">IFERROR(IF(COUNTIF(H$2:H1049,H1049)&gt;VLOOKUP(H1049,LC,2,FALSE),H1049+1,H1049),"")</f>
        <v>62</v>
      </c>
      <c r="I1050" s="265">
        <f ca="1">IFERROR(VLOOKUP(H1050,IF(H1050=H1049,INDIRECT("JournalEntry!"&amp;JournalEntry!D$2214&amp;I1049+1&amp;JournalEntry!L$2214),INDIRECT("JournalEntry!"&amp;JournalEntry!C$2214)),2,FALSE),"")</f>
        <v>488</v>
      </c>
      <c r="J1050" s="191" t="str">
        <f t="shared" ca="1" si="119"/>
        <v> Lodging </v>
      </c>
    </row>
    <row r="1051" spans="1:10">
      <c r="A1051" s="205">
        <f t="shared" ca="1" si="120"/>
        <v>249</v>
      </c>
      <c r="B1051" s="203">
        <f t="shared" ca="1" si="121"/>
        <v>41030</v>
      </c>
      <c r="C1051" s="304" t="str">
        <f t="shared" ca="1" si="122"/>
        <v>By Cash Rs/-10</v>
      </c>
      <c r="D1051" s="192">
        <f t="shared" ca="1" si="123"/>
        <v>10</v>
      </c>
      <c r="E1051" s="192">
        <f t="shared" ca="1" si="124"/>
        <v>0</v>
      </c>
      <c r="F1051" s="193">
        <f t="shared" ca="1" si="125"/>
        <v>0</v>
      </c>
      <c r="G1051" s="80">
        <f ca="1">IFERROR(IF(AND(ABS(SUMIFS(D$2:D1051,J$2:J1051,J1051)-SUMIFS(E$2:E1051,J$2:J1051,J1051)+VLOOKUP(J1051,Master!B$1:F$101,5,FALSE))&gt;1000,CD&lt;&gt;PD),"XXXXX",IFERROR(SUMIFS(D$2:D1051,J$2:J1051,J1051)-SUMIFS(E$2:E1051,J$2:J1051,J1051)+VLOOKUP(J1051,Master!B$1:F$101,5,FALSE),IF(H1051&gt;EOF,"","Balance"))),IF(H1051&gt;EOF,"","Balance"))</f>
        <v>67</v>
      </c>
      <c r="H1051" s="265">
        <f ca="1">IFERROR(IF(COUNTIF(H$2:H1050,H1050)&gt;VLOOKUP(H1050,LC,2,FALSE),H1050+1,H1050),"")</f>
        <v>62</v>
      </c>
      <c r="I1051" s="265">
        <f ca="1">IFERROR(VLOOKUP(H1051,IF(H1051=H1050,INDIRECT("JournalEntry!"&amp;JournalEntry!D$2214&amp;I1050+1&amp;JournalEntry!L$2214),INDIRECT("JournalEntry!"&amp;JournalEntry!C$2214)),2,FALSE),"")</f>
        <v>498</v>
      </c>
      <c r="J1051" s="191" t="str">
        <f t="shared" ca="1" si="119"/>
        <v> Lodging </v>
      </c>
    </row>
    <row r="1052" spans="1:10">
      <c r="A1052" s="205">
        <f t="shared" ca="1" si="120"/>
        <v>254</v>
      </c>
      <c r="B1052" s="203">
        <f t="shared" ca="1" si="121"/>
        <v>41196</v>
      </c>
      <c r="C1052" s="304" t="str">
        <f t="shared" ca="1" si="122"/>
        <v>By Cash Rs/-1</v>
      </c>
      <c r="D1052" s="192">
        <f t="shared" ca="1" si="123"/>
        <v>1</v>
      </c>
      <c r="E1052" s="192">
        <f t="shared" ca="1" si="124"/>
        <v>0</v>
      </c>
      <c r="F1052" s="193">
        <f t="shared" ca="1" si="125"/>
        <v>0</v>
      </c>
      <c r="G1052" s="80">
        <f ca="1">IFERROR(IF(AND(ABS(SUMIFS(D$2:D1052,J$2:J1052,J1052)-SUMIFS(E$2:E1052,J$2:J1052,J1052)+VLOOKUP(J1052,Master!B$1:F$101,5,FALSE))&gt;1000,CD&lt;&gt;PD),"XXXXX",IFERROR(SUMIFS(D$2:D1052,J$2:J1052,J1052)-SUMIFS(E$2:E1052,J$2:J1052,J1052)+VLOOKUP(J1052,Master!B$1:F$101,5,FALSE),IF(H1052&gt;EOF,"","Balance"))),IF(H1052&gt;EOF,"","Balance"))</f>
        <v>68</v>
      </c>
      <c r="H1052" s="265">
        <f ca="1">IFERROR(IF(COUNTIF(H$2:H1051,H1051)&gt;VLOOKUP(H1051,LC,2,FALSE),H1051+1,H1051),"")</f>
        <v>62</v>
      </c>
      <c r="I1052" s="265">
        <f ca="1">IFERROR(VLOOKUP(H1052,IF(H1052=H1051,INDIRECT("JournalEntry!"&amp;JournalEntry!D$2214&amp;I1051+1&amp;JournalEntry!L$2214),INDIRECT("JournalEntry!"&amp;JournalEntry!C$2214)),2,FALSE),"")</f>
        <v>508</v>
      </c>
      <c r="J1052" s="191" t="str">
        <f t="shared" ca="1" si="119"/>
        <v> Lodging </v>
      </c>
    </row>
    <row r="1053" spans="1:10">
      <c r="A1053" s="205">
        <f t="shared" ca="1" si="120"/>
        <v>259</v>
      </c>
      <c r="B1053" s="203">
        <f t="shared" ca="1" si="121"/>
        <v>41159</v>
      </c>
      <c r="C1053" s="304" t="str">
        <f t="shared" ca="1" si="122"/>
        <v>By Cash Rs/-4</v>
      </c>
      <c r="D1053" s="192">
        <f t="shared" ca="1" si="123"/>
        <v>4</v>
      </c>
      <c r="E1053" s="192">
        <f t="shared" ca="1" si="124"/>
        <v>0</v>
      </c>
      <c r="F1053" s="193">
        <f t="shared" ca="1" si="125"/>
        <v>0</v>
      </c>
      <c r="G1053" s="80">
        <f ca="1">IFERROR(IF(AND(ABS(SUMIFS(D$2:D1053,J$2:J1053,J1053)-SUMIFS(E$2:E1053,J$2:J1053,J1053)+VLOOKUP(J1053,Master!B$1:F$101,5,FALSE))&gt;1000,CD&lt;&gt;PD),"XXXXX",IFERROR(SUMIFS(D$2:D1053,J$2:J1053,J1053)-SUMIFS(E$2:E1053,J$2:J1053,J1053)+VLOOKUP(J1053,Master!B$1:F$101,5,FALSE),IF(H1053&gt;EOF,"","Balance"))),IF(H1053&gt;EOF,"","Balance"))</f>
        <v>72</v>
      </c>
      <c r="H1053" s="265">
        <f ca="1">IFERROR(IF(COUNTIF(H$2:H1052,H1052)&gt;VLOOKUP(H1052,LC,2,FALSE),H1052+1,H1052),"")</f>
        <v>62</v>
      </c>
      <c r="I1053" s="265">
        <f ca="1">IFERROR(VLOOKUP(H1053,IF(H1053=H1052,INDIRECT("JournalEntry!"&amp;JournalEntry!D$2214&amp;I1052+1&amp;JournalEntry!L$2214),INDIRECT("JournalEntry!"&amp;JournalEntry!C$2214)),2,FALSE),"")</f>
        <v>518</v>
      </c>
      <c r="J1053" s="191" t="str">
        <f t="shared" ca="1" si="119"/>
        <v> Lodging </v>
      </c>
    </row>
    <row r="1054" spans="1:10">
      <c r="A1054" s="205">
        <f t="shared" ca="1" si="120"/>
        <v>264</v>
      </c>
      <c r="B1054" s="203">
        <f t="shared" ca="1" si="121"/>
        <v>41056</v>
      </c>
      <c r="C1054" s="304" t="str">
        <f t="shared" ca="1" si="122"/>
        <v>By Cash Rs/-8</v>
      </c>
      <c r="D1054" s="192">
        <f t="shared" ca="1" si="123"/>
        <v>8</v>
      </c>
      <c r="E1054" s="192">
        <f t="shared" ca="1" si="124"/>
        <v>0</v>
      </c>
      <c r="F1054" s="193">
        <f t="shared" ca="1" si="125"/>
        <v>0</v>
      </c>
      <c r="G1054" s="80">
        <f ca="1">IFERROR(IF(AND(ABS(SUMIFS(D$2:D1054,J$2:J1054,J1054)-SUMIFS(E$2:E1054,J$2:J1054,J1054)+VLOOKUP(J1054,Master!B$1:F$101,5,FALSE))&gt;1000,CD&lt;&gt;PD),"XXXXX",IFERROR(SUMIFS(D$2:D1054,J$2:J1054,J1054)-SUMIFS(E$2:E1054,J$2:J1054,J1054)+VLOOKUP(J1054,Master!B$1:F$101,5,FALSE),IF(H1054&gt;EOF,"","Balance"))),IF(H1054&gt;EOF,"","Balance"))</f>
        <v>80</v>
      </c>
      <c r="H1054" s="265">
        <f ca="1">IFERROR(IF(COUNTIF(H$2:H1053,H1053)&gt;VLOOKUP(H1053,LC,2,FALSE),H1053+1,H1053),"")</f>
        <v>62</v>
      </c>
      <c r="I1054" s="265">
        <f ca="1">IFERROR(VLOOKUP(H1054,IF(H1054=H1053,INDIRECT("JournalEntry!"&amp;JournalEntry!D$2214&amp;I1053+1&amp;JournalEntry!L$2214),INDIRECT("JournalEntry!"&amp;JournalEntry!C$2214)),2,FALSE),"")</f>
        <v>528</v>
      </c>
      <c r="J1054" s="191" t="str">
        <f t="shared" ca="1" si="119"/>
        <v> Lodging </v>
      </c>
    </row>
    <row r="1055" spans="1:10">
      <c r="A1055" s="205">
        <f t="shared" ca="1" si="120"/>
        <v>269</v>
      </c>
      <c r="B1055" s="203">
        <f t="shared" ca="1" si="121"/>
        <v>41153</v>
      </c>
      <c r="C1055" s="304" t="str">
        <f t="shared" ca="1" si="122"/>
        <v>By Cash Rs/-7</v>
      </c>
      <c r="D1055" s="192">
        <f t="shared" ca="1" si="123"/>
        <v>7</v>
      </c>
      <c r="E1055" s="192">
        <f t="shared" ca="1" si="124"/>
        <v>0</v>
      </c>
      <c r="F1055" s="193">
        <f t="shared" ca="1" si="125"/>
        <v>0</v>
      </c>
      <c r="G1055" s="80">
        <f ca="1">IFERROR(IF(AND(ABS(SUMIFS(D$2:D1055,J$2:J1055,J1055)-SUMIFS(E$2:E1055,J$2:J1055,J1055)+VLOOKUP(J1055,Master!B$1:F$101,5,FALSE))&gt;1000,CD&lt;&gt;PD),"XXXXX",IFERROR(SUMIFS(D$2:D1055,J$2:J1055,J1055)-SUMIFS(E$2:E1055,J$2:J1055,J1055)+VLOOKUP(J1055,Master!B$1:F$101,5,FALSE),IF(H1055&gt;EOF,"","Balance"))),IF(H1055&gt;EOF,"","Balance"))</f>
        <v>87</v>
      </c>
      <c r="H1055" s="265">
        <f ca="1">IFERROR(IF(COUNTIF(H$2:H1054,H1054)&gt;VLOOKUP(H1054,LC,2,FALSE),H1054+1,H1054),"")</f>
        <v>62</v>
      </c>
      <c r="I1055" s="265">
        <f ca="1">IFERROR(VLOOKUP(H1055,IF(H1055=H1054,INDIRECT("JournalEntry!"&amp;JournalEntry!D$2214&amp;I1054+1&amp;JournalEntry!L$2214),INDIRECT("JournalEntry!"&amp;JournalEntry!C$2214)),2,FALSE),"")</f>
        <v>538</v>
      </c>
      <c r="J1055" s="191" t="str">
        <f t="shared" ca="1" si="119"/>
        <v> Lodging </v>
      </c>
    </row>
    <row r="1056" spans="1:10">
      <c r="A1056" s="205">
        <f t="shared" ca="1" si="120"/>
        <v>274</v>
      </c>
      <c r="B1056" s="203">
        <f t="shared" ca="1" si="121"/>
        <v>41266</v>
      </c>
      <c r="C1056" s="304" t="str">
        <f t="shared" ca="1" si="122"/>
        <v>By Cash Rs/-9</v>
      </c>
      <c r="D1056" s="192">
        <f t="shared" ca="1" si="123"/>
        <v>9</v>
      </c>
      <c r="E1056" s="192">
        <f t="shared" ca="1" si="124"/>
        <v>0</v>
      </c>
      <c r="F1056" s="193">
        <f t="shared" ca="1" si="125"/>
        <v>0</v>
      </c>
      <c r="G1056" s="80">
        <f ca="1">IFERROR(IF(AND(ABS(SUMIFS(D$2:D1056,J$2:J1056,J1056)-SUMIFS(E$2:E1056,J$2:J1056,J1056)+VLOOKUP(J1056,Master!B$1:F$101,5,FALSE))&gt;1000,CD&lt;&gt;PD),"XXXXX",IFERROR(SUMIFS(D$2:D1056,J$2:J1056,J1056)-SUMIFS(E$2:E1056,J$2:J1056,J1056)+VLOOKUP(J1056,Master!B$1:F$101,5,FALSE),IF(H1056&gt;EOF,"","Balance"))),IF(H1056&gt;EOF,"","Balance"))</f>
        <v>96</v>
      </c>
      <c r="H1056" s="265">
        <f ca="1">IFERROR(IF(COUNTIF(H$2:H1055,H1055)&gt;VLOOKUP(H1055,LC,2,FALSE),H1055+1,H1055),"")</f>
        <v>62</v>
      </c>
      <c r="I1056" s="265">
        <f ca="1">IFERROR(VLOOKUP(H1056,IF(H1056=H1055,INDIRECT("JournalEntry!"&amp;JournalEntry!D$2214&amp;I1055+1&amp;JournalEntry!L$2214),INDIRECT("JournalEntry!"&amp;JournalEntry!C$2214)),2,FALSE),"")</f>
        <v>548</v>
      </c>
      <c r="J1056" s="191" t="str">
        <f t="shared" ca="1" si="119"/>
        <v> Lodging </v>
      </c>
    </row>
    <row r="1057" spans="1:10">
      <c r="A1057" s="205">
        <f t="shared" ca="1" si="120"/>
        <v>279</v>
      </c>
      <c r="B1057" s="203">
        <f t="shared" ca="1" si="121"/>
        <v>41020</v>
      </c>
      <c r="C1057" s="304" t="str">
        <f t="shared" ca="1" si="122"/>
        <v>By Cash Rs/-10</v>
      </c>
      <c r="D1057" s="192">
        <f t="shared" ca="1" si="123"/>
        <v>10</v>
      </c>
      <c r="E1057" s="192">
        <f t="shared" ca="1" si="124"/>
        <v>0</v>
      </c>
      <c r="F1057" s="193">
        <f t="shared" ca="1" si="125"/>
        <v>0</v>
      </c>
      <c r="G1057" s="80">
        <f ca="1">IFERROR(IF(AND(ABS(SUMIFS(D$2:D1057,J$2:J1057,J1057)-SUMIFS(E$2:E1057,J$2:J1057,J1057)+VLOOKUP(J1057,Master!B$1:F$101,5,FALSE))&gt;1000,CD&lt;&gt;PD),"XXXXX",IFERROR(SUMIFS(D$2:D1057,J$2:J1057,J1057)-SUMIFS(E$2:E1057,J$2:J1057,J1057)+VLOOKUP(J1057,Master!B$1:F$101,5,FALSE),IF(H1057&gt;EOF,"","Balance"))),IF(H1057&gt;EOF,"","Balance"))</f>
        <v>106</v>
      </c>
      <c r="H1057" s="265">
        <f ca="1">IFERROR(IF(COUNTIF(H$2:H1056,H1056)&gt;VLOOKUP(H1056,LC,2,FALSE),H1056+1,H1056),"")</f>
        <v>62</v>
      </c>
      <c r="I1057" s="265">
        <f ca="1">IFERROR(VLOOKUP(H1057,IF(H1057=H1056,INDIRECT("JournalEntry!"&amp;JournalEntry!D$2214&amp;I1056+1&amp;JournalEntry!L$2214),INDIRECT("JournalEntry!"&amp;JournalEntry!C$2214)),2,FALSE),"")</f>
        <v>558</v>
      </c>
      <c r="J1057" s="191" t="str">
        <f t="shared" ca="1" si="119"/>
        <v> Lodging </v>
      </c>
    </row>
    <row r="1058" spans="1:10">
      <c r="A1058" s="205">
        <f t="shared" ca="1" si="120"/>
        <v>284</v>
      </c>
      <c r="B1058" s="203">
        <f t="shared" ca="1" si="121"/>
        <v>41084</v>
      </c>
      <c r="C1058" s="304" t="str">
        <f t="shared" ca="1" si="122"/>
        <v>By Cash Rs/-9</v>
      </c>
      <c r="D1058" s="192">
        <f t="shared" ca="1" si="123"/>
        <v>9</v>
      </c>
      <c r="E1058" s="192">
        <f t="shared" ca="1" si="124"/>
        <v>0</v>
      </c>
      <c r="F1058" s="193">
        <f t="shared" ca="1" si="125"/>
        <v>0</v>
      </c>
      <c r="G1058" s="80">
        <f ca="1">IFERROR(IF(AND(ABS(SUMIFS(D$2:D1058,J$2:J1058,J1058)-SUMIFS(E$2:E1058,J$2:J1058,J1058)+VLOOKUP(J1058,Master!B$1:F$101,5,FALSE))&gt;1000,CD&lt;&gt;PD),"XXXXX",IFERROR(SUMIFS(D$2:D1058,J$2:J1058,J1058)-SUMIFS(E$2:E1058,J$2:J1058,J1058)+VLOOKUP(J1058,Master!B$1:F$101,5,FALSE),IF(H1058&gt;EOF,"","Balance"))),IF(H1058&gt;EOF,"","Balance"))</f>
        <v>115</v>
      </c>
      <c r="H1058" s="265">
        <f ca="1">IFERROR(IF(COUNTIF(H$2:H1057,H1057)&gt;VLOOKUP(H1057,LC,2,FALSE),H1057+1,H1057),"")</f>
        <v>62</v>
      </c>
      <c r="I1058" s="265">
        <f ca="1">IFERROR(VLOOKUP(H1058,IF(H1058=H1057,INDIRECT("JournalEntry!"&amp;JournalEntry!D$2214&amp;I1057+1&amp;JournalEntry!L$2214),INDIRECT("JournalEntry!"&amp;JournalEntry!C$2214)),2,FALSE),"")</f>
        <v>568</v>
      </c>
      <c r="J1058" s="191" t="str">
        <f t="shared" ca="1" si="119"/>
        <v> Lodging </v>
      </c>
    </row>
    <row r="1059" spans="1:10">
      <c r="A1059" s="205">
        <f t="shared" ca="1" si="120"/>
        <v>289</v>
      </c>
      <c r="B1059" s="203">
        <f t="shared" ca="1" si="121"/>
        <v>41216</v>
      </c>
      <c r="C1059" s="304" t="str">
        <f t="shared" ca="1" si="122"/>
        <v>By Cash Rs/-3</v>
      </c>
      <c r="D1059" s="192">
        <f t="shared" ca="1" si="123"/>
        <v>3</v>
      </c>
      <c r="E1059" s="192">
        <f t="shared" ca="1" si="124"/>
        <v>0</v>
      </c>
      <c r="F1059" s="193">
        <f t="shared" ca="1" si="125"/>
        <v>0</v>
      </c>
      <c r="G1059" s="80">
        <f ca="1">IFERROR(IF(AND(ABS(SUMIFS(D$2:D1059,J$2:J1059,J1059)-SUMIFS(E$2:E1059,J$2:J1059,J1059)+VLOOKUP(J1059,Master!B$1:F$101,5,FALSE))&gt;1000,CD&lt;&gt;PD),"XXXXX",IFERROR(SUMIFS(D$2:D1059,J$2:J1059,J1059)-SUMIFS(E$2:E1059,J$2:J1059,J1059)+VLOOKUP(J1059,Master!B$1:F$101,5,FALSE),IF(H1059&gt;EOF,"","Balance"))),IF(H1059&gt;EOF,"","Balance"))</f>
        <v>118</v>
      </c>
      <c r="H1059" s="265">
        <f ca="1">IFERROR(IF(COUNTIF(H$2:H1058,H1058)&gt;VLOOKUP(H1058,LC,2,FALSE),H1058+1,H1058),"")</f>
        <v>62</v>
      </c>
      <c r="I1059" s="265">
        <f ca="1">IFERROR(VLOOKUP(H1059,IF(H1059=H1058,INDIRECT("JournalEntry!"&amp;JournalEntry!D$2214&amp;I1058+1&amp;JournalEntry!L$2214),INDIRECT("JournalEntry!"&amp;JournalEntry!C$2214)),2,FALSE),"")</f>
        <v>578</v>
      </c>
      <c r="J1059" s="191" t="str">
        <f t="shared" ca="1" si="119"/>
        <v> Lodging </v>
      </c>
    </row>
    <row r="1060" spans="1:10">
      <c r="A1060" s="205">
        <f t="shared" ca="1" si="120"/>
        <v>294</v>
      </c>
      <c r="B1060" s="203">
        <f t="shared" ca="1" si="121"/>
        <v>41210</v>
      </c>
      <c r="C1060" s="304" t="str">
        <f t="shared" ca="1" si="122"/>
        <v>By Cash Rs/-2</v>
      </c>
      <c r="D1060" s="192">
        <f t="shared" ca="1" si="123"/>
        <v>2</v>
      </c>
      <c r="E1060" s="192">
        <f t="shared" ca="1" si="124"/>
        <v>0</v>
      </c>
      <c r="F1060" s="193">
        <f t="shared" ca="1" si="125"/>
        <v>0</v>
      </c>
      <c r="G1060" s="80">
        <f ca="1">IFERROR(IF(AND(ABS(SUMIFS(D$2:D1060,J$2:J1060,J1060)-SUMIFS(E$2:E1060,J$2:J1060,J1060)+VLOOKUP(J1060,Master!B$1:F$101,5,FALSE))&gt;1000,CD&lt;&gt;PD),"XXXXX",IFERROR(SUMIFS(D$2:D1060,J$2:J1060,J1060)-SUMIFS(E$2:E1060,J$2:J1060,J1060)+VLOOKUP(J1060,Master!B$1:F$101,5,FALSE),IF(H1060&gt;EOF,"","Balance"))),IF(H1060&gt;EOF,"","Balance"))</f>
        <v>120</v>
      </c>
      <c r="H1060" s="265">
        <f ca="1">IFERROR(IF(COUNTIF(H$2:H1059,H1059)&gt;VLOOKUP(H1059,LC,2,FALSE),H1059+1,H1059),"")</f>
        <v>62</v>
      </c>
      <c r="I1060" s="265">
        <f ca="1">IFERROR(VLOOKUP(H1060,IF(H1060=H1059,INDIRECT("JournalEntry!"&amp;JournalEntry!D$2214&amp;I1059+1&amp;JournalEntry!L$2214),INDIRECT("JournalEntry!"&amp;JournalEntry!C$2214)),2,FALSE),"")</f>
        <v>588</v>
      </c>
      <c r="J1060" s="191" t="str">
        <f t="shared" ca="1" si="119"/>
        <v> Lodging </v>
      </c>
    </row>
    <row r="1061" spans="1:10">
      <c r="A1061" s="205">
        <f t="shared" ca="1" si="120"/>
        <v>299</v>
      </c>
      <c r="B1061" s="203">
        <f t="shared" ca="1" si="121"/>
        <v>41147</v>
      </c>
      <c r="C1061" s="304" t="str">
        <f t="shared" ca="1" si="122"/>
        <v>By Cash Rs/-6</v>
      </c>
      <c r="D1061" s="192">
        <f t="shared" ca="1" si="123"/>
        <v>6</v>
      </c>
      <c r="E1061" s="192">
        <f t="shared" ca="1" si="124"/>
        <v>0</v>
      </c>
      <c r="F1061" s="193">
        <f t="shared" ca="1" si="125"/>
        <v>0</v>
      </c>
      <c r="G1061" s="80">
        <f ca="1">IFERROR(IF(AND(ABS(SUMIFS(D$2:D1061,J$2:J1061,J1061)-SUMIFS(E$2:E1061,J$2:J1061,J1061)+VLOOKUP(J1061,Master!B$1:F$101,5,FALSE))&gt;1000,CD&lt;&gt;PD),"XXXXX",IFERROR(SUMIFS(D$2:D1061,J$2:J1061,J1061)-SUMIFS(E$2:E1061,J$2:J1061,J1061)+VLOOKUP(J1061,Master!B$1:F$101,5,FALSE),IF(H1061&gt;EOF,"","Balance"))),IF(H1061&gt;EOF,"","Balance"))</f>
        <v>126</v>
      </c>
      <c r="H1061" s="265">
        <f ca="1">IFERROR(IF(COUNTIF(H$2:H1060,H1060)&gt;VLOOKUP(H1060,LC,2,FALSE),H1060+1,H1060),"")</f>
        <v>62</v>
      </c>
      <c r="I1061" s="265">
        <f ca="1">IFERROR(VLOOKUP(H1061,IF(H1061=H1060,INDIRECT("JournalEntry!"&amp;JournalEntry!D$2214&amp;I1060+1&amp;JournalEntry!L$2214),INDIRECT("JournalEntry!"&amp;JournalEntry!C$2214)),2,FALSE),"")</f>
        <v>598</v>
      </c>
      <c r="J1061" s="191" t="str">
        <f t="shared" ca="1" si="119"/>
        <v> Lodging </v>
      </c>
    </row>
    <row r="1062" spans="1:10">
      <c r="A1062" s="205">
        <f t="shared" ca="1" si="120"/>
        <v>304</v>
      </c>
      <c r="B1062" s="203">
        <f t="shared" ca="1" si="121"/>
        <v>41125</v>
      </c>
      <c r="C1062" s="304" t="str">
        <f t="shared" ca="1" si="122"/>
        <v>By Cash Rs/-1</v>
      </c>
      <c r="D1062" s="192">
        <f t="shared" ca="1" si="123"/>
        <v>1</v>
      </c>
      <c r="E1062" s="192">
        <f t="shared" ca="1" si="124"/>
        <v>0</v>
      </c>
      <c r="F1062" s="193">
        <f t="shared" ca="1" si="125"/>
        <v>0</v>
      </c>
      <c r="G1062" s="80">
        <f ca="1">IFERROR(IF(AND(ABS(SUMIFS(D$2:D1062,J$2:J1062,J1062)-SUMIFS(E$2:E1062,J$2:J1062,J1062)+VLOOKUP(J1062,Master!B$1:F$101,5,FALSE))&gt;1000,CD&lt;&gt;PD),"XXXXX",IFERROR(SUMIFS(D$2:D1062,J$2:J1062,J1062)-SUMIFS(E$2:E1062,J$2:J1062,J1062)+VLOOKUP(J1062,Master!B$1:F$101,5,FALSE),IF(H1062&gt;EOF,"","Balance"))),IF(H1062&gt;EOF,"","Balance"))</f>
        <v>127</v>
      </c>
      <c r="H1062" s="265">
        <f ca="1">IFERROR(IF(COUNTIF(H$2:H1061,H1061)&gt;VLOOKUP(H1061,LC,2,FALSE),H1061+1,H1061),"")</f>
        <v>62</v>
      </c>
      <c r="I1062" s="265">
        <f ca="1">IFERROR(VLOOKUP(H1062,IF(H1062=H1061,INDIRECT("JournalEntry!"&amp;JournalEntry!D$2214&amp;I1061+1&amp;JournalEntry!L$2214),INDIRECT("JournalEntry!"&amp;JournalEntry!C$2214)),2,FALSE),"")</f>
        <v>608</v>
      </c>
      <c r="J1062" s="191" t="str">
        <f t="shared" ca="1" si="119"/>
        <v> Lodging </v>
      </c>
    </row>
    <row r="1063" spans="1:10">
      <c r="A1063" s="205">
        <f t="shared" ca="1" si="120"/>
        <v>309</v>
      </c>
      <c r="B1063" s="203">
        <f t="shared" ca="1" si="121"/>
        <v>41101</v>
      </c>
      <c r="C1063" s="304" t="str">
        <f t="shared" ca="1" si="122"/>
        <v>By Cash Rs/-6</v>
      </c>
      <c r="D1063" s="192">
        <f t="shared" ca="1" si="123"/>
        <v>6</v>
      </c>
      <c r="E1063" s="192">
        <f t="shared" ca="1" si="124"/>
        <v>0</v>
      </c>
      <c r="F1063" s="193">
        <f t="shared" ca="1" si="125"/>
        <v>0</v>
      </c>
      <c r="G1063" s="80">
        <f ca="1">IFERROR(IF(AND(ABS(SUMIFS(D$2:D1063,J$2:J1063,J1063)-SUMIFS(E$2:E1063,J$2:J1063,J1063)+VLOOKUP(J1063,Master!B$1:F$101,5,FALSE))&gt;1000,CD&lt;&gt;PD),"XXXXX",IFERROR(SUMIFS(D$2:D1063,J$2:J1063,J1063)-SUMIFS(E$2:E1063,J$2:J1063,J1063)+VLOOKUP(J1063,Master!B$1:F$101,5,FALSE),IF(H1063&gt;EOF,"","Balance"))),IF(H1063&gt;EOF,"","Balance"))</f>
        <v>133</v>
      </c>
      <c r="H1063" s="265">
        <f ca="1">IFERROR(IF(COUNTIF(H$2:H1062,H1062)&gt;VLOOKUP(H1062,LC,2,FALSE),H1062+1,H1062),"")</f>
        <v>62</v>
      </c>
      <c r="I1063" s="265">
        <f ca="1">IFERROR(VLOOKUP(H1063,IF(H1063=H1062,INDIRECT("JournalEntry!"&amp;JournalEntry!D$2214&amp;I1062+1&amp;JournalEntry!L$2214),INDIRECT("JournalEntry!"&amp;JournalEntry!C$2214)),2,FALSE),"")</f>
        <v>618</v>
      </c>
      <c r="J1063" s="191" t="str">
        <f t="shared" ca="1" si="119"/>
        <v> Lodging </v>
      </c>
    </row>
    <row r="1064" spans="1:10">
      <c r="A1064" s="205">
        <f t="shared" ca="1" si="120"/>
        <v>314</v>
      </c>
      <c r="B1064" s="203">
        <f t="shared" ca="1" si="121"/>
        <v>41116</v>
      </c>
      <c r="C1064" s="304" t="str">
        <f t="shared" ca="1" si="122"/>
        <v>By Cash Rs/-2</v>
      </c>
      <c r="D1064" s="192">
        <f t="shared" ca="1" si="123"/>
        <v>2</v>
      </c>
      <c r="E1064" s="192">
        <f t="shared" ca="1" si="124"/>
        <v>0</v>
      </c>
      <c r="F1064" s="193">
        <f t="shared" ca="1" si="125"/>
        <v>0</v>
      </c>
      <c r="G1064" s="80">
        <f ca="1">IFERROR(IF(AND(ABS(SUMIFS(D$2:D1064,J$2:J1064,J1064)-SUMIFS(E$2:E1064,J$2:J1064,J1064)+VLOOKUP(J1064,Master!B$1:F$101,5,FALSE))&gt;1000,CD&lt;&gt;PD),"XXXXX",IFERROR(SUMIFS(D$2:D1064,J$2:J1064,J1064)-SUMIFS(E$2:E1064,J$2:J1064,J1064)+VLOOKUP(J1064,Master!B$1:F$101,5,FALSE),IF(H1064&gt;EOF,"","Balance"))),IF(H1064&gt;EOF,"","Balance"))</f>
        <v>135</v>
      </c>
      <c r="H1064" s="265">
        <f ca="1">IFERROR(IF(COUNTIF(H$2:H1063,H1063)&gt;VLOOKUP(H1063,LC,2,FALSE),H1063+1,H1063),"")</f>
        <v>62</v>
      </c>
      <c r="I1064" s="265">
        <f ca="1">IFERROR(VLOOKUP(H1064,IF(H1064=H1063,INDIRECT("JournalEntry!"&amp;JournalEntry!D$2214&amp;I1063+1&amp;JournalEntry!L$2214),INDIRECT("JournalEntry!"&amp;JournalEntry!C$2214)),2,FALSE),"")</f>
        <v>628</v>
      </c>
      <c r="J1064" s="191" t="str">
        <f t="shared" ca="1" si="119"/>
        <v> Lodging </v>
      </c>
    </row>
    <row r="1065" spans="1:10">
      <c r="A1065" s="205">
        <f t="shared" ca="1" si="120"/>
        <v>319</v>
      </c>
      <c r="B1065" s="203">
        <f t="shared" ca="1" si="121"/>
        <v>41266</v>
      </c>
      <c r="C1065" s="304" t="str">
        <f t="shared" ca="1" si="122"/>
        <v>By Cash Rs/-6</v>
      </c>
      <c r="D1065" s="192">
        <f t="shared" ca="1" si="123"/>
        <v>6</v>
      </c>
      <c r="E1065" s="192">
        <f t="shared" ca="1" si="124"/>
        <v>0</v>
      </c>
      <c r="F1065" s="193">
        <f t="shared" ca="1" si="125"/>
        <v>0</v>
      </c>
      <c r="G1065" s="80">
        <f ca="1">IFERROR(IF(AND(ABS(SUMIFS(D$2:D1065,J$2:J1065,J1065)-SUMIFS(E$2:E1065,J$2:J1065,J1065)+VLOOKUP(J1065,Master!B$1:F$101,5,FALSE))&gt;1000,CD&lt;&gt;PD),"XXXXX",IFERROR(SUMIFS(D$2:D1065,J$2:J1065,J1065)-SUMIFS(E$2:E1065,J$2:J1065,J1065)+VLOOKUP(J1065,Master!B$1:F$101,5,FALSE),IF(H1065&gt;EOF,"","Balance"))),IF(H1065&gt;EOF,"","Balance"))</f>
        <v>141</v>
      </c>
      <c r="H1065" s="265">
        <f ca="1">IFERROR(IF(COUNTIF(H$2:H1064,H1064)&gt;VLOOKUP(H1064,LC,2,FALSE),H1064+1,H1064),"")</f>
        <v>62</v>
      </c>
      <c r="I1065" s="265">
        <f ca="1">IFERROR(VLOOKUP(H1065,IF(H1065=H1064,INDIRECT("JournalEntry!"&amp;JournalEntry!D$2214&amp;I1064+1&amp;JournalEntry!L$2214),INDIRECT("JournalEntry!"&amp;JournalEntry!C$2214)),2,FALSE),"")</f>
        <v>638</v>
      </c>
      <c r="J1065" s="191" t="str">
        <f t="shared" ca="1" si="119"/>
        <v> Lodging </v>
      </c>
    </row>
    <row r="1066" spans="1:10">
      <c r="A1066" s="205">
        <f t="shared" ca="1" si="120"/>
        <v>324</v>
      </c>
      <c r="B1066" s="203">
        <f t="shared" ca="1" si="121"/>
        <v>41268</v>
      </c>
      <c r="C1066" s="304" t="str">
        <f t="shared" ca="1" si="122"/>
        <v>By Cash Rs/-6</v>
      </c>
      <c r="D1066" s="192">
        <f t="shared" ca="1" si="123"/>
        <v>6</v>
      </c>
      <c r="E1066" s="192">
        <f t="shared" ca="1" si="124"/>
        <v>0</v>
      </c>
      <c r="F1066" s="193">
        <f t="shared" ca="1" si="125"/>
        <v>0</v>
      </c>
      <c r="G1066" s="80">
        <f ca="1">IFERROR(IF(AND(ABS(SUMIFS(D$2:D1066,J$2:J1066,J1066)-SUMIFS(E$2:E1066,J$2:J1066,J1066)+VLOOKUP(J1066,Master!B$1:F$101,5,FALSE))&gt;1000,CD&lt;&gt;PD),"XXXXX",IFERROR(SUMIFS(D$2:D1066,J$2:J1066,J1066)-SUMIFS(E$2:E1066,J$2:J1066,J1066)+VLOOKUP(J1066,Master!B$1:F$101,5,FALSE),IF(H1066&gt;EOF,"","Balance"))),IF(H1066&gt;EOF,"","Balance"))</f>
        <v>147</v>
      </c>
      <c r="H1066" s="265">
        <f ca="1">IFERROR(IF(COUNTIF(H$2:H1065,H1065)&gt;VLOOKUP(H1065,LC,2,FALSE),H1065+1,H1065),"")</f>
        <v>62</v>
      </c>
      <c r="I1066" s="265">
        <f ca="1">IFERROR(VLOOKUP(H1066,IF(H1066=H1065,INDIRECT("JournalEntry!"&amp;JournalEntry!D$2214&amp;I1065+1&amp;JournalEntry!L$2214),INDIRECT("JournalEntry!"&amp;JournalEntry!C$2214)),2,FALSE),"")</f>
        <v>648</v>
      </c>
      <c r="J1066" s="191" t="str">
        <f t="shared" ca="1" si="119"/>
        <v> Lodging </v>
      </c>
    </row>
    <row r="1067" spans="1:10">
      <c r="A1067" s="205">
        <f t="shared" ca="1" si="120"/>
        <v>329</v>
      </c>
      <c r="B1067" s="203">
        <f t="shared" ca="1" si="121"/>
        <v>41253</v>
      </c>
      <c r="C1067" s="304" t="str">
        <f t="shared" ca="1" si="122"/>
        <v>By Cash Rs/-6</v>
      </c>
      <c r="D1067" s="192">
        <f t="shared" ca="1" si="123"/>
        <v>6</v>
      </c>
      <c r="E1067" s="192">
        <f t="shared" ca="1" si="124"/>
        <v>0</v>
      </c>
      <c r="F1067" s="193">
        <f t="shared" ca="1" si="125"/>
        <v>0</v>
      </c>
      <c r="G1067" s="80">
        <f ca="1">IFERROR(IF(AND(ABS(SUMIFS(D$2:D1067,J$2:J1067,J1067)-SUMIFS(E$2:E1067,J$2:J1067,J1067)+VLOOKUP(J1067,Master!B$1:F$101,5,FALSE))&gt;1000,CD&lt;&gt;PD),"XXXXX",IFERROR(SUMIFS(D$2:D1067,J$2:J1067,J1067)-SUMIFS(E$2:E1067,J$2:J1067,J1067)+VLOOKUP(J1067,Master!B$1:F$101,5,FALSE),IF(H1067&gt;EOF,"","Balance"))),IF(H1067&gt;EOF,"","Balance"))</f>
        <v>153</v>
      </c>
      <c r="H1067" s="265">
        <f ca="1">IFERROR(IF(COUNTIF(H$2:H1066,H1066)&gt;VLOOKUP(H1066,LC,2,FALSE),H1066+1,H1066),"")</f>
        <v>62</v>
      </c>
      <c r="I1067" s="265">
        <f ca="1">IFERROR(VLOOKUP(H1067,IF(H1067=H1066,INDIRECT("JournalEntry!"&amp;JournalEntry!D$2214&amp;I1066+1&amp;JournalEntry!L$2214),INDIRECT("JournalEntry!"&amp;JournalEntry!C$2214)),2,FALSE),"")</f>
        <v>658</v>
      </c>
      <c r="J1067" s="191" t="str">
        <f t="shared" ca="1" si="119"/>
        <v> Lodging </v>
      </c>
    </row>
    <row r="1068" spans="1:10">
      <c r="A1068" s="205">
        <f t="shared" ca="1" si="120"/>
        <v>0</v>
      </c>
      <c r="B1068" s="203" t="str">
        <f t="shared" ca="1" si="121"/>
        <v/>
      </c>
      <c r="C1068" s="304">
        <f t="shared" ca="1" si="122"/>
        <v>0</v>
      </c>
      <c r="D1068" s="192">
        <f t="shared" ca="1" si="123"/>
        <v>0</v>
      </c>
      <c r="E1068" s="192">
        <f t="shared" ca="1" si="124"/>
        <v>0</v>
      </c>
      <c r="F1068" s="193">
        <f t="shared" ca="1" si="125"/>
        <v>0</v>
      </c>
      <c r="G1068" s="80">
        <f ca="1">IFERROR(IF(AND(ABS(SUMIFS(D$2:D1068,J$2:J1068,J1068)-SUMIFS(E$2:E1068,J$2:J1068,J1068)+VLOOKUP(J1068,Master!B$1:F$101,5,FALSE))&gt;1000,CD&lt;&gt;PD),"XXXXX",IFERROR(SUMIFS(D$2:D1068,J$2:J1068,J1068)-SUMIFS(E$2:E1068,J$2:J1068,J1068)+VLOOKUP(J1068,Master!B$1:F$101,5,FALSE),IF(H1068&gt;EOF,"","Balance"))),IF(H1068&gt;EOF,"","Balance"))</f>
        <v>153</v>
      </c>
      <c r="H1068" s="265">
        <f ca="1">IFERROR(IF(COUNTIF(H$2:H1067,H1067)&gt;VLOOKUP(H1067,LC,2,FALSE),H1067+1,H1067),"")</f>
        <v>62</v>
      </c>
      <c r="I1068" s="265">
        <f ca="1">IFERROR(VLOOKUP(H1068,IF(H1068=H1067,INDIRECT("JournalEntry!"&amp;JournalEntry!D$2214&amp;I1067+1&amp;JournalEntry!L$2214),INDIRECT("JournalEntry!"&amp;JournalEntry!C$2214)),2,FALSE),"")</f>
        <v>2162</v>
      </c>
      <c r="J1068" s="191" t="str">
        <f t="shared" ca="1" si="119"/>
        <v> Lodging </v>
      </c>
    </row>
    <row r="1069" spans="1:10">
      <c r="A1069" s="205" t="str">
        <f t="shared" ca="1" si="120"/>
        <v>JNL No</v>
      </c>
      <c r="B1069" s="203" t="str">
        <f t="shared" ca="1" si="121"/>
        <v>Date</v>
      </c>
      <c r="C1069" s="304" t="str">
        <f t="shared" ca="1" si="122"/>
        <v>Particulars of  Meals - Business </v>
      </c>
      <c r="D1069" s="192" t="str">
        <f t="shared" ca="1" si="123"/>
        <v>Dr</v>
      </c>
      <c r="E1069" s="192" t="str">
        <f t="shared" ca="1" si="124"/>
        <v>Cr</v>
      </c>
      <c r="F1069" s="193" t="str">
        <f t="shared" ca="1" si="125"/>
        <v>Narration</v>
      </c>
      <c r="G1069" s="80" t="str">
        <f ca="1">IFERROR(IF(AND(ABS(SUMIFS(D$2:D1069,J$2:J1069,J1069)-SUMIFS(E$2:E1069,J$2:J1069,J1069)+VLOOKUP(J1069,Master!B$1:F$101,5,FALSE))&gt;1000,CD&lt;&gt;PD),"XXXXX",IFERROR(SUMIFS(D$2:D1069,J$2:J1069,J1069)-SUMIFS(E$2:E1069,J$2:J1069,J1069)+VLOOKUP(J1069,Master!B$1:F$101,5,FALSE),IF(H1069&gt;EOF,"","Balance"))),IF(H1069&gt;EOF,"","Balance"))</f>
        <v>Balance</v>
      </c>
      <c r="H1069" s="265">
        <f ca="1">IFERROR(IF(COUNTIF(H$2:H1068,H1068)&gt;VLOOKUP(H1068,LC,2,FALSE),H1068+1,H1068),"")</f>
        <v>62</v>
      </c>
      <c r="I1069" s="265" t="str">
        <f ca="1">IFERROR(VLOOKUP(H1069,IF(H1069=H1068,INDIRECT("JournalEntry!"&amp;JournalEntry!D$2214&amp;I1068+1&amp;JournalEntry!L$2214),INDIRECT("JournalEntry!"&amp;JournalEntry!C$2214)),2,FALSE),"")</f>
        <v/>
      </c>
      <c r="J1069" s="191" t="str">
        <f t="shared" ca="1" si="119"/>
        <v>Ledger</v>
      </c>
    </row>
    <row r="1070" spans="1:10">
      <c r="A1070" s="205">
        <f t="shared" ca="1" si="120"/>
        <v>350</v>
      </c>
      <c r="B1070" s="203">
        <f t="shared" ca="1" si="121"/>
        <v>41098</v>
      </c>
      <c r="C1070" s="304" t="str">
        <f t="shared" ca="1" si="122"/>
        <v>By Cash Rs/-2</v>
      </c>
      <c r="D1070" s="192">
        <f t="shared" ca="1" si="123"/>
        <v>2</v>
      </c>
      <c r="E1070" s="192">
        <f t="shared" ca="1" si="124"/>
        <v>0</v>
      </c>
      <c r="F1070" s="193">
        <f t="shared" ca="1" si="125"/>
        <v>0</v>
      </c>
      <c r="G1070" s="80">
        <f ca="1">IFERROR(IF(AND(ABS(SUMIFS(D$2:D1070,J$2:J1070,J1070)-SUMIFS(E$2:E1070,J$2:J1070,J1070)+VLOOKUP(J1070,Master!B$1:F$101,5,FALSE))&gt;1000,CD&lt;&gt;PD),"XXXXX",IFERROR(SUMIFS(D$2:D1070,J$2:J1070,J1070)-SUMIFS(E$2:E1070,J$2:J1070,J1070)+VLOOKUP(J1070,Master!B$1:F$101,5,FALSE),IF(H1070&gt;EOF,"","Balance"))),IF(H1070&gt;EOF,"","Balance"))</f>
        <v>2</v>
      </c>
      <c r="H1070" s="265">
        <f ca="1">IFERROR(IF(COUNTIF(H$2:H1069,H1069)&gt;VLOOKUP(H1069,LC,2,FALSE),H1069+1,H1069),"")</f>
        <v>63</v>
      </c>
      <c r="I1070" s="265">
        <f ca="1">IFERROR(VLOOKUP(H1070,IF(H1070=H1069,INDIRECT("JournalEntry!"&amp;JournalEntry!D$2214&amp;I1069+1&amp;JournalEntry!L$2214),INDIRECT("JournalEntry!"&amp;JournalEntry!C$2214)),2,FALSE),"")</f>
        <v>701</v>
      </c>
      <c r="J1070" s="191" t="str">
        <f t="shared" ca="1" si="119"/>
        <v> Meals - Business </v>
      </c>
    </row>
    <row r="1071" spans="1:10">
      <c r="A1071" s="205">
        <f t="shared" ca="1" si="120"/>
        <v>369</v>
      </c>
      <c r="B1071" s="203">
        <f t="shared" ca="1" si="121"/>
        <v>41224</v>
      </c>
      <c r="C1071" s="304" t="str">
        <f t="shared" ca="1" si="122"/>
        <v>By Cash Rs/-7</v>
      </c>
      <c r="D1071" s="192">
        <f t="shared" ca="1" si="123"/>
        <v>7</v>
      </c>
      <c r="E1071" s="192">
        <f t="shared" ca="1" si="124"/>
        <v>0</v>
      </c>
      <c r="F1071" s="193">
        <f t="shared" ca="1" si="125"/>
        <v>0</v>
      </c>
      <c r="G1071" s="80">
        <f ca="1">IFERROR(IF(AND(ABS(SUMIFS(D$2:D1071,J$2:J1071,J1071)-SUMIFS(E$2:E1071,J$2:J1071,J1071)+VLOOKUP(J1071,Master!B$1:F$101,5,FALSE))&gt;1000,CD&lt;&gt;PD),"XXXXX",IFERROR(SUMIFS(D$2:D1071,J$2:J1071,J1071)-SUMIFS(E$2:E1071,J$2:J1071,J1071)+VLOOKUP(J1071,Master!B$1:F$101,5,FALSE),IF(H1071&gt;EOF,"","Balance"))),IF(H1071&gt;EOF,"","Balance"))</f>
        <v>9</v>
      </c>
      <c r="H1071" s="265">
        <f ca="1">IFERROR(IF(COUNTIF(H$2:H1070,H1070)&gt;VLOOKUP(H1070,LC,2,FALSE),H1070+1,H1070),"")</f>
        <v>63</v>
      </c>
      <c r="I1071" s="265">
        <f ca="1">IFERROR(VLOOKUP(H1071,IF(H1071=H1070,INDIRECT("JournalEntry!"&amp;JournalEntry!D$2214&amp;I1070+1&amp;JournalEntry!L$2214),INDIRECT("JournalEntry!"&amp;JournalEntry!C$2214)),2,FALSE),"")</f>
        <v>739</v>
      </c>
      <c r="J1071" s="191" t="str">
        <f t="shared" ca="1" si="119"/>
        <v> Meals - Business </v>
      </c>
    </row>
    <row r="1072" spans="1:10">
      <c r="A1072" s="205">
        <f t="shared" ca="1" si="120"/>
        <v>388</v>
      </c>
      <c r="B1072" s="203">
        <f t="shared" ca="1" si="121"/>
        <v>41217</v>
      </c>
      <c r="C1072" s="304" t="str">
        <f t="shared" ca="1" si="122"/>
        <v>By Cash Rs/-9</v>
      </c>
      <c r="D1072" s="192">
        <f t="shared" ca="1" si="123"/>
        <v>9</v>
      </c>
      <c r="E1072" s="192">
        <f t="shared" ca="1" si="124"/>
        <v>0</v>
      </c>
      <c r="F1072" s="193">
        <f t="shared" ca="1" si="125"/>
        <v>0</v>
      </c>
      <c r="G1072" s="80">
        <f ca="1">IFERROR(IF(AND(ABS(SUMIFS(D$2:D1072,J$2:J1072,J1072)-SUMIFS(E$2:E1072,J$2:J1072,J1072)+VLOOKUP(J1072,Master!B$1:F$101,5,FALSE))&gt;1000,CD&lt;&gt;PD),"XXXXX",IFERROR(SUMIFS(D$2:D1072,J$2:J1072,J1072)-SUMIFS(E$2:E1072,J$2:J1072,J1072)+VLOOKUP(J1072,Master!B$1:F$101,5,FALSE),IF(H1072&gt;EOF,"","Balance"))),IF(H1072&gt;EOF,"","Balance"))</f>
        <v>18</v>
      </c>
      <c r="H1072" s="265">
        <f ca="1">IFERROR(IF(COUNTIF(H$2:H1071,H1071)&gt;VLOOKUP(H1071,LC,2,FALSE),H1071+1,H1071),"")</f>
        <v>63</v>
      </c>
      <c r="I1072" s="265">
        <f ca="1">IFERROR(VLOOKUP(H1072,IF(H1072=H1071,INDIRECT("JournalEntry!"&amp;JournalEntry!D$2214&amp;I1071+1&amp;JournalEntry!L$2214),INDIRECT("JournalEntry!"&amp;JournalEntry!C$2214)),2,FALSE),"")</f>
        <v>777</v>
      </c>
      <c r="J1072" s="191" t="str">
        <f t="shared" ca="1" si="119"/>
        <v> Meals - Business </v>
      </c>
    </row>
    <row r="1073" spans="1:10">
      <c r="A1073" s="205">
        <f t="shared" ca="1" si="120"/>
        <v>407</v>
      </c>
      <c r="B1073" s="203">
        <f t="shared" ca="1" si="121"/>
        <v>41020</v>
      </c>
      <c r="C1073" s="304" t="str">
        <f t="shared" ca="1" si="122"/>
        <v>By Cash Rs/-4</v>
      </c>
      <c r="D1073" s="192">
        <f t="shared" ca="1" si="123"/>
        <v>4</v>
      </c>
      <c r="E1073" s="192">
        <f t="shared" ca="1" si="124"/>
        <v>0</v>
      </c>
      <c r="F1073" s="193">
        <f t="shared" ca="1" si="125"/>
        <v>0</v>
      </c>
      <c r="G1073" s="80">
        <f ca="1">IFERROR(IF(AND(ABS(SUMIFS(D$2:D1073,J$2:J1073,J1073)-SUMIFS(E$2:E1073,J$2:J1073,J1073)+VLOOKUP(J1073,Master!B$1:F$101,5,FALSE))&gt;1000,CD&lt;&gt;PD),"XXXXX",IFERROR(SUMIFS(D$2:D1073,J$2:J1073,J1073)-SUMIFS(E$2:E1073,J$2:J1073,J1073)+VLOOKUP(J1073,Master!B$1:F$101,5,FALSE),IF(H1073&gt;EOF,"","Balance"))),IF(H1073&gt;EOF,"","Balance"))</f>
        <v>22</v>
      </c>
      <c r="H1073" s="265">
        <f ca="1">IFERROR(IF(COUNTIF(H$2:H1072,H1072)&gt;VLOOKUP(H1072,LC,2,FALSE),H1072+1,H1072),"")</f>
        <v>63</v>
      </c>
      <c r="I1073" s="265">
        <f ca="1">IFERROR(VLOOKUP(H1073,IF(H1073=H1072,INDIRECT("JournalEntry!"&amp;JournalEntry!D$2214&amp;I1072+1&amp;JournalEntry!L$2214),INDIRECT("JournalEntry!"&amp;JournalEntry!C$2214)),2,FALSE),"")</f>
        <v>815</v>
      </c>
      <c r="J1073" s="191" t="str">
        <f t="shared" ca="1" si="119"/>
        <v> Meals - Business </v>
      </c>
    </row>
    <row r="1074" spans="1:10">
      <c r="A1074" s="205">
        <f t="shared" ca="1" si="120"/>
        <v>426</v>
      </c>
      <c r="B1074" s="203">
        <f t="shared" ca="1" si="121"/>
        <v>41042</v>
      </c>
      <c r="C1074" s="304" t="str">
        <f t="shared" ca="1" si="122"/>
        <v>By Cash Rs/-9</v>
      </c>
      <c r="D1074" s="192">
        <f t="shared" ca="1" si="123"/>
        <v>9</v>
      </c>
      <c r="E1074" s="192">
        <f t="shared" ca="1" si="124"/>
        <v>0</v>
      </c>
      <c r="F1074" s="193">
        <f t="shared" ca="1" si="125"/>
        <v>0</v>
      </c>
      <c r="G1074" s="80">
        <f ca="1">IFERROR(IF(AND(ABS(SUMIFS(D$2:D1074,J$2:J1074,J1074)-SUMIFS(E$2:E1074,J$2:J1074,J1074)+VLOOKUP(J1074,Master!B$1:F$101,5,FALSE))&gt;1000,CD&lt;&gt;PD),"XXXXX",IFERROR(SUMIFS(D$2:D1074,J$2:J1074,J1074)-SUMIFS(E$2:E1074,J$2:J1074,J1074)+VLOOKUP(J1074,Master!B$1:F$101,5,FALSE),IF(H1074&gt;EOF,"","Balance"))),IF(H1074&gt;EOF,"","Balance"))</f>
        <v>31</v>
      </c>
      <c r="H1074" s="265">
        <f ca="1">IFERROR(IF(COUNTIF(H$2:H1073,H1073)&gt;VLOOKUP(H1073,LC,2,FALSE),H1073+1,H1073),"")</f>
        <v>63</v>
      </c>
      <c r="I1074" s="265">
        <f ca="1">IFERROR(VLOOKUP(H1074,IF(H1074=H1073,INDIRECT("JournalEntry!"&amp;JournalEntry!D$2214&amp;I1073+1&amp;JournalEntry!L$2214),INDIRECT("JournalEntry!"&amp;JournalEntry!C$2214)),2,FALSE),"")</f>
        <v>853</v>
      </c>
      <c r="J1074" s="191" t="str">
        <f t="shared" ca="1" si="119"/>
        <v> Meals - Business </v>
      </c>
    </row>
    <row r="1075" spans="1:10">
      <c r="A1075" s="205">
        <f t="shared" ca="1" si="120"/>
        <v>445</v>
      </c>
      <c r="B1075" s="203">
        <f t="shared" ca="1" si="121"/>
        <v>41046</v>
      </c>
      <c r="C1075" s="304" t="str">
        <f t="shared" ca="1" si="122"/>
        <v>By Cash Rs/-8</v>
      </c>
      <c r="D1075" s="192">
        <f t="shared" ca="1" si="123"/>
        <v>8</v>
      </c>
      <c r="E1075" s="192">
        <f t="shared" ca="1" si="124"/>
        <v>0</v>
      </c>
      <c r="F1075" s="193">
        <f t="shared" ca="1" si="125"/>
        <v>0</v>
      </c>
      <c r="G1075" s="80">
        <f ca="1">IFERROR(IF(AND(ABS(SUMIFS(D$2:D1075,J$2:J1075,J1075)-SUMIFS(E$2:E1075,J$2:J1075,J1075)+VLOOKUP(J1075,Master!B$1:F$101,5,FALSE))&gt;1000,CD&lt;&gt;PD),"XXXXX",IFERROR(SUMIFS(D$2:D1075,J$2:J1075,J1075)-SUMIFS(E$2:E1075,J$2:J1075,J1075)+VLOOKUP(J1075,Master!B$1:F$101,5,FALSE),IF(H1075&gt;EOF,"","Balance"))),IF(H1075&gt;EOF,"","Balance"))</f>
        <v>39</v>
      </c>
      <c r="H1075" s="265">
        <f ca="1">IFERROR(IF(COUNTIF(H$2:H1074,H1074)&gt;VLOOKUP(H1074,LC,2,FALSE),H1074+1,H1074),"")</f>
        <v>63</v>
      </c>
      <c r="I1075" s="265">
        <f ca="1">IFERROR(VLOOKUP(H1075,IF(H1075=H1074,INDIRECT("JournalEntry!"&amp;JournalEntry!D$2214&amp;I1074+1&amp;JournalEntry!L$2214),INDIRECT("JournalEntry!"&amp;JournalEntry!C$2214)),2,FALSE),"")</f>
        <v>891</v>
      </c>
      <c r="J1075" s="191" t="str">
        <f t="shared" ca="1" si="119"/>
        <v> Meals - Business </v>
      </c>
    </row>
    <row r="1076" spans="1:10">
      <c r="A1076" s="205">
        <f t="shared" ca="1" si="120"/>
        <v>464</v>
      </c>
      <c r="B1076" s="203">
        <f t="shared" ca="1" si="121"/>
        <v>41076</v>
      </c>
      <c r="C1076" s="304" t="str">
        <f t="shared" ca="1" si="122"/>
        <v>By Cash Rs/-7</v>
      </c>
      <c r="D1076" s="192">
        <f t="shared" ca="1" si="123"/>
        <v>7</v>
      </c>
      <c r="E1076" s="192">
        <f t="shared" ca="1" si="124"/>
        <v>0</v>
      </c>
      <c r="F1076" s="193">
        <f t="shared" ca="1" si="125"/>
        <v>0</v>
      </c>
      <c r="G1076" s="80">
        <f ca="1">IFERROR(IF(AND(ABS(SUMIFS(D$2:D1076,J$2:J1076,J1076)-SUMIFS(E$2:E1076,J$2:J1076,J1076)+VLOOKUP(J1076,Master!B$1:F$101,5,FALSE))&gt;1000,CD&lt;&gt;PD),"XXXXX",IFERROR(SUMIFS(D$2:D1076,J$2:J1076,J1076)-SUMIFS(E$2:E1076,J$2:J1076,J1076)+VLOOKUP(J1076,Master!B$1:F$101,5,FALSE),IF(H1076&gt;EOF,"","Balance"))),IF(H1076&gt;EOF,"","Balance"))</f>
        <v>46</v>
      </c>
      <c r="H1076" s="265">
        <f ca="1">IFERROR(IF(COUNTIF(H$2:H1075,H1075)&gt;VLOOKUP(H1075,LC,2,FALSE),H1075+1,H1075),"")</f>
        <v>63</v>
      </c>
      <c r="I1076" s="265">
        <f ca="1">IFERROR(VLOOKUP(H1076,IF(H1076=H1075,INDIRECT("JournalEntry!"&amp;JournalEntry!D$2214&amp;I1075+1&amp;JournalEntry!L$2214),INDIRECT("JournalEntry!"&amp;JournalEntry!C$2214)),2,FALSE),"")</f>
        <v>929</v>
      </c>
      <c r="J1076" s="191" t="str">
        <f t="shared" ca="1" si="119"/>
        <v> Meals - Business </v>
      </c>
    </row>
    <row r="1077" spans="1:10">
      <c r="A1077" s="205">
        <f t="shared" ca="1" si="120"/>
        <v>483</v>
      </c>
      <c r="B1077" s="203">
        <f t="shared" ca="1" si="121"/>
        <v>41245</v>
      </c>
      <c r="C1077" s="304" t="str">
        <f t="shared" ca="1" si="122"/>
        <v>By Cash Rs/-5</v>
      </c>
      <c r="D1077" s="192">
        <f t="shared" ca="1" si="123"/>
        <v>5</v>
      </c>
      <c r="E1077" s="192">
        <f t="shared" ca="1" si="124"/>
        <v>0</v>
      </c>
      <c r="F1077" s="193">
        <f t="shared" ca="1" si="125"/>
        <v>0</v>
      </c>
      <c r="G1077" s="80">
        <f ca="1">IFERROR(IF(AND(ABS(SUMIFS(D$2:D1077,J$2:J1077,J1077)-SUMIFS(E$2:E1077,J$2:J1077,J1077)+VLOOKUP(J1077,Master!B$1:F$101,5,FALSE))&gt;1000,CD&lt;&gt;PD),"XXXXX",IFERROR(SUMIFS(D$2:D1077,J$2:J1077,J1077)-SUMIFS(E$2:E1077,J$2:J1077,J1077)+VLOOKUP(J1077,Master!B$1:F$101,5,FALSE),IF(H1077&gt;EOF,"","Balance"))),IF(H1077&gt;EOF,"","Balance"))</f>
        <v>51</v>
      </c>
      <c r="H1077" s="265">
        <f ca="1">IFERROR(IF(COUNTIF(H$2:H1076,H1076)&gt;VLOOKUP(H1076,LC,2,FALSE),H1076+1,H1076),"")</f>
        <v>63</v>
      </c>
      <c r="I1077" s="265">
        <f ca="1">IFERROR(VLOOKUP(H1077,IF(H1077=H1076,INDIRECT("JournalEntry!"&amp;JournalEntry!D$2214&amp;I1076+1&amp;JournalEntry!L$2214),INDIRECT("JournalEntry!"&amp;JournalEntry!C$2214)),2,FALSE),"")</f>
        <v>967</v>
      </c>
      <c r="J1077" s="191" t="str">
        <f t="shared" ca="1" si="119"/>
        <v> Meals - Business </v>
      </c>
    </row>
    <row r="1078" spans="1:10">
      <c r="A1078" s="205">
        <f t="shared" ca="1" si="120"/>
        <v>0</v>
      </c>
      <c r="B1078" s="203" t="str">
        <f t="shared" ca="1" si="121"/>
        <v/>
      </c>
      <c r="C1078" s="304">
        <f t="shared" ca="1" si="122"/>
        <v>0</v>
      </c>
      <c r="D1078" s="192">
        <f t="shared" ca="1" si="123"/>
        <v>0</v>
      </c>
      <c r="E1078" s="192">
        <f t="shared" ca="1" si="124"/>
        <v>0</v>
      </c>
      <c r="F1078" s="193">
        <f t="shared" ca="1" si="125"/>
        <v>0</v>
      </c>
      <c r="G1078" s="80">
        <f ca="1">IFERROR(IF(AND(ABS(SUMIFS(D$2:D1078,J$2:J1078,J1078)-SUMIFS(E$2:E1078,J$2:J1078,J1078)+VLOOKUP(J1078,Master!B$1:F$101,5,FALSE))&gt;1000,CD&lt;&gt;PD),"XXXXX",IFERROR(SUMIFS(D$2:D1078,J$2:J1078,J1078)-SUMIFS(E$2:E1078,J$2:J1078,J1078)+VLOOKUP(J1078,Master!B$1:F$101,5,FALSE),IF(H1078&gt;EOF,"","Balance"))),IF(H1078&gt;EOF,"","Balance"))</f>
        <v>51</v>
      </c>
      <c r="H1078" s="265">
        <f ca="1">IFERROR(IF(COUNTIF(H$2:H1077,H1077)&gt;VLOOKUP(H1077,LC,2,FALSE),H1077+1,H1077),"")</f>
        <v>63</v>
      </c>
      <c r="I1078" s="265">
        <f ca="1">IFERROR(VLOOKUP(H1078,IF(H1078=H1077,INDIRECT("JournalEntry!"&amp;JournalEntry!D$2214&amp;I1077+1&amp;JournalEntry!L$2214),INDIRECT("JournalEntry!"&amp;JournalEntry!C$2214)),2,FALSE),"")</f>
        <v>2163</v>
      </c>
      <c r="J1078" s="191" t="str">
        <f t="shared" ca="1" si="119"/>
        <v> Meals - Business </v>
      </c>
    </row>
    <row r="1079" spans="1:10">
      <c r="A1079" s="205" t="str">
        <f t="shared" ca="1" si="120"/>
        <v>JNL No</v>
      </c>
      <c r="B1079" s="203" t="str">
        <f t="shared" ca="1" si="121"/>
        <v>Date</v>
      </c>
      <c r="C1079" s="304" t="str">
        <f t="shared" ca="1" si="122"/>
        <v>Particulars of  Parking Fees </v>
      </c>
      <c r="D1079" s="192" t="str">
        <f t="shared" ca="1" si="123"/>
        <v>Dr</v>
      </c>
      <c r="E1079" s="192" t="str">
        <f t="shared" ca="1" si="124"/>
        <v>Cr</v>
      </c>
      <c r="F1079" s="193" t="str">
        <f t="shared" ca="1" si="125"/>
        <v>Narration</v>
      </c>
      <c r="G1079" s="80" t="str">
        <f ca="1">IFERROR(IF(AND(ABS(SUMIFS(D$2:D1079,J$2:J1079,J1079)-SUMIFS(E$2:E1079,J$2:J1079,J1079)+VLOOKUP(J1079,Master!B$1:F$101,5,FALSE))&gt;1000,CD&lt;&gt;PD),"XXXXX",IFERROR(SUMIFS(D$2:D1079,J$2:J1079,J1079)-SUMIFS(E$2:E1079,J$2:J1079,J1079)+VLOOKUP(J1079,Master!B$1:F$101,5,FALSE),IF(H1079&gt;EOF,"","Balance"))),IF(H1079&gt;EOF,"","Balance"))</f>
        <v>Balance</v>
      </c>
      <c r="H1079" s="265">
        <f ca="1">IFERROR(IF(COUNTIF(H$2:H1078,H1078)&gt;VLOOKUP(H1078,LC,2,FALSE),H1078+1,H1078),"")</f>
        <v>63</v>
      </c>
      <c r="I1079" s="265" t="str">
        <f ca="1">IFERROR(VLOOKUP(H1079,IF(H1079=H1078,INDIRECT("JournalEntry!"&amp;JournalEntry!D$2214&amp;I1078+1&amp;JournalEntry!L$2214),INDIRECT("JournalEntry!"&amp;JournalEntry!C$2214)),2,FALSE),"")</f>
        <v/>
      </c>
      <c r="J1079" s="191" t="str">
        <f t="shared" ca="1" si="119"/>
        <v>Ledger</v>
      </c>
    </row>
    <row r="1080" spans="1:10">
      <c r="A1080" s="205">
        <f t="shared" ca="1" si="120"/>
        <v>185</v>
      </c>
      <c r="B1080" s="203">
        <f t="shared" ca="1" si="121"/>
        <v>41024</v>
      </c>
      <c r="C1080" s="304" t="str">
        <f t="shared" ca="1" si="122"/>
        <v>By Cash Rs/-9</v>
      </c>
      <c r="D1080" s="192">
        <f t="shared" ca="1" si="123"/>
        <v>9</v>
      </c>
      <c r="E1080" s="192">
        <f t="shared" ca="1" si="124"/>
        <v>0</v>
      </c>
      <c r="F1080" s="193">
        <f t="shared" ca="1" si="125"/>
        <v>0</v>
      </c>
      <c r="G1080" s="80">
        <f ca="1">IFERROR(IF(AND(ABS(SUMIFS(D$2:D1080,J$2:J1080,J1080)-SUMIFS(E$2:E1080,J$2:J1080,J1080)+VLOOKUP(J1080,Master!B$1:F$101,5,FALSE))&gt;1000,CD&lt;&gt;PD),"XXXXX",IFERROR(SUMIFS(D$2:D1080,J$2:J1080,J1080)-SUMIFS(E$2:E1080,J$2:J1080,J1080)+VLOOKUP(J1080,Master!B$1:F$101,5,FALSE),IF(H1080&gt;EOF,"","Balance"))),IF(H1080&gt;EOF,"","Balance"))</f>
        <v>9</v>
      </c>
      <c r="H1080" s="265">
        <f ca="1">IFERROR(IF(COUNTIF(H$2:H1079,H1079)&gt;VLOOKUP(H1079,LC,2,FALSE),H1079+1,H1079),"")</f>
        <v>64</v>
      </c>
      <c r="I1080" s="265">
        <f ca="1">IFERROR(VLOOKUP(H1080,IF(H1080=H1079,INDIRECT("JournalEntry!"&amp;JournalEntry!D$2214&amp;I1079+1&amp;JournalEntry!L$2214),INDIRECT("JournalEntry!"&amp;JournalEntry!C$2214)),2,FALSE),"")</f>
        <v>370</v>
      </c>
      <c r="J1080" s="191" t="str">
        <f t="shared" ca="1" si="119"/>
        <v> Parking Fees </v>
      </c>
    </row>
    <row r="1081" spans="1:10">
      <c r="A1081" s="205">
        <f t="shared" ca="1" si="120"/>
        <v>190</v>
      </c>
      <c r="B1081" s="203">
        <f t="shared" ca="1" si="121"/>
        <v>41159</v>
      </c>
      <c r="C1081" s="304" t="str">
        <f t="shared" ca="1" si="122"/>
        <v>By Cash Rs/-10</v>
      </c>
      <c r="D1081" s="192">
        <f t="shared" ca="1" si="123"/>
        <v>10</v>
      </c>
      <c r="E1081" s="192">
        <f t="shared" ca="1" si="124"/>
        <v>0</v>
      </c>
      <c r="F1081" s="193">
        <f t="shared" ca="1" si="125"/>
        <v>0</v>
      </c>
      <c r="G1081" s="80">
        <f ca="1">IFERROR(IF(AND(ABS(SUMIFS(D$2:D1081,J$2:J1081,J1081)-SUMIFS(E$2:E1081,J$2:J1081,J1081)+VLOOKUP(J1081,Master!B$1:F$101,5,FALSE))&gt;1000,CD&lt;&gt;PD),"XXXXX",IFERROR(SUMIFS(D$2:D1081,J$2:J1081,J1081)-SUMIFS(E$2:E1081,J$2:J1081,J1081)+VLOOKUP(J1081,Master!B$1:F$101,5,FALSE),IF(H1081&gt;EOF,"","Balance"))),IF(H1081&gt;EOF,"","Balance"))</f>
        <v>19</v>
      </c>
      <c r="H1081" s="265">
        <f ca="1">IFERROR(IF(COUNTIF(H$2:H1080,H1080)&gt;VLOOKUP(H1080,LC,2,FALSE),H1080+1,H1080),"")</f>
        <v>64</v>
      </c>
      <c r="I1081" s="265">
        <f ca="1">IFERROR(VLOOKUP(H1081,IF(H1081=H1080,INDIRECT("JournalEntry!"&amp;JournalEntry!D$2214&amp;I1080+1&amp;JournalEntry!L$2214),INDIRECT("JournalEntry!"&amp;JournalEntry!C$2214)),2,FALSE),"")</f>
        <v>380</v>
      </c>
      <c r="J1081" s="191" t="str">
        <f t="shared" ca="1" si="119"/>
        <v> Parking Fees </v>
      </c>
    </row>
    <row r="1082" spans="1:10">
      <c r="A1082" s="205">
        <f t="shared" ca="1" si="120"/>
        <v>195</v>
      </c>
      <c r="B1082" s="203">
        <f t="shared" ca="1" si="121"/>
        <v>41197</v>
      </c>
      <c r="C1082" s="304" t="str">
        <f t="shared" ca="1" si="122"/>
        <v>By Cash Rs/-10</v>
      </c>
      <c r="D1082" s="192">
        <f t="shared" ca="1" si="123"/>
        <v>10</v>
      </c>
      <c r="E1082" s="192">
        <f t="shared" ca="1" si="124"/>
        <v>0</v>
      </c>
      <c r="F1082" s="193">
        <f t="shared" ca="1" si="125"/>
        <v>0</v>
      </c>
      <c r="G1082" s="80">
        <f ca="1">IFERROR(IF(AND(ABS(SUMIFS(D$2:D1082,J$2:J1082,J1082)-SUMIFS(E$2:E1082,J$2:J1082,J1082)+VLOOKUP(J1082,Master!B$1:F$101,5,FALSE))&gt;1000,CD&lt;&gt;PD),"XXXXX",IFERROR(SUMIFS(D$2:D1082,J$2:J1082,J1082)-SUMIFS(E$2:E1082,J$2:J1082,J1082)+VLOOKUP(J1082,Master!B$1:F$101,5,FALSE),IF(H1082&gt;EOF,"","Balance"))),IF(H1082&gt;EOF,"","Balance"))</f>
        <v>29</v>
      </c>
      <c r="H1082" s="265">
        <f ca="1">IFERROR(IF(COUNTIF(H$2:H1081,H1081)&gt;VLOOKUP(H1081,LC,2,FALSE),H1081+1,H1081),"")</f>
        <v>64</v>
      </c>
      <c r="I1082" s="265">
        <f ca="1">IFERROR(VLOOKUP(H1082,IF(H1082=H1081,INDIRECT("JournalEntry!"&amp;JournalEntry!D$2214&amp;I1081+1&amp;JournalEntry!L$2214),INDIRECT("JournalEntry!"&amp;JournalEntry!C$2214)),2,FALSE),"")</f>
        <v>390</v>
      </c>
      <c r="J1082" s="191" t="str">
        <f t="shared" ca="1" si="119"/>
        <v> Parking Fees </v>
      </c>
    </row>
    <row r="1083" spans="1:10">
      <c r="A1083" s="205">
        <f t="shared" ca="1" si="120"/>
        <v>200</v>
      </c>
      <c r="B1083" s="203">
        <f t="shared" ca="1" si="121"/>
        <v>41127</v>
      </c>
      <c r="C1083" s="304" t="str">
        <f t="shared" ca="1" si="122"/>
        <v>By Cash Rs/-7</v>
      </c>
      <c r="D1083" s="192">
        <f t="shared" ca="1" si="123"/>
        <v>7</v>
      </c>
      <c r="E1083" s="192">
        <f t="shared" ca="1" si="124"/>
        <v>0</v>
      </c>
      <c r="F1083" s="193">
        <f t="shared" ca="1" si="125"/>
        <v>0</v>
      </c>
      <c r="G1083" s="80">
        <f ca="1">IFERROR(IF(AND(ABS(SUMIFS(D$2:D1083,J$2:J1083,J1083)-SUMIFS(E$2:E1083,J$2:J1083,J1083)+VLOOKUP(J1083,Master!B$1:F$101,5,FALSE))&gt;1000,CD&lt;&gt;PD),"XXXXX",IFERROR(SUMIFS(D$2:D1083,J$2:J1083,J1083)-SUMIFS(E$2:E1083,J$2:J1083,J1083)+VLOOKUP(J1083,Master!B$1:F$101,5,FALSE),IF(H1083&gt;EOF,"","Balance"))),IF(H1083&gt;EOF,"","Balance"))</f>
        <v>36</v>
      </c>
      <c r="H1083" s="265">
        <f ca="1">IFERROR(IF(COUNTIF(H$2:H1082,H1082)&gt;VLOOKUP(H1082,LC,2,FALSE),H1082+1,H1082),"")</f>
        <v>64</v>
      </c>
      <c r="I1083" s="265">
        <f ca="1">IFERROR(VLOOKUP(H1083,IF(H1083=H1082,INDIRECT("JournalEntry!"&amp;JournalEntry!D$2214&amp;I1082+1&amp;JournalEntry!L$2214),INDIRECT("JournalEntry!"&amp;JournalEntry!C$2214)),2,FALSE),"")</f>
        <v>400</v>
      </c>
      <c r="J1083" s="191" t="str">
        <f t="shared" ca="1" si="119"/>
        <v> Parking Fees </v>
      </c>
    </row>
    <row r="1084" spans="1:10">
      <c r="A1084" s="205">
        <f t="shared" ca="1" si="120"/>
        <v>205</v>
      </c>
      <c r="B1084" s="203">
        <f t="shared" ca="1" si="121"/>
        <v>41056</v>
      </c>
      <c r="C1084" s="304" t="str">
        <f t="shared" ca="1" si="122"/>
        <v>By Cash Rs/-9</v>
      </c>
      <c r="D1084" s="192">
        <f t="shared" ca="1" si="123"/>
        <v>9</v>
      </c>
      <c r="E1084" s="192">
        <f t="shared" ca="1" si="124"/>
        <v>0</v>
      </c>
      <c r="F1084" s="193">
        <f t="shared" ca="1" si="125"/>
        <v>0</v>
      </c>
      <c r="G1084" s="80">
        <f ca="1">IFERROR(IF(AND(ABS(SUMIFS(D$2:D1084,J$2:J1084,J1084)-SUMIFS(E$2:E1084,J$2:J1084,J1084)+VLOOKUP(J1084,Master!B$1:F$101,5,FALSE))&gt;1000,CD&lt;&gt;PD),"XXXXX",IFERROR(SUMIFS(D$2:D1084,J$2:J1084,J1084)-SUMIFS(E$2:E1084,J$2:J1084,J1084)+VLOOKUP(J1084,Master!B$1:F$101,5,FALSE),IF(H1084&gt;EOF,"","Balance"))),IF(H1084&gt;EOF,"","Balance"))</f>
        <v>45</v>
      </c>
      <c r="H1084" s="265">
        <f ca="1">IFERROR(IF(COUNTIF(H$2:H1083,H1083)&gt;VLOOKUP(H1083,LC,2,FALSE),H1083+1,H1083),"")</f>
        <v>64</v>
      </c>
      <c r="I1084" s="265">
        <f ca="1">IFERROR(VLOOKUP(H1084,IF(H1084=H1083,INDIRECT("JournalEntry!"&amp;JournalEntry!D$2214&amp;I1083+1&amp;JournalEntry!L$2214),INDIRECT("JournalEntry!"&amp;JournalEntry!C$2214)),2,FALSE),"")</f>
        <v>410</v>
      </c>
      <c r="J1084" s="191" t="str">
        <f t="shared" ca="1" si="119"/>
        <v> Parking Fees </v>
      </c>
    </row>
    <row r="1085" spans="1:10">
      <c r="A1085" s="205">
        <f t="shared" ca="1" si="120"/>
        <v>210</v>
      </c>
      <c r="B1085" s="203">
        <f t="shared" ca="1" si="121"/>
        <v>41136</v>
      </c>
      <c r="C1085" s="304" t="str">
        <f t="shared" ca="1" si="122"/>
        <v>By Cash Rs/-9</v>
      </c>
      <c r="D1085" s="192">
        <f t="shared" ca="1" si="123"/>
        <v>9</v>
      </c>
      <c r="E1085" s="192">
        <f t="shared" ca="1" si="124"/>
        <v>0</v>
      </c>
      <c r="F1085" s="193">
        <f t="shared" ca="1" si="125"/>
        <v>0</v>
      </c>
      <c r="G1085" s="80">
        <f ca="1">IFERROR(IF(AND(ABS(SUMIFS(D$2:D1085,J$2:J1085,J1085)-SUMIFS(E$2:E1085,J$2:J1085,J1085)+VLOOKUP(J1085,Master!B$1:F$101,5,FALSE))&gt;1000,CD&lt;&gt;PD),"XXXXX",IFERROR(SUMIFS(D$2:D1085,J$2:J1085,J1085)-SUMIFS(E$2:E1085,J$2:J1085,J1085)+VLOOKUP(J1085,Master!B$1:F$101,5,FALSE),IF(H1085&gt;EOF,"","Balance"))),IF(H1085&gt;EOF,"","Balance"))</f>
        <v>54</v>
      </c>
      <c r="H1085" s="265">
        <f ca="1">IFERROR(IF(COUNTIF(H$2:H1084,H1084)&gt;VLOOKUP(H1084,LC,2,FALSE),H1084+1,H1084),"")</f>
        <v>64</v>
      </c>
      <c r="I1085" s="265">
        <f ca="1">IFERROR(VLOOKUP(H1085,IF(H1085=H1084,INDIRECT("JournalEntry!"&amp;JournalEntry!D$2214&amp;I1084+1&amp;JournalEntry!L$2214),INDIRECT("JournalEntry!"&amp;JournalEntry!C$2214)),2,FALSE),"")</f>
        <v>420</v>
      </c>
      <c r="J1085" s="191" t="str">
        <f t="shared" ca="1" si="119"/>
        <v> Parking Fees </v>
      </c>
    </row>
    <row r="1086" spans="1:10">
      <c r="A1086" s="205">
        <f t="shared" ca="1" si="120"/>
        <v>215</v>
      </c>
      <c r="B1086" s="203">
        <f t="shared" ca="1" si="121"/>
        <v>41258</v>
      </c>
      <c r="C1086" s="304" t="str">
        <f t="shared" ca="1" si="122"/>
        <v>By Cash Rs/-4</v>
      </c>
      <c r="D1086" s="192">
        <f t="shared" ca="1" si="123"/>
        <v>4</v>
      </c>
      <c r="E1086" s="192">
        <f t="shared" ca="1" si="124"/>
        <v>0</v>
      </c>
      <c r="F1086" s="193">
        <f t="shared" ca="1" si="125"/>
        <v>0</v>
      </c>
      <c r="G1086" s="80">
        <f ca="1">IFERROR(IF(AND(ABS(SUMIFS(D$2:D1086,J$2:J1086,J1086)-SUMIFS(E$2:E1086,J$2:J1086,J1086)+VLOOKUP(J1086,Master!B$1:F$101,5,FALSE))&gt;1000,CD&lt;&gt;PD),"XXXXX",IFERROR(SUMIFS(D$2:D1086,J$2:J1086,J1086)-SUMIFS(E$2:E1086,J$2:J1086,J1086)+VLOOKUP(J1086,Master!B$1:F$101,5,FALSE),IF(H1086&gt;EOF,"","Balance"))),IF(H1086&gt;EOF,"","Balance"))</f>
        <v>58</v>
      </c>
      <c r="H1086" s="265">
        <f ca="1">IFERROR(IF(COUNTIF(H$2:H1085,H1085)&gt;VLOOKUP(H1085,LC,2,FALSE),H1085+1,H1085),"")</f>
        <v>64</v>
      </c>
      <c r="I1086" s="265">
        <f ca="1">IFERROR(VLOOKUP(H1086,IF(H1086=H1085,INDIRECT("JournalEntry!"&amp;JournalEntry!D$2214&amp;I1085+1&amp;JournalEntry!L$2214),INDIRECT("JournalEntry!"&amp;JournalEntry!C$2214)),2,FALSE),"")</f>
        <v>430</v>
      </c>
      <c r="J1086" s="191" t="str">
        <f t="shared" ca="1" si="119"/>
        <v> Parking Fees </v>
      </c>
    </row>
    <row r="1087" spans="1:10">
      <c r="A1087" s="205">
        <f t="shared" ca="1" si="120"/>
        <v>220</v>
      </c>
      <c r="B1087" s="203">
        <f t="shared" ca="1" si="121"/>
        <v>41039</v>
      </c>
      <c r="C1087" s="304" t="str">
        <f t="shared" ca="1" si="122"/>
        <v>By Cash Rs/-1</v>
      </c>
      <c r="D1087" s="192">
        <f t="shared" ca="1" si="123"/>
        <v>1</v>
      </c>
      <c r="E1087" s="192">
        <f t="shared" ca="1" si="124"/>
        <v>0</v>
      </c>
      <c r="F1087" s="193">
        <f t="shared" ca="1" si="125"/>
        <v>0</v>
      </c>
      <c r="G1087" s="80">
        <f ca="1">IFERROR(IF(AND(ABS(SUMIFS(D$2:D1087,J$2:J1087,J1087)-SUMIFS(E$2:E1087,J$2:J1087,J1087)+VLOOKUP(J1087,Master!B$1:F$101,5,FALSE))&gt;1000,CD&lt;&gt;PD),"XXXXX",IFERROR(SUMIFS(D$2:D1087,J$2:J1087,J1087)-SUMIFS(E$2:E1087,J$2:J1087,J1087)+VLOOKUP(J1087,Master!B$1:F$101,5,FALSE),IF(H1087&gt;EOF,"","Balance"))),IF(H1087&gt;EOF,"","Balance"))</f>
        <v>59</v>
      </c>
      <c r="H1087" s="265">
        <f ca="1">IFERROR(IF(COUNTIF(H$2:H1086,H1086)&gt;VLOOKUP(H1086,LC,2,FALSE),H1086+1,H1086),"")</f>
        <v>64</v>
      </c>
      <c r="I1087" s="265">
        <f ca="1">IFERROR(VLOOKUP(H1087,IF(H1087=H1086,INDIRECT("JournalEntry!"&amp;JournalEntry!D$2214&amp;I1086+1&amp;JournalEntry!L$2214),INDIRECT("JournalEntry!"&amp;JournalEntry!C$2214)),2,FALSE),"")</f>
        <v>440</v>
      </c>
      <c r="J1087" s="191" t="str">
        <f t="shared" ca="1" si="119"/>
        <v> Parking Fees </v>
      </c>
    </row>
    <row r="1088" spans="1:10">
      <c r="A1088" s="205">
        <f t="shared" ca="1" si="120"/>
        <v>225</v>
      </c>
      <c r="B1088" s="203">
        <f t="shared" ca="1" si="121"/>
        <v>41132</v>
      </c>
      <c r="C1088" s="304" t="str">
        <f t="shared" ca="1" si="122"/>
        <v>By Cash Rs/-1</v>
      </c>
      <c r="D1088" s="192">
        <f t="shared" ca="1" si="123"/>
        <v>1</v>
      </c>
      <c r="E1088" s="192">
        <f t="shared" ca="1" si="124"/>
        <v>0</v>
      </c>
      <c r="F1088" s="193">
        <f t="shared" ca="1" si="125"/>
        <v>0</v>
      </c>
      <c r="G1088" s="80">
        <f ca="1">IFERROR(IF(AND(ABS(SUMIFS(D$2:D1088,J$2:J1088,J1088)-SUMIFS(E$2:E1088,J$2:J1088,J1088)+VLOOKUP(J1088,Master!B$1:F$101,5,FALSE))&gt;1000,CD&lt;&gt;PD),"XXXXX",IFERROR(SUMIFS(D$2:D1088,J$2:J1088,J1088)-SUMIFS(E$2:E1088,J$2:J1088,J1088)+VLOOKUP(J1088,Master!B$1:F$101,5,FALSE),IF(H1088&gt;EOF,"","Balance"))),IF(H1088&gt;EOF,"","Balance"))</f>
        <v>60</v>
      </c>
      <c r="H1088" s="265">
        <f ca="1">IFERROR(IF(COUNTIF(H$2:H1087,H1087)&gt;VLOOKUP(H1087,LC,2,FALSE),H1087+1,H1087),"")</f>
        <v>64</v>
      </c>
      <c r="I1088" s="265">
        <f ca="1">IFERROR(VLOOKUP(H1088,IF(H1088=H1087,INDIRECT("JournalEntry!"&amp;JournalEntry!D$2214&amp;I1087+1&amp;JournalEntry!L$2214),INDIRECT("JournalEntry!"&amp;JournalEntry!C$2214)),2,FALSE),"")</f>
        <v>450</v>
      </c>
      <c r="J1088" s="191" t="str">
        <f t="shared" ca="1" si="119"/>
        <v> Parking Fees </v>
      </c>
    </row>
    <row r="1089" spans="1:10">
      <c r="A1089" s="205">
        <f t="shared" ca="1" si="120"/>
        <v>230</v>
      </c>
      <c r="B1089" s="203">
        <f t="shared" ca="1" si="121"/>
        <v>41251</v>
      </c>
      <c r="C1089" s="304" t="str">
        <f t="shared" ca="1" si="122"/>
        <v>By Cash Rs/-5</v>
      </c>
      <c r="D1089" s="192">
        <f t="shared" ca="1" si="123"/>
        <v>5</v>
      </c>
      <c r="E1089" s="192">
        <f t="shared" ca="1" si="124"/>
        <v>0</v>
      </c>
      <c r="F1089" s="193">
        <f t="shared" ca="1" si="125"/>
        <v>0</v>
      </c>
      <c r="G1089" s="80">
        <f ca="1">IFERROR(IF(AND(ABS(SUMIFS(D$2:D1089,J$2:J1089,J1089)-SUMIFS(E$2:E1089,J$2:J1089,J1089)+VLOOKUP(J1089,Master!B$1:F$101,5,FALSE))&gt;1000,CD&lt;&gt;PD),"XXXXX",IFERROR(SUMIFS(D$2:D1089,J$2:J1089,J1089)-SUMIFS(E$2:E1089,J$2:J1089,J1089)+VLOOKUP(J1089,Master!B$1:F$101,5,FALSE),IF(H1089&gt;EOF,"","Balance"))),IF(H1089&gt;EOF,"","Balance"))</f>
        <v>65</v>
      </c>
      <c r="H1089" s="265">
        <f ca="1">IFERROR(IF(COUNTIF(H$2:H1088,H1088)&gt;VLOOKUP(H1088,LC,2,FALSE),H1088+1,H1088),"")</f>
        <v>64</v>
      </c>
      <c r="I1089" s="265">
        <f ca="1">IFERROR(VLOOKUP(H1089,IF(H1089=H1088,INDIRECT("JournalEntry!"&amp;JournalEntry!D$2214&amp;I1088+1&amp;JournalEntry!L$2214),INDIRECT("JournalEntry!"&amp;JournalEntry!C$2214)),2,FALSE),"")</f>
        <v>460</v>
      </c>
      <c r="J1089" s="191" t="str">
        <f t="shared" ca="1" si="119"/>
        <v> Parking Fees </v>
      </c>
    </row>
    <row r="1090" spans="1:10">
      <c r="A1090" s="205">
        <f t="shared" ca="1" si="120"/>
        <v>235</v>
      </c>
      <c r="B1090" s="203">
        <f t="shared" ca="1" si="121"/>
        <v>41247</v>
      </c>
      <c r="C1090" s="304" t="str">
        <f t="shared" ca="1" si="122"/>
        <v>By Cash Rs/-4</v>
      </c>
      <c r="D1090" s="192">
        <f t="shared" ca="1" si="123"/>
        <v>4</v>
      </c>
      <c r="E1090" s="192">
        <f t="shared" ca="1" si="124"/>
        <v>0</v>
      </c>
      <c r="F1090" s="193">
        <f t="shared" ca="1" si="125"/>
        <v>0</v>
      </c>
      <c r="G1090" s="80">
        <f ca="1">IFERROR(IF(AND(ABS(SUMIFS(D$2:D1090,J$2:J1090,J1090)-SUMIFS(E$2:E1090,J$2:J1090,J1090)+VLOOKUP(J1090,Master!B$1:F$101,5,FALSE))&gt;1000,CD&lt;&gt;PD),"XXXXX",IFERROR(SUMIFS(D$2:D1090,J$2:J1090,J1090)-SUMIFS(E$2:E1090,J$2:J1090,J1090)+VLOOKUP(J1090,Master!B$1:F$101,5,FALSE),IF(H1090&gt;EOF,"","Balance"))),IF(H1090&gt;EOF,"","Balance"))</f>
        <v>69</v>
      </c>
      <c r="H1090" s="265">
        <f ca="1">IFERROR(IF(COUNTIF(H$2:H1089,H1089)&gt;VLOOKUP(H1089,LC,2,FALSE),H1089+1,H1089),"")</f>
        <v>64</v>
      </c>
      <c r="I1090" s="265">
        <f ca="1">IFERROR(VLOOKUP(H1090,IF(H1090=H1089,INDIRECT("JournalEntry!"&amp;JournalEntry!D$2214&amp;I1089+1&amp;JournalEntry!L$2214),INDIRECT("JournalEntry!"&amp;JournalEntry!C$2214)),2,FALSE),"")</f>
        <v>470</v>
      </c>
      <c r="J1090" s="191" t="str">
        <f t="shared" ref="J1090:J1153" ca="1" si="126">IFERROR(INDIRECT("JournalEntry!c"&amp;I1090),IF(H1090&gt;EOF,"","Ledger"))</f>
        <v> Parking Fees </v>
      </c>
    </row>
    <row r="1091" spans="1:10">
      <c r="A1091" s="205">
        <f t="shared" ca="1" si="120"/>
        <v>240</v>
      </c>
      <c r="B1091" s="203">
        <f t="shared" ca="1" si="121"/>
        <v>41221</v>
      </c>
      <c r="C1091" s="304" t="str">
        <f t="shared" ca="1" si="122"/>
        <v>By Cash Rs/-5</v>
      </c>
      <c r="D1091" s="192">
        <f t="shared" ca="1" si="123"/>
        <v>5</v>
      </c>
      <c r="E1091" s="192">
        <f t="shared" ca="1" si="124"/>
        <v>0</v>
      </c>
      <c r="F1091" s="193">
        <f t="shared" ca="1" si="125"/>
        <v>0</v>
      </c>
      <c r="G1091" s="80">
        <f ca="1">IFERROR(IF(AND(ABS(SUMIFS(D$2:D1091,J$2:J1091,J1091)-SUMIFS(E$2:E1091,J$2:J1091,J1091)+VLOOKUP(J1091,Master!B$1:F$101,5,FALSE))&gt;1000,CD&lt;&gt;PD),"XXXXX",IFERROR(SUMIFS(D$2:D1091,J$2:J1091,J1091)-SUMIFS(E$2:E1091,J$2:J1091,J1091)+VLOOKUP(J1091,Master!B$1:F$101,5,FALSE),IF(H1091&gt;EOF,"","Balance"))),IF(H1091&gt;EOF,"","Balance"))</f>
        <v>74</v>
      </c>
      <c r="H1091" s="265">
        <f ca="1">IFERROR(IF(COUNTIF(H$2:H1090,H1090)&gt;VLOOKUP(H1090,LC,2,FALSE),H1090+1,H1090),"")</f>
        <v>64</v>
      </c>
      <c r="I1091" s="265">
        <f ca="1">IFERROR(VLOOKUP(H1091,IF(H1091=H1090,INDIRECT("JournalEntry!"&amp;JournalEntry!D$2214&amp;I1090+1&amp;JournalEntry!L$2214),INDIRECT("JournalEntry!"&amp;JournalEntry!C$2214)),2,FALSE),"")</f>
        <v>480</v>
      </c>
      <c r="J1091" s="191" t="str">
        <f t="shared" ca="1" si="126"/>
        <v> Parking Fees </v>
      </c>
    </row>
    <row r="1092" spans="1:10">
      <c r="A1092" s="205">
        <f t="shared" ca="1" si="120"/>
        <v>245</v>
      </c>
      <c r="B1092" s="203">
        <f t="shared" ca="1" si="121"/>
        <v>41160</v>
      </c>
      <c r="C1092" s="304" t="str">
        <f t="shared" ca="1" si="122"/>
        <v>By Cash Rs/-8</v>
      </c>
      <c r="D1092" s="192">
        <f t="shared" ca="1" si="123"/>
        <v>8</v>
      </c>
      <c r="E1092" s="192">
        <f t="shared" ca="1" si="124"/>
        <v>0</v>
      </c>
      <c r="F1092" s="193">
        <f t="shared" ca="1" si="125"/>
        <v>0</v>
      </c>
      <c r="G1092" s="80">
        <f ca="1">IFERROR(IF(AND(ABS(SUMIFS(D$2:D1092,J$2:J1092,J1092)-SUMIFS(E$2:E1092,J$2:J1092,J1092)+VLOOKUP(J1092,Master!B$1:F$101,5,FALSE))&gt;1000,CD&lt;&gt;PD),"XXXXX",IFERROR(SUMIFS(D$2:D1092,J$2:J1092,J1092)-SUMIFS(E$2:E1092,J$2:J1092,J1092)+VLOOKUP(J1092,Master!B$1:F$101,5,FALSE),IF(H1092&gt;EOF,"","Balance"))),IF(H1092&gt;EOF,"","Balance"))</f>
        <v>82</v>
      </c>
      <c r="H1092" s="265">
        <f ca="1">IFERROR(IF(COUNTIF(H$2:H1091,H1091)&gt;VLOOKUP(H1091,LC,2,FALSE),H1091+1,H1091),"")</f>
        <v>64</v>
      </c>
      <c r="I1092" s="265">
        <f ca="1">IFERROR(VLOOKUP(H1092,IF(H1092=H1091,INDIRECT("JournalEntry!"&amp;JournalEntry!D$2214&amp;I1091+1&amp;JournalEntry!L$2214),INDIRECT("JournalEntry!"&amp;JournalEntry!C$2214)),2,FALSE),"")</f>
        <v>490</v>
      </c>
      <c r="J1092" s="191" t="str">
        <f t="shared" ca="1" si="126"/>
        <v> Parking Fees </v>
      </c>
    </row>
    <row r="1093" spans="1:10">
      <c r="A1093" s="205">
        <f t="shared" ca="1" si="120"/>
        <v>250</v>
      </c>
      <c r="B1093" s="203">
        <f t="shared" ca="1" si="121"/>
        <v>41010</v>
      </c>
      <c r="C1093" s="304" t="str">
        <f t="shared" ca="1" si="122"/>
        <v>By Cash Rs/-7</v>
      </c>
      <c r="D1093" s="192">
        <f t="shared" ca="1" si="123"/>
        <v>7</v>
      </c>
      <c r="E1093" s="192">
        <f t="shared" ca="1" si="124"/>
        <v>0</v>
      </c>
      <c r="F1093" s="193">
        <f t="shared" ca="1" si="125"/>
        <v>0</v>
      </c>
      <c r="G1093" s="80">
        <f ca="1">IFERROR(IF(AND(ABS(SUMIFS(D$2:D1093,J$2:J1093,J1093)-SUMIFS(E$2:E1093,J$2:J1093,J1093)+VLOOKUP(J1093,Master!B$1:F$101,5,FALSE))&gt;1000,CD&lt;&gt;PD),"XXXXX",IFERROR(SUMIFS(D$2:D1093,J$2:J1093,J1093)-SUMIFS(E$2:E1093,J$2:J1093,J1093)+VLOOKUP(J1093,Master!B$1:F$101,5,FALSE),IF(H1093&gt;EOF,"","Balance"))),IF(H1093&gt;EOF,"","Balance"))</f>
        <v>89</v>
      </c>
      <c r="H1093" s="265">
        <f ca="1">IFERROR(IF(COUNTIF(H$2:H1092,H1092)&gt;VLOOKUP(H1092,LC,2,FALSE),H1092+1,H1092),"")</f>
        <v>64</v>
      </c>
      <c r="I1093" s="265">
        <f ca="1">IFERROR(VLOOKUP(H1093,IF(H1093=H1092,INDIRECT("JournalEntry!"&amp;JournalEntry!D$2214&amp;I1092+1&amp;JournalEntry!L$2214),INDIRECT("JournalEntry!"&amp;JournalEntry!C$2214)),2,FALSE),"")</f>
        <v>500</v>
      </c>
      <c r="J1093" s="191" t="str">
        <f t="shared" ca="1" si="126"/>
        <v> Parking Fees </v>
      </c>
    </row>
    <row r="1094" spans="1:10">
      <c r="A1094" s="205">
        <f t="shared" ca="1" si="120"/>
        <v>255</v>
      </c>
      <c r="B1094" s="203">
        <f t="shared" ca="1" si="121"/>
        <v>41047</v>
      </c>
      <c r="C1094" s="304" t="str">
        <f t="shared" ca="1" si="122"/>
        <v>By Cash Rs/-2</v>
      </c>
      <c r="D1094" s="192">
        <f t="shared" ca="1" si="123"/>
        <v>2</v>
      </c>
      <c r="E1094" s="192">
        <f t="shared" ca="1" si="124"/>
        <v>0</v>
      </c>
      <c r="F1094" s="193">
        <f t="shared" ca="1" si="125"/>
        <v>0</v>
      </c>
      <c r="G1094" s="80">
        <f ca="1">IFERROR(IF(AND(ABS(SUMIFS(D$2:D1094,J$2:J1094,J1094)-SUMIFS(E$2:E1094,J$2:J1094,J1094)+VLOOKUP(J1094,Master!B$1:F$101,5,FALSE))&gt;1000,CD&lt;&gt;PD),"XXXXX",IFERROR(SUMIFS(D$2:D1094,J$2:J1094,J1094)-SUMIFS(E$2:E1094,J$2:J1094,J1094)+VLOOKUP(J1094,Master!B$1:F$101,5,FALSE),IF(H1094&gt;EOF,"","Balance"))),IF(H1094&gt;EOF,"","Balance"))</f>
        <v>91</v>
      </c>
      <c r="H1094" s="265">
        <f ca="1">IFERROR(IF(COUNTIF(H$2:H1093,H1093)&gt;VLOOKUP(H1093,LC,2,FALSE),H1093+1,H1093),"")</f>
        <v>64</v>
      </c>
      <c r="I1094" s="265">
        <f ca="1">IFERROR(VLOOKUP(H1094,IF(H1094=H1093,INDIRECT("JournalEntry!"&amp;JournalEntry!D$2214&amp;I1093+1&amp;JournalEntry!L$2214),INDIRECT("JournalEntry!"&amp;JournalEntry!C$2214)),2,FALSE),"")</f>
        <v>510</v>
      </c>
      <c r="J1094" s="191" t="str">
        <f t="shared" ca="1" si="126"/>
        <v> Parking Fees </v>
      </c>
    </row>
    <row r="1095" spans="1:10">
      <c r="A1095" s="205">
        <f t="shared" ca="1" si="120"/>
        <v>260</v>
      </c>
      <c r="B1095" s="203">
        <f t="shared" ca="1" si="121"/>
        <v>41016</v>
      </c>
      <c r="C1095" s="304" t="str">
        <f t="shared" ca="1" si="122"/>
        <v>By Cash Rs/-6</v>
      </c>
      <c r="D1095" s="192">
        <f t="shared" ca="1" si="123"/>
        <v>6</v>
      </c>
      <c r="E1095" s="192">
        <f t="shared" ca="1" si="124"/>
        <v>0</v>
      </c>
      <c r="F1095" s="193">
        <f t="shared" ca="1" si="125"/>
        <v>0</v>
      </c>
      <c r="G1095" s="80">
        <f ca="1">IFERROR(IF(AND(ABS(SUMIFS(D$2:D1095,J$2:J1095,J1095)-SUMIFS(E$2:E1095,J$2:J1095,J1095)+VLOOKUP(J1095,Master!B$1:F$101,5,FALSE))&gt;1000,CD&lt;&gt;PD),"XXXXX",IFERROR(SUMIFS(D$2:D1095,J$2:J1095,J1095)-SUMIFS(E$2:E1095,J$2:J1095,J1095)+VLOOKUP(J1095,Master!B$1:F$101,5,FALSE),IF(H1095&gt;EOF,"","Balance"))),IF(H1095&gt;EOF,"","Balance"))</f>
        <v>97</v>
      </c>
      <c r="H1095" s="265">
        <f ca="1">IFERROR(IF(COUNTIF(H$2:H1094,H1094)&gt;VLOOKUP(H1094,LC,2,FALSE),H1094+1,H1094),"")</f>
        <v>64</v>
      </c>
      <c r="I1095" s="265">
        <f ca="1">IFERROR(VLOOKUP(H1095,IF(H1095=H1094,INDIRECT("JournalEntry!"&amp;JournalEntry!D$2214&amp;I1094+1&amp;JournalEntry!L$2214),INDIRECT("JournalEntry!"&amp;JournalEntry!C$2214)),2,FALSE),"")</f>
        <v>520</v>
      </c>
      <c r="J1095" s="191" t="str">
        <f t="shared" ca="1" si="126"/>
        <v> Parking Fees </v>
      </c>
    </row>
    <row r="1096" spans="1:10">
      <c r="A1096" s="205">
        <f t="shared" ca="1" si="120"/>
        <v>265</v>
      </c>
      <c r="B1096" s="203">
        <f t="shared" ca="1" si="121"/>
        <v>41055</v>
      </c>
      <c r="C1096" s="304" t="str">
        <f t="shared" ca="1" si="122"/>
        <v>By Cash Rs/-1</v>
      </c>
      <c r="D1096" s="192">
        <f t="shared" ca="1" si="123"/>
        <v>1</v>
      </c>
      <c r="E1096" s="192">
        <f t="shared" ca="1" si="124"/>
        <v>0</v>
      </c>
      <c r="F1096" s="193">
        <f t="shared" ca="1" si="125"/>
        <v>0</v>
      </c>
      <c r="G1096" s="80">
        <f ca="1">IFERROR(IF(AND(ABS(SUMIFS(D$2:D1096,J$2:J1096,J1096)-SUMIFS(E$2:E1096,J$2:J1096,J1096)+VLOOKUP(J1096,Master!B$1:F$101,5,FALSE))&gt;1000,CD&lt;&gt;PD),"XXXXX",IFERROR(SUMIFS(D$2:D1096,J$2:J1096,J1096)-SUMIFS(E$2:E1096,J$2:J1096,J1096)+VLOOKUP(J1096,Master!B$1:F$101,5,FALSE),IF(H1096&gt;EOF,"","Balance"))),IF(H1096&gt;EOF,"","Balance"))</f>
        <v>98</v>
      </c>
      <c r="H1096" s="265">
        <f ca="1">IFERROR(IF(COUNTIF(H$2:H1095,H1095)&gt;VLOOKUP(H1095,LC,2,FALSE),H1095+1,H1095),"")</f>
        <v>64</v>
      </c>
      <c r="I1096" s="265">
        <f ca="1">IFERROR(VLOOKUP(H1096,IF(H1096=H1095,INDIRECT("JournalEntry!"&amp;JournalEntry!D$2214&amp;I1095+1&amp;JournalEntry!L$2214),INDIRECT("JournalEntry!"&amp;JournalEntry!C$2214)),2,FALSE),"")</f>
        <v>530</v>
      </c>
      <c r="J1096" s="191" t="str">
        <f t="shared" ca="1" si="126"/>
        <v> Parking Fees </v>
      </c>
    </row>
    <row r="1097" spans="1:10">
      <c r="A1097" s="205">
        <f t="shared" ca="1" si="120"/>
        <v>270</v>
      </c>
      <c r="B1097" s="203">
        <f t="shared" ca="1" si="121"/>
        <v>41022</v>
      </c>
      <c r="C1097" s="304" t="str">
        <f t="shared" ca="1" si="122"/>
        <v>By Cash Rs/-6</v>
      </c>
      <c r="D1097" s="192">
        <f t="shared" ca="1" si="123"/>
        <v>6</v>
      </c>
      <c r="E1097" s="192">
        <f t="shared" ca="1" si="124"/>
        <v>0</v>
      </c>
      <c r="F1097" s="193">
        <f t="shared" ca="1" si="125"/>
        <v>0</v>
      </c>
      <c r="G1097" s="80">
        <f ca="1">IFERROR(IF(AND(ABS(SUMIFS(D$2:D1097,J$2:J1097,J1097)-SUMIFS(E$2:E1097,J$2:J1097,J1097)+VLOOKUP(J1097,Master!B$1:F$101,5,FALSE))&gt;1000,CD&lt;&gt;PD),"XXXXX",IFERROR(SUMIFS(D$2:D1097,J$2:J1097,J1097)-SUMIFS(E$2:E1097,J$2:J1097,J1097)+VLOOKUP(J1097,Master!B$1:F$101,5,FALSE),IF(H1097&gt;EOF,"","Balance"))),IF(H1097&gt;EOF,"","Balance"))</f>
        <v>104</v>
      </c>
      <c r="H1097" s="265">
        <f ca="1">IFERROR(IF(COUNTIF(H$2:H1096,H1096)&gt;VLOOKUP(H1096,LC,2,FALSE),H1096+1,H1096),"")</f>
        <v>64</v>
      </c>
      <c r="I1097" s="265">
        <f ca="1">IFERROR(VLOOKUP(H1097,IF(H1097=H1096,INDIRECT("JournalEntry!"&amp;JournalEntry!D$2214&amp;I1096+1&amp;JournalEntry!L$2214),INDIRECT("JournalEntry!"&amp;JournalEntry!C$2214)),2,FALSE),"")</f>
        <v>540</v>
      </c>
      <c r="J1097" s="191" t="str">
        <f t="shared" ca="1" si="126"/>
        <v> Parking Fees </v>
      </c>
    </row>
    <row r="1098" spans="1:10">
      <c r="A1098" s="205">
        <f t="shared" ca="1" si="120"/>
        <v>275</v>
      </c>
      <c r="B1098" s="203">
        <f t="shared" ca="1" si="121"/>
        <v>41173</v>
      </c>
      <c r="C1098" s="304" t="str">
        <f t="shared" ca="1" si="122"/>
        <v>By Cash Rs/-2</v>
      </c>
      <c r="D1098" s="192">
        <f t="shared" ca="1" si="123"/>
        <v>2</v>
      </c>
      <c r="E1098" s="192">
        <f t="shared" ca="1" si="124"/>
        <v>0</v>
      </c>
      <c r="F1098" s="193">
        <f t="shared" ca="1" si="125"/>
        <v>0</v>
      </c>
      <c r="G1098" s="80">
        <f ca="1">IFERROR(IF(AND(ABS(SUMIFS(D$2:D1098,J$2:J1098,J1098)-SUMIFS(E$2:E1098,J$2:J1098,J1098)+VLOOKUP(J1098,Master!B$1:F$101,5,FALSE))&gt;1000,CD&lt;&gt;PD),"XXXXX",IFERROR(SUMIFS(D$2:D1098,J$2:J1098,J1098)-SUMIFS(E$2:E1098,J$2:J1098,J1098)+VLOOKUP(J1098,Master!B$1:F$101,5,FALSE),IF(H1098&gt;EOF,"","Balance"))),IF(H1098&gt;EOF,"","Balance"))</f>
        <v>106</v>
      </c>
      <c r="H1098" s="265">
        <f ca="1">IFERROR(IF(COUNTIF(H$2:H1097,H1097)&gt;VLOOKUP(H1097,LC,2,FALSE),H1097+1,H1097),"")</f>
        <v>64</v>
      </c>
      <c r="I1098" s="265">
        <f ca="1">IFERROR(VLOOKUP(H1098,IF(H1098=H1097,INDIRECT("JournalEntry!"&amp;JournalEntry!D$2214&amp;I1097+1&amp;JournalEntry!L$2214),INDIRECT("JournalEntry!"&amp;JournalEntry!C$2214)),2,FALSE),"")</f>
        <v>550</v>
      </c>
      <c r="J1098" s="191" t="str">
        <f t="shared" ca="1" si="126"/>
        <v> Parking Fees </v>
      </c>
    </row>
    <row r="1099" spans="1:10">
      <c r="A1099" s="205">
        <f t="shared" ca="1" si="120"/>
        <v>280</v>
      </c>
      <c r="B1099" s="203">
        <f t="shared" ca="1" si="121"/>
        <v>41269</v>
      </c>
      <c r="C1099" s="304" t="str">
        <f t="shared" ca="1" si="122"/>
        <v>By Cash Rs/-6</v>
      </c>
      <c r="D1099" s="192">
        <f t="shared" ca="1" si="123"/>
        <v>6</v>
      </c>
      <c r="E1099" s="192">
        <f t="shared" ca="1" si="124"/>
        <v>0</v>
      </c>
      <c r="F1099" s="193">
        <f t="shared" ca="1" si="125"/>
        <v>0</v>
      </c>
      <c r="G1099" s="80">
        <f ca="1">IFERROR(IF(AND(ABS(SUMIFS(D$2:D1099,J$2:J1099,J1099)-SUMIFS(E$2:E1099,J$2:J1099,J1099)+VLOOKUP(J1099,Master!B$1:F$101,5,FALSE))&gt;1000,CD&lt;&gt;PD),"XXXXX",IFERROR(SUMIFS(D$2:D1099,J$2:J1099,J1099)-SUMIFS(E$2:E1099,J$2:J1099,J1099)+VLOOKUP(J1099,Master!B$1:F$101,5,FALSE),IF(H1099&gt;EOF,"","Balance"))),IF(H1099&gt;EOF,"","Balance"))</f>
        <v>112</v>
      </c>
      <c r="H1099" s="265">
        <f ca="1">IFERROR(IF(COUNTIF(H$2:H1098,H1098)&gt;VLOOKUP(H1098,LC,2,FALSE),H1098+1,H1098),"")</f>
        <v>64</v>
      </c>
      <c r="I1099" s="265">
        <f ca="1">IFERROR(VLOOKUP(H1099,IF(H1099=H1098,INDIRECT("JournalEntry!"&amp;JournalEntry!D$2214&amp;I1098+1&amp;JournalEntry!L$2214),INDIRECT("JournalEntry!"&amp;JournalEntry!C$2214)),2,FALSE),"")</f>
        <v>560</v>
      </c>
      <c r="J1099" s="191" t="str">
        <f t="shared" ca="1" si="126"/>
        <v> Parking Fees </v>
      </c>
    </row>
    <row r="1100" spans="1:10">
      <c r="A1100" s="205">
        <f t="shared" ca="1" si="120"/>
        <v>285</v>
      </c>
      <c r="B1100" s="203">
        <f t="shared" ca="1" si="121"/>
        <v>41143</v>
      </c>
      <c r="C1100" s="304" t="str">
        <f t="shared" ca="1" si="122"/>
        <v>By Cash Rs/-6</v>
      </c>
      <c r="D1100" s="192">
        <f t="shared" ca="1" si="123"/>
        <v>6</v>
      </c>
      <c r="E1100" s="192">
        <f t="shared" ca="1" si="124"/>
        <v>0</v>
      </c>
      <c r="F1100" s="193">
        <f t="shared" ca="1" si="125"/>
        <v>0</v>
      </c>
      <c r="G1100" s="80">
        <f ca="1">IFERROR(IF(AND(ABS(SUMIFS(D$2:D1100,J$2:J1100,J1100)-SUMIFS(E$2:E1100,J$2:J1100,J1100)+VLOOKUP(J1100,Master!B$1:F$101,5,FALSE))&gt;1000,CD&lt;&gt;PD),"XXXXX",IFERROR(SUMIFS(D$2:D1100,J$2:J1100,J1100)-SUMIFS(E$2:E1100,J$2:J1100,J1100)+VLOOKUP(J1100,Master!B$1:F$101,5,FALSE),IF(H1100&gt;EOF,"","Balance"))),IF(H1100&gt;EOF,"","Balance"))</f>
        <v>118</v>
      </c>
      <c r="H1100" s="265">
        <f ca="1">IFERROR(IF(COUNTIF(H$2:H1099,H1099)&gt;VLOOKUP(H1099,LC,2,FALSE),H1099+1,H1099),"")</f>
        <v>64</v>
      </c>
      <c r="I1100" s="265">
        <f ca="1">IFERROR(VLOOKUP(H1100,IF(H1100=H1099,INDIRECT("JournalEntry!"&amp;JournalEntry!D$2214&amp;I1099+1&amp;JournalEntry!L$2214),INDIRECT("JournalEntry!"&amp;JournalEntry!C$2214)),2,FALSE),"")</f>
        <v>570</v>
      </c>
      <c r="J1100" s="191" t="str">
        <f t="shared" ca="1" si="126"/>
        <v> Parking Fees </v>
      </c>
    </row>
    <row r="1101" spans="1:10">
      <c r="A1101" s="205">
        <f t="shared" ca="1" si="120"/>
        <v>290</v>
      </c>
      <c r="B1101" s="203">
        <f t="shared" ca="1" si="121"/>
        <v>41066</v>
      </c>
      <c r="C1101" s="304" t="str">
        <f t="shared" ca="1" si="122"/>
        <v>By Cash Rs/-6</v>
      </c>
      <c r="D1101" s="192">
        <f t="shared" ca="1" si="123"/>
        <v>6</v>
      </c>
      <c r="E1101" s="192">
        <f t="shared" ca="1" si="124"/>
        <v>0</v>
      </c>
      <c r="F1101" s="193">
        <f t="shared" ca="1" si="125"/>
        <v>0</v>
      </c>
      <c r="G1101" s="80">
        <f ca="1">IFERROR(IF(AND(ABS(SUMIFS(D$2:D1101,J$2:J1101,J1101)-SUMIFS(E$2:E1101,J$2:J1101,J1101)+VLOOKUP(J1101,Master!B$1:F$101,5,FALSE))&gt;1000,CD&lt;&gt;PD),"XXXXX",IFERROR(SUMIFS(D$2:D1101,J$2:J1101,J1101)-SUMIFS(E$2:E1101,J$2:J1101,J1101)+VLOOKUP(J1101,Master!B$1:F$101,5,FALSE),IF(H1101&gt;EOF,"","Balance"))),IF(H1101&gt;EOF,"","Balance"))</f>
        <v>124</v>
      </c>
      <c r="H1101" s="265">
        <f ca="1">IFERROR(IF(COUNTIF(H$2:H1100,H1100)&gt;VLOOKUP(H1100,LC,2,FALSE),H1100+1,H1100),"")</f>
        <v>64</v>
      </c>
      <c r="I1101" s="265">
        <f ca="1">IFERROR(VLOOKUP(H1101,IF(H1101=H1100,INDIRECT("JournalEntry!"&amp;JournalEntry!D$2214&amp;I1100+1&amp;JournalEntry!L$2214),INDIRECT("JournalEntry!"&amp;JournalEntry!C$2214)),2,FALSE),"")</f>
        <v>580</v>
      </c>
      <c r="J1101" s="191" t="str">
        <f t="shared" ca="1" si="126"/>
        <v> Parking Fees </v>
      </c>
    </row>
    <row r="1102" spans="1:10">
      <c r="A1102" s="205">
        <f t="shared" ca="1" si="120"/>
        <v>295</v>
      </c>
      <c r="B1102" s="203">
        <f t="shared" ca="1" si="121"/>
        <v>41268</v>
      </c>
      <c r="C1102" s="304" t="str">
        <f t="shared" ca="1" si="122"/>
        <v>By Cash Rs/-7</v>
      </c>
      <c r="D1102" s="192">
        <f t="shared" ca="1" si="123"/>
        <v>7</v>
      </c>
      <c r="E1102" s="192">
        <f t="shared" ca="1" si="124"/>
        <v>0</v>
      </c>
      <c r="F1102" s="193">
        <f t="shared" ca="1" si="125"/>
        <v>0</v>
      </c>
      <c r="G1102" s="80">
        <f ca="1">IFERROR(IF(AND(ABS(SUMIFS(D$2:D1102,J$2:J1102,J1102)-SUMIFS(E$2:E1102,J$2:J1102,J1102)+VLOOKUP(J1102,Master!B$1:F$101,5,FALSE))&gt;1000,CD&lt;&gt;PD),"XXXXX",IFERROR(SUMIFS(D$2:D1102,J$2:J1102,J1102)-SUMIFS(E$2:E1102,J$2:J1102,J1102)+VLOOKUP(J1102,Master!B$1:F$101,5,FALSE),IF(H1102&gt;EOF,"","Balance"))),IF(H1102&gt;EOF,"","Balance"))</f>
        <v>131</v>
      </c>
      <c r="H1102" s="265">
        <f ca="1">IFERROR(IF(COUNTIF(H$2:H1101,H1101)&gt;VLOOKUP(H1101,LC,2,FALSE),H1101+1,H1101),"")</f>
        <v>64</v>
      </c>
      <c r="I1102" s="265">
        <f ca="1">IFERROR(VLOOKUP(H1102,IF(H1102=H1101,INDIRECT("JournalEntry!"&amp;JournalEntry!D$2214&amp;I1101+1&amp;JournalEntry!L$2214),INDIRECT("JournalEntry!"&amp;JournalEntry!C$2214)),2,FALSE),"")</f>
        <v>590</v>
      </c>
      <c r="J1102" s="191" t="str">
        <f t="shared" ca="1" si="126"/>
        <v> Parking Fees </v>
      </c>
    </row>
    <row r="1103" spans="1:10">
      <c r="A1103" s="205">
        <f t="shared" ca="1" si="120"/>
        <v>300</v>
      </c>
      <c r="B1103" s="203">
        <f t="shared" ca="1" si="121"/>
        <v>41097</v>
      </c>
      <c r="C1103" s="304" t="str">
        <f t="shared" ca="1" si="122"/>
        <v>By Cash Rs/-3</v>
      </c>
      <c r="D1103" s="192">
        <f t="shared" ca="1" si="123"/>
        <v>3</v>
      </c>
      <c r="E1103" s="192">
        <f t="shared" ca="1" si="124"/>
        <v>0</v>
      </c>
      <c r="F1103" s="193">
        <f t="shared" ca="1" si="125"/>
        <v>0</v>
      </c>
      <c r="G1103" s="80">
        <f ca="1">IFERROR(IF(AND(ABS(SUMIFS(D$2:D1103,J$2:J1103,J1103)-SUMIFS(E$2:E1103,J$2:J1103,J1103)+VLOOKUP(J1103,Master!B$1:F$101,5,FALSE))&gt;1000,CD&lt;&gt;PD),"XXXXX",IFERROR(SUMIFS(D$2:D1103,J$2:J1103,J1103)-SUMIFS(E$2:E1103,J$2:J1103,J1103)+VLOOKUP(J1103,Master!B$1:F$101,5,FALSE),IF(H1103&gt;EOF,"","Balance"))),IF(H1103&gt;EOF,"","Balance"))</f>
        <v>134</v>
      </c>
      <c r="H1103" s="265">
        <f ca="1">IFERROR(IF(COUNTIF(H$2:H1102,H1102)&gt;VLOOKUP(H1102,LC,2,FALSE),H1102+1,H1102),"")</f>
        <v>64</v>
      </c>
      <c r="I1103" s="265">
        <f ca="1">IFERROR(VLOOKUP(H1103,IF(H1103=H1102,INDIRECT("JournalEntry!"&amp;JournalEntry!D$2214&amp;I1102+1&amp;JournalEntry!L$2214),INDIRECT("JournalEntry!"&amp;JournalEntry!C$2214)),2,FALSE),"")</f>
        <v>600</v>
      </c>
      <c r="J1103" s="191" t="str">
        <f t="shared" ca="1" si="126"/>
        <v> Parking Fees </v>
      </c>
    </row>
    <row r="1104" spans="1:10">
      <c r="A1104" s="205">
        <f t="shared" ca="1" si="120"/>
        <v>305</v>
      </c>
      <c r="B1104" s="203">
        <f t="shared" ca="1" si="121"/>
        <v>41190</v>
      </c>
      <c r="C1104" s="304" t="str">
        <f t="shared" ca="1" si="122"/>
        <v>By Cash Rs/-9</v>
      </c>
      <c r="D1104" s="192">
        <f t="shared" ca="1" si="123"/>
        <v>9</v>
      </c>
      <c r="E1104" s="192">
        <f t="shared" ca="1" si="124"/>
        <v>0</v>
      </c>
      <c r="F1104" s="193">
        <f t="shared" ca="1" si="125"/>
        <v>0</v>
      </c>
      <c r="G1104" s="80">
        <f ca="1">IFERROR(IF(AND(ABS(SUMIFS(D$2:D1104,J$2:J1104,J1104)-SUMIFS(E$2:E1104,J$2:J1104,J1104)+VLOOKUP(J1104,Master!B$1:F$101,5,FALSE))&gt;1000,CD&lt;&gt;PD),"XXXXX",IFERROR(SUMIFS(D$2:D1104,J$2:J1104,J1104)-SUMIFS(E$2:E1104,J$2:J1104,J1104)+VLOOKUP(J1104,Master!B$1:F$101,5,FALSE),IF(H1104&gt;EOF,"","Balance"))),IF(H1104&gt;EOF,"","Balance"))</f>
        <v>143</v>
      </c>
      <c r="H1104" s="265">
        <f ca="1">IFERROR(IF(COUNTIF(H$2:H1103,H1103)&gt;VLOOKUP(H1103,LC,2,FALSE),H1103+1,H1103),"")</f>
        <v>64</v>
      </c>
      <c r="I1104" s="265">
        <f ca="1">IFERROR(VLOOKUP(H1104,IF(H1104=H1103,INDIRECT("JournalEntry!"&amp;JournalEntry!D$2214&amp;I1103+1&amp;JournalEntry!L$2214),INDIRECT("JournalEntry!"&amp;JournalEntry!C$2214)),2,FALSE),"")</f>
        <v>610</v>
      </c>
      <c r="J1104" s="191" t="str">
        <f t="shared" ca="1" si="126"/>
        <v> Parking Fees </v>
      </c>
    </row>
    <row r="1105" spans="1:10">
      <c r="A1105" s="205">
        <f t="shared" ca="1" si="120"/>
        <v>310</v>
      </c>
      <c r="B1105" s="203">
        <f t="shared" ca="1" si="121"/>
        <v>41037</v>
      </c>
      <c r="C1105" s="304" t="str">
        <f t="shared" ca="1" si="122"/>
        <v>By Cash Rs/-10</v>
      </c>
      <c r="D1105" s="192">
        <f t="shared" ca="1" si="123"/>
        <v>10</v>
      </c>
      <c r="E1105" s="192">
        <f t="shared" ca="1" si="124"/>
        <v>0</v>
      </c>
      <c r="F1105" s="193">
        <f t="shared" ca="1" si="125"/>
        <v>0</v>
      </c>
      <c r="G1105" s="80">
        <f ca="1">IFERROR(IF(AND(ABS(SUMIFS(D$2:D1105,J$2:J1105,J1105)-SUMIFS(E$2:E1105,J$2:J1105,J1105)+VLOOKUP(J1105,Master!B$1:F$101,5,FALSE))&gt;1000,CD&lt;&gt;PD),"XXXXX",IFERROR(SUMIFS(D$2:D1105,J$2:J1105,J1105)-SUMIFS(E$2:E1105,J$2:J1105,J1105)+VLOOKUP(J1105,Master!B$1:F$101,5,FALSE),IF(H1105&gt;EOF,"","Balance"))),IF(H1105&gt;EOF,"","Balance"))</f>
        <v>153</v>
      </c>
      <c r="H1105" s="265">
        <f ca="1">IFERROR(IF(COUNTIF(H$2:H1104,H1104)&gt;VLOOKUP(H1104,LC,2,FALSE),H1104+1,H1104),"")</f>
        <v>64</v>
      </c>
      <c r="I1105" s="265">
        <f ca="1">IFERROR(VLOOKUP(H1105,IF(H1105=H1104,INDIRECT("JournalEntry!"&amp;JournalEntry!D$2214&amp;I1104+1&amp;JournalEntry!L$2214),INDIRECT("JournalEntry!"&amp;JournalEntry!C$2214)),2,FALSE),"")</f>
        <v>620</v>
      </c>
      <c r="J1105" s="191" t="str">
        <f t="shared" ca="1" si="126"/>
        <v> Parking Fees </v>
      </c>
    </row>
    <row r="1106" spans="1:10">
      <c r="A1106" s="205">
        <f t="shared" ca="1" si="120"/>
        <v>315</v>
      </c>
      <c r="B1106" s="203">
        <f t="shared" ca="1" si="121"/>
        <v>41171</v>
      </c>
      <c r="C1106" s="304" t="str">
        <f t="shared" ca="1" si="122"/>
        <v>By Cash Rs/-8</v>
      </c>
      <c r="D1106" s="192">
        <f t="shared" ca="1" si="123"/>
        <v>8</v>
      </c>
      <c r="E1106" s="192">
        <f t="shared" ca="1" si="124"/>
        <v>0</v>
      </c>
      <c r="F1106" s="193">
        <f t="shared" ca="1" si="125"/>
        <v>0</v>
      </c>
      <c r="G1106" s="80">
        <f ca="1">IFERROR(IF(AND(ABS(SUMIFS(D$2:D1106,J$2:J1106,J1106)-SUMIFS(E$2:E1106,J$2:J1106,J1106)+VLOOKUP(J1106,Master!B$1:F$101,5,FALSE))&gt;1000,CD&lt;&gt;PD),"XXXXX",IFERROR(SUMIFS(D$2:D1106,J$2:J1106,J1106)-SUMIFS(E$2:E1106,J$2:J1106,J1106)+VLOOKUP(J1106,Master!B$1:F$101,5,FALSE),IF(H1106&gt;EOF,"","Balance"))),IF(H1106&gt;EOF,"","Balance"))</f>
        <v>161</v>
      </c>
      <c r="H1106" s="265">
        <f ca="1">IFERROR(IF(COUNTIF(H$2:H1105,H1105)&gt;VLOOKUP(H1105,LC,2,FALSE),H1105+1,H1105),"")</f>
        <v>64</v>
      </c>
      <c r="I1106" s="265">
        <f ca="1">IFERROR(VLOOKUP(H1106,IF(H1106=H1105,INDIRECT("JournalEntry!"&amp;JournalEntry!D$2214&amp;I1105+1&amp;JournalEntry!L$2214),INDIRECT("JournalEntry!"&amp;JournalEntry!C$2214)),2,FALSE),"")</f>
        <v>630</v>
      </c>
      <c r="J1106" s="191" t="str">
        <f t="shared" ca="1" si="126"/>
        <v> Parking Fees </v>
      </c>
    </row>
    <row r="1107" spans="1:10">
      <c r="A1107" s="205">
        <f t="shared" ca="1" si="120"/>
        <v>320</v>
      </c>
      <c r="B1107" s="203">
        <f t="shared" ca="1" si="121"/>
        <v>41074</v>
      </c>
      <c r="C1107" s="304" t="str">
        <f t="shared" ca="1" si="122"/>
        <v>By Cash Rs/-1</v>
      </c>
      <c r="D1107" s="192">
        <f t="shared" ca="1" si="123"/>
        <v>1</v>
      </c>
      <c r="E1107" s="192">
        <f t="shared" ca="1" si="124"/>
        <v>0</v>
      </c>
      <c r="F1107" s="193">
        <f t="shared" ca="1" si="125"/>
        <v>0</v>
      </c>
      <c r="G1107" s="80">
        <f ca="1">IFERROR(IF(AND(ABS(SUMIFS(D$2:D1107,J$2:J1107,J1107)-SUMIFS(E$2:E1107,J$2:J1107,J1107)+VLOOKUP(J1107,Master!B$1:F$101,5,FALSE))&gt;1000,CD&lt;&gt;PD),"XXXXX",IFERROR(SUMIFS(D$2:D1107,J$2:J1107,J1107)-SUMIFS(E$2:E1107,J$2:J1107,J1107)+VLOOKUP(J1107,Master!B$1:F$101,5,FALSE),IF(H1107&gt;EOF,"","Balance"))),IF(H1107&gt;EOF,"","Balance"))</f>
        <v>162</v>
      </c>
      <c r="H1107" s="265">
        <f ca="1">IFERROR(IF(COUNTIF(H$2:H1106,H1106)&gt;VLOOKUP(H1106,LC,2,FALSE),H1106+1,H1106),"")</f>
        <v>64</v>
      </c>
      <c r="I1107" s="265">
        <f ca="1">IFERROR(VLOOKUP(H1107,IF(H1107=H1106,INDIRECT("JournalEntry!"&amp;JournalEntry!D$2214&amp;I1106+1&amp;JournalEntry!L$2214),INDIRECT("JournalEntry!"&amp;JournalEntry!C$2214)),2,FALSE),"")</f>
        <v>640</v>
      </c>
      <c r="J1107" s="191" t="str">
        <f t="shared" ca="1" si="126"/>
        <v> Parking Fees </v>
      </c>
    </row>
    <row r="1108" spans="1:10">
      <c r="A1108" s="205">
        <f t="shared" ca="1" si="120"/>
        <v>325</v>
      </c>
      <c r="B1108" s="203">
        <f t="shared" ca="1" si="121"/>
        <v>41153</v>
      </c>
      <c r="C1108" s="304" t="str">
        <f t="shared" ca="1" si="122"/>
        <v>By Cash Rs/-7</v>
      </c>
      <c r="D1108" s="192">
        <f t="shared" ca="1" si="123"/>
        <v>7</v>
      </c>
      <c r="E1108" s="192">
        <f t="shared" ca="1" si="124"/>
        <v>0</v>
      </c>
      <c r="F1108" s="193">
        <f t="shared" ca="1" si="125"/>
        <v>0</v>
      </c>
      <c r="G1108" s="80">
        <f ca="1">IFERROR(IF(AND(ABS(SUMIFS(D$2:D1108,J$2:J1108,J1108)-SUMIFS(E$2:E1108,J$2:J1108,J1108)+VLOOKUP(J1108,Master!B$1:F$101,5,FALSE))&gt;1000,CD&lt;&gt;PD),"XXXXX",IFERROR(SUMIFS(D$2:D1108,J$2:J1108,J1108)-SUMIFS(E$2:E1108,J$2:J1108,J1108)+VLOOKUP(J1108,Master!B$1:F$101,5,FALSE),IF(H1108&gt;EOF,"","Balance"))),IF(H1108&gt;EOF,"","Balance"))</f>
        <v>169</v>
      </c>
      <c r="H1108" s="265">
        <f ca="1">IFERROR(IF(COUNTIF(H$2:H1107,H1107)&gt;VLOOKUP(H1107,LC,2,FALSE),H1107+1,H1107),"")</f>
        <v>64</v>
      </c>
      <c r="I1108" s="265">
        <f ca="1">IFERROR(VLOOKUP(H1108,IF(H1108=H1107,INDIRECT("JournalEntry!"&amp;JournalEntry!D$2214&amp;I1107+1&amp;JournalEntry!L$2214),INDIRECT("JournalEntry!"&amp;JournalEntry!C$2214)),2,FALSE),"")</f>
        <v>650</v>
      </c>
      <c r="J1108" s="191" t="str">
        <f t="shared" ca="1" si="126"/>
        <v> Parking Fees </v>
      </c>
    </row>
    <row r="1109" spans="1:10">
      <c r="A1109" s="205">
        <f t="shared" ca="1" si="120"/>
        <v>330</v>
      </c>
      <c r="B1109" s="203">
        <f t="shared" ca="1" si="121"/>
        <v>41262</v>
      </c>
      <c r="C1109" s="304" t="str">
        <f t="shared" ca="1" si="122"/>
        <v>By Cash Rs/-4</v>
      </c>
      <c r="D1109" s="192">
        <f t="shared" ca="1" si="123"/>
        <v>4</v>
      </c>
      <c r="E1109" s="192">
        <f t="shared" ca="1" si="124"/>
        <v>0</v>
      </c>
      <c r="F1109" s="193">
        <f t="shared" ca="1" si="125"/>
        <v>0</v>
      </c>
      <c r="G1109" s="80">
        <f ca="1">IFERROR(IF(AND(ABS(SUMIFS(D$2:D1109,J$2:J1109,J1109)-SUMIFS(E$2:E1109,J$2:J1109,J1109)+VLOOKUP(J1109,Master!B$1:F$101,5,FALSE))&gt;1000,CD&lt;&gt;PD),"XXXXX",IFERROR(SUMIFS(D$2:D1109,J$2:J1109,J1109)-SUMIFS(E$2:E1109,J$2:J1109,J1109)+VLOOKUP(J1109,Master!B$1:F$101,5,FALSE),IF(H1109&gt;EOF,"","Balance"))),IF(H1109&gt;EOF,"","Balance"))</f>
        <v>173</v>
      </c>
      <c r="H1109" s="265">
        <f ca="1">IFERROR(IF(COUNTIF(H$2:H1108,H1108)&gt;VLOOKUP(H1108,LC,2,FALSE),H1108+1,H1108),"")</f>
        <v>64</v>
      </c>
      <c r="I1109" s="265">
        <f ca="1">IFERROR(VLOOKUP(H1109,IF(H1109=H1108,INDIRECT("JournalEntry!"&amp;JournalEntry!D$2214&amp;I1108+1&amp;JournalEntry!L$2214),INDIRECT("JournalEntry!"&amp;JournalEntry!C$2214)),2,FALSE),"")</f>
        <v>660</v>
      </c>
      <c r="J1109" s="191" t="str">
        <f t="shared" ca="1" si="126"/>
        <v> Parking Fees </v>
      </c>
    </row>
    <row r="1110" spans="1:10">
      <c r="A1110" s="205">
        <f t="shared" ca="1" si="120"/>
        <v>0</v>
      </c>
      <c r="B1110" s="203" t="str">
        <f t="shared" ca="1" si="121"/>
        <v/>
      </c>
      <c r="C1110" s="304">
        <f t="shared" ca="1" si="122"/>
        <v>0</v>
      </c>
      <c r="D1110" s="192">
        <f t="shared" ca="1" si="123"/>
        <v>0</v>
      </c>
      <c r="E1110" s="192">
        <f t="shared" ca="1" si="124"/>
        <v>0</v>
      </c>
      <c r="F1110" s="193">
        <f t="shared" ca="1" si="125"/>
        <v>0</v>
      </c>
      <c r="G1110" s="80">
        <f ca="1">IFERROR(IF(AND(ABS(SUMIFS(D$2:D1110,J$2:J1110,J1110)-SUMIFS(E$2:E1110,J$2:J1110,J1110)+VLOOKUP(J1110,Master!B$1:F$101,5,FALSE))&gt;1000,CD&lt;&gt;PD),"XXXXX",IFERROR(SUMIFS(D$2:D1110,J$2:J1110,J1110)-SUMIFS(E$2:E1110,J$2:J1110,J1110)+VLOOKUP(J1110,Master!B$1:F$101,5,FALSE),IF(H1110&gt;EOF,"","Balance"))),IF(H1110&gt;EOF,"","Balance"))</f>
        <v>173</v>
      </c>
      <c r="H1110" s="265">
        <f ca="1">IFERROR(IF(COUNTIF(H$2:H1109,H1109)&gt;VLOOKUP(H1109,LC,2,FALSE),H1109+1,H1109),"")</f>
        <v>64</v>
      </c>
      <c r="I1110" s="265">
        <f ca="1">IFERROR(VLOOKUP(H1110,IF(H1110=H1109,INDIRECT("JournalEntry!"&amp;JournalEntry!D$2214&amp;I1109+1&amp;JournalEntry!L$2214),INDIRECT("JournalEntry!"&amp;JournalEntry!C$2214)),2,FALSE),"")</f>
        <v>2164</v>
      </c>
      <c r="J1110" s="191" t="str">
        <f t="shared" ca="1" si="126"/>
        <v> Parking Fees </v>
      </c>
    </row>
    <row r="1111" spans="1:10">
      <c r="A1111" s="205" t="str">
        <f t="shared" ca="1" si="120"/>
        <v>JNL No</v>
      </c>
      <c r="B1111" s="203" t="str">
        <f t="shared" ca="1" si="121"/>
        <v>Date</v>
      </c>
      <c r="C1111" s="304" t="str">
        <f t="shared" ca="1" si="122"/>
        <v>Particulars of  Travel </v>
      </c>
      <c r="D1111" s="192" t="str">
        <f t="shared" ca="1" si="123"/>
        <v>Dr</v>
      </c>
      <c r="E1111" s="192" t="str">
        <f t="shared" ca="1" si="124"/>
        <v>Cr</v>
      </c>
      <c r="F1111" s="193" t="str">
        <f t="shared" ca="1" si="125"/>
        <v>Narration</v>
      </c>
      <c r="G1111" s="80" t="str">
        <f ca="1">IFERROR(IF(AND(ABS(SUMIFS(D$2:D1111,J$2:J1111,J1111)-SUMIFS(E$2:E1111,J$2:J1111,J1111)+VLOOKUP(J1111,Master!B$1:F$101,5,FALSE))&gt;1000,CD&lt;&gt;PD),"XXXXX",IFERROR(SUMIFS(D$2:D1111,J$2:J1111,J1111)-SUMIFS(E$2:E1111,J$2:J1111,J1111)+VLOOKUP(J1111,Master!B$1:F$101,5,FALSE),IF(H1111&gt;EOF,"","Balance"))),IF(H1111&gt;EOF,"","Balance"))</f>
        <v>Balance</v>
      </c>
      <c r="H1111" s="265">
        <f ca="1">IFERROR(IF(COUNTIF(H$2:H1110,H1110)&gt;VLOOKUP(H1110,LC,2,FALSE),H1110+1,H1110),"")</f>
        <v>64</v>
      </c>
      <c r="I1111" s="265" t="str">
        <f ca="1">IFERROR(VLOOKUP(H1111,IF(H1111=H1110,INDIRECT("JournalEntry!"&amp;JournalEntry!D$2214&amp;I1110+1&amp;JournalEntry!L$2214),INDIRECT("JournalEntry!"&amp;JournalEntry!C$2214)),2,FALSE),"")</f>
        <v/>
      </c>
      <c r="J1111" s="191" t="str">
        <f t="shared" ca="1" si="126"/>
        <v>Ledger</v>
      </c>
    </row>
    <row r="1112" spans="1:10">
      <c r="A1112" s="205">
        <f t="shared" ca="1" si="120"/>
        <v>351</v>
      </c>
      <c r="B1112" s="203">
        <f t="shared" ca="1" si="121"/>
        <v>41252</v>
      </c>
      <c r="C1112" s="304" t="str">
        <f t="shared" ca="1" si="122"/>
        <v>By Cash Rs/-9</v>
      </c>
      <c r="D1112" s="192">
        <f t="shared" ca="1" si="123"/>
        <v>9</v>
      </c>
      <c r="E1112" s="192">
        <f t="shared" ca="1" si="124"/>
        <v>0</v>
      </c>
      <c r="F1112" s="193">
        <f t="shared" ca="1" si="125"/>
        <v>0</v>
      </c>
      <c r="G1112" s="80">
        <f ca="1">IFERROR(IF(AND(ABS(SUMIFS(D$2:D1112,J$2:J1112,J1112)-SUMIFS(E$2:E1112,J$2:J1112,J1112)+VLOOKUP(J1112,Master!B$1:F$101,5,FALSE))&gt;1000,CD&lt;&gt;PD),"XXXXX",IFERROR(SUMIFS(D$2:D1112,J$2:J1112,J1112)-SUMIFS(E$2:E1112,J$2:J1112,J1112)+VLOOKUP(J1112,Master!B$1:F$101,5,FALSE),IF(H1112&gt;EOF,"","Balance"))),IF(H1112&gt;EOF,"","Balance"))</f>
        <v>9</v>
      </c>
      <c r="H1112" s="265">
        <f ca="1">IFERROR(IF(COUNTIF(H$2:H1111,H1111)&gt;VLOOKUP(H1111,LC,2,FALSE),H1111+1,H1111),"")</f>
        <v>65</v>
      </c>
      <c r="I1112" s="265">
        <f ca="1">IFERROR(VLOOKUP(H1112,IF(H1112=H1111,INDIRECT("JournalEntry!"&amp;JournalEntry!D$2214&amp;I1111+1&amp;JournalEntry!L$2214),INDIRECT("JournalEntry!"&amp;JournalEntry!C$2214)),2,FALSE),"")</f>
        <v>703</v>
      </c>
      <c r="J1112" s="191" t="str">
        <f t="shared" ca="1" si="126"/>
        <v> Travel </v>
      </c>
    </row>
    <row r="1113" spans="1:10">
      <c r="A1113" s="205">
        <f t="shared" ref="A1113:A1176" ca="1" si="127">IFERROR(INDIRECT("JournalEntry!a"&amp;I1113),IF(H1113&gt;EOF,"","JNL No"))</f>
        <v>370</v>
      </c>
      <c r="B1113" s="203">
        <f t="shared" ref="B1113:B1176" ca="1" si="128">IFERROR(INDIRECT("JournalEntry!j"&amp;I1113),IF(H1113&gt;EOF,"","Date"))</f>
        <v>41134</v>
      </c>
      <c r="C1113" s="304" t="str">
        <f t="shared" ref="C1113:C1176" ca="1" si="129">IFERROR(INDIRECT("JournalEntry!k"&amp;I1113),IF(H1113&gt;EOF,"","Particulars of "&amp; VLOOKUP(H1113+1,LR,3,FALSE)))</f>
        <v>By Cash Rs/-10</v>
      </c>
      <c r="D1113" s="192">
        <f t="shared" ref="D1113:D1176" ca="1" si="130">IFERROR(INDIRECT("JournalEntry!d"&amp;I1113),IF(H1113&gt;EOF,"","Dr"))</f>
        <v>10</v>
      </c>
      <c r="E1113" s="192">
        <f t="shared" ref="E1113:E1176" ca="1" si="131">IFERROR(INDIRECT("JournalEntry!e"&amp;I1113),IF(H1113&gt;EOF,"","Cr"))</f>
        <v>0</v>
      </c>
      <c r="F1113" s="193">
        <f t="shared" ref="F1113:F1176" ca="1" si="132">IFERROR(INDIRECT("JournalEntry!f"&amp;I1113),IF(H1113&gt;EOF,"","Narration"))</f>
        <v>0</v>
      </c>
      <c r="G1113" s="80">
        <f ca="1">IFERROR(IF(AND(ABS(SUMIFS(D$2:D1113,J$2:J1113,J1113)-SUMIFS(E$2:E1113,J$2:J1113,J1113)+VLOOKUP(J1113,Master!B$1:F$101,5,FALSE))&gt;1000,CD&lt;&gt;PD),"XXXXX",IFERROR(SUMIFS(D$2:D1113,J$2:J1113,J1113)-SUMIFS(E$2:E1113,J$2:J1113,J1113)+VLOOKUP(J1113,Master!B$1:F$101,5,FALSE),IF(H1113&gt;EOF,"","Balance"))),IF(H1113&gt;EOF,"","Balance"))</f>
        <v>19</v>
      </c>
      <c r="H1113" s="265">
        <f ca="1">IFERROR(IF(COUNTIF(H$2:H1112,H1112)&gt;VLOOKUP(H1112,LC,2,FALSE),H1112+1,H1112),"")</f>
        <v>65</v>
      </c>
      <c r="I1113" s="265">
        <f ca="1">IFERROR(VLOOKUP(H1113,IF(H1113=H1112,INDIRECT("JournalEntry!"&amp;JournalEntry!D$2214&amp;I1112+1&amp;JournalEntry!L$2214),INDIRECT("JournalEntry!"&amp;JournalEntry!C$2214)),2,FALSE),"")</f>
        <v>741</v>
      </c>
      <c r="J1113" s="191" t="str">
        <f t="shared" ca="1" si="126"/>
        <v> Travel </v>
      </c>
    </row>
    <row r="1114" spans="1:10">
      <c r="A1114" s="205">
        <f t="shared" ca="1" si="127"/>
        <v>389</v>
      </c>
      <c r="B1114" s="203">
        <f t="shared" ca="1" si="128"/>
        <v>41019</v>
      </c>
      <c r="C1114" s="304" t="str">
        <f t="shared" ca="1" si="129"/>
        <v>By Cash Rs/-7</v>
      </c>
      <c r="D1114" s="192">
        <f t="shared" ca="1" si="130"/>
        <v>7</v>
      </c>
      <c r="E1114" s="192">
        <f t="shared" ca="1" si="131"/>
        <v>0</v>
      </c>
      <c r="F1114" s="193">
        <f t="shared" ca="1" si="132"/>
        <v>0</v>
      </c>
      <c r="G1114" s="80">
        <f ca="1">IFERROR(IF(AND(ABS(SUMIFS(D$2:D1114,J$2:J1114,J1114)-SUMIFS(E$2:E1114,J$2:J1114,J1114)+VLOOKUP(J1114,Master!B$1:F$101,5,FALSE))&gt;1000,CD&lt;&gt;PD),"XXXXX",IFERROR(SUMIFS(D$2:D1114,J$2:J1114,J1114)-SUMIFS(E$2:E1114,J$2:J1114,J1114)+VLOOKUP(J1114,Master!B$1:F$101,5,FALSE),IF(H1114&gt;EOF,"","Balance"))),IF(H1114&gt;EOF,"","Balance"))</f>
        <v>26</v>
      </c>
      <c r="H1114" s="265">
        <f ca="1">IFERROR(IF(COUNTIF(H$2:H1113,H1113)&gt;VLOOKUP(H1113,LC,2,FALSE),H1113+1,H1113),"")</f>
        <v>65</v>
      </c>
      <c r="I1114" s="265">
        <f ca="1">IFERROR(VLOOKUP(H1114,IF(H1114=H1113,INDIRECT("JournalEntry!"&amp;JournalEntry!D$2214&amp;I1113+1&amp;JournalEntry!L$2214),INDIRECT("JournalEntry!"&amp;JournalEntry!C$2214)),2,FALSE),"")</f>
        <v>779</v>
      </c>
      <c r="J1114" s="191" t="str">
        <f t="shared" ca="1" si="126"/>
        <v> Travel </v>
      </c>
    </row>
    <row r="1115" spans="1:10">
      <c r="A1115" s="205">
        <f t="shared" ca="1" si="127"/>
        <v>408</v>
      </c>
      <c r="B1115" s="203">
        <f t="shared" ca="1" si="128"/>
        <v>41177</v>
      </c>
      <c r="C1115" s="304" t="str">
        <f t="shared" ca="1" si="129"/>
        <v>By Cash Rs/-10</v>
      </c>
      <c r="D1115" s="192">
        <f t="shared" ca="1" si="130"/>
        <v>10</v>
      </c>
      <c r="E1115" s="192">
        <f t="shared" ca="1" si="131"/>
        <v>0</v>
      </c>
      <c r="F1115" s="193">
        <f t="shared" ca="1" si="132"/>
        <v>0</v>
      </c>
      <c r="G1115" s="80">
        <f ca="1">IFERROR(IF(AND(ABS(SUMIFS(D$2:D1115,J$2:J1115,J1115)-SUMIFS(E$2:E1115,J$2:J1115,J1115)+VLOOKUP(J1115,Master!B$1:F$101,5,FALSE))&gt;1000,CD&lt;&gt;PD),"XXXXX",IFERROR(SUMIFS(D$2:D1115,J$2:J1115,J1115)-SUMIFS(E$2:E1115,J$2:J1115,J1115)+VLOOKUP(J1115,Master!B$1:F$101,5,FALSE),IF(H1115&gt;EOF,"","Balance"))),IF(H1115&gt;EOF,"","Balance"))</f>
        <v>36</v>
      </c>
      <c r="H1115" s="265">
        <f ca="1">IFERROR(IF(COUNTIF(H$2:H1114,H1114)&gt;VLOOKUP(H1114,LC,2,FALSE),H1114+1,H1114),"")</f>
        <v>65</v>
      </c>
      <c r="I1115" s="265">
        <f ca="1">IFERROR(VLOOKUP(H1115,IF(H1115=H1114,INDIRECT("JournalEntry!"&amp;JournalEntry!D$2214&amp;I1114+1&amp;JournalEntry!L$2214),INDIRECT("JournalEntry!"&amp;JournalEntry!C$2214)),2,FALSE),"")</f>
        <v>817</v>
      </c>
      <c r="J1115" s="191" t="str">
        <f t="shared" ca="1" si="126"/>
        <v> Travel </v>
      </c>
    </row>
    <row r="1116" spans="1:10">
      <c r="A1116" s="205">
        <f t="shared" ca="1" si="127"/>
        <v>427</v>
      </c>
      <c r="B1116" s="203">
        <f t="shared" ca="1" si="128"/>
        <v>41196</v>
      </c>
      <c r="C1116" s="304" t="str">
        <f t="shared" ca="1" si="129"/>
        <v>By Cash Rs/-5</v>
      </c>
      <c r="D1116" s="192">
        <f t="shared" ca="1" si="130"/>
        <v>5</v>
      </c>
      <c r="E1116" s="192">
        <f t="shared" ca="1" si="131"/>
        <v>0</v>
      </c>
      <c r="F1116" s="193">
        <f t="shared" ca="1" si="132"/>
        <v>0</v>
      </c>
      <c r="G1116" s="80">
        <f ca="1">IFERROR(IF(AND(ABS(SUMIFS(D$2:D1116,J$2:J1116,J1116)-SUMIFS(E$2:E1116,J$2:J1116,J1116)+VLOOKUP(J1116,Master!B$1:F$101,5,FALSE))&gt;1000,CD&lt;&gt;PD),"XXXXX",IFERROR(SUMIFS(D$2:D1116,J$2:J1116,J1116)-SUMIFS(E$2:E1116,J$2:J1116,J1116)+VLOOKUP(J1116,Master!B$1:F$101,5,FALSE),IF(H1116&gt;EOF,"","Balance"))),IF(H1116&gt;EOF,"","Balance"))</f>
        <v>41</v>
      </c>
      <c r="H1116" s="265">
        <f ca="1">IFERROR(IF(COUNTIF(H$2:H1115,H1115)&gt;VLOOKUP(H1115,LC,2,FALSE),H1115+1,H1115),"")</f>
        <v>65</v>
      </c>
      <c r="I1116" s="265">
        <f ca="1">IFERROR(VLOOKUP(H1116,IF(H1116=H1115,INDIRECT("JournalEntry!"&amp;JournalEntry!D$2214&amp;I1115+1&amp;JournalEntry!L$2214),INDIRECT("JournalEntry!"&amp;JournalEntry!C$2214)),2,FALSE),"")</f>
        <v>855</v>
      </c>
      <c r="J1116" s="191" t="str">
        <f t="shared" ca="1" si="126"/>
        <v> Travel </v>
      </c>
    </row>
    <row r="1117" spans="1:10">
      <c r="A1117" s="205">
        <f t="shared" ca="1" si="127"/>
        <v>446</v>
      </c>
      <c r="B1117" s="203">
        <f t="shared" ca="1" si="128"/>
        <v>41263</v>
      </c>
      <c r="C1117" s="304" t="str">
        <f t="shared" ca="1" si="129"/>
        <v>By Cash Rs/-6</v>
      </c>
      <c r="D1117" s="192">
        <f t="shared" ca="1" si="130"/>
        <v>6</v>
      </c>
      <c r="E1117" s="192">
        <f t="shared" ca="1" si="131"/>
        <v>0</v>
      </c>
      <c r="F1117" s="193">
        <f t="shared" ca="1" si="132"/>
        <v>0</v>
      </c>
      <c r="G1117" s="80">
        <f ca="1">IFERROR(IF(AND(ABS(SUMIFS(D$2:D1117,J$2:J1117,J1117)-SUMIFS(E$2:E1117,J$2:J1117,J1117)+VLOOKUP(J1117,Master!B$1:F$101,5,FALSE))&gt;1000,CD&lt;&gt;PD),"XXXXX",IFERROR(SUMIFS(D$2:D1117,J$2:J1117,J1117)-SUMIFS(E$2:E1117,J$2:J1117,J1117)+VLOOKUP(J1117,Master!B$1:F$101,5,FALSE),IF(H1117&gt;EOF,"","Balance"))),IF(H1117&gt;EOF,"","Balance"))</f>
        <v>47</v>
      </c>
      <c r="H1117" s="265">
        <f ca="1">IFERROR(IF(COUNTIF(H$2:H1116,H1116)&gt;VLOOKUP(H1116,LC,2,FALSE),H1116+1,H1116),"")</f>
        <v>65</v>
      </c>
      <c r="I1117" s="265">
        <f ca="1">IFERROR(VLOOKUP(H1117,IF(H1117=H1116,INDIRECT("JournalEntry!"&amp;JournalEntry!D$2214&amp;I1116+1&amp;JournalEntry!L$2214),INDIRECT("JournalEntry!"&amp;JournalEntry!C$2214)),2,FALSE),"")</f>
        <v>893</v>
      </c>
      <c r="J1117" s="191" t="str">
        <f t="shared" ca="1" si="126"/>
        <v> Travel </v>
      </c>
    </row>
    <row r="1118" spans="1:10">
      <c r="A1118" s="205">
        <f t="shared" ca="1" si="127"/>
        <v>465</v>
      </c>
      <c r="B1118" s="203">
        <f t="shared" ca="1" si="128"/>
        <v>41046</v>
      </c>
      <c r="C1118" s="304" t="str">
        <f t="shared" ca="1" si="129"/>
        <v>By Cash Rs/-9</v>
      </c>
      <c r="D1118" s="192">
        <f t="shared" ca="1" si="130"/>
        <v>9</v>
      </c>
      <c r="E1118" s="192">
        <f t="shared" ca="1" si="131"/>
        <v>0</v>
      </c>
      <c r="F1118" s="193">
        <f t="shared" ca="1" si="132"/>
        <v>0</v>
      </c>
      <c r="G1118" s="80">
        <f ca="1">IFERROR(IF(AND(ABS(SUMIFS(D$2:D1118,J$2:J1118,J1118)-SUMIFS(E$2:E1118,J$2:J1118,J1118)+VLOOKUP(J1118,Master!B$1:F$101,5,FALSE))&gt;1000,CD&lt;&gt;PD),"XXXXX",IFERROR(SUMIFS(D$2:D1118,J$2:J1118,J1118)-SUMIFS(E$2:E1118,J$2:J1118,J1118)+VLOOKUP(J1118,Master!B$1:F$101,5,FALSE),IF(H1118&gt;EOF,"","Balance"))),IF(H1118&gt;EOF,"","Balance"))</f>
        <v>56</v>
      </c>
      <c r="H1118" s="265">
        <f ca="1">IFERROR(IF(COUNTIF(H$2:H1117,H1117)&gt;VLOOKUP(H1117,LC,2,FALSE),H1117+1,H1117),"")</f>
        <v>65</v>
      </c>
      <c r="I1118" s="265">
        <f ca="1">IFERROR(VLOOKUP(H1118,IF(H1118=H1117,INDIRECT("JournalEntry!"&amp;JournalEntry!D$2214&amp;I1117+1&amp;JournalEntry!L$2214),INDIRECT("JournalEntry!"&amp;JournalEntry!C$2214)),2,FALSE),"")</f>
        <v>931</v>
      </c>
      <c r="J1118" s="191" t="str">
        <f t="shared" ca="1" si="126"/>
        <v> Travel </v>
      </c>
    </row>
    <row r="1119" spans="1:10">
      <c r="A1119" s="205">
        <f t="shared" ca="1" si="127"/>
        <v>484</v>
      </c>
      <c r="B1119" s="203">
        <f t="shared" ca="1" si="128"/>
        <v>41135</v>
      </c>
      <c r="C1119" s="304" t="str">
        <f t="shared" ca="1" si="129"/>
        <v>By Cash Rs/-9</v>
      </c>
      <c r="D1119" s="192">
        <f t="shared" ca="1" si="130"/>
        <v>9</v>
      </c>
      <c r="E1119" s="192">
        <f t="shared" ca="1" si="131"/>
        <v>0</v>
      </c>
      <c r="F1119" s="193">
        <f t="shared" ca="1" si="132"/>
        <v>0</v>
      </c>
      <c r="G1119" s="80">
        <f ca="1">IFERROR(IF(AND(ABS(SUMIFS(D$2:D1119,J$2:J1119,J1119)-SUMIFS(E$2:E1119,J$2:J1119,J1119)+VLOOKUP(J1119,Master!B$1:F$101,5,FALSE))&gt;1000,CD&lt;&gt;PD),"XXXXX",IFERROR(SUMIFS(D$2:D1119,J$2:J1119,J1119)-SUMIFS(E$2:E1119,J$2:J1119,J1119)+VLOOKUP(J1119,Master!B$1:F$101,5,FALSE),IF(H1119&gt;EOF,"","Balance"))),IF(H1119&gt;EOF,"","Balance"))</f>
        <v>65</v>
      </c>
      <c r="H1119" s="265">
        <f ca="1">IFERROR(IF(COUNTIF(H$2:H1118,H1118)&gt;VLOOKUP(H1118,LC,2,FALSE),H1118+1,H1118),"")</f>
        <v>65</v>
      </c>
      <c r="I1119" s="265">
        <f ca="1">IFERROR(VLOOKUP(H1119,IF(H1119=H1118,INDIRECT("JournalEntry!"&amp;JournalEntry!D$2214&amp;I1118+1&amp;JournalEntry!L$2214),INDIRECT("JournalEntry!"&amp;JournalEntry!C$2214)),2,FALSE),"")</f>
        <v>969</v>
      </c>
      <c r="J1119" s="191" t="str">
        <f t="shared" ca="1" si="126"/>
        <v> Travel </v>
      </c>
    </row>
    <row r="1120" spans="1:10">
      <c r="A1120" s="205">
        <f t="shared" ca="1" si="127"/>
        <v>0</v>
      </c>
      <c r="B1120" s="203" t="str">
        <f t="shared" ca="1" si="128"/>
        <v/>
      </c>
      <c r="C1120" s="304">
        <f t="shared" ca="1" si="129"/>
        <v>0</v>
      </c>
      <c r="D1120" s="192">
        <f t="shared" ca="1" si="130"/>
        <v>0</v>
      </c>
      <c r="E1120" s="192">
        <f t="shared" ca="1" si="131"/>
        <v>0</v>
      </c>
      <c r="F1120" s="193">
        <f t="shared" ca="1" si="132"/>
        <v>0</v>
      </c>
      <c r="G1120" s="80">
        <f ca="1">IFERROR(IF(AND(ABS(SUMIFS(D$2:D1120,J$2:J1120,J1120)-SUMIFS(E$2:E1120,J$2:J1120,J1120)+VLOOKUP(J1120,Master!B$1:F$101,5,FALSE))&gt;1000,CD&lt;&gt;PD),"XXXXX",IFERROR(SUMIFS(D$2:D1120,J$2:J1120,J1120)-SUMIFS(E$2:E1120,J$2:J1120,J1120)+VLOOKUP(J1120,Master!B$1:F$101,5,FALSE),IF(H1120&gt;EOF,"","Balance"))),IF(H1120&gt;EOF,"","Balance"))</f>
        <v>65</v>
      </c>
      <c r="H1120" s="265">
        <f ca="1">IFERROR(IF(COUNTIF(H$2:H1119,H1119)&gt;VLOOKUP(H1119,LC,2,FALSE),H1119+1,H1119),"")</f>
        <v>65</v>
      </c>
      <c r="I1120" s="265">
        <f ca="1">IFERROR(VLOOKUP(H1120,IF(H1120=H1119,INDIRECT("JournalEntry!"&amp;JournalEntry!D$2214&amp;I1119+1&amp;JournalEntry!L$2214),INDIRECT("JournalEntry!"&amp;JournalEntry!C$2214)),2,FALSE),"")</f>
        <v>2165</v>
      </c>
      <c r="J1120" s="191" t="str">
        <f t="shared" ca="1" si="126"/>
        <v> Travel </v>
      </c>
    </row>
    <row r="1121" spans="1:10">
      <c r="A1121" s="205" t="str">
        <f t="shared" ca="1" si="127"/>
        <v>JNL No</v>
      </c>
      <c r="B1121" s="203" t="str">
        <f t="shared" ca="1" si="128"/>
        <v>Date</v>
      </c>
      <c r="C1121" s="304" t="str">
        <f t="shared" ca="1" si="129"/>
        <v>Particulars of Inventories Product 1</v>
      </c>
      <c r="D1121" s="192" t="str">
        <f t="shared" ca="1" si="130"/>
        <v>Dr</v>
      </c>
      <c r="E1121" s="192" t="str">
        <f t="shared" ca="1" si="131"/>
        <v>Cr</v>
      </c>
      <c r="F1121" s="193" t="str">
        <f t="shared" ca="1" si="132"/>
        <v>Narration</v>
      </c>
      <c r="G1121" s="80" t="str">
        <f ca="1">IFERROR(IF(AND(ABS(SUMIFS(D$2:D1121,J$2:J1121,J1121)-SUMIFS(E$2:E1121,J$2:J1121,J1121)+VLOOKUP(J1121,Master!B$1:F$101,5,FALSE))&gt;1000,CD&lt;&gt;PD),"XXXXX",IFERROR(SUMIFS(D$2:D1121,J$2:J1121,J1121)-SUMIFS(E$2:E1121,J$2:J1121,J1121)+VLOOKUP(J1121,Master!B$1:F$101,5,FALSE),IF(H1121&gt;EOF,"","Balance"))),IF(H1121&gt;EOF,"","Balance"))</f>
        <v>Balance</v>
      </c>
      <c r="H1121" s="265">
        <f ca="1">IFERROR(IF(COUNTIF(H$2:H1120,H1120)&gt;VLOOKUP(H1120,LC,2,FALSE),H1120+1,H1120),"")</f>
        <v>65</v>
      </c>
      <c r="I1121" s="265" t="str">
        <f ca="1">IFERROR(VLOOKUP(H1121,IF(H1121=H1120,INDIRECT("JournalEntry!"&amp;JournalEntry!D$2214&amp;I1120+1&amp;JournalEntry!L$2214),INDIRECT("JournalEntry!"&amp;JournalEntry!C$2214)),2,FALSE),"")</f>
        <v/>
      </c>
      <c r="J1121" s="191" t="str">
        <f t="shared" ca="1" si="126"/>
        <v>Ledger</v>
      </c>
    </row>
    <row r="1122" spans="1:10">
      <c r="A1122" s="205">
        <f t="shared" ca="1" si="127"/>
        <v>0</v>
      </c>
      <c r="B1122" s="203" t="str">
        <f t="shared" ca="1" si="128"/>
        <v/>
      </c>
      <c r="C1122" s="304">
        <f t="shared" ca="1" si="129"/>
        <v>0</v>
      </c>
      <c r="D1122" s="192">
        <f t="shared" ca="1" si="130"/>
        <v>0</v>
      </c>
      <c r="E1122" s="192">
        <f t="shared" ca="1" si="131"/>
        <v>0</v>
      </c>
      <c r="F1122" s="193">
        <f t="shared" ca="1" si="132"/>
        <v>0</v>
      </c>
      <c r="G1122" s="80">
        <f ca="1">IFERROR(IF(AND(ABS(SUMIFS(D$2:D1122,J$2:J1122,J1122)-SUMIFS(E$2:E1122,J$2:J1122,J1122)+VLOOKUP(J1122,Master!B$1:F$101,5,FALSE))&gt;1000,CD&lt;&gt;PD),"XXXXX",IFERROR(SUMIFS(D$2:D1122,J$2:J1122,J1122)-SUMIFS(E$2:E1122,J$2:J1122,J1122)+VLOOKUP(J1122,Master!B$1:F$101,5,FALSE),IF(H1122&gt;EOF,"","Balance"))),IF(H1122&gt;EOF,"","Balance"))</f>
        <v>0</v>
      </c>
      <c r="H1122" s="265">
        <f ca="1">IFERROR(IF(COUNTIF(H$2:H1121,H1121)&gt;VLOOKUP(H1121,LC,2,FALSE),H1121+1,H1121),"")</f>
        <v>66</v>
      </c>
      <c r="I1122" s="265">
        <f ca="1">IFERROR(VLOOKUP(H1122,IF(H1122=H1121,INDIRECT("JournalEntry!"&amp;JournalEntry!D$2214&amp;I1121+1&amp;JournalEntry!L$2214),INDIRECT("JournalEntry!"&amp;JournalEntry!C$2214)),2,FALSE),"")</f>
        <v>2166</v>
      </c>
      <c r="J1122" s="191" t="str">
        <f t="shared" ca="1" si="126"/>
        <v>Inventories Product 1</v>
      </c>
    </row>
    <row r="1123" spans="1:10">
      <c r="A1123" s="205" t="str">
        <f t="shared" ca="1" si="127"/>
        <v>JNL No</v>
      </c>
      <c r="B1123" s="203" t="str">
        <f t="shared" ca="1" si="128"/>
        <v>Date</v>
      </c>
      <c r="C1123" s="304" t="str">
        <f t="shared" ca="1" si="129"/>
        <v>Particulars of Inventories Product 2</v>
      </c>
      <c r="D1123" s="192" t="str">
        <f t="shared" ca="1" si="130"/>
        <v>Dr</v>
      </c>
      <c r="E1123" s="192" t="str">
        <f t="shared" ca="1" si="131"/>
        <v>Cr</v>
      </c>
      <c r="F1123" s="193" t="str">
        <f t="shared" ca="1" si="132"/>
        <v>Narration</v>
      </c>
      <c r="G1123" s="80" t="str">
        <f ca="1">IFERROR(IF(AND(ABS(SUMIFS(D$2:D1123,J$2:J1123,J1123)-SUMIFS(E$2:E1123,J$2:J1123,J1123)+VLOOKUP(J1123,Master!B$1:F$101,5,FALSE))&gt;1000,CD&lt;&gt;PD),"XXXXX",IFERROR(SUMIFS(D$2:D1123,J$2:J1123,J1123)-SUMIFS(E$2:E1123,J$2:J1123,J1123)+VLOOKUP(J1123,Master!B$1:F$101,5,FALSE),IF(H1123&gt;EOF,"","Balance"))),IF(H1123&gt;EOF,"","Balance"))</f>
        <v>Balance</v>
      </c>
      <c r="H1123" s="265">
        <f ca="1">IFERROR(IF(COUNTIF(H$2:H1122,H1122)&gt;VLOOKUP(H1122,LC,2,FALSE),H1122+1,H1122),"")</f>
        <v>66</v>
      </c>
      <c r="I1123" s="265" t="str">
        <f ca="1">IFERROR(VLOOKUP(H1123,IF(H1123=H1122,INDIRECT("JournalEntry!"&amp;JournalEntry!D$2214&amp;I1122+1&amp;JournalEntry!L$2214),INDIRECT("JournalEntry!"&amp;JournalEntry!C$2214)),2,FALSE),"")</f>
        <v/>
      </c>
      <c r="J1123" s="191" t="str">
        <f t="shared" ca="1" si="126"/>
        <v>Ledger</v>
      </c>
    </row>
    <row r="1124" spans="1:10">
      <c r="A1124" s="205">
        <f t="shared" ca="1" si="127"/>
        <v>0</v>
      </c>
      <c r="B1124" s="203" t="str">
        <f t="shared" ca="1" si="128"/>
        <v/>
      </c>
      <c r="C1124" s="304">
        <f t="shared" ca="1" si="129"/>
        <v>0</v>
      </c>
      <c r="D1124" s="192">
        <f t="shared" ca="1" si="130"/>
        <v>0</v>
      </c>
      <c r="E1124" s="192">
        <f t="shared" ca="1" si="131"/>
        <v>0</v>
      </c>
      <c r="F1124" s="193">
        <f t="shared" ca="1" si="132"/>
        <v>0</v>
      </c>
      <c r="G1124" s="80">
        <f ca="1">IFERROR(IF(AND(ABS(SUMIFS(D$2:D1124,J$2:J1124,J1124)-SUMIFS(E$2:E1124,J$2:J1124,J1124)+VLOOKUP(J1124,Master!B$1:F$101,5,FALSE))&gt;1000,CD&lt;&gt;PD),"XXXXX",IFERROR(SUMIFS(D$2:D1124,J$2:J1124,J1124)-SUMIFS(E$2:E1124,J$2:J1124,J1124)+VLOOKUP(J1124,Master!B$1:F$101,5,FALSE),IF(H1124&gt;EOF,"","Balance"))),IF(H1124&gt;EOF,"","Balance"))</f>
        <v>0</v>
      </c>
      <c r="H1124" s="265">
        <f ca="1">IFERROR(IF(COUNTIF(H$2:H1123,H1123)&gt;VLOOKUP(H1123,LC,2,FALSE),H1123+1,H1123),"")</f>
        <v>67</v>
      </c>
      <c r="I1124" s="265">
        <f ca="1">IFERROR(VLOOKUP(H1124,IF(H1124=H1123,INDIRECT("JournalEntry!"&amp;JournalEntry!D$2214&amp;I1123+1&amp;JournalEntry!L$2214),INDIRECT("JournalEntry!"&amp;JournalEntry!C$2214)),2,FALSE),"")</f>
        <v>2167</v>
      </c>
      <c r="J1124" s="191" t="str">
        <f t="shared" ca="1" si="126"/>
        <v>Inventories Product 2</v>
      </c>
    </row>
    <row r="1125" spans="1:10">
      <c r="A1125" s="205" t="str">
        <f t="shared" ca="1" si="127"/>
        <v>JNL No</v>
      </c>
      <c r="B1125" s="203" t="str">
        <f t="shared" ca="1" si="128"/>
        <v>Date</v>
      </c>
      <c r="C1125" s="304" t="str">
        <f t="shared" ca="1" si="129"/>
        <v>Particulars of Inventories Product 3</v>
      </c>
      <c r="D1125" s="192" t="str">
        <f t="shared" ca="1" si="130"/>
        <v>Dr</v>
      </c>
      <c r="E1125" s="192" t="str">
        <f t="shared" ca="1" si="131"/>
        <v>Cr</v>
      </c>
      <c r="F1125" s="193" t="str">
        <f t="shared" ca="1" si="132"/>
        <v>Narration</v>
      </c>
      <c r="G1125" s="80" t="str">
        <f ca="1">IFERROR(IF(AND(ABS(SUMIFS(D$2:D1125,J$2:J1125,J1125)-SUMIFS(E$2:E1125,J$2:J1125,J1125)+VLOOKUP(J1125,Master!B$1:F$101,5,FALSE))&gt;1000,CD&lt;&gt;PD),"XXXXX",IFERROR(SUMIFS(D$2:D1125,J$2:J1125,J1125)-SUMIFS(E$2:E1125,J$2:J1125,J1125)+VLOOKUP(J1125,Master!B$1:F$101,5,FALSE),IF(H1125&gt;EOF,"","Balance"))),IF(H1125&gt;EOF,"","Balance"))</f>
        <v>Balance</v>
      </c>
      <c r="H1125" s="265">
        <f ca="1">IFERROR(IF(COUNTIF(H$2:H1124,H1124)&gt;VLOOKUP(H1124,LC,2,FALSE),H1124+1,H1124),"")</f>
        <v>67</v>
      </c>
      <c r="I1125" s="265" t="str">
        <f ca="1">IFERROR(VLOOKUP(H1125,IF(H1125=H1124,INDIRECT("JournalEntry!"&amp;JournalEntry!D$2214&amp;I1124+1&amp;JournalEntry!L$2214),INDIRECT("JournalEntry!"&amp;JournalEntry!C$2214)),2,FALSE),"")</f>
        <v/>
      </c>
      <c r="J1125" s="191" t="str">
        <f t="shared" ca="1" si="126"/>
        <v>Ledger</v>
      </c>
    </row>
    <row r="1126" spans="1:10">
      <c r="A1126" s="205">
        <f t="shared" ca="1" si="127"/>
        <v>0</v>
      </c>
      <c r="B1126" s="203" t="str">
        <f t="shared" ca="1" si="128"/>
        <v/>
      </c>
      <c r="C1126" s="304">
        <f t="shared" ca="1" si="129"/>
        <v>0</v>
      </c>
      <c r="D1126" s="192">
        <f t="shared" ca="1" si="130"/>
        <v>0</v>
      </c>
      <c r="E1126" s="192">
        <f t="shared" ca="1" si="131"/>
        <v>0</v>
      </c>
      <c r="F1126" s="193">
        <f t="shared" ca="1" si="132"/>
        <v>0</v>
      </c>
      <c r="G1126" s="80">
        <f ca="1">IFERROR(IF(AND(ABS(SUMIFS(D$2:D1126,J$2:J1126,J1126)-SUMIFS(E$2:E1126,J$2:J1126,J1126)+VLOOKUP(J1126,Master!B$1:F$101,5,FALSE))&gt;1000,CD&lt;&gt;PD),"XXXXX",IFERROR(SUMIFS(D$2:D1126,J$2:J1126,J1126)-SUMIFS(E$2:E1126,J$2:J1126,J1126)+VLOOKUP(J1126,Master!B$1:F$101,5,FALSE),IF(H1126&gt;EOF,"","Balance"))),IF(H1126&gt;EOF,"","Balance"))</f>
        <v>0</v>
      </c>
      <c r="H1126" s="265">
        <f ca="1">IFERROR(IF(COUNTIF(H$2:H1125,H1125)&gt;VLOOKUP(H1125,LC,2,FALSE),H1125+1,H1125),"")</f>
        <v>68</v>
      </c>
      <c r="I1126" s="265">
        <f ca="1">IFERROR(VLOOKUP(H1126,IF(H1126=H1125,INDIRECT("JournalEntry!"&amp;JournalEntry!D$2214&amp;I1125+1&amp;JournalEntry!L$2214),INDIRECT("JournalEntry!"&amp;JournalEntry!C$2214)),2,FALSE),"")</f>
        <v>2168</v>
      </c>
      <c r="J1126" s="191" t="str">
        <f t="shared" ca="1" si="126"/>
        <v>Inventories Product 3</v>
      </c>
    </row>
    <row r="1127" spans="1:10">
      <c r="A1127" s="205" t="str">
        <f t="shared" ca="1" si="127"/>
        <v>JNL No</v>
      </c>
      <c r="B1127" s="203" t="str">
        <f t="shared" ca="1" si="128"/>
        <v>Date</v>
      </c>
      <c r="C1127" s="304" t="str">
        <f t="shared" ca="1" si="129"/>
        <v>Particulars of Inventories Product 4</v>
      </c>
      <c r="D1127" s="192" t="str">
        <f t="shared" ca="1" si="130"/>
        <v>Dr</v>
      </c>
      <c r="E1127" s="192" t="str">
        <f t="shared" ca="1" si="131"/>
        <v>Cr</v>
      </c>
      <c r="F1127" s="193" t="str">
        <f t="shared" ca="1" si="132"/>
        <v>Narration</v>
      </c>
      <c r="G1127" s="80" t="str">
        <f ca="1">IFERROR(IF(AND(ABS(SUMIFS(D$2:D1127,J$2:J1127,J1127)-SUMIFS(E$2:E1127,J$2:J1127,J1127)+VLOOKUP(J1127,Master!B$1:F$101,5,FALSE))&gt;1000,CD&lt;&gt;PD),"XXXXX",IFERROR(SUMIFS(D$2:D1127,J$2:J1127,J1127)-SUMIFS(E$2:E1127,J$2:J1127,J1127)+VLOOKUP(J1127,Master!B$1:F$101,5,FALSE),IF(H1127&gt;EOF,"","Balance"))),IF(H1127&gt;EOF,"","Balance"))</f>
        <v>Balance</v>
      </c>
      <c r="H1127" s="265">
        <f ca="1">IFERROR(IF(COUNTIF(H$2:H1126,H1126)&gt;VLOOKUP(H1126,LC,2,FALSE),H1126+1,H1126),"")</f>
        <v>68</v>
      </c>
      <c r="I1127" s="265" t="str">
        <f ca="1">IFERROR(VLOOKUP(H1127,IF(H1127=H1126,INDIRECT("JournalEntry!"&amp;JournalEntry!D$2214&amp;I1126+1&amp;JournalEntry!L$2214),INDIRECT("JournalEntry!"&amp;JournalEntry!C$2214)),2,FALSE),"")</f>
        <v/>
      </c>
      <c r="J1127" s="191" t="str">
        <f t="shared" ca="1" si="126"/>
        <v>Ledger</v>
      </c>
    </row>
    <row r="1128" spans="1:10">
      <c r="A1128" s="205">
        <f t="shared" ca="1" si="127"/>
        <v>0</v>
      </c>
      <c r="B1128" s="203" t="str">
        <f t="shared" ca="1" si="128"/>
        <v/>
      </c>
      <c r="C1128" s="304">
        <f t="shared" ca="1" si="129"/>
        <v>0</v>
      </c>
      <c r="D1128" s="192">
        <f t="shared" ca="1" si="130"/>
        <v>0</v>
      </c>
      <c r="E1128" s="192">
        <f t="shared" ca="1" si="131"/>
        <v>0</v>
      </c>
      <c r="F1128" s="193">
        <f t="shared" ca="1" si="132"/>
        <v>0</v>
      </c>
      <c r="G1128" s="80">
        <f ca="1">IFERROR(IF(AND(ABS(SUMIFS(D$2:D1128,J$2:J1128,J1128)-SUMIFS(E$2:E1128,J$2:J1128,J1128)+VLOOKUP(J1128,Master!B$1:F$101,5,FALSE))&gt;1000,CD&lt;&gt;PD),"XXXXX",IFERROR(SUMIFS(D$2:D1128,J$2:J1128,J1128)-SUMIFS(E$2:E1128,J$2:J1128,J1128)+VLOOKUP(J1128,Master!B$1:F$101,5,FALSE),IF(H1128&gt;EOF,"","Balance"))),IF(H1128&gt;EOF,"","Balance"))</f>
        <v>0</v>
      </c>
      <c r="H1128" s="265">
        <f ca="1">IFERROR(IF(COUNTIF(H$2:H1127,H1127)&gt;VLOOKUP(H1127,LC,2,FALSE),H1127+1,H1127),"")</f>
        <v>69</v>
      </c>
      <c r="I1128" s="265">
        <f ca="1">IFERROR(VLOOKUP(H1128,IF(H1128=H1127,INDIRECT("JournalEntry!"&amp;JournalEntry!D$2214&amp;I1127+1&amp;JournalEntry!L$2214),INDIRECT("JournalEntry!"&amp;JournalEntry!C$2214)),2,FALSE),"")</f>
        <v>2169</v>
      </c>
      <c r="J1128" s="191" t="str">
        <f t="shared" ca="1" si="126"/>
        <v>Inventories Product 4</v>
      </c>
    </row>
    <row r="1129" spans="1:10">
      <c r="A1129" s="205" t="str">
        <f t="shared" ca="1" si="127"/>
        <v>JNL No</v>
      </c>
      <c r="B1129" s="203" t="str">
        <f t="shared" ca="1" si="128"/>
        <v>Date</v>
      </c>
      <c r="C1129" s="304" t="str">
        <f t="shared" ca="1" si="129"/>
        <v>Particulars of  Material </v>
      </c>
      <c r="D1129" s="192" t="str">
        <f t="shared" ca="1" si="130"/>
        <v>Dr</v>
      </c>
      <c r="E1129" s="192" t="str">
        <f t="shared" ca="1" si="131"/>
        <v>Cr</v>
      </c>
      <c r="F1129" s="193" t="str">
        <f t="shared" ca="1" si="132"/>
        <v>Narration</v>
      </c>
      <c r="G1129" s="80" t="str">
        <f ca="1">IFERROR(IF(AND(ABS(SUMIFS(D$2:D1129,J$2:J1129,J1129)-SUMIFS(E$2:E1129,J$2:J1129,J1129)+VLOOKUP(J1129,Master!B$1:F$101,5,FALSE))&gt;1000,CD&lt;&gt;PD),"XXXXX",IFERROR(SUMIFS(D$2:D1129,J$2:J1129,J1129)-SUMIFS(E$2:E1129,J$2:J1129,J1129)+VLOOKUP(J1129,Master!B$1:F$101,5,FALSE),IF(H1129&gt;EOF,"","Balance"))),IF(H1129&gt;EOF,"","Balance"))</f>
        <v>Balance</v>
      </c>
      <c r="H1129" s="265">
        <f ca="1">IFERROR(IF(COUNTIF(H$2:H1128,H1128)&gt;VLOOKUP(H1128,LC,2,FALSE),H1128+1,H1128),"")</f>
        <v>69</v>
      </c>
      <c r="I1129" s="265" t="str">
        <f ca="1">IFERROR(VLOOKUP(H1129,IF(H1129=H1128,INDIRECT("JournalEntry!"&amp;JournalEntry!D$2214&amp;I1128+1&amp;JournalEntry!L$2214),INDIRECT("JournalEntry!"&amp;JournalEntry!C$2214)),2,FALSE),"")</f>
        <v/>
      </c>
      <c r="J1129" s="191" t="str">
        <f t="shared" ca="1" si="126"/>
        <v>Ledger</v>
      </c>
    </row>
    <row r="1130" spans="1:10">
      <c r="A1130" s="205">
        <f t="shared" ca="1" si="127"/>
        <v>149</v>
      </c>
      <c r="B1130" s="203">
        <f t="shared" ca="1" si="128"/>
        <v>41241</v>
      </c>
      <c r="C1130" s="304" t="str">
        <f t="shared" ca="1" si="129"/>
        <v>By Cash Rs/-9</v>
      </c>
      <c r="D1130" s="192">
        <f t="shared" ca="1" si="130"/>
        <v>9</v>
      </c>
      <c r="E1130" s="192">
        <f t="shared" ca="1" si="131"/>
        <v>0</v>
      </c>
      <c r="F1130" s="193">
        <f t="shared" ca="1" si="132"/>
        <v>0</v>
      </c>
      <c r="G1130" s="80">
        <f ca="1">IFERROR(IF(AND(ABS(SUMIFS(D$2:D1130,J$2:J1130,J1130)-SUMIFS(E$2:E1130,J$2:J1130,J1130)+VLOOKUP(J1130,Master!B$1:F$101,5,FALSE))&gt;1000,CD&lt;&gt;PD),"XXXXX",IFERROR(SUMIFS(D$2:D1130,J$2:J1130,J1130)-SUMIFS(E$2:E1130,J$2:J1130,J1130)+VLOOKUP(J1130,Master!B$1:F$101,5,FALSE),IF(H1130&gt;EOF,"","Balance"))),IF(H1130&gt;EOF,"","Balance"))</f>
        <v>9</v>
      </c>
      <c r="H1130" s="265">
        <f ca="1">IFERROR(IF(COUNTIF(H$2:H1129,H1129)&gt;VLOOKUP(H1129,LC,2,FALSE),H1129+1,H1129),"")</f>
        <v>70</v>
      </c>
      <c r="I1130" s="265">
        <f ca="1">IFERROR(VLOOKUP(H1130,IF(H1130=H1129,INDIRECT("JournalEntry!"&amp;JournalEntry!D$2214&amp;I1129+1&amp;JournalEntry!L$2214),INDIRECT("JournalEntry!"&amp;JournalEntry!C$2214)),2,FALSE),"")</f>
        <v>298</v>
      </c>
      <c r="J1130" s="191" t="str">
        <f t="shared" ca="1" si="126"/>
        <v> Material </v>
      </c>
    </row>
    <row r="1131" spans="1:10">
      <c r="A1131" s="205">
        <f t="shared" ca="1" si="127"/>
        <v>154</v>
      </c>
      <c r="B1131" s="203">
        <f t="shared" ca="1" si="128"/>
        <v>41113</v>
      </c>
      <c r="C1131" s="304" t="str">
        <f t="shared" ca="1" si="129"/>
        <v>By Cash Rs/-7</v>
      </c>
      <c r="D1131" s="192">
        <f t="shared" ca="1" si="130"/>
        <v>7</v>
      </c>
      <c r="E1131" s="192">
        <f t="shared" ca="1" si="131"/>
        <v>0</v>
      </c>
      <c r="F1131" s="193">
        <f t="shared" ca="1" si="132"/>
        <v>0</v>
      </c>
      <c r="G1131" s="80">
        <f ca="1">IFERROR(IF(AND(ABS(SUMIFS(D$2:D1131,J$2:J1131,J1131)-SUMIFS(E$2:E1131,J$2:J1131,J1131)+VLOOKUP(J1131,Master!B$1:F$101,5,FALSE))&gt;1000,CD&lt;&gt;PD),"XXXXX",IFERROR(SUMIFS(D$2:D1131,J$2:J1131,J1131)-SUMIFS(E$2:E1131,J$2:J1131,J1131)+VLOOKUP(J1131,Master!B$1:F$101,5,FALSE),IF(H1131&gt;EOF,"","Balance"))),IF(H1131&gt;EOF,"","Balance"))</f>
        <v>16</v>
      </c>
      <c r="H1131" s="265">
        <f ca="1">IFERROR(IF(COUNTIF(H$2:H1130,H1130)&gt;VLOOKUP(H1130,LC,2,FALSE),H1130+1,H1130),"")</f>
        <v>70</v>
      </c>
      <c r="I1131" s="265">
        <f ca="1">IFERROR(VLOOKUP(H1131,IF(H1131=H1130,INDIRECT("JournalEntry!"&amp;JournalEntry!D$2214&amp;I1130+1&amp;JournalEntry!L$2214),INDIRECT("JournalEntry!"&amp;JournalEntry!C$2214)),2,FALSE),"")</f>
        <v>308</v>
      </c>
      <c r="J1131" s="191" t="str">
        <f t="shared" ca="1" si="126"/>
        <v> Material </v>
      </c>
    </row>
    <row r="1132" spans="1:10">
      <c r="A1132" s="205">
        <f t="shared" ca="1" si="127"/>
        <v>159</v>
      </c>
      <c r="B1132" s="203">
        <f t="shared" ca="1" si="128"/>
        <v>41217</v>
      </c>
      <c r="C1132" s="304" t="str">
        <f t="shared" ca="1" si="129"/>
        <v>By Cash Rs/-9</v>
      </c>
      <c r="D1132" s="192">
        <f t="shared" ca="1" si="130"/>
        <v>9</v>
      </c>
      <c r="E1132" s="192">
        <f t="shared" ca="1" si="131"/>
        <v>0</v>
      </c>
      <c r="F1132" s="193">
        <f t="shared" ca="1" si="132"/>
        <v>0</v>
      </c>
      <c r="G1132" s="80">
        <f ca="1">IFERROR(IF(AND(ABS(SUMIFS(D$2:D1132,J$2:J1132,J1132)-SUMIFS(E$2:E1132,J$2:J1132,J1132)+VLOOKUP(J1132,Master!B$1:F$101,5,FALSE))&gt;1000,CD&lt;&gt;PD),"XXXXX",IFERROR(SUMIFS(D$2:D1132,J$2:J1132,J1132)-SUMIFS(E$2:E1132,J$2:J1132,J1132)+VLOOKUP(J1132,Master!B$1:F$101,5,FALSE),IF(H1132&gt;EOF,"","Balance"))),IF(H1132&gt;EOF,"","Balance"))</f>
        <v>25</v>
      </c>
      <c r="H1132" s="265">
        <f ca="1">IFERROR(IF(COUNTIF(H$2:H1131,H1131)&gt;VLOOKUP(H1131,LC,2,FALSE),H1131+1,H1131),"")</f>
        <v>70</v>
      </c>
      <c r="I1132" s="265">
        <f ca="1">IFERROR(VLOOKUP(H1132,IF(H1132=H1131,INDIRECT("JournalEntry!"&amp;JournalEntry!D$2214&amp;I1131+1&amp;JournalEntry!L$2214),INDIRECT("JournalEntry!"&amp;JournalEntry!C$2214)),2,FALSE),"")</f>
        <v>318</v>
      </c>
      <c r="J1132" s="191" t="str">
        <f t="shared" ca="1" si="126"/>
        <v> Material </v>
      </c>
    </row>
    <row r="1133" spans="1:10">
      <c r="A1133" s="205">
        <f t="shared" ca="1" si="127"/>
        <v>164</v>
      </c>
      <c r="B1133" s="203">
        <f t="shared" ca="1" si="128"/>
        <v>41254</v>
      </c>
      <c r="C1133" s="304" t="str">
        <f t="shared" ca="1" si="129"/>
        <v>By Cash Rs/-6</v>
      </c>
      <c r="D1133" s="192">
        <f t="shared" ca="1" si="130"/>
        <v>6</v>
      </c>
      <c r="E1133" s="192">
        <f t="shared" ca="1" si="131"/>
        <v>0</v>
      </c>
      <c r="F1133" s="193">
        <f t="shared" ca="1" si="132"/>
        <v>0</v>
      </c>
      <c r="G1133" s="80">
        <f ca="1">IFERROR(IF(AND(ABS(SUMIFS(D$2:D1133,J$2:J1133,J1133)-SUMIFS(E$2:E1133,J$2:J1133,J1133)+VLOOKUP(J1133,Master!B$1:F$101,5,FALSE))&gt;1000,CD&lt;&gt;PD),"XXXXX",IFERROR(SUMIFS(D$2:D1133,J$2:J1133,J1133)-SUMIFS(E$2:E1133,J$2:J1133,J1133)+VLOOKUP(J1133,Master!B$1:F$101,5,FALSE),IF(H1133&gt;EOF,"","Balance"))),IF(H1133&gt;EOF,"","Balance"))</f>
        <v>31</v>
      </c>
      <c r="H1133" s="265">
        <f ca="1">IFERROR(IF(COUNTIF(H$2:H1132,H1132)&gt;VLOOKUP(H1132,LC,2,FALSE),H1132+1,H1132),"")</f>
        <v>70</v>
      </c>
      <c r="I1133" s="265">
        <f ca="1">IFERROR(VLOOKUP(H1133,IF(H1133=H1132,INDIRECT("JournalEntry!"&amp;JournalEntry!D$2214&amp;I1132+1&amp;JournalEntry!L$2214),INDIRECT("JournalEntry!"&amp;JournalEntry!C$2214)),2,FALSE),"")</f>
        <v>328</v>
      </c>
      <c r="J1133" s="191" t="str">
        <f t="shared" ca="1" si="126"/>
        <v> Material </v>
      </c>
    </row>
    <row r="1134" spans="1:10">
      <c r="A1134" s="205">
        <f t="shared" ca="1" si="127"/>
        <v>0</v>
      </c>
      <c r="B1134" s="203" t="str">
        <f t="shared" ca="1" si="128"/>
        <v/>
      </c>
      <c r="C1134" s="304">
        <f t="shared" ca="1" si="129"/>
        <v>0</v>
      </c>
      <c r="D1134" s="192">
        <f t="shared" ca="1" si="130"/>
        <v>0</v>
      </c>
      <c r="E1134" s="192">
        <f t="shared" ca="1" si="131"/>
        <v>0</v>
      </c>
      <c r="F1134" s="193">
        <f t="shared" ca="1" si="132"/>
        <v>0</v>
      </c>
      <c r="G1134" s="80">
        <f ca="1">IFERROR(IF(AND(ABS(SUMIFS(D$2:D1134,J$2:J1134,J1134)-SUMIFS(E$2:E1134,J$2:J1134,J1134)+VLOOKUP(J1134,Master!B$1:F$101,5,FALSE))&gt;1000,CD&lt;&gt;PD),"XXXXX",IFERROR(SUMIFS(D$2:D1134,J$2:J1134,J1134)-SUMIFS(E$2:E1134,J$2:J1134,J1134)+VLOOKUP(J1134,Master!B$1:F$101,5,FALSE),IF(H1134&gt;EOF,"","Balance"))),IF(H1134&gt;EOF,"","Balance"))</f>
        <v>31</v>
      </c>
      <c r="H1134" s="265">
        <f ca="1">IFERROR(IF(COUNTIF(H$2:H1133,H1133)&gt;VLOOKUP(H1133,LC,2,FALSE),H1133+1,H1133),"")</f>
        <v>70</v>
      </c>
      <c r="I1134" s="265">
        <f ca="1">IFERROR(VLOOKUP(H1134,IF(H1134=H1133,INDIRECT("JournalEntry!"&amp;JournalEntry!D$2214&amp;I1133+1&amp;JournalEntry!L$2214),INDIRECT("JournalEntry!"&amp;JournalEntry!C$2214)),2,FALSE),"")</f>
        <v>2170</v>
      </c>
      <c r="J1134" s="191" t="str">
        <f t="shared" ca="1" si="126"/>
        <v> Material </v>
      </c>
    </row>
    <row r="1135" spans="1:10">
      <c r="A1135" s="205" t="str">
        <f t="shared" ca="1" si="127"/>
        <v>JNL No</v>
      </c>
      <c r="B1135" s="203" t="str">
        <f t="shared" ca="1" si="128"/>
        <v>Date</v>
      </c>
      <c r="C1135" s="304" t="str">
        <f t="shared" ca="1" si="129"/>
        <v>Particulars of  Freight &amp; Transportation </v>
      </c>
      <c r="D1135" s="192" t="str">
        <f t="shared" ca="1" si="130"/>
        <v>Dr</v>
      </c>
      <c r="E1135" s="192" t="str">
        <f t="shared" ca="1" si="131"/>
        <v>Cr</v>
      </c>
      <c r="F1135" s="193" t="str">
        <f t="shared" ca="1" si="132"/>
        <v>Narration</v>
      </c>
      <c r="G1135" s="80" t="str">
        <f ca="1">IFERROR(IF(AND(ABS(SUMIFS(D$2:D1135,J$2:J1135,J1135)-SUMIFS(E$2:E1135,J$2:J1135,J1135)+VLOOKUP(J1135,Master!B$1:F$101,5,FALSE))&gt;1000,CD&lt;&gt;PD),"XXXXX",IFERROR(SUMIFS(D$2:D1135,J$2:J1135,J1135)-SUMIFS(E$2:E1135,J$2:J1135,J1135)+VLOOKUP(J1135,Master!B$1:F$101,5,FALSE),IF(H1135&gt;EOF,"","Balance"))),IF(H1135&gt;EOF,"","Balance"))</f>
        <v>Balance</v>
      </c>
      <c r="H1135" s="265">
        <f ca="1">IFERROR(IF(COUNTIF(H$2:H1134,H1134)&gt;VLOOKUP(H1134,LC,2,FALSE),H1134+1,H1134),"")</f>
        <v>70</v>
      </c>
      <c r="I1135" s="265" t="str">
        <f ca="1">IFERROR(VLOOKUP(H1135,IF(H1135=H1134,INDIRECT("JournalEntry!"&amp;JournalEntry!D$2214&amp;I1134+1&amp;JournalEntry!L$2214),INDIRECT("JournalEntry!"&amp;JournalEntry!C$2214)),2,FALSE),"")</f>
        <v/>
      </c>
      <c r="J1135" s="191" t="str">
        <f t="shared" ca="1" si="126"/>
        <v>Ledger</v>
      </c>
    </row>
    <row r="1136" spans="1:10">
      <c r="A1136" s="205">
        <f t="shared" ca="1" si="127"/>
        <v>0</v>
      </c>
      <c r="B1136" s="203" t="str">
        <f t="shared" ca="1" si="128"/>
        <v/>
      </c>
      <c r="C1136" s="304">
        <f t="shared" ca="1" si="129"/>
        <v>0</v>
      </c>
      <c r="D1136" s="192">
        <f t="shared" ca="1" si="130"/>
        <v>0</v>
      </c>
      <c r="E1136" s="192">
        <f t="shared" ca="1" si="131"/>
        <v>0</v>
      </c>
      <c r="F1136" s="193">
        <f t="shared" ca="1" si="132"/>
        <v>0</v>
      </c>
      <c r="G1136" s="80">
        <f ca="1">IFERROR(IF(AND(ABS(SUMIFS(D$2:D1136,J$2:J1136,J1136)-SUMIFS(E$2:E1136,J$2:J1136,J1136)+VLOOKUP(J1136,Master!B$1:F$101,5,FALSE))&gt;1000,CD&lt;&gt;PD),"XXXXX",IFERROR(SUMIFS(D$2:D1136,J$2:J1136,J1136)-SUMIFS(E$2:E1136,J$2:J1136,J1136)+VLOOKUP(J1136,Master!B$1:F$101,5,FALSE),IF(H1136&gt;EOF,"","Balance"))),IF(H1136&gt;EOF,"","Balance"))</f>
        <v>0</v>
      </c>
      <c r="H1136" s="265">
        <f ca="1">IFERROR(IF(COUNTIF(H$2:H1135,H1135)&gt;VLOOKUP(H1135,LC,2,FALSE),H1135+1,H1135),"")</f>
        <v>71</v>
      </c>
      <c r="I1136" s="265">
        <f ca="1">IFERROR(VLOOKUP(H1136,IF(H1136=H1135,INDIRECT("JournalEntry!"&amp;JournalEntry!D$2214&amp;I1135+1&amp;JournalEntry!L$2214),INDIRECT("JournalEntry!"&amp;JournalEntry!C$2214)),2,FALSE),"")</f>
        <v>2171</v>
      </c>
      <c r="J1136" s="191" t="str">
        <f t="shared" ca="1" si="126"/>
        <v> Freight &amp; Transportation </v>
      </c>
    </row>
    <row r="1137" spans="1:10">
      <c r="A1137" s="205" t="str">
        <f t="shared" ca="1" si="127"/>
        <v>JNL No</v>
      </c>
      <c r="B1137" s="203" t="str">
        <f t="shared" ca="1" si="128"/>
        <v>Date</v>
      </c>
      <c r="C1137" s="304" t="str">
        <f t="shared" ca="1" si="129"/>
        <v>Particulars of  Labor Costs </v>
      </c>
      <c r="D1137" s="192" t="str">
        <f t="shared" ca="1" si="130"/>
        <v>Dr</v>
      </c>
      <c r="E1137" s="192" t="str">
        <f t="shared" ca="1" si="131"/>
        <v>Cr</v>
      </c>
      <c r="F1137" s="193" t="str">
        <f t="shared" ca="1" si="132"/>
        <v>Narration</v>
      </c>
      <c r="G1137" s="80" t="str">
        <f ca="1">IFERROR(IF(AND(ABS(SUMIFS(D$2:D1137,J$2:J1137,J1137)-SUMIFS(E$2:E1137,J$2:J1137,J1137)+VLOOKUP(J1137,Master!B$1:F$101,5,FALSE))&gt;1000,CD&lt;&gt;PD),"XXXXX",IFERROR(SUMIFS(D$2:D1137,J$2:J1137,J1137)-SUMIFS(E$2:E1137,J$2:J1137,J1137)+VLOOKUP(J1137,Master!B$1:F$101,5,FALSE),IF(H1137&gt;EOF,"","Balance"))),IF(H1137&gt;EOF,"","Balance"))</f>
        <v>Balance</v>
      </c>
      <c r="H1137" s="265">
        <f ca="1">IFERROR(IF(COUNTIF(H$2:H1136,H1136)&gt;VLOOKUP(H1136,LC,2,FALSE),H1136+1,H1136),"")</f>
        <v>71</v>
      </c>
      <c r="I1137" s="265" t="str">
        <f ca="1">IFERROR(VLOOKUP(H1137,IF(H1137=H1136,INDIRECT("JournalEntry!"&amp;JournalEntry!D$2214&amp;I1136+1&amp;JournalEntry!L$2214),INDIRECT("JournalEntry!"&amp;JournalEntry!C$2214)),2,FALSE),"")</f>
        <v/>
      </c>
      <c r="J1137" s="191" t="str">
        <f t="shared" ca="1" si="126"/>
        <v>Ledger</v>
      </c>
    </row>
    <row r="1138" spans="1:10">
      <c r="A1138" s="205">
        <f t="shared" ca="1" si="127"/>
        <v>150</v>
      </c>
      <c r="B1138" s="203">
        <f t="shared" ca="1" si="128"/>
        <v>41095</v>
      </c>
      <c r="C1138" s="304" t="str">
        <f t="shared" ca="1" si="129"/>
        <v>By Cash Rs/-10</v>
      </c>
      <c r="D1138" s="192">
        <f t="shared" ca="1" si="130"/>
        <v>10</v>
      </c>
      <c r="E1138" s="192">
        <f t="shared" ca="1" si="131"/>
        <v>0</v>
      </c>
      <c r="F1138" s="193">
        <f t="shared" ca="1" si="132"/>
        <v>0</v>
      </c>
      <c r="G1138" s="80">
        <f ca="1">IFERROR(IF(AND(ABS(SUMIFS(D$2:D1138,J$2:J1138,J1138)-SUMIFS(E$2:E1138,J$2:J1138,J1138)+VLOOKUP(J1138,Master!B$1:F$101,5,FALSE))&gt;1000,CD&lt;&gt;PD),"XXXXX",IFERROR(SUMIFS(D$2:D1138,J$2:J1138,J1138)-SUMIFS(E$2:E1138,J$2:J1138,J1138)+VLOOKUP(J1138,Master!B$1:F$101,5,FALSE),IF(H1138&gt;EOF,"","Balance"))),IF(H1138&gt;EOF,"","Balance"))</f>
        <v>10</v>
      </c>
      <c r="H1138" s="265">
        <f ca="1">IFERROR(IF(COUNTIF(H$2:H1137,H1137)&gt;VLOOKUP(H1137,LC,2,FALSE),H1137+1,H1137),"")</f>
        <v>72</v>
      </c>
      <c r="I1138" s="265">
        <f ca="1">IFERROR(VLOOKUP(H1138,IF(H1138=H1137,INDIRECT("JournalEntry!"&amp;JournalEntry!D$2214&amp;I1137+1&amp;JournalEntry!L$2214),INDIRECT("JournalEntry!"&amp;JournalEntry!C$2214)),2,FALSE),"")</f>
        <v>300</v>
      </c>
      <c r="J1138" s="191" t="str">
        <f t="shared" ca="1" si="126"/>
        <v> Labor Costs </v>
      </c>
    </row>
    <row r="1139" spans="1:10">
      <c r="A1139" s="205">
        <f t="shared" ca="1" si="127"/>
        <v>155</v>
      </c>
      <c r="B1139" s="203">
        <f t="shared" ca="1" si="128"/>
        <v>41123</v>
      </c>
      <c r="C1139" s="304" t="str">
        <f t="shared" ca="1" si="129"/>
        <v>By Cash Rs/-4</v>
      </c>
      <c r="D1139" s="192">
        <f t="shared" ca="1" si="130"/>
        <v>4</v>
      </c>
      <c r="E1139" s="192">
        <f t="shared" ca="1" si="131"/>
        <v>0</v>
      </c>
      <c r="F1139" s="193">
        <f t="shared" ca="1" si="132"/>
        <v>0</v>
      </c>
      <c r="G1139" s="80">
        <f ca="1">IFERROR(IF(AND(ABS(SUMIFS(D$2:D1139,J$2:J1139,J1139)-SUMIFS(E$2:E1139,J$2:J1139,J1139)+VLOOKUP(J1139,Master!B$1:F$101,5,FALSE))&gt;1000,CD&lt;&gt;PD),"XXXXX",IFERROR(SUMIFS(D$2:D1139,J$2:J1139,J1139)-SUMIFS(E$2:E1139,J$2:J1139,J1139)+VLOOKUP(J1139,Master!B$1:F$101,5,FALSE),IF(H1139&gt;EOF,"","Balance"))),IF(H1139&gt;EOF,"","Balance"))</f>
        <v>14</v>
      </c>
      <c r="H1139" s="265">
        <f ca="1">IFERROR(IF(COUNTIF(H$2:H1138,H1138)&gt;VLOOKUP(H1138,LC,2,FALSE),H1138+1,H1138),"")</f>
        <v>72</v>
      </c>
      <c r="I1139" s="265">
        <f ca="1">IFERROR(VLOOKUP(H1139,IF(H1139=H1138,INDIRECT("JournalEntry!"&amp;JournalEntry!D$2214&amp;I1138+1&amp;JournalEntry!L$2214),INDIRECT("JournalEntry!"&amp;JournalEntry!C$2214)),2,FALSE),"")</f>
        <v>310</v>
      </c>
      <c r="J1139" s="191" t="str">
        <f t="shared" ca="1" si="126"/>
        <v> Labor Costs </v>
      </c>
    </row>
    <row r="1140" spans="1:10">
      <c r="A1140" s="205">
        <f t="shared" ca="1" si="127"/>
        <v>160</v>
      </c>
      <c r="B1140" s="203">
        <f t="shared" ca="1" si="128"/>
        <v>41131</v>
      </c>
      <c r="C1140" s="304" t="str">
        <f t="shared" ca="1" si="129"/>
        <v>By Cash Rs/-2</v>
      </c>
      <c r="D1140" s="192">
        <f t="shared" ca="1" si="130"/>
        <v>2</v>
      </c>
      <c r="E1140" s="192">
        <f t="shared" ca="1" si="131"/>
        <v>0</v>
      </c>
      <c r="F1140" s="193">
        <f t="shared" ca="1" si="132"/>
        <v>0</v>
      </c>
      <c r="G1140" s="80">
        <f ca="1">IFERROR(IF(AND(ABS(SUMIFS(D$2:D1140,J$2:J1140,J1140)-SUMIFS(E$2:E1140,J$2:J1140,J1140)+VLOOKUP(J1140,Master!B$1:F$101,5,FALSE))&gt;1000,CD&lt;&gt;PD),"XXXXX",IFERROR(SUMIFS(D$2:D1140,J$2:J1140,J1140)-SUMIFS(E$2:E1140,J$2:J1140,J1140)+VLOOKUP(J1140,Master!B$1:F$101,5,FALSE),IF(H1140&gt;EOF,"","Balance"))),IF(H1140&gt;EOF,"","Balance"))</f>
        <v>16</v>
      </c>
      <c r="H1140" s="265">
        <f ca="1">IFERROR(IF(COUNTIF(H$2:H1139,H1139)&gt;VLOOKUP(H1139,LC,2,FALSE),H1139+1,H1139),"")</f>
        <v>72</v>
      </c>
      <c r="I1140" s="265">
        <f ca="1">IFERROR(VLOOKUP(H1140,IF(H1140=H1139,INDIRECT("JournalEntry!"&amp;JournalEntry!D$2214&amp;I1139+1&amp;JournalEntry!L$2214),INDIRECT("JournalEntry!"&amp;JournalEntry!C$2214)),2,FALSE),"")</f>
        <v>320</v>
      </c>
      <c r="J1140" s="191" t="str">
        <f t="shared" ca="1" si="126"/>
        <v> Labor Costs </v>
      </c>
    </row>
    <row r="1141" spans="1:10">
      <c r="A1141" s="205">
        <f t="shared" ca="1" si="127"/>
        <v>165</v>
      </c>
      <c r="B1141" s="203">
        <f t="shared" ca="1" si="128"/>
        <v>41133</v>
      </c>
      <c r="C1141" s="304" t="str">
        <f t="shared" ca="1" si="129"/>
        <v>By Cash Rs/-7</v>
      </c>
      <c r="D1141" s="192">
        <f t="shared" ca="1" si="130"/>
        <v>7</v>
      </c>
      <c r="E1141" s="192">
        <f t="shared" ca="1" si="131"/>
        <v>0</v>
      </c>
      <c r="F1141" s="193">
        <f t="shared" ca="1" si="132"/>
        <v>0</v>
      </c>
      <c r="G1141" s="80">
        <f ca="1">IFERROR(IF(AND(ABS(SUMIFS(D$2:D1141,J$2:J1141,J1141)-SUMIFS(E$2:E1141,J$2:J1141,J1141)+VLOOKUP(J1141,Master!B$1:F$101,5,FALSE))&gt;1000,CD&lt;&gt;PD),"XXXXX",IFERROR(SUMIFS(D$2:D1141,J$2:J1141,J1141)-SUMIFS(E$2:E1141,J$2:J1141,J1141)+VLOOKUP(J1141,Master!B$1:F$101,5,FALSE),IF(H1141&gt;EOF,"","Balance"))),IF(H1141&gt;EOF,"","Balance"))</f>
        <v>23</v>
      </c>
      <c r="H1141" s="265">
        <f ca="1">IFERROR(IF(COUNTIF(H$2:H1140,H1140)&gt;VLOOKUP(H1140,LC,2,FALSE),H1140+1,H1140),"")</f>
        <v>72</v>
      </c>
      <c r="I1141" s="265">
        <f ca="1">IFERROR(VLOOKUP(H1141,IF(H1141=H1140,INDIRECT("JournalEntry!"&amp;JournalEntry!D$2214&amp;I1140+1&amp;JournalEntry!L$2214),INDIRECT("JournalEntry!"&amp;JournalEntry!C$2214)),2,FALSE),"")</f>
        <v>330</v>
      </c>
      <c r="J1141" s="191" t="str">
        <f t="shared" ca="1" si="126"/>
        <v> Labor Costs </v>
      </c>
    </row>
    <row r="1142" spans="1:10">
      <c r="A1142" s="205">
        <f t="shared" ca="1" si="127"/>
        <v>0</v>
      </c>
      <c r="B1142" s="203" t="str">
        <f t="shared" ca="1" si="128"/>
        <v/>
      </c>
      <c r="C1142" s="304">
        <f t="shared" ca="1" si="129"/>
        <v>0</v>
      </c>
      <c r="D1142" s="192">
        <f t="shared" ca="1" si="130"/>
        <v>0</v>
      </c>
      <c r="E1142" s="192">
        <f t="shared" ca="1" si="131"/>
        <v>0</v>
      </c>
      <c r="F1142" s="193">
        <f t="shared" ca="1" si="132"/>
        <v>0</v>
      </c>
      <c r="G1142" s="80">
        <f ca="1">IFERROR(IF(AND(ABS(SUMIFS(D$2:D1142,J$2:J1142,J1142)-SUMIFS(E$2:E1142,J$2:J1142,J1142)+VLOOKUP(J1142,Master!B$1:F$101,5,FALSE))&gt;1000,CD&lt;&gt;PD),"XXXXX",IFERROR(SUMIFS(D$2:D1142,J$2:J1142,J1142)-SUMIFS(E$2:E1142,J$2:J1142,J1142)+VLOOKUP(J1142,Master!B$1:F$101,5,FALSE),IF(H1142&gt;EOF,"","Balance"))),IF(H1142&gt;EOF,"","Balance"))</f>
        <v>23</v>
      </c>
      <c r="H1142" s="265">
        <f ca="1">IFERROR(IF(COUNTIF(H$2:H1141,H1141)&gt;VLOOKUP(H1141,LC,2,FALSE),H1141+1,H1141),"")</f>
        <v>72</v>
      </c>
      <c r="I1142" s="265">
        <f ca="1">IFERROR(VLOOKUP(H1142,IF(H1142=H1141,INDIRECT("JournalEntry!"&amp;JournalEntry!D$2214&amp;I1141+1&amp;JournalEntry!L$2214),INDIRECT("JournalEntry!"&amp;JournalEntry!C$2214)),2,FALSE),"")</f>
        <v>2172</v>
      </c>
      <c r="J1142" s="191" t="str">
        <f t="shared" ca="1" si="126"/>
        <v> Labor Costs </v>
      </c>
    </row>
    <row r="1143" spans="1:10">
      <c r="A1143" s="205" t="str">
        <f t="shared" ca="1" si="127"/>
        <v>JNL No</v>
      </c>
      <c r="B1143" s="203" t="str">
        <f t="shared" ca="1" si="128"/>
        <v>Date</v>
      </c>
      <c r="C1143" s="304" t="str">
        <f t="shared" ca="1" si="129"/>
        <v>Particulars of  Purchase Returns </v>
      </c>
      <c r="D1143" s="192" t="str">
        <f t="shared" ca="1" si="130"/>
        <v>Dr</v>
      </c>
      <c r="E1143" s="192" t="str">
        <f t="shared" ca="1" si="131"/>
        <v>Cr</v>
      </c>
      <c r="F1143" s="193" t="str">
        <f t="shared" ca="1" si="132"/>
        <v>Narration</v>
      </c>
      <c r="G1143" s="80" t="str">
        <f ca="1">IFERROR(IF(AND(ABS(SUMIFS(D$2:D1143,J$2:J1143,J1143)-SUMIFS(E$2:E1143,J$2:J1143,J1143)+VLOOKUP(J1143,Master!B$1:F$101,5,FALSE))&gt;1000,CD&lt;&gt;PD),"XXXXX",IFERROR(SUMIFS(D$2:D1143,J$2:J1143,J1143)-SUMIFS(E$2:E1143,J$2:J1143,J1143)+VLOOKUP(J1143,Master!B$1:F$101,5,FALSE),IF(H1143&gt;EOF,"","Balance"))),IF(H1143&gt;EOF,"","Balance"))</f>
        <v>Balance</v>
      </c>
      <c r="H1143" s="265">
        <f ca="1">IFERROR(IF(COUNTIF(H$2:H1142,H1142)&gt;VLOOKUP(H1142,LC,2,FALSE),H1142+1,H1142),"")</f>
        <v>72</v>
      </c>
      <c r="I1143" s="265" t="str">
        <f ca="1">IFERROR(VLOOKUP(H1143,IF(H1143=H1142,INDIRECT("JournalEntry!"&amp;JournalEntry!D$2214&amp;I1142+1&amp;JournalEntry!L$2214),INDIRECT("JournalEntry!"&amp;JournalEntry!C$2214)),2,FALSE),"")</f>
        <v/>
      </c>
      <c r="J1143" s="191" t="str">
        <f t="shared" ca="1" si="126"/>
        <v>Ledger</v>
      </c>
    </row>
    <row r="1144" spans="1:10">
      <c r="A1144" s="205">
        <f t="shared" ca="1" si="127"/>
        <v>0</v>
      </c>
      <c r="B1144" s="203" t="str">
        <f t="shared" ca="1" si="128"/>
        <v/>
      </c>
      <c r="C1144" s="304">
        <f t="shared" ca="1" si="129"/>
        <v>0</v>
      </c>
      <c r="D1144" s="192">
        <f t="shared" ca="1" si="130"/>
        <v>0</v>
      </c>
      <c r="E1144" s="192">
        <f t="shared" ca="1" si="131"/>
        <v>0</v>
      </c>
      <c r="F1144" s="193">
        <f t="shared" ca="1" si="132"/>
        <v>0</v>
      </c>
      <c r="G1144" s="80">
        <f ca="1">IFERROR(IF(AND(ABS(SUMIFS(D$2:D1144,J$2:J1144,J1144)-SUMIFS(E$2:E1144,J$2:J1144,J1144)+VLOOKUP(J1144,Master!B$1:F$101,5,FALSE))&gt;1000,CD&lt;&gt;PD),"XXXXX",IFERROR(SUMIFS(D$2:D1144,J$2:J1144,J1144)-SUMIFS(E$2:E1144,J$2:J1144,J1144)+VLOOKUP(J1144,Master!B$1:F$101,5,FALSE),IF(H1144&gt;EOF,"","Balance"))),IF(H1144&gt;EOF,"","Balance"))</f>
        <v>0</v>
      </c>
      <c r="H1144" s="265">
        <f ca="1">IFERROR(IF(COUNTIF(H$2:H1143,H1143)&gt;VLOOKUP(H1143,LC,2,FALSE),H1143+1,H1143),"")</f>
        <v>73</v>
      </c>
      <c r="I1144" s="265">
        <f ca="1">IFERROR(VLOOKUP(H1144,IF(H1144=H1143,INDIRECT("JournalEntry!"&amp;JournalEntry!D$2214&amp;I1143+1&amp;JournalEntry!L$2214),INDIRECT("JournalEntry!"&amp;JournalEntry!C$2214)),2,FALSE),"")</f>
        <v>2173</v>
      </c>
      <c r="J1144" s="191" t="str">
        <f t="shared" ca="1" si="126"/>
        <v> Purchase Returns </v>
      </c>
    </row>
    <row r="1145" spans="1:10">
      <c r="A1145" s="205" t="str">
        <f t="shared" ca="1" si="127"/>
        <v>JNL No</v>
      </c>
      <c r="B1145" s="203" t="str">
        <f t="shared" ca="1" si="128"/>
        <v>Date</v>
      </c>
      <c r="C1145" s="304" t="str">
        <f t="shared" ca="1" si="129"/>
        <v>Particulars of  Outside Services </v>
      </c>
      <c r="D1145" s="192" t="str">
        <f t="shared" ca="1" si="130"/>
        <v>Dr</v>
      </c>
      <c r="E1145" s="192" t="str">
        <f t="shared" ca="1" si="131"/>
        <v>Cr</v>
      </c>
      <c r="F1145" s="193" t="str">
        <f t="shared" ca="1" si="132"/>
        <v>Narration</v>
      </c>
      <c r="G1145" s="80" t="str">
        <f ca="1">IFERROR(IF(AND(ABS(SUMIFS(D$2:D1145,J$2:J1145,J1145)-SUMIFS(E$2:E1145,J$2:J1145,J1145)+VLOOKUP(J1145,Master!B$1:F$101,5,FALSE))&gt;1000,CD&lt;&gt;PD),"XXXXX",IFERROR(SUMIFS(D$2:D1145,J$2:J1145,J1145)-SUMIFS(E$2:E1145,J$2:J1145,J1145)+VLOOKUP(J1145,Master!B$1:F$101,5,FALSE),IF(H1145&gt;EOF,"","Balance"))),IF(H1145&gt;EOF,"","Balance"))</f>
        <v>Balance</v>
      </c>
      <c r="H1145" s="265">
        <f ca="1">IFERROR(IF(COUNTIF(H$2:H1144,H1144)&gt;VLOOKUP(H1144,LC,2,FALSE),H1144+1,H1144),"")</f>
        <v>73</v>
      </c>
      <c r="I1145" s="265" t="str">
        <f ca="1">IFERROR(VLOOKUP(H1145,IF(H1145=H1144,INDIRECT("JournalEntry!"&amp;JournalEntry!D$2214&amp;I1144+1&amp;JournalEntry!L$2214),INDIRECT("JournalEntry!"&amp;JournalEntry!C$2214)),2,FALSE),"")</f>
        <v/>
      </c>
      <c r="J1145" s="191" t="str">
        <f t="shared" ca="1" si="126"/>
        <v>Ledger</v>
      </c>
    </row>
    <row r="1146" spans="1:10">
      <c r="A1146" s="205">
        <f t="shared" ca="1" si="127"/>
        <v>151</v>
      </c>
      <c r="B1146" s="203">
        <f t="shared" ca="1" si="128"/>
        <v>41144</v>
      </c>
      <c r="C1146" s="304" t="str">
        <f t="shared" ca="1" si="129"/>
        <v>By Cash Rs/-9</v>
      </c>
      <c r="D1146" s="192">
        <f t="shared" ca="1" si="130"/>
        <v>9</v>
      </c>
      <c r="E1146" s="192">
        <f t="shared" ca="1" si="131"/>
        <v>0</v>
      </c>
      <c r="F1146" s="193">
        <f t="shared" ca="1" si="132"/>
        <v>0</v>
      </c>
      <c r="G1146" s="80">
        <f ca="1">IFERROR(IF(AND(ABS(SUMIFS(D$2:D1146,J$2:J1146,J1146)-SUMIFS(E$2:E1146,J$2:J1146,J1146)+VLOOKUP(J1146,Master!B$1:F$101,5,FALSE))&gt;1000,CD&lt;&gt;PD),"XXXXX",IFERROR(SUMIFS(D$2:D1146,J$2:J1146,J1146)-SUMIFS(E$2:E1146,J$2:J1146,J1146)+VLOOKUP(J1146,Master!B$1:F$101,5,FALSE),IF(H1146&gt;EOF,"","Balance"))),IF(H1146&gt;EOF,"","Balance"))</f>
        <v>9</v>
      </c>
      <c r="H1146" s="265">
        <f ca="1">IFERROR(IF(COUNTIF(H$2:H1145,H1145)&gt;VLOOKUP(H1145,LC,2,FALSE),H1145+1,H1145),"")</f>
        <v>74</v>
      </c>
      <c r="I1146" s="265">
        <f ca="1">IFERROR(VLOOKUP(H1146,IF(H1146=H1145,INDIRECT("JournalEntry!"&amp;JournalEntry!D$2214&amp;I1145+1&amp;JournalEntry!L$2214),INDIRECT("JournalEntry!"&amp;JournalEntry!C$2214)),2,FALSE),"")</f>
        <v>302</v>
      </c>
      <c r="J1146" s="191" t="str">
        <f t="shared" ca="1" si="126"/>
        <v> Outside Services </v>
      </c>
    </row>
    <row r="1147" spans="1:10">
      <c r="A1147" s="205">
        <f t="shared" ca="1" si="127"/>
        <v>156</v>
      </c>
      <c r="B1147" s="203">
        <f t="shared" ca="1" si="128"/>
        <v>41001</v>
      </c>
      <c r="C1147" s="304" t="str">
        <f t="shared" ca="1" si="129"/>
        <v>By Cash Rs/-5</v>
      </c>
      <c r="D1147" s="192">
        <f t="shared" ca="1" si="130"/>
        <v>5</v>
      </c>
      <c r="E1147" s="192">
        <f t="shared" ca="1" si="131"/>
        <v>0</v>
      </c>
      <c r="F1147" s="193">
        <f t="shared" ca="1" si="132"/>
        <v>0</v>
      </c>
      <c r="G1147" s="80">
        <f ca="1">IFERROR(IF(AND(ABS(SUMIFS(D$2:D1147,J$2:J1147,J1147)-SUMIFS(E$2:E1147,J$2:J1147,J1147)+VLOOKUP(J1147,Master!B$1:F$101,5,FALSE))&gt;1000,CD&lt;&gt;PD),"XXXXX",IFERROR(SUMIFS(D$2:D1147,J$2:J1147,J1147)-SUMIFS(E$2:E1147,J$2:J1147,J1147)+VLOOKUP(J1147,Master!B$1:F$101,5,FALSE),IF(H1147&gt;EOF,"","Balance"))),IF(H1147&gt;EOF,"","Balance"))</f>
        <v>14</v>
      </c>
      <c r="H1147" s="265">
        <f ca="1">IFERROR(IF(COUNTIF(H$2:H1146,H1146)&gt;VLOOKUP(H1146,LC,2,FALSE),H1146+1,H1146),"")</f>
        <v>74</v>
      </c>
      <c r="I1147" s="265">
        <f ca="1">IFERROR(VLOOKUP(H1147,IF(H1147=H1146,INDIRECT("JournalEntry!"&amp;JournalEntry!D$2214&amp;I1146+1&amp;JournalEntry!L$2214),INDIRECT("JournalEntry!"&amp;JournalEntry!C$2214)),2,FALSE),"")</f>
        <v>312</v>
      </c>
      <c r="J1147" s="191" t="str">
        <f t="shared" ca="1" si="126"/>
        <v> Outside Services </v>
      </c>
    </row>
    <row r="1148" spans="1:10">
      <c r="A1148" s="205">
        <f t="shared" ca="1" si="127"/>
        <v>161</v>
      </c>
      <c r="B1148" s="203">
        <f t="shared" ca="1" si="128"/>
        <v>41189</v>
      </c>
      <c r="C1148" s="304" t="str">
        <f t="shared" ca="1" si="129"/>
        <v>By Cash Rs/-7</v>
      </c>
      <c r="D1148" s="192">
        <f t="shared" ca="1" si="130"/>
        <v>7</v>
      </c>
      <c r="E1148" s="192">
        <f t="shared" ca="1" si="131"/>
        <v>0</v>
      </c>
      <c r="F1148" s="193">
        <f t="shared" ca="1" si="132"/>
        <v>0</v>
      </c>
      <c r="G1148" s="80">
        <f ca="1">IFERROR(IF(AND(ABS(SUMIFS(D$2:D1148,J$2:J1148,J1148)-SUMIFS(E$2:E1148,J$2:J1148,J1148)+VLOOKUP(J1148,Master!B$1:F$101,5,FALSE))&gt;1000,CD&lt;&gt;PD),"XXXXX",IFERROR(SUMIFS(D$2:D1148,J$2:J1148,J1148)-SUMIFS(E$2:E1148,J$2:J1148,J1148)+VLOOKUP(J1148,Master!B$1:F$101,5,FALSE),IF(H1148&gt;EOF,"","Balance"))),IF(H1148&gt;EOF,"","Balance"))</f>
        <v>21</v>
      </c>
      <c r="H1148" s="265">
        <f ca="1">IFERROR(IF(COUNTIF(H$2:H1147,H1147)&gt;VLOOKUP(H1147,LC,2,FALSE),H1147+1,H1147),"")</f>
        <v>74</v>
      </c>
      <c r="I1148" s="265">
        <f ca="1">IFERROR(VLOOKUP(H1148,IF(H1148=H1147,INDIRECT("JournalEntry!"&amp;JournalEntry!D$2214&amp;I1147+1&amp;JournalEntry!L$2214),INDIRECT("JournalEntry!"&amp;JournalEntry!C$2214)),2,FALSE),"")</f>
        <v>322</v>
      </c>
      <c r="J1148" s="191" t="str">
        <f t="shared" ca="1" si="126"/>
        <v> Outside Services </v>
      </c>
    </row>
    <row r="1149" spans="1:10">
      <c r="A1149" s="205">
        <f t="shared" ca="1" si="127"/>
        <v>166</v>
      </c>
      <c r="B1149" s="203">
        <f t="shared" ca="1" si="128"/>
        <v>41034</v>
      </c>
      <c r="C1149" s="304" t="str">
        <f t="shared" ca="1" si="129"/>
        <v>By Cash Rs/-9</v>
      </c>
      <c r="D1149" s="192">
        <f t="shared" ca="1" si="130"/>
        <v>9</v>
      </c>
      <c r="E1149" s="192">
        <f t="shared" ca="1" si="131"/>
        <v>0</v>
      </c>
      <c r="F1149" s="193">
        <f t="shared" ca="1" si="132"/>
        <v>0</v>
      </c>
      <c r="G1149" s="80">
        <f ca="1">IFERROR(IF(AND(ABS(SUMIFS(D$2:D1149,J$2:J1149,J1149)-SUMIFS(E$2:E1149,J$2:J1149,J1149)+VLOOKUP(J1149,Master!B$1:F$101,5,FALSE))&gt;1000,CD&lt;&gt;PD),"XXXXX",IFERROR(SUMIFS(D$2:D1149,J$2:J1149,J1149)-SUMIFS(E$2:E1149,J$2:J1149,J1149)+VLOOKUP(J1149,Master!B$1:F$101,5,FALSE),IF(H1149&gt;EOF,"","Balance"))),IF(H1149&gt;EOF,"","Balance"))</f>
        <v>30</v>
      </c>
      <c r="H1149" s="265">
        <f ca="1">IFERROR(IF(COUNTIF(H$2:H1148,H1148)&gt;VLOOKUP(H1148,LC,2,FALSE),H1148+1,H1148),"")</f>
        <v>74</v>
      </c>
      <c r="I1149" s="265">
        <f ca="1">IFERROR(VLOOKUP(H1149,IF(H1149=H1148,INDIRECT("JournalEntry!"&amp;JournalEntry!D$2214&amp;I1148+1&amp;JournalEntry!L$2214),INDIRECT("JournalEntry!"&amp;JournalEntry!C$2214)),2,FALSE),"")</f>
        <v>332</v>
      </c>
      <c r="J1149" s="191" t="str">
        <f t="shared" ca="1" si="126"/>
        <v> Outside Services </v>
      </c>
    </row>
    <row r="1150" spans="1:10">
      <c r="A1150" s="205">
        <f t="shared" ca="1" si="127"/>
        <v>0</v>
      </c>
      <c r="B1150" s="203" t="str">
        <f t="shared" ca="1" si="128"/>
        <v/>
      </c>
      <c r="C1150" s="304">
        <f t="shared" ca="1" si="129"/>
        <v>0</v>
      </c>
      <c r="D1150" s="192">
        <f t="shared" ca="1" si="130"/>
        <v>0</v>
      </c>
      <c r="E1150" s="192">
        <f t="shared" ca="1" si="131"/>
        <v>0</v>
      </c>
      <c r="F1150" s="193">
        <f t="shared" ca="1" si="132"/>
        <v>0</v>
      </c>
      <c r="G1150" s="80">
        <f ca="1">IFERROR(IF(AND(ABS(SUMIFS(D$2:D1150,J$2:J1150,J1150)-SUMIFS(E$2:E1150,J$2:J1150,J1150)+VLOOKUP(J1150,Master!B$1:F$101,5,FALSE))&gt;1000,CD&lt;&gt;PD),"XXXXX",IFERROR(SUMIFS(D$2:D1150,J$2:J1150,J1150)-SUMIFS(E$2:E1150,J$2:J1150,J1150)+VLOOKUP(J1150,Master!B$1:F$101,5,FALSE),IF(H1150&gt;EOF,"","Balance"))),IF(H1150&gt;EOF,"","Balance"))</f>
        <v>30</v>
      </c>
      <c r="H1150" s="265">
        <f ca="1">IFERROR(IF(COUNTIF(H$2:H1149,H1149)&gt;VLOOKUP(H1149,LC,2,FALSE),H1149+1,H1149),"")</f>
        <v>74</v>
      </c>
      <c r="I1150" s="265">
        <f ca="1">IFERROR(VLOOKUP(H1150,IF(H1150=H1149,INDIRECT("JournalEntry!"&amp;JournalEntry!D$2214&amp;I1149+1&amp;JournalEntry!L$2214),INDIRECT("JournalEntry!"&amp;JournalEntry!C$2214)),2,FALSE),"")</f>
        <v>2174</v>
      </c>
      <c r="J1150" s="191" t="str">
        <f t="shared" ca="1" si="126"/>
        <v> Outside Services </v>
      </c>
    </row>
    <row r="1151" spans="1:10">
      <c r="A1151" s="205" t="str">
        <f t="shared" ca="1" si="127"/>
        <v>JNL No</v>
      </c>
      <c r="B1151" s="203" t="str">
        <f t="shared" ca="1" si="128"/>
        <v>Date</v>
      </c>
      <c r="C1151" s="304" t="str">
        <f t="shared" ca="1" si="129"/>
        <v>Particulars of  Rental Expenses </v>
      </c>
      <c r="D1151" s="192" t="str">
        <f t="shared" ca="1" si="130"/>
        <v>Dr</v>
      </c>
      <c r="E1151" s="192" t="str">
        <f t="shared" ca="1" si="131"/>
        <v>Cr</v>
      </c>
      <c r="F1151" s="193" t="str">
        <f t="shared" ca="1" si="132"/>
        <v>Narration</v>
      </c>
      <c r="G1151" s="80" t="str">
        <f ca="1">IFERROR(IF(AND(ABS(SUMIFS(D$2:D1151,J$2:J1151,J1151)-SUMIFS(E$2:E1151,J$2:J1151,J1151)+VLOOKUP(J1151,Master!B$1:F$101,5,FALSE))&gt;1000,CD&lt;&gt;PD),"XXXXX",IFERROR(SUMIFS(D$2:D1151,J$2:J1151,J1151)-SUMIFS(E$2:E1151,J$2:J1151,J1151)+VLOOKUP(J1151,Master!B$1:F$101,5,FALSE),IF(H1151&gt;EOF,"","Balance"))),IF(H1151&gt;EOF,"","Balance"))</f>
        <v>Balance</v>
      </c>
      <c r="H1151" s="265">
        <f ca="1">IFERROR(IF(COUNTIF(H$2:H1150,H1150)&gt;VLOOKUP(H1150,LC,2,FALSE),H1150+1,H1150),"")</f>
        <v>74</v>
      </c>
      <c r="I1151" s="265" t="str">
        <f ca="1">IFERROR(VLOOKUP(H1151,IF(H1151=H1150,INDIRECT("JournalEntry!"&amp;JournalEntry!D$2214&amp;I1150+1&amp;JournalEntry!L$2214),INDIRECT("JournalEntry!"&amp;JournalEntry!C$2214)),2,FALSE),"")</f>
        <v/>
      </c>
      <c r="J1151" s="191" t="str">
        <f t="shared" ca="1" si="126"/>
        <v>Ledger</v>
      </c>
    </row>
    <row r="1152" spans="1:10">
      <c r="A1152" s="205">
        <f t="shared" ca="1" si="127"/>
        <v>0</v>
      </c>
      <c r="B1152" s="203" t="str">
        <f t="shared" ca="1" si="128"/>
        <v/>
      </c>
      <c r="C1152" s="304">
        <f t="shared" ca="1" si="129"/>
        <v>0</v>
      </c>
      <c r="D1152" s="192">
        <f t="shared" ca="1" si="130"/>
        <v>0</v>
      </c>
      <c r="E1152" s="192">
        <f t="shared" ca="1" si="131"/>
        <v>0</v>
      </c>
      <c r="F1152" s="193">
        <f t="shared" ca="1" si="132"/>
        <v>0</v>
      </c>
      <c r="G1152" s="80">
        <f ca="1">IFERROR(IF(AND(ABS(SUMIFS(D$2:D1152,J$2:J1152,J1152)-SUMIFS(E$2:E1152,J$2:J1152,J1152)+VLOOKUP(J1152,Master!B$1:F$101,5,FALSE))&gt;1000,CD&lt;&gt;PD),"XXXXX",IFERROR(SUMIFS(D$2:D1152,J$2:J1152,J1152)-SUMIFS(E$2:E1152,J$2:J1152,J1152)+VLOOKUP(J1152,Master!B$1:F$101,5,FALSE),IF(H1152&gt;EOF,"","Balance"))),IF(H1152&gt;EOF,"","Balance"))</f>
        <v>0</v>
      </c>
      <c r="H1152" s="265">
        <f ca="1">IFERROR(IF(COUNTIF(H$2:H1151,H1151)&gt;VLOOKUP(H1151,LC,2,FALSE),H1151+1,H1151),"")</f>
        <v>75</v>
      </c>
      <c r="I1152" s="265">
        <f ca="1">IFERROR(VLOOKUP(H1152,IF(H1152=H1151,INDIRECT("JournalEntry!"&amp;JournalEntry!D$2214&amp;I1151+1&amp;JournalEntry!L$2214),INDIRECT("JournalEntry!"&amp;JournalEntry!C$2214)),2,FALSE),"")</f>
        <v>2175</v>
      </c>
      <c r="J1152" s="191" t="str">
        <f t="shared" ca="1" si="126"/>
        <v> Rental Expenses </v>
      </c>
    </row>
    <row r="1153" spans="1:10">
      <c r="A1153" s="205" t="str">
        <f t="shared" ca="1" si="127"/>
        <v>JNL No</v>
      </c>
      <c r="B1153" s="203" t="str">
        <f t="shared" ca="1" si="128"/>
        <v>Date</v>
      </c>
      <c r="C1153" s="304" t="str">
        <f t="shared" ca="1" si="129"/>
        <v>Particulars of  Repairs &amp; Maintenance </v>
      </c>
      <c r="D1153" s="192" t="str">
        <f t="shared" ca="1" si="130"/>
        <v>Dr</v>
      </c>
      <c r="E1153" s="192" t="str">
        <f t="shared" ca="1" si="131"/>
        <v>Cr</v>
      </c>
      <c r="F1153" s="193" t="str">
        <f t="shared" ca="1" si="132"/>
        <v>Narration</v>
      </c>
      <c r="G1153" s="80" t="str">
        <f ca="1">IFERROR(IF(AND(ABS(SUMIFS(D$2:D1153,J$2:J1153,J1153)-SUMIFS(E$2:E1153,J$2:J1153,J1153)+VLOOKUP(J1153,Master!B$1:F$101,5,FALSE))&gt;1000,CD&lt;&gt;PD),"XXXXX",IFERROR(SUMIFS(D$2:D1153,J$2:J1153,J1153)-SUMIFS(E$2:E1153,J$2:J1153,J1153)+VLOOKUP(J1153,Master!B$1:F$101,5,FALSE),IF(H1153&gt;EOF,"","Balance"))),IF(H1153&gt;EOF,"","Balance"))</f>
        <v>Balance</v>
      </c>
      <c r="H1153" s="265">
        <f ca="1">IFERROR(IF(COUNTIF(H$2:H1152,H1152)&gt;VLOOKUP(H1152,LC,2,FALSE),H1152+1,H1152),"")</f>
        <v>75</v>
      </c>
      <c r="I1153" s="265" t="str">
        <f ca="1">IFERROR(VLOOKUP(H1153,IF(H1153=H1152,INDIRECT("JournalEntry!"&amp;JournalEntry!D$2214&amp;I1152+1&amp;JournalEntry!L$2214),INDIRECT("JournalEntry!"&amp;JournalEntry!C$2214)),2,FALSE),"")</f>
        <v/>
      </c>
      <c r="J1153" s="191" t="str">
        <f t="shared" ca="1" si="126"/>
        <v>Ledger</v>
      </c>
    </row>
    <row r="1154" spans="1:10">
      <c r="A1154" s="205">
        <f t="shared" ca="1" si="127"/>
        <v>152</v>
      </c>
      <c r="B1154" s="203">
        <f t="shared" ca="1" si="128"/>
        <v>41072</v>
      </c>
      <c r="C1154" s="304" t="str">
        <f t="shared" ca="1" si="129"/>
        <v>By Cash Rs/-6</v>
      </c>
      <c r="D1154" s="192">
        <f t="shared" ca="1" si="130"/>
        <v>6</v>
      </c>
      <c r="E1154" s="192">
        <f t="shared" ca="1" si="131"/>
        <v>0</v>
      </c>
      <c r="F1154" s="193">
        <f t="shared" ca="1" si="132"/>
        <v>0</v>
      </c>
      <c r="G1154" s="80">
        <f ca="1">IFERROR(IF(AND(ABS(SUMIFS(D$2:D1154,J$2:J1154,J1154)-SUMIFS(E$2:E1154,J$2:J1154,J1154)+VLOOKUP(J1154,Master!B$1:F$101,5,FALSE))&gt;1000,CD&lt;&gt;PD),"XXXXX",IFERROR(SUMIFS(D$2:D1154,J$2:J1154,J1154)-SUMIFS(E$2:E1154,J$2:J1154,J1154)+VLOOKUP(J1154,Master!B$1:F$101,5,FALSE),IF(H1154&gt;EOF,"","Balance"))),IF(H1154&gt;EOF,"","Balance"))</f>
        <v>6</v>
      </c>
      <c r="H1154" s="265">
        <f ca="1">IFERROR(IF(COUNTIF(H$2:H1153,H1153)&gt;VLOOKUP(H1153,LC,2,FALSE),H1153+1,H1153),"")</f>
        <v>76</v>
      </c>
      <c r="I1154" s="265">
        <f ca="1">IFERROR(VLOOKUP(H1154,IF(H1154=H1153,INDIRECT("JournalEntry!"&amp;JournalEntry!D$2214&amp;I1153+1&amp;JournalEntry!L$2214),INDIRECT("JournalEntry!"&amp;JournalEntry!C$2214)),2,FALSE),"")</f>
        <v>304</v>
      </c>
      <c r="J1154" s="191" t="str">
        <f t="shared" ref="J1154:J1217" ca="1" si="133">IFERROR(INDIRECT("JournalEntry!c"&amp;I1154),IF(H1154&gt;EOF,"","Ledger"))</f>
        <v> Repairs &amp; Maintenance </v>
      </c>
    </row>
    <row r="1155" spans="1:10">
      <c r="A1155" s="205">
        <f t="shared" ca="1" si="127"/>
        <v>157</v>
      </c>
      <c r="B1155" s="203">
        <f t="shared" ca="1" si="128"/>
        <v>41134</v>
      </c>
      <c r="C1155" s="304" t="str">
        <f t="shared" ca="1" si="129"/>
        <v>By Cash Rs/-9</v>
      </c>
      <c r="D1155" s="192">
        <f t="shared" ca="1" si="130"/>
        <v>9</v>
      </c>
      <c r="E1155" s="192">
        <f t="shared" ca="1" si="131"/>
        <v>0</v>
      </c>
      <c r="F1155" s="193">
        <f t="shared" ca="1" si="132"/>
        <v>0</v>
      </c>
      <c r="G1155" s="80">
        <f ca="1">IFERROR(IF(AND(ABS(SUMIFS(D$2:D1155,J$2:J1155,J1155)-SUMIFS(E$2:E1155,J$2:J1155,J1155)+VLOOKUP(J1155,Master!B$1:F$101,5,FALSE))&gt;1000,CD&lt;&gt;PD),"XXXXX",IFERROR(SUMIFS(D$2:D1155,J$2:J1155,J1155)-SUMIFS(E$2:E1155,J$2:J1155,J1155)+VLOOKUP(J1155,Master!B$1:F$101,5,FALSE),IF(H1155&gt;EOF,"","Balance"))),IF(H1155&gt;EOF,"","Balance"))</f>
        <v>15</v>
      </c>
      <c r="H1155" s="265">
        <f ca="1">IFERROR(IF(COUNTIF(H$2:H1154,H1154)&gt;VLOOKUP(H1154,LC,2,FALSE),H1154+1,H1154),"")</f>
        <v>76</v>
      </c>
      <c r="I1155" s="265">
        <f ca="1">IFERROR(VLOOKUP(H1155,IF(H1155=H1154,INDIRECT("JournalEntry!"&amp;JournalEntry!D$2214&amp;I1154+1&amp;JournalEntry!L$2214),INDIRECT("JournalEntry!"&amp;JournalEntry!C$2214)),2,FALSE),"")</f>
        <v>314</v>
      </c>
      <c r="J1155" s="191" t="str">
        <f t="shared" ca="1" si="133"/>
        <v> Repairs &amp; Maintenance </v>
      </c>
    </row>
    <row r="1156" spans="1:10">
      <c r="A1156" s="205">
        <f t="shared" ca="1" si="127"/>
        <v>162</v>
      </c>
      <c r="B1156" s="203">
        <f t="shared" ca="1" si="128"/>
        <v>41264</v>
      </c>
      <c r="C1156" s="304" t="str">
        <f t="shared" ca="1" si="129"/>
        <v>By Cash Rs/-10</v>
      </c>
      <c r="D1156" s="192">
        <f t="shared" ca="1" si="130"/>
        <v>10</v>
      </c>
      <c r="E1156" s="192">
        <f t="shared" ca="1" si="131"/>
        <v>0</v>
      </c>
      <c r="F1156" s="193">
        <f t="shared" ca="1" si="132"/>
        <v>0</v>
      </c>
      <c r="G1156" s="80">
        <f ca="1">IFERROR(IF(AND(ABS(SUMIFS(D$2:D1156,J$2:J1156,J1156)-SUMIFS(E$2:E1156,J$2:J1156,J1156)+VLOOKUP(J1156,Master!B$1:F$101,5,FALSE))&gt;1000,CD&lt;&gt;PD),"XXXXX",IFERROR(SUMIFS(D$2:D1156,J$2:J1156,J1156)-SUMIFS(E$2:E1156,J$2:J1156,J1156)+VLOOKUP(J1156,Master!B$1:F$101,5,FALSE),IF(H1156&gt;EOF,"","Balance"))),IF(H1156&gt;EOF,"","Balance"))</f>
        <v>25</v>
      </c>
      <c r="H1156" s="265">
        <f ca="1">IFERROR(IF(COUNTIF(H$2:H1155,H1155)&gt;VLOOKUP(H1155,LC,2,FALSE),H1155+1,H1155),"")</f>
        <v>76</v>
      </c>
      <c r="I1156" s="265">
        <f ca="1">IFERROR(VLOOKUP(H1156,IF(H1156=H1155,INDIRECT("JournalEntry!"&amp;JournalEntry!D$2214&amp;I1155+1&amp;JournalEntry!L$2214),INDIRECT("JournalEntry!"&amp;JournalEntry!C$2214)),2,FALSE),"")</f>
        <v>324</v>
      </c>
      <c r="J1156" s="191" t="str">
        <f t="shared" ca="1" si="133"/>
        <v> Repairs &amp; Maintenance </v>
      </c>
    </row>
    <row r="1157" spans="1:10">
      <c r="A1157" s="205">
        <f t="shared" ca="1" si="127"/>
        <v>167</v>
      </c>
      <c r="B1157" s="203">
        <f t="shared" ca="1" si="128"/>
        <v>41055</v>
      </c>
      <c r="C1157" s="304" t="str">
        <f t="shared" ca="1" si="129"/>
        <v>By Cash Rs/-2</v>
      </c>
      <c r="D1157" s="192">
        <f t="shared" ca="1" si="130"/>
        <v>2</v>
      </c>
      <c r="E1157" s="192">
        <f t="shared" ca="1" si="131"/>
        <v>0</v>
      </c>
      <c r="F1157" s="193">
        <f t="shared" ca="1" si="132"/>
        <v>0</v>
      </c>
      <c r="G1157" s="80">
        <f ca="1">IFERROR(IF(AND(ABS(SUMIFS(D$2:D1157,J$2:J1157,J1157)-SUMIFS(E$2:E1157,J$2:J1157,J1157)+VLOOKUP(J1157,Master!B$1:F$101,5,FALSE))&gt;1000,CD&lt;&gt;PD),"XXXXX",IFERROR(SUMIFS(D$2:D1157,J$2:J1157,J1157)-SUMIFS(E$2:E1157,J$2:J1157,J1157)+VLOOKUP(J1157,Master!B$1:F$101,5,FALSE),IF(H1157&gt;EOF,"","Balance"))),IF(H1157&gt;EOF,"","Balance"))</f>
        <v>27</v>
      </c>
      <c r="H1157" s="265">
        <f ca="1">IFERROR(IF(COUNTIF(H$2:H1156,H1156)&gt;VLOOKUP(H1156,LC,2,FALSE),H1156+1,H1156),"")</f>
        <v>76</v>
      </c>
      <c r="I1157" s="265">
        <f ca="1">IFERROR(VLOOKUP(H1157,IF(H1157=H1156,INDIRECT("JournalEntry!"&amp;JournalEntry!D$2214&amp;I1156+1&amp;JournalEntry!L$2214),INDIRECT("JournalEntry!"&amp;JournalEntry!C$2214)),2,FALSE),"")</f>
        <v>334</v>
      </c>
      <c r="J1157" s="191" t="str">
        <f t="shared" ca="1" si="133"/>
        <v> Repairs &amp; Maintenance </v>
      </c>
    </row>
    <row r="1158" spans="1:10">
      <c r="A1158" s="205">
        <f t="shared" ca="1" si="127"/>
        <v>0</v>
      </c>
      <c r="B1158" s="203" t="str">
        <f t="shared" ca="1" si="128"/>
        <v/>
      </c>
      <c r="C1158" s="304">
        <f t="shared" ca="1" si="129"/>
        <v>0</v>
      </c>
      <c r="D1158" s="192">
        <f t="shared" ca="1" si="130"/>
        <v>0</v>
      </c>
      <c r="E1158" s="192">
        <f t="shared" ca="1" si="131"/>
        <v>0</v>
      </c>
      <c r="F1158" s="193">
        <f t="shared" ca="1" si="132"/>
        <v>0</v>
      </c>
      <c r="G1158" s="80">
        <f ca="1">IFERROR(IF(AND(ABS(SUMIFS(D$2:D1158,J$2:J1158,J1158)-SUMIFS(E$2:E1158,J$2:J1158,J1158)+VLOOKUP(J1158,Master!B$1:F$101,5,FALSE))&gt;1000,CD&lt;&gt;PD),"XXXXX",IFERROR(SUMIFS(D$2:D1158,J$2:J1158,J1158)-SUMIFS(E$2:E1158,J$2:J1158,J1158)+VLOOKUP(J1158,Master!B$1:F$101,5,FALSE),IF(H1158&gt;EOF,"","Balance"))),IF(H1158&gt;EOF,"","Balance"))</f>
        <v>27</v>
      </c>
      <c r="H1158" s="265">
        <f ca="1">IFERROR(IF(COUNTIF(H$2:H1157,H1157)&gt;VLOOKUP(H1157,LC,2,FALSE),H1157+1,H1157),"")</f>
        <v>76</v>
      </c>
      <c r="I1158" s="265">
        <f ca="1">IFERROR(VLOOKUP(H1158,IF(H1158=H1157,INDIRECT("JournalEntry!"&amp;JournalEntry!D$2214&amp;I1157+1&amp;JournalEntry!L$2214),INDIRECT("JournalEntry!"&amp;JournalEntry!C$2214)),2,FALSE),"")</f>
        <v>2176</v>
      </c>
      <c r="J1158" s="191" t="str">
        <f t="shared" ca="1" si="133"/>
        <v> Repairs &amp; Maintenance </v>
      </c>
    </row>
    <row r="1159" spans="1:10">
      <c r="A1159" s="205" t="str">
        <f t="shared" ca="1" si="127"/>
        <v>JNL No</v>
      </c>
      <c r="B1159" s="203" t="str">
        <f t="shared" ca="1" si="128"/>
        <v>Date</v>
      </c>
      <c r="C1159" s="304" t="str">
        <f t="shared" ca="1" si="129"/>
        <v>Particulars of  Research &amp; Development </v>
      </c>
      <c r="D1159" s="192" t="str">
        <f t="shared" ca="1" si="130"/>
        <v>Dr</v>
      </c>
      <c r="E1159" s="192" t="str">
        <f t="shared" ca="1" si="131"/>
        <v>Cr</v>
      </c>
      <c r="F1159" s="193" t="str">
        <f t="shared" ca="1" si="132"/>
        <v>Narration</v>
      </c>
      <c r="G1159" s="80" t="str">
        <f ca="1">IFERROR(IF(AND(ABS(SUMIFS(D$2:D1159,J$2:J1159,J1159)-SUMIFS(E$2:E1159,J$2:J1159,J1159)+VLOOKUP(J1159,Master!B$1:F$101,5,FALSE))&gt;1000,CD&lt;&gt;PD),"XXXXX",IFERROR(SUMIFS(D$2:D1159,J$2:J1159,J1159)-SUMIFS(E$2:E1159,J$2:J1159,J1159)+VLOOKUP(J1159,Master!B$1:F$101,5,FALSE),IF(H1159&gt;EOF,"","Balance"))),IF(H1159&gt;EOF,"","Balance"))</f>
        <v>Balance</v>
      </c>
      <c r="H1159" s="265">
        <f ca="1">IFERROR(IF(COUNTIF(H$2:H1158,H1158)&gt;VLOOKUP(H1158,LC,2,FALSE),H1158+1,H1158),"")</f>
        <v>76</v>
      </c>
      <c r="I1159" s="265" t="str">
        <f ca="1">IFERROR(VLOOKUP(H1159,IF(H1159=H1158,INDIRECT("JournalEntry!"&amp;JournalEntry!D$2214&amp;I1158+1&amp;JournalEntry!L$2214),INDIRECT("JournalEntry!"&amp;JournalEntry!C$2214)),2,FALSE),"")</f>
        <v/>
      </c>
      <c r="J1159" s="191" t="str">
        <f t="shared" ca="1" si="133"/>
        <v>Ledger</v>
      </c>
    </row>
    <row r="1160" spans="1:10">
      <c r="A1160" s="205">
        <f t="shared" ca="1" si="127"/>
        <v>0</v>
      </c>
      <c r="B1160" s="203" t="str">
        <f t="shared" ca="1" si="128"/>
        <v/>
      </c>
      <c r="C1160" s="304">
        <f t="shared" ca="1" si="129"/>
        <v>0</v>
      </c>
      <c r="D1160" s="192">
        <f t="shared" ca="1" si="130"/>
        <v>0</v>
      </c>
      <c r="E1160" s="192">
        <f t="shared" ca="1" si="131"/>
        <v>0</v>
      </c>
      <c r="F1160" s="193">
        <f t="shared" ca="1" si="132"/>
        <v>0</v>
      </c>
      <c r="G1160" s="80">
        <f ca="1">IFERROR(IF(AND(ABS(SUMIFS(D$2:D1160,J$2:J1160,J1160)-SUMIFS(E$2:E1160,J$2:J1160,J1160)+VLOOKUP(J1160,Master!B$1:F$101,5,FALSE))&gt;1000,CD&lt;&gt;PD),"XXXXX",IFERROR(SUMIFS(D$2:D1160,J$2:J1160,J1160)-SUMIFS(E$2:E1160,J$2:J1160,J1160)+VLOOKUP(J1160,Master!B$1:F$101,5,FALSE),IF(H1160&gt;EOF,"","Balance"))),IF(H1160&gt;EOF,"","Balance"))</f>
        <v>0</v>
      </c>
      <c r="H1160" s="265">
        <f ca="1">IFERROR(IF(COUNTIF(H$2:H1159,H1159)&gt;VLOOKUP(H1159,LC,2,FALSE),H1159+1,H1159),"")</f>
        <v>77</v>
      </c>
      <c r="I1160" s="265">
        <f ca="1">IFERROR(VLOOKUP(H1160,IF(H1160=H1159,INDIRECT("JournalEntry!"&amp;JournalEntry!D$2214&amp;I1159+1&amp;JournalEntry!L$2214),INDIRECT("JournalEntry!"&amp;JournalEntry!C$2214)),2,FALSE),"")</f>
        <v>2177</v>
      </c>
      <c r="J1160" s="191" t="str">
        <f t="shared" ca="1" si="133"/>
        <v> Research &amp; Development </v>
      </c>
    </row>
    <row r="1161" spans="1:10">
      <c r="A1161" s="205" t="str">
        <f t="shared" ca="1" si="127"/>
        <v>JNL No</v>
      </c>
      <c r="B1161" s="203" t="str">
        <f t="shared" ca="1" si="128"/>
        <v>Date</v>
      </c>
      <c r="C1161" s="304" t="str">
        <f t="shared" ca="1" si="129"/>
        <v>Particulars of  Small Tools </v>
      </c>
      <c r="D1161" s="192" t="str">
        <f t="shared" ca="1" si="130"/>
        <v>Dr</v>
      </c>
      <c r="E1161" s="192" t="str">
        <f t="shared" ca="1" si="131"/>
        <v>Cr</v>
      </c>
      <c r="F1161" s="193" t="str">
        <f t="shared" ca="1" si="132"/>
        <v>Narration</v>
      </c>
      <c r="G1161" s="80" t="str">
        <f ca="1">IFERROR(IF(AND(ABS(SUMIFS(D$2:D1161,J$2:J1161,J1161)-SUMIFS(E$2:E1161,J$2:J1161,J1161)+VLOOKUP(J1161,Master!B$1:F$101,5,FALSE))&gt;1000,CD&lt;&gt;PD),"XXXXX",IFERROR(SUMIFS(D$2:D1161,J$2:J1161,J1161)-SUMIFS(E$2:E1161,J$2:J1161,J1161)+VLOOKUP(J1161,Master!B$1:F$101,5,FALSE),IF(H1161&gt;EOF,"","Balance"))),IF(H1161&gt;EOF,"","Balance"))</f>
        <v>Balance</v>
      </c>
      <c r="H1161" s="265">
        <f ca="1">IFERROR(IF(COUNTIF(H$2:H1160,H1160)&gt;VLOOKUP(H1160,LC,2,FALSE),H1160+1,H1160),"")</f>
        <v>77</v>
      </c>
      <c r="I1161" s="265" t="str">
        <f ca="1">IFERROR(VLOOKUP(H1161,IF(H1161=H1160,INDIRECT("JournalEntry!"&amp;JournalEntry!D$2214&amp;I1160+1&amp;JournalEntry!L$2214),INDIRECT("JournalEntry!"&amp;JournalEntry!C$2214)),2,FALSE),"")</f>
        <v/>
      </c>
      <c r="J1161" s="191" t="str">
        <f t="shared" ca="1" si="133"/>
        <v>Ledger</v>
      </c>
    </row>
    <row r="1162" spans="1:10">
      <c r="A1162" s="205">
        <f t="shared" ca="1" si="127"/>
        <v>153</v>
      </c>
      <c r="B1162" s="203">
        <f t="shared" ca="1" si="128"/>
        <v>41173</v>
      </c>
      <c r="C1162" s="304" t="str">
        <f t="shared" ca="1" si="129"/>
        <v>By Cash Rs/-8</v>
      </c>
      <c r="D1162" s="192">
        <f t="shared" ca="1" si="130"/>
        <v>8</v>
      </c>
      <c r="E1162" s="192">
        <f t="shared" ca="1" si="131"/>
        <v>0</v>
      </c>
      <c r="F1162" s="193">
        <f t="shared" ca="1" si="132"/>
        <v>0</v>
      </c>
      <c r="G1162" s="80">
        <f ca="1">IFERROR(IF(AND(ABS(SUMIFS(D$2:D1162,J$2:J1162,J1162)-SUMIFS(E$2:E1162,J$2:J1162,J1162)+VLOOKUP(J1162,Master!B$1:F$101,5,FALSE))&gt;1000,CD&lt;&gt;PD),"XXXXX",IFERROR(SUMIFS(D$2:D1162,J$2:J1162,J1162)-SUMIFS(E$2:E1162,J$2:J1162,J1162)+VLOOKUP(J1162,Master!B$1:F$101,5,FALSE),IF(H1162&gt;EOF,"","Balance"))),IF(H1162&gt;EOF,"","Balance"))</f>
        <v>8</v>
      </c>
      <c r="H1162" s="265">
        <f ca="1">IFERROR(IF(COUNTIF(H$2:H1161,H1161)&gt;VLOOKUP(H1161,LC,2,FALSE),H1161+1,H1161),"")</f>
        <v>78</v>
      </c>
      <c r="I1162" s="265">
        <f ca="1">IFERROR(VLOOKUP(H1162,IF(H1162=H1161,INDIRECT("JournalEntry!"&amp;JournalEntry!D$2214&amp;I1161+1&amp;JournalEntry!L$2214),INDIRECT("JournalEntry!"&amp;JournalEntry!C$2214)),2,FALSE),"")</f>
        <v>306</v>
      </c>
      <c r="J1162" s="191" t="str">
        <f t="shared" ca="1" si="133"/>
        <v> Small Tools </v>
      </c>
    </row>
    <row r="1163" spans="1:10">
      <c r="A1163" s="205">
        <f t="shared" ca="1" si="127"/>
        <v>158</v>
      </c>
      <c r="B1163" s="203">
        <f t="shared" ca="1" si="128"/>
        <v>41247</v>
      </c>
      <c r="C1163" s="304" t="str">
        <f t="shared" ca="1" si="129"/>
        <v>By Cash Rs/-10</v>
      </c>
      <c r="D1163" s="192">
        <f t="shared" ca="1" si="130"/>
        <v>10</v>
      </c>
      <c r="E1163" s="192">
        <f t="shared" ca="1" si="131"/>
        <v>0</v>
      </c>
      <c r="F1163" s="193">
        <f t="shared" ca="1" si="132"/>
        <v>0</v>
      </c>
      <c r="G1163" s="80">
        <f ca="1">IFERROR(IF(AND(ABS(SUMIFS(D$2:D1163,J$2:J1163,J1163)-SUMIFS(E$2:E1163,J$2:J1163,J1163)+VLOOKUP(J1163,Master!B$1:F$101,5,FALSE))&gt;1000,CD&lt;&gt;PD),"XXXXX",IFERROR(SUMIFS(D$2:D1163,J$2:J1163,J1163)-SUMIFS(E$2:E1163,J$2:J1163,J1163)+VLOOKUP(J1163,Master!B$1:F$101,5,FALSE),IF(H1163&gt;EOF,"","Balance"))),IF(H1163&gt;EOF,"","Balance"))</f>
        <v>18</v>
      </c>
      <c r="H1163" s="265">
        <f ca="1">IFERROR(IF(COUNTIF(H$2:H1162,H1162)&gt;VLOOKUP(H1162,LC,2,FALSE),H1162+1,H1162),"")</f>
        <v>78</v>
      </c>
      <c r="I1163" s="265">
        <f ca="1">IFERROR(VLOOKUP(H1163,IF(H1163=H1162,INDIRECT("JournalEntry!"&amp;JournalEntry!D$2214&amp;I1162+1&amp;JournalEntry!L$2214),INDIRECT("JournalEntry!"&amp;JournalEntry!C$2214)),2,FALSE),"")</f>
        <v>316</v>
      </c>
      <c r="J1163" s="191" t="str">
        <f t="shared" ca="1" si="133"/>
        <v> Small Tools </v>
      </c>
    </row>
    <row r="1164" spans="1:10">
      <c r="A1164" s="205">
        <f t="shared" ca="1" si="127"/>
        <v>163</v>
      </c>
      <c r="B1164" s="203">
        <f t="shared" ca="1" si="128"/>
        <v>41131</v>
      </c>
      <c r="C1164" s="304" t="str">
        <f t="shared" ca="1" si="129"/>
        <v>By Cash Rs/-2</v>
      </c>
      <c r="D1164" s="192">
        <f t="shared" ca="1" si="130"/>
        <v>2</v>
      </c>
      <c r="E1164" s="192">
        <f t="shared" ca="1" si="131"/>
        <v>0</v>
      </c>
      <c r="F1164" s="193">
        <f t="shared" ca="1" si="132"/>
        <v>0</v>
      </c>
      <c r="G1164" s="80">
        <f ca="1">IFERROR(IF(AND(ABS(SUMIFS(D$2:D1164,J$2:J1164,J1164)-SUMIFS(E$2:E1164,J$2:J1164,J1164)+VLOOKUP(J1164,Master!B$1:F$101,5,FALSE))&gt;1000,CD&lt;&gt;PD),"XXXXX",IFERROR(SUMIFS(D$2:D1164,J$2:J1164,J1164)-SUMIFS(E$2:E1164,J$2:J1164,J1164)+VLOOKUP(J1164,Master!B$1:F$101,5,FALSE),IF(H1164&gt;EOF,"","Balance"))),IF(H1164&gt;EOF,"","Balance"))</f>
        <v>20</v>
      </c>
      <c r="H1164" s="265">
        <f ca="1">IFERROR(IF(COUNTIF(H$2:H1163,H1163)&gt;VLOOKUP(H1163,LC,2,FALSE),H1163+1,H1163),"")</f>
        <v>78</v>
      </c>
      <c r="I1164" s="265">
        <f ca="1">IFERROR(VLOOKUP(H1164,IF(H1164=H1163,INDIRECT("JournalEntry!"&amp;JournalEntry!D$2214&amp;I1163+1&amp;JournalEntry!L$2214),INDIRECT("JournalEntry!"&amp;JournalEntry!C$2214)),2,FALSE),"")</f>
        <v>326</v>
      </c>
      <c r="J1164" s="191" t="str">
        <f t="shared" ca="1" si="133"/>
        <v> Small Tools </v>
      </c>
    </row>
    <row r="1165" spans="1:10">
      <c r="A1165" s="205">
        <f t="shared" ca="1" si="127"/>
        <v>0</v>
      </c>
      <c r="B1165" s="203" t="str">
        <f t="shared" ca="1" si="128"/>
        <v/>
      </c>
      <c r="C1165" s="304">
        <f t="shared" ca="1" si="129"/>
        <v>0</v>
      </c>
      <c r="D1165" s="192">
        <f t="shared" ca="1" si="130"/>
        <v>0</v>
      </c>
      <c r="E1165" s="192">
        <f t="shared" ca="1" si="131"/>
        <v>0</v>
      </c>
      <c r="F1165" s="193">
        <f t="shared" ca="1" si="132"/>
        <v>0</v>
      </c>
      <c r="G1165" s="80">
        <f ca="1">IFERROR(IF(AND(ABS(SUMIFS(D$2:D1165,J$2:J1165,J1165)-SUMIFS(E$2:E1165,J$2:J1165,J1165)+VLOOKUP(J1165,Master!B$1:F$101,5,FALSE))&gt;1000,CD&lt;&gt;PD),"XXXXX",IFERROR(SUMIFS(D$2:D1165,J$2:J1165,J1165)-SUMIFS(E$2:E1165,J$2:J1165,J1165)+VLOOKUP(J1165,Master!B$1:F$101,5,FALSE),IF(H1165&gt;EOF,"","Balance"))),IF(H1165&gt;EOF,"","Balance"))</f>
        <v>20</v>
      </c>
      <c r="H1165" s="265">
        <f ca="1">IFERROR(IF(COUNTIF(H$2:H1164,H1164)&gt;VLOOKUP(H1164,LC,2,FALSE),H1164+1,H1164),"")</f>
        <v>78</v>
      </c>
      <c r="I1165" s="265">
        <f ca="1">IFERROR(VLOOKUP(H1165,IF(H1165=H1164,INDIRECT("JournalEntry!"&amp;JournalEntry!D$2214&amp;I1164+1&amp;JournalEntry!L$2214),INDIRECT("JournalEntry!"&amp;JournalEntry!C$2214)),2,FALSE),"")</f>
        <v>2178</v>
      </c>
      <c r="J1165" s="191" t="str">
        <f t="shared" ca="1" si="133"/>
        <v> Small Tools </v>
      </c>
    </row>
    <row r="1166" spans="1:10">
      <c r="A1166" s="205" t="str">
        <f t="shared" ca="1" si="127"/>
        <v>JNL No</v>
      </c>
      <c r="B1166" s="203" t="str">
        <f t="shared" ca="1" si="128"/>
        <v>Date</v>
      </c>
      <c r="C1166" s="304" t="str">
        <f t="shared" ca="1" si="129"/>
        <v>Particulars of Land </v>
      </c>
      <c r="D1166" s="192" t="str">
        <f t="shared" ca="1" si="130"/>
        <v>Dr</v>
      </c>
      <c r="E1166" s="192" t="str">
        <f t="shared" ca="1" si="131"/>
        <v>Cr</v>
      </c>
      <c r="F1166" s="193" t="str">
        <f t="shared" ca="1" si="132"/>
        <v>Narration</v>
      </c>
      <c r="G1166" s="80" t="str">
        <f ca="1">IFERROR(IF(AND(ABS(SUMIFS(D$2:D1166,J$2:J1166,J1166)-SUMIFS(E$2:E1166,J$2:J1166,J1166)+VLOOKUP(J1166,Master!B$1:F$101,5,FALSE))&gt;1000,CD&lt;&gt;PD),"XXXXX",IFERROR(SUMIFS(D$2:D1166,J$2:J1166,J1166)-SUMIFS(E$2:E1166,J$2:J1166,J1166)+VLOOKUP(J1166,Master!B$1:F$101,5,FALSE),IF(H1166&gt;EOF,"","Balance"))),IF(H1166&gt;EOF,"","Balance"))</f>
        <v>Balance</v>
      </c>
      <c r="H1166" s="265">
        <f ca="1">IFERROR(IF(COUNTIF(H$2:H1165,H1165)&gt;VLOOKUP(H1165,LC,2,FALSE),H1165+1,H1165),"")</f>
        <v>78</v>
      </c>
      <c r="I1166" s="265" t="str">
        <f ca="1">IFERROR(VLOOKUP(H1166,IF(H1166=H1165,INDIRECT("JournalEntry!"&amp;JournalEntry!D$2214&amp;I1165+1&amp;JournalEntry!L$2214),INDIRECT("JournalEntry!"&amp;JournalEntry!C$2214)),2,FALSE),"")</f>
        <v/>
      </c>
      <c r="J1166" s="191" t="str">
        <f t="shared" ca="1" si="133"/>
        <v>Ledger</v>
      </c>
    </row>
    <row r="1167" spans="1:10">
      <c r="A1167" s="205">
        <f t="shared" ca="1" si="127"/>
        <v>508</v>
      </c>
      <c r="B1167" s="203">
        <f t="shared" ca="1" si="128"/>
        <v>41091</v>
      </c>
      <c r="C1167" s="304" t="str">
        <f t="shared" ca="1" si="129"/>
        <v>By Building  Rs/-5000</v>
      </c>
      <c r="D1167" s="192">
        <f t="shared" ca="1" si="130"/>
        <v>1000</v>
      </c>
      <c r="E1167" s="192">
        <f t="shared" ca="1" si="131"/>
        <v>0</v>
      </c>
      <c r="F1167" s="193">
        <f t="shared" ca="1" si="132"/>
        <v>0</v>
      </c>
      <c r="G1167" s="80">
        <f ca="1">IFERROR(IF(AND(ABS(SUMIFS(D$2:D1167,J$2:J1167,J1167)-SUMIFS(E$2:E1167,J$2:J1167,J1167)+VLOOKUP(J1167,Master!B$1:F$101,5,FALSE))&gt;1000,CD&lt;&gt;PD),"XXXXX",IFERROR(SUMIFS(D$2:D1167,J$2:J1167,J1167)-SUMIFS(E$2:E1167,J$2:J1167,J1167)+VLOOKUP(J1167,Master!B$1:F$101,5,FALSE),IF(H1167&gt;EOF,"","Balance"))),IF(H1167&gt;EOF,"","Balance"))</f>
        <v>1000</v>
      </c>
      <c r="H1167" s="265">
        <f ca="1">IFERROR(IF(COUNTIF(H$2:H1166,H1166)&gt;VLOOKUP(H1166,LC,2,FALSE),H1166+1,H1166),"")</f>
        <v>79</v>
      </c>
      <c r="I1167" s="265">
        <f ca="1">IFERROR(VLOOKUP(H1167,IF(H1167=H1166,INDIRECT("JournalEntry!"&amp;JournalEntry!D$2214&amp;I1166+1&amp;JournalEntry!L$2214),INDIRECT("JournalEntry!"&amp;JournalEntry!C$2214)),2,FALSE),"")</f>
        <v>1020</v>
      </c>
      <c r="J1167" s="191" t="str">
        <f t="shared" ca="1" si="133"/>
        <v>Land </v>
      </c>
    </row>
    <row r="1168" spans="1:10">
      <c r="A1168" s="205">
        <f t="shared" ca="1" si="127"/>
        <v>0</v>
      </c>
      <c r="B1168" s="203" t="str">
        <f t="shared" ca="1" si="128"/>
        <v/>
      </c>
      <c r="C1168" s="304">
        <f t="shared" ca="1" si="129"/>
        <v>0</v>
      </c>
      <c r="D1168" s="192">
        <f t="shared" ca="1" si="130"/>
        <v>0</v>
      </c>
      <c r="E1168" s="192">
        <f t="shared" ca="1" si="131"/>
        <v>0</v>
      </c>
      <c r="F1168" s="193">
        <f t="shared" ca="1" si="132"/>
        <v>0</v>
      </c>
      <c r="G1168" s="80">
        <f ca="1">IFERROR(IF(AND(ABS(SUMIFS(D$2:D1168,J$2:J1168,J1168)-SUMIFS(E$2:E1168,J$2:J1168,J1168)+VLOOKUP(J1168,Master!B$1:F$101,5,FALSE))&gt;1000,CD&lt;&gt;PD),"XXXXX",IFERROR(SUMIFS(D$2:D1168,J$2:J1168,J1168)-SUMIFS(E$2:E1168,J$2:J1168,J1168)+VLOOKUP(J1168,Master!B$1:F$101,5,FALSE),IF(H1168&gt;EOF,"","Balance"))),IF(H1168&gt;EOF,"","Balance"))</f>
        <v>1000</v>
      </c>
      <c r="H1168" s="265">
        <f ca="1">IFERROR(IF(COUNTIF(H$2:H1167,H1167)&gt;VLOOKUP(H1167,LC,2,FALSE),H1167+1,H1167),"")</f>
        <v>79</v>
      </c>
      <c r="I1168" s="265">
        <f ca="1">IFERROR(VLOOKUP(H1168,IF(H1168=H1167,INDIRECT("JournalEntry!"&amp;JournalEntry!D$2214&amp;I1167+1&amp;JournalEntry!L$2214),INDIRECT("JournalEntry!"&amp;JournalEntry!C$2214)),2,FALSE),"")</f>
        <v>2179</v>
      </c>
      <c r="J1168" s="191" t="str">
        <f t="shared" ca="1" si="133"/>
        <v>Land </v>
      </c>
    </row>
    <row r="1169" spans="1:10">
      <c r="A1169" s="205" t="str">
        <f t="shared" ca="1" si="127"/>
        <v>JNL No</v>
      </c>
      <c r="B1169" s="203" t="str">
        <f t="shared" ca="1" si="128"/>
        <v>Date</v>
      </c>
      <c r="C1169" s="304" t="str">
        <f t="shared" ca="1" si="129"/>
        <v>Particulars of Building </v>
      </c>
      <c r="D1169" s="192" t="str">
        <f t="shared" ca="1" si="130"/>
        <v>Dr</v>
      </c>
      <c r="E1169" s="192" t="str">
        <f t="shared" ca="1" si="131"/>
        <v>Cr</v>
      </c>
      <c r="F1169" s="193" t="str">
        <f t="shared" ca="1" si="132"/>
        <v>Narration</v>
      </c>
      <c r="G1169" s="80" t="str">
        <f ca="1">IFERROR(IF(AND(ABS(SUMIFS(D$2:D1169,J$2:J1169,J1169)-SUMIFS(E$2:E1169,J$2:J1169,J1169)+VLOOKUP(J1169,Master!B$1:F$101,5,FALSE))&gt;1000,CD&lt;&gt;PD),"XXXXX",IFERROR(SUMIFS(D$2:D1169,J$2:J1169,J1169)-SUMIFS(E$2:E1169,J$2:J1169,J1169)+VLOOKUP(J1169,Master!B$1:F$101,5,FALSE),IF(H1169&gt;EOF,"","Balance"))),IF(H1169&gt;EOF,"","Balance"))</f>
        <v>Balance</v>
      </c>
      <c r="H1169" s="265">
        <f ca="1">IFERROR(IF(COUNTIF(H$2:H1168,H1168)&gt;VLOOKUP(H1168,LC,2,FALSE),H1168+1,H1168),"")</f>
        <v>79</v>
      </c>
      <c r="I1169" s="265" t="str">
        <f ca="1">IFERROR(VLOOKUP(H1169,IF(H1169=H1168,INDIRECT("JournalEntry!"&amp;JournalEntry!D$2214&amp;I1168+1&amp;JournalEntry!L$2214),INDIRECT("JournalEntry!"&amp;JournalEntry!C$2214)),2,FALSE),"")</f>
        <v/>
      </c>
      <c r="J1169" s="191" t="str">
        <f t="shared" ca="1" si="133"/>
        <v>Ledger</v>
      </c>
    </row>
    <row r="1170" spans="1:10">
      <c r="A1170" s="205">
        <f t="shared" ca="1" si="127"/>
        <v>508</v>
      </c>
      <c r="B1170" s="203">
        <f t="shared" ca="1" si="128"/>
        <v>41091</v>
      </c>
      <c r="C1170" s="304" t="str">
        <f t="shared" ca="1" si="129"/>
        <v>By Equipment (Computers, Printers)  Rs/-2000</v>
      </c>
      <c r="D1170" s="192">
        <f t="shared" ca="1" si="130"/>
        <v>5000</v>
      </c>
      <c r="E1170" s="192">
        <f t="shared" ca="1" si="131"/>
        <v>0</v>
      </c>
      <c r="F1170" s="193">
        <f t="shared" ca="1" si="132"/>
        <v>0</v>
      </c>
      <c r="G1170" s="80" t="str">
        <f ca="1">IFERROR(IF(AND(ABS(SUMIFS(D$2:D1170,J$2:J1170,J1170)-SUMIFS(E$2:E1170,J$2:J1170,J1170)+VLOOKUP(J1170,Master!B$1:F$101,5,FALSE))&gt;1000,CD&lt;&gt;PD),"XXXXX",IFERROR(SUMIFS(D$2:D1170,J$2:J1170,J1170)-SUMIFS(E$2:E1170,J$2:J1170,J1170)+VLOOKUP(J1170,Master!B$1:F$101,5,FALSE),IF(H1170&gt;EOF,"","Balance"))),IF(H1170&gt;EOF,"","Balance"))</f>
        <v>XXXXX</v>
      </c>
      <c r="H1170" s="265">
        <f ca="1">IFERROR(IF(COUNTIF(H$2:H1169,H1169)&gt;VLOOKUP(H1169,LC,2,FALSE),H1169+1,H1169),"")</f>
        <v>80</v>
      </c>
      <c r="I1170" s="265">
        <f ca="1">IFERROR(VLOOKUP(H1170,IF(H1170=H1169,INDIRECT("JournalEntry!"&amp;JournalEntry!D$2214&amp;I1169+1&amp;JournalEntry!L$2214),INDIRECT("JournalEntry!"&amp;JournalEntry!C$2214)),2,FALSE),"")</f>
        <v>1021</v>
      </c>
      <c r="J1170" s="191" t="str">
        <f t="shared" ca="1" si="133"/>
        <v>Building </v>
      </c>
    </row>
    <row r="1171" spans="1:10">
      <c r="A1171" s="205">
        <f t="shared" ca="1" si="127"/>
        <v>0</v>
      </c>
      <c r="B1171" s="203" t="str">
        <f t="shared" ca="1" si="128"/>
        <v/>
      </c>
      <c r="C1171" s="304">
        <f t="shared" ca="1" si="129"/>
        <v>0</v>
      </c>
      <c r="D1171" s="192">
        <f t="shared" ca="1" si="130"/>
        <v>0</v>
      </c>
      <c r="E1171" s="192">
        <f t="shared" ca="1" si="131"/>
        <v>0</v>
      </c>
      <c r="F1171" s="193">
        <f t="shared" ca="1" si="132"/>
        <v>0</v>
      </c>
      <c r="G1171" s="80" t="str">
        <f ca="1">IFERROR(IF(AND(ABS(SUMIFS(D$2:D1171,J$2:J1171,J1171)-SUMIFS(E$2:E1171,J$2:J1171,J1171)+VLOOKUP(J1171,Master!B$1:F$101,5,FALSE))&gt;1000,CD&lt;&gt;PD),"XXXXX",IFERROR(SUMIFS(D$2:D1171,J$2:J1171,J1171)-SUMIFS(E$2:E1171,J$2:J1171,J1171)+VLOOKUP(J1171,Master!B$1:F$101,5,FALSE),IF(H1171&gt;EOF,"","Balance"))),IF(H1171&gt;EOF,"","Balance"))</f>
        <v>XXXXX</v>
      </c>
      <c r="H1171" s="265">
        <f ca="1">IFERROR(IF(COUNTIF(H$2:H1170,H1170)&gt;VLOOKUP(H1170,LC,2,FALSE),H1170+1,H1170),"")</f>
        <v>80</v>
      </c>
      <c r="I1171" s="265">
        <f ca="1">IFERROR(VLOOKUP(H1171,IF(H1171=H1170,INDIRECT("JournalEntry!"&amp;JournalEntry!D$2214&amp;I1170+1&amp;JournalEntry!L$2214),INDIRECT("JournalEntry!"&amp;JournalEntry!C$2214)),2,FALSE),"")</f>
        <v>2180</v>
      </c>
      <c r="J1171" s="191" t="str">
        <f t="shared" ca="1" si="133"/>
        <v>Building </v>
      </c>
    </row>
    <row r="1172" spans="1:10">
      <c r="A1172" s="205" t="str">
        <f t="shared" ca="1" si="127"/>
        <v>JNL No</v>
      </c>
      <c r="B1172" s="203" t="str">
        <f t="shared" ca="1" si="128"/>
        <v>Date</v>
      </c>
      <c r="C1172" s="304" t="str">
        <f t="shared" ca="1" si="129"/>
        <v>Particulars of Equipment (Computers, Printers) </v>
      </c>
      <c r="D1172" s="192" t="str">
        <f t="shared" ca="1" si="130"/>
        <v>Dr</v>
      </c>
      <c r="E1172" s="192" t="str">
        <f t="shared" ca="1" si="131"/>
        <v>Cr</v>
      </c>
      <c r="F1172" s="193" t="str">
        <f t="shared" ca="1" si="132"/>
        <v>Narration</v>
      </c>
      <c r="G1172" s="80" t="str">
        <f ca="1">IFERROR(IF(AND(ABS(SUMIFS(D$2:D1172,J$2:J1172,J1172)-SUMIFS(E$2:E1172,J$2:J1172,J1172)+VLOOKUP(J1172,Master!B$1:F$101,5,FALSE))&gt;1000,CD&lt;&gt;PD),"XXXXX",IFERROR(SUMIFS(D$2:D1172,J$2:J1172,J1172)-SUMIFS(E$2:E1172,J$2:J1172,J1172)+VLOOKUP(J1172,Master!B$1:F$101,5,FALSE),IF(H1172&gt;EOF,"","Balance"))),IF(H1172&gt;EOF,"","Balance"))</f>
        <v>Balance</v>
      </c>
      <c r="H1172" s="265">
        <f ca="1">IFERROR(IF(COUNTIF(H$2:H1171,H1171)&gt;VLOOKUP(H1171,LC,2,FALSE),H1171+1,H1171),"")</f>
        <v>80</v>
      </c>
      <c r="I1172" s="265" t="str">
        <f ca="1">IFERROR(VLOOKUP(H1172,IF(H1172=H1171,INDIRECT("JournalEntry!"&amp;JournalEntry!D$2214&amp;I1171+1&amp;JournalEntry!L$2214),INDIRECT("JournalEntry!"&amp;JournalEntry!C$2214)),2,FALSE),"")</f>
        <v/>
      </c>
      <c r="J1172" s="191" t="str">
        <f t="shared" ca="1" si="133"/>
        <v>Ledger</v>
      </c>
    </row>
    <row r="1173" spans="1:10">
      <c r="A1173" s="205">
        <f t="shared" ca="1" si="127"/>
        <v>508</v>
      </c>
      <c r="B1173" s="203">
        <f t="shared" ca="1" si="128"/>
        <v>41091</v>
      </c>
      <c r="C1173" s="304" t="str">
        <f t="shared" ca="1" si="129"/>
        <v>By Furniture &amp; Fixtures  Rs/-1500</v>
      </c>
      <c r="D1173" s="192">
        <f t="shared" ca="1" si="130"/>
        <v>2000</v>
      </c>
      <c r="E1173" s="192">
        <f t="shared" ca="1" si="131"/>
        <v>0</v>
      </c>
      <c r="F1173" s="193">
        <f t="shared" ca="1" si="132"/>
        <v>0</v>
      </c>
      <c r="G1173" s="80" t="str">
        <f ca="1">IFERROR(IF(AND(ABS(SUMIFS(D$2:D1173,J$2:J1173,J1173)-SUMIFS(E$2:E1173,J$2:J1173,J1173)+VLOOKUP(J1173,Master!B$1:F$101,5,FALSE))&gt;1000,CD&lt;&gt;PD),"XXXXX",IFERROR(SUMIFS(D$2:D1173,J$2:J1173,J1173)-SUMIFS(E$2:E1173,J$2:J1173,J1173)+VLOOKUP(J1173,Master!B$1:F$101,5,FALSE),IF(H1173&gt;EOF,"","Balance"))),IF(H1173&gt;EOF,"","Balance"))</f>
        <v>XXXXX</v>
      </c>
      <c r="H1173" s="265">
        <f ca="1">IFERROR(IF(COUNTIF(H$2:H1172,H1172)&gt;VLOOKUP(H1172,LC,2,FALSE),H1172+1,H1172),"")</f>
        <v>81</v>
      </c>
      <c r="I1173" s="265">
        <f ca="1">IFERROR(VLOOKUP(H1173,IF(H1173=H1172,INDIRECT("JournalEntry!"&amp;JournalEntry!D$2214&amp;I1172+1&amp;JournalEntry!L$2214),INDIRECT("JournalEntry!"&amp;JournalEntry!C$2214)),2,FALSE),"")</f>
        <v>1022</v>
      </c>
      <c r="J1173" s="191" t="str">
        <f t="shared" ca="1" si="133"/>
        <v>Equipment (Computers, Printers) </v>
      </c>
    </row>
    <row r="1174" spans="1:10">
      <c r="A1174" s="205">
        <f t="shared" ca="1" si="127"/>
        <v>0</v>
      </c>
      <c r="B1174" s="203" t="str">
        <f t="shared" ca="1" si="128"/>
        <v/>
      </c>
      <c r="C1174" s="304">
        <f t="shared" ca="1" si="129"/>
        <v>0</v>
      </c>
      <c r="D1174" s="192">
        <f t="shared" ca="1" si="130"/>
        <v>0</v>
      </c>
      <c r="E1174" s="192">
        <f t="shared" ca="1" si="131"/>
        <v>0</v>
      </c>
      <c r="F1174" s="193">
        <f t="shared" ca="1" si="132"/>
        <v>0</v>
      </c>
      <c r="G1174" s="80" t="str">
        <f ca="1">IFERROR(IF(AND(ABS(SUMIFS(D$2:D1174,J$2:J1174,J1174)-SUMIFS(E$2:E1174,J$2:J1174,J1174)+VLOOKUP(J1174,Master!B$1:F$101,5,FALSE))&gt;1000,CD&lt;&gt;PD),"XXXXX",IFERROR(SUMIFS(D$2:D1174,J$2:J1174,J1174)-SUMIFS(E$2:E1174,J$2:J1174,J1174)+VLOOKUP(J1174,Master!B$1:F$101,5,FALSE),IF(H1174&gt;EOF,"","Balance"))),IF(H1174&gt;EOF,"","Balance"))</f>
        <v>XXXXX</v>
      </c>
      <c r="H1174" s="265">
        <f ca="1">IFERROR(IF(COUNTIF(H$2:H1173,H1173)&gt;VLOOKUP(H1173,LC,2,FALSE),H1173+1,H1173),"")</f>
        <v>81</v>
      </c>
      <c r="I1174" s="265">
        <f ca="1">IFERROR(VLOOKUP(H1174,IF(H1174=H1173,INDIRECT("JournalEntry!"&amp;JournalEntry!D$2214&amp;I1173+1&amp;JournalEntry!L$2214),INDIRECT("JournalEntry!"&amp;JournalEntry!C$2214)),2,FALSE),"")</f>
        <v>2181</v>
      </c>
      <c r="J1174" s="191" t="str">
        <f t="shared" ca="1" si="133"/>
        <v>Equipment (Computers, Printers) </v>
      </c>
    </row>
    <row r="1175" spans="1:10">
      <c r="A1175" s="205" t="str">
        <f t="shared" ca="1" si="127"/>
        <v>JNL No</v>
      </c>
      <c r="B1175" s="203" t="str">
        <f t="shared" ca="1" si="128"/>
        <v>Date</v>
      </c>
      <c r="C1175" s="304" t="str">
        <f t="shared" ca="1" si="129"/>
        <v>Particulars of Furniture &amp; Fixtures </v>
      </c>
      <c r="D1175" s="192" t="str">
        <f t="shared" ca="1" si="130"/>
        <v>Dr</v>
      </c>
      <c r="E1175" s="192" t="str">
        <f t="shared" ca="1" si="131"/>
        <v>Cr</v>
      </c>
      <c r="F1175" s="193" t="str">
        <f t="shared" ca="1" si="132"/>
        <v>Narration</v>
      </c>
      <c r="G1175" s="80" t="str">
        <f ca="1">IFERROR(IF(AND(ABS(SUMIFS(D$2:D1175,J$2:J1175,J1175)-SUMIFS(E$2:E1175,J$2:J1175,J1175)+VLOOKUP(J1175,Master!B$1:F$101,5,FALSE))&gt;1000,CD&lt;&gt;PD),"XXXXX",IFERROR(SUMIFS(D$2:D1175,J$2:J1175,J1175)-SUMIFS(E$2:E1175,J$2:J1175,J1175)+VLOOKUP(J1175,Master!B$1:F$101,5,FALSE),IF(H1175&gt;EOF,"","Balance"))),IF(H1175&gt;EOF,"","Balance"))</f>
        <v>Balance</v>
      </c>
      <c r="H1175" s="265">
        <f ca="1">IFERROR(IF(COUNTIF(H$2:H1174,H1174)&gt;VLOOKUP(H1174,LC,2,FALSE),H1174+1,H1174),"")</f>
        <v>81</v>
      </c>
      <c r="I1175" s="265" t="str">
        <f ca="1">IFERROR(VLOOKUP(H1175,IF(H1175=H1174,INDIRECT("JournalEntry!"&amp;JournalEntry!D$2214&amp;I1174+1&amp;JournalEntry!L$2214),INDIRECT("JournalEntry!"&amp;JournalEntry!C$2214)),2,FALSE),"")</f>
        <v/>
      </c>
      <c r="J1175" s="191" t="str">
        <f t="shared" ca="1" si="133"/>
        <v>Ledger</v>
      </c>
    </row>
    <row r="1176" spans="1:10">
      <c r="A1176" s="205">
        <f t="shared" ca="1" si="127"/>
        <v>508</v>
      </c>
      <c r="B1176" s="203">
        <f t="shared" ca="1" si="128"/>
        <v>41091</v>
      </c>
      <c r="C1176" s="304" t="str">
        <f t="shared" ca="1" si="129"/>
        <v>By Vehicles  Rs/-2500</v>
      </c>
      <c r="D1176" s="192">
        <f t="shared" ca="1" si="130"/>
        <v>1500</v>
      </c>
      <c r="E1176" s="192">
        <f t="shared" ca="1" si="131"/>
        <v>0</v>
      </c>
      <c r="F1176" s="193">
        <f t="shared" ca="1" si="132"/>
        <v>0</v>
      </c>
      <c r="G1176" s="80" t="str">
        <f ca="1">IFERROR(IF(AND(ABS(SUMIFS(D$2:D1176,J$2:J1176,J1176)-SUMIFS(E$2:E1176,J$2:J1176,J1176)+VLOOKUP(J1176,Master!B$1:F$101,5,FALSE))&gt;1000,CD&lt;&gt;PD),"XXXXX",IFERROR(SUMIFS(D$2:D1176,J$2:J1176,J1176)-SUMIFS(E$2:E1176,J$2:J1176,J1176)+VLOOKUP(J1176,Master!B$1:F$101,5,FALSE),IF(H1176&gt;EOF,"","Balance"))),IF(H1176&gt;EOF,"","Balance"))</f>
        <v>XXXXX</v>
      </c>
      <c r="H1176" s="265">
        <f ca="1">IFERROR(IF(COUNTIF(H$2:H1175,H1175)&gt;VLOOKUP(H1175,LC,2,FALSE),H1175+1,H1175),"")</f>
        <v>82</v>
      </c>
      <c r="I1176" s="265">
        <f ca="1">IFERROR(VLOOKUP(H1176,IF(H1176=H1175,INDIRECT("JournalEntry!"&amp;JournalEntry!D$2214&amp;I1175+1&amp;JournalEntry!L$2214),INDIRECT("JournalEntry!"&amp;JournalEntry!C$2214)),2,FALSE),"")</f>
        <v>1023</v>
      </c>
      <c r="J1176" s="191" t="str">
        <f t="shared" ca="1" si="133"/>
        <v>Furniture &amp; Fixtures </v>
      </c>
    </row>
    <row r="1177" spans="1:10">
      <c r="A1177" s="205">
        <f t="shared" ref="A1177:A1240" ca="1" si="134">IFERROR(INDIRECT("JournalEntry!a"&amp;I1177),IF(H1177&gt;EOF,"","JNL No"))</f>
        <v>0</v>
      </c>
      <c r="B1177" s="203" t="str">
        <f t="shared" ref="B1177:B1240" ca="1" si="135">IFERROR(INDIRECT("JournalEntry!j"&amp;I1177),IF(H1177&gt;EOF,"","Date"))</f>
        <v/>
      </c>
      <c r="C1177" s="304">
        <f t="shared" ref="C1177:C1240" ca="1" si="136">IFERROR(INDIRECT("JournalEntry!k"&amp;I1177),IF(H1177&gt;EOF,"","Particulars of "&amp; VLOOKUP(H1177+1,LR,3,FALSE)))</f>
        <v>0</v>
      </c>
      <c r="D1177" s="192">
        <f t="shared" ref="D1177:D1240" ca="1" si="137">IFERROR(INDIRECT("JournalEntry!d"&amp;I1177),IF(H1177&gt;EOF,"","Dr"))</f>
        <v>0</v>
      </c>
      <c r="E1177" s="192">
        <f t="shared" ref="E1177:E1240" ca="1" si="138">IFERROR(INDIRECT("JournalEntry!e"&amp;I1177),IF(H1177&gt;EOF,"","Cr"))</f>
        <v>0</v>
      </c>
      <c r="F1177" s="193">
        <f t="shared" ref="F1177:F1240" ca="1" si="139">IFERROR(INDIRECT("JournalEntry!f"&amp;I1177),IF(H1177&gt;EOF,"","Narration"))</f>
        <v>0</v>
      </c>
      <c r="G1177" s="80" t="str">
        <f ca="1">IFERROR(IF(AND(ABS(SUMIFS(D$2:D1177,J$2:J1177,J1177)-SUMIFS(E$2:E1177,J$2:J1177,J1177)+VLOOKUP(J1177,Master!B$1:F$101,5,FALSE))&gt;1000,CD&lt;&gt;PD),"XXXXX",IFERROR(SUMIFS(D$2:D1177,J$2:J1177,J1177)-SUMIFS(E$2:E1177,J$2:J1177,J1177)+VLOOKUP(J1177,Master!B$1:F$101,5,FALSE),IF(H1177&gt;EOF,"","Balance"))),IF(H1177&gt;EOF,"","Balance"))</f>
        <v>XXXXX</v>
      </c>
      <c r="H1177" s="265">
        <f ca="1">IFERROR(IF(COUNTIF(H$2:H1176,H1176)&gt;VLOOKUP(H1176,LC,2,FALSE),H1176+1,H1176),"")</f>
        <v>82</v>
      </c>
      <c r="I1177" s="265">
        <f ca="1">IFERROR(VLOOKUP(H1177,IF(H1177=H1176,INDIRECT("JournalEntry!"&amp;JournalEntry!D$2214&amp;I1176+1&amp;JournalEntry!L$2214),INDIRECT("JournalEntry!"&amp;JournalEntry!C$2214)),2,FALSE),"")</f>
        <v>2182</v>
      </c>
      <c r="J1177" s="191" t="str">
        <f t="shared" ca="1" si="133"/>
        <v>Furniture &amp; Fixtures </v>
      </c>
    </row>
    <row r="1178" spans="1:10">
      <c r="A1178" s="205" t="str">
        <f t="shared" ca="1" si="134"/>
        <v>JNL No</v>
      </c>
      <c r="B1178" s="203" t="str">
        <f t="shared" ca="1" si="135"/>
        <v>Date</v>
      </c>
      <c r="C1178" s="304" t="str">
        <f t="shared" ca="1" si="136"/>
        <v>Particulars of Vehicles </v>
      </c>
      <c r="D1178" s="192" t="str">
        <f t="shared" ca="1" si="137"/>
        <v>Dr</v>
      </c>
      <c r="E1178" s="192" t="str">
        <f t="shared" ca="1" si="138"/>
        <v>Cr</v>
      </c>
      <c r="F1178" s="193" t="str">
        <f t="shared" ca="1" si="139"/>
        <v>Narration</v>
      </c>
      <c r="G1178" s="80" t="str">
        <f ca="1">IFERROR(IF(AND(ABS(SUMIFS(D$2:D1178,J$2:J1178,J1178)-SUMIFS(E$2:E1178,J$2:J1178,J1178)+VLOOKUP(J1178,Master!B$1:F$101,5,FALSE))&gt;1000,CD&lt;&gt;PD),"XXXXX",IFERROR(SUMIFS(D$2:D1178,J$2:J1178,J1178)-SUMIFS(E$2:E1178,J$2:J1178,J1178)+VLOOKUP(J1178,Master!B$1:F$101,5,FALSE),IF(H1178&gt;EOF,"","Balance"))),IF(H1178&gt;EOF,"","Balance"))</f>
        <v>Balance</v>
      </c>
      <c r="H1178" s="265">
        <f ca="1">IFERROR(IF(COUNTIF(H$2:H1177,H1177)&gt;VLOOKUP(H1177,LC,2,FALSE),H1177+1,H1177),"")</f>
        <v>82</v>
      </c>
      <c r="I1178" s="265" t="str">
        <f ca="1">IFERROR(VLOOKUP(H1178,IF(H1178=H1177,INDIRECT("JournalEntry!"&amp;JournalEntry!D$2214&amp;I1177+1&amp;JournalEntry!L$2214),INDIRECT("JournalEntry!"&amp;JournalEntry!C$2214)),2,FALSE),"")</f>
        <v/>
      </c>
      <c r="J1178" s="191" t="str">
        <f t="shared" ca="1" si="133"/>
        <v>Ledger</v>
      </c>
    </row>
    <row r="1179" spans="1:10">
      <c r="A1179" s="205">
        <f t="shared" ca="1" si="134"/>
        <v>508</v>
      </c>
      <c r="B1179" s="203">
        <f t="shared" ca="1" si="135"/>
        <v>41091</v>
      </c>
      <c r="C1179" s="304" t="str">
        <f t="shared" ca="1" si="136"/>
        <v>By Cash Rs/-7500</v>
      </c>
      <c r="D1179" s="192">
        <f t="shared" ca="1" si="137"/>
        <v>2500</v>
      </c>
      <c r="E1179" s="192">
        <f t="shared" ca="1" si="138"/>
        <v>0</v>
      </c>
      <c r="F1179" s="193">
        <f t="shared" ca="1" si="139"/>
        <v>0</v>
      </c>
      <c r="G1179" s="80" t="str">
        <f ca="1">IFERROR(IF(AND(ABS(SUMIFS(D$2:D1179,J$2:J1179,J1179)-SUMIFS(E$2:E1179,J$2:J1179,J1179)+VLOOKUP(J1179,Master!B$1:F$101,5,FALSE))&gt;1000,CD&lt;&gt;PD),"XXXXX",IFERROR(SUMIFS(D$2:D1179,J$2:J1179,J1179)-SUMIFS(E$2:E1179,J$2:J1179,J1179)+VLOOKUP(J1179,Master!B$1:F$101,5,FALSE),IF(H1179&gt;EOF,"","Balance"))),IF(H1179&gt;EOF,"","Balance"))</f>
        <v>XXXXX</v>
      </c>
      <c r="H1179" s="265">
        <f ca="1">IFERROR(IF(COUNTIF(H$2:H1178,H1178)&gt;VLOOKUP(H1178,LC,2,FALSE),H1178+1,H1178),"")</f>
        <v>83</v>
      </c>
      <c r="I1179" s="265">
        <f ca="1">IFERROR(VLOOKUP(H1179,IF(H1179=H1178,INDIRECT("JournalEntry!"&amp;JournalEntry!D$2214&amp;I1178+1&amp;JournalEntry!L$2214),INDIRECT("JournalEntry!"&amp;JournalEntry!C$2214)),2,FALSE),"")</f>
        <v>1024</v>
      </c>
      <c r="J1179" s="191" t="str">
        <f t="shared" ca="1" si="133"/>
        <v>Vehicles </v>
      </c>
    </row>
    <row r="1180" spans="1:10">
      <c r="A1180" s="205">
        <f t="shared" ca="1" si="134"/>
        <v>0</v>
      </c>
      <c r="B1180" s="203" t="str">
        <f t="shared" ca="1" si="135"/>
        <v/>
      </c>
      <c r="C1180" s="304">
        <f t="shared" ca="1" si="136"/>
        <v>0</v>
      </c>
      <c r="D1180" s="192">
        <f t="shared" ca="1" si="137"/>
        <v>0</v>
      </c>
      <c r="E1180" s="192">
        <f t="shared" ca="1" si="138"/>
        <v>0</v>
      </c>
      <c r="F1180" s="193">
        <f t="shared" ca="1" si="139"/>
        <v>0</v>
      </c>
      <c r="G1180" s="80" t="str">
        <f ca="1">IFERROR(IF(AND(ABS(SUMIFS(D$2:D1180,J$2:J1180,J1180)-SUMIFS(E$2:E1180,J$2:J1180,J1180)+VLOOKUP(J1180,Master!B$1:F$101,5,FALSE))&gt;1000,CD&lt;&gt;PD),"XXXXX",IFERROR(SUMIFS(D$2:D1180,J$2:J1180,J1180)-SUMIFS(E$2:E1180,J$2:J1180,J1180)+VLOOKUP(J1180,Master!B$1:F$101,5,FALSE),IF(H1180&gt;EOF,"","Balance"))),IF(H1180&gt;EOF,"","Balance"))</f>
        <v>XXXXX</v>
      </c>
      <c r="H1180" s="265">
        <f ca="1">IFERROR(IF(COUNTIF(H$2:H1179,H1179)&gt;VLOOKUP(H1179,LC,2,FALSE),H1179+1,H1179),"")</f>
        <v>83</v>
      </c>
      <c r="I1180" s="265">
        <f ca="1">IFERROR(VLOOKUP(H1180,IF(H1180=H1179,INDIRECT("JournalEntry!"&amp;JournalEntry!D$2214&amp;I1179+1&amp;JournalEntry!L$2214),INDIRECT("JournalEntry!"&amp;JournalEntry!C$2214)),2,FALSE),"")</f>
        <v>2183</v>
      </c>
      <c r="J1180" s="191" t="str">
        <f t="shared" ca="1" si="133"/>
        <v>Vehicles </v>
      </c>
    </row>
    <row r="1181" spans="1:10">
      <c r="A1181" s="205" t="str">
        <f t="shared" ca="1" si="134"/>
        <v>JNL No</v>
      </c>
      <c r="B1181" s="203" t="str">
        <f t="shared" ca="1" si="135"/>
        <v>Date</v>
      </c>
      <c r="C1181" s="304" t="str">
        <f t="shared" ca="1" si="136"/>
        <v>Particulars of Building Depreciation </v>
      </c>
      <c r="D1181" s="192" t="str">
        <f t="shared" ca="1" si="137"/>
        <v>Dr</v>
      </c>
      <c r="E1181" s="192" t="str">
        <f t="shared" ca="1" si="138"/>
        <v>Cr</v>
      </c>
      <c r="F1181" s="193" t="str">
        <f t="shared" ca="1" si="139"/>
        <v>Narration</v>
      </c>
      <c r="G1181" s="80" t="str">
        <f ca="1">IFERROR(IF(AND(ABS(SUMIFS(D$2:D1181,J$2:J1181,J1181)-SUMIFS(E$2:E1181,J$2:J1181,J1181)+VLOOKUP(J1181,Master!B$1:F$101,5,FALSE))&gt;1000,CD&lt;&gt;PD),"XXXXX",IFERROR(SUMIFS(D$2:D1181,J$2:J1181,J1181)-SUMIFS(E$2:E1181,J$2:J1181,J1181)+VLOOKUP(J1181,Master!B$1:F$101,5,FALSE),IF(H1181&gt;EOF,"","Balance"))),IF(H1181&gt;EOF,"","Balance"))</f>
        <v>Balance</v>
      </c>
      <c r="H1181" s="265">
        <f ca="1">IFERROR(IF(COUNTIF(H$2:H1180,H1180)&gt;VLOOKUP(H1180,LC,2,FALSE),H1180+1,H1180),"")</f>
        <v>83</v>
      </c>
      <c r="I1181" s="265" t="str">
        <f ca="1">IFERROR(VLOOKUP(H1181,IF(H1181=H1180,INDIRECT("JournalEntry!"&amp;JournalEntry!D$2214&amp;I1180+1&amp;JournalEntry!L$2214),INDIRECT("JournalEntry!"&amp;JournalEntry!C$2214)),2,FALSE),"")</f>
        <v/>
      </c>
      <c r="J1181" s="191" t="str">
        <f t="shared" ca="1" si="133"/>
        <v>Ledger</v>
      </c>
    </row>
    <row r="1182" spans="1:10">
      <c r="A1182" s="205">
        <f t="shared" ca="1" si="134"/>
        <v>507</v>
      </c>
      <c r="B1182" s="203">
        <f t="shared" ca="1" si="135"/>
        <v>41274</v>
      </c>
      <c r="C1182" s="304" t="str">
        <f t="shared" ca="1" si="136"/>
        <v>By Equipment Depreciation  Rs/-75</v>
      </c>
      <c r="D1182" s="192">
        <f t="shared" ca="1" si="137"/>
        <v>0</v>
      </c>
      <c r="E1182" s="192">
        <f t="shared" ca="1" si="138"/>
        <v>100</v>
      </c>
      <c r="F1182" s="193">
        <f t="shared" ca="1" si="139"/>
        <v>0</v>
      </c>
      <c r="G1182" s="80">
        <f ca="1">IFERROR(IF(AND(ABS(SUMIFS(D$2:D1182,J$2:J1182,J1182)-SUMIFS(E$2:E1182,J$2:J1182,J1182)+VLOOKUP(J1182,Master!B$1:F$101,5,FALSE))&gt;1000,CD&lt;&gt;PD),"XXXXX",IFERROR(SUMIFS(D$2:D1182,J$2:J1182,J1182)-SUMIFS(E$2:E1182,J$2:J1182,J1182)+VLOOKUP(J1182,Master!B$1:F$101,5,FALSE),IF(H1182&gt;EOF,"","Balance"))),IF(H1182&gt;EOF,"","Balance"))</f>
        <v>-100</v>
      </c>
      <c r="H1182" s="265">
        <f ca="1">IFERROR(IF(COUNTIF(H$2:H1181,H1181)&gt;VLOOKUP(H1181,LC,2,FALSE),H1181+1,H1181),"")</f>
        <v>84</v>
      </c>
      <c r="I1182" s="265">
        <f ca="1">IFERROR(VLOOKUP(H1182,IF(H1182=H1181,INDIRECT("JournalEntry!"&amp;JournalEntry!D$2214&amp;I1181+1&amp;JournalEntry!L$2214),INDIRECT("JournalEntry!"&amp;JournalEntry!C$2214)),2,FALSE),"")</f>
        <v>1016</v>
      </c>
      <c r="J1182" s="191" t="str">
        <f t="shared" ca="1" si="133"/>
        <v>Building Depreciation </v>
      </c>
    </row>
    <row r="1183" spans="1:10">
      <c r="A1183" s="205">
        <f t="shared" ca="1" si="134"/>
        <v>0</v>
      </c>
      <c r="B1183" s="203" t="str">
        <f t="shared" ca="1" si="135"/>
        <v/>
      </c>
      <c r="C1183" s="304">
        <f t="shared" ca="1" si="136"/>
        <v>0</v>
      </c>
      <c r="D1183" s="192">
        <f t="shared" ca="1" si="137"/>
        <v>0</v>
      </c>
      <c r="E1183" s="192">
        <f t="shared" ca="1" si="138"/>
        <v>0</v>
      </c>
      <c r="F1183" s="193">
        <f t="shared" ca="1" si="139"/>
        <v>0</v>
      </c>
      <c r="G1183" s="80">
        <f ca="1">IFERROR(IF(AND(ABS(SUMIFS(D$2:D1183,J$2:J1183,J1183)-SUMIFS(E$2:E1183,J$2:J1183,J1183)+VLOOKUP(J1183,Master!B$1:F$101,5,FALSE))&gt;1000,CD&lt;&gt;PD),"XXXXX",IFERROR(SUMIFS(D$2:D1183,J$2:J1183,J1183)-SUMIFS(E$2:E1183,J$2:J1183,J1183)+VLOOKUP(J1183,Master!B$1:F$101,5,FALSE),IF(H1183&gt;EOF,"","Balance"))),IF(H1183&gt;EOF,"","Balance"))</f>
        <v>-100</v>
      </c>
      <c r="H1183" s="265">
        <f ca="1">IFERROR(IF(COUNTIF(H$2:H1182,H1182)&gt;VLOOKUP(H1182,LC,2,FALSE),H1182+1,H1182),"")</f>
        <v>84</v>
      </c>
      <c r="I1183" s="265">
        <f ca="1">IFERROR(VLOOKUP(H1183,IF(H1183=H1182,INDIRECT("JournalEntry!"&amp;JournalEntry!D$2214&amp;I1182+1&amp;JournalEntry!L$2214),INDIRECT("JournalEntry!"&amp;JournalEntry!C$2214)),2,FALSE),"")</f>
        <v>2184</v>
      </c>
      <c r="J1183" s="191" t="str">
        <f t="shared" ca="1" si="133"/>
        <v>Building Depreciation </v>
      </c>
    </row>
    <row r="1184" spans="1:10">
      <c r="A1184" s="205" t="str">
        <f t="shared" ca="1" si="134"/>
        <v>JNL No</v>
      </c>
      <c r="B1184" s="203" t="str">
        <f t="shared" ca="1" si="135"/>
        <v>Date</v>
      </c>
      <c r="C1184" s="304" t="str">
        <f t="shared" ca="1" si="136"/>
        <v>Particulars of Equipment Depreciation </v>
      </c>
      <c r="D1184" s="192" t="str">
        <f t="shared" ca="1" si="137"/>
        <v>Dr</v>
      </c>
      <c r="E1184" s="192" t="str">
        <f t="shared" ca="1" si="138"/>
        <v>Cr</v>
      </c>
      <c r="F1184" s="193" t="str">
        <f t="shared" ca="1" si="139"/>
        <v>Narration</v>
      </c>
      <c r="G1184" s="80" t="str">
        <f ca="1">IFERROR(IF(AND(ABS(SUMIFS(D$2:D1184,J$2:J1184,J1184)-SUMIFS(E$2:E1184,J$2:J1184,J1184)+VLOOKUP(J1184,Master!B$1:F$101,5,FALSE))&gt;1000,CD&lt;&gt;PD),"XXXXX",IFERROR(SUMIFS(D$2:D1184,J$2:J1184,J1184)-SUMIFS(E$2:E1184,J$2:J1184,J1184)+VLOOKUP(J1184,Master!B$1:F$101,5,FALSE),IF(H1184&gt;EOF,"","Balance"))),IF(H1184&gt;EOF,"","Balance"))</f>
        <v>Balance</v>
      </c>
      <c r="H1184" s="265">
        <f ca="1">IFERROR(IF(COUNTIF(H$2:H1183,H1183)&gt;VLOOKUP(H1183,LC,2,FALSE),H1183+1,H1183),"")</f>
        <v>84</v>
      </c>
      <c r="I1184" s="265" t="str">
        <f ca="1">IFERROR(VLOOKUP(H1184,IF(H1184=H1183,INDIRECT("JournalEntry!"&amp;JournalEntry!D$2214&amp;I1183+1&amp;JournalEntry!L$2214),INDIRECT("JournalEntry!"&amp;JournalEntry!C$2214)),2,FALSE),"")</f>
        <v/>
      </c>
      <c r="J1184" s="191" t="str">
        <f t="shared" ca="1" si="133"/>
        <v>Ledger</v>
      </c>
    </row>
    <row r="1185" spans="1:10">
      <c r="A1185" s="205">
        <f t="shared" ca="1" si="134"/>
        <v>507</v>
      </c>
      <c r="B1185" s="203">
        <f t="shared" ca="1" si="135"/>
        <v>41274</v>
      </c>
      <c r="C1185" s="304" t="str">
        <f t="shared" ca="1" si="136"/>
        <v>By Furniture &amp; Fixture Depreciation  Rs/-60</v>
      </c>
      <c r="D1185" s="192">
        <f t="shared" ca="1" si="137"/>
        <v>0</v>
      </c>
      <c r="E1185" s="192">
        <f t="shared" ca="1" si="138"/>
        <v>75</v>
      </c>
      <c r="F1185" s="193">
        <f t="shared" ca="1" si="139"/>
        <v>0</v>
      </c>
      <c r="G1185" s="80">
        <f ca="1">IFERROR(IF(AND(ABS(SUMIFS(D$2:D1185,J$2:J1185,J1185)-SUMIFS(E$2:E1185,J$2:J1185,J1185)+VLOOKUP(J1185,Master!B$1:F$101,5,FALSE))&gt;1000,CD&lt;&gt;PD),"XXXXX",IFERROR(SUMIFS(D$2:D1185,J$2:J1185,J1185)-SUMIFS(E$2:E1185,J$2:J1185,J1185)+VLOOKUP(J1185,Master!B$1:F$101,5,FALSE),IF(H1185&gt;EOF,"","Balance"))),IF(H1185&gt;EOF,"","Balance"))</f>
        <v>-75</v>
      </c>
      <c r="H1185" s="265">
        <f ca="1">IFERROR(IF(COUNTIF(H$2:H1184,H1184)&gt;VLOOKUP(H1184,LC,2,FALSE),H1184+1,H1184),"")</f>
        <v>85</v>
      </c>
      <c r="I1185" s="265">
        <f ca="1">IFERROR(VLOOKUP(H1185,IF(H1185=H1184,INDIRECT("JournalEntry!"&amp;JournalEntry!D$2214&amp;I1184+1&amp;JournalEntry!L$2214),INDIRECT("JournalEntry!"&amp;JournalEntry!C$2214)),2,FALSE),"")</f>
        <v>1017</v>
      </c>
      <c r="J1185" s="191" t="str">
        <f t="shared" ca="1" si="133"/>
        <v>Equipment Depreciation </v>
      </c>
    </row>
    <row r="1186" spans="1:10">
      <c r="A1186" s="205">
        <f t="shared" ca="1" si="134"/>
        <v>0</v>
      </c>
      <c r="B1186" s="203" t="str">
        <f t="shared" ca="1" si="135"/>
        <v/>
      </c>
      <c r="C1186" s="304">
        <f t="shared" ca="1" si="136"/>
        <v>0</v>
      </c>
      <c r="D1186" s="192">
        <f t="shared" ca="1" si="137"/>
        <v>0</v>
      </c>
      <c r="E1186" s="192">
        <f t="shared" ca="1" si="138"/>
        <v>0</v>
      </c>
      <c r="F1186" s="193">
        <f t="shared" ca="1" si="139"/>
        <v>0</v>
      </c>
      <c r="G1186" s="80">
        <f ca="1">IFERROR(IF(AND(ABS(SUMIFS(D$2:D1186,J$2:J1186,J1186)-SUMIFS(E$2:E1186,J$2:J1186,J1186)+VLOOKUP(J1186,Master!B$1:F$101,5,FALSE))&gt;1000,CD&lt;&gt;PD),"XXXXX",IFERROR(SUMIFS(D$2:D1186,J$2:J1186,J1186)-SUMIFS(E$2:E1186,J$2:J1186,J1186)+VLOOKUP(J1186,Master!B$1:F$101,5,FALSE),IF(H1186&gt;EOF,"","Balance"))),IF(H1186&gt;EOF,"","Balance"))</f>
        <v>-75</v>
      </c>
      <c r="H1186" s="265">
        <f ca="1">IFERROR(IF(COUNTIF(H$2:H1185,H1185)&gt;VLOOKUP(H1185,LC,2,FALSE),H1185+1,H1185),"")</f>
        <v>85</v>
      </c>
      <c r="I1186" s="265">
        <f ca="1">IFERROR(VLOOKUP(H1186,IF(H1186=H1185,INDIRECT("JournalEntry!"&amp;JournalEntry!D$2214&amp;I1185+1&amp;JournalEntry!L$2214),INDIRECT("JournalEntry!"&amp;JournalEntry!C$2214)),2,FALSE),"")</f>
        <v>2185</v>
      </c>
      <c r="J1186" s="191" t="str">
        <f t="shared" ca="1" si="133"/>
        <v>Equipment Depreciation </v>
      </c>
    </row>
    <row r="1187" spans="1:10">
      <c r="A1187" s="205" t="str">
        <f t="shared" ca="1" si="134"/>
        <v>JNL No</v>
      </c>
      <c r="B1187" s="203" t="str">
        <f t="shared" ca="1" si="135"/>
        <v>Date</v>
      </c>
      <c r="C1187" s="304" t="str">
        <f t="shared" ca="1" si="136"/>
        <v>Particulars of Furniture &amp; Fixture Depreciation </v>
      </c>
      <c r="D1187" s="192" t="str">
        <f t="shared" ca="1" si="137"/>
        <v>Dr</v>
      </c>
      <c r="E1187" s="192" t="str">
        <f t="shared" ca="1" si="138"/>
        <v>Cr</v>
      </c>
      <c r="F1187" s="193" t="str">
        <f t="shared" ca="1" si="139"/>
        <v>Narration</v>
      </c>
      <c r="G1187" s="80" t="str">
        <f ca="1">IFERROR(IF(AND(ABS(SUMIFS(D$2:D1187,J$2:J1187,J1187)-SUMIFS(E$2:E1187,J$2:J1187,J1187)+VLOOKUP(J1187,Master!B$1:F$101,5,FALSE))&gt;1000,CD&lt;&gt;PD),"XXXXX",IFERROR(SUMIFS(D$2:D1187,J$2:J1187,J1187)-SUMIFS(E$2:E1187,J$2:J1187,J1187)+VLOOKUP(J1187,Master!B$1:F$101,5,FALSE),IF(H1187&gt;EOF,"","Balance"))),IF(H1187&gt;EOF,"","Balance"))</f>
        <v>Balance</v>
      </c>
      <c r="H1187" s="265">
        <f ca="1">IFERROR(IF(COUNTIF(H$2:H1186,H1186)&gt;VLOOKUP(H1186,LC,2,FALSE),H1186+1,H1186),"")</f>
        <v>85</v>
      </c>
      <c r="I1187" s="265" t="str">
        <f ca="1">IFERROR(VLOOKUP(H1187,IF(H1187=H1186,INDIRECT("JournalEntry!"&amp;JournalEntry!D$2214&amp;I1186+1&amp;JournalEntry!L$2214),INDIRECT("JournalEntry!"&amp;JournalEntry!C$2214)),2,FALSE),"")</f>
        <v/>
      </c>
      <c r="J1187" s="191" t="str">
        <f t="shared" ca="1" si="133"/>
        <v>Ledger</v>
      </c>
    </row>
    <row r="1188" spans="1:10">
      <c r="A1188" s="205">
        <f t="shared" ca="1" si="134"/>
        <v>507</v>
      </c>
      <c r="B1188" s="203">
        <f t="shared" ca="1" si="135"/>
        <v>41274</v>
      </c>
      <c r="C1188" s="304" t="str">
        <f t="shared" ca="1" si="136"/>
        <v>By Vehicle Depreciation  Rs/-45</v>
      </c>
      <c r="D1188" s="192">
        <f t="shared" ca="1" si="137"/>
        <v>0</v>
      </c>
      <c r="E1188" s="192">
        <f t="shared" ca="1" si="138"/>
        <v>60</v>
      </c>
      <c r="F1188" s="193">
        <f t="shared" ca="1" si="139"/>
        <v>0</v>
      </c>
      <c r="G1188" s="80">
        <f ca="1">IFERROR(IF(AND(ABS(SUMIFS(D$2:D1188,J$2:J1188,J1188)-SUMIFS(E$2:E1188,J$2:J1188,J1188)+VLOOKUP(J1188,Master!B$1:F$101,5,FALSE))&gt;1000,CD&lt;&gt;PD),"XXXXX",IFERROR(SUMIFS(D$2:D1188,J$2:J1188,J1188)-SUMIFS(E$2:E1188,J$2:J1188,J1188)+VLOOKUP(J1188,Master!B$1:F$101,5,FALSE),IF(H1188&gt;EOF,"","Balance"))),IF(H1188&gt;EOF,"","Balance"))</f>
        <v>-60</v>
      </c>
      <c r="H1188" s="265">
        <f ca="1">IFERROR(IF(COUNTIF(H$2:H1187,H1187)&gt;VLOOKUP(H1187,LC,2,FALSE),H1187+1,H1187),"")</f>
        <v>86</v>
      </c>
      <c r="I1188" s="265">
        <f ca="1">IFERROR(VLOOKUP(H1188,IF(H1188=H1187,INDIRECT("JournalEntry!"&amp;JournalEntry!D$2214&amp;I1187+1&amp;JournalEntry!L$2214),INDIRECT("JournalEntry!"&amp;JournalEntry!C$2214)),2,FALSE),"")</f>
        <v>1018</v>
      </c>
      <c r="J1188" s="191" t="str">
        <f t="shared" ca="1" si="133"/>
        <v>Furniture &amp; Fixture Depreciation </v>
      </c>
    </row>
    <row r="1189" spans="1:10">
      <c r="A1189" s="205">
        <f t="shared" ca="1" si="134"/>
        <v>0</v>
      </c>
      <c r="B1189" s="203" t="str">
        <f t="shared" ca="1" si="135"/>
        <v/>
      </c>
      <c r="C1189" s="304">
        <f t="shared" ca="1" si="136"/>
        <v>0</v>
      </c>
      <c r="D1189" s="192">
        <f t="shared" ca="1" si="137"/>
        <v>0</v>
      </c>
      <c r="E1189" s="192">
        <f t="shared" ca="1" si="138"/>
        <v>0</v>
      </c>
      <c r="F1189" s="193">
        <f t="shared" ca="1" si="139"/>
        <v>0</v>
      </c>
      <c r="G1189" s="80">
        <f ca="1">IFERROR(IF(AND(ABS(SUMIFS(D$2:D1189,J$2:J1189,J1189)-SUMIFS(E$2:E1189,J$2:J1189,J1189)+VLOOKUP(J1189,Master!B$1:F$101,5,FALSE))&gt;1000,CD&lt;&gt;PD),"XXXXX",IFERROR(SUMIFS(D$2:D1189,J$2:J1189,J1189)-SUMIFS(E$2:E1189,J$2:J1189,J1189)+VLOOKUP(J1189,Master!B$1:F$101,5,FALSE),IF(H1189&gt;EOF,"","Balance"))),IF(H1189&gt;EOF,"","Balance"))</f>
        <v>-60</v>
      </c>
      <c r="H1189" s="265">
        <f ca="1">IFERROR(IF(COUNTIF(H$2:H1188,H1188)&gt;VLOOKUP(H1188,LC,2,FALSE),H1188+1,H1188),"")</f>
        <v>86</v>
      </c>
      <c r="I1189" s="265">
        <f ca="1">IFERROR(VLOOKUP(H1189,IF(H1189=H1188,INDIRECT("JournalEntry!"&amp;JournalEntry!D$2214&amp;I1188+1&amp;JournalEntry!L$2214),INDIRECT("JournalEntry!"&amp;JournalEntry!C$2214)),2,FALSE),"")</f>
        <v>2186</v>
      </c>
      <c r="J1189" s="191" t="str">
        <f t="shared" ca="1" si="133"/>
        <v>Furniture &amp; Fixture Depreciation </v>
      </c>
    </row>
    <row r="1190" spans="1:10">
      <c r="A1190" s="205" t="str">
        <f t="shared" ca="1" si="134"/>
        <v>JNL No</v>
      </c>
      <c r="B1190" s="203" t="str">
        <f t="shared" ca="1" si="135"/>
        <v>Date</v>
      </c>
      <c r="C1190" s="304" t="str">
        <f t="shared" ca="1" si="136"/>
        <v>Particulars of Vehicle Depreciation </v>
      </c>
      <c r="D1190" s="192" t="str">
        <f t="shared" ca="1" si="137"/>
        <v>Dr</v>
      </c>
      <c r="E1190" s="192" t="str">
        <f t="shared" ca="1" si="138"/>
        <v>Cr</v>
      </c>
      <c r="F1190" s="193" t="str">
        <f t="shared" ca="1" si="139"/>
        <v>Narration</v>
      </c>
      <c r="G1190" s="80" t="str">
        <f ca="1">IFERROR(IF(AND(ABS(SUMIFS(D$2:D1190,J$2:J1190,J1190)-SUMIFS(E$2:E1190,J$2:J1190,J1190)+VLOOKUP(J1190,Master!B$1:F$101,5,FALSE))&gt;1000,CD&lt;&gt;PD),"XXXXX",IFERROR(SUMIFS(D$2:D1190,J$2:J1190,J1190)-SUMIFS(E$2:E1190,J$2:J1190,J1190)+VLOOKUP(J1190,Master!B$1:F$101,5,FALSE),IF(H1190&gt;EOF,"","Balance"))),IF(H1190&gt;EOF,"","Balance"))</f>
        <v>Balance</v>
      </c>
      <c r="H1190" s="265">
        <f ca="1">IFERROR(IF(COUNTIF(H$2:H1189,H1189)&gt;VLOOKUP(H1189,LC,2,FALSE),H1189+1,H1189),"")</f>
        <v>86</v>
      </c>
      <c r="I1190" s="265" t="str">
        <f ca="1">IFERROR(VLOOKUP(H1190,IF(H1190=H1189,INDIRECT("JournalEntry!"&amp;JournalEntry!D$2214&amp;I1189+1&amp;JournalEntry!L$2214),INDIRECT("JournalEntry!"&amp;JournalEntry!C$2214)),2,FALSE),"")</f>
        <v/>
      </c>
      <c r="J1190" s="191" t="str">
        <f t="shared" ca="1" si="133"/>
        <v>Ledger</v>
      </c>
    </row>
    <row r="1191" spans="1:10">
      <c r="A1191" s="205">
        <f t="shared" ca="1" si="134"/>
        <v>507</v>
      </c>
      <c r="B1191" s="203">
        <f t="shared" ca="1" si="135"/>
        <v>41274</v>
      </c>
      <c r="C1191" s="304" t="str">
        <f t="shared" ca="1" si="136"/>
        <v>By Furniture &amp; Fixture Depreciation  Rs/- 60</v>
      </c>
      <c r="D1191" s="192">
        <f t="shared" ca="1" si="137"/>
        <v>0</v>
      </c>
      <c r="E1191" s="192">
        <f t="shared" ca="1" si="138"/>
        <v>45</v>
      </c>
      <c r="F1191" s="193">
        <f t="shared" ca="1" si="139"/>
        <v>0</v>
      </c>
      <c r="G1191" s="80">
        <f ca="1">IFERROR(IF(AND(ABS(SUMIFS(D$2:D1191,J$2:J1191,J1191)-SUMIFS(E$2:E1191,J$2:J1191,J1191)+VLOOKUP(J1191,Master!B$1:F$101,5,FALSE))&gt;1000,CD&lt;&gt;PD),"XXXXX",IFERROR(SUMIFS(D$2:D1191,J$2:J1191,J1191)-SUMIFS(E$2:E1191,J$2:J1191,J1191)+VLOOKUP(J1191,Master!B$1:F$101,5,FALSE),IF(H1191&gt;EOF,"","Balance"))),IF(H1191&gt;EOF,"","Balance"))</f>
        <v>-45</v>
      </c>
      <c r="H1191" s="265">
        <f ca="1">IFERROR(IF(COUNTIF(H$2:H1190,H1190)&gt;VLOOKUP(H1190,LC,2,FALSE),H1190+1,H1190),"")</f>
        <v>87</v>
      </c>
      <c r="I1191" s="265">
        <f ca="1">IFERROR(VLOOKUP(H1191,IF(H1191=H1190,INDIRECT("JournalEntry!"&amp;JournalEntry!D$2214&amp;I1190+1&amp;JournalEntry!L$2214),INDIRECT("JournalEntry!"&amp;JournalEntry!C$2214)),2,FALSE),"")</f>
        <v>1019</v>
      </c>
      <c r="J1191" s="191" t="str">
        <f t="shared" ca="1" si="133"/>
        <v>Vehicle Depreciation </v>
      </c>
    </row>
    <row r="1192" spans="1:10">
      <c r="A1192" s="205">
        <f t="shared" ca="1" si="134"/>
        <v>0</v>
      </c>
      <c r="B1192" s="203" t="str">
        <f t="shared" ca="1" si="135"/>
        <v/>
      </c>
      <c r="C1192" s="304">
        <f t="shared" ca="1" si="136"/>
        <v>0</v>
      </c>
      <c r="D1192" s="192">
        <f t="shared" ca="1" si="137"/>
        <v>0</v>
      </c>
      <c r="E1192" s="192">
        <f t="shared" ca="1" si="138"/>
        <v>0</v>
      </c>
      <c r="F1192" s="193">
        <f t="shared" ca="1" si="139"/>
        <v>0</v>
      </c>
      <c r="G1192" s="80">
        <f ca="1">IFERROR(IF(AND(ABS(SUMIFS(D$2:D1192,J$2:J1192,J1192)-SUMIFS(E$2:E1192,J$2:J1192,J1192)+VLOOKUP(J1192,Master!B$1:F$101,5,FALSE))&gt;1000,CD&lt;&gt;PD),"XXXXX",IFERROR(SUMIFS(D$2:D1192,J$2:J1192,J1192)-SUMIFS(E$2:E1192,J$2:J1192,J1192)+VLOOKUP(J1192,Master!B$1:F$101,5,FALSE),IF(H1192&gt;EOF,"","Balance"))),IF(H1192&gt;EOF,"","Balance"))</f>
        <v>-45</v>
      </c>
      <c r="H1192" s="265">
        <f ca="1">IFERROR(IF(COUNTIF(H$2:H1191,H1191)&gt;VLOOKUP(H1191,LC,2,FALSE),H1191+1,H1191),"")</f>
        <v>87</v>
      </c>
      <c r="I1192" s="265">
        <f ca="1">IFERROR(VLOOKUP(H1192,IF(H1192=H1191,INDIRECT("JournalEntry!"&amp;JournalEntry!D$2214&amp;I1191+1&amp;JournalEntry!L$2214),INDIRECT("JournalEntry!"&amp;JournalEntry!C$2214)),2,FALSE),"")</f>
        <v>2187</v>
      </c>
      <c r="J1192" s="191" t="str">
        <f t="shared" ca="1" si="133"/>
        <v>Vehicle Depreciation </v>
      </c>
    </row>
    <row r="1193" spans="1:10">
      <c r="A1193" s="205" t="str">
        <f t="shared" ca="1" si="134"/>
        <v>JNL No</v>
      </c>
      <c r="B1193" s="203" t="str">
        <f t="shared" ca="1" si="135"/>
        <v>Date</v>
      </c>
      <c r="C1193" s="304" t="str">
        <f t="shared" ca="1" si="136"/>
        <v>Particulars of Changes in Inventory</v>
      </c>
      <c r="D1193" s="192" t="str">
        <f t="shared" ca="1" si="137"/>
        <v>Dr</v>
      </c>
      <c r="E1193" s="192" t="str">
        <f t="shared" ca="1" si="138"/>
        <v>Cr</v>
      </c>
      <c r="F1193" s="193" t="str">
        <f t="shared" ca="1" si="139"/>
        <v>Narration</v>
      </c>
      <c r="G1193" s="80" t="str">
        <f ca="1">IFERROR(IF(AND(ABS(SUMIFS(D$2:D1193,J$2:J1193,J1193)-SUMIFS(E$2:E1193,J$2:J1193,J1193)+VLOOKUP(J1193,Master!B$1:F$101,5,FALSE))&gt;1000,CD&lt;&gt;PD),"XXXXX",IFERROR(SUMIFS(D$2:D1193,J$2:J1193,J1193)-SUMIFS(E$2:E1193,J$2:J1193,J1193)+VLOOKUP(J1193,Master!B$1:F$101,5,FALSE),IF(H1193&gt;EOF,"","Balance"))),IF(H1193&gt;EOF,"","Balance"))</f>
        <v>Balance</v>
      </c>
      <c r="H1193" s="265">
        <f ca="1">IFERROR(IF(COUNTIF(H$2:H1192,H1192)&gt;VLOOKUP(H1192,LC,2,FALSE),H1192+1,H1192),"")</f>
        <v>87</v>
      </c>
      <c r="I1193" s="265" t="str">
        <f ca="1">IFERROR(VLOOKUP(H1193,IF(H1193=H1192,INDIRECT("JournalEntry!"&amp;JournalEntry!D$2214&amp;I1192+1&amp;JournalEntry!L$2214),INDIRECT("JournalEntry!"&amp;JournalEntry!C$2214)),2,FALSE),"")</f>
        <v/>
      </c>
      <c r="J1193" s="191" t="str">
        <f t="shared" ca="1" si="133"/>
        <v>Ledger</v>
      </c>
    </row>
    <row r="1194" spans="1:10">
      <c r="A1194" s="205">
        <f t="shared" ca="1" si="134"/>
        <v>0</v>
      </c>
      <c r="B1194" s="203" t="str">
        <f t="shared" ca="1" si="135"/>
        <v/>
      </c>
      <c r="C1194" s="304">
        <f t="shared" ca="1" si="136"/>
        <v>0</v>
      </c>
      <c r="D1194" s="192">
        <f t="shared" ca="1" si="137"/>
        <v>0</v>
      </c>
      <c r="E1194" s="192">
        <f t="shared" ca="1" si="138"/>
        <v>0</v>
      </c>
      <c r="F1194" s="193">
        <f t="shared" ca="1" si="139"/>
        <v>0</v>
      </c>
      <c r="G1194" s="80">
        <f ca="1">IFERROR(IF(AND(ABS(SUMIFS(D$2:D1194,J$2:J1194,J1194)-SUMIFS(E$2:E1194,J$2:J1194,J1194)+VLOOKUP(J1194,Master!B$1:F$101,5,FALSE))&gt;1000,CD&lt;&gt;PD),"XXXXX",IFERROR(SUMIFS(D$2:D1194,J$2:J1194,J1194)-SUMIFS(E$2:E1194,J$2:J1194,J1194)+VLOOKUP(J1194,Master!B$1:F$101,5,FALSE),IF(H1194&gt;EOF,"","Balance"))),IF(H1194&gt;EOF,"","Balance"))</f>
        <v>0</v>
      </c>
      <c r="H1194" s="265">
        <f ca="1">IFERROR(IF(COUNTIF(H$2:H1193,H1193)&gt;VLOOKUP(H1193,LC,2,FALSE),H1193+1,H1193),"")</f>
        <v>88</v>
      </c>
      <c r="I1194" s="265">
        <f ca="1">IFERROR(VLOOKUP(H1194,IF(H1194=H1193,INDIRECT("JournalEntry!"&amp;JournalEntry!D$2214&amp;I1193+1&amp;JournalEntry!L$2214),INDIRECT("JournalEntry!"&amp;JournalEntry!C$2214)),2,FALSE),"")</f>
        <v>2188</v>
      </c>
      <c r="J1194" s="191" t="str">
        <f t="shared" ca="1" si="133"/>
        <v>Changes in Inventory</v>
      </c>
    </row>
    <row r="1195" spans="1:10">
      <c r="A1195" s="205" t="str">
        <f t="shared" ca="1" si="134"/>
        <v>JNL No</v>
      </c>
      <c r="B1195" s="203" t="str">
        <f t="shared" ca="1" si="135"/>
        <v>Date</v>
      </c>
      <c r="C1195" s="304" t="str">
        <f t="shared" ca="1" si="136"/>
        <v>Particulars of Salaries &amp; Wages</v>
      </c>
      <c r="D1195" s="192" t="str">
        <f t="shared" ca="1" si="137"/>
        <v>Dr</v>
      </c>
      <c r="E1195" s="192" t="str">
        <f t="shared" ca="1" si="138"/>
        <v>Cr</v>
      </c>
      <c r="F1195" s="193" t="str">
        <f t="shared" ca="1" si="139"/>
        <v>Narration</v>
      </c>
      <c r="G1195" s="80" t="str">
        <f ca="1">IFERROR(IF(AND(ABS(SUMIFS(D$2:D1195,J$2:J1195,J1195)-SUMIFS(E$2:E1195,J$2:J1195,J1195)+VLOOKUP(J1195,Master!B$1:F$101,5,FALSE))&gt;1000,CD&lt;&gt;PD),"XXXXX",IFERROR(SUMIFS(D$2:D1195,J$2:J1195,J1195)-SUMIFS(E$2:E1195,J$2:J1195,J1195)+VLOOKUP(J1195,Master!B$1:F$101,5,FALSE),IF(H1195&gt;EOF,"","Balance"))),IF(H1195&gt;EOF,"","Balance"))</f>
        <v>Balance</v>
      </c>
      <c r="H1195" s="265">
        <f ca="1">IFERROR(IF(COUNTIF(H$2:H1194,H1194)&gt;VLOOKUP(H1194,LC,2,FALSE),H1194+1,H1194),"")</f>
        <v>88</v>
      </c>
      <c r="I1195" s="265" t="str">
        <f ca="1">IFERROR(VLOOKUP(H1195,IF(H1195=H1194,INDIRECT("JournalEntry!"&amp;JournalEntry!D$2214&amp;I1194+1&amp;JournalEntry!L$2214),INDIRECT("JournalEntry!"&amp;JournalEntry!C$2214)),2,FALSE),"")</f>
        <v/>
      </c>
      <c r="J1195" s="191" t="str">
        <f t="shared" ca="1" si="133"/>
        <v>Ledger</v>
      </c>
    </row>
    <row r="1196" spans="1:10">
      <c r="A1196" s="205">
        <f t="shared" ca="1" si="134"/>
        <v>0</v>
      </c>
      <c r="B1196" s="203" t="str">
        <f t="shared" ca="1" si="135"/>
        <v/>
      </c>
      <c r="C1196" s="304">
        <f t="shared" ca="1" si="136"/>
        <v>0</v>
      </c>
      <c r="D1196" s="192">
        <f t="shared" ca="1" si="137"/>
        <v>0</v>
      </c>
      <c r="E1196" s="192">
        <f t="shared" ca="1" si="138"/>
        <v>0</v>
      </c>
      <c r="F1196" s="193">
        <f t="shared" ca="1" si="139"/>
        <v>0</v>
      </c>
      <c r="G1196" s="80">
        <f ca="1">IFERROR(IF(AND(ABS(SUMIFS(D$2:D1196,J$2:J1196,J1196)-SUMIFS(E$2:E1196,J$2:J1196,J1196)+VLOOKUP(J1196,Master!B$1:F$101,5,FALSE))&gt;1000,CD&lt;&gt;PD),"XXXXX",IFERROR(SUMIFS(D$2:D1196,J$2:J1196,J1196)-SUMIFS(E$2:E1196,J$2:J1196,J1196)+VLOOKUP(J1196,Master!B$1:F$101,5,FALSE),IF(H1196&gt;EOF,"","Balance"))),IF(H1196&gt;EOF,"","Balance"))</f>
        <v>0</v>
      </c>
      <c r="H1196" s="265">
        <f ca="1">IFERROR(IF(COUNTIF(H$2:H1195,H1195)&gt;VLOOKUP(H1195,LC,2,FALSE),H1195+1,H1195),"")</f>
        <v>89</v>
      </c>
      <c r="I1196" s="265">
        <f ca="1">IFERROR(VLOOKUP(H1196,IF(H1196=H1195,INDIRECT("JournalEntry!"&amp;JournalEntry!D$2214&amp;I1195+1&amp;JournalEntry!L$2214),INDIRECT("JournalEntry!"&amp;JournalEntry!C$2214)),2,FALSE),"")</f>
        <v>2189</v>
      </c>
      <c r="J1196" s="191" t="str">
        <f t="shared" ca="1" si="133"/>
        <v>Salaries &amp; Wages</v>
      </c>
    </row>
    <row r="1197" spans="1:10">
      <c r="A1197" s="205" t="str">
        <f t="shared" ca="1" si="134"/>
        <v>JNL No</v>
      </c>
      <c r="B1197" s="203" t="str">
        <f t="shared" ca="1" si="135"/>
        <v>Date</v>
      </c>
      <c r="C1197" s="304" t="str">
        <f t="shared" ca="1" si="136"/>
        <v>Particulars of Finance Cost</v>
      </c>
      <c r="D1197" s="192" t="str">
        <f t="shared" ca="1" si="137"/>
        <v>Dr</v>
      </c>
      <c r="E1197" s="192" t="str">
        <f t="shared" ca="1" si="138"/>
        <v>Cr</v>
      </c>
      <c r="F1197" s="193" t="str">
        <f t="shared" ca="1" si="139"/>
        <v>Narration</v>
      </c>
      <c r="G1197" s="80" t="str">
        <f ca="1">IFERROR(IF(AND(ABS(SUMIFS(D$2:D1197,J$2:J1197,J1197)-SUMIFS(E$2:E1197,J$2:J1197,J1197)+VLOOKUP(J1197,Master!B$1:F$101,5,FALSE))&gt;1000,CD&lt;&gt;PD),"XXXXX",IFERROR(SUMIFS(D$2:D1197,J$2:J1197,J1197)-SUMIFS(E$2:E1197,J$2:J1197,J1197)+VLOOKUP(J1197,Master!B$1:F$101,5,FALSE),IF(H1197&gt;EOF,"","Balance"))),IF(H1197&gt;EOF,"","Balance"))</f>
        <v>Balance</v>
      </c>
      <c r="H1197" s="265">
        <f ca="1">IFERROR(IF(COUNTIF(H$2:H1196,H1196)&gt;VLOOKUP(H1196,LC,2,FALSE),H1196+1,H1196),"")</f>
        <v>89</v>
      </c>
      <c r="I1197" s="265" t="str">
        <f ca="1">IFERROR(VLOOKUP(H1197,IF(H1197=H1196,INDIRECT("JournalEntry!"&amp;JournalEntry!D$2214&amp;I1196+1&amp;JournalEntry!L$2214),INDIRECT("JournalEntry!"&amp;JournalEntry!C$2214)),2,FALSE),"")</f>
        <v/>
      </c>
      <c r="J1197" s="191" t="str">
        <f t="shared" ca="1" si="133"/>
        <v>Ledger</v>
      </c>
    </row>
    <row r="1198" spans="1:10">
      <c r="A1198" s="205">
        <f t="shared" ca="1" si="134"/>
        <v>333</v>
      </c>
      <c r="B1198" s="203">
        <f t="shared" ca="1" si="135"/>
        <v>41135</v>
      </c>
      <c r="C1198" s="304" t="str">
        <f t="shared" ca="1" si="136"/>
        <v>By Cash Rs/-5</v>
      </c>
      <c r="D1198" s="192">
        <f t="shared" ca="1" si="137"/>
        <v>5</v>
      </c>
      <c r="E1198" s="192">
        <f t="shared" ca="1" si="138"/>
        <v>0</v>
      </c>
      <c r="F1198" s="193">
        <f t="shared" ca="1" si="139"/>
        <v>0</v>
      </c>
      <c r="G1198" s="80">
        <f ca="1">IFERROR(IF(AND(ABS(SUMIFS(D$2:D1198,J$2:J1198,J1198)-SUMIFS(E$2:E1198,J$2:J1198,J1198)+VLOOKUP(J1198,Master!B$1:F$101,5,FALSE))&gt;1000,CD&lt;&gt;PD),"XXXXX",IFERROR(SUMIFS(D$2:D1198,J$2:J1198,J1198)-SUMIFS(E$2:E1198,J$2:J1198,J1198)+VLOOKUP(J1198,Master!B$1:F$101,5,FALSE),IF(H1198&gt;EOF,"","Balance"))),IF(H1198&gt;EOF,"","Balance"))</f>
        <v>5</v>
      </c>
      <c r="H1198" s="265">
        <f ca="1">IFERROR(IF(COUNTIF(H$2:H1197,H1197)&gt;VLOOKUP(H1197,LC,2,FALSE),H1197+1,H1197),"")</f>
        <v>90</v>
      </c>
      <c r="I1198" s="265">
        <f ca="1">IFERROR(VLOOKUP(H1198,IF(H1198=H1197,INDIRECT("JournalEntry!"&amp;JournalEntry!D$2214&amp;I1197+1&amp;JournalEntry!L$2214),INDIRECT("JournalEntry!"&amp;JournalEntry!C$2214)),2,FALSE),"")</f>
        <v>667</v>
      </c>
      <c r="J1198" s="191" t="str">
        <f t="shared" ca="1" si="133"/>
        <v>Finance Cost</v>
      </c>
    </row>
    <row r="1199" spans="1:10">
      <c r="A1199" s="205">
        <f t="shared" ca="1" si="134"/>
        <v>352</v>
      </c>
      <c r="B1199" s="203">
        <f t="shared" ca="1" si="135"/>
        <v>41064</v>
      </c>
      <c r="C1199" s="304" t="str">
        <f t="shared" ca="1" si="136"/>
        <v>By Cash Rs/-5</v>
      </c>
      <c r="D1199" s="192">
        <f t="shared" ca="1" si="137"/>
        <v>5</v>
      </c>
      <c r="E1199" s="192">
        <f t="shared" ca="1" si="138"/>
        <v>0</v>
      </c>
      <c r="F1199" s="193">
        <f t="shared" ca="1" si="139"/>
        <v>0</v>
      </c>
      <c r="G1199" s="80">
        <f ca="1">IFERROR(IF(AND(ABS(SUMIFS(D$2:D1199,J$2:J1199,J1199)-SUMIFS(E$2:E1199,J$2:J1199,J1199)+VLOOKUP(J1199,Master!B$1:F$101,5,FALSE))&gt;1000,CD&lt;&gt;PD),"XXXXX",IFERROR(SUMIFS(D$2:D1199,J$2:J1199,J1199)-SUMIFS(E$2:E1199,J$2:J1199,J1199)+VLOOKUP(J1199,Master!B$1:F$101,5,FALSE),IF(H1199&gt;EOF,"","Balance"))),IF(H1199&gt;EOF,"","Balance"))</f>
        <v>10</v>
      </c>
      <c r="H1199" s="265">
        <f ca="1">IFERROR(IF(COUNTIF(H$2:H1198,H1198)&gt;VLOOKUP(H1198,LC,2,FALSE),H1198+1,H1198),"")</f>
        <v>90</v>
      </c>
      <c r="I1199" s="265">
        <f ca="1">IFERROR(VLOOKUP(H1199,IF(H1199=H1198,INDIRECT("JournalEntry!"&amp;JournalEntry!D$2214&amp;I1198+1&amp;JournalEntry!L$2214),INDIRECT("JournalEntry!"&amp;JournalEntry!C$2214)),2,FALSE),"")</f>
        <v>705</v>
      </c>
      <c r="J1199" s="191" t="str">
        <f t="shared" ca="1" si="133"/>
        <v>Finance Cost</v>
      </c>
    </row>
    <row r="1200" spans="1:10">
      <c r="A1200" s="205">
        <f t="shared" ca="1" si="134"/>
        <v>371</v>
      </c>
      <c r="B1200" s="203">
        <f t="shared" ca="1" si="135"/>
        <v>41230</v>
      </c>
      <c r="C1200" s="304" t="str">
        <f t="shared" ca="1" si="136"/>
        <v>By Cash Rs/-1</v>
      </c>
      <c r="D1200" s="192">
        <f t="shared" ca="1" si="137"/>
        <v>1</v>
      </c>
      <c r="E1200" s="192">
        <f t="shared" ca="1" si="138"/>
        <v>0</v>
      </c>
      <c r="F1200" s="193">
        <f t="shared" ca="1" si="139"/>
        <v>0</v>
      </c>
      <c r="G1200" s="80">
        <f ca="1">IFERROR(IF(AND(ABS(SUMIFS(D$2:D1200,J$2:J1200,J1200)-SUMIFS(E$2:E1200,J$2:J1200,J1200)+VLOOKUP(J1200,Master!B$1:F$101,5,FALSE))&gt;1000,CD&lt;&gt;PD),"XXXXX",IFERROR(SUMIFS(D$2:D1200,J$2:J1200,J1200)-SUMIFS(E$2:E1200,J$2:J1200,J1200)+VLOOKUP(J1200,Master!B$1:F$101,5,FALSE),IF(H1200&gt;EOF,"","Balance"))),IF(H1200&gt;EOF,"","Balance"))</f>
        <v>11</v>
      </c>
      <c r="H1200" s="265">
        <f ca="1">IFERROR(IF(COUNTIF(H$2:H1199,H1199)&gt;VLOOKUP(H1199,LC,2,FALSE),H1199+1,H1199),"")</f>
        <v>90</v>
      </c>
      <c r="I1200" s="265">
        <f ca="1">IFERROR(VLOOKUP(H1200,IF(H1200=H1199,INDIRECT("JournalEntry!"&amp;JournalEntry!D$2214&amp;I1199+1&amp;JournalEntry!L$2214),INDIRECT("JournalEntry!"&amp;JournalEntry!C$2214)),2,FALSE),"")</f>
        <v>743</v>
      </c>
      <c r="J1200" s="191" t="str">
        <f t="shared" ca="1" si="133"/>
        <v>Finance Cost</v>
      </c>
    </row>
    <row r="1201" spans="1:10">
      <c r="A1201" s="205">
        <f t="shared" ca="1" si="134"/>
        <v>390</v>
      </c>
      <c r="B1201" s="203">
        <f t="shared" ca="1" si="135"/>
        <v>41066</v>
      </c>
      <c r="C1201" s="304" t="str">
        <f t="shared" ca="1" si="136"/>
        <v>By Cash Rs/-8</v>
      </c>
      <c r="D1201" s="192">
        <f t="shared" ca="1" si="137"/>
        <v>8</v>
      </c>
      <c r="E1201" s="192">
        <f t="shared" ca="1" si="138"/>
        <v>0</v>
      </c>
      <c r="F1201" s="193">
        <f t="shared" ca="1" si="139"/>
        <v>0</v>
      </c>
      <c r="G1201" s="80">
        <f ca="1">IFERROR(IF(AND(ABS(SUMIFS(D$2:D1201,J$2:J1201,J1201)-SUMIFS(E$2:E1201,J$2:J1201,J1201)+VLOOKUP(J1201,Master!B$1:F$101,5,FALSE))&gt;1000,CD&lt;&gt;PD),"XXXXX",IFERROR(SUMIFS(D$2:D1201,J$2:J1201,J1201)-SUMIFS(E$2:E1201,J$2:J1201,J1201)+VLOOKUP(J1201,Master!B$1:F$101,5,FALSE),IF(H1201&gt;EOF,"","Balance"))),IF(H1201&gt;EOF,"","Balance"))</f>
        <v>19</v>
      </c>
      <c r="H1201" s="265">
        <f ca="1">IFERROR(IF(COUNTIF(H$2:H1200,H1200)&gt;VLOOKUP(H1200,LC,2,FALSE),H1200+1,H1200),"")</f>
        <v>90</v>
      </c>
      <c r="I1201" s="265">
        <f ca="1">IFERROR(VLOOKUP(H1201,IF(H1201=H1200,INDIRECT("JournalEntry!"&amp;JournalEntry!D$2214&amp;I1200+1&amp;JournalEntry!L$2214),INDIRECT("JournalEntry!"&amp;JournalEntry!C$2214)),2,FALSE),"")</f>
        <v>781</v>
      </c>
      <c r="J1201" s="191" t="str">
        <f t="shared" ca="1" si="133"/>
        <v>Finance Cost</v>
      </c>
    </row>
    <row r="1202" spans="1:10">
      <c r="A1202" s="205">
        <f t="shared" ca="1" si="134"/>
        <v>409</v>
      </c>
      <c r="B1202" s="203">
        <f t="shared" ca="1" si="135"/>
        <v>41166</v>
      </c>
      <c r="C1202" s="304" t="str">
        <f t="shared" ca="1" si="136"/>
        <v>By Cash Rs/-10</v>
      </c>
      <c r="D1202" s="192">
        <f t="shared" ca="1" si="137"/>
        <v>10</v>
      </c>
      <c r="E1202" s="192">
        <f t="shared" ca="1" si="138"/>
        <v>0</v>
      </c>
      <c r="F1202" s="193">
        <f t="shared" ca="1" si="139"/>
        <v>0</v>
      </c>
      <c r="G1202" s="80">
        <f ca="1">IFERROR(IF(AND(ABS(SUMIFS(D$2:D1202,J$2:J1202,J1202)-SUMIFS(E$2:E1202,J$2:J1202,J1202)+VLOOKUP(J1202,Master!B$1:F$101,5,FALSE))&gt;1000,CD&lt;&gt;PD),"XXXXX",IFERROR(SUMIFS(D$2:D1202,J$2:J1202,J1202)-SUMIFS(E$2:E1202,J$2:J1202,J1202)+VLOOKUP(J1202,Master!B$1:F$101,5,FALSE),IF(H1202&gt;EOF,"","Balance"))),IF(H1202&gt;EOF,"","Balance"))</f>
        <v>29</v>
      </c>
      <c r="H1202" s="265">
        <f ca="1">IFERROR(IF(COUNTIF(H$2:H1201,H1201)&gt;VLOOKUP(H1201,LC,2,FALSE),H1201+1,H1201),"")</f>
        <v>90</v>
      </c>
      <c r="I1202" s="265">
        <f ca="1">IFERROR(VLOOKUP(H1202,IF(H1202=H1201,INDIRECT("JournalEntry!"&amp;JournalEntry!D$2214&amp;I1201+1&amp;JournalEntry!L$2214),INDIRECT("JournalEntry!"&amp;JournalEntry!C$2214)),2,FALSE),"")</f>
        <v>819</v>
      </c>
      <c r="J1202" s="191" t="str">
        <f t="shared" ca="1" si="133"/>
        <v>Finance Cost</v>
      </c>
    </row>
    <row r="1203" spans="1:10">
      <c r="A1203" s="205">
        <f t="shared" ca="1" si="134"/>
        <v>428</v>
      </c>
      <c r="B1203" s="203">
        <f t="shared" ca="1" si="135"/>
        <v>41031</v>
      </c>
      <c r="C1203" s="304" t="str">
        <f t="shared" ca="1" si="136"/>
        <v>By Cash Rs/-4</v>
      </c>
      <c r="D1203" s="192">
        <f t="shared" ca="1" si="137"/>
        <v>4</v>
      </c>
      <c r="E1203" s="192">
        <f t="shared" ca="1" si="138"/>
        <v>0</v>
      </c>
      <c r="F1203" s="193">
        <f t="shared" ca="1" si="139"/>
        <v>0</v>
      </c>
      <c r="G1203" s="80">
        <f ca="1">IFERROR(IF(AND(ABS(SUMIFS(D$2:D1203,J$2:J1203,J1203)-SUMIFS(E$2:E1203,J$2:J1203,J1203)+VLOOKUP(J1203,Master!B$1:F$101,5,FALSE))&gt;1000,CD&lt;&gt;PD),"XXXXX",IFERROR(SUMIFS(D$2:D1203,J$2:J1203,J1203)-SUMIFS(E$2:E1203,J$2:J1203,J1203)+VLOOKUP(J1203,Master!B$1:F$101,5,FALSE),IF(H1203&gt;EOF,"","Balance"))),IF(H1203&gt;EOF,"","Balance"))</f>
        <v>33</v>
      </c>
      <c r="H1203" s="265">
        <f ca="1">IFERROR(IF(COUNTIF(H$2:H1202,H1202)&gt;VLOOKUP(H1202,LC,2,FALSE),H1202+1,H1202),"")</f>
        <v>90</v>
      </c>
      <c r="I1203" s="265">
        <f ca="1">IFERROR(VLOOKUP(H1203,IF(H1203=H1202,INDIRECT("JournalEntry!"&amp;JournalEntry!D$2214&amp;I1202+1&amp;JournalEntry!L$2214),INDIRECT("JournalEntry!"&amp;JournalEntry!C$2214)),2,FALSE),"")</f>
        <v>857</v>
      </c>
      <c r="J1203" s="191" t="str">
        <f t="shared" ca="1" si="133"/>
        <v>Finance Cost</v>
      </c>
    </row>
    <row r="1204" spans="1:10">
      <c r="A1204" s="205">
        <f t="shared" ca="1" si="134"/>
        <v>447</v>
      </c>
      <c r="B1204" s="203">
        <f t="shared" ca="1" si="135"/>
        <v>41026</v>
      </c>
      <c r="C1204" s="304" t="str">
        <f t="shared" ca="1" si="136"/>
        <v>By Cash Rs/-4</v>
      </c>
      <c r="D1204" s="192">
        <f t="shared" ca="1" si="137"/>
        <v>4</v>
      </c>
      <c r="E1204" s="192">
        <f t="shared" ca="1" si="138"/>
        <v>0</v>
      </c>
      <c r="F1204" s="193">
        <f t="shared" ca="1" si="139"/>
        <v>0</v>
      </c>
      <c r="G1204" s="80">
        <f ca="1">IFERROR(IF(AND(ABS(SUMIFS(D$2:D1204,J$2:J1204,J1204)-SUMIFS(E$2:E1204,J$2:J1204,J1204)+VLOOKUP(J1204,Master!B$1:F$101,5,FALSE))&gt;1000,CD&lt;&gt;PD),"XXXXX",IFERROR(SUMIFS(D$2:D1204,J$2:J1204,J1204)-SUMIFS(E$2:E1204,J$2:J1204,J1204)+VLOOKUP(J1204,Master!B$1:F$101,5,FALSE),IF(H1204&gt;EOF,"","Balance"))),IF(H1204&gt;EOF,"","Balance"))</f>
        <v>37</v>
      </c>
      <c r="H1204" s="265">
        <f ca="1">IFERROR(IF(COUNTIF(H$2:H1203,H1203)&gt;VLOOKUP(H1203,LC,2,FALSE),H1203+1,H1203),"")</f>
        <v>90</v>
      </c>
      <c r="I1204" s="265">
        <f ca="1">IFERROR(VLOOKUP(H1204,IF(H1204=H1203,INDIRECT("JournalEntry!"&amp;JournalEntry!D$2214&amp;I1203+1&amp;JournalEntry!L$2214),INDIRECT("JournalEntry!"&amp;JournalEntry!C$2214)),2,FALSE),"")</f>
        <v>895</v>
      </c>
      <c r="J1204" s="191" t="str">
        <f t="shared" ca="1" si="133"/>
        <v>Finance Cost</v>
      </c>
    </row>
    <row r="1205" spans="1:10">
      <c r="A1205" s="205">
        <f t="shared" ca="1" si="134"/>
        <v>466</v>
      </c>
      <c r="B1205" s="203">
        <f t="shared" ca="1" si="135"/>
        <v>41186</v>
      </c>
      <c r="C1205" s="304" t="str">
        <f t="shared" ca="1" si="136"/>
        <v>By Cash Rs/-1</v>
      </c>
      <c r="D1205" s="192">
        <f t="shared" ca="1" si="137"/>
        <v>1</v>
      </c>
      <c r="E1205" s="192">
        <f t="shared" ca="1" si="138"/>
        <v>0</v>
      </c>
      <c r="F1205" s="193">
        <f t="shared" ca="1" si="139"/>
        <v>0</v>
      </c>
      <c r="G1205" s="80">
        <f ca="1">IFERROR(IF(AND(ABS(SUMIFS(D$2:D1205,J$2:J1205,J1205)-SUMIFS(E$2:E1205,J$2:J1205,J1205)+VLOOKUP(J1205,Master!B$1:F$101,5,FALSE))&gt;1000,CD&lt;&gt;PD),"XXXXX",IFERROR(SUMIFS(D$2:D1205,J$2:J1205,J1205)-SUMIFS(E$2:E1205,J$2:J1205,J1205)+VLOOKUP(J1205,Master!B$1:F$101,5,FALSE),IF(H1205&gt;EOF,"","Balance"))),IF(H1205&gt;EOF,"","Balance"))</f>
        <v>38</v>
      </c>
      <c r="H1205" s="265">
        <f ca="1">IFERROR(IF(COUNTIF(H$2:H1204,H1204)&gt;VLOOKUP(H1204,LC,2,FALSE),H1204+1,H1204),"")</f>
        <v>90</v>
      </c>
      <c r="I1205" s="265">
        <f ca="1">IFERROR(VLOOKUP(H1205,IF(H1205=H1204,INDIRECT("JournalEntry!"&amp;JournalEntry!D$2214&amp;I1204+1&amp;JournalEntry!L$2214),INDIRECT("JournalEntry!"&amp;JournalEntry!C$2214)),2,FALSE),"")</f>
        <v>933</v>
      </c>
      <c r="J1205" s="191" t="str">
        <f t="shared" ca="1" si="133"/>
        <v>Finance Cost</v>
      </c>
    </row>
    <row r="1206" spans="1:10">
      <c r="A1206" s="205">
        <f t="shared" ca="1" si="134"/>
        <v>485</v>
      </c>
      <c r="B1206" s="203">
        <f t="shared" ca="1" si="135"/>
        <v>41172</v>
      </c>
      <c r="C1206" s="304" t="str">
        <f t="shared" ca="1" si="136"/>
        <v>By Cash Rs/-5</v>
      </c>
      <c r="D1206" s="192">
        <f t="shared" ca="1" si="137"/>
        <v>5</v>
      </c>
      <c r="E1206" s="192">
        <f t="shared" ca="1" si="138"/>
        <v>0</v>
      </c>
      <c r="F1206" s="193">
        <f t="shared" ca="1" si="139"/>
        <v>0</v>
      </c>
      <c r="G1206" s="80">
        <f ca="1">IFERROR(IF(AND(ABS(SUMIFS(D$2:D1206,J$2:J1206,J1206)-SUMIFS(E$2:E1206,J$2:J1206,J1206)+VLOOKUP(J1206,Master!B$1:F$101,5,FALSE))&gt;1000,CD&lt;&gt;PD),"XXXXX",IFERROR(SUMIFS(D$2:D1206,J$2:J1206,J1206)-SUMIFS(E$2:E1206,J$2:J1206,J1206)+VLOOKUP(J1206,Master!B$1:F$101,5,FALSE),IF(H1206&gt;EOF,"","Balance"))),IF(H1206&gt;EOF,"","Balance"))</f>
        <v>43</v>
      </c>
      <c r="H1206" s="265">
        <f ca="1">IFERROR(IF(COUNTIF(H$2:H1205,H1205)&gt;VLOOKUP(H1205,LC,2,FALSE),H1205+1,H1205),"")</f>
        <v>90</v>
      </c>
      <c r="I1206" s="265">
        <f ca="1">IFERROR(VLOOKUP(H1206,IF(H1206=H1205,INDIRECT("JournalEntry!"&amp;JournalEntry!D$2214&amp;I1205+1&amp;JournalEntry!L$2214),INDIRECT("JournalEntry!"&amp;JournalEntry!C$2214)),2,FALSE),"")</f>
        <v>971</v>
      </c>
      <c r="J1206" s="191" t="str">
        <f t="shared" ca="1" si="133"/>
        <v>Finance Cost</v>
      </c>
    </row>
    <row r="1207" spans="1:10">
      <c r="A1207" s="205">
        <f t="shared" ca="1" si="134"/>
        <v>0</v>
      </c>
      <c r="B1207" s="203" t="str">
        <f t="shared" ca="1" si="135"/>
        <v/>
      </c>
      <c r="C1207" s="304">
        <f t="shared" ca="1" si="136"/>
        <v>0</v>
      </c>
      <c r="D1207" s="192">
        <f t="shared" ca="1" si="137"/>
        <v>0</v>
      </c>
      <c r="E1207" s="192">
        <f t="shared" ca="1" si="138"/>
        <v>0</v>
      </c>
      <c r="F1207" s="193">
        <f t="shared" ca="1" si="139"/>
        <v>0</v>
      </c>
      <c r="G1207" s="80">
        <f ca="1">IFERROR(IF(AND(ABS(SUMIFS(D$2:D1207,J$2:J1207,J1207)-SUMIFS(E$2:E1207,J$2:J1207,J1207)+VLOOKUP(J1207,Master!B$1:F$101,5,FALSE))&gt;1000,CD&lt;&gt;PD),"XXXXX",IFERROR(SUMIFS(D$2:D1207,J$2:J1207,J1207)-SUMIFS(E$2:E1207,J$2:J1207,J1207)+VLOOKUP(J1207,Master!B$1:F$101,5,FALSE),IF(H1207&gt;EOF,"","Balance"))),IF(H1207&gt;EOF,"","Balance"))</f>
        <v>43</v>
      </c>
      <c r="H1207" s="265">
        <f ca="1">IFERROR(IF(COUNTIF(H$2:H1206,H1206)&gt;VLOOKUP(H1206,LC,2,FALSE),H1206+1,H1206),"")</f>
        <v>90</v>
      </c>
      <c r="I1207" s="265">
        <f ca="1">IFERROR(VLOOKUP(H1207,IF(H1207=H1206,INDIRECT("JournalEntry!"&amp;JournalEntry!D$2214&amp;I1206+1&amp;JournalEntry!L$2214),INDIRECT("JournalEntry!"&amp;JournalEntry!C$2214)),2,FALSE),"")</f>
        <v>2190</v>
      </c>
      <c r="J1207" s="191" t="str">
        <f t="shared" ca="1" si="133"/>
        <v>Finance Cost</v>
      </c>
    </row>
    <row r="1208" spans="1:10">
      <c r="A1208" s="205" t="str">
        <f t="shared" ca="1" si="134"/>
        <v>JNL No</v>
      </c>
      <c r="B1208" s="203" t="str">
        <f t="shared" ca="1" si="135"/>
        <v>Date</v>
      </c>
      <c r="C1208" s="304" t="str">
        <f t="shared" ca="1" si="136"/>
        <v>Particulars of Borrowing from Axis Bank</v>
      </c>
      <c r="D1208" s="192" t="str">
        <f t="shared" ca="1" si="137"/>
        <v>Dr</v>
      </c>
      <c r="E1208" s="192" t="str">
        <f t="shared" ca="1" si="138"/>
        <v>Cr</v>
      </c>
      <c r="F1208" s="193" t="str">
        <f t="shared" ca="1" si="139"/>
        <v>Narration</v>
      </c>
      <c r="G1208" s="80" t="str">
        <f ca="1">IFERROR(IF(AND(ABS(SUMIFS(D$2:D1208,J$2:J1208,J1208)-SUMIFS(E$2:E1208,J$2:J1208,J1208)+VLOOKUP(J1208,Master!B$1:F$101,5,FALSE))&gt;1000,CD&lt;&gt;PD),"XXXXX",IFERROR(SUMIFS(D$2:D1208,J$2:J1208,J1208)-SUMIFS(E$2:E1208,J$2:J1208,J1208)+VLOOKUP(J1208,Master!B$1:F$101,5,FALSE),IF(H1208&gt;EOF,"","Balance"))),IF(H1208&gt;EOF,"","Balance"))</f>
        <v>Balance</v>
      </c>
      <c r="H1208" s="265">
        <f ca="1">IFERROR(IF(COUNTIF(H$2:H1207,H1207)&gt;VLOOKUP(H1207,LC,2,FALSE),H1207+1,H1207),"")</f>
        <v>90</v>
      </c>
      <c r="I1208" s="265" t="str">
        <f ca="1">IFERROR(VLOOKUP(H1208,IF(H1208=H1207,INDIRECT("JournalEntry!"&amp;JournalEntry!D$2214&amp;I1207+1&amp;JournalEntry!L$2214),INDIRECT("JournalEntry!"&amp;JournalEntry!C$2214)),2,FALSE),"")</f>
        <v/>
      </c>
      <c r="J1208" s="191" t="str">
        <f t="shared" ca="1" si="133"/>
        <v>Ledger</v>
      </c>
    </row>
    <row r="1209" spans="1:10">
      <c r="A1209" s="205">
        <f t="shared" ca="1" si="134"/>
        <v>502</v>
      </c>
      <c r="B1209" s="203">
        <f t="shared" ca="1" si="135"/>
        <v>41112</v>
      </c>
      <c r="C1209" s="304" t="str">
        <f t="shared" ca="1" si="136"/>
        <v>By Bank Rs/- 10000</v>
      </c>
      <c r="D1209" s="192">
        <f t="shared" ca="1" si="137"/>
        <v>0</v>
      </c>
      <c r="E1209" s="192">
        <f t="shared" ca="1" si="138"/>
        <v>10000</v>
      </c>
      <c r="F1209" s="193">
        <f t="shared" ca="1" si="139"/>
        <v>0</v>
      </c>
      <c r="G1209" s="80" t="str">
        <f ca="1">IFERROR(IF(AND(ABS(SUMIFS(D$2:D1209,J$2:J1209,J1209)-SUMIFS(E$2:E1209,J$2:J1209,J1209)+VLOOKUP(J1209,Master!B$1:F$101,5,FALSE))&gt;1000,CD&lt;&gt;PD),"XXXXX",IFERROR(SUMIFS(D$2:D1209,J$2:J1209,J1209)-SUMIFS(E$2:E1209,J$2:J1209,J1209)+VLOOKUP(J1209,Master!B$1:F$101,5,FALSE),IF(H1209&gt;EOF,"","Balance"))),IF(H1209&gt;EOF,"","Balance"))</f>
        <v>XXXXX</v>
      </c>
      <c r="H1209" s="265">
        <f ca="1">IFERROR(IF(COUNTIF(H$2:H1208,H1208)&gt;VLOOKUP(H1208,LC,2,FALSE),H1208+1,H1208),"")</f>
        <v>91</v>
      </c>
      <c r="I1209" s="265">
        <f ca="1">IFERROR(VLOOKUP(H1209,IF(H1209=H1208,INDIRECT("JournalEntry!"&amp;JournalEntry!D$2214&amp;I1208+1&amp;JournalEntry!L$2214),INDIRECT("JournalEntry!"&amp;JournalEntry!C$2214)),2,FALSE),"")</f>
        <v>1006</v>
      </c>
      <c r="J1209" s="191" t="str">
        <f t="shared" ca="1" si="133"/>
        <v>Borrowing from Axis Bank</v>
      </c>
    </row>
    <row r="1210" spans="1:10">
      <c r="A1210" s="205">
        <f t="shared" ca="1" si="134"/>
        <v>0</v>
      </c>
      <c r="B1210" s="203" t="str">
        <f t="shared" ca="1" si="135"/>
        <v/>
      </c>
      <c r="C1210" s="304">
        <f t="shared" ca="1" si="136"/>
        <v>0</v>
      </c>
      <c r="D1210" s="192">
        <f t="shared" ca="1" si="137"/>
        <v>0</v>
      </c>
      <c r="E1210" s="192">
        <f t="shared" ca="1" si="138"/>
        <v>0</v>
      </c>
      <c r="F1210" s="193">
        <f t="shared" ca="1" si="139"/>
        <v>0</v>
      </c>
      <c r="G1210" s="80" t="str">
        <f ca="1">IFERROR(IF(AND(ABS(SUMIFS(D$2:D1210,J$2:J1210,J1210)-SUMIFS(E$2:E1210,J$2:J1210,J1210)+VLOOKUP(J1210,Master!B$1:F$101,5,FALSE))&gt;1000,CD&lt;&gt;PD),"XXXXX",IFERROR(SUMIFS(D$2:D1210,J$2:J1210,J1210)-SUMIFS(E$2:E1210,J$2:J1210,J1210)+VLOOKUP(J1210,Master!B$1:F$101,5,FALSE),IF(H1210&gt;EOF,"","Balance"))),IF(H1210&gt;EOF,"","Balance"))</f>
        <v>XXXXX</v>
      </c>
      <c r="H1210" s="265">
        <f ca="1">IFERROR(IF(COUNTIF(H$2:H1209,H1209)&gt;VLOOKUP(H1209,LC,2,FALSE),H1209+1,H1209),"")</f>
        <v>91</v>
      </c>
      <c r="I1210" s="265">
        <f ca="1">IFERROR(VLOOKUP(H1210,IF(H1210=H1209,INDIRECT("JournalEntry!"&amp;JournalEntry!D$2214&amp;I1209+1&amp;JournalEntry!L$2214),INDIRECT("JournalEntry!"&amp;JournalEntry!C$2214)),2,FALSE),"")</f>
        <v>2191</v>
      </c>
      <c r="J1210" s="191" t="str">
        <f t="shared" ca="1" si="133"/>
        <v>Borrowing from Axis Bank</v>
      </c>
    </row>
    <row r="1211" spans="1:10">
      <c r="A1211" s="205" t="str">
        <f t="shared" ca="1" si="134"/>
        <v>JNL No</v>
      </c>
      <c r="B1211" s="203" t="str">
        <f t="shared" ca="1" si="135"/>
        <v>Date</v>
      </c>
      <c r="C1211" s="304" t="str">
        <f t="shared" ca="1" si="136"/>
        <v>Particulars of Investment in Barclays Co.</v>
      </c>
      <c r="D1211" s="192" t="str">
        <f t="shared" ca="1" si="137"/>
        <v>Dr</v>
      </c>
      <c r="E1211" s="192" t="str">
        <f t="shared" ca="1" si="138"/>
        <v>Cr</v>
      </c>
      <c r="F1211" s="193" t="str">
        <f t="shared" ca="1" si="139"/>
        <v>Narration</v>
      </c>
      <c r="G1211" s="80" t="str">
        <f ca="1">IFERROR(IF(AND(ABS(SUMIFS(D$2:D1211,J$2:J1211,J1211)-SUMIFS(E$2:E1211,J$2:J1211,J1211)+VLOOKUP(J1211,Master!B$1:F$101,5,FALSE))&gt;1000,CD&lt;&gt;PD),"XXXXX",IFERROR(SUMIFS(D$2:D1211,J$2:J1211,J1211)-SUMIFS(E$2:E1211,J$2:J1211,J1211)+VLOOKUP(J1211,Master!B$1:F$101,5,FALSE),IF(H1211&gt;EOF,"","Balance"))),IF(H1211&gt;EOF,"","Balance"))</f>
        <v>Balance</v>
      </c>
      <c r="H1211" s="265">
        <f ca="1">IFERROR(IF(COUNTIF(H$2:H1210,H1210)&gt;VLOOKUP(H1210,LC,2,FALSE),H1210+1,H1210),"")</f>
        <v>91</v>
      </c>
      <c r="I1211" s="265" t="str">
        <f ca="1">IFERROR(VLOOKUP(H1211,IF(H1211=H1210,INDIRECT("JournalEntry!"&amp;JournalEntry!D$2214&amp;I1210+1&amp;JournalEntry!L$2214),INDIRECT("JournalEntry!"&amp;JournalEntry!C$2214)),2,FALSE),"")</f>
        <v/>
      </c>
      <c r="J1211" s="191" t="str">
        <f t="shared" ca="1" si="133"/>
        <v>Ledger</v>
      </c>
    </row>
    <row r="1212" spans="1:10">
      <c r="A1212" s="205">
        <f t="shared" ca="1" si="134"/>
        <v>505</v>
      </c>
      <c r="B1212" s="203">
        <f t="shared" ca="1" si="135"/>
        <v>41112</v>
      </c>
      <c r="C1212" s="304" t="str">
        <f t="shared" ca="1" si="136"/>
        <v>By Bank Rs/-500</v>
      </c>
      <c r="D1212" s="192">
        <f t="shared" ca="1" si="137"/>
        <v>500</v>
      </c>
      <c r="E1212" s="192">
        <f t="shared" ca="1" si="138"/>
        <v>0</v>
      </c>
      <c r="F1212" s="193">
        <f t="shared" ca="1" si="139"/>
        <v>0</v>
      </c>
      <c r="G1212" s="80">
        <f ca="1">IFERROR(IF(AND(ABS(SUMIFS(D$2:D1212,J$2:J1212,J1212)-SUMIFS(E$2:E1212,J$2:J1212,J1212)+VLOOKUP(J1212,Master!B$1:F$101,5,FALSE))&gt;1000,CD&lt;&gt;PD),"XXXXX",IFERROR(SUMIFS(D$2:D1212,J$2:J1212,J1212)-SUMIFS(E$2:E1212,J$2:J1212,J1212)+VLOOKUP(J1212,Master!B$1:F$101,5,FALSE),IF(H1212&gt;EOF,"","Balance"))),IF(H1212&gt;EOF,"","Balance"))</f>
        <v>500</v>
      </c>
      <c r="H1212" s="265">
        <f ca="1">IFERROR(IF(COUNTIF(H$2:H1211,H1211)&gt;VLOOKUP(H1211,LC,2,FALSE),H1211+1,H1211),"")</f>
        <v>92</v>
      </c>
      <c r="I1212" s="265">
        <f ca="1">IFERROR(VLOOKUP(H1212,IF(H1212=H1211,INDIRECT("JournalEntry!"&amp;JournalEntry!D$2214&amp;I1211+1&amp;JournalEntry!L$2214),INDIRECT("JournalEntry!"&amp;JournalEntry!C$2214)),2,FALSE),"")</f>
        <v>1011</v>
      </c>
      <c r="J1212" s="191" t="str">
        <f t="shared" ca="1" si="133"/>
        <v>Investment in Barclays Co.</v>
      </c>
    </row>
    <row r="1213" spans="1:10">
      <c r="A1213" s="205">
        <f t="shared" ca="1" si="134"/>
        <v>0</v>
      </c>
      <c r="B1213" s="203" t="str">
        <f t="shared" ca="1" si="135"/>
        <v/>
      </c>
      <c r="C1213" s="304">
        <f t="shared" ca="1" si="136"/>
        <v>0</v>
      </c>
      <c r="D1213" s="192">
        <f t="shared" ca="1" si="137"/>
        <v>0</v>
      </c>
      <c r="E1213" s="192">
        <f t="shared" ca="1" si="138"/>
        <v>0</v>
      </c>
      <c r="F1213" s="193">
        <f t="shared" ca="1" si="139"/>
        <v>0</v>
      </c>
      <c r="G1213" s="80">
        <f ca="1">IFERROR(IF(AND(ABS(SUMIFS(D$2:D1213,J$2:J1213,J1213)-SUMIFS(E$2:E1213,J$2:J1213,J1213)+VLOOKUP(J1213,Master!B$1:F$101,5,FALSE))&gt;1000,CD&lt;&gt;PD),"XXXXX",IFERROR(SUMIFS(D$2:D1213,J$2:J1213,J1213)-SUMIFS(E$2:E1213,J$2:J1213,J1213)+VLOOKUP(J1213,Master!B$1:F$101,5,FALSE),IF(H1213&gt;EOF,"","Balance"))),IF(H1213&gt;EOF,"","Balance"))</f>
        <v>500</v>
      </c>
      <c r="H1213" s="265">
        <f ca="1">IFERROR(IF(COUNTIF(H$2:H1212,H1212)&gt;VLOOKUP(H1212,LC,2,FALSE),H1212+1,H1212),"")</f>
        <v>92</v>
      </c>
      <c r="I1213" s="265">
        <f ca="1">IFERROR(VLOOKUP(H1213,IF(H1213=H1212,INDIRECT("JournalEntry!"&amp;JournalEntry!D$2214&amp;I1212+1&amp;JournalEntry!L$2214),INDIRECT("JournalEntry!"&amp;JournalEntry!C$2214)),2,FALSE),"")</f>
        <v>2192</v>
      </c>
      <c r="J1213" s="191" t="str">
        <f t="shared" ca="1" si="133"/>
        <v>Investment in Barclays Co.</v>
      </c>
    </row>
    <row r="1214" spans="1:10">
      <c r="A1214" s="205" t="str">
        <f t="shared" ca="1" si="134"/>
        <v>JNL No</v>
      </c>
      <c r="B1214" s="203" t="str">
        <f t="shared" ca="1" si="135"/>
        <v>Date</v>
      </c>
      <c r="C1214" s="304" t="str">
        <f t="shared" ca="1" si="136"/>
        <v>Particulars of Investment in Reliance</v>
      </c>
      <c r="D1214" s="192" t="str">
        <f t="shared" ca="1" si="137"/>
        <v>Dr</v>
      </c>
      <c r="E1214" s="192" t="str">
        <f t="shared" ca="1" si="138"/>
        <v>Cr</v>
      </c>
      <c r="F1214" s="193" t="str">
        <f t="shared" ca="1" si="139"/>
        <v>Narration</v>
      </c>
      <c r="G1214" s="80" t="str">
        <f ca="1">IFERROR(IF(AND(ABS(SUMIFS(D$2:D1214,J$2:J1214,J1214)-SUMIFS(E$2:E1214,J$2:J1214,J1214)+VLOOKUP(J1214,Master!B$1:F$101,5,FALSE))&gt;1000,CD&lt;&gt;PD),"XXXXX",IFERROR(SUMIFS(D$2:D1214,J$2:J1214,J1214)-SUMIFS(E$2:E1214,J$2:J1214,J1214)+VLOOKUP(J1214,Master!B$1:F$101,5,FALSE),IF(H1214&gt;EOF,"","Balance"))),IF(H1214&gt;EOF,"","Balance"))</f>
        <v>Balance</v>
      </c>
      <c r="H1214" s="265">
        <f ca="1">IFERROR(IF(COUNTIF(H$2:H1213,H1213)&gt;VLOOKUP(H1213,LC,2,FALSE),H1213+1,H1213),"")</f>
        <v>92</v>
      </c>
      <c r="I1214" s="265" t="str">
        <f ca="1">IFERROR(VLOOKUP(H1214,IF(H1214=H1213,INDIRECT("JournalEntry!"&amp;JournalEntry!D$2214&amp;I1213+1&amp;JournalEntry!L$2214),INDIRECT("JournalEntry!"&amp;JournalEntry!C$2214)),2,FALSE),"")</f>
        <v/>
      </c>
      <c r="J1214" s="191" t="str">
        <f t="shared" ca="1" si="133"/>
        <v>Ledger</v>
      </c>
    </row>
    <row r="1215" spans="1:10">
      <c r="A1215" s="205">
        <f t="shared" ca="1" si="134"/>
        <v>506</v>
      </c>
      <c r="B1215" s="203">
        <f t="shared" ca="1" si="135"/>
        <v>41112</v>
      </c>
      <c r="C1215" s="304" t="str">
        <f t="shared" ca="1" si="136"/>
        <v>By Bank Rs/-500</v>
      </c>
      <c r="D1215" s="192">
        <f t="shared" ca="1" si="137"/>
        <v>500</v>
      </c>
      <c r="E1215" s="192">
        <f t="shared" ca="1" si="138"/>
        <v>0</v>
      </c>
      <c r="F1215" s="193">
        <f t="shared" ca="1" si="139"/>
        <v>0</v>
      </c>
      <c r="G1215" s="80">
        <f ca="1">IFERROR(IF(AND(ABS(SUMIFS(D$2:D1215,J$2:J1215,J1215)-SUMIFS(E$2:E1215,J$2:J1215,J1215)+VLOOKUP(J1215,Master!B$1:F$101,5,FALSE))&gt;1000,CD&lt;&gt;PD),"XXXXX",IFERROR(SUMIFS(D$2:D1215,J$2:J1215,J1215)-SUMIFS(E$2:E1215,J$2:J1215,J1215)+VLOOKUP(J1215,Master!B$1:F$101,5,FALSE),IF(H1215&gt;EOF,"","Balance"))),IF(H1215&gt;EOF,"","Balance"))</f>
        <v>500</v>
      </c>
      <c r="H1215" s="265">
        <f ca="1">IFERROR(IF(COUNTIF(H$2:H1214,H1214)&gt;VLOOKUP(H1214,LC,2,FALSE),H1214+1,H1214),"")</f>
        <v>93</v>
      </c>
      <c r="I1215" s="265">
        <f ca="1">IFERROR(VLOOKUP(H1215,IF(H1215=H1214,INDIRECT("JournalEntry!"&amp;JournalEntry!D$2214&amp;I1214+1&amp;JournalEntry!L$2214),INDIRECT("JournalEntry!"&amp;JournalEntry!C$2214)),2,FALSE),"")</f>
        <v>1013</v>
      </c>
      <c r="J1215" s="191" t="str">
        <f t="shared" ca="1" si="133"/>
        <v>Investment in Reliance</v>
      </c>
    </row>
    <row r="1216" spans="1:10">
      <c r="A1216" s="205">
        <f t="shared" ca="1" si="134"/>
        <v>0</v>
      </c>
      <c r="B1216" s="203" t="str">
        <f t="shared" ca="1" si="135"/>
        <v/>
      </c>
      <c r="C1216" s="304">
        <f t="shared" ca="1" si="136"/>
        <v>0</v>
      </c>
      <c r="D1216" s="192">
        <f t="shared" ca="1" si="137"/>
        <v>0</v>
      </c>
      <c r="E1216" s="192">
        <f t="shared" ca="1" si="138"/>
        <v>0</v>
      </c>
      <c r="F1216" s="193">
        <f t="shared" ca="1" si="139"/>
        <v>0</v>
      </c>
      <c r="G1216" s="80">
        <f ca="1">IFERROR(IF(AND(ABS(SUMIFS(D$2:D1216,J$2:J1216,J1216)-SUMIFS(E$2:E1216,J$2:J1216,J1216)+VLOOKUP(J1216,Master!B$1:F$101,5,FALSE))&gt;1000,CD&lt;&gt;PD),"XXXXX",IFERROR(SUMIFS(D$2:D1216,J$2:J1216,J1216)-SUMIFS(E$2:E1216,J$2:J1216,J1216)+VLOOKUP(J1216,Master!B$1:F$101,5,FALSE),IF(H1216&gt;EOF,"","Balance"))),IF(H1216&gt;EOF,"","Balance"))</f>
        <v>500</v>
      </c>
      <c r="H1216" s="265">
        <f ca="1">IFERROR(IF(COUNTIF(H$2:H1215,H1215)&gt;VLOOKUP(H1215,LC,2,FALSE),H1215+1,H1215),"")</f>
        <v>93</v>
      </c>
      <c r="I1216" s="265">
        <f ca="1">IFERROR(VLOOKUP(H1216,IF(H1216=H1215,INDIRECT("JournalEntry!"&amp;JournalEntry!D$2214&amp;I1215+1&amp;JournalEntry!L$2214),INDIRECT("JournalEntry!"&amp;JournalEntry!C$2214)),2,FALSE),"")</f>
        <v>2193</v>
      </c>
      <c r="J1216" s="191" t="str">
        <f t="shared" ca="1" si="133"/>
        <v>Investment in Reliance</v>
      </c>
    </row>
    <row r="1217" spans="1:10">
      <c r="A1217" s="205" t="str">
        <f t="shared" ca="1" si="134"/>
        <v>JNL No</v>
      </c>
      <c r="B1217" s="203" t="str">
        <f t="shared" ca="1" si="135"/>
        <v>Date</v>
      </c>
      <c r="C1217" s="304" t="str">
        <f t="shared" ca="1" si="136"/>
        <v>Particulars of Provision for Gratuity</v>
      </c>
      <c r="D1217" s="192" t="str">
        <f t="shared" ca="1" si="137"/>
        <v>Dr</v>
      </c>
      <c r="E1217" s="192" t="str">
        <f t="shared" ca="1" si="138"/>
        <v>Cr</v>
      </c>
      <c r="F1217" s="193" t="str">
        <f t="shared" ca="1" si="139"/>
        <v>Narration</v>
      </c>
      <c r="G1217" s="80" t="str">
        <f ca="1">IFERROR(IF(AND(ABS(SUMIFS(D$2:D1217,J$2:J1217,J1217)-SUMIFS(E$2:E1217,J$2:J1217,J1217)+VLOOKUP(J1217,Master!B$1:F$101,5,FALSE))&gt;1000,CD&lt;&gt;PD),"XXXXX",IFERROR(SUMIFS(D$2:D1217,J$2:J1217,J1217)-SUMIFS(E$2:E1217,J$2:J1217,J1217)+VLOOKUP(J1217,Master!B$1:F$101,5,FALSE),IF(H1217&gt;EOF,"","Balance"))),IF(H1217&gt;EOF,"","Balance"))</f>
        <v>Balance</v>
      </c>
      <c r="H1217" s="265">
        <f ca="1">IFERROR(IF(COUNTIF(H$2:H1216,H1216)&gt;VLOOKUP(H1216,LC,2,FALSE),H1216+1,H1216),"")</f>
        <v>93</v>
      </c>
      <c r="I1217" s="265" t="str">
        <f ca="1">IFERROR(VLOOKUP(H1217,IF(H1217=H1216,INDIRECT("JournalEntry!"&amp;JournalEntry!D$2214&amp;I1216+1&amp;JournalEntry!L$2214),INDIRECT("JournalEntry!"&amp;JournalEntry!C$2214)),2,FALSE),"")</f>
        <v/>
      </c>
      <c r="J1217" s="191" t="str">
        <f t="shared" ca="1" si="133"/>
        <v>Ledger</v>
      </c>
    </row>
    <row r="1218" spans="1:10">
      <c r="A1218" s="205">
        <f t="shared" ca="1" si="134"/>
        <v>509</v>
      </c>
      <c r="B1218" s="203">
        <f t="shared" ca="1" si="135"/>
        <v>41274</v>
      </c>
      <c r="C1218" s="304" t="str">
        <f t="shared" ca="1" si="136"/>
        <v>By Provision for Salary Rs/-500</v>
      </c>
      <c r="D1218" s="192">
        <f t="shared" ca="1" si="137"/>
        <v>0</v>
      </c>
      <c r="E1218" s="192">
        <f t="shared" ca="1" si="138"/>
        <v>500</v>
      </c>
      <c r="F1218" s="193">
        <f t="shared" ca="1" si="139"/>
        <v>0</v>
      </c>
      <c r="G1218" s="80">
        <f ca="1">IFERROR(IF(AND(ABS(SUMIFS(D$2:D1218,J$2:J1218,J1218)-SUMIFS(E$2:E1218,J$2:J1218,J1218)+VLOOKUP(J1218,Master!B$1:F$101,5,FALSE))&gt;1000,CD&lt;&gt;PD),"XXXXX",IFERROR(SUMIFS(D$2:D1218,J$2:J1218,J1218)-SUMIFS(E$2:E1218,J$2:J1218,J1218)+VLOOKUP(J1218,Master!B$1:F$101,5,FALSE),IF(H1218&gt;EOF,"","Balance"))),IF(H1218&gt;EOF,"","Balance"))</f>
        <v>-500</v>
      </c>
      <c r="H1218" s="265">
        <f ca="1">IFERROR(IF(COUNTIF(H$2:H1217,H1217)&gt;VLOOKUP(H1217,LC,2,FALSE),H1217+1,H1217),"")</f>
        <v>94</v>
      </c>
      <c r="I1218" s="265">
        <f ca="1">IFERROR(VLOOKUP(H1218,IF(H1218=H1217,INDIRECT("JournalEntry!"&amp;JournalEntry!D$2214&amp;I1217+1&amp;JournalEntry!L$2214),INDIRECT("JournalEntry!"&amp;JournalEntry!C$2214)),2,FALSE),"")</f>
        <v>1028</v>
      </c>
      <c r="J1218" s="191" t="str">
        <f t="shared" ref="J1218:J1281" ca="1" si="140">IFERROR(INDIRECT("JournalEntry!c"&amp;I1218),IF(H1218&gt;EOF,"","Ledger"))</f>
        <v>Provision for Gratuity</v>
      </c>
    </row>
    <row r="1219" spans="1:10">
      <c r="A1219" s="205">
        <f t="shared" ca="1" si="134"/>
        <v>0</v>
      </c>
      <c r="B1219" s="203" t="str">
        <f t="shared" ca="1" si="135"/>
        <v/>
      </c>
      <c r="C1219" s="304">
        <f t="shared" ca="1" si="136"/>
        <v>0</v>
      </c>
      <c r="D1219" s="192">
        <f t="shared" ca="1" si="137"/>
        <v>0</v>
      </c>
      <c r="E1219" s="192">
        <f t="shared" ca="1" si="138"/>
        <v>0</v>
      </c>
      <c r="F1219" s="193">
        <f t="shared" ca="1" si="139"/>
        <v>0</v>
      </c>
      <c r="G1219" s="80">
        <f ca="1">IFERROR(IF(AND(ABS(SUMIFS(D$2:D1219,J$2:J1219,J1219)-SUMIFS(E$2:E1219,J$2:J1219,J1219)+VLOOKUP(J1219,Master!B$1:F$101,5,FALSE))&gt;1000,CD&lt;&gt;PD),"XXXXX",IFERROR(SUMIFS(D$2:D1219,J$2:J1219,J1219)-SUMIFS(E$2:E1219,J$2:J1219,J1219)+VLOOKUP(J1219,Master!B$1:F$101,5,FALSE),IF(H1219&gt;EOF,"","Balance"))),IF(H1219&gt;EOF,"","Balance"))</f>
        <v>-500</v>
      </c>
      <c r="H1219" s="265">
        <f ca="1">IFERROR(IF(COUNTIF(H$2:H1218,H1218)&gt;VLOOKUP(H1218,LC,2,FALSE),H1218+1,H1218),"")</f>
        <v>94</v>
      </c>
      <c r="I1219" s="265">
        <f ca="1">IFERROR(VLOOKUP(H1219,IF(H1219=H1218,INDIRECT("JournalEntry!"&amp;JournalEntry!D$2214&amp;I1218+1&amp;JournalEntry!L$2214),INDIRECT("JournalEntry!"&amp;JournalEntry!C$2214)),2,FALSE),"")</f>
        <v>2194</v>
      </c>
      <c r="J1219" s="191" t="str">
        <f t="shared" ca="1" si="140"/>
        <v>Provision for Gratuity</v>
      </c>
    </row>
    <row r="1220" spans="1:10">
      <c r="A1220" s="205" t="str">
        <f t="shared" ca="1" si="134"/>
        <v>JNL No</v>
      </c>
      <c r="B1220" s="203" t="str">
        <f t="shared" ca="1" si="135"/>
        <v>Date</v>
      </c>
      <c r="C1220" s="304" t="str">
        <f t="shared" ca="1" si="136"/>
        <v>Particulars of Provision for Salary</v>
      </c>
      <c r="D1220" s="192" t="str">
        <f t="shared" ca="1" si="137"/>
        <v>Dr</v>
      </c>
      <c r="E1220" s="192" t="str">
        <f t="shared" ca="1" si="138"/>
        <v>Cr</v>
      </c>
      <c r="F1220" s="193" t="str">
        <f t="shared" ca="1" si="139"/>
        <v>Narration</v>
      </c>
      <c r="G1220" s="80" t="str">
        <f ca="1">IFERROR(IF(AND(ABS(SUMIFS(D$2:D1220,J$2:J1220,J1220)-SUMIFS(E$2:E1220,J$2:J1220,J1220)+VLOOKUP(J1220,Master!B$1:F$101,5,FALSE))&gt;1000,CD&lt;&gt;PD),"XXXXX",IFERROR(SUMIFS(D$2:D1220,J$2:J1220,J1220)-SUMIFS(E$2:E1220,J$2:J1220,J1220)+VLOOKUP(J1220,Master!B$1:F$101,5,FALSE),IF(H1220&gt;EOF,"","Balance"))),IF(H1220&gt;EOF,"","Balance"))</f>
        <v>Balance</v>
      </c>
      <c r="H1220" s="265">
        <f ca="1">IFERROR(IF(COUNTIF(H$2:H1219,H1219)&gt;VLOOKUP(H1219,LC,2,FALSE),H1219+1,H1219),"")</f>
        <v>94</v>
      </c>
      <c r="I1220" s="265" t="str">
        <f ca="1">IFERROR(VLOOKUP(H1220,IF(H1220=H1219,INDIRECT("JournalEntry!"&amp;JournalEntry!D$2214&amp;I1219+1&amp;JournalEntry!L$2214),INDIRECT("JournalEntry!"&amp;JournalEntry!C$2214)),2,FALSE),"")</f>
        <v/>
      </c>
      <c r="J1220" s="191" t="str">
        <f t="shared" ca="1" si="140"/>
        <v>Ledger</v>
      </c>
    </row>
    <row r="1221" spans="1:10">
      <c r="A1221" s="205">
        <f t="shared" ca="1" si="134"/>
        <v>509</v>
      </c>
      <c r="B1221" s="203">
        <f t="shared" ca="1" si="135"/>
        <v>41274</v>
      </c>
      <c r="C1221" s="304" t="str">
        <f t="shared" ca="1" si="136"/>
        <v>By Provision for Gratuity Rs/- 500</v>
      </c>
      <c r="D1221" s="192">
        <f t="shared" ca="1" si="137"/>
        <v>0</v>
      </c>
      <c r="E1221" s="192">
        <f t="shared" ca="1" si="138"/>
        <v>500</v>
      </c>
      <c r="F1221" s="193">
        <f t="shared" ca="1" si="139"/>
        <v>0</v>
      </c>
      <c r="G1221" s="80">
        <f ca="1">IFERROR(IF(AND(ABS(SUMIFS(D$2:D1221,J$2:J1221,J1221)-SUMIFS(E$2:E1221,J$2:J1221,J1221)+VLOOKUP(J1221,Master!B$1:F$101,5,FALSE))&gt;1000,CD&lt;&gt;PD),"XXXXX",IFERROR(SUMIFS(D$2:D1221,J$2:J1221,J1221)-SUMIFS(E$2:E1221,J$2:J1221,J1221)+VLOOKUP(J1221,Master!B$1:F$101,5,FALSE),IF(H1221&gt;EOF,"","Balance"))),IF(H1221&gt;EOF,"","Balance"))</f>
        <v>-500</v>
      </c>
      <c r="H1221" s="265">
        <f ca="1">IFERROR(IF(COUNTIF(H$2:H1220,H1220)&gt;VLOOKUP(H1220,LC,2,FALSE),H1220+1,H1220),"")</f>
        <v>95</v>
      </c>
      <c r="I1221" s="265">
        <f ca="1">IFERROR(VLOOKUP(H1221,IF(H1221=H1220,INDIRECT("JournalEntry!"&amp;JournalEntry!D$2214&amp;I1220+1&amp;JournalEntry!L$2214),INDIRECT("JournalEntry!"&amp;JournalEntry!C$2214)),2,FALSE),"")</f>
        <v>1029</v>
      </c>
      <c r="J1221" s="191" t="str">
        <f t="shared" ca="1" si="140"/>
        <v>Provision for Salary</v>
      </c>
    </row>
    <row r="1222" spans="1:10">
      <c r="A1222" s="205">
        <f t="shared" ca="1" si="134"/>
        <v>0</v>
      </c>
      <c r="B1222" s="203" t="str">
        <f t="shared" ca="1" si="135"/>
        <v/>
      </c>
      <c r="C1222" s="304">
        <f t="shared" ca="1" si="136"/>
        <v>0</v>
      </c>
      <c r="D1222" s="192">
        <f t="shared" ca="1" si="137"/>
        <v>0</v>
      </c>
      <c r="E1222" s="192">
        <f t="shared" ca="1" si="138"/>
        <v>0</v>
      </c>
      <c r="F1222" s="193">
        <f t="shared" ca="1" si="139"/>
        <v>0</v>
      </c>
      <c r="G1222" s="80">
        <f ca="1">IFERROR(IF(AND(ABS(SUMIFS(D$2:D1222,J$2:J1222,J1222)-SUMIFS(E$2:E1222,J$2:J1222,J1222)+VLOOKUP(J1222,Master!B$1:F$101,5,FALSE))&gt;1000,CD&lt;&gt;PD),"XXXXX",IFERROR(SUMIFS(D$2:D1222,J$2:J1222,J1222)-SUMIFS(E$2:E1222,J$2:J1222,J1222)+VLOOKUP(J1222,Master!B$1:F$101,5,FALSE),IF(H1222&gt;EOF,"","Balance"))),IF(H1222&gt;EOF,"","Balance"))</f>
        <v>-500</v>
      </c>
      <c r="H1222" s="265">
        <f ca="1">IFERROR(IF(COUNTIF(H$2:H1221,H1221)&gt;VLOOKUP(H1221,LC,2,FALSE),H1221+1,H1221),"")</f>
        <v>95</v>
      </c>
      <c r="I1222" s="265">
        <f ca="1">IFERROR(VLOOKUP(H1222,IF(H1222=H1221,INDIRECT("JournalEntry!"&amp;JournalEntry!D$2214&amp;I1221+1&amp;JournalEntry!L$2214),INDIRECT("JournalEntry!"&amp;JournalEntry!C$2214)),2,FALSE),"")</f>
        <v>2195</v>
      </c>
      <c r="J1222" s="191" t="str">
        <f t="shared" ca="1" si="140"/>
        <v>Provision for Salary</v>
      </c>
    </row>
    <row r="1223" spans="1:10">
      <c r="A1223" s="205" t="str">
        <f t="shared" ca="1" si="134"/>
        <v>JNL No</v>
      </c>
      <c r="B1223" s="203" t="str">
        <f t="shared" ca="1" si="135"/>
        <v>Date</v>
      </c>
      <c r="C1223" s="304" t="str">
        <f t="shared" ca="1" si="136"/>
        <v>Particulars of Vat Payable</v>
      </c>
      <c r="D1223" s="192" t="str">
        <f t="shared" ca="1" si="137"/>
        <v>Dr</v>
      </c>
      <c r="E1223" s="192" t="str">
        <f t="shared" ca="1" si="138"/>
        <v>Cr</v>
      </c>
      <c r="F1223" s="193" t="str">
        <f t="shared" ca="1" si="139"/>
        <v>Narration</v>
      </c>
      <c r="G1223" s="80" t="str">
        <f ca="1">IFERROR(IF(AND(ABS(SUMIFS(D$2:D1223,J$2:J1223,J1223)-SUMIFS(E$2:E1223,J$2:J1223,J1223)+VLOOKUP(J1223,Master!B$1:F$101,5,FALSE))&gt;1000,CD&lt;&gt;PD),"XXXXX",IFERROR(SUMIFS(D$2:D1223,J$2:J1223,J1223)-SUMIFS(E$2:E1223,J$2:J1223,J1223)+VLOOKUP(J1223,Master!B$1:F$101,5,FALSE),IF(H1223&gt;EOF,"","Balance"))),IF(H1223&gt;EOF,"","Balance"))</f>
        <v>Balance</v>
      </c>
      <c r="H1223" s="265">
        <f ca="1">IFERROR(IF(COUNTIF(H$2:H1222,H1222)&gt;VLOOKUP(H1222,LC,2,FALSE),H1222+1,H1222),"")</f>
        <v>95</v>
      </c>
      <c r="I1223" s="265" t="str">
        <f ca="1">IFERROR(VLOOKUP(H1223,IF(H1223=H1222,INDIRECT("JournalEntry!"&amp;JournalEntry!D$2214&amp;I1222+1&amp;JournalEntry!L$2214),INDIRECT("JournalEntry!"&amp;JournalEntry!C$2214)),2,FALSE),"")</f>
        <v/>
      </c>
      <c r="J1223" s="191" t="str">
        <f t="shared" ca="1" si="140"/>
        <v>Ledger</v>
      </c>
    </row>
    <row r="1224" spans="1:10">
      <c r="A1224" s="205">
        <f t="shared" ca="1" si="134"/>
        <v>510</v>
      </c>
      <c r="B1224" s="203">
        <f t="shared" ca="1" si="135"/>
        <v>41065</v>
      </c>
      <c r="C1224" s="304" t="str">
        <f t="shared" ca="1" si="136"/>
        <v>By Customers 4 Rs/- 450</v>
      </c>
      <c r="D1224" s="192">
        <f t="shared" ca="1" si="137"/>
        <v>0</v>
      </c>
      <c r="E1224" s="192">
        <f t="shared" ca="1" si="138"/>
        <v>450</v>
      </c>
      <c r="F1224" s="193">
        <f t="shared" ca="1" si="139"/>
        <v>0</v>
      </c>
      <c r="G1224" s="80">
        <f ca="1">IFERROR(IF(AND(ABS(SUMIFS(D$2:D1224,J$2:J1224,J1224)-SUMIFS(E$2:E1224,J$2:J1224,J1224)+VLOOKUP(J1224,Master!B$1:F$101,5,FALSE))&gt;1000,CD&lt;&gt;PD),"XXXXX",IFERROR(SUMIFS(D$2:D1224,J$2:J1224,J1224)-SUMIFS(E$2:E1224,J$2:J1224,J1224)+VLOOKUP(J1224,Master!B$1:F$101,5,FALSE),IF(H1224&gt;EOF,"","Balance"))),IF(H1224&gt;EOF,"","Balance"))</f>
        <v>-450</v>
      </c>
      <c r="H1224" s="265">
        <f ca="1">IFERROR(IF(COUNTIF(H$2:H1223,H1223)&gt;VLOOKUP(H1223,LC,2,FALSE),H1223+1,H1223),"")</f>
        <v>96</v>
      </c>
      <c r="I1224" s="265">
        <f ca="1">IFERROR(VLOOKUP(H1224,IF(H1224=H1223,INDIRECT("JournalEntry!"&amp;JournalEntry!D$2214&amp;I1223+1&amp;JournalEntry!L$2214),INDIRECT("JournalEntry!"&amp;JournalEntry!C$2214)),2,FALSE),"")</f>
        <v>1031</v>
      </c>
      <c r="J1224" s="191" t="str">
        <f t="shared" ca="1" si="140"/>
        <v>Vat Payable</v>
      </c>
    </row>
    <row r="1225" spans="1:10">
      <c r="A1225" s="205">
        <f t="shared" ca="1" si="134"/>
        <v>0</v>
      </c>
      <c r="B1225" s="203" t="str">
        <f t="shared" ca="1" si="135"/>
        <v/>
      </c>
      <c r="C1225" s="304">
        <f t="shared" ca="1" si="136"/>
        <v>0</v>
      </c>
      <c r="D1225" s="192">
        <f t="shared" ca="1" si="137"/>
        <v>0</v>
      </c>
      <c r="E1225" s="192">
        <f t="shared" ca="1" si="138"/>
        <v>0</v>
      </c>
      <c r="F1225" s="193">
        <f t="shared" ca="1" si="139"/>
        <v>0</v>
      </c>
      <c r="G1225" s="80">
        <f ca="1">IFERROR(IF(AND(ABS(SUMIFS(D$2:D1225,J$2:J1225,J1225)-SUMIFS(E$2:E1225,J$2:J1225,J1225)+VLOOKUP(J1225,Master!B$1:F$101,5,FALSE))&gt;1000,CD&lt;&gt;PD),"XXXXX",IFERROR(SUMIFS(D$2:D1225,J$2:J1225,J1225)-SUMIFS(E$2:E1225,J$2:J1225,J1225)+VLOOKUP(J1225,Master!B$1:F$101,5,FALSE),IF(H1225&gt;EOF,"","Balance"))),IF(H1225&gt;EOF,"","Balance"))</f>
        <v>-450</v>
      </c>
      <c r="H1225" s="265">
        <f ca="1">IFERROR(IF(COUNTIF(H$2:H1224,H1224)&gt;VLOOKUP(H1224,LC,2,FALSE),H1224+1,H1224),"")</f>
        <v>96</v>
      </c>
      <c r="I1225" s="265">
        <f ca="1">IFERROR(VLOOKUP(H1225,IF(H1225=H1224,INDIRECT("JournalEntry!"&amp;JournalEntry!D$2214&amp;I1224+1&amp;JournalEntry!L$2214),INDIRECT("JournalEntry!"&amp;JournalEntry!C$2214)),2,FALSE),"")</f>
        <v>2196</v>
      </c>
      <c r="J1225" s="191" t="str">
        <f t="shared" ca="1" si="140"/>
        <v>Vat Payable</v>
      </c>
    </row>
    <row r="1226" spans="1:10">
      <c r="A1226" s="205" t="str">
        <f t="shared" ca="1" si="134"/>
        <v>JNL No</v>
      </c>
      <c r="B1226" s="203" t="str">
        <f t="shared" ca="1" si="135"/>
        <v>Date</v>
      </c>
      <c r="C1226" s="304" t="str">
        <f t="shared" ca="1" si="136"/>
        <v>Particulars of Loan to ABC Co</v>
      </c>
      <c r="D1226" s="192" t="str">
        <f t="shared" ca="1" si="137"/>
        <v>Dr</v>
      </c>
      <c r="E1226" s="192" t="str">
        <f t="shared" ca="1" si="138"/>
        <v>Cr</v>
      </c>
      <c r="F1226" s="193" t="str">
        <f t="shared" ca="1" si="139"/>
        <v>Narration</v>
      </c>
      <c r="G1226" s="80" t="str">
        <f ca="1">IFERROR(IF(AND(ABS(SUMIFS(D$2:D1226,J$2:J1226,J1226)-SUMIFS(E$2:E1226,J$2:J1226,J1226)+VLOOKUP(J1226,Master!B$1:F$101,5,FALSE))&gt;1000,CD&lt;&gt;PD),"XXXXX",IFERROR(SUMIFS(D$2:D1226,J$2:J1226,J1226)-SUMIFS(E$2:E1226,J$2:J1226,J1226)+VLOOKUP(J1226,Master!B$1:F$101,5,FALSE),IF(H1226&gt;EOF,"","Balance"))),IF(H1226&gt;EOF,"","Balance"))</f>
        <v>Balance</v>
      </c>
      <c r="H1226" s="265">
        <f ca="1">IFERROR(IF(COUNTIF(H$2:H1225,H1225)&gt;VLOOKUP(H1225,LC,2,FALSE),H1225+1,H1225),"")</f>
        <v>96</v>
      </c>
      <c r="I1226" s="265" t="str">
        <f ca="1">IFERROR(VLOOKUP(H1226,IF(H1226=H1225,INDIRECT("JournalEntry!"&amp;JournalEntry!D$2214&amp;I1225+1&amp;JournalEntry!L$2214),INDIRECT("JournalEntry!"&amp;JournalEntry!C$2214)),2,FALSE),"")</f>
        <v/>
      </c>
      <c r="J1226" s="191" t="str">
        <f t="shared" ca="1" si="140"/>
        <v>Ledger</v>
      </c>
    </row>
    <row r="1227" spans="1:10">
      <c r="A1227" s="205">
        <f t="shared" ca="1" si="134"/>
        <v>511</v>
      </c>
      <c r="B1227" s="203">
        <f t="shared" ca="1" si="135"/>
        <v>41034</v>
      </c>
      <c r="C1227" s="304" t="str">
        <f t="shared" ca="1" si="136"/>
        <v>By Loan to XYZ Co Rs/-200</v>
      </c>
      <c r="D1227" s="192">
        <f t="shared" ca="1" si="137"/>
        <v>0</v>
      </c>
      <c r="E1227" s="192">
        <f t="shared" ca="1" si="138"/>
        <v>500</v>
      </c>
      <c r="F1227" s="193">
        <f t="shared" ca="1" si="139"/>
        <v>0</v>
      </c>
      <c r="G1227" s="80">
        <f ca="1">IFERROR(IF(AND(ABS(SUMIFS(D$2:D1227,J$2:J1227,J1227)-SUMIFS(E$2:E1227,J$2:J1227,J1227)+VLOOKUP(J1227,Master!B$1:F$101,5,FALSE))&gt;1000,CD&lt;&gt;PD),"XXXXX",IFERROR(SUMIFS(D$2:D1227,J$2:J1227,J1227)-SUMIFS(E$2:E1227,J$2:J1227,J1227)+VLOOKUP(J1227,Master!B$1:F$101,5,FALSE),IF(H1227&gt;EOF,"","Balance"))),IF(H1227&gt;EOF,"","Balance"))</f>
        <v>-500</v>
      </c>
      <c r="H1227" s="265">
        <f ca="1">IFERROR(IF(COUNTIF(H$2:H1226,H1226)&gt;VLOOKUP(H1226,LC,2,FALSE),H1226+1,H1226),"")</f>
        <v>97</v>
      </c>
      <c r="I1227" s="265">
        <f ca="1">IFERROR(VLOOKUP(H1227,IF(H1227=H1226,INDIRECT("JournalEntry!"&amp;JournalEntry!D$2214&amp;I1226+1&amp;JournalEntry!L$2214),INDIRECT("JournalEntry!"&amp;JournalEntry!C$2214)),2,FALSE),"")</f>
        <v>1033</v>
      </c>
      <c r="J1227" s="191" t="str">
        <f t="shared" ca="1" si="140"/>
        <v>Loan to ABC Co</v>
      </c>
    </row>
    <row r="1228" spans="1:10">
      <c r="A1228" s="205">
        <f t="shared" ca="1" si="134"/>
        <v>0</v>
      </c>
      <c r="B1228" s="203" t="str">
        <f t="shared" ca="1" si="135"/>
        <v/>
      </c>
      <c r="C1228" s="304">
        <f t="shared" ca="1" si="136"/>
        <v>0</v>
      </c>
      <c r="D1228" s="192">
        <f t="shared" ca="1" si="137"/>
        <v>0</v>
      </c>
      <c r="E1228" s="192">
        <f t="shared" ca="1" si="138"/>
        <v>0</v>
      </c>
      <c r="F1228" s="193">
        <f t="shared" ca="1" si="139"/>
        <v>0</v>
      </c>
      <c r="G1228" s="80">
        <f ca="1">IFERROR(IF(AND(ABS(SUMIFS(D$2:D1228,J$2:J1228,J1228)-SUMIFS(E$2:E1228,J$2:J1228,J1228)+VLOOKUP(J1228,Master!B$1:F$101,5,FALSE))&gt;1000,CD&lt;&gt;PD),"XXXXX",IFERROR(SUMIFS(D$2:D1228,J$2:J1228,J1228)-SUMIFS(E$2:E1228,J$2:J1228,J1228)+VLOOKUP(J1228,Master!B$1:F$101,5,FALSE),IF(H1228&gt;EOF,"","Balance"))),IF(H1228&gt;EOF,"","Balance"))</f>
        <v>-500</v>
      </c>
      <c r="H1228" s="265">
        <f ca="1">IFERROR(IF(COUNTIF(H$2:H1227,H1227)&gt;VLOOKUP(H1227,LC,2,FALSE),H1227+1,H1227),"")</f>
        <v>97</v>
      </c>
      <c r="I1228" s="265">
        <f ca="1">IFERROR(VLOOKUP(H1228,IF(H1228=H1227,INDIRECT("JournalEntry!"&amp;JournalEntry!D$2214&amp;I1227+1&amp;JournalEntry!L$2214),INDIRECT("JournalEntry!"&amp;JournalEntry!C$2214)),2,FALSE),"")</f>
        <v>2197</v>
      </c>
      <c r="J1228" s="191" t="str">
        <f t="shared" ca="1" si="140"/>
        <v>Loan to ABC Co</v>
      </c>
    </row>
    <row r="1229" spans="1:10">
      <c r="A1229" s="205" t="str">
        <f t="shared" ca="1" si="134"/>
        <v>JNL No</v>
      </c>
      <c r="B1229" s="203" t="str">
        <f t="shared" ca="1" si="135"/>
        <v>Date</v>
      </c>
      <c r="C1229" s="304" t="str">
        <f t="shared" ca="1" si="136"/>
        <v>Particulars of Loan to XYZ Co</v>
      </c>
      <c r="D1229" s="192" t="str">
        <f t="shared" ca="1" si="137"/>
        <v>Dr</v>
      </c>
      <c r="E1229" s="192" t="str">
        <f t="shared" ca="1" si="138"/>
        <v>Cr</v>
      </c>
      <c r="F1229" s="193" t="str">
        <f t="shared" ca="1" si="139"/>
        <v>Narration</v>
      </c>
      <c r="G1229" s="80" t="str">
        <f ca="1">IFERROR(IF(AND(ABS(SUMIFS(D$2:D1229,J$2:J1229,J1229)-SUMIFS(E$2:E1229,J$2:J1229,J1229)+VLOOKUP(J1229,Master!B$1:F$101,5,FALSE))&gt;1000,CD&lt;&gt;PD),"XXXXX",IFERROR(SUMIFS(D$2:D1229,J$2:J1229,J1229)-SUMIFS(E$2:E1229,J$2:J1229,J1229)+VLOOKUP(J1229,Master!B$1:F$101,5,FALSE),IF(H1229&gt;EOF,"","Balance"))),IF(H1229&gt;EOF,"","Balance"))</f>
        <v>Balance</v>
      </c>
      <c r="H1229" s="265">
        <f ca="1">IFERROR(IF(COUNTIF(H$2:H1228,H1228)&gt;VLOOKUP(H1228,LC,2,FALSE),H1228+1,H1228),"")</f>
        <v>97</v>
      </c>
      <c r="I1229" s="265" t="str">
        <f ca="1">IFERROR(VLOOKUP(H1229,IF(H1229=H1228,INDIRECT("JournalEntry!"&amp;JournalEntry!D$2214&amp;I1228+1&amp;JournalEntry!L$2214),INDIRECT("JournalEntry!"&amp;JournalEntry!C$2214)),2,FALSE),"")</f>
        <v/>
      </c>
      <c r="J1229" s="191" t="str">
        <f t="shared" ca="1" si="140"/>
        <v>Ledger</v>
      </c>
    </row>
    <row r="1230" spans="1:10">
      <c r="A1230" s="205">
        <f t="shared" ca="1" si="134"/>
        <v>511</v>
      </c>
      <c r="B1230" s="203">
        <f t="shared" ca="1" si="135"/>
        <v>41034</v>
      </c>
      <c r="C1230" s="304" t="str">
        <f t="shared" ca="1" si="136"/>
        <v>By Loan to ABC Co Rs/- 500</v>
      </c>
      <c r="D1230" s="192">
        <f t="shared" ca="1" si="137"/>
        <v>0</v>
      </c>
      <c r="E1230" s="192">
        <f t="shared" ca="1" si="138"/>
        <v>200</v>
      </c>
      <c r="F1230" s="193">
        <f t="shared" ca="1" si="139"/>
        <v>0</v>
      </c>
      <c r="G1230" s="80">
        <f ca="1">IFERROR(IF(AND(ABS(SUMIFS(D$2:D1230,J$2:J1230,J1230)-SUMIFS(E$2:E1230,J$2:J1230,J1230)+VLOOKUP(J1230,Master!B$1:F$101,5,FALSE))&gt;1000,CD&lt;&gt;PD),"XXXXX",IFERROR(SUMIFS(D$2:D1230,J$2:J1230,J1230)-SUMIFS(E$2:E1230,J$2:J1230,J1230)+VLOOKUP(J1230,Master!B$1:F$101,5,FALSE),IF(H1230&gt;EOF,"","Balance"))),IF(H1230&gt;EOF,"","Balance"))</f>
        <v>-200</v>
      </c>
      <c r="H1230" s="265">
        <f ca="1">IFERROR(IF(COUNTIF(H$2:H1229,H1229)&gt;VLOOKUP(H1229,LC,2,FALSE),H1229+1,H1229),"")</f>
        <v>98</v>
      </c>
      <c r="I1230" s="265">
        <f ca="1">IFERROR(VLOOKUP(H1230,IF(H1230=H1229,INDIRECT("JournalEntry!"&amp;JournalEntry!D$2214&amp;I1229+1&amp;JournalEntry!L$2214),INDIRECT("JournalEntry!"&amp;JournalEntry!C$2214)),2,FALSE),"")</f>
        <v>1034</v>
      </c>
      <c r="J1230" s="191" t="str">
        <f t="shared" ca="1" si="140"/>
        <v>Loan to XYZ Co</v>
      </c>
    </row>
    <row r="1231" spans="1:10">
      <c r="A1231" s="205">
        <f t="shared" ca="1" si="134"/>
        <v>0</v>
      </c>
      <c r="B1231" s="203" t="str">
        <f t="shared" ca="1" si="135"/>
        <v/>
      </c>
      <c r="C1231" s="304">
        <f t="shared" ca="1" si="136"/>
        <v>0</v>
      </c>
      <c r="D1231" s="192">
        <f t="shared" ca="1" si="137"/>
        <v>0</v>
      </c>
      <c r="E1231" s="192">
        <f t="shared" ca="1" si="138"/>
        <v>0</v>
      </c>
      <c r="F1231" s="193">
        <f t="shared" ca="1" si="139"/>
        <v>0</v>
      </c>
      <c r="G1231" s="80">
        <f ca="1">IFERROR(IF(AND(ABS(SUMIFS(D$2:D1231,J$2:J1231,J1231)-SUMIFS(E$2:E1231,J$2:J1231,J1231)+VLOOKUP(J1231,Master!B$1:F$101,5,FALSE))&gt;1000,CD&lt;&gt;PD),"XXXXX",IFERROR(SUMIFS(D$2:D1231,J$2:J1231,J1231)-SUMIFS(E$2:E1231,J$2:J1231,J1231)+VLOOKUP(J1231,Master!B$1:F$101,5,FALSE),IF(H1231&gt;EOF,"","Balance"))),IF(H1231&gt;EOF,"","Balance"))</f>
        <v>-200</v>
      </c>
      <c r="H1231" s="265">
        <f ca="1">IFERROR(IF(COUNTIF(H$2:H1230,H1230)&gt;VLOOKUP(H1230,LC,2,FALSE),H1230+1,H1230),"")</f>
        <v>98</v>
      </c>
      <c r="I1231" s="265">
        <f ca="1">IFERROR(VLOOKUP(H1231,IF(H1231=H1230,INDIRECT("JournalEntry!"&amp;JournalEntry!D$2214&amp;I1230+1&amp;JournalEntry!L$2214),INDIRECT("JournalEntry!"&amp;JournalEntry!C$2214)),2,FALSE),"")</f>
        <v>2198</v>
      </c>
      <c r="J1231" s="191" t="str">
        <f t="shared" ca="1" si="140"/>
        <v>Loan to XYZ Co</v>
      </c>
    </row>
    <row r="1232" spans="1:10">
      <c r="A1232" s="205" t="str">
        <f t="shared" ca="1" si="134"/>
        <v>JNL No</v>
      </c>
      <c r="B1232" s="203" t="str">
        <f t="shared" ca="1" si="135"/>
        <v>Date</v>
      </c>
      <c r="C1232" s="304" t="str">
        <f t="shared" ca="1" si="136"/>
        <v>Particulars of Borrowing from SBM Bank</v>
      </c>
      <c r="D1232" s="192" t="str">
        <f t="shared" ca="1" si="137"/>
        <v>Dr</v>
      </c>
      <c r="E1232" s="192" t="str">
        <f t="shared" ca="1" si="138"/>
        <v>Cr</v>
      </c>
      <c r="F1232" s="193" t="str">
        <f t="shared" ca="1" si="139"/>
        <v>Narration</v>
      </c>
      <c r="G1232" s="80" t="str">
        <f ca="1">IFERROR(IF(AND(ABS(SUMIFS(D$2:D1232,J$2:J1232,J1232)-SUMIFS(E$2:E1232,J$2:J1232,J1232)+VLOOKUP(J1232,Master!B$1:F$101,5,FALSE))&gt;1000,CD&lt;&gt;PD),"XXXXX",IFERROR(SUMIFS(D$2:D1232,J$2:J1232,J1232)-SUMIFS(E$2:E1232,J$2:J1232,J1232)+VLOOKUP(J1232,Master!B$1:F$101,5,FALSE),IF(H1232&gt;EOF,"","Balance"))),IF(H1232&gt;EOF,"","Balance"))</f>
        <v>Balance</v>
      </c>
      <c r="H1232" s="265">
        <f ca="1">IFERROR(IF(COUNTIF(H$2:H1231,H1231)&gt;VLOOKUP(H1231,LC,2,FALSE),H1231+1,H1231),"")</f>
        <v>98</v>
      </c>
      <c r="I1232" s="265" t="str">
        <f ca="1">IFERROR(VLOOKUP(H1232,IF(H1232=H1231,INDIRECT("JournalEntry!"&amp;JournalEntry!D$2214&amp;I1231+1&amp;JournalEntry!L$2214),INDIRECT("JournalEntry!"&amp;JournalEntry!C$2214)),2,FALSE),"")</f>
        <v/>
      </c>
      <c r="J1232" s="191" t="str">
        <f t="shared" ca="1" si="140"/>
        <v>Ledger</v>
      </c>
    </row>
    <row r="1233" spans="1:10">
      <c r="A1233" s="205">
        <f t="shared" ca="1" si="134"/>
        <v>512</v>
      </c>
      <c r="B1233" s="203">
        <f t="shared" ca="1" si="135"/>
        <v>41112</v>
      </c>
      <c r="C1233" s="304" t="str">
        <f t="shared" ca="1" si="136"/>
        <v>By Bank Rs/- 10000</v>
      </c>
      <c r="D1233" s="192">
        <f t="shared" ca="1" si="137"/>
        <v>0</v>
      </c>
      <c r="E1233" s="192">
        <f t="shared" ca="1" si="138"/>
        <v>10000</v>
      </c>
      <c r="F1233" s="193">
        <f t="shared" ca="1" si="139"/>
        <v>0</v>
      </c>
      <c r="G1233" s="80" t="str">
        <f ca="1">IFERROR(IF(AND(ABS(SUMIFS(D$2:D1233,J$2:J1233,J1233)-SUMIFS(E$2:E1233,J$2:J1233,J1233)+VLOOKUP(J1233,Master!B$1:F$101,5,FALSE))&gt;1000,CD&lt;&gt;PD),"XXXXX",IFERROR(SUMIFS(D$2:D1233,J$2:J1233,J1233)-SUMIFS(E$2:E1233,J$2:J1233,J1233)+VLOOKUP(J1233,Master!B$1:F$101,5,FALSE),IF(H1233&gt;EOF,"","Balance"))),IF(H1233&gt;EOF,"","Balance"))</f>
        <v>XXXXX</v>
      </c>
      <c r="H1233" s="265">
        <f ca="1">IFERROR(IF(COUNTIF(H$2:H1232,H1232)&gt;VLOOKUP(H1232,LC,2,FALSE),H1232+1,H1232),"")</f>
        <v>99</v>
      </c>
      <c r="I1233" s="265">
        <f ca="1">IFERROR(VLOOKUP(H1233,IF(H1233=H1232,INDIRECT("JournalEntry!"&amp;JournalEntry!D$2214&amp;I1232+1&amp;JournalEntry!L$2214),INDIRECT("JournalEntry!"&amp;JournalEntry!C$2214)),2,FALSE),"")</f>
        <v>1036</v>
      </c>
      <c r="J1233" s="191" t="str">
        <f t="shared" ca="1" si="140"/>
        <v>Borrowing from SBM Bank</v>
      </c>
    </row>
    <row r="1234" spans="1:10">
      <c r="A1234" s="205">
        <f t="shared" ca="1" si="134"/>
        <v>0</v>
      </c>
      <c r="B1234" s="203" t="str">
        <f t="shared" ca="1" si="135"/>
        <v/>
      </c>
      <c r="C1234" s="304">
        <f t="shared" ca="1" si="136"/>
        <v>0</v>
      </c>
      <c r="D1234" s="192">
        <f t="shared" ca="1" si="137"/>
        <v>0</v>
      </c>
      <c r="E1234" s="192">
        <f t="shared" ca="1" si="138"/>
        <v>0</v>
      </c>
      <c r="F1234" s="193">
        <f t="shared" ca="1" si="139"/>
        <v>0</v>
      </c>
      <c r="G1234" s="80" t="str">
        <f ca="1">IFERROR(IF(AND(ABS(SUMIFS(D$2:D1234,J$2:J1234,J1234)-SUMIFS(E$2:E1234,J$2:J1234,J1234)+VLOOKUP(J1234,Master!B$1:F$101,5,FALSE))&gt;1000,CD&lt;&gt;PD),"XXXXX",IFERROR(SUMIFS(D$2:D1234,J$2:J1234,J1234)-SUMIFS(E$2:E1234,J$2:J1234,J1234)+VLOOKUP(J1234,Master!B$1:F$101,5,FALSE),IF(H1234&gt;EOF,"","Balance"))),IF(H1234&gt;EOF,"","Balance"))</f>
        <v>XXXXX</v>
      </c>
      <c r="H1234" s="265">
        <f ca="1">IFERROR(IF(COUNTIF(H$2:H1233,H1233)&gt;VLOOKUP(H1233,LC,2,FALSE),H1233+1,H1233),"")</f>
        <v>99</v>
      </c>
      <c r="I1234" s="265">
        <f ca="1">IFERROR(VLOOKUP(H1234,IF(H1234=H1233,INDIRECT("JournalEntry!"&amp;JournalEntry!D$2214&amp;I1233+1&amp;JournalEntry!L$2214),INDIRECT("JournalEntry!"&amp;JournalEntry!C$2214)),2,FALSE),"")</f>
        <v>2199</v>
      </c>
      <c r="J1234" s="191" t="str">
        <f t="shared" ca="1" si="140"/>
        <v>Borrowing from SBM Bank</v>
      </c>
    </row>
    <row r="1235" spans="1:10">
      <c r="A1235" s="205" t="str">
        <f t="shared" ca="1" si="134"/>
        <v>JNL No</v>
      </c>
      <c r="B1235" s="203" t="str">
        <f t="shared" ca="1" si="135"/>
        <v>Date</v>
      </c>
      <c r="C1235" s="304" t="str">
        <f t="shared" ca="1" si="136"/>
        <v>Particulars of Reserve</v>
      </c>
      <c r="D1235" s="192" t="str">
        <f t="shared" ca="1" si="137"/>
        <v>Dr</v>
      </c>
      <c r="E1235" s="192" t="str">
        <f t="shared" ca="1" si="138"/>
        <v>Cr</v>
      </c>
      <c r="F1235" s="193" t="str">
        <f t="shared" ca="1" si="139"/>
        <v>Narration</v>
      </c>
      <c r="G1235" s="80" t="str">
        <f ca="1">IFERROR(IF(AND(ABS(SUMIFS(D$2:D1235,J$2:J1235,J1235)-SUMIFS(E$2:E1235,J$2:J1235,J1235)+VLOOKUP(J1235,Master!B$1:F$101,5,FALSE))&gt;1000,CD&lt;&gt;PD),"XXXXX",IFERROR(SUMIFS(D$2:D1235,J$2:J1235,J1235)-SUMIFS(E$2:E1235,J$2:J1235,J1235)+VLOOKUP(J1235,Master!B$1:F$101,5,FALSE),IF(H1235&gt;EOF,"","Balance"))),IF(H1235&gt;EOF,"","Balance"))</f>
        <v>Balance</v>
      </c>
      <c r="H1235" s="265">
        <f ca="1">IFERROR(IF(COUNTIF(H$2:H1234,H1234)&gt;VLOOKUP(H1234,LC,2,FALSE),H1234+1,H1234),"")</f>
        <v>99</v>
      </c>
      <c r="I1235" s="265" t="str">
        <f ca="1">IFERROR(VLOOKUP(H1235,IF(H1235=H1234,INDIRECT("JournalEntry!"&amp;JournalEntry!D$2214&amp;I1234+1&amp;JournalEntry!L$2214),INDIRECT("JournalEntry!"&amp;JournalEntry!C$2214)),2,FALSE),"")</f>
        <v/>
      </c>
      <c r="J1235" s="191" t="str">
        <f t="shared" ca="1" si="140"/>
        <v>Ledger</v>
      </c>
    </row>
    <row r="1236" spans="1:10">
      <c r="A1236" s="205">
        <f t="shared" ca="1" si="134"/>
        <v>0</v>
      </c>
      <c r="B1236" s="203" t="str">
        <f t="shared" ca="1" si="135"/>
        <v/>
      </c>
      <c r="C1236" s="304">
        <f t="shared" ca="1" si="136"/>
        <v>0</v>
      </c>
      <c r="D1236" s="192">
        <f t="shared" ca="1" si="137"/>
        <v>0</v>
      </c>
      <c r="E1236" s="192">
        <f t="shared" ca="1" si="138"/>
        <v>0</v>
      </c>
      <c r="F1236" s="193">
        <f t="shared" ca="1" si="139"/>
        <v>0</v>
      </c>
      <c r="G1236" s="80">
        <f ca="1">IFERROR(IF(AND(ABS(SUMIFS(D$2:D1236,J$2:J1236,J1236)-SUMIFS(E$2:E1236,J$2:J1236,J1236)+VLOOKUP(J1236,Master!B$1:F$101,5,FALSE))&gt;1000,CD&lt;&gt;PD),"XXXXX",IFERROR(SUMIFS(D$2:D1236,J$2:J1236,J1236)-SUMIFS(E$2:E1236,J$2:J1236,J1236)+VLOOKUP(J1236,Master!B$1:F$101,5,FALSE),IF(H1236&gt;EOF,"","Balance"))),IF(H1236&gt;EOF,"","Balance"))</f>
        <v>0</v>
      </c>
      <c r="H1236" s="265">
        <f ca="1">IFERROR(IF(COUNTIF(H$2:H1235,H1235)&gt;VLOOKUP(H1235,LC,2,FALSE),H1235+1,H1235),"")</f>
        <v>100</v>
      </c>
      <c r="I1236" s="265">
        <f ca="1">IFERROR(VLOOKUP(H1236,IF(H1236=H1235,INDIRECT("JournalEntry!"&amp;JournalEntry!D$2214&amp;I1235+1&amp;JournalEntry!L$2214),INDIRECT("JournalEntry!"&amp;JournalEntry!C$2214)),2,FALSE),"")</f>
        <v>2200</v>
      </c>
      <c r="J1236" s="191" t="str">
        <f t="shared" ca="1" si="140"/>
        <v>Reserve</v>
      </c>
    </row>
    <row r="1237" spans="1:10">
      <c r="A1237" s="205" t="str">
        <f t="shared" ca="1" si="134"/>
        <v>JNL No</v>
      </c>
      <c r="B1237" s="203" t="str">
        <f t="shared" ca="1" si="135"/>
        <v>Date</v>
      </c>
      <c r="C1237" s="304" t="e">
        <f t="shared" ca="1" si="136"/>
        <v>#N/A</v>
      </c>
      <c r="D1237" s="192" t="str">
        <f t="shared" ca="1" si="137"/>
        <v>Dr</v>
      </c>
      <c r="E1237" s="192" t="str">
        <f t="shared" ca="1" si="138"/>
        <v>Cr</v>
      </c>
      <c r="F1237" s="193" t="str">
        <f t="shared" ca="1" si="139"/>
        <v>Narration</v>
      </c>
      <c r="G1237" s="80" t="str">
        <f ca="1">IFERROR(IF(AND(ABS(SUMIFS(D$2:D1237,J$2:J1237,J1237)-SUMIFS(E$2:E1237,J$2:J1237,J1237)+VLOOKUP(J1237,Master!B$1:F$101,5,FALSE))&gt;1000,CD&lt;&gt;PD),"XXXXX",IFERROR(SUMIFS(D$2:D1237,J$2:J1237,J1237)-SUMIFS(E$2:E1237,J$2:J1237,J1237)+VLOOKUP(J1237,Master!B$1:F$101,5,FALSE),IF(H1237&gt;EOF,"","Balance"))),IF(H1237&gt;EOF,"","Balance"))</f>
        <v>Balance</v>
      </c>
      <c r="H1237" s="265">
        <f ca="1">IFERROR(IF(COUNTIF(H$2:H1236,H1236)&gt;VLOOKUP(H1236,LC,2,FALSE),H1236+1,H1236),"")</f>
        <v>100</v>
      </c>
      <c r="I1237" s="265" t="str">
        <f ca="1">IFERROR(VLOOKUP(H1237,IF(H1237=H1236,INDIRECT("JournalEntry!"&amp;JournalEntry!D$2214&amp;I1236+1&amp;JournalEntry!L$2214),INDIRECT("JournalEntry!"&amp;JournalEntry!C$2214)),2,FALSE),"")</f>
        <v/>
      </c>
      <c r="J1237" s="191" t="str">
        <f t="shared" ca="1" si="140"/>
        <v>Ledger</v>
      </c>
    </row>
    <row r="1238" spans="1:10">
      <c r="A1238" s="205" t="str">
        <f t="shared" ca="1" si="134"/>
        <v/>
      </c>
      <c r="B1238" s="203" t="str">
        <f t="shared" ca="1" si="135"/>
        <v/>
      </c>
      <c r="C1238" s="304" t="str">
        <f t="shared" ca="1" si="136"/>
        <v/>
      </c>
      <c r="D1238" s="192" t="str">
        <f t="shared" ca="1" si="137"/>
        <v/>
      </c>
      <c r="E1238" s="192" t="str">
        <f t="shared" ca="1" si="138"/>
        <v/>
      </c>
      <c r="F1238" s="193" t="str">
        <f t="shared" ca="1" si="139"/>
        <v/>
      </c>
      <c r="G1238" s="80" t="str">
        <f ca="1">IFERROR(IF(AND(ABS(SUMIFS(D$2:D1238,J$2:J1238,J1238)-SUMIFS(E$2:E1238,J$2:J1238,J1238)+VLOOKUP(J1238,Master!B$1:F$101,5,FALSE))&gt;1000,CD&lt;&gt;PD),"XXXXX",IFERROR(SUMIFS(D$2:D1238,J$2:J1238,J1238)-SUMIFS(E$2:E1238,J$2:J1238,J1238)+VLOOKUP(J1238,Master!B$1:F$101,5,FALSE),IF(H1238&gt;EOF,"","Balance"))),IF(H1238&gt;EOF,"","Balance"))</f>
        <v/>
      </c>
      <c r="H1238" s="265">
        <f ca="1">IFERROR(IF(COUNTIF(H$2:H1237,H1237)&gt;VLOOKUP(H1237,LC,2,FALSE),H1237+1,H1237),"")</f>
        <v>101</v>
      </c>
      <c r="I1238" s="265" t="str">
        <f ca="1">IFERROR(VLOOKUP(H1238,IF(H1238=H1237,INDIRECT("JournalEntry!"&amp;JournalEntry!D$2214&amp;I1237+1&amp;JournalEntry!L$2214),INDIRECT("JournalEntry!"&amp;JournalEntry!C$2214)),2,FALSE),"")</f>
        <v/>
      </c>
      <c r="J1238" s="191" t="str">
        <f t="shared" ca="1" si="140"/>
        <v/>
      </c>
    </row>
    <row r="1239" spans="1:10">
      <c r="A1239" s="205" t="str">
        <f t="shared" ca="1" si="134"/>
        <v/>
      </c>
      <c r="B1239" s="203" t="str">
        <f t="shared" ca="1" si="135"/>
        <v/>
      </c>
      <c r="C1239" s="304" t="str">
        <f t="shared" ca="1" si="136"/>
        <v/>
      </c>
      <c r="D1239" s="192" t="str">
        <f t="shared" ca="1" si="137"/>
        <v/>
      </c>
      <c r="E1239" s="192" t="str">
        <f t="shared" ca="1" si="138"/>
        <v/>
      </c>
      <c r="F1239" s="193" t="str">
        <f t="shared" ca="1" si="139"/>
        <v/>
      </c>
      <c r="G1239" s="80" t="str">
        <f ca="1">IFERROR(IF(AND(ABS(SUMIFS(D$2:D1239,J$2:J1239,J1239)-SUMIFS(E$2:E1239,J$2:J1239,J1239)+VLOOKUP(J1239,Master!B$1:F$101,5,FALSE))&gt;1000,CD&lt;&gt;PD),"XXXXX",IFERROR(SUMIFS(D$2:D1239,J$2:J1239,J1239)-SUMIFS(E$2:E1239,J$2:J1239,J1239)+VLOOKUP(J1239,Master!B$1:F$101,5,FALSE),IF(H1239&gt;EOF,"","Balance"))),IF(H1239&gt;EOF,"","Balance"))</f>
        <v/>
      </c>
      <c r="H1239" s="265" t="str">
        <f ca="1">IFERROR(IF(COUNTIF(H$2:H1238,H1238)&gt;VLOOKUP(H1238,LC,2,FALSE),H1238+1,H1238),"")</f>
        <v/>
      </c>
      <c r="I1239" s="265" t="str">
        <f ca="1">IFERROR(VLOOKUP(H1239,IF(H1239=H1238,INDIRECT("JournalEntry!"&amp;JournalEntry!D$2214&amp;I1238+1&amp;JournalEntry!L$2214),INDIRECT("JournalEntry!"&amp;JournalEntry!C$2214)),2,FALSE),"")</f>
        <v/>
      </c>
      <c r="J1239" s="191" t="str">
        <f t="shared" ca="1" si="140"/>
        <v/>
      </c>
    </row>
    <row r="1240" spans="1:10">
      <c r="A1240" s="205" t="str">
        <f t="shared" ca="1" si="134"/>
        <v/>
      </c>
      <c r="B1240" s="203" t="str">
        <f t="shared" ca="1" si="135"/>
        <v/>
      </c>
      <c r="C1240" s="304" t="str">
        <f t="shared" ca="1" si="136"/>
        <v/>
      </c>
      <c r="D1240" s="192" t="str">
        <f t="shared" ca="1" si="137"/>
        <v/>
      </c>
      <c r="E1240" s="192" t="str">
        <f t="shared" ca="1" si="138"/>
        <v/>
      </c>
      <c r="F1240" s="193" t="str">
        <f t="shared" ca="1" si="139"/>
        <v/>
      </c>
      <c r="G1240" s="80" t="str">
        <f ca="1">IFERROR(IF(AND(ABS(SUMIFS(D$2:D1240,J$2:J1240,J1240)-SUMIFS(E$2:E1240,J$2:J1240,J1240)+VLOOKUP(J1240,Master!B$1:F$101,5,FALSE))&gt;1000,CD&lt;&gt;PD),"XXXXX",IFERROR(SUMIFS(D$2:D1240,J$2:J1240,J1240)-SUMIFS(E$2:E1240,J$2:J1240,J1240)+VLOOKUP(J1240,Master!B$1:F$101,5,FALSE),IF(H1240&gt;EOF,"","Balance"))),IF(H1240&gt;EOF,"","Balance"))</f>
        <v/>
      </c>
      <c r="H1240" s="265" t="str">
        <f ca="1">IFERROR(IF(COUNTIF(H$2:H1239,H1239)&gt;VLOOKUP(H1239,LC,2,FALSE),H1239+1,H1239),"")</f>
        <v/>
      </c>
      <c r="I1240" s="265" t="str">
        <f ca="1">IFERROR(VLOOKUP(H1240,IF(H1240=H1239,INDIRECT("JournalEntry!"&amp;JournalEntry!D$2214&amp;I1239+1&amp;JournalEntry!L$2214),INDIRECT("JournalEntry!"&amp;JournalEntry!C$2214)),2,FALSE),"")</f>
        <v/>
      </c>
      <c r="J1240" s="191" t="str">
        <f t="shared" ca="1" si="140"/>
        <v/>
      </c>
    </row>
    <row r="1241" spans="1:10">
      <c r="A1241" s="205" t="str">
        <f t="shared" ref="A1241:A1304" ca="1" si="141">IFERROR(INDIRECT("JournalEntry!a"&amp;I1241),IF(H1241&gt;EOF,"","JNL No"))</f>
        <v/>
      </c>
      <c r="B1241" s="203" t="str">
        <f t="shared" ref="B1241:B1304" ca="1" si="142">IFERROR(INDIRECT("JournalEntry!j"&amp;I1241),IF(H1241&gt;EOF,"","Date"))</f>
        <v/>
      </c>
      <c r="C1241" s="304" t="str">
        <f t="shared" ref="C1241:C1304" ca="1" si="143">IFERROR(INDIRECT("JournalEntry!k"&amp;I1241),IF(H1241&gt;EOF,"","Particulars of "&amp; VLOOKUP(H1241+1,LR,3,FALSE)))</f>
        <v/>
      </c>
      <c r="D1241" s="192" t="str">
        <f t="shared" ref="D1241:D1304" ca="1" si="144">IFERROR(INDIRECT("JournalEntry!d"&amp;I1241),IF(H1241&gt;EOF,"","Dr"))</f>
        <v/>
      </c>
      <c r="E1241" s="192" t="str">
        <f t="shared" ref="E1241:E1304" ca="1" si="145">IFERROR(INDIRECT("JournalEntry!e"&amp;I1241),IF(H1241&gt;EOF,"","Cr"))</f>
        <v/>
      </c>
      <c r="F1241" s="193" t="str">
        <f t="shared" ref="F1241:F1304" ca="1" si="146">IFERROR(INDIRECT("JournalEntry!f"&amp;I1241),IF(H1241&gt;EOF,"","Narration"))</f>
        <v/>
      </c>
      <c r="G1241" s="80" t="str">
        <f ca="1">IFERROR(IF(AND(ABS(SUMIFS(D$2:D1241,J$2:J1241,J1241)-SUMIFS(E$2:E1241,J$2:J1241,J1241)+VLOOKUP(J1241,Master!B$1:F$101,5,FALSE))&gt;1000,CD&lt;&gt;PD),"XXXXX",IFERROR(SUMIFS(D$2:D1241,J$2:J1241,J1241)-SUMIFS(E$2:E1241,J$2:J1241,J1241)+VLOOKUP(J1241,Master!B$1:F$101,5,FALSE),IF(H1241&gt;EOF,"","Balance"))),IF(H1241&gt;EOF,"","Balance"))</f>
        <v/>
      </c>
      <c r="H1241" s="265" t="str">
        <f ca="1">IFERROR(IF(COUNTIF(H$2:H1240,H1240)&gt;VLOOKUP(H1240,LC,2,FALSE),H1240+1,H1240),"")</f>
        <v/>
      </c>
      <c r="I1241" s="265" t="str">
        <f ca="1">IFERROR(VLOOKUP(H1241,IF(H1241=H1240,INDIRECT("JournalEntry!"&amp;JournalEntry!D$2214&amp;I1240+1&amp;JournalEntry!L$2214),INDIRECT("JournalEntry!"&amp;JournalEntry!C$2214)),2,FALSE),"")</f>
        <v/>
      </c>
      <c r="J1241" s="191" t="str">
        <f t="shared" ca="1" si="140"/>
        <v/>
      </c>
    </row>
    <row r="1242" spans="1:10">
      <c r="A1242" s="205" t="str">
        <f t="shared" ca="1" si="141"/>
        <v/>
      </c>
      <c r="B1242" s="203" t="str">
        <f t="shared" ca="1" si="142"/>
        <v/>
      </c>
      <c r="C1242" s="304" t="str">
        <f t="shared" ca="1" si="143"/>
        <v/>
      </c>
      <c r="D1242" s="192" t="str">
        <f t="shared" ca="1" si="144"/>
        <v/>
      </c>
      <c r="E1242" s="192" t="str">
        <f t="shared" ca="1" si="145"/>
        <v/>
      </c>
      <c r="F1242" s="193" t="str">
        <f t="shared" ca="1" si="146"/>
        <v/>
      </c>
      <c r="G1242" s="80" t="str">
        <f ca="1">IFERROR(IF(AND(ABS(SUMIFS(D$2:D1242,J$2:J1242,J1242)-SUMIFS(E$2:E1242,J$2:J1242,J1242)+VLOOKUP(J1242,Master!B$1:F$101,5,FALSE))&gt;1000,CD&lt;&gt;PD),"XXXXX",IFERROR(SUMIFS(D$2:D1242,J$2:J1242,J1242)-SUMIFS(E$2:E1242,J$2:J1242,J1242)+VLOOKUP(J1242,Master!B$1:F$101,5,FALSE),IF(H1242&gt;EOF,"","Balance"))),IF(H1242&gt;EOF,"","Balance"))</f>
        <v/>
      </c>
      <c r="H1242" s="265" t="str">
        <f ca="1">IFERROR(IF(COUNTIF(H$2:H1241,H1241)&gt;VLOOKUP(H1241,LC,2,FALSE),H1241+1,H1241),"")</f>
        <v/>
      </c>
      <c r="I1242" s="265" t="str">
        <f ca="1">IFERROR(VLOOKUP(H1242,IF(H1242=H1241,INDIRECT("JournalEntry!"&amp;JournalEntry!D$2214&amp;I1241+1&amp;JournalEntry!L$2214),INDIRECT("JournalEntry!"&amp;JournalEntry!C$2214)),2,FALSE),"")</f>
        <v/>
      </c>
      <c r="J1242" s="191" t="str">
        <f t="shared" ca="1" si="140"/>
        <v/>
      </c>
    </row>
    <row r="1243" spans="1:10">
      <c r="A1243" s="205" t="str">
        <f t="shared" ca="1" si="141"/>
        <v/>
      </c>
      <c r="B1243" s="203" t="str">
        <f t="shared" ca="1" si="142"/>
        <v/>
      </c>
      <c r="C1243" s="304" t="str">
        <f t="shared" ca="1" si="143"/>
        <v/>
      </c>
      <c r="D1243" s="192" t="str">
        <f t="shared" ca="1" si="144"/>
        <v/>
      </c>
      <c r="E1243" s="192" t="str">
        <f t="shared" ca="1" si="145"/>
        <v/>
      </c>
      <c r="F1243" s="193" t="str">
        <f t="shared" ca="1" si="146"/>
        <v/>
      </c>
      <c r="G1243" s="80" t="str">
        <f ca="1">IFERROR(IF(AND(ABS(SUMIFS(D$2:D1243,J$2:J1243,J1243)-SUMIFS(E$2:E1243,J$2:J1243,J1243)+VLOOKUP(J1243,Master!B$1:F$101,5,FALSE))&gt;1000,CD&lt;&gt;PD),"XXXXX",IFERROR(SUMIFS(D$2:D1243,J$2:J1243,J1243)-SUMIFS(E$2:E1243,J$2:J1243,J1243)+VLOOKUP(J1243,Master!B$1:F$101,5,FALSE),IF(H1243&gt;EOF,"","Balance"))),IF(H1243&gt;EOF,"","Balance"))</f>
        <v/>
      </c>
      <c r="H1243" s="265" t="str">
        <f ca="1">IFERROR(IF(COUNTIF(H$2:H1242,H1242)&gt;VLOOKUP(H1242,LC,2,FALSE),H1242+1,H1242),"")</f>
        <v/>
      </c>
      <c r="I1243" s="265" t="str">
        <f ca="1">IFERROR(VLOOKUP(H1243,IF(H1243=H1242,INDIRECT("JournalEntry!"&amp;JournalEntry!D$2214&amp;I1242+1&amp;JournalEntry!L$2214),INDIRECT("JournalEntry!"&amp;JournalEntry!C$2214)),2,FALSE),"")</f>
        <v/>
      </c>
      <c r="J1243" s="191" t="str">
        <f t="shared" ca="1" si="140"/>
        <v/>
      </c>
    </row>
    <row r="1244" spans="1:10">
      <c r="A1244" s="205" t="str">
        <f t="shared" ca="1" si="141"/>
        <v/>
      </c>
      <c r="B1244" s="203" t="str">
        <f t="shared" ca="1" si="142"/>
        <v/>
      </c>
      <c r="C1244" s="304" t="str">
        <f t="shared" ca="1" si="143"/>
        <v/>
      </c>
      <c r="D1244" s="192" t="str">
        <f t="shared" ca="1" si="144"/>
        <v/>
      </c>
      <c r="E1244" s="192" t="str">
        <f t="shared" ca="1" si="145"/>
        <v/>
      </c>
      <c r="F1244" s="193" t="str">
        <f t="shared" ca="1" si="146"/>
        <v/>
      </c>
      <c r="G1244" s="80" t="str">
        <f ca="1">IFERROR(IF(AND(ABS(SUMIFS(D$2:D1244,J$2:J1244,J1244)-SUMIFS(E$2:E1244,J$2:J1244,J1244)+VLOOKUP(J1244,Master!B$1:F$101,5,FALSE))&gt;1000,CD&lt;&gt;PD),"XXXXX",IFERROR(SUMIFS(D$2:D1244,J$2:J1244,J1244)-SUMIFS(E$2:E1244,J$2:J1244,J1244)+VLOOKUP(J1244,Master!B$1:F$101,5,FALSE),IF(H1244&gt;EOF,"","Balance"))),IF(H1244&gt;EOF,"","Balance"))</f>
        <v/>
      </c>
      <c r="H1244" s="265" t="str">
        <f ca="1">IFERROR(IF(COUNTIF(H$2:H1243,H1243)&gt;VLOOKUP(H1243,LC,2,FALSE),H1243+1,H1243),"")</f>
        <v/>
      </c>
      <c r="I1244" s="265" t="str">
        <f ca="1">IFERROR(VLOOKUP(H1244,IF(H1244=H1243,INDIRECT("JournalEntry!"&amp;JournalEntry!D$2214&amp;I1243+1&amp;JournalEntry!L$2214),INDIRECT("JournalEntry!"&amp;JournalEntry!C$2214)),2,FALSE),"")</f>
        <v/>
      </c>
      <c r="J1244" s="191" t="str">
        <f t="shared" ca="1" si="140"/>
        <v/>
      </c>
    </row>
    <row r="1245" spans="1:10">
      <c r="A1245" s="205" t="str">
        <f t="shared" ca="1" si="141"/>
        <v/>
      </c>
      <c r="B1245" s="203" t="str">
        <f t="shared" ca="1" si="142"/>
        <v/>
      </c>
      <c r="C1245" s="304" t="str">
        <f t="shared" ca="1" si="143"/>
        <v/>
      </c>
      <c r="D1245" s="192" t="str">
        <f t="shared" ca="1" si="144"/>
        <v/>
      </c>
      <c r="E1245" s="192" t="str">
        <f t="shared" ca="1" si="145"/>
        <v/>
      </c>
      <c r="F1245" s="193" t="str">
        <f t="shared" ca="1" si="146"/>
        <v/>
      </c>
      <c r="G1245" s="80" t="str">
        <f ca="1">IFERROR(IF(AND(ABS(SUMIFS(D$2:D1245,J$2:J1245,J1245)-SUMIFS(E$2:E1245,J$2:J1245,J1245)+VLOOKUP(J1245,Master!B$1:F$101,5,FALSE))&gt;1000,CD&lt;&gt;PD),"XXXXX",IFERROR(SUMIFS(D$2:D1245,J$2:J1245,J1245)-SUMIFS(E$2:E1245,J$2:J1245,J1245)+VLOOKUP(J1245,Master!B$1:F$101,5,FALSE),IF(H1245&gt;EOF,"","Balance"))),IF(H1245&gt;EOF,"","Balance"))</f>
        <v/>
      </c>
      <c r="H1245" s="265" t="str">
        <f ca="1">IFERROR(IF(COUNTIF(H$2:H1244,H1244)&gt;VLOOKUP(H1244,LC,2,FALSE),H1244+1,H1244),"")</f>
        <v/>
      </c>
      <c r="I1245" s="265" t="str">
        <f ca="1">IFERROR(VLOOKUP(H1245,IF(H1245=H1244,INDIRECT("JournalEntry!"&amp;JournalEntry!D$2214&amp;I1244+1&amp;JournalEntry!L$2214),INDIRECT("JournalEntry!"&amp;JournalEntry!C$2214)),2,FALSE),"")</f>
        <v/>
      </c>
      <c r="J1245" s="191" t="str">
        <f t="shared" ca="1" si="140"/>
        <v/>
      </c>
    </row>
    <row r="1246" spans="1:10">
      <c r="A1246" s="205" t="str">
        <f t="shared" ca="1" si="141"/>
        <v/>
      </c>
      <c r="B1246" s="203" t="str">
        <f t="shared" ca="1" si="142"/>
        <v/>
      </c>
      <c r="C1246" s="304" t="str">
        <f t="shared" ca="1" si="143"/>
        <v/>
      </c>
      <c r="D1246" s="192" t="str">
        <f t="shared" ca="1" si="144"/>
        <v/>
      </c>
      <c r="E1246" s="192" t="str">
        <f t="shared" ca="1" si="145"/>
        <v/>
      </c>
      <c r="F1246" s="193" t="str">
        <f t="shared" ca="1" si="146"/>
        <v/>
      </c>
      <c r="G1246" s="80" t="str">
        <f ca="1">IFERROR(IF(AND(ABS(SUMIFS(D$2:D1246,J$2:J1246,J1246)-SUMIFS(E$2:E1246,J$2:J1246,J1246)+VLOOKUP(J1246,Master!B$1:F$101,5,FALSE))&gt;1000,CD&lt;&gt;PD),"XXXXX",IFERROR(SUMIFS(D$2:D1246,J$2:J1246,J1246)-SUMIFS(E$2:E1246,J$2:J1246,J1246)+VLOOKUP(J1246,Master!B$1:F$101,5,FALSE),IF(H1246&gt;EOF,"","Balance"))),IF(H1246&gt;EOF,"","Balance"))</f>
        <v/>
      </c>
      <c r="H1246" s="265" t="str">
        <f ca="1">IFERROR(IF(COUNTIF(H$2:H1245,H1245)&gt;VLOOKUP(H1245,LC,2,FALSE),H1245+1,H1245),"")</f>
        <v/>
      </c>
      <c r="I1246" s="265" t="str">
        <f ca="1">IFERROR(VLOOKUP(H1246,IF(H1246=H1245,INDIRECT("JournalEntry!"&amp;JournalEntry!D$2214&amp;I1245+1&amp;JournalEntry!L$2214),INDIRECT("JournalEntry!"&amp;JournalEntry!C$2214)),2,FALSE),"")</f>
        <v/>
      </c>
      <c r="J1246" s="191" t="str">
        <f t="shared" ca="1" si="140"/>
        <v/>
      </c>
    </row>
    <row r="1247" spans="1:10">
      <c r="A1247" s="205" t="str">
        <f t="shared" ca="1" si="141"/>
        <v/>
      </c>
      <c r="B1247" s="203" t="str">
        <f t="shared" ca="1" si="142"/>
        <v/>
      </c>
      <c r="C1247" s="304" t="str">
        <f t="shared" ca="1" si="143"/>
        <v/>
      </c>
      <c r="D1247" s="192" t="str">
        <f t="shared" ca="1" si="144"/>
        <v/>
      </c>
      <c r="E1247" s="192" t="str">
        <f t="shared" ca="1" si="145"/>
        <v/>
      </c>
      <c r="F1247" s="193" t="str">
        <f t="shared" ca="1" si="146"/>
        <v/>
      </c>
      <c r="G1247" s="80" t="str">
        <f ca="1">IFERROR(IF(AND(ABS(SUMIFS(D$2:D1247,J$2:J1247,J1247)-SUMIFS(E$2:E1247,J$2:J1247,J1247)+VLOOKUP(J1247,Master!B$1:F$101,5,FALSE))&gt;1000,CD&lt;&gt;PD),"XXXXX",IFERROR(SUMIFS(D$2:D1247,J$2:J1247,J1247)-SUMIFS(E$2:E1247,J$2:J1247,J1247)+VLOOKUP(J1247,Master!B$1:F$101,5,FALSE),IF(H1247&gt;EOF,"","Balance"))),IF(H1247&gt;EOF,"","Balance"))</f>
        <v/>
      </c>
      <c r="H1247" s="265" t="str">
        <f ca="1">IFERROR(IF(COUNTIF(H$2:H1246,H1246)&gt;VLOOKUP(H1246,LC,2,FALSE),H1246+1,H1246),"")</f>
        <v/>
      </c>
      <c r="I1247" s="265" t="str">
        <f ca="1">IFERROR(VLOOKUP(H1247,IF(H1247=H1246,INDIRECT("JournalEntry!"&amp;JournalEntry!D$2214&amp;I1246+1&amp;JournalEntry!L$2214),INDIRECT("JournalEntry!"&amp;JournalEntry!C$2214)),2,FALSE),"")</f>
        <v/>
      </c>
      <c r="J1247" s="191" t="str">
        <f t="shared" ca="1" si="140"/>
        <v/>
      </c>
    </row>
    <row r="1248" spans="1:10">
      <c r="A1248" s="205" t="str">
        <f t="shared" ca="1" si="141"/>
        <v/>
      </c>
      <c r="B1248" s="203" t="str">
        <f t="shared" ca="1" si="142"/>
        <v/>
      </c>
      <c r="C1248" s="304" t="str">
        <f t="shared" ca="1" si="143"/>
        <v/>
      </c>
      <c r="D1248" s="192" t="str">
        <f t="shared" ca="1" si="144"/>
        <v/>
      </c>
      <c r="E1248" s="192" t="str">
        <f t="shared" ca="1" si="145"/>
        <v/>
      </c>
      <c r="F1248" s="193" t="str">
        <f t="shared" ca="1" si="146"/>
        <v/>
      </c>
      <c r="G1248" s="80" t="str">
        <f ca="1">IFERROR(IF(AND(ABS(SUMIFS(D$2:D1248,J$2:J1248,J1248)-SUMIFS(E$2:E1248,J$2:J1248,J1248)+VLOOKUP(J1248,Master!B$1:F$101,5,FALSE))&gt;1000,CD&lt;&gt;PD),"XXXXX",IFERROR(SUMIFS(D$2:D1248,J$2:J1248,J1248)-SUMIFS(E$2:E1248,J$2:J1248,J1248)+VLOOKUP(J1248,Master!B$1:F$101,5,FALSE),IF(H1248&gt;EOF,"","Balance"))),IF(H1248&gt;EOF,"","Balance"))</f>
        <v/>
      </c>
      <c r="H1248" s="265" t="str">
        <f ca="1">IFERROR(IF(COUNTIF(H$2:H1247,H1247)&gt;VLOOKUP(H1247,LC,2,FALSE),H1247+1,H1247),"")</f>
        <v/>
      </c>
      <c r="I1248" s="265" t="str">
        <f ca="1">IFERROR(VLOOKUP(H1248,IF(H1248=H1247,INDIRECT("JournalEntry!"&amp;JournalEntry!D$2214&amp;I1247+1&amp;JournalEntry!L$2214),INDIRECT("JournalEntry!"&amp;JournalEntry!C$2214)),2,FALSE),"")</f>
        <v/>
      </c>
      <c r="J1248" s="191" t="str">
        <f t="shared" ca="1" si="140"/>
        <v/>
      </c>
    </row>
    <row r="1249" spans="1:10">
      <c r="A1249" s="205" t="str">
        <f t="shared" ca="1" si="141"/>
        <v/>
      </c>
      <c r="B1249" s="203" t="str">
        <f t="shared" ca="1" si="142"/>
        <v/>
      </c>
      <c r="C1249" s="304" t="str">
        <f t="shared" ca="1" si="143"/>
        <v/>
      </c>
      <c r="D1249" s="192" t="str">
        <f t="shared" ca="1" si="144"/>
        <v/>
      </c>
      <c r="E1249" s="192" t="str">
        <f t="shared" ca="1" si="145"/>
        <v/>
      </c>
      <c r="F1249" s="193" t="str">
        <f t="shared" ca="1" si="146"/>
        <v/>
      </c>
      <c r="G1249" s="80" t="str">
        <f ca="1">IFERROR(IF(AND(ABS(SUMIFS(D$2:D1249,J$2:J1249,J1249)-SUMIFS(E$2:E1249,J$2:J1249,J1249)+VLOOKUP(J1249,Master!B$1:F$101,5,FALSE))&gt;1000,CD&lt;&gt;PD),"XXXXX",IFERROR(SUMIFS(D$2:D1249,J$2:J1249,J1249)-SUMIFS(E$2:E1249,J$2:J1249,J1249)+VLOOKUP(J1249,Master!B$1:F$101,5,FALSE),IF(H1249&gt;EOF,"","Balance"))),IF(H1249&gt;EOF,"","Balance"))</f>
        <v/>
      </c>
      <c r="H1249" s="265" t="str">
        <f ca="1">IFERROR(IF(COUNTIF(H$2:H1248,H1248)&gt;VLOOKUP(H1248,LC,2,FALSE),H1248+1,H1248),"")</f>
        <v/>
      </c>
      <c r="I1249" s="265" t="str">
        <f ca="1">IFERROR(VLOOKUP(H1249,IF(H1249=H1248,INDIRECT("JournalEntry!"&amp;JournalEntry!D$2214&amp;I1248+1&amp;JournalEntry!L$2214),INDIRECT("JournalEntry!"&amp;JournalEntry!C$2214)),2,FALSE),"")</f>
        <v/>
      </c>
      <c r="J1249" s="191" t="str">
        <f t="shared" ca="1" si="140"/>
        <v/>
      </c>
    </row>
    <row r="1250" spans="1:10">
      <c r="A1250" s="205" t="str">
        <f t="shared" ca="1" si="141"/>
        <v/>
      </c>
      <c r="B1250" s="203" t="str">
        <f t="shared" ca="1" si="142"/>
        <v/>
      </c>
      <c r="C1250" s="304" t="str">
        <f t="shared" ca="1" si="143"/>
        <v/>
      </c>
      <c r="D1250" s="192" t="str">
        <f t="shared" ca="1" si="144"/>
        <v/>
      </c>
      <c r="E1250" s="192" t="str">
        <f t="shared" ca="1" si="145"/>
        <v/>
      </c>
      <c r="F1250" s="193" t="str">
        <f t="shared" ca="1" si="146"/>
        <v/>
      </c>
      <c r="G1250" s="80" t="str">
        <f ca="1">IFERROR(IF(AND(ABS(SUMIFS(D$2:D1250,J$2:J1250,J1250)-SUMIFS(E$2:E1250,J$2:J1250,J1250)+VLOOKUP(J1250,Master!B$1:F$101,5,FALSE))&gt;1000,CD&lt;&gt;PD),"XXXXX",IFERROR(SUMIFS(D$2:D1250,J$2:J1250,J1250)-SUMIFS(E$2:E1250,J$2:J1250,J1250)+VLOOKUP(J1250,Master!B$1:F$101,5,FALSE),IF(H1250&gt;EOF,"","Balance"))),IF(H1250&gt;EOF,"","Balance"))</f>
        <v/>
      </c>
      <c r="H1250" s="265" t="str">
        <f ca="1">IFERROR(IF(COUNTIF(H$2:H1249,H1249)&gt;VLOOKUP(H1249,LC,2,FALSE),H1249+1,H1249),"")</f>
        <v/>
      </c>
      <c r="I1250" s="265" t="str">
        <f ca="1">IFERROR(VLOOKUP(H1250,IF(H1250=H1249,INDIRECT("JournalEntry!"&amp;JournalEntry!D$2214&amp;I1249+1&amp;JournalEntry!L$2214),INDIRECT("JournalEntry!"&amp;JournalEntry!C$2214)),2,FALSE),"")</f>
        <v/>
      </c>
      <c r="J1250" s="191" t="str">
        <f t="shared" ca="1" si="140"/>
        <v/>
      </c>
    </row>
    <row r="1251" spans="1:10">
      <c r="A1251" s="205" t="str">
        <f t="shared" ca="1" si="141"/>
        <v/>
      </c>
      <c r="B1251" s="203" t="str">
        <f t="shared" ca="1" si="142"/>
        <v/>
      </c>
      <c r="C1251" s="304" t="str">
        <f t="shared" ca="1" si="143"/>
        <v/>
      </c>
      <c r="D1251" s="192" t="str">
        <f t="shared" ca="1" si="144"/>
        <v/>
      </c>
      <c r="E1251" s="192" t="str">
        <f t="shared" ca="1" si="145"/>
        <v/>
      </c>
      <c r="F1251" s="193" t="str">
        <f t="shared" ca="1" si="146"/>
        <v/>
      </c>
      <c r="G1251" s="80" t="str">
        <f ca="1">IFERROR(IF(AND(ABS(SUMIFS(D$2:D1251,J$2:J1251,J1251)-SUMIFS(E$2:E1251,J$2:J1251,J1251)+VLOOKUP(J1251,Master!B$1:F$101,5,FALSE))&gt;1000,CD&lt;&gt;PD),"XXXXX",IFERROR(SUMIFS(D$2:D1251,J$2:J1251,J1251)-SUMIFS(E$2:E1251,J$2:J1251,J1251)+VLOOKUP(J1251,Master!B$1:F$101,5,FALSE),IF(H1251&gt;EOF,"","Balance"))),IF(H1251&gt;EOF,"","Balance"))</f>
        <v/>
      </c>
      <c r="H1251" s="265" t="str">
        <f ca="1">IFERROR(IF(COUNTIF(H$2:H1250,H1250)&gt;VLOOKUP(H1250,LC,2,FALSE),H1250+1,H1250),"")</f>
        <v/>
      </c>
      <c r="I1251" s="265" t="str">
        <f ca="1">IFERROR(VLOOKUP(H1251,IF(H1251=H1250,INDIRECT("JournalEntry!"&amp;JournalEntry!D$2214&amp;I1250+1&amp;JournalEntry!L$2214),INDIRECT("JournalEntry!"&amp;JournalEntry!C$2214)),2,FALSE),"")</f>
        <v/>
      </c>
      <c r="J1251" s="191" t="str">
        <f t="shared" ca="1" si="140"/>
        <v/>
      </c>
    </row>
    <row r="1252" spans="1:10">
      <c r="A1252" s="205" t="str">
        <f t="shared" ca="1" si="141"/>
        <v/>
      </c>
      <c r="B1252" s="203" t="str">
        <f t="shared" ca="1" si="142"/>
        <v/>
      </c>
      <c r="C1252" s="304" t="str">
        <f t="shared" ca="1" si="143"/>
        <v/>
      </c>
      <c r="D1252" s="192" t="str">
        <f t="shared" ca="1" si="144"/>
        <v/>
      </c>
      <c r="E1252" s="192" t="str">
        <f t="shared" ca="1" si="145"/>
        <v/>
      </c>
      <c r="F1252" s="193" t="str">
        <f t="shared" ca="1" si="146"/>
        <v/>
      </c>
      <c r="G1252" s="80" t="str">
        <f ca="1">IFERROR(IF(AND(ABS(SUMIFS(D$2:D1252,J$2:J1252,J1252)-SUMIFS(E$2:E1252,J$2:J1252,J1252)+VLOOKUP(J1252,Master!B$1:F$101,5,FALSE))&gt;1000,CD&lt;&gt;PD),"XXXXX",IFERROR(SUMIFS(D$2:D1252,J$2:J1252,J1252)-SUMIFS(E$2:E1252,J$2:J1252,J1252)+VLOOKUP(J1252,Master!B$1:F$101,5,FALSE),IF(H1252&gt;EOF,"","Balance"))),IF(H1252&gt;EOF,"","Balance"))</f>
        <v/>
      </c>
      <c r="H1252" s="265" t="str">
        <f ca="1">IFERROR(IF(COUNTIF(H$2:H1251,H1251)&gt;VLOOKUP(H1251,LC,2,FALSE),H1251+1,H1251),"")</f>
        <v/>
      </c>
      <c r="I1252" s="265" t="str">
        <f ca="1">IFERROR(VLOOKUP(H1252,IF(H1252=H1251,INDIRECT("JournalEntry!"&amp;JournalEntry!D$2214&amp;I1251+1&amp;JournalEntry!L$2214),INDIRECT("JournalEntry!"&amp;JournalEntry!C$2214)),2,FALSE),"")</f>
        <v/>
      </c>
      <c r="J1252" s="191" t="str">
        <f t="shared" ca="1" si="140"/>
        <v/>
      </c>
    </row>
    <row r="1253" spans="1:10">
      <c r="A1253" s="205" t="str">
        <f t="shared" ca="1" si="141"/>
        <v/>
      </c>
      <c r="B1253" s="203" t="str">
        <f t="shared" ca="1" si="142"/>
        <v/>
      </c>
      <c r="C1253" s="304" t="str">
        <f t="shared" ca="1" si="143"/>
        <v/>
      </c>
      <c r="D1253" s="192" t="str">
        <f t="shared" ca="1" si="144"/>
        <v/>
      </c>
      <c r="E1253" s="192" t="str">
        <f t="shared" ca="1" si="145"/>
        <v/>
      </c>
      <c r="F1253" s="193" t="str">
        <f t="shared" ca="1" si="146"/>
        <v/>
      </c>
      <c r="G1253" s="80" t="str">
        <f ca="1">IFERROR(IF(AND(ABS(SUMIFS(D$2:D1253,J$2:J1253,J1253)-SUMIFS(E$2:E1253,J$2:J1253,J1253)+VLOOKUP(J1253,Master!B$1:F$101,5,FALSE))&gt;1000,CD&lt;&gt;PD),"XXXXX",IFERROR(SUMIFS(D$2:D1253,J$2:J1253,J1253)-SUMIFS(E$2:E1253,J$2:J1253,J1253)+VLOOKUP(J1253,Master!B$1:F$101,5,FALSE),IF(H1253&gt;EOF,"","Balance"))),IF(H1253&gt;EOF,"","Balance"))</f>
        <v/>
      </c>
      <c r="H1253" s="265" t="str">
        <f ca="1">IFERROR(IF(COUNTIF(H$2:H1252,H1252)&gt;VLOOKUP(H1252,LC,2,FALSE),H1252+1,H1252),"")</f>
        <v/>
      </c>
      <c r="I1253" s="265" t="str">
        <f ca="1">IFERROR(VLOOKUP(H1253,IF(H1253=H1252,INDIRECT("JournalEntry!"&amp;JournalEntry!D$2214&amp;I1252+1&amp;JournalEntry!L$2214),INDIRECT("JournalEntry!"&amp;JournalEntry!C$2214)),2,FALSE),"")</f>
        <v/>
      </c>
      <c r="J1253" s="191" t="str">
        <f t="shared" ca="1" si="140"/>
        <v/>
      </c>
    </row>
    <row r="1254" spans="1:10">
      <c r="A1254" s="205" t="str">
        <f t="shared" ca="1" si="141"/>
        <v/>
      </c>
      <c r="B1254" s="203" t="str">
        <f t="shared" ca="1" si="142"/>
        <v/>
      </c>
      <c r="C1254" s="304" t="str">
        <f t="shared" ca="1" si="143"/>
        <v/>
      </c>
      <c r="D1254" s="192" t="str">
        <f t="shared" ca="1" si="144"/>
        <v/>
      </c>
      <c r="E1254" s="192" t="str">
        <f t="shared" ca="1" si="145"/>
        <v/>
      </c>
      <c r="F1254" s="193" t="str">
        <f t="shared" ca="1" si="146"/>
        <v/>
      </c>
      <c r="G1254" s="80" t="str">
        <f ca="1">IFERROR(IF(AND(ABS(SUMIFS(D$2:D1254,J$2:J1254,J1254)-SUMIFS(E$2:E1254,J$2:J1254,J1254)+VLOOKUP(J1254,Master!B$1:F$101,5,FALSE))&gt;1000,CD&lt;&gt;PD),"XXXXX",IFERROR(SUMIFS(D$2:D1254,J$2:J1254,J1254)-SUMIFS(E$2:E1254,J$2:J1254,J1254)+VLOOKUP(J1254,Master!B$1:F$101,5,FALSE),IF(H1254&gt;EOF,"","Balance"))),IF(H1254&gt;EOF,"","Balance"))</f>
        <v/>
      </c>
      <c r="H1254" s="265" t="str">
        <f ca="1">IFERROR(IF(COUNTIF(H$2:H1253,H1253)&gt;VLOOKUP(H1253,LC,2,FALSE),H1253+1,H1253),"")</f>
        <v/>
      </c>
      <c r="I1254" s="265" t="str">
        <f ca="1">IFERROR(VLOOKUP(H1254,IF(H1254=H1253,INDIRECT("JournalEntry!"&amp;JournalEntry!D$2214&amp;I1253+1&amp;JournalEntry!L$2214),INDIRECT("JournalEntry!"&amp;JournalEntry!C$2214)),2,FALSE),"")</f>
        <v/>
      </c>
      <c r="J1254" s="191" t="str">
        <f t="shared" ca="1" si="140"/>
        <v/>
      </c>
    </row>
    <row r="1255" spans="1:10">
      <c r="A1255" s="205" t="str">
        <f t="shared" ca="1" si="141"/>
        <v/>
      </c>
      <c r="B1255" s="203" t="str">
        <f t="shared" ca="1" si="142"/>
        <v/>
      </c>
      <c r="C1255" s="304" t="str">
        <f t="shared" ca="1" si="143"/>
        <v/>
      </c>
      <c r="D1255" s="192" t="str">
        <f t="shared" ca="1" si="144"/>
        <v/>
      </c>
      <c r="E1255" s="192" t="str">
        <f t="shared" ca="1" si="145"/>
        <v/>
      </c>
      <c r="F1255" s="193" t="str">
        <f t="shared" ca="1" si="146"/>
        <v/>
      </c>
      <c r="G1255" s="80" t="str">
        <f ca="1">IFERROR(IF(AND(ABS(SUMIFS(D$2:D1255,J$2:J1255,J1255)-SUMIFS(E$2:E1255,J$2:J1255,J1255)+VLOOKUP(J1255,Master!B$1:F$101,5,FALSE))&gt;1000,CD&lt;&gt;PD),"XXXXX",IFERROR(SUMIFS(D$2:D1255,J$2:J1255,J1255)-SUMIFS(E$2:E1255,J$2:J1255,J1255)+VLOOKUP(J1255,Master!B$1:F$101,5,FALSE),IF(H1255&gt;EOF,"","Balance"))),IF(H1255&gt;EOF,"","Balance"))</f>
        <v/>
      </c>
      <c r="H1255" s="265" t="str">
        <f ca="1">IFERROR(IF(COUNTIF(H$2:H1254,H1254)&gt;VLOOKUP(H1254,LC,2,FALSE),H1254+1,H1254),"")</f>
        <v/>
      </c>
      <c r="I1255" s="265" t="str">
        <f ca="1">IFERROR(VLOOKUP(H1255,IF(H1255=H1254,INDIRECT("JournalEntry!"&amp;JournalEntry!D$2214&amp;I1254+1&amp;JournalEntry!L$2214),INDIRECT("JournalEntry!"&amp;JournalEntry!C$2214)),2,FALSE),"")</f>
        <v/>
      </c>
      <c r="J1255" s="191" t="str">
        <f t="shared" ca="1" si="140"/>
        <v/>
      </c>
    </row>
    <row r="1256" spans="1:10">
      <c r="A1256" s="205" t="str">
        <f t="shared" ca="1" si="141"/>
        <v/>
      </c>
      <c r="B1256" s="203" t="str">
        <f t="shared" ca="1" si="142"/>
        <v/>
      </c>
      <c r="C1256" s="304" t="str">
        <f t="shared" ca="1" si="143"/>
        <v/>
      </c>
      <c r="D1256" s="192" t="str">
        <f t="shared" ca="1" si="144"/>
        <v/>
      </c>
      <c r="E1256" s="192" t="str">
        <f t="shared" ca="1" si="145"/>
        <v/>
      </c>
      <c r="F1256" s="193" t="str">
        <f t="shared" ca="1" si="146"/>
        <v/>
      </c>
      <c r="G1256" s="80" t="str">
        <f ca="1">IFERROR(IF(AND(ABS(SUMIFS(D$2:D1256,J$2:J1256,J1256)-SUMIFS(E$2:E1256,J$2:J1256,J1256)+VLOOKUP(J1256,Master!B$1:F$101,5,FALSE))&gt;1000,CD&lt;&gt;PD),"XXXXX",IFERROR(SUMIFS(D$2:D1256,J$2:J1256,J1256)-SUMIFS(E$2:E1256,J$2:J1256,J1256)+VLOOKUP(J1256,Master!B$1:F$101,5,FALSE),IF(H1256&gt;EOF,"","Balance"))),IF(H1256&gt;EOF,"","Balance"))</f>
        <v/>
      </c>
      <c r="H1256" s="265" t="str">
        <f ca="1">IFERROR(IF(COUNTIF(H$2:H1255,H1255)&gt;VLOOKUP(H1255,LC,2,FALSE),H1255+1,H1255),"")</f>
        <v/>
      </c>
      <c r="I1256" s="265" t="str">
        <f ca="1">IFERROR(VLOOKUP(H1256,IF(H1256=H1255,INDIRECT("JournalEntry!"&amp;JournalEntry!D$2214&amp;I1255+1&amp;JournalEntry!L$2214),INDIRECT("JournalEntry!"&amp;JournalEntry!C$2214)),2,FALSE),"")</f>
        <v/>
      </c>
      <c r="J1256" s="191" t="str">
        <f t="shared" ca="1" si="140"/>
        <v/>
      </c>
    </row>
    <row r="1257" spans="1:10">
      <c r="A1257" s="205" t="str">
        <f t="shared" ca="1" si="141"/>
        <v/>
      </c>
      <c r="B1257" s="203" t="str">
        <f t="shared" ca="1" si="142"/>
        <v/>
      </c>
      <c r="C1257" s="304" t="str">
        <f t="shared" ca="1" si="143"/>
        <v/>
      </c>
      <c r="D1257" s="192" t="str">
        <f t="shared" ca="1" si="144"/>
        <v/>
      </c>
      <c r="E1257" s="192" t="str">
        <f t="shared" ca="1" si="145"/>
        <v/>
      </c>
      <c r="F1257" s="193" t="str">
        <f t="shared" ca="1" si="146"/>
        <v/>
      </c>
      <c r="G1257" s="80" t="str">
        <f ca="1">IFERROR(IF(AND(ABS(SUMIFS(D$2:D1257,J$2:J1257,J1257)-SUMIFS(E$2:E1257,J$2:J1257,J1257)+VLOOKUP(J1257,Master!B$1:F$101,5,FALSE))&gt;1000,CD&lt;&gt;PD),"XXXXX",IFERROR(SUMIFS(D$2:D1257,J$2:J1257,J1257)-SUMIFS(E$2:E1257,J$2:J1257,J1257)+VLOOKUP(J1257,Master!B$1:F$101,5,FALSE),IF(H1257&gt;EOF,"","Balance"))),IF(H1257&gt;EOF,"","Balance"))</f>
        <v/>
      </c>
      <c r="H1257" s="265" t="str">
        <f ca="1">IFERROR(IF(COUNTIF(H$2:H1256,H1256)&gt;VLOOKUP(H1256,LC,2,FALSE),H1256+1,H1256),"")</f>
        <v/>
      </c>
      <c r="I1257" s="265" t="str">
        <f ca="1">IFERROR(VLOOKUP(H1257,IF(H1257=H1256,INDIRECT("JournalEntry!"&amp;JournalEntry!D$2214&amp;I1256+1&amp;JournalEntry!L$2214),INDIRECT("JournalEntry!"&amp;JournalEntry!C$2214)),2,FALSE),"")</f>
        <v/>
      </c>
      <c r="J1257" s="191" t="str">
        <f t="shared" ca="1" si="140"/>
        <v/>
      </c>
    </row>
    <row r="1258" spans="1:10">
      <c r="A1258" s="205" t="str">
        <f t="shared" ca="1" si="141"/>
        <v/>
      </c>
      <c r="B1258" s="203" t="str">
        <f t="shared" ca="1" si="142"/>
        <v/>
      </c>
      <c r="C1258" s="304" t="str">
        <f t="shared" ca="1" si="143"/>
        <v/>
      </c>
      <c r="D1258" s="192" t="str">
        <f t="shared" ca="1" si="144"/>
        <v/>
      </c>
      <c r="E1258" s="192" t="str">
        <f t="shared" ca="1" si="145"/>
        <v/>
      </c>
      <c r="F1258" s="193" t="str">
        <f t="shared" ca="1" si="146"/>
        <v/>
      </c>
      <c r="G1258" s="80" t="str">
        <f ca="1">IFERROR(IF(AND(ABS(SUMIFS(D$2:D1258,J$2:J1258,J1258)-SUMIFS(E$2:E1258,J$2:J1258,J1258)+VLOOKUP(J1258,Master!B$1:F$101,5,FALSE))&gt;1000,CD&lt;&gt;PD),"XXXXX",IFERROR(SUMIFS(D$2:D1258,J$2:J1258,J1258)-SUMIFS(E$2:E1258,J$2:J1258,J1258)+VLOOKUP(J1258,Master!B$1:F$101,5,FALSE),IF(H1258&gt;EOF,"","Balance"))),IF(H1258&gt;EOF,"","Balance"))</f>
        <v/>
      </c>
      <c r="H1258" s="265" t="str">
        <f ca="1">IFERROR(IF(COUNTIF(H$2:H1257,H1257)&gt;VLOOKUP(H1257,LC,2,FALSE),H1257+1,H1257),"")</f>
        <v/>
      </c>
      <c r="I1258" s="265" t="str">
        <f ca="1">IFERROR(VLOOKUP(H1258,IF(H1258=H1257,INDIRECT("JournalEntry!"&amp;JournalEntry!D$2214&amp;I1257+1&amp;JournalEntry!L$2214),INDIRECT("JournalEntry!"&amp;JournalEntry!C$2214)),2,FALSE),"")</f>
        <v/>
      </c>
      <c r="J1258" s="191" t="str">
        <f t="shared" ca="1" si="140"/>
        <v/>
      </c>
    </row>
    <row r="1259" spans="1:10">
      <c r="A1259" s="205" t="str">
        <f t="shared" ca="1" si="141"/>
        <v/>
      </c>
      <c r="B1259" s="203" t="str">
        <f t="shared" ca="1" si="142"/>
        <v/>
      </c>
      <c r="C1259" s="304" t="str">
        <f t="shared" ca="1" si="143"/>
        <v/>
      </c>
      <c r="D1259" s="192" t="str">
        <f t="shared" ca="1" si="144"/>
        <v/>
      </c>
      <c r="E1259" s="192" t="str">
        <f t="shared" ca="1" si="145"/>
        <v/>
      </c>
      <c r="F1259" s="193" t="str">
        <f t="shared" ca="1" si="146"/>
        <v/>
      </c>
      <c r="G1259" s="80" t="str">
        <f ca="1">IFERROR(IF(AND(ABS(SUMIFS(D$2:D1259,J$2:J1259,J1259)-SUMIFS(E$2:E1259,J$2:J1259,J1259)+VLOOKUP(J1259,Master!B$1:F$101,5,FALSE))&gt;1000,CD&lt;&gt;PD),"XXXXX",IFERROR(SUMIFS(D$2:D1259,J$2:J1259,J1259)-SUMIFS(E$2:E1259,J$2:J1259,J1259)+VLOOKUP(J1259,Master!B$1:F$101,5,FALSE),IF(H1259&gt;EOF,"","Balance"))),IF(H1259&gt;EOF,"","Balance"))</f>
        <v/>
      </c>
      <c r="H1259" s="265" t="str">
        <f ca="1">IFERROR(IF(COUNTIF(H$2:H1258,H1258)&gt;VLOOKUP(H1258,LC,2,FALSE),H1258+1,H1258),"")</f>
        <v/>
      </c>
      <c r="I1259" s="265" t="str">
        <f ca="1">IFERROR(VLOOKUP(H1259,IF(H1259=H1258,INDIRECT("JournalEntry!"&amp;JournalEntry!D$2214&amp;I1258+1&amp;JournalEntry!L$2214),INDIRECT("JournalEntry!"&amp;JournalEntry!C$2214)),2,FALSE),"")</f>
        <v/>
      </c>
      <c r="J1259" s="191" t="str">
        <f t="shared" ca="1" si="140"/>
        <v/>
      </c>
    </row>
    <row r="1260" spans="1:10">
      <c r="A1260" s="205" t="str">
        <f t="shared" ca="1" si="141"/>
        <v/>
      </c>
      <c r="B1260" s="203" t="str">
        <f t="shared" ca="1" si="142"/>
        <v/>
      </c>
      <c r="C1260" s="304" t="str">
        <f t="shared" ca="1" si="143"/>
        <v/>
      </c>
      <c r="D1260" s="192" t="str">
        <f t="shared" ca="1" si="144"/>
        <v/>
      </c>
      <c r="E1260" s="192" t="str">
        <f t="shared" ca="1" si="145"/>
        <v/>
      </c>
      <c r="F1260" s="193" t="str">
        <f t="shared" ca="1" si="146"/>
        <v/>
      </c>
      <c r="G1260" s="80" t="str">
        <f ca="1">IFERROR(IF(AND(ABS(SUMIFS(D$2:D1260,J$2:J1260,J1260)-SUMIFS(E$2:E1260,J$2:J1260,J1260)+VLOOKUP(J1260,Master!B$1:F$101,5,FALSE))&gt;1000,CD&lt;&gt;PD),"XXXXX",IFERROR(SUMIFS(D$2:D1260,J$2:J1260,J1260)-SUMIFS(E$2:E1260,J$2:J1260,J1260)+VLOOKUP(J1260,Master!B$1:F$101,5,FALSE),IF(H1260&gt;EOF,"","Balance"))),IF(H1260&gt;EOF,"","Balance"))</f>
        <v/>
      </c>
      <c r="H1260" s="265" t="str">
        <f ca="1">IFERROR(IF(COUNTIF(H$2:H1259,H1259)&gt;VLOOKUP(H1259,LC,2,FALSE),H1259+1,H1259),"")</f>
        <v/>
      </c>
      <c r="I1260" s="265" t="str">
        <f ca="1">IFERROR(VLOOKUP(H1260,IF(H1260=H1259,INDIRECT("JournalEntry!"&amp;JournalEntry!D$2214&amp;I1259+1&amp;JournalEntry!L$2214),INDIRECT("JournalEntry!"&amp;JournalEntry!C$2214)),2,FALSE),"")</f>
        <v/>
      </c>
      <c r="J1260" s="191" t="str">
        <f t="shared" ca="1" si="140"/>
        <v/>
      </c>
    </row>
    <row r="1261" spans="1:10">
      <c r="A1261" s="205" t="str">
        <f t="shared" ca="1" si="141"/>
        <v/>
      </c>
      <c r="B1261" s="203" t="str">
        <f t="shared" ca="1" si="142"/>
        <v/>
      </c>
      <c r="C1261" s="304" t="str">
        <f t="shared" ca="1" si="143"/>
        <v/>
      </c>
      <c r="D1261" s="192" t="str">
        <f t="shared" ca="1" si="144"/>
        <v/>
      </c>
      <c r="E1261" s="192" t="str">
        <f t="shared" ca="1" si="145"/>
        <v/>
      </c>
      <c r="F1261" s="193" t="str">
        <f t="shared" ca="1" si="146"/>
        <v/>
      </c>
      <c r="G1261" s="80" t="str">
        <f ca="1">IFERROR(IF(AND(ABS(SUMIFS(D$2:D1261,J$2:J1261,J1261)-SUMIFS(E$2:E1261,J$2:J1261,J1261)+VLOOKUP(J1261,Master!B$1:F$101,5,FALSE))&gt;1000,CD&lt;&gt;PD),"XXXXX",IFERROR(SUMIFS(D$2:D1261,J$2:J1261,J1261)-SUMIFS(E$2:E1261,J$2:J1261,J1261)+VLOOKUP(J1261,Master!B$1:F$101,5,FALSE),IF(H1261&gt;EOF,"","Balance"))),IF(H1261&gt;EOF,"","Balance"))</f>
        <v/>
      </c>
      <c r="H1261" s="265" t="str">
        <f ca="1">IFERROR(IF(COUNTIF(H$2:H1260,H1260)&gt;VLOOKUP(H1260,LC,2,FALSE),H1260+1,H1260),"")</f>
        <v/>
      </c>
      <c r="I1261" s="265" t="str">
        <f ca="1">IFERROR(VLOOKUP(H1261,IF(H1261=H1260,INDIRECT("JournalEntry!"&amp;JournalEntry!D$2214&amp;I1260+1&amp;JournalEntry!L$2214),INDIRECT("JournalEntry!"&amp;JournalEntry!C$2214)),2,FALSE),"")</f>
        <v/>
      </c>
      <c r="J1261" s="191" t="str">
        <f t="shared" ca="1" si="140"/>
        <v/>
      </c>
    </row>
    <row r="1262" spans="1:10">
      <c r="A1262" s="205" t="str">
        <f t="shared" ca="1" si="141"/>
        <v/>
      </c>
      <c r="B1262" s="203" t="str">
        <f t="shared" ca="1" si="142"/>
        <v/>
      </c>
      <c r="C1262" s="304" t="str">
        <f t="shared" ca="1" si="143"/>
        <v/>
      </c>
      <c r="D1262" s="192" t="str">
        <f t="shared" ca="1" si="144"/>
        <v/>
      </c>
      <c r="E1262" s="192" t="str">
        <f t="shared" ca="1" si="145"/>
        <v/>
      </c>
      <c r="F1262" s="193" t="str">
        <f t="shared" ca="1" si="146"/>
        <v/>
      </c>
      <c r="G1262" s="80" t="str">
        <f ca="1">IFERROR(IF(AND(ABS(SUMIFS(D$2:D1262,J$2:J1262,J1262)-SUMIFS(E$2:E1262,J$2:J1262,J1262)+VLOOKUP(J1262,Master!B$1:F$101,5,FALSE))&gt;1000,CD&lt;&gt;PD),"XXXXX",IFERROR(SUMIFS(D$2:D1262,J$2:J1262,J1262)-SUMIFS(E$2:E1262,J$2:J1262,J1262)+VLOOKUP(J1262,Master!B$1:F$101,5,FALSE),IF(H1262&gt;EOF,"","Balance"))),IF(H1262&gt;EOF,"","Balance"))</f>
        <v/>
      </c>
      <c r="H1262" s="265" t="str">
        <f ca="1">IFERROR(IF(COUNTIF(H$2:H1261,H1261)&gt;VLOOKUP(H1261,LC,2,FALSE),H1261+1,H1261),"")</f>
        <v/>
      </c>
      <c r="I1262" s="265" t="str">
        <f ca="1">IFERROR(VLOOKUP(H1262,IF(H1262=H1261,INDIRECT("JournalEntry!"&amp;JournalEntry!D$2214&amp;I1261+1&amp;JournalEntry!L$2214),INDIRECT("JournalEntry!"&amp;JournalEntry!C$2214)),2,FALSE),"")</f>
        <v/>
      </c>
      <c r="J1262" s="191" t="str">
        <f t="shared" ca="1" si="140"/>
        <v/>
      </c>
    </row>
    <row r="1263" spans="1:10">
      <c r="A1263" s="205" t="str">
        <f t="shared" ca="1" si="141"/>
        <v/>
      </c>
      <c r="B1263" s="203" t="str">
        <f t="shared" ca="1" si="142"/>
        <v/>
      </c>
      <c r="C1263" s="304" t="str">
        <f t="shared" ca="1" si="143"/>
        <v/>
      </c>
      <c r="D1263" s="192" t="str">
        <f t="shared" ca="1" si="144"/>
        <v/>
      </c>
      <c r="E1263" s="192" t="str">
        <f t="shared" ca="1" si="145"/>
        <v/>
      </c>
      <c r="F1263" s="193" t="str">
        <f t="shared" ca="1" si="146"/>
        <v/>
      </c>
      <c r="G1263" s="80" t="str">
        <f ca="1">IFERROR(IF(AND(ABS(SUMIFS(D$2:D1263,J$2:J1263,J1263)-SUMIFS(E$2:E1263,J$2:J1263,J1263)+VLOOKUP(J1263,Master!B$1:F$101,5,FALSE))&gt;1000,CD&lt;&gt;PD),"XXXXX",IFERROR(SUMIFS(D$2:D1263,J$2:J1263,J1263)-SUMIFS(E$2:E1263,J$2:J1263,J1263)+VLOOKUP(J1263,Master!B$1:F$101,5,FALSE),IF(H1263&gt;EOF,"","Balance"))),IF(H1263&gt;EOF,"","Balance"))</f>
        <v/>
      </c>
      <c r="H1263" s="265" t="str">
        <f ca="1">IFERROR(IF(COUNTIF(H$2:H1262,H1262)&gt;VLOOKUP(H1262,LC,2,FALSE),H1262+1,H1262),"")</f>
        <v/>
      </c>
      <c r="I1263" s="265" t="str">
        <f ca="1">IFERROR(VLOOKUP(H1263,IF(H1263=H1262,INDIRECT("JournalEntry!"&amp;JournalEntry!D$2214&amp;I1262+1&amp;JournalEntry!L$2214),INDIRECT("JournalEntry!"&amp;JournalEntry!C$2214)),2,FALSE),"")</f>
        <v/>
      </c>
      <c r="J1263" s="191" t="str">
        <f t="shared" ca="1" si="140"/>
        <v/>
      </c>
    </row>
    <row r="1264" spans="1:10">
      <c r="A1264" s="205" t="str">
        <f t="shared" ca="1" si="141"/>
        <v/>
      </c>
      <c r="B1264" s="203" t="str">
        <f t="shared" ca="1" si="142"/>
        <v/>
      </c>
      <c r="C1264" s="304" t="str">
        <f t="shared" ca="1" si="143"/>
        <v/>
      </c>
      <c r="D1264" s="192" t="str">
        <f t="shared" ca="1" si="144"/>
        <v/>
      </c>
      <c r="E1264" s="192" t="str">
        <f t="shared" ca="1" si="145"/>
        <v/>
      </c>
      <c r="F1264" s="193" t="str">
        <f t="shared" ca="1" si="146"/>
        <v/>
      </c>
      <c r="G1264" s="80" t="str">
        <f ca="1">IFERROR(IF(AND(ABS(SUMIFS(D$2:D1264,J$2:J1264,J1264)-SUMIFS(E$2:E1264,J$2:J1264,J1264)+VLOOKUP(J1264,Master!B$1:F$101,5,FALSE))&gt;1000,CD&lt;&gt;PD),"XXXXX",IFERROR(SUMIFS(D$2:D1264,J$2:J1264,J1264)-SUMIFS(E$2:E1264,J$2:J1264,J1264)+VLOOKUP(J1264,Master!B$1:F$101,5,FALSE),IF(H1264&gt;EOF,"","Balance"))),IF(H1264&gt;EOF,"","Balance"))</f>
        <v/>
      </c>
      <c r="H1264" s="265" t="str">
        <f ca="1">IFERROR(IF(COUNTIF(H$2:H1263,H1263)&gt;VLOOKUP(H1263,LC,2,FALSE),H1263+1,H1263),"")</f>
        <v/>
      </c>
      <c r="I1264" s="265" t="str">
        <f ca="1">IFERROR(VLOOKUP(H1264,IF(H1264=H1263,INDIRECT("JournalEntry!"&amp;JournalEntry!D$2214&amp;I1263+1&amp;JournalEntry!L$2214),INDIRECT("JournalEntry!"&amp;JournalEntry!C$2214)),2,FALSE),"")</f>
        <v/>
      </c>
      <c r="J1264" s="191" t="str">
        <f t="shared" ca="1" si="140"/>
        <v/>
      </c>
    </row>
    <row r="1265" spans="1:10">
      <c r="A1265" s="205" t="str">
        <f t="shared" ca="1" si="141"/>
        <v/>
      </c>
      <c r="B1265" s="203" t="str">
        <f t="shared" ca="1" si="142"/>
        <v/>
      </c>
      <c r="C1265" s="304" t="str">
        <f t="shared" ca="1" si="143"/>
        <v/>
      </c>
      <c r="D1265" s="192" t="str">
        <f t="shared" ca="1" si="144"/>
        <v/>
      </c>
      <c r="E1265" s="192" t="str">
        <f t="shared" ca="1" si="145"/>
        <v/>
      </c>
      <c r="F1265" s="193" t="str">
        <f t="shared" ca="1" si="146"/>
        <v/>
      </c>
      <c r="G1265" s="80" t="str">
        <f ca="1">IFERROR(IF(AND(ABS(SUMIFS(D$2:D1265,J$2:J1265,J1265)-SUMIFS(E$2:E1265,J$2:J1265,J1265)+VLOOKUP(J1265,Master!B$1:F$101,5,FALSE))&gt;1000,CD&lt;&gt;PD),"XXXXX",IFERROR(SUMIFS(D$2:D1265,J$2:J1265,J1265)-SUMIFS(E$2:E1265,J$2:J1265,J1265)+VLOOKUP(J1265,Master!B$1:F$101,5,FALSE),IF(H1265&gt;EOF,"","Balance"))),IF(H1265&gt;EOF,"","Balance"))</f>
        <v/>
      </c>
      <c r="H1265" s="265" t="str">
        <f ca="1">IFERROR(IF(COUNTIF(H$2:H1264,H1264)&gt;VLOOKUP(H1264,LC,2,FALSE),H1264+1,H1264),"")</f>
        <v/>
      </c>
      <c r="I1265" s="265" t="str">
        <f ca="1">IFERROR(VLOOKUP(H1265,IF(H1265=H1264,INDIRECT("JournalEntry!"&amp;JournalEntry!D$2214&amp;I1264+1&amp;JournalEntry!L$2214),INDIRECT("JournalEntry!"&amp;JournalEntry!C$2214)),2,FALSE),"")</f>
        <v/>
      </c>
      <c r="J1265" s="191" t="str">
        <f t="shared" ca="1" si="140"/>
        <v/>
      </c>
    </row>
    <row r="1266" spans="1:10">
      <c r="A1266" s="205" t="str">
        <f t="shared" ca="1" si="141"/>
        <v/>
      </c>
      <c r="B1266" s="203" t="str">
        <f t="shared" ca="1" si="142"/>
        <v/>
      </c>
      <c r="C1266" s="304" t="str">
        <f t="shared" ca="1" si="143"/>
        <v/>
      </c>
      <c r="D1266" s="192" t="str">
        <f t="shared" ca="1" si="144"/>
        <v/>
      </c>
      <c r="E1266" s="192" t="str">
        <f t="shared" ca="1" si="145"/>
        <v/>
      </c>
      <c r="F1266" s="193" t="str">
        <f t="shared" ca="1" si="146"/>
        <v/>
      </c>
      <c r="G1266" s="80" t="str">
        <f ca="1">IFERROR(IF(AND(ABS(SUMIFS(D$2:D1266,J$2:J1266,J1266)-SUMIFS(E$2:E1266,J$2:J1266,J1266)+VLOOKUP(J1266,Master!B$1:F$101,5,FALSE))&gt;1000,CD&lt;&gt;PD),"XXXXX",IFERROR(SUMIFS(D$2:D1266,J$2:J1266,J1266)-SUMIFS(E$2:E1266,J$2:J1266,J1266)+VLOOKUP(J1266,Master!B$1:F$101,5,FALSE),IF(H1266&gt;EOF,"","Balance"))),IF(H1266&gt;EOF,"","Balance"))</f>
        <v/>
      </c>
      <c r="H1266" s="265" t="str">
        <f ca="1">IFERROR(IF(COUNTIF(H$2:H1265,H1265)&gt;VLOOKUP(H1265,LC,2,FALSE),H1265+1,H1265),"")</f>
        <v/>
      </c>
      <c r="I1266" s="265" t="str">
        <f ca="1">IFERROR(VLOOKUP(H1266,IF(H1266=H1265,INDIRECT("JournalEntry!"&amp;JournalEntry!D$2214&amp;I1265+1&amp;JournalEntry!L$2214),INDIRECT("JournalEntry!"&amp;JournalEntry!C$2214)),2,FALSE),"")</f>
        <v/>
      </c>
      <c r="J1266" s="191" t="str">
        <f t="shared" ca="1" si="140"/>
        <v/>
      </c>
    </row>
    <row r="1267" spans="1:10">
      <c r="A1267" s="205" t="str">
        <f t="shared" ca="1" si="141"/>
        <v/>
      </c>
      <c r="B1267" s="203" t="str">
        <f t="shared" ca="1" si="142"/>
        <v/>
      </c>
      <c r="C1267" s="304" t="str">
        <f t="shared" ca="1" si="143"/>
        <v/>
      </c>
      <c r="D1267" s="192" t="str">
        <f t="shared" ca="1" si="144"/>
        <v/>
      </c>
      <c r="E1267" s="192" t="str">
        <f t="shared" ca="1" si="145"/>
        <v/>
      </c>
      <c r="F1267" s="193" t="str">
        <f t="shared" ca="1" si="146"/>
        <v/>
      </c>
      <c r="G1267" s="80" t="str">
        <f ca="1">IFERROR(IF(AND(ABS(SUMIFS(D$2:D1267,J$2:J1267,J1267)-SUMIFS(E$2:E1267,J$2:J1267,J1267)+VLOOKUP(J1267,Master!B$1:F$101,5,FALSE))&gt;1000,CD&lt;&gt;PD),"XXXXX",IFERROR(SUMIFS(D$2:D1267,J$2:J1267,J1267)-SUMIFS(E$2:E1267,J$2:J1267,J1267)+VLOOKUP(J1267,Master!B$1:F$101,5,FALSE),IF(H1267&gt;EOF,"","Balance"))),IF(H1267&gt;EOF,"","Balance"))</f>
        <v/>
      </c>
      <c r="H1267" s="265" t="str">
        <f ca="1">IFERROR(IF(COUNTIF(H$2:H1266,H1266)&gt;VLOOKUP(H1266,LC,2,FALSE),H1266+1,H1266),"")</f>
        <v/>
      </c>
      <c r="I1267" s="265" t="str">
        <f ca="1">IFERROR(VLOOKUP(H1267,IF(H1267=H1266,INDIRECT("JournalEntry!"&amp;JournalEntry!D$2214&amp;I1266+1&amp;JournalEntry!L$2214),INDIRECT("JournalEntry!"&amp;JournalEntry!C$2214)),2,FALSE),"")</f>
        <v/>
      </c>
      <c r="J1267" s="191" t="str">
        <f t="shared" ca="1" si="140"/>
        <v/>
      </c>
    </row>
    <row r="1268" spans="1:10">
      <c r="A1268" s="205" t="str">
        <f t="shared" ca="1" si="141"/>
        <v/>
      </c>
      <c r="B1268" s="203" t="str">
        <f t="shared" ca="1" si="142"/>
        <v/>
      </c>
      <c r="C1268" s="304" t="str">
        <f t="shared" ca="1" si="143"/>
        <v/>
      </c>
      <c r="D1268" s="192" t="str">
        <f t="shared" ca="1" si="144"/>
        <v/>
      </c>
      <c r="E1268" s="192" t="str">
        <f t="shared" ca="1" si="145"/>
        <v/>
      </c>
      <c r="F1268" s="193" t="str">
        <f t="shared" ca="1" si="146"/>
        <v/>
      </c>
      <c r="G1268" s="80" t="str">
        <f ca="1">IFERROR(IF(AND(ABS(SUMIFS(D$2:D1268,J$2:J1268,J1268)-SUMIFS(E$2:E1268,J$2:J1268,J1268)+VLOOKUP(J1268,Master!B$1:F$101,5,FALSE))&gt;1000,CD&lt;&gt;PD),"XXXXX",IFERROR(SUMIFS(D$2:D1268,J$2:J1268,J1268)-SUMIFS(E$2:E1268,J$2:J1268,J1268)+VLOOKUP(J1268,Master!B$1:F$101,5,FALSE),IF(H1268&gt;EOF,"","Balance"))),IF(H1268&gt;EOF,"","Balance"))</f>
        <v/>
      </c>
      <c r="H1268" s="265" t="str">
        <f ca="1">IFERROR(IF(COUNTIF(H$2:H1267,H1267)&gt;VLOOKUP(H1267,LC,2,FALSE),H1267+1,H1267),"")</f>
        <v/>
      </c>
      <c r="I1268" s="265" t="str">
        <f ca="1">IFERROR(VLOOKUP(H1268,IF(H1268=H1267,INDIRECT("JournalEntry!"&amp;JournalEntry!D$2214&amp;I1267+1&amp;JournalEntry!L$2214),INDIRECT("JournalEntry!"&amp;JournalEntry!C$2214)),2,FALSE),"")</f>
        <v/>
      </c>
      <c r="J1268" s="191" t="str">
        <f t="shared" ca="1" si="140"/>
        <v/>
      </c>
    </row>
    <row r="1269" spans="1:10">
      <c r="A1269" s="205" t="str">
        <f t="shared" ca="1" si="141"/>
        <v/>
      </c>
      <c r="B1269" s="203" t="str">
        <f t="shared" ca="1" si="142"/>
        <v/>
      </c>
      <c r="C1269" s="304" t="str">
        <f t="shared" ca="1" si="143"/>
        <v/>
      </c>
      <c r="D1269" s="192" t="str">
        <f t="shared" ca="1" si="144"/>
        <v/>
      </c>
      <c r="E1269" s="192" t="str">
        <f t="shared" ca="1" si="145"/>
        <v/>
      </c>
      <c r="F1269" s="193" t="str">
        <f t="shared" ca="1" si="146"/>
        <v/>
      </c>
      <c r="G1269" s="80" t="str">
        <f ca="1">IFERROR(IF(AND(ABS(SUMIFS(D$2:D1269,J$2:J1269,J1269)-SUMIFS(E$2:E1269,J$2:J1269,J1269)+VLOOKUP(J1269,Master!B$1:F$101,5,FALSE))&gt;1000,CD&lt;&gt;PD),"XXXXX",IFERROR(SUMIFS(D$2:D1269,J$2:J1269,J1269)-SUMIFS(E$2:E1269,J$2:J1269,J1269)+VLOOKUP(J1269,Master!B$1:F$101,5,FALSE),IF(H1269&gt;EOF,"","Balance"))),IF(H1269&gt;EOF,"","Balance"))</f>
        <v/>
      </c>
      <c r="H1269" s="265" t="str">
        <f ca="1">IFERROR(IF(COUNTIF(H$2:H1268,H1268)&gt;VLOOKUP(H1268,LC,2,FALSE),H1268+1,H1268),"")</f>
        <v/>
      </c>
      <c r="I1269" s="265" t="str">
        <f ca="1">IFERROR(VLOOKUP(H1269,IF(H1269=H1268,INDIRECT("JournalEntry!"&amp;JournalEntry!D$2214&amp;I1268+1&amp;JournalEntry!L$2214),INDIRECT("JournalEntry!"&amp;JournalEntry!C$2214)),2,FALSE),"")</f>
        <v/>
      </c>
      <c r="J1269" s="191" t="str">
        <f t="shared" ca="1" si="140"/>
        <v/>
      </c>
    </row>
    <row r="1270" spans="1:10">
      <c r="A1270" s="205" t="str">
        <f t="shared" ca="1" si="141"/>
        <v/>
      </c>
      <c r="B1270" s="203" t="str">
        <f t="shared" ca="1" si="142"/>
        <v/>
      </c>
      <c r="C1270" s="304" t="str">
        <f t="shared" ca="1" si="143"/>
        <v/>
      </c>
      <c r="D1270" s="192" t="str">
        <f t="shared" ca="1" si="144"/>
        <v/>
      </c>
      <c r="E1270" s="192" t="str">
        <f t="shared" ca="1" si="145"/>
        <v/>
      </c>
      <c r="F1270" s="193" t="str">
        <f t="shared" ca="1" si="146"/>
        <v/>
      </c>
      <c r="G1270" s="80" t="str">
        <f ca="1">IFERROR(IF(AND(ABS(SUMIFS(D$2:D1270,J$2:J1270,J1270)-SUMIFS(E$2:E1270,J$2:J1270,J1270)+VLOOKUP(J1270,Master!B$1:F$101,5,FALSE))&gt;1000,CD&lt;&gt;PD),"XXXXX",IFERROR(SUMIFS(D$2:D1270,J$2:J1270,J1270)-SUMIFS(E$2:E1270,J$2:J1270,J1270)+VLOOKUP(J1270,Master!B$1:F$101,5,FALSE),IF(H1270&gt;EOF,"","Balance"))),IF(H1270&gt;EOF,"","Balance"))</f>
        <v/>
      </c>
      <c r="H1270" s="265" t="str">
        <f ca="1">IFERROR(IF(COUNTIF(H$2:H1269,H1269)&gt;VLOOKUP(H1269,LC,2,FALSE),H1269+1,H1269),"")</f>
        <v/>
      </c>
      <c r="I1270" s="265" t="str">
        <f ca="1">IFERROR(VLOOKUP(H1270,IF(H1270=H1269,INDIRECT("JournalEntry!"&amp;JournalEntry!D$2214&amp;I1269+1&amp;JournalEntry!L$2214),INDIRECT("JournalEntry!"&amp;JournalEntry!C$2214)),2,FALSE),"")</f>
        <v/>
      </c>
      <c r="J1270" s="191" t="str">
        <f t="shared" ca="1" si="140"/>
        <v/>
      </c>
    </row>
    <row r="1271" spans="1:10">
      <c r="A1271" s="205" t="str">
        <f t="shared" ca="1" si="141"/>
        <v/>
      </c>
      <c r="B1271" s="203" t="str">
        <f t="shared" ca="1" si="142"/>
        <v/>
      </c>
      <c r="C1271" s="304" t="str">
        <f t="shared" ca="1" si="143"/>
        <v/>
      </c>
      <c r="D1271" s="192" t="str">
        <f t="shared" ca="1" si="144"/>
        <v/>
      </c>
      <c r="E1271" s="192" t="str">
        <f t="shared" ca="1" si="145"/>
        <v/>
      </c>
      <c r="F1271" s="193" t="str">
        <f t="shared" ca="1" si="146"/>
        <v/>
      </c>
      <c r="G1271" s="80" t="str">
        <f ca="1">IFERROR(IF(AND(ABS(SUMIFS(D$2:D1271,J$2:J1271,J1271)-SUMIFS(E$2:E1271,J$2:J1271,J1271)+VLOOKUP(J1271,Master!B$1:F$101,5,FALSE))&gt;1000,CD&lt;&gt;PD),"XXXXX",IFERROR(SUMIFS(D$2:D1271,J$2:J1271,J1271)-SUMIFS(E$2:E1271,J$2:J1271,J1271)+VLOOKUP(J1271,Master!B$1:F$101,5,FALSE),IF(H1271&gt;EOF,"","Balance"))),IF(H1271&gt;EOF,"","Balance"))</f>
        <v/>
      </c>
      <c r="H1271" s="265" t="str">
        <f ca="1">IFERROR(IF(COUNTIF(H$2:H1270,H1270)&gt;VLOOKUP(H1270,LC,2,FALSE),H1270+1,H1270),"")</f>
        <v/>
      </c>
      <c r="I1271" s="265" t="str">
        <f ca="1">IFERROR(VLOOKUP(H1271,IF(H1271=H1270,INDIRECT("JournalEntry!"&amp;JournalEntry!D$2214&amp;I1270+1&amp;JournalEntry!L$2214),INDIRECT("JournalEntry!"&amp;JournalEntry!C$2214)),2,FALSE),"")</f>
        <v/>
      </c>
      <c r="J1271" s="191" t="str">
        <f t="shared" ca="1" si="140"/>
        <v/>
      </c>
    </row>
    <row r="1272" spans="1:10">
      <c r="A1272" s="205" t="str">
        <f t="shared" ca="1" si="141"/>
        <v/>
      </c>
      <c r="B1272" s="203" t="str">
        <f t="shared" ca="1" si="142"/>
        <v/>
      </c>
      <c r="C1272" s="304" t="str">
        <f t="shared" ca="1" si="143"/>
        <v/>
      </c>
      <c r="D1272" s="192" t="str">
        <f t="shared" ca="1" si="144"/>
        <v/>
      </c>
      <c r="E1272" s="192" t="str">
        <f t="shared" ca="1" si="145"/>
        <v/>
      </c>
      <c r="F1272" s="193" t="str">
        <f t="shared" ca="1" si="146"/>
        <v/>
      </c>
      <c r="G1272" s="80" t="str">
        <f ca="1">IFERROR(IF(AND(ABS(SUMIFS(D$2:D1272,J$2:J1272,J1272)-SUMIFS(E$2:E1272,J$2:J1272,J1272)+VLOOKUP(J1272,Master!B$1:F$101,5,FALSE))&gt;1000,CD&lt;&gt;PD),"XXXXX",IFERROR(SUMIFS(D$2:D1272,J$2:J1272,J1272)-SUMIFS(E$2:E1272,J$2:J1272,J1272)+VLOOKUP(J1272,Master!B$1:F$101,5,FALSE),IF(H1272&gt;EOF,"","Balance"))),IF(H1272&gt;EOF,"","Balance"))</f>
        <v/>
      </c>
      <c r="H1272" s="265" t="str">
        <f ca="1">IFERROR(IF(COUNTIF(H$2:H1271,H1271)&gt;VLOOKUP(H1271,LC,2,FALSE),H1271+1,H1271),"")</f>
        <v/>
      </c>
      <c r="I1272" s="265" t="str">
        <f ca="1">IFERROR(VLOOKUP(H1272,IF(H1272=H1271,INDIRECT("JournalEntry!"&amp;JournalEntry!D$2214&amp;I1271+1&amp;JournalEntry!L$2214),INDIRECT("JournalEntry!"&amp;JournalEntry!C$2214)),2,FALSE),"")</f>
        <v/>
      </c>
      <c r="J1272" s="191" t="str">
        <f t="shared" ca="1" si="140"/>
        <v/>
      </c>
    </row>
    <row r="1273" spans="1:10">
      <c r="A1273" s="205" t="str">
        <f t="shared" ca="1" si="141"/>
        <v/>
      </c>
      <c r="B1273" s="203" t="str">
        <f t="shared" ca="1" si="142"/>
        <v/>
      </c>
      <c r="C1273" s="304" t="str">
        <f t="shared" ca="1" si="143"/>
        <v/>
      </c>
      <c r="D1273" s="192" t="str">
        <f t="shared" ca="1" si="144"/>
        <v/>
      </c>
      <c r="E1273" s="192" t="str">
        <f t="shared" ca="1" si="145"/>
        <v/>
      </c>
      <c r="F1273" s="193" t="str">
        <f t="shared" ca="1" si="146"/>
        <v/>
      </c>
      <c r="G1273" s="80" t="str">
        <f ca="1">IFERROR(IF(AND(ABS(SUMIFS(D$2:D1273,J$2:J1273,J1273)-SUMIFS(E$2:E1273,J$2:J1273,J1273)+VLOOKUP(J1273,Master!B$1:F$101,5,FALSE))&gt;1000,CD&lt;&gt;PD),"XXXXX",IFERROR(SUMIFS(D$2:D1273,J$2:J1273,J1273)-SUMIFS(E$2:E1273,J$2:J1273,J1273)+VLOOKUP(J1273,Master!B$1:F$101,5,FALSE),IF(H1273&gt;EOF,"","Balance"))),IF(H1273&gt;EOF,"","Balance"))</f>
        <v/>
      </c>
      <c r="H1273" s="265" t="str">
        <f ca="1">IFERROR(IF(COUNTIF(H$2:H1272,H1272)&gt;VLOOKUP(H1272,LC,2,FALSE),H1272+1,H1272),"")</f>
        <v/>
      </c>
      <c r="I1273" s="265" t="str">
        <f ca="1">IFERROR(VLOOKUP(H1273,IF(H1273=H1272,INDIRECT("JournalEntry!"&amp;JournalEntry!D$2214&amp;I1272+1&amp;JournalEntry!L$2214),INDIRECT("JournalEntry!"&amp;JournalEntry!C$2214)),2,FALSE),"")</f>
        <v/>
      </c>
      <c r="J1273" s="191" t="str">
        <f t="shared" ca="1" si="140"/>
        <v/>
      </c>
    </row>
    <row r="1274" spans="1:10">
      <c r="A1274" s="205" t="str">
        <f t="shared" ca="1" si="141"/>
        <v/>
      </c>
      <c r="B1274" s="203" t="str">
        <f t="shared" ca="1" si="142"/>
        <v/>
      </c>
      <c r="C1274" s="304" t="str">
        <f t="shared" ca="1" si="143"/>
        <v/>
      </c>
      <c r="D1274" s="192" t="str">
        <f t="shared" ca="1" si="144"/>
        <v/>
      </c>
      <c r="E1274" s="192" t="str">
        <f t="shared" ca="1" si="145"/>
        <v/>
      </c>
      <c r="F1274" s="193" t="str">
        <f t="shared" ca="1" si="146"/>
        <v/>
      </c>
      <c r="G1274" s="80" t="str">
        <f ca="1">IFERROR(IF(AND(ABS(SUMIFS(D$2:D1274,J$2:J1274,J1274)-SUMIFS(E$2:E1274,J$2:J1274,J1274)+VLOOKUP(J1274,Master!B$1:F$101,5,FALSE))&gt;1000,CD&lt;&gt;PD),"XXXXX",IFERROR(SUMIFS(D$2:D1274,J$2:J1274,J1274)-SUMIFS(E$2:E1274,J$2:J1274,J1274)+VLOOKUP(J1274,Master!B$1:F$101,5,FALSE),IF(H1274&gt;EOF,"","Balance"))),IF(H1274&gt;EOF,"","Balance"))</f>
        <v/>
      </c>
      <c r="H1274" s="265" t="str">
        <f ca="1">IFERROR(IF(COUNTIF(H$2:H1273,H1273)&gt;VLOOKUP(H1273,LC,2,FALSE),H1273+1,H1273),"")</f>
        <v/>
      </c>
      <c r="I1274" s="265" t="str">
        <f ca="1">IFERROR(VLOOKUP(H1274,IF(H1274=H1273,INDIRECT("JournalEntry!"&amp;JournalEntry!D$2214&amp;I1273+1&amp;JournalEntry!L$2214),INDIRECT("JournalEntry!"&amp;JournalEntry!C$2214)),2,FALSE),"")</f>
        <v/>
      </c>
      <c r="J1274" s="191" t="str">
        <f t="shared" ca="1" si="140"/>
        <v/>
      </c>
    </row>
    <row r="1275" spans="1:10">
      <c r="A1275" s="205" t="str">
        <f t="shared" ca="1" si="141"/>
        <v/>
      </c>
      <c r="B1275" s="203" t="str">
        <f t="shared" ca="1" si="142"/>
        <v/>
      </c>
      <c r="C1275" s="304" t="str">
        <f t="shared" ca="1" si="143"/>
        <v/>
      </c>
      <c r="D1275" s="192" t="str">
        <f t="shared" ca="1" si="144"/>
        <v/>
      </c>
      <c r="E1275" s="192" t="str">
        <f t="shared" ca="1" si="145"/>
        <v/>
      </c>
      <c r="F1275" s="193" t="str">
        <f t="shared" ca="1" si="146"/>
        <v/>
      </c>
      <c r="G1275" s="80" t="str">
        <f ca="1">IFERROR(IF(AND(ABS(SUMIFS(D$2:D1275,J$2:J1275,J1275)-SUMIFS(E$2:E1275,J$2:J1275,J1275)+VLOOKUP(J1275,Master!B$1:F$101,5,FALSE))&gt;1000,CD&lt;&gt;PD),"XXXXX",IFERROR(SUMIFS(D$2:D1275,J$2:J1275,J1275)-SUMIFS(E$2:E1275,J$2:J1275,J1275)+VLOOKUP(J1275,Master!B$1:F$101,5,FALSE),IF(H1275&gt;EOF,"","Balance"))),IF(H1275&gt;EOF,"","Balance"))</f>
        <v/>
      </c>
      <c r="H1275" s="265" t="str">
        <f ca="1">IFERROR(IF(COUNTIF(H$2:H1274,H1274)&gt;VLOOKUP(H1274,LC,2,FALSE),H1274+1,H1274),"")</f>
        <v/>
      </c>
      <c r="I1275" s="265" t="str">
        <f ca="1">IFERROR(VLOOKUP(H1275,IF(H1275=H1274,INDIRECT("JournalEntry!"&amp;JournalEntry!D$2214&amp;I1274+1&amp;JournalEntry!L$2214),INDIRECT("JournalEntry!"&amp;JournalEntry!C$2214)),2,FALSE),"")</f>
        <v/>
      </c>
      <c r="J1275" s="191" t="str">
        <f t="shared" ca="1" si="140"/>
        <v/>
      </c>
    </row>
    <row r="1276" spans="1:10">
      <c r="A1276" s="205" t="str">
        <f t="shared" ca="1" si="141"/>
        <v/>
      </c>
      <c r="B1276" s="203" t="str">
        <f t="shared" ca="1" si="142"/>
        <v/>
      </c>
      <c r="C1276" s="304" t="str">
        <f t="shared" ca="1" si="143"/>
        <v/>
      </c>
      <c r="D1276" s="192" t="str">
        <f t="shared" ca="1" si="144"/>
        <v/>
      </c>
      <c r="E1276" s="192" t="str">
        <f t="shared" ca="1" si="145"/>
        <v/>
      </c>
      <c r="F1276" s="193" t="str">
        <f t="shared" ca="1" si="146"/>
        <v/>
      </c>
      <c r="G1276" s="80" t="str">
        <f ca="1">IFERROR(IF(AND(ABS(SUMIFS(D$2:D1276,J$2:J1276,J1276)-SUMIFS(E$2:E1276,J$2:J1276,J1276)+VLOOKUP(J1276,Master!B$1:F$101,5,FALSE))&gt;1000,CD&lt;&gt;PD),"XXXXX",IFERROR(SUMIFS(D$2:D1276,J$2:J1276,J1276)-SUMIFS(E$2:E1276,J$2:J1276,J1276)+VLOOKUP(J1276,Master!B$1:F$101,5,FALSE),IF(H1276&gt;EOF,"","Balance"))),IF(H1276&gt;EOF,"","Balance"))</f>
        <v/>
      </c>
      <c r="H1276" s="265" t="str">
        <f ca="1">IFERROR(IF(COUNTIF(H$2:H1275,H1275)&gt;VLOOKUP(H1275,LC,2,FALSE),H1275+1,H1275),"")</f>
        <v/>
      </c>
      <c r="I1276" s="265" t="str">
        <f ca="1">IFERROR(VLOOKUP(H1276,IF(H1276=H1275,INDIRECT("JournalEntry!"&amp;JournalEntry!D$2214&amp;I1275+1&amp;JournalEntry!L$2214),INDIRECT("JournalEntry!"&amp;JournalEntry!C$2214)),2,FALSE),"")</f>
        <v/>
      </c>
      <c r="J1276" s="191" t="str">
        <f t="shared" ca="1" si="140"/>
        <v/>
      </c>
    </row>
    <row r="1277" spans="1:10">
      <c r="A1277" s="205" t="str">
        <f t="shared" ca="1" si="141"/>
        <v/>
      </c>
      <c r="B1277" s="203" t="str">
        <f t="shared" ca="1" si="142"/>
        <v/>
      </c>
      <c r="C1277" s="304" t="str">
        <f t="shared" ca="1" si="143"/>
        <v/>
      </c>
      <c r="D1277" s="192" t="str">
        <f t="shared" ca="1" si="144"/>
        <v/>
      </c>
      <c r="E1277" s="192" t="str">
        <f t="shared" ca="1" si="145"/>
        <v/>
      </c>
      <c r="F1277" s="193" t="str">
        <f t="shared" ca="1" si="146"/>
        <v/>
      </c>
      <c r="G1277" s="80" t="str">
        <f ca="1">IFERROR(IF(AND(ABS(SUMIFS(D$2:D1277,J$2:J1277,J1277)-SUMIFS(E$2:E1277,J$2:J1277,J1277)+VLOOKUP(J1277,Master!B$1:F$101,5,FALSE))&gt;1000,CD&lt;&gt;PD),"XXXXX",IFERROR(SUMIFS(D$2:D1277,J$2:J1277,J1277)-SUMIFS(E$2:E1277,J$2:J1277,J1277)+VLOOKUP(J1277,Master!B$1:F$101,5,FALSE),IF(H1277&gt;EOF,"","Balance"))),IF(H1277&gt;EOF,"","Balance"))</f>
        <v/>
      </c>
      <c r="H1277" s="265" t="str">
        <f ca="1">IFERROR(IF(COUNTIF(H$2:H1276,H1276)&gt;VLOOKUP(H1276,LC,2,FALSE),H1276+1,H1276),"")</f>
        <v/>
      </c>
      <c r="I1277" s="265" t="str">
        <f ca="1">IFERROR(VLOOKUP(H1277,IF(H1277=H1276,INDIRECT("JournalEntry!"&amp;JournalEntry!D$2214&amp;I1276+1&amp;JournalEntry!L$2214),INDIRECT("JournalEntry!"&amp;JournalEntry!C$2214)),2,FALSE),"")</f>
        <v/>
      </c>
      <c r="J1277" s="191" t="str">
        <f t="shared" ca="1" si="140"/>
        <v/>
      </c>
    </row>
    <row r="1278" spans="1:10">
      <c r="A1278" s="205" t="str">
        <f t="shared" ca="1" si="141"/>
        <v/>
      </c>
      <c r="B1278" s="203" t="str">
        <f t="shared" ca="1" si="142"/>
        <v/>
      </c>
      <c r="C1278" s="304" t="str">
        <f t="shared" ca="1" si="143"/>
        <v/>
      </c>
      <c r="D1278" s="192" t="str">
        <f t="shared" ca="1" si="144"/>
        <v/>
      </c>
      <c r="E1278" s="192" t="str">
        <f t="shared" ca="1" si="145"/>
        <v/>
      </c>
      <c r="F1278" s="193" t="str">
        <f t="shared" ca="1" si="146"/>
        <v/>
      </c>
      <c r="G1278" s="80" t="str">
        <f ca="1">IFERROR(IF(AND(ABS(SUMIFS(D$2:D1278,J$2:J1278,J1278)-SUMIFS(E$2:E1278,J$2:J1278,J1278)+VLOOKUP(J1278,Master!B$1:F$101,5,FALSE))&gt;1000,CD&lt;&gt;PD),"XXXXX",IFERROR(SUMIFS(D$2:D1278,J$2:J1278,J1278)-SUMIFS(E$2:E1278,J$2:J1278,J1278)+VLOOKUP(J1278,Master!B$1:F$101,5,FALSE),IF(H1278&gt;EOF,"","Balance"))),IF(H1278&gt;EOF,"","Balance"))</f>
        <v/>
      </c>
      <c r="H1278" s="265" t="str">
        <f ca="1">IFERROR(IF(COUNTIF(H$2:H1277,H1277)&gt;VLOOKUP(H1277,LC,2,FALSE),H1277+1,H1277),"")</f>
        <v/>
      </c>
      <c r="I1278" s="265" t="str">
        <f ca="1">IFERROR(VLOOKUP(H1278,IF(H1278=H1277,INDIRECT("JournalEntry!"&amp;JournalEntry!D$2214&amp;I1277+1&amp;JournalEntry!L$2214),INDIRECT("JournalEntry!"&amp;JournalEntry!C$2214)),2,FALSE),"")</f>
        <v/>
      </c>
      <c r="J1278" s="191" t="str">
        <f t="shared" ca="1" si="140"/>
        <v/>
      </c>
    </row>
    <row r="1279" spans="1:10">
      <c r="A1279" s="205" t="str">
        <f t="shared" ca="1" si="141"/>
        <v/>
      </c>
      <c r="B1279" s="203" t="str">
        <f t="shared" ca="1" si="142"/>
        <v/>
      </c>
      <c r="C1279" s="304" t="str">
        <f t="shared" ca="1" si="143"/>
        <v/>
      </c>
      <c r="D1279" s="192" t="str">
        <f t="shared" ca="1" si="144"/>
        <v/>
      </c>
      <c r="E1279" s="192" t="str">
        <f t="shared" ca="1" si="145"/>
        <v/>
      </c>
      <c r="F1279" s="193" t="str">
        <f t="shared" ca="1" si="146"/>
        <v/>
      </c>
      <c r="G1279" s="80" t="str">
        <f ca="1">IFERROR(IF(AND(ABS(SUMIFS(D$2:D1279,J$2:J1279,J1279)-SUMIFS(E$2:E1279,J$2:J1279,J1279)+VLOOKUP(J1279,Master!B$1:F$101,5,FALSE))&gt;1000,CD&lt;&gt;PD),"XXXXX",IFERROR(SUMIFS(D$2:D1279,J$2:J1279,J1279)-SUMIFS(E$2:E1279,J$2:J1279,J1279)+VLOOKUP(J1279,Master!B$1:F$101,5,FALSE),IF(H1279&gt;EOF,"","Balance"))),IF(H1279&gt;EOF,"","Balance"))</f>
        <v/>
      </c>
      <c r="H1279" s="265" t="str">
        <f ca="1">IFERROR(IF(COUNTIF(H$2:H1278,H1278)&gt;VLOOKUP(H1278,LC,2,FALSE),H1278+1,H1278),"")</f>
        <v/>
      </c>
      <c r="I1279" s="265" t="str">
        <f ca="1">IFERROR(VLOOKUP(H1279,IF(H1279=H1278,INDIRECT("JournalEntry!"&amp;JournalEntry!D$2214&amp;I1278+1&amp;JournalEntry!L$2214),INDIRECT("JournalEntry!"&amp;JournalEntry!C$2214)),2,FALSE),"")</f>
        <v/>
      </c>
      <c r="J1279" s="191" t="str">
        <f t="shared" ca="1" si="140"/>
        <v/>
      </c>
    </row>
    <row r="1280" spans="1:10">
      <c r="A1280" s="205" t="str">
        <f t="shared" ca="1" si="141"/>
        <v/>
      </c>
      <c r="B1280" s="203" t="str">
        <f t="shared" ca="1" si="142"/>
        <v/>
      </c>
      <c r="C1280" s="304" t="str">
        <f t="shared" ca="1" si="143"/>
        <v/>
      </c>
      <c r="D1280" s="192" t="str">
        <f t="shared" ca="1" si="144"/>
        <v/>
      </c>
      <c r="E1280" s="192" t="str">
        <f t="shared" ca="1" si="145"/>
        <v/>
      </c>
      <c r="F1280" s="193" t="str">
        <f t="shared" ca="1" si="146"/>
        <v/>
      </c>
      <c r="G1280" s="80" t="str">
        <f ca="1">IFERROR(IF(AND(ABS(SUMIFS(D$2:D1280,J$2:J1280,J1280)-SUMIFS(E$2:E1280,J$2:J1280,J1280)+VLOOKUP(J1280,Master!B$1:F$101,5,FALSE))&gt;1000,CD&lt;&gt;PD),"XXXXX",IFERROR(SUMIFS(D$2:D1280,J$2:J1280,J1280)-SUMIFS(E$2:E1280,J$2:J1280,J1280)+VLOOKUP(J1280,Master!B$1:F$101,5,FALSE),IF(H1280&gt;EOF,"","Balance"))),IF(H1280&gt;EOF,"","Balance"))</f>
        <v/>
      </c>
      <c r="H1280" s="265" t="str">
        <f ca="1">IFERROR(IF(COUNTIF(H$2:H1279,H1279)&gt;VLOOKUP(H1279,LC,2,FALSE),H1279+1,H1279),"")</f>
        <v/>
      </c>
      <c r="I1280" s="265" t="str">
        <f ca="1">IFERROR(VLOOKUP(H1280,IF(H1280=H1279,INDIRECT("JournalEntry!"&amp;JournalEntry!D$2214&amp;I1279+1&amp;JournalEntry!L$2214),INDIRECT("JournalEntry!"&amp;JournalEntry!C$2214)),2,FALSE),"")</f>
        <v/>
      </c>
      <c r="J1280" s="191" t="str">
        <f t="shared" ca="1" si="140"/>
        <v/>
      </c>
    </row>
    <row r="1281" spans="1:10">
      <c r="A1281" s="205" t="str">
        <f t="shared" ca="1" si="141"/>
        <v/>
      </c>
      <c r="B1281" s="203" t="str">
        <f t="shared" ca="1" si="142"/>
        <v/>
      </c>
      <c r="C1281" s="304" t="str">
        <f t="shared" ca="1" si="143"/>
        <v/>
      </c>
      <c r="D1281" s="192" t="str">
        <f t="shared" ca="1" si="144"/>
        <v/>
      </c>
      <c r="E1281" s="192" t="str">
        <f t="shared" ca="1" si="145"/>
        <v/>
      </c>
      <c r="F1281" s="193" t="str">
        <f t="shared" ca="1" si="146"/>
        <v/>
      </c>
      <c r="G1281" s="80" t="str">
        <f ca="1">IFERROR(IF(AND(ABS(SUMIFS(D$2:D1281,J$2:J1281,J1281)-SUMIFS(E$2:E1281,J$2:J1281,J1281)+VLOOKUP(J1281,Master!B$1:F$101,5,FALSE))&gt;1000,CD&lt;&gt;PD),"XXXXX",IFERROR(SUMIFS(D$2:D1281,J$2:J1281,J1281)-SUMIFS(E$2:E1281,J$2:J1281,J1281)+VLOOKUP(J1281,Master!B$1:F$101,5,FALSE),IF(H1281&gt;EOF,"","Balance"))),IF(H1281&gt;EOF,"","Balance"))</f>
        <v/>
      </c>
      <c r="H1281" s="265" t="str">
        <f ca="1">IFERROR(IF(COUNTIF(H$2:H1280,H1280)&gt;VLOOKUP(H1280,LC,2,FALSE),H1280+1,H1280),"")</f>
        <v/>
      </c>
      <c r="I1281" s="265" t="str">
        <f ca="1">IFERROR(VLOOKUP(H1281,IF(H1281=H1280,INDIRECT("JournalEntry!"&amp;JournalEntry!D$2214&amp;I1280+1&amp;JournalEntry!L$2214),INDIRECT("JournalEntry!"&amp;JournalEntry!C$2214)),2,FALSE),"")</f>
        <v/>
      </c>
      <c r="J1281" s="191" t="str">
        <f t="shared" ca="1" si="140"/>
        <v/>
      </c>
    </row>
    <row r="1282" spans="1:10">
      <c r="A1282" s="205" t="str">
        <f t="shared" ca="1" si="141"/>
        <v/>
      </c>
      <c r="B1282" s="203" t="str">
        <f t="shared" ca="1" si="142"/>
        <v/>
      </c>
      <c r="C1282" s="304" t="str">
        <f t="shared" ca="1" si="143"/>
        <v/>
      </c>
      <c r="D1282" s="192" t="str">
        <f t="shared" ca="1" si="144"/>
        <v/>
      </c>
      <c r="E1282" s="192" t="str">
        <f t="shared" ca="1" si="145"/>
        <v/>
      </c>
      <c r="F1282" s="193" t="str">
        <f t="shared" ca="1" si="146"/>
        <v/>
      </c>
      <c r="G1282" s="80" t="str">
        <f ca="1">IFERROR(IF(AND(ABS(SUMIFS(D$2:D1282,J$2:J1282,J1282)-SUMIFS(E$2:E1282,J$2:J1282,J1282)+VLOOKUP(J1282,Master!B$1:F$101,5,FALSE))&gt;1000,CD&lt;&gt;PD),"XXXXX",IFERROR(SUMIFS(D$2:D1282,J$2:J1282,J1282)-SUMIFS(E$2:E1282,J$2:J1282,J1282)+VLOOKUP(J1282,Master!B$1:F$101,5,FALSE),IF(H1282&gt;EOF,"","Balance"))),IF(H1282&gt;EOF,"","Balance"))</f>
        <v/>
      </c>
      <c r="H1282" s="265" t="str">
        <f ca="1">IFERROR(IF(COUNTIF(H$2:H1281,H1281)&gt;VLOOKUP(H1281,LC,2,FALSE),H1281+1,H1281),"")</f>
        <v/>
      </c>
      <c r="I1282" s="265" t="str">
        <f ca="1">IFERROR(VLOOKUP(H1282,IF(H1282=H1281,INDIRECT("JournalEntry!"&amp;JournalEntry!D$2214&amp;I1281+1&amp;JournalEntry!L$2214),INDIRECT("JournalEntry!"&amp;JournalEntry!C$2214)),2,FALSE),"")</f>
        <v/>
      </c>
      <c r="J1282" s="191" t="str">
        <f t="shared" ref="J1282:J1345" ca="1" si="147">IFERROR(INDIRECT("JournalEntry!c"&amp;I1282),IF(H1282&gt;EOF,"","Ledger"))</f>
        <v/>
      </c>
    </row>
    <row r="1283" spans="1:10">
      <c r="A1283" s="205" t="str">
        <f t="shared" ca="1" si="141"/>
        <v/>
      </c>
      <c r="B1283" s="203" t="str">
        <f t="shared" ca="1" si="142"/>
        <v/>
      </c>
      <c r="C1283" s="304" t="str">
        <f t="shared" ca="1" si="143"/>
        <v/>
      </c>
      <c r="D1283" s="192" t="str">
        <f t="shared" ca="1" si="144"/>
        <v/>
      </c>
      <c r="E1283" s="192" t="str">
        <f t="shared" ca="1" si="145"/>
        <v/>
      </c>
      <c r="F1283" s="193" t="str">
        <f t="shared" ca="1" si="146"/>
        <v/>
      </c>
      <c r="G1283" s="80" t="str">
        <f ca="1">IFERROR(IF(AND(ABS(SUMIFS(D$2:D1283,J$2:J1283,J1283)-SUMIFS(E$2:E1283,J$2:J1283,J1283)+VLOOKUP(J1283,Master!B$1:F$101,5,FALSE))&gt;1000,CD&lt;&gt;PD),"XXXXX",IFERROR(SUMIFS(D$2:D1283,J$2:J1283,J1283)-SUMIFS(E$2:E1283,J$2:J1283,J1283)+VLOOKUP(J1283,Master!B$1:F$101,5,FALSE),IF(H1283&gt;EOF,"","Balance"))),IF(H1283&gt;EOF,"","Balance"))</f>
        <v/>
      </c>
      <c r="H1283" s="265" t="str">
        <f ca="1">IFERROR(IF(COUNTIF(H$2:H1282,H1282)&gt;VLOOKUP(H1282,LC,2,FALSE),H1282+1,H1282),"")</f>
        <v/>
      </c>
      <c r="I1283" s="265" t="str">
        <f ca="1">IFERROR(VLOOKUP(H1283,IF(H1283=H1282,INDIRECT("JournalEntry!"&amp;JournalEntry!D$2214&amp;I1282+1&amp;JournalEntry!L$2214),INDIRECT("JournalEntry!"&amp;JournalEntry!C$2214)),2,FALSE),"")</f>
        <v/>
      </c>
      <c r="J1283" s="191" t="str">
        <f t="shared" ca="1" si="147"/>
        <v/>
      </c>
    </row>
    <row r="1284" spans="1:10">
      <c r="A1284" s="205" t="str">
        <f t="shared" ca="1" si="141"/>
        <v/>
      </c>
      <c r="B1284" s="203" t="str">
        <f t="shared" ca="1" si="142"/>
        <v/>
      </c>
      <c r="C1284" s="304" t="str">
        <f t="shared" ca="1" si="143"/>
        <v/>
      </c>
      <c r="D1284" s="192" t="str">
        <f t="shared" ca="1" si="144"/>
        <v/>
      </c>
      <c r="E1284" s="192" t="str">
        <f t="shared" ca="1" si="145"/>
        <v/>
      </c>
      <c r="F1284" s="193" t="str">
        <f t="shared" ca="1" si="146"/>
        <v/>
      </c>
      <c r="G1284" s="80" t="str">
        <f ca="1">IFERROR(IF(AND(ABS(SUMIFS(D$2:D1284,J$2:J1284,J1284)-SUMIFS(E$2:E1284,J$2:J1284,J1284)+VLOOKUP(J1284,Master!B$1:F$101,5,FALSE))&gt;1000,CD&lt;&gt;PD),"XXXXX",IFERROR(SUMIFS(D$2:D1284,J$2:J1284,J1284)-SUMIFS(E$2:E1284,J$2:J1284,J1284)+VLOOKUP(J1284,Master!B$1:F$101,5,FALSE),IF(H1284&gt;EOF,"","Balance"))),IF(H1284&gt;EOF,"","Balance"))</f>
        <v/>
      </c>
      <c r="H1284" s="265" t="str">
        <f ca="1">IFERROR(IF(COUNTIF(H$2:H1283,H1283)&gt;VLOOKUP(H1283,LC,2,FALSE),H1283+1,H1283),"")</f>
        <v/>
      </c>
      <c r="I1284" s="265" t="str">
        <f ca="1">IFERROR(VLOOKUP(H1284,IF(H1284=H1283,INDIRECT("JournalEntry!"&amp;JournalEntry!D$2214&amp;I1283+1&amp;JournalEntry!L$2214),INDIRECT("JournalEntry!"&amp;JournalEntry!C$2214)),2,FALSE),"")</f>
        <v/>
      </c>
      <c r="J1284" s="191" t="str">
        <f t="shared" ca="1" si="147"/>
        <v/>
      </c>
    </row>
    <row r="1285" spans="1:10">
      <c r="A1285" s="205" t="str">
        <f t="shared" ca="1" si="141"/>
        <v/>
      </c>
      <c r="B1285" s="203" t="str">
        <f t="shared" ca="1" si="142"/>
        <v/>
      </c>
      <c r="C1285" s="304" t="str">
        <f t="shared" ca="1" si="143"/>
        <v/>
      </c>
      <c r="D1285" s="192" t="str">
        <f t="shared" ca="1" si="144"/>
        <v/>
      </c>
      <c r="E1285" s="192" t="str">
        <f t="shared" ca="1" si="145"/>
        <v/>
      </c>
      <c r="F1285" s="193" t="str">
        <f t="shared" ca="1" si="146"/>
        <v/>
      </c>
      <c r="G1285" s="80" t="str">
        <f ca="1">IFERROR(IF(AND(ABS(SUMIFS(D$2:D1285,J$2:J1285,J1285)-SUMIFS(E$2:E1285,J$2:J1285,J1285)+VLOOKUP(J1285,Master!B$1:F$101,5,FALSE))&gt;1000,CD&lt;&gt;PD),"XXXXX",IFERROR(SUMIFS(D$2:D1285,J$2:J1285,J1285)-SUMIFS(E$2:E1285,J$2:J1285,J1285)+VLOOKUP(J1285,Master!B$1:F$101,5,FALSE),IF(H1285&gt;EOF,"","Balance"))),IF(H1285&gt;EOF,"","Balance"))</f>
        <v/>
      </c>
      <c r="H1285" s="265" t="str">
        <f ca="1">IFERROR(IF(COUNTIF(H$2:H1284,H1284)&gt;VLOOKUP(H1284,LC,2,FALSE),H1284+1,H1284),"")</f>
        <v/>
      </c>
      <c r="I1285" s="265" t="str">
        <f ca="1">IFERROR(VLOOKUP(H1285,IF(H1285=H1284,INDIRECT("JournalEntry!"&amp;JournalEntry!D$2214&amp;I1284+1&amp;JournalEntry!L$2214),INDIRECT("JournalEntry!"&amp;JournalEntry!C$2214)),2,FALSE),"")</f>
        <v/>
      </c>
      <c r="J1285" s="191" t="str">
        <f t="shared" ca="1" si="147"/>
        <v/>
      </c>
    </row>
    <row r="1286" spans="1:10">
      <c r="A1286" s="205" t="str">
        <f t="shared" ca="1" si="141"/>
        <v/>
      </c>
      <c r="B1286" s="203" t="str">
        <f t="shared" ca="1" si="142"/>
        <v/>
      </c>
      <c r="C1286" s="304" t="str">
        <f t="shared" ca="1" si="143"/>
        <v/>
      </c>
      <c r="D1286" s="192" t="str">
        <f t="shared" ca="1" si="144"/>
        <v/>
      </c>
      <c r="E1286" s="192" t="str">
        <f t="shared" ca="1" si="145"/>
        <v/>
      </c>
      <c r="F1286" s="193" t="str">
        <f t="shared" ca="1" si="146"/>
        <v/>
      </c>
      <c r="G1286" s="80" t="str">
        <f ca="1">IFERROR(IF(AND(ABS(SUMIFS(D$2:D1286,J$2:J1286,J1286)-SUMIFS(E$2:E1286,J$2:J1286,J1286)+VLOOKUP(J1286,Master!B$1:F$101,5,FALSE))&gt;1000,CD&lt;&gt;PD),"XXXXX",IFERROR(SUMIFS(D$2:D1286,J$2:J1286,J1286)-SUMIFS(E$2:E1286,J$2:J1286,J1286)+VLOOKUP(J1286,Master!B$1:F$101,5,FALSE),IF(H1286&gt;EOF,"","Balance"))),IF(H1286&gt;EOF,"","Balance"))</f>
        <v/>
      </c>
      <c r="H1286" s="265" t="str">
        <f ca="1">IFERROR(IF(COUNTIF(H$2:H1285,H1285)&gt;VLOOKUP(H1285,LC,2,FALSE),H1285+1,H1285),"")</f>
        <v/>
      </c>
      <c r="I1286" s="265" t="str">
        <f ca="1">IFERROR(VLOOKUP(H1286,IF(H1286=H1285,INDIRECT("JournalEntry!"&amp;JournalEntry!D$2214&amp;I1285+1&amp;JournalEntry!L$2214),INDIRECT("JournalEntry!"&amp;JournalEntry!C$2214)),2,FALSE),"")</f>
        <v/>
      </c>
      <c r="J1286" s="191" t="str">
        <f t="shared" ca="1" si="147"/>
        <v/>
      </c>
    </row>
    <row r="1287" spans="1:10">
      <c r="A1287" s="205" t="str">
        <f t="shared" ca="1" si="141"/>
        <v/>
      </c>
      <c r="B1287" s="203" t="str">
        <f t="shared" ca="1" si="142"/>
        <v/>
      </c>
      <c r="C1287" s="304" t="str">
        <f t="shared" ca="1" si="143"/>
        <v/>
      </c>
      <c r="D1287" s="192" t="str">
        <f t="shared" ca="1" si="144"/>
        <v/>
      </c>
      <c r="E1287" s="192" t="str">
        <f t="shared" ca="1" si="145"/>
        <v/>
      </c>
      <c r="F1287" s="193" t="str">
        <f t="shared" ca="1" si="146"/>
        <v/>
      </c>
      <c r="G1287" s="80" t="str">
        <f ca="1">IFERROR(IF(AND(ABS(SUMIFS(D$2:D1287,J$2:J1287,J1287)-SUMIFS(E$2:E1287,J$2:J1287,J1287)+VLOOKUP(J1287,Master!B$1:F$101,5,FALSE))&gt;1000,CD&lt;&gt;PD),"XXXXX",IFERROR(SUMIFS(D$2:D1287,J$2:J1287,J1287)-SUMIFS(E$2:E1287,J$2:J1287,J1287)+VLOOKUP(J1287,Master!B$1:F$101,5,FALSE),IF(H1287&gt;EOF,"","Balance"))),IF(H1287&gt;EOF,"","Balance"))</f>
        <v/>
      </c>
      <c r="H1287" s="265" t="str">
        <f ca="1">IFERROR(IF(COUNTIF(H$2:H1286,H1286)&gt;VLOOKUP(H1286,LC,2,FALSE),H1286+1,H1286),"")</f>
        <v/>
      </c>
      <c r="I1287" s="265" t="str">
        <f ca="1">IFERROR(VLOOKUP(H1287,IF(H1287=H1286,INDIRECT("JournalEntry!"&amp;JournalEntry!D$2214&amp;I1286+1&amp;JournalEntry!L$2214),INDIRECT("JournalEntry!"&amp;JournalEntry!C$2214)),2,FALSE),"")</f>
        <v/>
      </c>
      <c r="J1287" s="191" t="str">
        <f t="shared" ca="1" si="147"/>
        <v/>
      </c>
    </row>
    <row r="1288" spans="1:10">
      <c r="A1288" s="205" t="str">
        <f t="shared" ca="1" si="141"/>
        <v/>
      </c>
      <c r="B1288" s="203" t="str">
        <f t="shared" ca="1" si="142"/>
        <v/>
      </c>
      <c r="C1288" s="304" t="str">
        <f t="shared" ca="1" si="143"/>
        <v/>
      </c>
      <c r="D1288" s="192" t="str">
        <f t="shared" ca="1" si="144"/>
        <v/>
      </c>
      <c r="E1288" s="192" t="str">
        <f t="shared" ca="1" si="145"/>
        <v/>
      </c>
      <c r="F1288" s="193" t="str">
        <f t="shared" ca="1" si="146"/>
        <v/>
      </c>
      <c r="G1288" s="80" t="str">
        <f ca="1">IFERROR(IF(AND(ABS(SUMIFS(D$2:D1288,J$2:J1288,J1288)-SUMIFS(E$2:E1288,J$2:J1288,J1288)+VLOOKUP(J1288,Master!B$1:F$101,5,FALSE))&gt;1000,CD&lt;&gt;PD),"XXXXX",IFERROR(SUMIFS(D$2:D1288,J$2:J1288,J1288)-SUMIFS(E$2:E1288,J$2:J1288,J1288)+VLOOKUP(J1288,Master!B$1:F$101,5,FALSE),IF(H1288&gt;EOF,"","Balance"))),IF(H1288&gt;EOF,"","Balance"))</f>
        <v/>
      </c>
      <c r="H1288" s="265" t="str">
        <f ca="1">IFERROR(IF(COUNTIF(H$2:H1287,H1287)&gt;VLOOKUP(H1287,LC,2,FALSE),H1287+1,H1287),"")</f>
        <v/>
      </c>
      <c r="I1288" s="265" t="str">
        <f ca="1">IFERROR(VLOOKUP(H1288,IF(H1288=H1287,INDIRECT("JournalEntry!"&amp;JournalEntry!D$2214&amp;I1287+1&amp;JournalEntry!L$2214),INDIRECT("JournalEntry!"&amp;JournalEntry!C$2214)),2,FALSE),"")</f>
        <v/>
      </c>
      <c r="J1288" s="191" t="str">
        <f t="shared" ca="1" si="147"/>
        <v/>
      </c>
    </row>
    <row r="1289" spans="1:10">
      <c r="A1289" s="205" t="str">
        <f t="shared" ca="1" si="141"/>
        <v/>
      </c>
      <c r="B1289" s="203" t="str">
        <f t="shared" ca="1" si="142"/>
        <v/>
      </c>
      <c r="C1289" s="304" t="str">
        <f t="shared" ca="1" si="143"/>
        <v/>
      </c>
      <c r="D1289" s="192" t="str">
        <f t="shared" ca="1" si="144"/>
        <v/>
      </c>
      <c r="E1289" s="192" t="str">
        <f t="shared" ca="1" si="145"/>
        <v/>
      </c>
      <c r="F1289" s="193" t="str">
        <f t="shared" ca="1" si="146"/>
        <v/>
      </c>
      <c r="G1289" s="80" t="str">
        <f ca="1">IFERROR(IF(AND(ABS(SUMIFS(D$2:D1289,J$2:J1289,J1289)-SUMIFS(E$2:E1289,J$2:J1289,J1289)+VLOOKUP(J1289,Master!B$1:F$101,5,FALSE))&gt;1000,CD&lt;&gt;PD),"XXXXX",IFERROR(SUMIFS(D$2:D1289,J$2:J1289,J1289)-SUMIFS(E$2:E1289,J$2:J1289,J1289)+VLOOKUP(J1289,Master!B$1:F$101,5,FALSE),IF(H1289&gt;EOF,"","Balance"))),IF(H1289&gt;EOF,"","Balance"))</f>
        <v/>
      </c>
      <c r="H1289" s="265" t="str">
        <f ca="1">IFERROR(IF(COUNTIF(H$2:H1288,H1288)&gt;VLOOKUP(H1288,LC,2,FALSE),H1288+1,H1288),"")</f>
        <v/>
      </c>
      <c r="I1289" s="265" t="str">
        <f ca="1">IFERROR(VLOOKUP(H1289,IF(H1289=H1288,INDIRECT("JournalEntry!"&amp;JournalEntry!D$2214&amp;I1288+1&amp;JournalEntry!L$2214),INDIRECT("JournalEntry!"&amp;JournalEntry!C$2214)),2,FALSE),"")</f>
        <v/>
      </c>
      <c r="J1289" s="191" t="str">
        <f t="shared" ca="1" si="147"/>
        <v/>
      </c>
    </row>
    <row r="1290" spans="1:10">
      <c r="A1290" s="205" t="str">
        <f t="shared" ca="1" si="141"/>
        <v/>
      </c>
      <c r="B1290" s="203" t="str">
        <f t="shared" ca="1" si="142"/>
        <v/>
      </c>
      <c r="C1290" s="304" t="str">
        <f t="shared" ca="1" si="143"/>
        <v/>
      </c>
      <c r="D1290" s="192" t="str">
        <f t="shared" ca="1" si="144"/>
        <v/>
      </c>
      <c r="E1290" s="192" t="str">
        <f t="shared" ca="1" si="145"/>
        <v/>
      </c>
      <c r="F1290" s="193" t="str">
        <f t="shared" ca="1" si="146"/>
        <v/>
      </c>
      <c r="G1290" s="80" t="str">
        <f ca="1">IFERROR(IF(AND(ABS(SUMIFS(D$2:D1290,J$2:J1290,J1290)-SUMIFS(E$2:E1290,J$2:J1290,J1290)+VLOOKUP(J1290,Master!B$1:F$101,5,FALSE))&gt;1000,CD&lt;&gt;PD),"XXXXX",IFERROR(SUMIFS(D$2:D1290,J$2:J1290,J1290)-SUMIFS(E$2:E1290,J$2:J1290,J1290)+VLOOKUP(J1290,Master!B$1:F$101,5,FALSE),IF(H1290&gt;EOF,"","Balance"))),IF(H1290&gt;EOF,"","Balance"))</f>
        <v/>
      </c>
      <c r="H1290" s="265" t="str">
        <f ca="1">IFERROR(IF(COUNTIF(H$2:H1289,H1289)&gt;VLOOKUP(H1289,LC,2,FALSE),H1289+1,H1289),"")</f>
        <v/>
      </c>
      <c r="I1290" s="265" t="str">
        <f ca="1">IFERROR(VLOOKUP(H1290,IF(H1290=H1289,INDIRECT("JournalEntry!"&amp;JournalEntry!D$2214&amp;I1289+1&amp;JournalEntry!L$2214),INDIRECT("JournalEntry!"&amp;JournalEntry!C$2214)),2,FALSE),"")</f>
        <v/>
      </c>
      <c r="J1290" s="191" t="str">
        <f t="shared" ca="1" si="147"/>
        <v/>
      </c>
    </row>
    <row r="1291" spans="1:10">
      <c r="A1291" s="205" t="str">
        <f t="shared" ca="1" si="141"/>
        <v/>
      </c>
      <c r="B1291" s="203" t="str">
        <f t="shared" ca="1" si="142"/>
        <v/>
      </c>
      <c r="C1291" s="304" t="str">
        <f t="shared" ca="1" si="143"/>
        <v/>
      </c>
      <c r="D1291" s="192" t="str">
        <f t="shared" ca="1" si="144"/>
        <v/>
      </c>
      <c r="E1291" s="192" t="str">
        <f t="shared" ca="1" si="145"/>
        <v/>
      </c>
      <c r="F1291" s="193" t="str">
        <f t="shared" ca="1" si="146"/>
        <v/>
      </c>
      <c r="G1291" s="80" t="str">
        <f ca="1">IFERROR(IF(AND(ABS(SUMIFS(D$2:D1291,J$2:J1291,J1291)-SUMIFS(E$2:E1291,J$2:J1291,J1291)+VLOOKUP(J1291,Master!B$1:F$101,5,FALSE))&gt;1000,CD&lt;&gt;PD),"XXXXX",IFERROR(SUMIFS(D$2:D1291,J$2:J1291,J1291)-SUMIFS(E$2:E1291,J$2:J1291,J1291)+VLOOKUP(J1291,Master!B$1:F$101,5,FALSE),IF(H1291&gt;EOF,"","Balance"))),IF(H1291&gt;EOF,"","Balance"))</f>
        <v/>
      </c>
      <c r="H1291" s="265" t="str">
        <f ca="1">IFERROR(IF(COUNTIF(H$2:H1290,H1290)&gt;VLOOKUP(H1290,LC,2,FALSE),H1290+1,H1290),"")</f>
        <v/>
      </c>
      <c r="I1291" s="265" t="str">
        <f ca="1">IFERROR(VLOOKUP(H1291,IF(H1291=H1290,INDIRECT("JournalEntry!"&amp;JournalEntry!D$2214&amp;I1290+1&amp;JournalEntry!L$2214),INDIRECT("JournalEntry!"&amp;JournalEntry!C$2214)),2,FALSE),"")</f>
        <v/>
      </c>
      <c r="J1291" s="191" t="str">
        <f t="shared" ca="1" si="147"/>
        <v/>
      </c>
    </row>
    <row r="1292" spans="1:10">
      <c r="A1292" s="205" t="str">
        <f t="shared" ca="1" si="141"/>
        <v/>
      </c>
      <c r="B1292" s="203" t="str">
        <f t="shared" ca="1" si="142"/>
        <v/>
      </c>
      <c r="C1292" s="304" t="str">
        <f t="shared" ca="1" si="143"/>
        <v/>
      </c>
      <c r="D1292" s="192" t="str">
        <f t="shared" ca="1" si="144"/>
        <v/>
      </c>
      <c r="E1292" s="192" t="str">
        <f t="shared" ca="1" si="145"/>
        <v/>
      </c>
      <c r="F1292" s="193" t="str">
        <f t="shared" ca="1" si="146"/>
        <v/>
      </c>
      <c r="G1292" s="80" t="str">
        <f ca="1">IFERROR(IF(AND(ABS(SUMIFS(D$2:D1292,J$2:J1292,J1292)-SUMIFS(E$2:E1292,J$2:J1292,J1292)+VLOOKUP(J1292,Master!B$1:F$101,5,FALSE))&gt;1000,CD&lt;&gt;PD),"XXXXX",IFERROR(SUMIFS(D$2:D1292,J$2:J1292,J1292)-SUMIFS(E$2:E1292,J$2:J1292,J1292)+VLOOKUP(J1292,Master!B$1:F$101,5,FALSE),IF(H1292&gt;EOF,"","Balance"))),IF(H1292&gt;EOF,"","Balance"))</f>
        <v/>
      </c>
      <c r="H1292" s="265" t="str">
        <f ca="1">IFERROR(IF(COUNTIF(H$2:H1291,H1291)&gt;VLOOKUP(H1291,LC,2,FALSE),H1291+1,H1291),"")</f>
        <v/>
      </c>
      <c r="I1292" s="265" t="str">
        <f ca="1">IFERROR(VLOOKUP(H1292,IF(H1292=H1291,INDIRECT("JournalEntry!"&amp;JournalEntry!D$2214&amp;I1291+1&amp;JournalEntry!L$2214),INDIRECT("JournalEntry!"&amp;JournalEntry!C$2214)),2,FALSE),"")</f>
        <v/>
      </c>
      <c r="J1292" s="191" t="str">
        <f t="shared" ca="1" si="147"/>
        <v/>
      </c>
    </row>
    <row r="1293" spans="1:10">
      <c r="A1293" s="205" t="str">
        <f t="shared" ca="1" si="141"/>
        <v/>
      </c>
      <c r="B1293" s="203" t="str">
        <f t="shared" ca="1" si="142"/>
        <v/>
      </c>
      <c r="C1293" s="304" t="str">
        <f t="shared" ca="1" si="143"/>
        <v/>
      </c>
      <c r="D1293" s="192" t="str">
        <f t="shared" ca="1" si="144"/>
        <v/>
      </c>
      <c r="E1293" s="192" t="str">
        <f t="shared" ca="1" si="145"/>
        <v/>
      </c>
      <c r="F1293" s="193" t="str">
        <f t="shared" ca="1" si="146"/>
        <v/>
      </c>
      <c r="G1293" s="80" t="str">
        <f ca="1">IFERROR(IF(AND(ABS(SUMIFS(D$2:D1293,J$2:J1293,J1293)-SUMIFS(E$2:E1293,J$2:J1293,J1293)+VLOOKUP(J1293,Master!B$1:F$101,5,FALSE))&gt;1000,CD&lt;&gt;PD),"XXXXX",IFERROR(SUMIFS(D$2:D1293,J$2:J1293,J1293)-SUMIFS(E$2:E1293,J$2:J1293,J1293)+VLOOKUP(J1293,Master!B$1:F$101,5,FALSE),IF(H1293&gt;EOF,"","Balance"))),IF(H1293&gt;EOF,"","Balance"))</f>
        <v/>
      </c>
      <c r="H1293" s="265" t="str">
        <f ca="1">IFERROR(IF(COUNTIF(H$2:H1292,H1292)&gt;VLOOKUP(H1292,LC,2,FALSE),H1292+1,H1292),"")</f>
        <v/>
      </c>
      <c r="I1293" s="265" t="str">
        <f ca="1">IFERROR(VLOOKUP(H1293,IF(H1293=H1292,INDIRECT("JournalEntry!"&amp;JournalEntry!D$2214&amp;I1292+1&amp;JournalEntry!L$2214),INDIRECT("JournalEntry!"&amp;JournalEntry!C$2214)),2,FALSE),"")</f>
        <v/>
      </c>
      <c r="J1293" s="191" t="str">
        <f t="shared" ca="1" si="147"/>
        <v/>
      </c>
    </row>
    <row r="1294" spans="1:10">
      <c r="A1294" s="205" t="str">
        <f t="shared" ca="1" si="141"/>
        <v/>
      </c>
      <c r="B1294" s="203" t="str">
        <f t="shared" ca="1" si="142"/>
        <v/>
      </c>
      <c r="C1294" s="304" t="str">
        <f t="shared" ca="1" si="143"/>
        <v/>
      </c>
      <c r="D1294" s="192" t="str">
        <f t="shared" ca="1" si="144"/>
        <v/>
      </c>
      <c r="E1294" s="192" t="str">
        <f t="shared" ca="1" si="145"/>
        <v/>
      </c>
      <c r="F1294" s="193" t="str">
        <f t="shared" ca="1" si="146"/>
        <v/>
      </c>
      <c r="G1294" s="80" t="str">
        <f ca="1">IFERROR(IF(AND(ABS(SUMIFS(D$2:D1294,J$2:J1294,J1294)-SUMIFS(E$2:E1294,J$2:J1294,J1294)+VLOOKUP(J1294,Master!B$1:F$101,5,FALSE))&gt;1000,CD&lt;&gt;PD),"XXXXX",IFERROR(SUMIFS(D$2:D1294,J$2:J1294,J1294)-SUMIFS(E$2:E1294,J$2:J1294,J1294)+VLOOKUP(J1294,Master!B$1:F$101,5,FALSE),IF(H1294&gt;EOF,"","Balance"))),IF(H1294&gt;EOF,"","Balance"))</f>
        <v/>
      </c>
      <c r="H1294" s="265" t="str">
        <f ca="1">IFERROR(IF(COUNTIF(H$2:H1293,H1293)&gt;VLOOKUP(H1293,LC,2,FALSE),H1293+1,H1293),"")</f>
        <v/>
      </c>
      <c r="I1294" s="265" t="str">
        <f ca="1">IFERROR(VLOOKUP(H1294,IF(H1294=H1293,INDIRECT("JournalEntry!"&amp;JournalEntry!D$2214&amp;I1293+1&amp;JournalEntry!L$2214),INDIRECT("JournalEntry!"&amp;JournalEntry!C$2214)),2,FALSE),"")</f>
        <v/>
      </c>
      <c r="J1294" s="191" t="str">
        <f t="shared" ca="1" si="147"/>
        <v/>
      </c>
    </row>
    <row r="1295" spans="1:10">
      <c r="A1295" s="205" t="str">
        <f t="shared" ca="1" si="141"/>
        <v/>
      </c>
      <c r="B1295" s="203" t="str">
        <f t="shared" ca="1" si="142"/>
        <v/>
      </c>
      <c r="C1295" s="304" t="str">
        <f t="shared" ca="1" si="143"/>
        <v/>
      </c>
      <c r="D1295" s="192" t="str">
        <f t="shared" ca="1" si="144"/>
        <v/>
      </c>
      <c r="E1295" s="192" t="str">
        <f t="shared" ca="1" si="145"/>
        <v/>
      </c>
      <c r="F1295" s="193" t="str">
        <f t="shared" ca="1" si="146"/>
        <v/>
      </c>
      <c r="G1295" s="80" t="str">
        <f ca="1">IFERROR(IF(AND(ABS(SUMIFS(D$2:D1295,J$2:J1295,J1295)-SUMIFS(E$2:E1295,J$2:J1295,J1295)+VLOOKUP(J1295,Master!B$1:F$101,5,FALSE))&gt;1000,CD&lt;&gt;PD),"XXXXX",IFERROR(SUMIFS(D$2:D1295,J$2:J1295,J1295)-SUMIFS(E$2:E1295,J$2:J1295,J1295)+VLOOKUP(J1295,Master!B$1:F$101,5,FALSE),IF(H1295&gt;EOF,"","Balance"))),IF(H1295&gt;EOF,"","Balance"))</f>
        <v/>
      </c>
      <c r="H1295" s="265" t="str">
        <f ca="1">IFERROR(IF(COUNTIF(H$2:H1294,H1294)&gt;VLOOKUP(H1294,LC,2,FALSE),H1294+1,H1294),"")</f>
        <v/>
      </c>
      <c r="I1295" s="265" t="str">
        <f ca="1">IFERROR(VLOOKUP(H1295,IF(H1295=H1294,INDIRECT("JournalEntry!"&amp;JournalEntry!D$2214&amp;I1294+1&amp;JournalEntry!L$2214),INDIRECT("JournalEntry!"&amp;JournalEntry!C$2214)),2,FALSE),"")</f>
        <v/>
      </c>
      <c r="J1295" s="191" t="str">
        <f t="shared" ca="1" si="147"/>
        <v/>
      </c>
    </row>
    <row r="1296" spans="1:10">
      <c r="A1296" s="205" t="str">
        <f t="shared" ca="1" si="141"/>
        <v/>
      </c>
      <c r="B1296" s="203" t="str">
        <f t="shared" ca="1" si="142"/>
        <v/>
      </c>
      <c r="C1296" s="304" t="str">
        <f t="shared" ca="1" si="143"/>
        <v/>
      </c>
      <c r="D1296" s="192" t="str">
        <f t="shared" ca="1" si="144"/>
        <v/>
      </c>
      <c r="E1296" s="192" t="str">
        <f t="shared" ca="1" si="145"/>
        <v/>
      </c>
      <c r="F1296" s="193" t="str">
        <f t="shared" ca="1" si="146"/>
        <v/>
      </c>
      <c r="G1296" s="80" t="str">
        <f ca="1">IFERROR(IF(AND(ABS(SUMIFS(D$2:D1296,J$2:J1296,J1296)-SUMIFS(E$2:E1296,J$2:J1296,J1296)+VLOOKUP(J1296,Master!B$1:F$101,5,FALSE))&gt;1000,CD&lt;&gt;PD),"XXXXX",IFERROR(SUMIFS(D$2:D1296,J$2:J1296,J1296)-SUMIFS(E$2:E1296,J$2:J1296,J1296)+VLOOKUP(J1296,Master!B$1:F$101,5,FALSE),IF(H1296&gt;EOF,"","Balance"))),IF(H1296&gt;EOF,"","Balance"))</f>
        <v/>
      </c>
      <c r="H1296" s="265" t="str">
        <f ca="1">IFERROR(IF(COUNTIF(H$2:H1295,H1295)&gt;VLOOKUP(H1295,LC,2,FALSE),H1295+1,H1295),"")</f>
        <v/>
      </c>
      <c r="I1296" s="265" t="str">
        <f ca="1">IFERROR(VLOOKUP(H1296,IF(H1296=H1295,INDIRECT("JournalEntry!"&amp;JournalEntry!D$2214&amp;I1295+1&amp;JournalEntry!L$2214),INDIRECT("JournalEntry!"&amp;JournalEntry!C$2214)),2,FALSE),"")</f>
        <v/>
      </c>
      <c r="J1296" s="191" t="str">
        <f t="shared" ca="1" si="147"/>
        <v/>
      </c>
    </row>
    <row r="1297" spans="1:10">
      <c r="A1297" s="205" t="str">
        <f t="shared" ca="1" si="141"/>
        <v/>
      </c>
      <c r="B1297" s="203" t="str">
        <f t="shared" ca="1" si="142"/>
        <v/>
      </c>
      <c r="C1297" s="304" t="str">
        <f t="shared" ca="1" si="143"/>
        <v/>
      </c>
      <c r="D1297" s="192" t="str">
        <f t="shared" ca="1" si="144"/>
        <v/>
      </c>
      <c r="E1297" s="192" t="str">
        <f t="shared" ca="1" si="145"/>
        <v/>
      </c>
      <c r="F1297" s="193" t="str">
        <f t="shared" ca="1" si="146"/>
        <v/>
      </c>
      <c r="G1297" s="80" t="str">
        <f ca="1">IFERROR(IF(AND(ABS(SUMIFS(D$2:D1297,J$2:J1297,J1297)-SUMIFS(E$2:E1297,J$2:J1297,J1297)+VLOOKUP(J1297,Master!B$1:F$101,5,FALSE))&gt;1000,CD&lt;&gt;PD),"XXXXX",IFERROR(SUMIFS(D$2:D1297,J$2:J1297,J1297)-SUMIFS(E$2:E1297,J$2:J1297,J1297)+VLOOKUP(J1297,Master!B$1:F$101,5,FALSE),IF(H1297&gt;EOF,"","Balance"))),IF(H1297&gt;EOF,"","Balance"))</f>
        <v/>
      </c>
      <c r="H1297" s="265" t="str">
        <f ca="1">IFERROR(IF(COUNTIF(H$2:H1296,H1296)&gt;VLOOKUP(H1296,LC,2,FALSE),H1296+1,H1296),"")</f>
        <v/>
      </c>
      <c r="I1297" s="265" t="str">
        <f ca="1">IFERROR(VLOOKUP(H1297,IF(H1297=H1296,INDIRECT("JournalEntry!"&amp;JournalEntry!D$2214&amp;I1296+1&amp;JournalEntry!L$2214),INDIRECT("JournalEntry!"&amp;JournalEntry!C$2214)),2,FALSE),"")</f>
        <v/>
      </c>
      <c r="J1297" s="191" t="str">
        <f t="shared" ca="1" si="147"/>
        <v/>
      </c>
    </row>
    <row r="1298" spans="1:10">
      <c r="A1298" s="205" t="str">
        <f t="shared" ca="1" si="141"/>
        <v/>
      </c>
      <c r="B1298" s="203" t="str">
        <f t="shared" ca="1" si="142"/>
        <v/>
      </c>
      <c r="C1298" s="304" t="str">
        <f t="shared" ca="1" si="143"/>
        <v/>
      </c>
      <c r="D1298" s="192" t="str">
        <f t="shared" ca="1" si="144"/>
        <v/>
      </c>
      <c r="E1298" s="192" t="str">
        <f t="shared" ca="1" si="145"/>
        <v/>
      </c>
      <c r="F1298" s="193" t="str">
        <f t="shared" ca="1" si="146"/>
        <v/>
      </c>
      <c r="G1298" s="80" t="str">
        <f ca="1">IFERROR(IF(AND(ABS(SUMIFS(D$2:D1298,J$2:J1298,J1298)-SUMIFS(E$2:E1298,J$2:J1298,J1298)+VLOOKUP(J1298,Master!B$1:F$101,5,FALSE))&gt;1000,CD&lt;&gt;PD),"XXXXX",IFERROR(SUMIFS(D$2:D1298,J$2:J1298,J1298)-SUMIFS(E$2:E1298,J$2:J1298,J1298)+VLOOKUP(J1298,Master!B$1:F$101,5,FALSE),IF(H1298&gt;EOF,"","Balance"))),IF(H1298&gt;EOF,"","Balance"))</f>
        <v/>
      </c>
      <c r="H1298" s="265" t="str">
        <f ca="1">IFERROR(IF(COUNTIF(H$2:H1297,H1297)&gt;VLOOKUP(H1297,LC,2,FALSE),H1297+1,H1297),"")</f>
        <v/>
      </c>
      <c r="I1298" s="265" t="str">
        <f ca="1">IFERROR(VLOOKUP(H1298,IF(H1298=H1297,INDIRECT("JournalEntry!"&amp;JournalEntry!D$2214&amp;I1297+1&amp;JournalEntry!L$2214),INDIRECT("JournalEntry!"&amp;JournalEntry!C$2214)),2,FALSE),"")</f>
        <v/>
      </c>
      <c r="J1298" s="191" t="str">
        <f t="shared" ca="1" si="147"/>
        <v/>
      </c>
    </row>
    <row r="1299" spans="1:10">
      <c r="A1299" s="205" t="str">
        <f t="shared" ca="1" si="141"/>
        <v/>
      </c>
      <c r="B1299" s="203" t="str">
        <f t="shared" ca="1" si="142"/>
        <v/>
      </c>
      <c r="C1299" s="304" t="str">
        <f t="shared" ca="1" si="143"/>
        <v/>
      </c>
      <c r="D1299" s="192" t="str">
        <f t="shared" ca="1" si="144"/>
        <v/>
      </c>
      <c r="E1299" s="192" t="str">
        <f t="shared" ca="1" si="145"/>
        <v/>
      </c>
      <c r="F1299" s="193" t="str">
        <f t="shared" ca="1" si="146"/>
        <v/>
      </c>
      <c r="G1299" s="80" t="str">
        <f ca="1">IFERROR(IF(AND(ABS(SUMIFS(D$2:D1299,J$2:J1299,J1299)-SUMIFS(E$2:E1299,J$2:J1299,J1299)+VLOOKUP(J1299,Master!B$1:F$101,5,FALSE))&gt;1000,CD&lt;&gt;PD),"XXXXX",IFERROR(SUMIFS(D$2:D1299,J$2:J1299,J1299)-SUMIFS(E$2:E1299,J$2:J1299,J1299)+VLOOKUP(J1299,Master!B$1:F$101,5,FALSE),IF(H1299&gt;EOF,"","Balance"))),IF(H1299&gt;EOF,"","Balance"))</f>
        <v/>
      </c>
      <c r="H1299" s="265" t="str">
        <f ca="1">IFERROR(IF(COUNTIF(H$2:H1298,H1298)&gt;VLOOKUP(H1298,LC,2,FALSE),H1298+1,H1298),"")</f>
        <v/>
      </c>
      <c r="I1299" s="265" t="str">
        <f ca="1">IFERROR(VLOOKUP(H1299,IF(H1299=H1298,INDIRECT("JournalEntry!"&amp;JournalEntry!D$2214&amp;I1298+1&amp;JournalEntry!L$2214),INDIRECT("JournalEntry!"&amp;JournalEntry!C$2214)),2,FALSE),"")</f>
        <v/>
      </c>
      <c r="J1299" s="191" t="str">
        <f t="shared" ca="1" si="147"/>
        <v/>
      </c>
    </row>
    <row r="1300" spans="1:10">
      <c r="A1300" s="205" t="str">
        <f t="shared" ca="1" si="141"/>
        <v/>
      </c>
      <c r="B1300" s="203" t="str">
        <f t="shared" ca="1" si="142"/>
        <v/>
      </c>
      <c r="C1300" s="304" t="str">
        <f t="shared" ca="1" si="143"/>
        <v/>
      </c>
      <c r="D1300" s="192" t="str">
        <f t="shared" ca="1" si="144"/>
        <v/>
      </c>
      <c r="E1300" s="192" t="str">
        <f t="shared" ca="1" si="145"/>
        <v/>
      </c>
      <c r="F1300" s="193" t="str">
        <f t="shared" ca="1" si="146"/>
        <v/>
      </c>
      <c r="G1300" s="80" t="str">
        <f ca="1">IFERROR(IF(AND(ABS(SUMIFS(D$2:D1300,J$2:J1300,J1300)-SUMIFS(E$2:E1300,J$2:J1300,J1300)+VLOOKUP(J1300,Master!B$1:F$101,5,FALSE))&gt;1000,CD&lt;&gt;PD),"XXXXX",IFERROR(SUMIFS(D$2:D1300,J$2:J1300,J1300)-SUMIFS(E$2:E1300,J$2:J1300,J1300)+VLOOKUP(J1300,Master!B$1:F$101,5,FALSE),IF(H1300&gt;EOF,"","Balance"))),IF(H1300&gt;EOF,"","Balance"))</f>
        <v/>
      </c>
      <c r="H1300" s="265" t="str">
        <f ca="1">IFERROR(IF(COUNTIF(H$2:H1299,H1299)&gt;VLOOKUP(H1299,LC,2,FALSE),H1299+1,H1299),"")</f>
        <v/>
      </c>
      <c r="I1300" s="265" t="str">
        <f ca="1">IFERROR(VLOOKUP(H1300,IF(H1300=H1299,INDIRECT("JournalEntry!"&amp;JournalEntry!D$2214&amp;I1299+1&amp;JournalEntry!L$2214),INDIRECT("JournalEntry!"&amp;JournalEntry!C$2214)),2,FALSE),"")</f>
        <v/>
      </c>
      <c r="J1300" s="191" t="str">
        <f t="shared" ca="1" si="147"/>
        <v/>
      </c>
    </row>
    <row r="1301" spans="1:10">
      <c r="A1301" s="205" t="str">
        <f t="shared" ca="1" si="141"/>
        <v/>
      </c>
      <c r="B1301" s="203" t="str">
        <f t="shared" ca="1" si="142"/>
        <v/>
      </c>
      <c r="C1301" s="304" t="str">
        <f t="shared" ca="1" si="143"/>
        <v/>
      </c>
      <c r="D1301" s="192" t="str">
        <f t="shared" ca="1" si="144"/>
        <v/>
      </c>
      <c r="E1301" s="192" t="str">
        <f t="shared" ca="1" si="145"/>
        <v/>
      </c>
      <c r="F1301" s="193" t="str">
        <f t="shared" ca="1" si="146"/>
        <v/>
      </c>
      <c r="G1301" s="80" t="str">
        <f ca="1">IFERROR(IF(AND(ABS(SUMIFS(D$2:D1301,J$2:J1301,J1301)-SUMIFS(E$2:E1301,J$2:J1301,J1301)+VLOOKUP(J1301,Master!B$1:F$101,5,FALSE))&gt;1000,CD&lt;&gt;PD),"XXXXX",IFERROR(SUMIFS(D$2:D1301,J$2:J1301,J1301)-SUMIFS(E$2:E1301,J$2:J1301,J1301)+VLOOKUP(J1301,Master!B$1:F$101,5,FALSE),IF(H1301&gt;EOF,"","Balance"))),IF(H1301&gt;EOF,"","Balance"))</f>
        <v/>
      </c>
      <c r="H1301" s="265" t="str">
        <f ca="1">IFERROR(IF(COUNTIF(H$2:H1300,H1300)&gt;VLOOKUP(H1300,LC,2,FALSE),H1300+1,H1300),"")</f>
        <v/>
      </c>
      <c r="I1301" s="265" t="str">
        <f ca="1">IFERROR(VLOOKUP(H1301,IF(H1301=H1300,INDIRECT("JournalEntry!"&amp;JournalEntry!D$2214&amp;I1300+1&amp;JournalEntry!L$2214),INDIRECT("JournalEntry!"&amp;JournalEntry!C$2214)),2,FALSE),"")</f>
        <v/>
      </c>
      <c r="J1301" s="191" t="str">
        <f t="shared" ca="1" si="147"/>
        <v/>
      </c>
    </row>
    <row r="1302" spans="1:10">
      <c r="A1302" s="205" t="str">
        <f t="shared" ca="1" si="141"/>
        <v/>
      </c>
      <c r="B1302" s="203" t="str">
        <f t="shared" ca="1" si="142"/>
        <v/>
      </c>
      <c r="C1302" s="304" t="str">
        <f t="shared" ca="1" si="143"/>
        <v/>
      </c>
      <c r="D1302" s="192" t="str">
        <f t="shared" ca="1" si="144"/>
        <v/>
      </c>
      <c r="E1302" s="192" t="str">
        <f t="shared" ca="1" si="145"/>
        <v/>
      </c>
      <c r="F1302" s="193" t="str">
        <f t="shared" ca="1" si="146"/>
        <v/>
      </c>
      <c r="G1302" s="80" t="str">
        <f ca="1">IFERROR(IF(AND(ABS(SUMIFS(D$2:D1302,J$2:J1302,J1302)-SUMIFS(E$2:E1302,J$2:J1302,J1302)+VLOOKUP(J1302,Master!B$1:F$101,5,FALSE))&gt;1000,CD&lt;&gt;PD),"XXXXX",IFERROR(SUMIFS(D$2:D1302,J$2:J1302,J1302)-SUMIFS(E$2:E1302,J$2:J1302,J1302)+VLOOKUP(J1302,Master!B$1:F$101,5,FALSE),IF(H1302&gt;EOF,"","Balance"))),IF(H1302&gt;EOF,"","Balance"))</f>
        <v/>
      </c>
      <c r="H1302" s="265" t="str">
        <f ca="1">IFERROR(IF(COUNTIF(H$2:H1301,H1301)&gt;VLOOKUP(H1301,LC,2,FALSE),H1301+1,H1301),"")</f>
        <v/>
      </c>
      <c r="I1302" s="265" t="str">
        <f ca="1">IFERROR(VLOOKUP(H1302,IF(H1302=H1301,INDIRECT("JournalEntry!"&amp;JournalEntry!D$2214&amp;I1301+1&amp;JournalEntry!L$2214),INDIRECT("JournalEntry!"&amp;JournalEntry!C$2214)),2,FALSE),"")</f>
        <v/>
      </c>
      <c r="J1302" s="191" t="str">
        <f t="shared" ca="1" si="147"/>
        <v/>
      </c>
    </row>
    <row r="1303" spans="1:10">
      <c r="A1303" s="205" t="str">
        <f t="shared" ca="1" si="141"/>
        <v/>
      </c>
      <c r="B1303" s="203" t="str">
        <f t="shared" ca="1" si="142"/>
        <v/>
      </c>
      <c r="C1303" s="304" t="str">
        <f t="shared" ca="1" si="143"/>
        <v/>
      </c>
      <c r="D1303" s="192" t="str">
        <f t="shared" ca="1" si="144"/>
        <v/>
      </c>
      <c r="E1303" s="192" t="str">
        <f t="shared" ca="1" si="145"/>
        <v/>
      </c>
      <c r="F1303" s="193" t="str">
        <f t="shared" ca="1" si="146"/>
        <v/>
      </c>
      <c r="G1303" s="80" t="str">
        <f ca="1">IFERROR(IF(AND(ABS(SUMIFS(D$2:D1303,J$2:J1303,J1303)-SUMIFS(E$2:E1303,J$2:J1303,J1303)+VLOOKUP(J1303,Master!B$1:F$101,5,FALSE))&gt;1000,CD&lt;&gt;PD),"XXXXX",IFERROR(SUMIFS(D$2:D1303,J$2:J1303,J1303)-SUMIFS(E$2:E1303,J$2:J1303,J1303)+VLOOKUP(J1303,Master!B$1:F$101,5,FALSE),IF(H1303&gt;EOF,"","Balance"))),IF(H1303&gt;EOF,"","Balance"))</f>
        <v/>
      </c>
      <c r="H1303" s="265" t="str">
        <f ca="1">IFERROR(IF(COUNTIF(H$2:H1302,H1302)&gt;VLOOKUP(H1302,LC,2,FALSE),H1302+1,H1302),"")</f>
        <v/>
      </c>
      <c r="I1303" s="265" t="str">
        <f ca="1">IFERROR(VLOOKUP(H1303,IF(H1303=H1302,INDIRECT("JournalEntry!"&amp;JournalEntry!D$2214&amp;I1302+1&amp;JournalEntry!L$2214),INDIRECT("JournalEntry!"&amp;JournalEntry!C$2214)),2,FALSE),"")</f>
        <v/>
      </c>
      <c r="J1303" s="191" t="str">
        <f t="shared" ca="1" si="147"/>
        <v/>
      </c>
    </row>
    <row r="1304" spans="1:10">
      <c r="A1304" s="205" t="str">
        <f t="shared" ca="1" si="141"/>
        <v/>
      </c>
      <c r="B1304" s="203" t="str">
        <f t="shared" ca="1" si="142"/>
        <v/>
      </c>
      <c r="C1304" s="304" t="str">
        <f t="shared" ca="1" si="143"/>
        <v/>
      </c>
      <c r="D1304" s="192" t="str">
        <f t="shared" ca="1" si="144"/>
        <v/>
      </c>
      <c r="E1304" s="192" t="str">
        <f t="shared" ca="1" si="145"/>
        <v/>
      </c>
      <c r="F1304" s="193" t="str">
        <f t="shared" ca="1" si="146"/>
        <v/>
      </c>
      <c r="G1304" s="80" t="str">
        <f ca="1">IFERROR(IF(AND(ABS(SUMIFS(D$2:D1304,J$2:J1304,J1304)-SUMIFS(E$2:E1304,J$2:J1304,J1304)+VLOOKUP(J1304,Master!B$1:F$101,5,FALSE))&gt;1000,CD&lt;&gt;PD),"XXXXX",IFERROR(SUMIFS(D$2:D1304,J$2:J1304,J1304)-SUMIFS(E$2:E1304,J$2:J1304,J1304)+VLOOKUP(J1304,Master!B$1:F$101,5,FALSE),IF(H1304&gt;EOF,"","Balance"))),IF(H1304&gt;EOF,"","Balance"))</f>
        <v/>
      </c>
      <c r="H1304" s="265" t="str">
        <f ca="1">IFERROR(IF(COUNTIF(H$2:H1303,H1303)&gt;VLOOKUP(H1303,LC,2,FALSE),H1303+1,H1303),"")</f>
        <v/>
      </c>
      <c r="I1304" s="265" t="str">
        <f ca="1">IFERROR(VLOOKUP(H1304,IF(H1304=H1303,INDIRECT("JournalEntry!"&amp;JournalEntry!D$2214&amp;I1303+1&amp;JournalEntry!L$2214),INDIRECT("JournalEntry!"&amp;JournalEntry!C$2214)),2,FALSE),"")</f>
        <v/>
      </c>
      <c r="J1304" s="191" t="str">
        <f t="shared" ca="1" si="147"/>
        <v/>
      </c>
    </row>
    <row r="1305" spans="1:10">
      <c r="A1305" s="205" t="str">
        <f t="shared" ref="A1305:A1368" ca="1" si="148">IFERROR(INDIRECT("JournalEntry!a"&amp;I1305),IF(H1305&gt;EOF,"","JNL No"))</f>
        <v/>
      </c>
      <c r="B1305" s="203" t="str">
        <f t="shared" ref="B1305:B1368" ca="1" si="149">IFERROR(INDIRECT("JournalEntry!j"&amp;I1305),IF(H1305&gt;EOF,"","Date"))</f>
        <v/>
      </c>
      <c r="C1305" s="304" t="str">
        <f t="shared" ref="C1305:C1368" ca="1" si="150">IFERROR(INDIRECT("JournalEntry!k"&amp;I1305),IF(H1305&gt;EOF,"","Particulars of "&amp; VLOOKUP(H1305+1,LR,3,FALSE)))</f>
        <v/>
      </c>
      <c r="D1305" s="192" t="str">
        <f t="shared" ref="D1305:D1368" ca="1" si="151">IFERROR(INDIRECT("JournalEntry!d"&amp;I1305),IF(H1305&gt;EOF,"","Dr"))</f>
        <v/>
      </c>
      <c r="E1305" s="192" t="str">
        <f t="shared" ref="E1305:E1368" ca="1" si="152">IFERROR(INDIRECT("JournalEntry!e"&amp;I1305),IF(H1305&gt;EOF,"","Cr"))</f>
        <v/>
      </c>
      <c r="F1305" s="193" t="str">
        <f t="shared" ref="F1305:F1368" ca="1" si="153">IFERROR(INDIRECT("JournalEntry!f"&amp;I1305),IF(H1305&gt;EOF,"","Narration"))</f>
        <v/>
      </c>
      <c r="G1305" s="80" t="str">
        <f ca="1">IFERROR(IF(AND(ABS(SUMIFS(D$2:D1305,J$2:J1305,J1305)-SUMIFS(E$2:E1305,J$2:J1305,J1305)+VLOOKUP(J1305,Master!B$1:F$101,5,FALSE))&gt;1000,CD&lt;&gt;PD),"XXXXX",IFERROR(SUMIFS(D$2:D1305,J$2:J1305,J1305)-SUMIFS(E$2:E1305,J$2:J1305,J1305)+VLOOKUP(J1305,Master!B$1:F$101,5,FALSE),IF(H1305&gt;EOF,"","Balance"))),IF(H1305&gt;EOF,"","Balance"))</f>
        <v/>
      </c>
      <c r="H1305" s="265" t="str">
        <f ca="1">IFERROR(IF(COUNTIF(H$2:H1304,H1304)&gt;VLOOKUP(H1304,LC,2,FALSE),H1304+1,H1304),"")</f>
        <v/>
      </c>
      <c r="I1305" s="265" t="str">
        <f ca="1">IFERROR(VLOOKUP(H1305,IF(H1305=H1304,INDIRECT("JournalEntry!"&amp;JournalEntry!D$2214&amp;I1304+1&amp;JournalEntry!L$2214),INDIRECT("JournalEntry!"&amp;JournalEntry!C$2214)),2,FALSE),"")</f>
        <v/>
      </c>
      <c r="J1305" s="191" t="str">
        <f t="shared" ca="1" si="147"/>
        <v/>
      </c>
    </row>
    <row r="1306" spans="1:10">
      <c r="A1306" s="205" t="str">
        <f t="shared" ca="1" si="148"/>
        <v/>
      </c>
      <c r="B1306" s="203" t="str">
        <f t="shared" ca="1" si="149"/>
        <v/>
      </c>
      <c r="C1306" s="304" t="str">
        <f t="shared" ca="1" si="150"/>
        <v/>
      </c>
      <c r="D1306" s="192" t="str">
        <f t="shared" ca="1" si="151"/>
        <v/>
      </c>
      <c r="E1306" s="192" t="str">
        <f t="shared" ca="1" si="152"/>
        <v/>
      </c>
      <c r="F1306" s="193" t="str">
        <f t="shared" ca="1" si="153"/>
        <v/>
      </c>
      <c r="G1306" s="80" t="str">
        <f ca="1">IFERROR(IF(AND(ABS(SUMIFS(D$2:D1306,J$2:J1306,J1306)-SUMIFS(E$2:E1306,J$2:J1306,J1306)+VLOOKUP(J1306,Master!B$1:F$101,5,FALSE))&gt;1000,CD&lt;&gt;PD),"XXXXX",IFERROR(SUMIFS(D$2:D1306,J$2:J1306,J1306)-SUMIFS(E$2:E1306,J$2:J1306,J1306)+VLOOKUP(J1306,Master!B$1:F$101,5,FALSE),IF(H1306&gt;EOF,"","Balance"))),IF(H1306&gt;EOF,"","Balance"))</f>
        <v/>
      </c>
      <c r="H1306" s="265" t="str">
        <f ca="1">IFERROR(IF(COUNTIF(H$2:H1305,H1305)&gt;VLOOKUP(H1305,LC,2,FALSE),H1305+1,H1305),"")</f>
        <v/>
      </c>
      <c r="I1306" s="265" t="str">
        <f ca="1">IFERROR(VLOOKUP(H1306,IF(H1306=H1305,INDIRECT("JournalEntry!"&amp;JournalEntry!D$2214&amp;I1305+1&amp;JournalEntry!L$2214),INDIRECT("JournalEntry!"&amp;JournalEntry!C$2214)),2,FALSE),"")</f>
        <v/>
      </c>
      <c r="J1306" s="191" t="str">
        <f t="shared" ca="1" si="147"/>
        <v/>
      </c>
    </row>
    <row r="1307" spans="1:10">
      <c r="A1307" s="205" t="str">
        <f t="shared" ca="1" si="148"/>
        <v/>
      </c>
      <c r="B1307" s="203" t="str">
        <f t="shared" ca="1" si="149"/>
        <v/>
      </c>
      <c r="C1307" s="304" t="str">
        <f t="shared" ca="1" si="150"/>
        <v/>
      </c>
      <c r="D1307" s="192" t="str">
        <f t="shared" ca="1" si="151"/>
        <v/>
      </c>
      <c r="E1307" s="192" t="str">
        <f t="shared" ca="1" si="152"/>
        <v/>
      </c>
      <c r="F1307" s="193" t="str">
        <f t="shared" ca="1" si="153"/>
        <v/>
      </c>
      <c r="G1307" s="80" t="str">
        <f ca="1">IFERROR(IF(AND(ABS(SUMIFS(D$2:D1307,J$2:J1307,J1307)-SUMIFS(E$2:E1307,J$2:J1307,J1307)+VLOOKUP(J1307,Master!B$1:F$101,5,FALSE))&gt;1000,CD&lt;&gt;PD),"XXXXX",IFERROR(SUMIFS(D$2:D1307,J$2:J1307,J1307)-SUMIFS(E$2:E1307,J$2:J1307,J1307)+VLOOKUP(J1307,Master!B$1:F$101,5,FALSE),IF(H1307&gt;EOF,"","Balance"))),IF(H1307&gt;EOF,"","Balance"))</f>
        <v/>
      </c>
      <c r="H1307" s="265" t="str">
        <f ca="1">IFERROR(IF(COUNTIF(H$2:H1306,H1306)&gt;VLOOKUP(H1306,LC,2,FALSE),H1306+1,H1306),"")</f>
        <v/>
      </c>
      <c r="I1307" s="265" t="str">
        <f ca="1">IFERROR(VLOOKUP(H1307,IF(H1307=H1306,INDIRECT("JournalEntry!"&amp;JournalEntry!D$2214&amp;I1306+1&amp;JournalEntry!L$2214),INDIRECT("JournalEntry!"&amp;JournalEntry!C$2214)),2,FALSE),"")</f>
        <v/>
      </c>
      <c r="J1307" s="191" t="str">
        <f t="shared" ca="1" si="147"/>
        <v/>
      </c>
    </row>
    <row r="1308" spans="1:10">
      <c r="A1308" s="205" t="str">
        <f t="shared" ca="1" si="148"/>
        <v/>
      </c>
      <c r="B1308" s="203" t="str">
        <f t="shared" ca="1" si="149"/>
        <v/>
      </c>
      <c r="C1308" s="304" t="str">
        <f t="shared" ca="1" si="150"/>
        <v/>
      </c>
      <c r="D1308" s="192" t="str">
        <f t="shared" ca="1" si="151"/>
        <v/>
      </c>
      <c r="E1308" s="192" t="str">
        <f t="shared" ca="1" si="152"/>
        <v/>
      </c>
      <c r="F1308" s="193" t="str">
        <f t="shared" ca="1" si="153"/>
        <v/>
      </c>
      <c r="G1308" s="80" t="str">
        <f ca="1">IFERROR(IF(AND(ABS(SUMIFS(D$2:D1308,J$2:J1308,J1308)-SUMIFS(E$2:E1308,J$2:J1308,J1308)+VLOOKUP(J1308,Master!B$1:F$101,5,FALSE))&gt;1000,CD&lt;&gt;PD),"XXXXX",IFERROR(SUMIFS(D$2:D1308,J$2:J1308,J1308)-SUMIFS(E$2:E1308,J$2:J1308,J1308)+VLOOKUP(J1308,Master!B$1:F$101,5,FALSE),IF(H1308&gt;EOF,"","Balance"))),IF(H1308&gt;EOF,"","Balance"))</f>
        <v/>
      </c>
      <c r="H1308" s="265" t="str">
        <f ca="1">IFERROR(IF(COUNTIF(H$2:H1307,H1307)&gt;VLOOKUP(H1307,LC,2,FALSE),H1307+1,H1307),"")</f>
        <v/>
      </c>
      <c r="I1308" s="265" t="str">
        <f ca="1">IFERROR(VLOOKUP(H1308,IF(H1308=H1307,INDIRECT("JournalEntry!"&amp;JournalEntry!D$2214&amp;I1307+1&amp;JournalEntry!L$2214),INDIRECT("JournalEntry!"&amp;JournalEntry!C$2214)),2,FALSE),"")</f>
        <v/>
      </c>
      <c r="J1308" s="191" t="str">
        <f t="shared" ca="1" si="147"/>
        <v/>
      </c>
    </row>
    <row r="1309" spans="1:10">
      <c r="A1309" s="205" t="str">
        <f t="shared" ca="1" si="148"/>
        <v/>
      </c>
      <c r="B1309" s="203" t="str">
        <f t="shared" ca="1" si="149"/>
        <v/>
      </c>
      <c r="C1309" s="304" t="str">
        <f t="shared" ca="1" si="150"/>
        <v/>
      </c>
      <c r="D1309" s="192" t="str">
        <f t="shared" ca="1" si="151"/>
        <v/>
      </c>
      <c r="E1309" s="192" t="str">
        <f t="shared" ca="1" si="152"/>
        <v/>
      </c>
      <c r="F1309" s="193" t="str">
        <f t="shared" ca="1" si="153"/>
        <v/>
      </c>
      <c r="G1309" s="80" t="str">
        <f ca="1">IFERROR(IF(AND(ABS(SUMIFS(D$2:D1309,J$2:J1309,J1309)-SUMIFS(E$2:E1309,J$2:J1309,J1309)+VLOOKUP(J1309,Master!B$1:F$101,5,FALSE))&gt;1000,CD&lt;&gt;PD),"XXXXX",IFERROR(SUMIFS(D$2:D1309,J$2:J1309,J1309)-SUMIFS(E$2:E1309,J$2:J1309,J1309)+VLOOKUP(J1309,Master!B$1:F$101,5,FALSE),IF(H1309&gt;EOF,"","Balance"))),IF(H1309&gt;EOF,"","Balance"))</f>
        <v/>
      </c>
      <c r="H1309" s="265" t="str">
        <f ca="1">IFERROR(IF(COUNTIF(H$2:H1308,H1308)&gt;VLOOKUP(H1308,LC,2,FALSE),H1308+1,H1308),"")</f>
        <v/>
      </c>
      <c r="I1309" s="265" t="str">
        <f ca="1">IFERROR(VLOOKUP(H1309,IF(H1309=H1308,INDIRECT("JournalEntry!"&amp;JournalEntry!D$2214&amp;I1308+1&amp;JournalEntry!L$2214),INDIRECT("JournalEntry!"&amp;JournalEntry!C$2214)),2,FALSE),"")</f>
        <v/>
      </c>
      <c r="J1309" s="191" t="str">
        <f t="shared" ca="1" si="147"/>
        <v/>
      </c>
    </row>
    <row r="1310" spans="1:10">
      <c r="A1310" s="205" t="str">
        <f t="shared" ca="1" si="148"/>
        <v/>
      </c>
      <c r="B1310" s="203" t="str">
        <f t="shared" ca="1" si="149"/>
        <v/>
      </c>
      <c r="C1310" s="304" t="str">
        <f t="shared" ca="1" si="150"/>
        <v/>
      </c>
      <c r="D1310" s="192" t="str">
        <f t="shared" ca="1" si="151"/>
        <v/>
      </c>
      <c r="E1310" s="192" t="str">
        <f t="shared" ca="1" si="152"/>
        <v/>
      </c>
      <c r="F1310" s="193" t="str">
        <f t="shared" ca="1" si="153"/>
        <v/>
      </c>
      <c r="G1310" s="80" t="str">
        <f ca="1">IFERROR(IF(AND(ABS(SUMIFS(D$2:D1310,J$2:J1310,J1310)-SUMIFS(E$2:E1310,J$2:J1310,J1310)+VLOOKUP(J1310,Master!B$1:F$101,5,FALSE))&gt;1000,CD&lt;&gt;PD),"XXXXX",IFERROR(SUMIFS(D$2:D1310,J$2:J1310,J1310)-SUMIFS(E$2:E1310,J$2:J1310,J1310)+VLOOKUP(J1310,Master!B$1:F$101,5,FALSE),IF(H1310&gt;EOF,"","Balance"))),IF(H1310&gt;EOF,"","Balance"))</f>
        <v/>
      </c>
      <c r="H1310" s="265" t="str">
        <f ca="1">IFERROR(IF(COUNTIF(H$2:H1309,H1309)&gt;VLOOKUP(H1309,LC,2,FALSE),H1309+1,H1309),"")</f>
        <v/>
      </c>
      <c r="I1310" s="265" t="str">
        <f ca="1">IFERROR(VLOOKUP(H1310,IF(H1310=H1309,INDIRECT("JournalEntry!"&amp;JournalEntry!D$2214&amp;I1309+1&amp;JournalEntry!L$2214),INDIRECT("JournalEntry!"&amp;JournalEntry!C$2214)),2,FALSE),"")</f>
        <v/>
      </c>
      <c r="J1310" s="191" t="str">
        <f t="shared" ca="1" si="147"/>
        <v/>
      </c>
    </row>
    <row r="1311" spans="1:10">
      <c r="A1311" s="205" t="str">
        <f t="shared" ca="1" si="148"/>
        <v/>
      </c>
      <c r="B1311" s="203" t="str">
        <f t="shared" ca="1" si="149"/>
        <v/>
      </c>
      <c r="C1311" s="304" t="str">
        <f t="shared" ca="1" si="150"/>
        <v/>
      </c>
      <c r="D1311" s="192" t="str">
        <f t="shared" ca="1" si="151"/>
        <v/>
      </c>
      <c r="E1311" s="192" t="str">
        <f t="shared" ca="1" si="152"/>
        <v/>
      </c>
      <c r="F1311" s="193" t="str">
        <f t="shared" ca="1" si="153"/>
        <v/>
      </c>
      <c r="G1311" s="80" t="str">
        <f ca="1">IFERROR(IF(AND(ABS(SUMIFS(D$2:D1311,J$2:J1311,J1311)-SUMIFS(E$2:E1311,J$2:J1311,J1311)+VLOOKUP(J1311,Master!B$1:F$101,5,FALSE))&gt;1000,CD&lt;&gt;PD),"XXXXX",IFERROR(SUMIFS(D$2:D1311,J$2:J1311,J1311)-SUMIFS(E$2:E1311,J$2:J1311,J1311)+VLOOKUP(J1311,Master!B$1:F$101,5,FALSE),IF(H1311&gt;EOF,"","Balance"))),IF(H1311&gt;EOF,"","Balance"))</f>
        <v/>
      </c>
      <c r="H1311" s="265" t="str">
        <f ca="1">IFERROR(IF(COUNTIF(H$2:H1310,H1310)&gt;VLOOKUP(H1310,LC,2,FALSE),H1310+1,H1310),"")</f>
        <v/>
      </c>
      <c r="I1311" s="265" t="str">
        <f ca="1">IFERROR(VLOOKUP(H1311,IF(H1311=H1310,INDIRECT("JournalEntry!"&amp;JournalEntry!D$2214&amp;I1310+1&amp;JournalEntry!L$2214),INDIRECT("JournalEntry!"&amp;JournalEntry!C$2214)),2,FALSE),"")</f>
        <v/>
      </c>
      <c r="J1311" s="191" t="str">
        <f t="shared" ca="1" si="147"/>
        <v/>
      </c>
    </row>
    <row r="1312" spans="1:10">
      <c r="A1312" s="205" t="str">
        <f t="shared" ca="1" si="148"/>
        <v/>
      </c>
      <c r="B1312" s="203" t="str">
        <f t="shared" ca="1" si="149"/>
        <v/>
      </c>
      <c r="C1312" s="304" t="str">
        <f t="shared" ca="1" si="150"/>
        <v/>
      </c>
      <c r="D1312" s="192" t="str">
        <f t="shared" ca="1" si="151"/>
        <v/>
      </c>
      <c r="E1312" s="192" t="str">
        <f t="shared" ca="1" si="152"/>
        <v/>
      </c>
      <c r="F1312" s="193" t="str">
        <f t="shared" ca="1" si="153"/>
        <v/>
      </c>
      <c r="G1312" s="80" t="str">
        <f ca="1">IFERROR(IF(AND(ABS(SUMIFS(D$2:D1312,J$2:J1312,J1312)-SUMIFS(E$2:E1312,J$2:J1312,J1312)+VLOOKUP(J1312,Master!B$1:F$101,5,FALSE))&gt;1000,CD&lt;&gt;PD),"XXXXX",IFERROR(SUMIFS(D$2:D1312,J$2:J1312,J1312)-SUMIFS(E$2:E1312,J$2:J1312,J1312)+VLOOKUP(J1312,Master!B$1:F$101,5,FALSE),IF(H1312&gt;EOF,"","Balance"))),IF(H1312&gt;EOF,"","Balance"))</f>
        <v/>
      </c>
      <c r="H1312" s="265" t="str">
        <f ca="1">IFERROR(IF(COUNTIF(H$2:H1311,H1311)&gt;VLOOKUP(H1311,LC,2,FALSE),H1311+1,H1311),"")</f>
        <v/>
      </c>
      <c r="I1312" s="265" t="str">
        <f ca="1">IFERROR(VLOOKUP(H1312,IF(H1312=H1311,INDIRECT("JournalEntry!"&amp;JournalEntry!D$2214&amp;I1311+1&amp;JournalEntry!L$2214),INDIRECT("JournalEntry!"&amp;JournalEntry!C$2214)),2,FALSE),"")</f>
        <v/>
      </c>
      <c r="J1312" s="191" t="str">
        <f t="shared" ca="1" si="147"/>
        <v/>
      </c>
    </row>
    <row r="1313" spans="1:10">
      <c r="A1313" s="205" t="str">
        <f t="shared" ca="1" si="148"/>
        <v/>
      </c>
      <c r="B1313" s="203" t="str">
        <f t="shared" ca="1" si="149"/>
        <v/>
      </c>
      <c r="C1313" s="304" t="str">
        <f t="shared" ca="1" si="150"/>
        <v/>
      </c>
      <c r="D1313" s="192" t="str">
        <f t="shared" ca="1" si="151"/>
        <v/>
      </c>
      <c r="E1313" s="192" t="str">
        <f t="shared" ca="1" si="152"/>
        <v/>
      </c>
      <c r="F1313" s="193" t="str">
        <f t="shared" ca="1" si="153"/>
        <v/>
      </c>
      <c r="G1313" s="80" t="str">
        <f ca="1">IFERROR(IF(AND(ABS(SUMIFS(D$2:D1313,J$2:J1313,J1313)-SUMIFS(E$2:E1313,J$2:J1313,J1313)+VLOOKUP(J1313,Master!B$1:F$101,5,FALSE))&gt;1000,CD&lt;&gt;PD),"XXXXX",IFERROR(SUMIFS(D$2:D1313,J$2:J1313,J1313)-SUMIFS(E$2:E1313,J$2:J1313,J1313)+VLOOKUP(J1313,Master!B$1:F$101,5,FALSE),IF(H1313&gt;EOF,"","Balance"))),IF(H1313&gt;EOF,"","Balance"))</f>
        <v/>
      </c>
      <c r="H1313" s="265" t="str">
        <f ca="1">IFERROR(IF(COUNTIF(H$2:H1312,H1312)&gt;VLOOKUP(H1312,LC,2,FALSE),H1312+1,H1312),"")</f>
        <v/>
      </c>
      <c r="I1313" s="265" t="str">
        <f ca="1">IFERROR(VLOOKUP(H1313,IF(H1313=H1312,INDIRECT("JournalEntry!"&amp;JournalEntry!D$2214&amp;I1312+1&amp;JournalEntry!L$2214),INDIRECT("JournalEntry!"&amp;JournalEntry!C$2214)),2,FALSE),"")</f>
        <v/>
      </c>
      <c r="J1313" s="191" t="str">
        <f t="shared" ca="1" si="147"/>
        <v/>
      </c>
    </row>
    <row r="1314" spans="1:10">
      <c r="A1314" s="205" t="str">
        <f t="shared" ca="1" si="148"/>
        <v/>
      </c>
      <c r="B1314" s="203" t="str">
        <f t="shared" ca="1" si="149"/>
        <v/>
      </c>
      <c r="C1314" s="304" t="str">
        <f t="shared" ca="1" si="150"/>
        <v/>
      </c>
      <c r="D1314" s="192" t="str">
        <f t="shared" ca="1" si="151"/>
        <v/>
      </c>
      <c r="E1314" s="192" t="str">
        <f t="shared" ca="1" si="152"/>
        <v/>
      </c>
      <c r="F1314" s="193" t="str">
        <f t="shared" ca="1" si="153"/>
        <v/>
      </c>
      <c r="G1314" s="80" t="str">
        <f ca="1">IFERROR(IF(AND(ABS(SUMIFS(D$2:D1314,J$2:J1314,J1314)-SUMIFS(E$2:E1314,J$2:J1314,J1314)+VLOOKUP(J1314,Master!B$1:F$101,5,FALSE))&gt;1000,CD&lt;&gt;PD),"XXXXX",IFERROR(SUMIFS(D$2:D1314,J$2:J1314,J1314)-SUMIFS(E$2:E1314,J$2:J1314,J1314)+VLOOKUP(J1314,Master!B$1:F$101,5,FALSE),IF(H1314&gt;EOF,"","Balance"))),IF(H1314&gt;EOF,"","Balance"))</f>
        <v/>
      </c>
      <c r="H1314" s="265" t="str">
        <f ca="1">IFERROR(IF(COUNTIF(H$2:H1313,H1313)&gt;VLOOKUP(H1313,LC,2,FALSE),H1313+1,H1313),"")</f>
        <v/>
      </c>
      <c r="I1314" s="265" t="str">
        <f ca="1">IFERROR(VLOOKUP(H1314,IF(H1314=H1313,INDIRECT("JournalEntry!"&amp;JournalEntry!D$2214&amp;I1313+1&amp;JournalEntry!L$2214),INDIRECT("JournalEntry!"&amp;JournalEntry!C$2214)),2,FALSE),"")</f>
        <v/>
      </c>
      <c r="J1314" s="191" t="str">
        <f t="shared" ca="1" si="147"/>
        <v/>
      </c>
    </row>
    <row r="1315" spans="1:10">
      <c r="A1315" s="205" t="str">
        <f t="shared" ca="1" si="148"/>
        <v/>
      </c>
      <c r="B1315" s="203" t="str">
        <f t="shared" ca="1" si="149"/>
        <v/>
      </c>
      <c r="C1315" s="304" t="str">
        <f t="shared" ca="1" si="150"/>
        <v/>
      </c>
      <c r="D1315" s="192" t="str">
        <f t="shared" ca="1" si="151"/>
        <v/>
      </c>
      <c r="E1315" s="192" t="str">
        <f t="shared" ca="1" si="152"/>
        <v/>
      </c>
      <c r="F1315" s="193" t="str">
        <f t="shared" ca="1" si="153"/>
        <v/>
      </c>
      <c r="G1315" s="80" t="str">
        <f ca="1">IFERROR(IF(AND(ABS(SUMIFS(D$2:D1315,J$2:J1315,J1315)-SUMIFS(E$2:E1315,J$2:J1315,J1315)+VLOOKUP(J1315,Master!B$1:F$101,5,FALSE))&gt;1000,CD&lt;&gt;PD),"XXXXX",IFERROR(SUMIFS(D$2:D1315,J$2:J1315,J1315)-SUMIFS(E$2:E1315,J$2:J1315,J1315)+VLOOKUP(J1315,Master!B$1:F$101,5,FALSE),IF(H1315&gt;EOF,"","Balance"))),IF(H1315&gt;EOF,"","Balance"))</f>
        <v/>
      </c>
      <c r="H1315" s="265" t="str">
        <f ca="1">IFERROR(IF(COUNTIF(H$2:H1314,H1314)&gt;VLOOKUP(H1314,LC,2,FALSE),H1314+1,H1314),"")</f>
        <v/>
      </c>
      <c r="I1315" s="265" t="str">
        <f ca="1">IFERROR(VLOOKUP(H1315,IF(H1315=H1314,INDIRECT("JournalEntry!"&amp;JournalEntry!D$2214&amp;I1314+1&amp;JournalEntry!L$2214),INDIRECT("JournalEntry!"&amp;JournalEntry!C$2214)),2,FALSE),"")</f>
        <v/>
      </c>
      <c r="J1315" s="191" t="str">
        <f t="shared" ca="1" si="147"/>
        <v/>
      </c>
    </row>
    <row r="1316" spans="1:10">
      <c r="A1316" s="205" t="str">
        <f t="shared" ca="1" si="148"/>
        <v/>
      </c>
      <c r="B1316" s="203" t="str">
        <f t="shared" ca="1" si="149"/>
        <v/>
      </c>
      <c r="C1316" s="304" t="str">
        <f t="shared" ca="1" si="150"/>
        <v/>
      </c>
      <c r="D1316" s="192" t="str">
        <f t="shared" ca="1" si="151"/>
        <v/>
      </c>
      <c r="E1316" s="192" t="str">
        <f t="shared" ca="1" si="152"/>
        <v/>
      </c>
      <c r="F1316" s="193" t="str">
        <f t="shared" ca="1" si="153"/>
        <v/>
      </c>
      <c r="G1316" s="80" t="str">
        <f ca="1">IFERROR(IF(AND(ABS(SUMIFS(D$2:D1316,J$2:J1316,J1316)-SUMIFS(E$2:E1316,J$2:J1316,J1316)+VLOOKUP(J1316,Master!B$1:F$101,5,FALSE))&gt;1000,CD&lt;&gt;PD),"XXXXX",IFERROR(SUMIFS(D$2:D1316,J$2:J1316,J1316)-SUMIFS(E$2:E1316,J$2:J1316,J1316)+VLOOKUP(J1316,Master!B$1:F$101,5,FALSE),IF(H1316&gt;EOF,"","Balance"))),IF(H1316&gt;EOF,"","Balance"))</f>
        <v/>
      </c>
      <c r="H1316" s="265" t="str">
        <f ca="1">IFERROR(IF(COUNTIF(H$2:H1315,H1315)&gt;VLOOKUP(H1315,LC,2,FALSE),H1315+1,H1315),"")</f>
        <v/>
      </c>
      <c r="I1316" s="265" t="str">
        <f ca="1">IFERROR(VLOOKUP(H1316,IF(H1316=H1315,INDIRECT("JournalEntry!"&amp;JournalEntry!D$2214&amp;I1315+1&amp;JournalEntry!L$2214),INDIRECT("JournalEntry!"&amp;JournalEntry!C$2214)),2,FALSE),"")</f>
        <v/>
      </c>
      <c r="J1316" s="191" t="str">
        <f t="shared" ca="1" si="147"/>
        <v/>
      </c>
    </row>
    <row r="1317" spans="1:10">
      <c r="A1317" s="205" t="str">
        <f t="shared" ca="1" si="148"/>
        <v/>
      </c>
      <c r="B1317" s="203" t="str">
        <f t="shared" ca="1" si="149"/>
        <v/>
      </c>
      <c r="C1317" s="304" t="str">
        <f t="shared" ca="1" si="150"/>
        <v/>
      </c>
      <c r="D1317" s="192" t="str">
        <f t="shared" ca="1" si="151"/>
        <v/>
      </c>
      <c r="E1317" s="192" t="str">
        <f t="shared" ca="1" si="152"/>
        <v/>
      </c>
      <c r="F1317" s="193" t="str">
        <f t="shared" ca="1" si="153"/>
        <v/>
      </c>
      <c r="G1317" s="80" t="str">
        <f ca="1">IFERROR(IF(AND(ABS(SUMIFS(D$2:D1317,J$2:J1317,J1317)-SUMIFS(E$2:E1317,J$2:J1317,J1317)+VLOOKUP(J1317,Master!B$1:F$101,5,FALSE))&gt;1000,CD&lt;&gt;PD),"XXXXX",IFERROR(SUMIFS(D$2:D1317,J$2:J1317,J1317)-SUMIFS(E$2:E1317,J$2:J1317,J1317)+VLOOKUP(J1317,Master!B$1:F$101,5,FALSE),IF(H1317&gt;EOF,"","Balance"))),IF(H1317&gt;EOF,"","Balance"))</f>
        <v/>
      </c>
      <c r="H1317" s="265" t="str">
        <f ca="1">IFERROR(IF(COUNTIF(H$2:H1316,H1316)&gt;VLOOKUP(H1316,LC,2,FALSE),H1316+1,H1316),"")</f>
        <v/>
      </c>
      <c r="I1317" s="265" t="str">
        <f ca="1">IFERROR(VLOOKUP(H1317,IF(H1317=H1316,INDIRECT("JournalEntry!"&amp;JournalEntry!D$2214&amp;I1316+1&amp;JournalEntry!L$2214),INDIRECT("JournalEntry!"&amp;JournalEntry!C$2214)),2,FALSE),"")</f>
        <v/>
      </c>
      <c r="J1317" s="191" t="str">
        <f t="shared" ca="1" si="147"/>
        <v/>
      </c>
    </row>
    <row r="1318" spans="1:10">
      <c r="A1318" s="205" t="str">
        <f t="shared" ca="1" si="148"/>
        <v/>
      </c>
      <c r="B1318" s="203" t="str">
        <f t="shared" ca="1" si="149"/>
        <v/>
      </c>
      <c r="C1318" s="304" t="str">
        <f t="shared" ca="1" si="150"/>
        <v/>
      </c>
      <c r="D1318" s="192" t="str">
        <f t="shared" ca="1" si="151"/>
        <v/>
      </c>
      <c r="E1318" s="192" t="str">
        <f t="shared" ca="1" si="152"/>
        <v/>
      </c>
      <c r="F1318" s="193" t="str">
        <f t="shared" ca="1" si="153"/>
        <v/>
      </c>
      <c r="G1318" s="80" t="str">
        <f ca="1">IFERROR(IF(AND(ABS(SUMIFS(D$2:D1318,J$2:J1318,J1318)-SUMIFS(E$2:E1318,J$2:J1318,J1318)+VLOOKUP(J1318,Master!B$1:F$101,5,FALSE))&gt;1000,CD&lt;&gt;PD),"XXXXX",IFERROR(SUMIFS(D$2:D1318,J$2:J1318,J1318)-SUMIFS(E$2:E1318,J$2:J1318,J1318)+VLOOKUP(J1318,Master!B$1:F$101,5,FALSE),IF(H1318&gt;EOF,"","Balance"))),IF(H1318&gt;EOF,"","Balance"))</f>
        <v/>
      </c>
      <c r="H1318" s="265" t="str">
        <f ca="1">IFERROR(IF(COUNTIF(H$2:H1317,H1317)&gt;VLOOKUP(H1317,LC,2,FALSE),H1317+1,H1317),"")</f>
        <v/>
      </c>
      <c r="I1318" s="265" t="str">
        <f ca="1">IFERROR(VLOOKUP(H1318,IF(H1318=H1317,INDIRECT("JournalEntry!"&amp;JournalEntry!D$2214&amp;I1317+1&amp;JournalEntry!L$2214),INDIRECT("JournalEntry!"&amp;JournalEntry!C$2214)),2,FALSE),"")</f>
        <v/>
      </c>
      <c r="J1318" s="191" t="str">
        <f t="shared" ca="1" si="147"/>
        <v/>
      </c>
    </row>
    <row r="1319" spans="1:10">
      <c r="A1319" s="205" t="str">
        <f t="shared" ca="1" si="148"/>
        <v/>
      </c>
      <c r="B1319" s="203" t="str">
        <f t="shared" ca="1" si="149"/>
        <v/>
      </c>
      <c r="C1319" s="304" t="str">
        <f t="shared" ca="1" si="150"/>
        <v/>
      </c>
      <c r="D1319" s="192" t="str">
        <f t="shared" ca="1" si="151"/>
        <v/>
      </c>
      <c r="E1319" s="192" t="str">
        <f t="shared" ca="1" si="152"/>
        <v/>
      </c>
      <c r="F1319" s="193" t="str">
        <f t="shared" ca="1" si="153"/>
        <v/>
      </c>
      <c r="G1319" s="80" t="str">
        <f ca="1">IFERROR(IF(AND(ABS(SUMIFS(D$2:D1319,J$2:J1319,J1319)-SUMIFS(E$2:E1319,J$2:J1319,J1319)+VLOOKUP(J1319,Master!B$1:F$101,5,FALSE))&gt;1000,CD&lt;&gt;PD),"XXXXX",IFERROR(SUMIFS(D$2:D1319,J$2:J1319,J1319)-SUMIFS(E$2:E1319,J$2:J1319,J1319)+VLOOKUP(J1319,Master!B$1:F$101,5,FALSE),IF(H1319&gt;EOF,"","Balance"))),IF(H1319&gt;EOF,"","Balance"))</f>
        <v/>
      </c>
      <c r="H1319" s="265" t="str">
        <f ca="1">IFERROR(IF(COUNTIF(H$2:H1318,H1318)&gt;VLOOKUP(H1318,LC,2,FALSE),H1318+1,H1318),"")</f>
        <v/>
      </c>
      <c r="I1319" s="265" t="str">
        <f ca="1">IFERROR(VLOOKUP(H1319,IF(H1319=H1318,INDIRECT("JournalEntry!"&amp;JournalEntry!D$2214&amp;I1318+1&amp;JournalEntry!L$2214),INDIRECT("JournalEntry!"&amp;JournalEntry!C$2214)),2,FALSE),"")</f>
        <v/>
      </c>
      <c r="J1319" s="191" t="str">
        <f t="shared" ca="1" si="147"/>
        <v/>
      </c>
    </row>
    <row r="1320" spans="1:10">
      <c r="A1320" s="205" t="str">
        <f t="shared" ca="1" si="148"/>
        <v/>
      </c>
      <c r="B1320" s="203" t="str">
        <f t="shared" ca="1" si="149"/>
        <v/>
      </c>
      <c r="C1320" s="304" t="str">
        <f t="shared" ca="1" si="150"/>
        <v/>
      </c>
      <c r="D1320" s="192" t="str">
        <f t="shared" ca="1" si="151"/>
        <v/>
      </c>
      <c r="E1320" s="192" t="str">
        <f t="shared" ca="1" si="152"/>
        <v/>
      </c>
      <c r="F1320" s="193" t="str">
        <f t="shared" ca="1" si="153"/>
        <v/>
      </c>
      <c r="G1320" s="80" t="str">
        <f ca="1">IFERROR(IF(AND(ABS(SUMIFS(D$2:D1320,J$2:J1320,J1320)-SUMIFS(E$2:E1320,J$2:J1320,J1320)+VLOOKUP(J1320,Master!B$1:F$101,5,FALSE))&gt;1000,CD&lt;&gt;PD),"XXXXX",IFERROR(SUMIFS(D$2:D1320,J$2:J1320,J1320)-SUMIFS(E$2:E1320,J$2:J1320,J1320)+VLOOKUP(J1320,Master!B$1:F$101,5,FALSE),IF(H1320&gt;EOF,"","Balance"))),IF(H1320&gt;EOF,"","Balance"))</f>
        <v/>
      </c>
      <c r="H1320" s="265" t="str">
        <f ca="1">IFERROR(IF(COUNTIF(H$2:H1319,H1319)&gt;VLOOKUP(H1319,LC,2,FALSE),H1319+1,H1319),"")</f>
        <v/>
      </c>
      <c r="I1320" s="265" t="str">
        <f ca="1">IFERROR(VLOOKUP(H1320,IF(H1320=H1319,INDIRECT("JournalEntry!"&amp;JournalEntry!D$2214&amp;I1319+1&amp;JournalEntry!L$2214),INDIRECT("JournalEntry!"&amp;JournalEntry!C$2214)),2,FALSE),"")</f>
        <v/>
      </c>
      <c r="J1320" s="191" t="str">
        <f t="shared" ca="1" si="147"/>
        <v/>
      </c>
    </row>
    <row r="1321" spans="1:10">
      <c r="A1321" s="205" t="str">
        <f t="shared" ca="1" si="148"/>
        <v/>
      </c>
      <c r="B1321" s="203" t="str">
        <f t="shared" ca="1" si="149"/>
        <v/>
      </c>
      <c r="C1321" s="304" t="str">
        <f t="shared" ca="1" si="150"/>
        <v/>
      </c>
      <c r="D1321" s="192" t="str">
        <f t="shared" ca="1" si="151"/>
        <v/>
      </c>
      <c r="E1321" s="192" t="str">
        <f t="shared" ca="1" si="152"/>
        <v/>
      </c>
      <c r="F1321" s="193" t="str">
        <f t="shared" ca="1" si="153"/>
        <v/>
      </c>
      <c r="G1321" s="80" t="str">
        <f ca="1">IFERROR(IF(AND(ABS(SUMIFS(D$2:D1321,J$2:J1321,J1321)-SUMIFS(E$2:E1321,J$2:J1321,J1321)+VLOOKUP(J1321,Master!B$1:F$101,5,FALSE))&gt;1000,CD&lt;&gt;PD),"XXXXX",IFERROR(SUMIFS(D$2:D1321,J$2:J1321,J1321)-SUMIFS(E$2:E1321,J$2:J1321,J1321)+VLOOKUP(J1321,Master!B$1:F$101,5,FALSE),IF(H1321&gt;EOF,"","Balance"))),IF(H1321&gt;EOF,"","Balance"))</f>
        <v/>
      </c>
      <c r="H1321" s="265" t="str">
        <f ca="1">IFERROR(IF(COUNTIF(H$2:H1320,H1320)&gt;VLOOKUP(H1320,LC,2,FALSE),H1320+1,H1320),"")</f>
        <v/>
      </c>
      <c r="I1321" s="265" t="str">
        <f ca="1">IFERROR(VLOOKUP(H1321,IF(H1321=H1320,INDIRECT("JournalEntry!"&amp;JournalEntry!D$2214&amp;I1320+1&amp;JournalEntry!L$2214),INDIRECT("JournalEntry!"&amp;JournalEntry!C$2214)),2,FALSE),"")</f>
        <v/>
      </c>
      <c r="J1321" s="191" t="str">
        <f t="shared" ca="1" si="147"/>
        <v/>
      </c>
    </row>
    <row r="1322" spans="1:10">
      <c r="A1322" s="205" t="str">
        <f t="shared" ca="1" si="148"/>
        <v/>
      </c>
      <c r="B1322" s="203" t="str">
        <f t="shared" ca="1" si="149"/>
        <v/>
      </c>
      <c r="C1322" s="304" t="str">
        <f t="shared" ca="1" si="150"/>
        <v/>
      </c>
      <c r="D1322" s="192" t="str">
        <f t="shared" ca="1" si="151"/>
        <v/>
      </c>
      <c r="E1322" s="192" t="str">
        <f t="shared" ca="1" si="152"/>
        <v/>
      </c>
      <c r="F1322" s="193" t="str">
        <f t="shared" ca="1" si="153"/>
        <v/>
      </c>
      <c r="G1322" s="80" t="str">
        <f ca="1">IFERROR(IF(AND(ABS(SUMIFS(D$2:D1322,J$2:J1322,J1322)-SUMIFS(E$2:E1322,J$2:J1322,J1322)+VLOOKUP(J1322,Master!B$1:F$101,5,FALSE))&gt;1000,CD&lt;&gt;PD),"XXXXX",IFERROR(SUMIFS(D$2:D1322,J$2:J1322,J1322)-SUMIFS(E$2:E1322,J$2:J1322,J1322)+VLOOKUP(J1322,Master!B$1:F$101,5,FALSE),IF(H1322&gt;EOF,"","Balance"))),IF(H1322&gt;EOF,"","Balance"))</f>
        <v/>
      </c>
      <c r="H1322" s="265" t="str">
        <f ca="1">IFERROR(IF(COUNTIF(H$2:H1321,H1321)&gt;VLOOKUP(H1321,LC,2,FALSE),H1321+1,H1321),"")</f>
        <v/>
      </c>
      <c r="I1322" s="265" t="str">
        <f ca="1">IFERROR(VLOOKUP(H1322,IF(H1322=H1321,INDIRECT("JournalEntry!"&amp;JournalEntry!D$2214&amp;I1321+1&amp;JournalEntry!L$2214),INDIRECT("JournalEntry!"&amp;JournalEntry!C$2214)),2,FALSE),"")</f>
        <v/>
      </c>
      <c r="J1322" s="191" t="str">
        <f t="shared" ca="1" si="147"/>
        <v/>
      </c>
    </row>
    <row r="1323" spans="1:10">
      <c r="A1323" s="205" t="str">
        <f t="shared" ca="1" si="148"/>
        <v/>
      </c>
      <c r="B1323" s="203" t="str">
        <f t="shared" ca="1" si="149"/>
        <v/>
      </c>
      <c r="C1323" s="304" t="str">
        <f t="shared" ca="1" si="150"/>
        <v/>
      </c>
      <c r="D1323" s="192" t="str">
        <f t="shared" ca="1" si="151"/>
        <v/>
      </c>
      <c r="E1323" s="192" t="str">
        <f t="shared" ca="1" si="152"/>
        <v/>
      </c>
      <c r="F1323" s="193" t="str">
        <f t="shared" ca="1" si="153"/>
        <v/>
      </c>
      <c r="G1323" s="80" t="str">
        <f ca="1">IFERROR(IF(AND(ABS(SUMIFS(D$2:D1323,J$2:J1323,J1323)-SUMIFS(E$2:E1323,J$2:J1323,J1323)+VLOOKUP(J1323,Master!B$1:F$101,5,FALSE))&gt;1000,CD&lt;&gt;PD),"XXXXX",IFERROR(SUMIFS(D$2:D1323,J$2:J1323,J1323)-SUMIFS(E$2:E1323,J$2:J1323,J1323)+VLOOKUP(J1323,Master!B$1:F$101,5,FALSE),IF(H1323&gt;EOF,"","Balance"))),IF(H1323&gt;EOF,"","Balance"))</f>
        <v/>
      </c>
      <c r="H1323" s="265" t="str">
        <f ca="1">IFERROR(IF(COUNTIF(H$2:H1322,H1322)&gt;VLOOKUP(H1322,LC,2,FALSE),H1322+1,H1322),"")</f>
        <v/>
      </c>
      <c r="I1323" s="265" t="str">
        <f ca="1">IFERROR(VLOOKUP(H1323,IF(H1323=H1322,INDIRECT("JournalEntry!"&amp;JournalEntry!D$2214&amp;I1322+1&amp;JournalEntry!L$2214),INDIRECT("JournalEntry!"&amp;JournalEntry!C$2214)),2,FALSE),"")</f>
        <v/>
      </c>
      <c r="J1323" s="191" t="str">
        <f t="shared" ca="1" si="147"/>
        <v/>
      </c>
    </row>
    <row r="1324" spans="1:10">
      <c r="A1324" s="205" t="str">
        <f t="shared" ca="1" si="148"/>
        <v/>
      </c>
      <c r="B1324" s="203" t="str">
        <f t="shared" ca="1" si="149"/>
        <v/>
      </c>
      <c r="C1324" s="304" t="str">
        <f t="shared" ca="1" si="150"/>
        <v/>
      </c>
      <c r="D1324" s="192" t="str">
        <f t="shared" ca="1" si="151"/>
        <v/>
      </c>
      <c r="E1324" s="192" t="str">
        <f t="shared" ca="1" si="152"/>
        <v/>
      </c>
      <c r="F1324" s="193" t="str">
        <f t="shared" ca="1" si="153"/>
        <v/>
      </c>
      <c r="G1324" s="80" t="str">
        <f ca="1">IFERROR(IF(AND(ABS(SUMIFS(D$2:D1324,J$2:J1324,J1324)-SUMIFS(E$2:E1324,J$2:J1324,J1324)+VLOOKUP(J1324,Master!B$1:F$101,5,FALSE))&gt;1000,CD&lt;&gt;PD),"XXXXX",IFERROR(SUMIFS(D$2:D1324,J$2:J1324,J1324)-SUMIFS(E$2:E1324,J$2:J1324,J1324)+VLOOKUP(J1324,Master!B$1:F$101,5,FALSE),IF(H1324&gt;EOF,"","Balance"))),IF(H1324&gt;EOF,"","Balance"))</f>
        <v/>
      </c>
      <c r="H1324" s="265" t="str">
        <f ca="1">IFERROR(IF(COUNTIF(H$2:H1323,H1323)&gt;VLOOKUP(H1323,LC,2,FALSE),H1323+1,H1323),"")</f>
        <v/>
      </c>
      <c r="I1324" s="265" t="str">
        <f ca="1">IFERROR(VLOOKUP(H1324,IF(H1324=H1323,INDIRECT("JournalEntry!"&amp;JournalEntry!D$2214&amp;I1323+1&amp;JournalEntry!L$2214),INDIRECT("JournalEntry!"&amp;JournalEntry!C$2214)),2,FALSE),"")</f>
        <v/>
      </c>
      <c r="J1324" s="191" t="str">
        <f t="shared" ca="1" si="147"/>
        <v/>
      </c>
    </row>
    <row r="1325" spans="1:10">
      <c r="A1325" s="205" t="str">
        <f t="shared" ca="1" si="148"/>
        <v/>
      </c>
      <c r="B1325" s="203" t="str">
        <f t="shared" ca="1" si="149"/>
        <v/>
      </c>
      <c r="C1325" s="304" t="str">
        <f t="shared" ca="1" si="150"/>
        <v/>
      </c>
      <c r="D1325" s="192" t="str">
        <f t="shared" ca="1" si="151"/>
        <v/>
      </c>
      <c r="E1325" s="192" t="str">
        <f t="shared" ca="1" si="152"/>
        <v/>
      </c>
      <c r="F1325" s="193" t="str">
        <f t="shared" ca="1" si="153"/>
        <v/>
      </c>
      <c r="G1325" s="80" t="str">
        <f ca="1">IFERROR(IF(AND(ABS(SUMIFS(D$2:D1325,J$2:J1325,J1325)-SUMIFS(E$2:E1325,J$2:J1325,J1325)+VLOOKUP(J1325,Master!B$1:F$101,5,FALSE))&gt;1000,CD&lt;&gt;PD),"XXXXX",IFERROR(SUMIFS(D$2:D1325,J$2:J1325,J1325)-SUMIFS(E$2:E1325,J$2:J1325,J1325)+VLOOKUP(J1325,Master!B$1:F$101,5,FALSE),IF(H1325&gt;EOF,"","Balance"))),IF(H1325&gt;EOF,"","Balance"))</f>
        <v/>
      </c>
      <c r="H1325" s="265" t="str">
        <f ca="1">IFERROR(IF(COUNTIF(H$2:H1324,H1324)&gt;VLOOKUP(H1324,LC,2,FALSE),H1324+1,H1324),"")</f>
        <v/>
      </c>
      <c r="I1325" s="265" t="str">
        <f ca="1">IFERROR(VLOOKUP(H1325,IF(H1325=H1324,INDIRECT("JournalEntry!"&amp;JournalEntry!D$2214&amp;I1324+1&amp;JournalEntry!L$2214),INDIRECT("JournalEntry!"&amp;JournalEntry!C$2214)),2,FALSE),"")</f>
        <v/>
      </c>
      <c r="J1325" s="191" t="str">
        <f t="shared" ca="1" si="147"/>
        <v/>
      </c>
    </row>
    <row r="1326" spans="1:10">
      <c r="A1326" s="205" t="str">
        <f t="shared" ca="1" si="148"/>
        <v/>
      </c>
      <c r="B1326" s="203" t="str">
        <f t="shared" ca="1" si="149"/>
        <v/>
      </c>
      <c r="C1326" s="304" t="str">
        <f t="shared" ca="1" si="150"/>
        <v/>
      </c>
      <c r="D1326" s="192" t="str">
        <f t="shared" ca="1" si="151"/>
        <v/>
      </c>
      <c r="E1326" s="192" t="str">
        <f t="shared" ca="1" si="152"/>
        <v/>
      </c>
      <c r="F1326" s="193" t="str">
        <f t="shared" ca="1" si="153"/>
        <v/>
      </c>
      <c r="G1326" s="80" t="str">
        <f ca="1">IFERROR(IF(AND(ABS(SUMIFS(D$2:D1326,J$2:J1326,J1326)-SUMIFS(E$2:E1326,J$2:J1326,J1326)+VLOOKUP(J1326,Master!B$1:F$101,5,FALSE))&gt;1000,CD&lt;&gt;PD),"XXXXX",IFERROR(SUMIFS(D$2:D1326,J$2:J1326,J1326)-SUMIFS(E$2:E1326,J$2:J1326,J1326)+VLOOKUP(J1326,Master!B$1:F$101,5,FALSE),IF(H1326&gt;EOF,"","Balance"))),IF(H1326&gt;EOF,"","Balance"))</f>
        <v/>
      </c>
      <c r="H1326" s="265" t="str">
        <f ca="1">IFERROR(IF(COUNTIF(H$2:H1325,H1325)&gt;VLOOKUP(H1325,LC,2,FALSE),H1325+1,H1325),"")</f>
        <v/>
      </c>
      <c r="I1326" s="265" t="str">
        <f ca="1">IFERROR(VLOOKUP(H1326,IF(H1326=H1325,INDIRECT("JournalEntry!"&amp;JournalEntry!D$2214&amp;I1325+1&amp;JournalEntry!L$2214),INDIRECT("JournalEntry!"&amp;JournalEntry!C$2214)),2,FALSE),"")</f>
        <v/>
      </c>
      <c r="J1326" s="191" t="str">
        <f t="shared" ca="1" si="147"/>
        <v/>
      </c>
    </row>
    <row r="1327" spans="1:10">
      <c r="A1327" s="205" t="str">
        <f t="shared" ca="1" si="148"/>
        <v/>
      </c>
      <c r="B1327" s="203" t="str">
        <f t="shared" ca="1" si="149"/>
        <v/>
      </c>
      <c r="C1327" s="304" t="str">
        <f t="shared" ca="1" si="150"/>
        <v/>
      </c>
      <c r="D1327" s="192" t="str">
        <f t="shared" ca="1" si="151"/>
        <v/>
      </c>
      <c r="E1327" s="192" t="str">
        <f t="shared" ca="1" si="152"/>
        <v/>
      </c>
      <c r="F1327" s="193" t="str">
        <f t="shared" ca="1" si="153"/>
        <v/>
      </c>
      <c r="G1327" s="80" t="str">
        <f ca="1">IFERROR(IF(AND(ABS(SUMIFS(D$2:D1327,J$2:J1327,J1327)-SUMIFS(E$2:E1327,J$2:J1327,J1327)+VLOOKUP(J1327,Master!B$1:F$101,5,FALSE))&gt;1000,CD&lt;&gt;PD),"XXXXX",IFERROR(SUMIFS(D$2:D1327,J$2:J1327,J1327)-SUMIFS(E$2:E1327,J$2:J1327,J1327)+VLOOKUP(J1327,Master!B$1:F$101,5,FALSE),IF(H1327&gt;EOF,"","Balance"))),IF(H1327&gt;EOF,"","Balance"))</f>
        <v/>
      </c>
      <c r="H1327" s="265" t="str">
        <f ca="1">IFERROR(IF(COUNTIF(H$2:H1326,H1326)&gt;VLOOKUP(H1326,LC,2,FALSE),H1326+1,H1326),"")</f>
        <v/>
      </c>
      <c r="I1327" s="265" t="str">
        <f ca="1">IFERROR(VLOOKUP(H1327,IF(H1327=H1326,INDIRECT("JournalEntry!"&amp;JournalEntry!D$2214&amp;I1326+1&amp;JournalEntry!L$2214),INDIRECT("JournalEntry!"&amp;JournalEntry!C$2214)),2,FALSE),"")</f>
        <v/>
      </c>
      <c r="J1327" s="191" t="str">
        <f t="shared" ca="1" si="147"/>
        <v/>
      </c>
    </row>
    <row r="1328" spans="1:10">
      <c r="A1328" s="205" t="str">
        <f t="shared" ca="1" si="148"/>
        <v/>
      </c>
      <c r="B1328" s="203" t="str">
        <f t="shared" ca="1" si="149"/>
        <v/>
      </c>
      <c r="C1328" s="304" t="str">
        <f t="shared" ca="1" si="150"/>
        <v/>
      </c>
      <c r="D1328" s="192" t="str">
        <f t="shared" ca="1" si="151"/>
        <v/>
      </c>
      <c r="E1328" s="192" t="str">
        <f t="shared" ca="1" si="152"/>
        <v/>
      </c>
      <c r="F1328" s="193" t="str">
        <f t="shared" ca="1" si="153"/>
        <v/>
      </c>
      <c r="G1328" s="80" t="str">
        <f ca="1">IFERROR(IF(AND(ABS(SUMIFS(D$2:D1328,J$2:J1328,J1328)-SUMIFS(E$2:E1328,J$2:J1328,J1328)+VLOOKUP(J1328,Master!B$1:F$101,5,FALSE))&gt;1000,CD&lt;&gt;PD),"XXXXX",IFERROR(SUMIFS(D$2:D1328,J$2:J1328,J1328)-SUMIFS(E$2:E1328,J$2:J1328,J1328)+VLOOKUP(J1328,Master!B$1:F$101,5,FALSE),IF(H1328&gt;EOF,"","Balance"))),IF(H1328&gt;EOF,"","Balance"))</f>
        <v/>
      </c>
      <c r="H1328" s="265" t="str">
        <f ca="1">IFERROR(IF(COUNTIF(H$2:H1327,H1327)&gt;VLOOKUP(H1327,LC,2,FALSE),H1327+1,H1327),"")</f>
        <v/>
      </c>
      <c r="I1328" s="265" t="str">
        <f ca="1">IFERROR(VLOOKUP(H1328,IF(H1328=H1327,INDIRECT("JournalEntry!"&amp;JournalEntry!D$2214&amp;I1327+1&amp;JournalEntry!L$2214),INDIRECT("JournalEntry!"&amp;JournalEntry!C$2214)),2,FALSE),"")</f>
        <v/>
      </c>
      <c r="J1328" s="191" t="str">
        <f t="shared" ca="1" si="147"/>
        <v/>
      </c>
    </row>
    <row r="1329" spans="1:10">
      <c r="A1329" s="205" t="str">
        <f t="shared" ca="1" si="148"/>
        <v/>
      </c>
      <c r="B1329" s="203" t="str">
        <f t="shared" ca="1" si="149"/>
        <v/>
      </c>
      <c r="C1329" s="304" t="str">
        <f t="shared" ca="1" si="150"/>
        <v/>
      </c>
      <c r="D1329" s="192" t="str">
        <f t="shared" ca="1" si="151"/>
        <v/>
      </c>
      <c r="E1329" s="192" t="str">
        <f t="shared" ca="1" si="152"/>
        <v/>
      </c>
      <c r="F1329" s="193" t="str">
        <f t="shared" ca="1" si="153"/>
        <v/>
      </c>
      <c r="G1329" s="80" t="str">
        <f ca="1">IFERROR(IF(AND(ABS(SUMIFS(D$2:D1329,J$2:J1329,J1329)-SUMIFS(E$2:E1329,J$2:J1329,J1329)+VLOOKUP(J1329,Master!B$1:F$101,5,FALSE))&gt;1000,CD&lt;&gt;PD),"XXXXX",IFERROR(SUMIFS(D$2:D1329,J$2:J1329,J1329)-SUMIFS(E$2:E1329,J$2:J1329,J1329)+VLOOKUP(J1329,Master!B$1:F$101,5,FALSE),IF(H1329&gt;EOF,"","Balance"))),IF(H1329&gt;EOF,"","Balance"))</f>
        <v/>
      </c>
      <c r="H1329" s="265" t="str">
        <f ca="1">IFERROR(IF(COUNTIF(H$2:H1328,H1328)&gt;VLOOKUP(H1328,LC,2,FALSE),H1328+1,H1328),"")</f>
        <v/>
      </c>
      <c r="I1329" s="265" t="str">
        <f ca="1">IFERROR(VLOOKUP(H1329,IF(H1329=H1328,INDIRECT("JournalEntry!"&amp;JournalEntry!D$2214&amp;I1328+1&amp;JournalEntry!L$2214),INDIRECT("JournalEntry!"&amp;JournalEntry!C$2214)),2,FALSE),"")</f>
        <v/>
      </c>
      <c r="J1329" s="191" t="str">
        <f t="shared" ca="1" si="147"/>
        <v/>
      </c>
    </row>
    <row r="1330" spans="1:10">
      <c r="A1330" s="205" t="str">
        <f t="shared" ca="1" si="148"/>
        <v/>
      </c>
      <c r="B1330" s="203" t="str">
        <f t="shared" ca="1" si="149"/>
        <v/>
      </c>
      <c r="C1330" s="304" t="str">
        <f t="shared" ca="1" si="150"/>
        <v/>
      </c>
      <c r="D1330" s="192" t="str">
        <f t="shared" ca="1" si="151"/>
        <v/>
      </c>
      <c r="E1330" s="192" t="str">
        <f t="shared" ca="1" si="152"/>
        <v/>
      </c>
      <c r="F1330" s="193" t="str">
        <f t="shared" ca="1" si="153"/>
        <v/>
      </c>
      <c r="G1330" s="80" t="str">
        <f ca="1">IFERROR(IF(AND(ABS(SUMIFS(D$2:D1330,J$2:J1330,J1330)-SUMIFS(E$2:E1330,J$2:J1330,J1330)+VLOOKUP(J1330,Master!B$1:F$101,5,FALSE))&gt;1000,CD&lt;&gt;PD),"XXXXX",IFERROR(SUMIFS(D$2:D1330,J$2:J1330,J1330)-SUMIFS(E$2:E1330,J$2:J1330,J1330)+VLOOKUP(J1330,Master!B$1:F$101,5,FALSE),IF(H1330&gt;EOF,"","Balance"))),IF(H1330&gt;EOF,"","Balance"))</f>
        <v/>
      </c>
      <c r="H1330" s="265" t="str">
        <f ca="1">IFERROR(IF(COUNTIF(H$2:H1329,H1329)&gt;VLOOKUP(H1329,LC,2,FALSE),H1329+1,H1329),"")</f>
        <v/>
      </c>
      <c r="I1330" s="265" t="str">
        <f ca="1">IFERROR(VLOOKUP(H1330,IF(H1330=H1329,INDIRECT("JournalEntry!"&amp;JournalEntry!D$2214&amp;I1329+1&amp;JournalEntry!L$2214),INDIRECT("JournalEntry!"&amp;JournalEntry!C$2214)),2,FALSE),"")</f>
        <v/>
      </c>
      <c r="J1330" s="191" t="str">
        <f t="shared" ca="1" si="147"/>
        <v/>
      </c>
    </row>
    <row r="1331" spans="1:10">
      <c r="A1331" s="205" t="str">
        <f t="shared" ca="1" si="148"/>
        <v/>
      </c>
      <c r="B1331" s="203" t="str">
        <f t="shared" ca="1" si="149"/>
        <v/>
      </c>
      <c r="C1331" s="304" t="str">
        <f t="shared" ca="1" si="150"/>
        <v/>
      </c>
      <c r="D1331" s="192" t="str">
        <f t="shared" ca="1" si="151"/>
        <v/>
      </c>
      <c r="E1331" s="192" t="str">
        <f t="shared" ca="1" si="152"/>
        <v/>
      </c>
      <c r="F1331" s="193" t="str">
        <f t="shared" ca="1" si="153"/>
        <v/>
      </c>
      <c r="G1331" s="80" t="str">
        <f ca="1">IFERROR(IF(AND(ABS(SUMIFS(D$2:D1331,J$2:J1331,J1331)-SUMIFS(E$2:E1331,J$2:J1331,J1331)+VLOOKUP(J1331,Master!B$1:F$101,5,FALSE))&gt;1000,CD&lt;&gt;PD),"XXXXX",IFERROR(SUMIFS(D$2:D1331,J$2:J1331,J1331)-SUMIFS(E$2:E1331,J$2:J1331,J1331)+VLOOKUP(J1331,Master!B$1:F$101,5,FALSE),IF(H1331&gt;EOF,"","Balance"))),IF(H1331&gt;EOF,"","Balance"))</f>
        <v/>
      </c>
      <c r="H1331" s="265" t="str">
        <f ca="1">IFERROR(IF(COUNTIF(H$2:H1330,H1330)&gt;VLOOKUP(H1330,LC,2,FALSE),H1330+1,H1330),"")</f>
        <v/>
      </c>
      <c r="I1331" s="265" t="str">
        <f ca="1">IFERROR(VLOOKUP(H1331,IF(H1331=H1330,INDIRECT("JournalEntry!"&amp;JournalEntry!D$2214&amp;I1330+1&amp;JournalEntry!L$2214),INDIRECT("JournalEntry!"&amp;JournalEntry!C$2214)),2,FALSE),"")</f>
        <v/>
      </c>
      <c r="J1331" s="191" t="str">
        <f t="shared" ca="1" si="147"/>
        <v/>
      </c>
    </row>
    <row r="1332" spans="1:10">
      <c r="A1332" s="205" t="str">
        <f t="shared" ca="1" si="148"/>
        <v/>
      </c>
      <c r="B1332" s="203" t="str">
        <f t="shared" ca="1" si="149"/>
        <v/>
      </c>
      <c r="C1332" s="304" t="str">
        <f t="shared" ca="1" si="150"/>
        <v/>
      </c>
      <c r="D1332" s="192" t="str">
        <f t="shared" ca="1" si="151"/>
        <v/>
      </c>
      <c r="E1332" s="192" t="str">
        <f t="shared" ca="1" si="152"/>
        <v/>
      </c>
      <c r="F1332" s="193" t="str">
        <f t="shared" ca="1" si="153"/>
        <v/>
      </c>
      <c r="G1332" s="80" t="str">
        <f ca="1">IFERROR(IF(AND(ABS(SUMIFS(D$2:D1332,J$2:J1332,J1332)-SUMIFS(E$2:E1332,J$2:J1332,J1332)+VLOOKUP(J1332,Master!B$1:F$101,5,FALSE))&gt;1000,CD&lt;&gt;PD),"XXXXX",IFERROR(SUMIFS(D$2:D1332,J$2:J1332,J1332)-SUMIFS(E$2:E1332,J$2:J1332,J1332)+VLOOKUP(J1332,Master!B$1:F$101,5,FALSE),IF(H1332&gt;EOF,"","Balance"))),IF(H1332&gt;EOF,"","Balance"))</f>
        <v/>
      </c>
      <c r="H1332" s="265" t="str">
        <f ca="1">IFERROR(IF(COUNTIF(H$2:H1331,H1331)&gt;VLOOKUP(H1331,LC,2,FALSE),H1331+1,H1331),"")</f>
        <v/>
      </c>
      <c r="I1332" s="265" t="str">
        <f ca="1">IFERROR(VLOOKUP(H1332,IF(H1332=H1331,INDIRECT("JournalEntry!"&amp;JournalEntry!D$2214&amp;I1331+1&amp;JournalEntry!L$2214),INDIRECT("JournalEntry!"&amp;JournalEntry!C$2214)),2,FALSE),"")</f>
        <v/>
      </c>
      <c r="J1332" s="191" t="str">
        <f t="shared" ca="1" si="147"/>
        <v/>
      </c>
    </row>
    <row r="1333" spans="1:10">
      <c r="A1333" s="205" t="str">
        <f t="shared" ca="1" si="148"/>
        <v/>
      </c>
      <c r="B1333" s="203" t="str">
        <f t="shared" ca="1" si="149"/>
        <v/>
      </c>
      <c r="C1333" s="304" t="str">
        <f t="shared" ca="1" si="150"/>
        <v/>
      </c>
      <c r="D1333" s="192" t="str">
        <f t="shared" ca="1" si="151"/>
        <v/>
      </c>
      <c r="E1333" s="192" t="str">
        <f t="shared" ca="1" si="152"/>
        <v/>
      </c>
      <c r="F1333" s="193" t="str">
        <f t="shared" ca="1" si="153"/>
        <v/>
      </c>
      <c r="G1333" s="80" t="str">
        <f ca="1">IFERROR(IF(AND(ABS(SUMIFS(D$2:D1333,J$2:J1333,J1333)-SUMIFS(E$2:E1333,J$2:J1333,J1333)+VLOOKUP(J1333,Master!B$1:F$101,5,FALSE))&gt;1000,CD&lt;&gt;PD),"XXXXX",IFERROR(SUMIFS(D$2:D1333,J$2:J1333,J1333)-SUMIFS(E$2:E1333,J$2:J1333,J1333)+VLOOKUP(J1333,Master!B$1:F$101,5,FALSE),IF(H1333&gt;EOF,"","Balance"))),IF(H1333&gt;EOF,"","Balance"))</f>
        <v/>
      </c>
      <c r="H1333" s="265" t="str">
        <f ca="1">IFERROR(IF(COUNTIF(H$2:H1332,H1332)&gt;VLOOKUP(H1332,LC,2,FALSE),H1332+1,H1332),"")</f>
        <v/>
      </c>
      <c r="I1333" s="265" t="str">
        <f ca="1">IFERROR(VLOOKUP(H1333,IF(H1333=H1332,INDIRECT("JournalEntry!"&amp;JournalEntry!D$2214&amp;I1332+1&amp;JournalEntry!L$2214),INDIRECT("JournalEntry!"&amp;JournalEntry!C$2214)),2,FALSE),"")</f>
        <v/>
      </c>
      <c r="J1333" s="191" t="str">
        <f t="shared" ca="1" si="147"/>
        <v/>
      </c>
    </row>
    <row r="1334" spans="1:10">
      <c r="A1334" s="205" t="str">
        <f t="shared" ca="1" si="148"/>
        <v/>
      </c>
      <c r="B1334" s="203" t="str">
        <f t="shared" ca="1" si="149"/>
        <v/>
      </c>
      <c r="C1334" s="304" t="str">
        <f t="shared" ca="1" si="150"/>
        <v/>
      </c>
      <c r="D1334" s="192" t="str">
        <f t="shared" ca="1" si="151"/>
        <v/>
      </c>
      <c r="E1334" s="192" t="str">
        <f t="shared" ca="1" si="152"/>
        <v/>
      </c>
      <c r="F1334" s="193" t="str">
        <f t="shared" ca="1" si="153"/>
        <v/>
      </c>
      <c r="G1334" s="80" t="str">
        <f ca="1">IFERROR(IF(AND(ABS(SUMIFS(D$2:D1334,J$2:J1334,J1334)-SUMIFS(E$2:E1334,J$2:J1334,J1334)+VLOOKUP(J1334,Master!B$1:F$101,5,FALSE))&gt;1000,CD&lt;&gt;PD),"XXXXX",IFERROR(SUMIFS(D$2:D1334,J$2:J1334,J1334)-SUMIFS(E$2:E1334,J$2:J1334,J1334)+VLOOKUP(J1334,Master!B$1:F$101,5,FALSE),IF(H1334&gt;EOF,"","Balance"))),IF(H1334&gt;EOF,"","Balance"))</f>
        <v/>
      </c>
      <c r="H1334" s="265" t="str">
        <f ca="1">IFERROR(IF(COUNTIF(H$2:H1333,H1333)&gt;VLOOKUP(H1333,LC,2,FALSE),H1333+1,H1333),"")</f>
        <v/>
      </c>
      <c r="I1334" s="265" t="str">
        <f ca="1">IFERROR(VLOOKUP(H1334,IF(H1334=H1333,INDIRECT("JournalEntry!"&amp;JournalEntry!D$2214&amp;I1333+1&amp;JournalEntry!L$2214),INDIRECT("JournalEntry!"&amp;JournalEntry!C$2214)),2,FALSE),"")</f>
        <v/>
      </c>
      <c r="J1334" s="191" t="str">
        <f t="shared" ca="1" si="147"/>
        <v/>
      </c>
    </row>
    <row r="1335" spans="1:10">
      <c r="A1335" s="205" t="str">
        <f t="shared" ca="1" si="148"/>
        <v/>
      </c>
      <c r="B1335" s="203" t="str">
        <f t="shared" ca="1" si="149"/>
        <v/>
      </c>
      <c r="C1335" s="304" t="str">
        <f t="shared" ca="1" si="150"/>
        <v/>
      </c>
      <c r="D1335" s="192" t="str">
        <f t="shared" ca="1" si="151"/>
        <v/>
      </c>
      <c r="E1335" s="192" t="str">
        <f t="shared" ca="1" si="152"/>
        <v/>
      </c>
      <c r="F1335" s="193" t="str">
        <f t="shared" ca="1" si="153"/>
        <v/>
      </c>
      <c r="G1335" s="80" t="str">
        <f ca="1">IFERROR(IF(AND(ABS(SUMIFS(D$2:D1335,J$2:J1335,J1335)-SUMIFS(E$2:E1335,J$2:J1335,J1335)+VLOOKUP(J1335,Master!B$1:F$101,5,FALSE))&gt;1000,CD&lt;&gt;PD),"XXXXX",IFERROR(SUMIFS(D$2:D1335,J$2:J1335,J1335)-SUMIFS(E$2:E1335,J$2:J1335,J1335)+VLOOKUP(J1335,Master!B$1:F$101,5,FALSE),IF(H1335&gt;EOF,"","Balance"))),IF(H1335&gt;EOF,"","Balance"))</f>
        <v/>
      </c>
      <c r="H1335" s="265" t="str">
        <f ca="1">IFERROR(IF(COUNTIF(H$2:H1334,H1334)&gt;VLOOKUP(H1334,LC,2,FALSE),H1334+1,H1334),"")</f>
        <v/>
      </c>
      <c r="I1335" s="265" t="str">
        <f ca="1">IFERROR(VLOOKUP(H1335,IF(H1335=H1334,INDIRECT("JournalEntry!"&amp;JournalEntry!D$2214&amp;I1334+1&amp;JournalEntry!L$2214),INDIRECT("JournalEntry!"&amp;JournalEntry!C$2214)),2,FALSE),"")</f>
        <v/>
      </c>
      <c r="J1335" s="191" t="str">
        <f t="shared" ca="1" si="147"/>
        <v/>
      </c>
    </row>
    <row r="1336" spans="1:10">
      <c r="A1336" s="205" t="str">
        <f t="shared" ca="1" si="148"/>
        <v/>
      </c>
      <c r="B1336" s="203" t="str">
        <f t="shared" ca="1" si="149"/>
        <v/>
      </c>
      <c r="C1336" s="304" t="str">
        <f t="shared" ca="1" si="150"/>
        <v/>
      </c>
      <c r="D1336" s="192" t="str">
        <f t="shared" ca="1" si="151"/>
        <v/>
      </c>
      <c r="E1336" s="192" t="str">
        <f t="shared" ca="1" si="152"/>
        <v/>
      </c>
      <c r="F1336" s="193" t="str">
        <f t="shared" ca="1" si="153"/>
        <v/>
      </c>
      <c r="G1336" s="80" t="str">
        <f ca="1">IFERROR(IF(AND(ABS(SUMIFS(D$2:D1336,J$2:J1336,J1336)-SUMIFS(E$2:E1336,J$2:J1336,J1336)+VLOOKUP(J1336,Master!B$1:F$101,5,FALSE))&gt;1000,CD&lt;&gt;PD),"XXXXX",IFERROR(SUMIFS(D$2:D1336,J$2:J1336,J1336)-SUMIFS(E$2:E1336,J$2:J1336,J1336)+VLOOKUP(J1336,Master!B$1:F$101,5,FALSE),IF(H1336&gt;EOF,"","Balance"))),IF(H1336&gt;EOF,"","Balance"))</f>
        <v/>
      </c>
      <c r="H1336" s="265" t="str">
        <f ca="1">IFERROR(IF(COUNTIF(H$2:H1335,H1335)&gt;VLOOKUP(H1335,LC,2,FALSE),H1335+1,H1335),"")</f>
        <v/>
      </c>
      <c r="I1336" s="265" t="str">
        <f ca="1">IFERROR(VLOOKUP(H1336,IF(H1336=H1335,INDIRECT("JournalEntry!"&amp;JournalEntry!D$2214&amp;I1335+1&amp;JournalEntry!L$2214),INDIRECT("JournalEntry!"&amp;JournalEntry!C$2214)),2,FALSE),"")</f>
        <v/>
      </c>
      <c r="J1336" s="191" t="str">
        <f t="shared" ca="1" si="147"/>
        <v/>
      </c>
    </row>
    <row r="1337" spans="1:10">
      <c r="A1337" s="205" t="str">
        <f t="shared" ca="1" si="148"/>
        <v/>
      </c>
      <c r="B1337" s="203" t="str">
        <f t="shared" ca="1" si="149"/>
        <v/>
      </c>
      <c r="C1337" s="304" t="str">
        <f t="shared" ca="1" si="150"/>
        <v/>
      </c>
      <c r="D1337" s="192" t="str">
        <f t="shared" ca="1" si="151"/>
        <v/>
      </c>
      <c r="E1337" s="192" t="str">
        <f t="shared" ca="1" si="152"/>
        <v/>
      </c>
      <c r="F1337" s="193" t="str">
        <f t="shared" ca="1" si="153"/>
        <v/>
      </c>
      <c r="G1337" s="80" t="str">
        <f ca="1">IFERROR(IF(AND(ABS(SUMIFS(D$2:D1337,J$2:J1337,J1337)-SUMIFS(E$2:E1337,J$2:J1337,J1337)+VLOOKUP(J1337,Master!B$1:F$101,5,FALSE))&gt;1000,CD&lt;&gt;PD),"XXXXX",IFERROR(SUMIFS(D$2:D1337,J$2:J1337,J1337)-SUMIFS(E$2:E1337,J$2:J1337,J1337)+VLOOKUP(J1337,Master!B$1:F$101,5,FALSE),IF(H1337&gt;EOF,"","Balance"))),IF(H1337&gt;EOF,"","Balance"))</f>
        <v/>
      </c>
      <c r="H1337" s="265" t="str">
        <f ca="1">IFERROR(IF(COUNTIF(H$2:H1336,H1336)&gt;VLOOKUP(H1336,LC,2,FALSE),H1336+1,H1336),"")</f>
        <v/>
      </c>
      <c r="I1337" s="265" t="str">
        <f ca="1">IFERROR(VLOOKUP(H1337,IF(H1337=H1336,INDIRECT("JournalEntry!"&amp;JournalEntry!D$2214&amp;I1336+1&amp;JournalEntry!L$2214),INDIRECT("JournalEntry!"&amp;JournalEntry!C$2214)),2,FALSE),"")</f>
        <v/>
      </c>
      <c r="J1337" s="191" t="str">
        <f t="shared" ca="1" si="147"/>
        <v/>
      </c>
    </row>
    <row r="1338" spans="1:10">
      <c r="A1338" s="205" t="str">
        <f t="shared" ca="1" si="148"/>
        <v/>
      </c>
      <c r="B1338" s="203" t="str">
        <f t="shared" ca="1" si="149"/>
        <v/>
      </c>
      <c r="C1338" s="304" t="str">
        <f t="shared" ca="1" si="150"/>
        <v/>
      </c>
      <c r="D1338" s="192" t="str">
        <f t="shared" ca="1" si="151"/>
        <v/>
      </c>
      <c r="E1338" s="192" t="str">
        <f t="shared" ca="1" si="152"/>
        <v/>
      </c>
      <c r="F1338" s="193" t="str">
        <f t="shared" ca="1" si="153"/>
        <v/>
      </c>
      <c r="G1338" s="80" t="str">
        <f ca="1">IFERROR(IF(AND(ABS(SUMIFS(D$2:D1338,J$2:J1338,J1338)-SUMIFS(E$2:E1338,J$2:J1338,J1338)+VLOOKUP(J1338,Master!B$1:F$101,5,FALSE))&gt;1000,CD&lt;&gt;PD),"XXXXX",IFERROR(SUMIFS(D$2:D1338,J$2:J1338,J1338)-SUMIFS(E$2:E1338,J$2:J1338,J1338)+VLOOKUP(J1338,Master!B$1:F$101,5,FALSE),IF(H1338&gt;EOF,"","Balance"))),IF(H1338&gt;EOF,"","Balance"))</f>
        <v/>
      </c>
      <c r="H1338" s="265" t="str">
        <f ca="1">IFERROR(IF(COUNTIF(H$2:H1337,H1337)&gt;VLOOKUP(H1337,LC,2,FALSE),H1337+1,H1337),"")</f>
        <v/>
      </c>
      <c r="I1338" s="265" t="str">
        <f ca="1">IFERROR(VLOOKUP(H1338,IF(H1338=H1337,INDIRECT("JournalEntry!"&amp;JournalEntry!D$2214&amp;I1337+1&amp;JournalEntry!L$2214),INDIRECT("JournalEntry!"&amp;JournalEntry!C$2214)),2,FALSE),"")</f>
        <v/>
      </c>
      <c r="J1338" s="191" t="str">
        <f t="shared" ca="1" si="147"/>
        <v/>
      </c>
    </row>
    <row r="1339" spans="1:10">
      <c r="A1339" s="205" t="str">
        <f t="shared" ca="1" si="148"/>
        <v/>
      </c>
      <c r="B1339" s="203" t="str">
        <f t="shared" ca="1" si="149"/>
        <v/>
      </c>
      <c r="C1339" s="304" t="str">
        <f t="shared" ca="1" si="150"/>
        <v/>
      </c>
      <c r="D1339" s="192" t="str">
        <f t="shared" ca="1" si="151"/>
        <v/>
      </c>
      <c r="E1339" s="192" t="str">
        <f t="shared" ca="1" si="152"/>
        <v/>
      </c>
      <c r="F1339" s="193" t="str">
        <f t="shared" ca="1" si="153"/>
        <v/>
      </c>
      <c r="G1339" s="80" t="str">
        <f ca="1">IFERROR(IF(AND(ABS(SUMIFS(D$2:D1339,J$2:J1339,J1339)-SUMIFS(E$2:E1339,J$2:J1339,J1339)+VLOOKUP(J1339,Master!B$1:F$101,5,FALSE))&gt;1000,CD&lt;&gt;PD),"XXXXX",IFERROR(SUMIFS(D$2:D1339,J$2:J1339,J1339)-SUMIFS(E$2:E1339,J$2:J1339,J1339)+VLOOKUP(J1339,Master!B$1:F$101,5,FALSE),IF(H1339&gt;EOF,"","Balance"))),IF(H1339&gt;EOF,"","Balance"))</f>
        <v/>
      </c>
      <c r="H1339" s="265" t="str">
        <f ca="1">IFERROR(IF(COUNTIF(H$2:H1338,H1338)&gt;VLOOKUP(H1338,LC,2,FALSE),H1338+1,H1338),"")</f>
        <v/>
      </c>
      <c r="I1339" s="265" t="str">
        <f ca="1">IFERROR(VLOOKUP(H1339,IF(H1339=H1338,INDIRECT("JournalEntry!"&amp;JournalEntry!D$2214&amp;I1338+1&amp;JournalEntry!L$2214),INDIRECT("JournalEntry!"&amp;JournalEntry!C$2214)),2,FALSE),"")</f>
        <v/>
      </c>
      <c r="J1339" s="191" t="str">
        <f t="shared" ca="1" si="147"/>
        <v/>
      </c>
    </row>
    <row r="1340" spans="1:10">
      <c r="A1340" s="205" t="str">
        <f t="shared" ca="1" si="148"/>
        <v/>
      </c>
      <c r="B1340" s="203" t="str">
        <f t="shared" ca="1" si="149"/>
        <v/>
      </c>
      <c r="C1340" s="304" t="str">
        <f t="shared" ca="1" si="150"/>
        <v/>
      </c>
      <c r="D1340" s="192" t="str">
        <f t="shared" ca="1" si="151"/>
        <v/>
      </c>
      <c r="E1340" s="192" t="str">
        <f t="shared" ca="1" si="152"/>
        <v/>
      </c>
      <c r="F1340" s="193" t="str">
        <f t="shared" ca="1" si="153"/>
        <v/>
      </c>
      <c r="G1340" s="80" t="str">
        <f ca="1">IFERROR(IF(AND(ABS(SUMIFS(D$2:D1340,J$2:J1340,J1340)-SUMIFS(E$2:E1340,J$2:J1340,J1340)+VLOOKUP(J1340,Master!B$1:F$101,5,FALSE))&gt;1000,CD&lt;&gt;PD),"XXXXX",IFERROR(SUMIFS(D$2:D1340,J$2:J1340,J1340)-SUMIFS(E$2:E1340,J$2:J1340,J1340)+VLOOKUP(J1340,Master!B$1:F$101,5,FALSE),IF(H1340&gt;EOF,"","Balance"))),IF(H1340&gt;EOF,"","Balance"))</f>
        <v/>
      </c>
      <c r="H1340" s="265" t="str">
        <f ca="1">IFERROR(IF(COUNTIF(H$2:H1339,H1339)&gt;VLOOKUP(H1339,LC,2,FALSE),H1339+1,H1339),"")</f>
        <v/>
      </c>
      <c r="I1340" s="265" t="str">
        <f ca="1">IFERROR(VLOOKUP(H1340,IF(H1340=H1339,INDIRECT("JournalEntry!"&amp;JournalEntry!D$2214&amp;I1339+1&amp;JournalEntry!L$2214),INDIRECT("JournalEntry!"&amp;JournalEntry!C$2214)),2,FALSE),"")</f>
        <v/>
      </c>
      <c r="J1340" s="191" t="str">
        <f t="shared" ca="1" si="147"/>
        <v/>
      </c>
    </row>
    <row r="1341" spans="1:10">
      <c r="A1341" s="205" t="str">
        <f t="shared" ca="1" si="148"/>
        <v/>
      </c>
      <c r="B1341" s="203" t="str">
        <f t="shared" ca="1" si="149"/>
        <v/>
      </c>
      <c r="C1341" s="304" t="str">
        <f t="shared" ca="1" si="150"/>
        <v/>
      </c>
      <c r="D1341" s="192" t="str">
        <f t="shared" ca="1" si="151"/>
        <v/>
      </c>
      <c r="E1341" s="192" t="str">
        <f t="shared" ca="1" si="152"/>
        <v/>
      </c>
      <c r="F1341" s="193" t="str">
        <f t="shared" ca="1" si="153"/>
        <v/>
      </c>
      <c r="G1341" s="80" t="str">
        <f ca="1">IFERROR(IF(AND(ABS(SUMIFS(D$2:D1341,J$2:J1341,J1341)-SUMIFS(E$2:E1341,J$2:J1341,J1341)+VLOOKUP(J1341,Master!B$1:F$101,5,FALSE))&gt;1000,CD&lt;&gt;PD),"XXXXX",IFERROR(SUMIFS(D$2:D1341,J$2:J1341,J1341)-SUMIFS(E$2:E1341,J$2:J1341,J1341)+VLOOKUP(J1341,Master!B$1:F$101,5,FALSE),IF(H1341&gt;EOF,"","Balance"))),IF(H1341&gt;EOF,"","Balance"))</f>
        <v/>
      </c>
      <c r="H1341" s="265" t="str">
        <f ca="1">IFERROR(IF(COUNTIF(H$2:H1340,H1340)&gt;VLOOKUP(H1340,LC,2,FALSE),H1340+1,H1340),"")</f>
        <v/>
      </c>
      <c r="I1341" s="265" t="str">
        <f ca="1">IFERROR(VLOOKUP(H1341,IF(H1341=H1340,INDIRECT("JournalEntry!"&amp;JournalEntry!D$2214&amp;I1340+1&amp;JournalEntry!L$2214),INDIRECT("JournalEntry!"&amp;JournalEntry!C$2214)),2,FALSE),"")</f>
        <v/>
      </c>
      <c r="J1341" s="191" t="str">
        <f t="shared" ca="1" si="147"/>
        <v/>
      </c>
    </row>
    <row r="1342" spans="1:10">
      <c r="A1342" s="205" t="str">
        <f t="shared" ca="1" si="148"/>
        <v/>
      </c>
      <c r="B1342" s="203" t="str">
        <f t="shared" ca="1" si="149"/>
        <v/>
      </c>
      <c r="C1342" s="304" t="str">
        <f t="shared" ca="1" si="150"/>
        <v/>
      </c>
      <c r="D1342" s="192" t="str">
        <f t="shared" ca="1" si="151"/>
        <v/>
      </c>
      <c r="E1342" s="192" t="str">
        <f t="shared" ca="1" si="152"/>
        <v/>
      </c>
      <c r="F1342" s="193" t="str">
        <f t="shared" ca="1" si="153"/>
        <v/>
      </c>
      <c r="G1342" s="80" t="str">
        <f ca="1">IFERROR(IF(AND(ABS(SUMIFS(D$2:D1342,J$2:J1342,J1342)-SUMIFS(E$2:E1342,J$2:J1342,J1342)+VLOOKUP(J1342,Master!B$1:F$101,5,FALSE))&gt;1000,CD&lt;&gt;PD),"XXXXX",IFERROR(SUMIFS(D$2:D1342,J$2:J1342,J1342)-SUMIFS(E$2:E1342,J$2:J1342,J1342)+VLOOKUP(J1342,Master!B$1:F$101,5,FALSE),IF(H1342&gt;EOF,"","Balance"))),IF(H1342&gt;EOF,"","Balance"))</f>
        <v/>
      </c>
      <c r="H1342" s="265" t="str">
        <f ca="1">IFERROR(IF(COUNTIF(H$2:H1341,H1341)&gt;VLOOKUP(H1341,LC,2,FALSE),H1341+1,H1341),"")</f>
        <v/>
      </c>
      <c r="I1342" s="265" t="str">
        <f ca="1">IFERROR(VLOOKUP(H1342,IF(H1342=H1341,INDIRECT("JournalEntry!"&amp;JournalEntry!D$2214&amp;I1341+1&amp;JournalEntry!L$2214),INDIRECT("JournalEntry!"&amp;JournalEntry!C$2214)),2,FALSE),"")</f>
        <v/>
      </c>
      <c r="J1342" s="191" t="str">
        <f t="shared" ca="1" si="147"/>
        <v/>
      </c>
    </row>
    <row r="1343" spans="1:10">
      <c r="A1343" s="205" t="str">
        <f t="shared" ca="1" si="148"/>
        <v/>
      </c>
      <c r="B1343" s="203" t="str">
        <f t="shared" ca="1" si="149"/>
        <v/>
      </c>
      <c r="C1343" s="304" t="str">
        <f t="shared" ca="1" si="150"/>
        <v/>
      </c>
      <c r="D1343" s="192" t="str">
        <f t="shared" ca="1" si="151"/>
        <v/>
      </c>
      <c r="E1343" s="192" t="str">
        <f t="shared" ca="1" si="152"/>
        <v/>
      </c>
      <c r="F1343" s="193" t="str">
        <f t="shared" ca="1" si="153"/>
        <v/>
      </c>
      <c r="G1343" s="80" t="str">
        <f ca="1">IFERROR(IF(AND(ABS(SUMIFS(D$2:D1343,J$2:J1343,J1343)-SUMIFS(E$2:E1343,J$2:J1343,J1343)+VLOOKUP(J1343,Master!B$1:F$101,5,FALSE))&gt;1000,CD&lt;&gt;PD),"XXXXX",IFERROR(SUMIFS(D$2:D1343,J$2:J1343,J1343)-SUMIFS(E$2:E1343,J$2:J1343,J1343)+VLOOKUP(J1343,Master!B$1:F$101,5,FALSE),IF(H1343&gt;EOF,"","Balance"))),IF(H1343&gt;EOF,"","Balance"))</f>
        <v/>
      </c>
      <c r="H1343" s="265" t="str">
        <f ca="1">IFERROR(IF(COUNTIF(H$2:H1342,H1342)&gt;VLOOKUP(H1342,LC,2,FALSE),H1342+1,H1342),"")</f>
        <v/>
      </c>
      <c r="I1343" s="265" t="str">
        <f ca="1">IFERROR(VLOOKUP(H1343,IF(H1343=H1342,INDIRECT("JournalEntry!"&amp;JournalEntry!D$2214&amp;I1342+1&amp;JournalEntry!L$2214),INDIRECT("JournalEntry!"&amp;JournalEntry!C$2214)),2,FALSE),"")</f>
        <v/>
      </c>
      <c r="J1343" s="191" t="str">
        <f t="shared" ca="1" si="147"/>
        <v/>
      </c>
    </row>
    <row r="1344" spans="1:10">
      <c r="A1344" s="205" t="str">
        <f t="shared" ca="1" si="148"/>
        <v/>
      </c>
      <c r="B1344" s="203" t="str">
        <f t="shared" ca="1" si="149"/>
        <v/>
      </c>
      <c r="C1344" s="304" t="str">
        <f t="shared" ca="1" si="150"/>
        <v/>
      </c>
      <c r="D1344" s="192" t="str">
        <f t="shared" ca="1" si="151"/>
        <v/>
      </c>
      <c r="E1344" s="192" t="str">
        <f t="shared" ca="1" si="152"/>
        <v/>
      </c>
      <c r="F1344" s="193" t="str">
        <f t="shared" ca="1" si="153"/>
        <v/>
      </c>
      <c r="G1344" s="80" t="str">
        <f ca="1">IFERROR(IF(AND(ABS(SUMIFS(D$2:D1344,J$2:J1344,J1344)-SUMIFS(E$2:E1344,J$2:J1344,J1344)+VLOOKUP(J1344,Master!B$1:F$101,5,FALSE))&gt;1000,CD&lt;&gt;PD),"XXXXX",IFERROR(SUMIFS(D$2:D1344,J$2:J1344,J1344)-SUMIFS(E$2:E1344,J$2:J1344,J1344)+VLOOKUP(J1344,Master!B$1:F$101,5,FALSE),IF(H1344&gt;EOF,"","Balance"))),IF(H1344&gt;EOF,"","Balance"))</f>
        <v/>
      </c>
      <c r="H1344" s="265" t="str">
        <f ca="1">IFERROR(IF(COUNTIF(H$2:H1343,H1343)&gt;VLOOKUP(H1343,LC,2,FALSE),H1343+1,H1343),"")</f>
        <v/>
      </c>
      <c r="I1344" s="265" t="str">
        <f ca="1">IFERROR(VLOOKUP(H1344,IF(H1344=H1343,INDIRECT("JournalEntry!"&amp;JournalEntry!D$2214&amp;I1343+1&amp;JournalEntry!L$2214),INDIRECT("JournalEntry!"&amp;JournalEntry!C$2214)),2,FALSE),"")</f>
        <v/>
      </c>
      <c r="J1344" s="191" t="str">
        <f t="shared" ca="1" si="147"/>
        <v/>
      </c>
    </row>
    <row r="1345" spans="1:10">
      <c r="A1345" s="205" t="str">
        <f t="shared" ca="1" si="148"/>
        <v/>
      </c>
      <c r="B1345" s="203" t="str">
        <f t="shared" ca="1" si="149"/>
        <v/>
      </c>
      <c r="C1345" s="304" t="str">
        <f t="shared" ca="1" si="150"/>
        <v/>
      </c>
      <c r="D1345" s="192" t="str">
        <f t="shared" ca="1" si="151"/>
        <v/>
      </c>
      <c r="E1345" s="192" t="str">
        <f t="shared" ca="1" si="152"/>
        <v/>
      </c>
      <c r="F1345" s="193" t="str">
        <f t="shared" ca="1" si="153"/>
        <v/>
      </c>
      <c r="G1345" s="80" t="str">
        <f ca="1">IFERROR(IF(AND(ABS(SUMIFS(D$2:D1345,J$2:J1345,J1345)-SUMIFS(E$2:E1345,J$2:J1345,J1345)+VLOOKUP(J1345,Master!B$1:F$101,5,FALSE))&gt;1000,CD&lt;&gt;PD),"XXXXX",IFERROR(SUMIFS(D$2:D1345,J$2:J1345,J1345)-SUMIFS(E$2:E1345,J$2:J1345,J1345)+VLOOKUP(J1345,Master!B$1:F$101,5,FALSE),IF(H1345&gt;EOF,"","Balance"))),IF(H1345&gt;EOF,"","Balance"))</f>
        <v/>
      </c>
      <c r="H1345" s="265" t="str">
        <f ca="1">IFERROR(IF(COUNTIF(H$2:H1344,H1344)&gt;VLOOKUP(H1344,LC,2,FALSE),H1344+1,H1344),"")</f>
        <v/>
      </c>
      <c r="I1345" s="265" t="str">
        <f ca="1">IFERROR(VLOOKUP(H1345,IF(H1345=H1344,INDIRECT("JournalEntry!"&amp;JournalEntry!D$2214&amp;I1344+1&amp;JournalEntry!L$2214),INDIRECT("JournalEntry!"&amp;JournalEntry!C$2214)),2,FALSE),"")</f>
        <v/>
      </c>
      <c r="J1345" s="191" t="str">
        <f t="shared" ca="1" si="147"/>
        <v/>
      </c>
    </row>
    <row r="1346" spans="1:10">
      <c r="A1346" s="205" t="str">
        <f t="shared" ca="1" si="148"/>
        <v/>
      </c>
      <c r="B1346" s="203" t="str">
        <f t="shared" ca="1" si="149"/>
        <v/>
      </c>
      <c r="C1346" s="304" t="str">
        <f t="shared" ca="1" si="150"/>
        <v/>
      </c>
      <c r="D1346" s="192" t="str">
        <f t="shared" ca="1" si="151"/>
        <v/>
      </c>
      <c r="E1346" s="192" t="str">
        <f t="shared" ca="1" si="152"/>
        <v/>
      </c>
      <c r="F1346" s="193" t="str">
        <f t="shared" ca="1" si="153"/>
        <v/>
      </c>
      <c r="G1346" s="80" t="str">
        <f ca="1">IFERROR(IF(AND(ABS(SUMIFS(D$2:D1346,J$2:J1346,J1346)-SUMIFS(E$2:E1346,J$2:J1346,J1346)+VLOOKUP(J1346,Master!B$1:F$101,5,FALSE))&gt;1000,CD&lt;&gt;PD),"XXXXX",IFERROR(SUMIFS(D$2:D1346,J$2:J1346,J1346)-SUMIFS(E$2:E1346,J$2:J1346,J1346)+VLOOKUP(J1346,Master!B$1:F$101,5,FALSE),IF(H1346&gt;EOF,"","Balance"))),IF(H1346&gt;EOF,"","Balance"))</f>
        <v/>
      </c>
      <c r="H1346" s="265" t="str">
        <f ca="1">IFERROR(IF(COUNTIF(H$2:H1345,H1345)&gt;VLOOKUP(H1345,LC,2,FALSE),H1345+1,H1345),"")</f>
        <v/>
      </c>
      <c r="I1346" s="265" t="str">
        <f ca="1">IFERROR(VLOOKUP(H1346,IF(H1346=H1345,INDIRECT("JournalEntry!"&amp;JournalEntry!D$2214&amp;I1345+1&amp;JournalEntry!L$2214),INDIRECT("JournalEntry!"&amp;JournalEntry!C$2214)),2,FALSE),"")</f>
        <v/>
      </c>
      <c r="J1346" s="191" t="str">
        <f t="shared" ref="J1346:J1409" ca="1" si="154">IFERROR(INDIRECT("JournalEntry!c"&amp;I1346),IF(H1346&gt;EOF,"","Ledger"))</f>
        <v/>
      </c>
    </row>
    <row r="1347" spans="1:10">
      <c r="A1347" s="205" t="str">
        <f t="shared" ca="1" si="148"/>
        <v/>
      </c>
      <c r="B1347" s="203" t="str">
        <f t="shared" ca="1" si="149"/>
        <v/>
      </c>
      <c r="C1347" s="304" t="str">
        <f t="shared" ca="1" si="150"/>
        <v/>
      </c>
      <c r="D1347" s="192" t="str">
        <f t="shared" ca="1" si="151"/>
        <v/>
      </c>
      <c r="E1347" s="192" t="str">
        <f t="shared" ca="1" si="152"/>
        <v/>
      </c>
      <c r="F1347" s="193" t="str">
        <f t="shared" ca="1" si="153"/>
        <v/>
      </c>
      <c r="G1347" s="80" t="str">
        <f ca="1">IFERROR(IF(AND(ABS(SUMIFS(D$2:D1347,J$2:J1347,J1347)-SUMIFS(E$2:E1347,J$2:J1347,J1347)+VLOOKUP(J1347,Master!B$1:F$101,5,FALSE))&gt;1000,CD&lt;&gt;PD),"XXXXX",IFERROR(SUMIFS(D$2:D1347,J$2:J1347,J1347)-SUMIFS(E$2:E1347,J$2:J1347,J1347)+VLOOKUP(J1347,Master!B$1:F$101,5,FALSE),IF(H1347&gt;EOF,"","Balance"))),IF(H1347&gt;EOF,"","Balance"))</f>
        <v/>
      </c>
      <c r="H1347" s="265" t="str">
        <f ca="1">IFERROR(IF(COUNTIF(H$2:H1346,H1346)&gt;VLOOKUP(H1346,LC,2,FALSE),H1346+1,H1346),"")</f>
        <v/>
      </c>
      <c r="I1347" s="265" t="str">
        <f ca="1">IFERROR(VLOOKUP(H1347,IF(H1347=H1346,INDIRECT("JournalEntry!"&amp;JournalEntry!D$2214&amp;I1346+1&amp;JournalEntry!L$2214),INDIRECT("JournalEntry!"&amp;JournalEntry!C$2214)),2,FALSE),"")</f>
        <v/>
      </c>
      <c r="J1347" s="191" t="str">
        <f t="shared" ca="1" si="154"/>
        <v/>
      </c>
    </row>
    <row r="1348" spans="1:10">
      <c r="A1348" s="205" t="str">
        <f t="shared" ca="1" si="148"/>
        <v/>
      </c>
      <c r="B1348" s="203" t="str">
        <f t="shared" ca="1" si="149"/>
        <v/>
      </c>
      <c r="C1348" s="304" t="str">
        <f t="shared" ca="1" si="150"/>
        <v/>
      </c>
      <c r="D1348" s="192" t="str">
        <f t="shared" ca="1" si="151"/>
        <v/>
      </c>
      <c r="E1348" s="192" t="str">
        <f t="shared" ca="1" si="152"/>
        <v/>
      </c>
      <c r="F1348" s="193" t="str">
        <f t="shared" ca="1" si="153"/>
        <v/>
      </c>
      <c r="G1348" s="80" t="str">
        <f ca="1">IFERROR(IF(AND(ABS(SUMIFS(D$2:D1348,J$2:J1348,J1348)-SUMIFS(E$2:E1348,J$2:J1348,J1348)+VLOOKUP(J1348,Master!B$1:F$101,5,FALSE))&gt;1000,CD&lt;&gt;PD),"XXXXX",IFERROR(SUMIFS(D$2:D1348,J$2:J1348,J1348)-SUMIFS(E$2:E1348,J$2:J1348,J1348)+VLOOKUP(J1348,Master!B$1:F$101,5,FALSE),IF(H1348&gt;EOF,"","Balance"))),IF(H1348&gt;EOF,"","Balance"))</f>
        <v/>
      </c>
      <c r="H1348" s="265" t="str">
        <f ca="1">IFERROR(IF(COUNTIF(H$2:H1347,H1347)&gt;VLOOKUP(H1347,LC,2,FALSE),H1347+1,H1347),"")</f>
        <v/>
      </c>
      <c r="I1348" s="265" t="str">
        <f ca="1">IFERROR(VLOOKUP(H1348,IF(H1348=H1347,INDIRECT("JournalEntry!"&amp;JournalEntry!D$2214&amp;I1347+1&amp;JournalEntry!L$2214),INDIRECT("JournalEntry!"&amp;JournalEntry!C$2214)),2,FALSE),"")</f>
        <v/>
      </c>
      <c r="J1348" s="191" t="str">
        <f t="shared" ca="1" si="154"/>
        <v/>
      </c>
    </row>
    <row r="1349" spans="1:10">
      <c r="A1349" s="205" t="str">
        <f t="shared" ca="1" si="148"/>
        <v/>
      </c>
      <c r="B1349" s="203" t="str">
        <f t="shared" ca="1" si="149"/>
        <v/>
      </c>
      <c r="C1349" s="304" t="str">
        <f t="shared" ca="1" si="150"/>
        <v/>
      </c>
      <c r="D1349" s="192" t="str">
        <f t="shared" ca="1" si="151"/>
        <v/>
      </c>
      <c r="E1349" s="192" t="str">
        <f t="shared" ca="1" si="152"/>
        <v/>
      </c>
      <c r="F1349" s="193" t="str">
        <f t="shared" ca="1" si="153"/>
        <v/>
      </c>
      <c r="G1349" s="80" t="str">
        <f ca="1">IFERROR(IF(AND(ABS(SUMIFS(D$2:D1349,J$2:J1349,J1349)-SUMIFS(E$2:E1349,J$2:J1349,J1349)+VLOOKUP(J1349,Master!B$1:F$101,5,FALSE))&gt;1000,CD&lt;&gt;PD),"XXXXX",IFERROR(SUMIFS(D$2:D1349,J$2:J1349,J1349)-SUMIFS(E$2:E1349,J$2:J1349,J1349)+VLOOKUP(J1349,Master!B$1:F$101,5,FALSE),IF(H1349&gt;EOF,"","Balance"))),IF(H1349&gt;EOF,"","Balance"))</f>
        <v/>
      </c>
      <c r="H1349" s="265" t="str">
        <f ca="1">IFERROR(IF(COUNTIF(H$2:H1348,H1348)&gt;VLOOKUP(H1348,LC,2,FALSE),H1348+1,H1348),"")</f>
        <v/>
      </c>
      <c r="I1349" s="265" t="str">
        <f ca="1">IFERROR(VLOOKUP(H1349,IF(H1349=H1348,INDIRECT("JournalEntry!"&amp;JournalEntry!D$2214&amp;I1348+1&amp;JournalEntry!L$2214),INDIRECT("JournalEntry!"&amp;JournalEntry!C$2214)),2,FALSE),"")</f>
        <v/>
      </c>
      <c r="J1349" s="191" t="str">
        <f t="shared" ca="1" si="154"/>
        <v/>
      </c>
    </row>
    <row r="1350" spans="1:10">
      <c r="A1350" s="205" t="str">
        <f t="shared" ca="1" si="148"/>
        <v/>
      </c>
      <c r="B1350" s="203" t="str">
        <f t="shared" ca="1" si="149"/>
        <v/>
      </c>
      <c r="C1350" s="304" t="str">
        <f t="shared" ca="1" si="150"/>
        <v/>
      </c>
      <c r="D1350" s="192" t="str">
        <f t="shared" ca="1" si="151"/>
        <v/>
      </c>
      <c r="E1350" s="192" t="str">
        <f t="shared" ca="1" si="152"/>
        <v/>
      </c>
      <c r="F1350" s="193" t="str">
        <f t="shared" ca="1" si="153"/>
        <v/>
      </c>
      <c r="G1350" s="80" t="str">
        <f ca="1">IFERROR(IF(AND(ABS(SUMIFS(D$2:D1350,J$2:J1350,J1350)-SUMIFS(E$2:E1350,J$2:J1350,J1350)+VLOOKUP(J1350,Master!B$1:F$101,5,FALSE))&gt;1000,CD&lt;&gt;PD),"XXXXX",IFERROR(SUMIFS(D$2:D1350,J$2:J1350,J1350)-SUMIFS(E$2:E1350,J$2:J1350,J1350)+VLOOKUP(J1350,Master!B$1:F$101,5,FALSE),IF(H1350&gt;EOF,"","Balance"))),IF(H1350&gt;EOF,"","Balance"))</f>
        <v/>
      </c>
      <c r="H1350" s="265" t="str">
        <f ca="1">IFERROR(IF(COUNTIF(H$2:H1349,H1349)&gt;VLOOKUP(H1349,LC,2,FALSE),H1349+1,H1349),"")</f>
        <v/>
      </c>
      <c r="I1350" s="265" t="str">
        <f ca="1">IFERROR(VLOOKUP(H1350,IF(H1350=H1349,INDIRECT("JournalEntry!"&amp;JournalEntry!D$2214&amp;I1349+1&amp;JournalEntry!L$2214),INDIRECT("JournalEntry!"&amp;JournalEntry!C$2214)),2,FALSE),"")</f>
        <v/>
      </c>
      <c r="J1350" s="191" t="str">
        <f t="shared" ca="1" si="154"/>
        <v/>
      </c>
    </row>
    <row r="1351" spans="1:10">
      <c r="A1351" s="306" t="str">
        <f t="shared" ca="1" si="148"/>
        <v/>
      </c>
      <c r="B1351" s="203" t="str">
        <f t="shared" ca="1" si="149"/>
        <v/>
      </c>
      <c r="C1351" s="304" t="str">
        <f t="shared" ca="1" si="150"/>
        <v/>
      </c>
      <c r="D1351" s="192" t="str">
        <f t="shared" ca="1" si="151"/>
        <v/>
      </c>
      <c r="E1351" s="192" t="str">
        <f t="shared" ca="1" si="152"/>
        <v/>
      </c>
      <c r="F1351" s="193" t="str">
        <f t="shared" ca="1" si="153"/>
        <v/>
      </c>
      <c r="G1351" s="80" t="str">
        <f ca="1">IFERROR(IF(AND(ABS(SUMIFS(D$2:D1351,J$2:J1351,J1351)-SUMIFS(E$2:E1351,J$2:J1351,J1351)+VLOOKUP(J1351,Master!B$1:F$101,5,FALSE))&gt;1000,CD&lt;&gt;PD),"XXXXX",IFERROR(SUMIFS(D$2:D1351,J$2:J1351,J1351)-SUMIFS(E$2:E1351,J$2:J1351,J1351)+VLOOKUP(J1351,Master!B$1:F$101,5,FALSE),IF(H1351&gt;EOF,"","Balance"))),IF(H1351&gt;EOF,"","Balance"))</f>
        <v/>
      </c>
      <c r="H1351" s="265" t="str">
        <f ca="1">IFERROR(IF(COUNTIF(H$2:H1350,H1350)&gt;VLOOKUP(H1350,LC,2,FALSE),H1350+1,H1350),"")</f>
        <v/>
      </c>
      <c r="I1351" s="265" t="str">
        <f ca="1">IFERROR(VLOOKUP(H1351,IF(H1351=H1350,INDIRECT("JournalEntry!"&amp;JournalEntry!D$2214&amp;I1350+1&amp;JournalEntry!L$2214),INDIRECT("JournalEntry!"&amp;JournalEntry!C$2214)),2,FALSE),"")</f>
        <v/>
      </c>
      <c r="J1351" s="191" t="str">
        <f t="shared" ca="1" si="154"/>
        <v/>
      </c>
    </row>
    <row r="1352" spans="1:10">
      <c r="A1352" s="205" t="str">
        <f t="shared" ca="1" si="148"/>
        <v/>
      </c>
      <c r="B1352" s="203" t="str">
        <f t="shared" ca="1" si="149"/>
        <v/>
      </c>
      <c r="C1352" s="304" t="str">
        <f t="shared" ca="1" si="150"/>
        <v/>
      </c>
      <c r="D1352" s="192" t="str">
        <f t="shared" ca="1" si="151"/>
        <v/>
      </c>
      <c r="E1352" s="192" t="str">
        <f t="shared" ca="1" si="152"/>
        <v/>
      </c>
      <c r="F1352" s="193" t="str">
        <f t="shared" ca="1" si="153"/>
        <v/>
      </c>
      <c r="G1352" s="80" t="str">
        <f ca="1">IFERROR(IF(AND(ABS(SUMIFS(D$2:D1352,J$2:J1352,J1352)-SUMIFS(E$2:E1352,J$2:J1352,J1352)+VLOOKUP(J1352,Master!B$1:F$101,5,FALSE))&gt;1000,CD&lt;&gt;PD),"XXXXX",IFERROR(SUMIFS(D$2:D1352,J$2:J1352,J1352)-SUMIFS(E$2:E1352,J$2:J1352,J1352)+VLOOKUP(J1352,Master!B$1:F$101,5,FALSE),IF(H1352&gt;EOF,"","Balance"))),IF(H1352&gt;EOF,"","Balance"))</f>
        <v/>
      </c>
      <c r="H1352" s="265" t="str">
        <f ca="1">IFERROR(IF(COUNTIF(H$2:H1351,H1351)&gt;VLOOKUP(H1351,LC,2,FALSE),H1351+1,H1351),"")</f>
        <v/>
      </c>
      <c r="I1352" s="265" t="str">
        <f ca="1">IFERROR(VLOOKUP(H1352,IF(H1352=H1351,INDIRECT("JournalEntry!"&amp;JournalEntry!D$2214&amp;I1351+1&amp;JournalEntry!L$2214),INDIRECT("JournalEntry!"&amp;JournalEntry!C$2214)),2,FALSE),"")</f>
        <v/>
      </c>
      <c r="J1352" s="191" t="str">
        <f t="shared" ca="1" si="154"/>
        <v/>
      </c>
    </row>
    <row r="1353" spans="1:10">
      <c r="A1353" s="205" t="str">
        <f t="shared" ca="1" si="148"/>
        <v/>
      </c>
      <c r="B1353" s="203" t="str">
        <f t="shared" ca="1" si="149"/>
        <v/>
      </c>
      <c r="C1353" s="304" t="str">
        <f t="shared" ca="1" si="150"/>
        <v/>
      </c>
      <c r="D1353" s="192" t="str">
        <f t="shared" ca="1" si="151"/>
        <v/>
      </c>
      <c r="E1353" s="192" t="str">
        <f t="shared" ca="1" si="152"/>
        <v/>
      </c>
      <c r="F1353" s="193" t="str">
        <f t="shared" ca="1" si="153"/>
        <v/>
      </c>
      <c r="G1353" s="80" t="str">
        <f ca="1">IFERROR(IF(AND(ABS(SUMIFS(D$2:D1353,J$2:J1353,J1353)-SUMIFS(E$2:E1353,J$2:J1353,J1353)+VLOOKUP(J1353,Master!B$1:F$101,5,FALSE))&gt;1000,CD&lt;&gt;PD),"XXXXX",IFERROR(SUMIFS(D$2:D1353,J$2:J1353,J1353)-SUMIFS(E$2:E1353,J$2:J1353,J1353)+VLOOKUP(J1353,Master!B$1:F$101,5,FALSE),IF(H1353&gt;EOF,"","Balance"))),IF(H1353&gt;EOF,"","Balance"))</f>
        <v/>
      </c>
      <c r="H1353" s="265" t="str">
        <f ca="1">IFERROR(IF(COUNTIF(H$2:H1352,H1352)&gt;VLOOKUP(H1352,LC,2,FALSE),H1352+1,H1352),"")</f>
        <v/>
      </c>
      <c r="I1353" s="265" t="str">
        <f ca="1">IFERROR(VLOOKUP(H1353,IF(H1353=H1352,INDIRECT("JournalEntry!"&amp;JournalEntry!D$2214&amp;I1352+1&amp;JournalEntry!L$2214),INDIRECT("JournalEntry!"&amp;JournalEntry!C$2214)),2,FALSE),"")</f>
        <v/>
      </c>
      <c r="J1353" s="191" t="str">
        <f t="shared" ca="1" si="154"/>
        <v/>
      </c>
    </row>
    <row r="1354" spans="1:10">
      <c r="A1354" s="205" t="str">
        <f t="shared" ca="1" si="148"/>
        <v/>
      </c>
      <c r="B1354" s="203" t="str">
        <f t="shared" ca="1" si="149"/>
        <v/>
      </c>
      <c r="C1354" s="304" t="str">
        <f t="shared" ca="1" si="150"/>
        <v/>
      </c>
      <c r="D1354" s="192" t="str">
        <f t="shared" ca="1" si="151"/>
        <v/>
      </c>
      <c r="E1354" s="192" t="str">
        <f t="shared" ca="1" si="152"/>
        <v/>
      </c>
      <c r="F1354" s="193" t="str">
        <f t="shared" ca="1" si="153"/>
        <v/>
      </c>
      <c r="G1354" s="80" t="str">
        <f ca="1">IFERROR(IF(AND(ABS(SUMIFS(D$2:D1354,J$2:J1354,J1354)-SUMIFS(E$2:E1354,J$2:J1354,J1354)+VLOOKUP(J1354,Master!B$1:F$101,5,FALSE))&gt;1000,CD&lt;&gt;PD),"XXXXX",IFERROR(SUMIFS(D$2:D1354,J$2:J1354,J1354)-SUMIFS(E$2:E1354,J$2:J1354,J1354)+VLOOKUP(J1354,Master!B$1:F$101,5,FALSE),IF(H1354&gt;EOF,"","Balance"))),IF(H1354&gt;EOF,"","Balance"))</f>
        <v/>
      </c>
      <c r="H1354" s="265" t="str">
        <f ca="1">IFERROR(IF(COUNTIF(H$2:H1353,H1353)&gt;VLOOKUP(H1353,LC,2,FALSE),H1353+1,H1353),"")</f>
        <v/>
      </c>
      <c r="I1354" s="265" t="str">
        <f ca="1">IFERROR(VLOOKUP(H1354,IF(H1354=H1353,INDIRECT("JournalEntry!"&amp;JournalEntry!D$2214&amp;I1353+1&amp;JournalEntry!L$2214),INDIRECT("JournalEntry!"&amp;JournalEntry!C$2214)),2,FALSE),"")</f>
        <v/>
      </c>
      <c r="J1354" s="191" t="str">
        <f t="shared" ca="1" si="154"/>
        <v/>
      </c>
    </row>
    <row r="1355" spans="1:10">
      <c r="A1355" s="205" t="str">
        <f t="shared" ca="1" si="148"/>
        <v/>
      </c>
      <c r="B1355" s="203" t="str">
        <f t="shared" ca="1" si="149"/>
        <v/>
      </c>
      <c r="C1355" s="304" t="str">
        <f t="shared" ca="1" si="150"/>
        <v/>
      </c>
      <c r="D1355" s="192" t="str">
        <f t="shared" ca="1" si="151"/>
        <v/>
      </c>
      <c r="E1355" s="192" t="str">
        <f t="shared" ca="1" si="152"/>
        <v/>
      </c>
      <c r="F1355" s="193" t="str">
        <f t="shared" ca="1" si="153"/>
        <v/>
      </c>
      <c r="G1355" s="80" t="str">
        <f ca="1">IFERROR(IF(AND(ABS(SUMIFS(D$2:D1355,J$2:J1355,J1355)-SUMIFS(E$2:E1355,J$2:J1355,J1355)+VLOOKUP(J1355,Master!B$1:F$101,5,FALSE))&gt;1000,CD&lt;&gt;PD),"XXXXX",IFERROR(SUMIFS(D$2:D1355,J$2:J1355,J1355)-SUMIFS(E$2:E1355,J$2:J1355,J1355)+VLOOKUP(J1355,Master!B$1:F$101,5,FALSE),IF(H1355&gt;EOF,"","Balance"))),IF(H1355&gt;EOF,"","Balance"))</f>
        <v/>
      </c>
      <c r="H1355" s="265" t="str">
        <f ca="1">IFERROR(IF(COUNTIF(H$2:H1354,H1354)&gt;VLOOKUP(H1354,LC,2,FALSE),H1354+1,H1354),"")</f>
        <v/>
      </c>
      <c r="I1355" s="265" t="str">
        <f ca="1">IFERROR(VLOOKUP(H1355,IF(H1355=H1354,INDIRECT("JournalEntry!"&amp;JournalEntry!D$2214&amp;I1354+1&amp;JournalEntry!L$2214),INDIRECT("JournalEntry!"&amp;JournalEntry!C$2214)),2,FALSE),"")</f>
        <v/>
      </c>
      <c r="J1355" s="191" t="str">
        <f t="shared" ca="1" si="154"/>
        <v/>
      </c>
    </row>
    <row r="1356" spans="1:10">
      <c r="A1356" s="205" t="str">
        <f t="shared" ca="1" si="148"/>
        <v/>
      </c>
      <c r="B1356" s="203" t="str">
        <f t="shared" ca="1" si="149"/>
        <v/>
      </c>
      <c r="C1356" s="304" t="str">
        <f t="shared" ca="1" si="150"/>
        <v/>
      </c>
      <c r="D1356" s="192" t="str">
        <f t="shared" ca="1" si="151"/>
        <v/>
      </c>
      <c r="E1356" s="192" t="str">
        <f t="shared" ca="1" si="152"/>
        <v/>
      </c>
      <c r="F1356" s="193" t="str">
        <f t="shared" ca="1" si="153"/>
        <v/>
      </c>
      <c r="G1356" s="80" t="str">
        <f ca="1">IFERROR(IF(AND(ABS(SUMIFS(D$2:D1356,J$2:J1356,J1356)-SUMIFS(E$2:E1356,J$2:J1356,J1356)+VLOOKUP(J1356,Master!B$1:F$101,5,FALSE))&gt;1000,CD&lt;&gt;PD),"XXXXX",IFERROR(SUMIFS(D$2:D1356,J$2:J1356,J1356)-SUMIFS(E$2:E1356,J$2:J1356,J1356)+VLOOKUP(J1356,Master!B$1:F$101,5,FALSE),IF(H1356&gt;EOF,"","Balance"))),IF(H1356&gt;EOF,"","Balance"))</f>
        <v/>
      </c>
      <c r="H1356" s="265" t="str">
        <f ca="1">IFERROR(IF(COUNTIF(H$2:H1355,H1355)&gt;VLOOKUP(H1355,LC,2,FALSE),H1355+1,H1355),"")</f>
        <v/>
      </c>
      <c r="I1356" s="265" t="str">
        <f ca="1">IFERROR(VLOOKUP(H1356,IF(H1356=H1355,INDIRECT("JournalEntry!"&amp;JournalEntry!D$2214&amp;I1355+1&amp;JournalEntry!L$2214),INDIRECT("JournalEntry!"&amp;JournalEntry!C$2214)),2,FALSE),"")</f>
        <v/>
      </c>
      <c r="J1356" s="191" t="str">
        <f t="shared" ca="1" si="154"/>
        <v/>
      </c>
    </row>
    <row r="1357" spans="1:10">
      <c r="A1357" s="205" t="str">
        <f t="shared" ca="1" si="148"/>
        <v/>
      </c>
      <c r="B1357" s="203" t="str">
        <f t="shared" ca="1" si="149"/>
        <v/>
      </c>
      <c r="C1357" s="304" t="str">
        <f t="shared" ca="1" si="150"/>
        <v/>
      </c>
      <c r="D1357" s="192" t="str">
        <f t="shared" ca="1" si="151"/>
        <v/>
      </c>
      <c r="E1357" s="192" t="str">
        <f t="shared" ca="1" si="152"/>
        <v/>
      </c>
      <c r="F1357" s="193" t="str">
        <f t="shared" ca="1" si="153"/>
        <v/>
      </c>
      <c r="G1357" s="80" t="str">
        <f ca="1">IFERROR(IF(AND(ABS(SUMIFS(D$2:D1357,J$2:J1357,J1357)-SUMIFS(E$2:E1357,J$2:J1357,J1357)+VLOOKUP(J1357,Master!B$1:F$101,5,FALSE))&gt;1000,CD&lt;&gt;PD),"XXXXX",IFERROR(SUMIFS(D$2:D1357,J$2:J1357,J1357)-SUMIFS(E$2:E1357,J$2:J1357,J1357)+VLOOKUP(J1357,Master!B$1:F$101,5,FALSE),IF(H1357&gt;EOF,"","Balance"))),IF(H1357&gt;EOF,"","Balance"))</f>
        <v/>
      </c>
      <c r="H1357" s="265" t="str">
        <f ca="1">IFERROR(IF(COUNTIF(H$2:H1356,H1356)&gt;VLOOKUP(H1356,LC,2,FALSE),H1356+1,H1356),"")</f>
        <v/>
      </c>
      <c r="I1357" s="265" t="str">
        <f ca="1">IFERROR(VLOOKUP(H1357,IF(H1357=H1356,INDIRECT("JournalEntry!"&amp;JournalEntry!D$2214&amp;I1356+1&amp;JournalEntry!L$2214),INDIRECT("JournalEntry!"&amp;JournalEntry!C$2214)),2,FALSE),"")</f>
        <v/>
      </c>
      <c r="J1357" s="191" t="str">
        <f t="shared" ca="1" si="154"/>
        <v/>
      </c>
    </row>
    <row r="1358" spans="1:10">
      <c r="A1358" s="205" t="str">
        <f t="shared" ca="1" si="148"/>
        <v/>
      </c>
      <c r="B1358" s="203" t="str">
        <f t="shared" ca="1" si="149"/>
        <v/>
      </c>
      <c r="C1358" s="304" t="str">
        <f t="shared" ca="1" si="150"/>
        <v/>
      </c>
      <c r="D1358" s="192" t="str">
        <f t="shared" ca="1" si="151"/>
        <v/>
      </c>
      <c r="E1358" s="192" t="str">
        <f t="shared" ca="1" si="152"/>
        <v/>
      </c>
      <c r="F1358" s="193" t="str">
        <f t="shared" ca="1" si="153"/>
        <v/>
      </c>
      <c r="G1358" s="80" t="str">
        <f ca="1">IFERROR(IF(AND(ABS(SUMIFS(D$2:D1358,J$2:J1358,J1358)-SUMIFS(E$2:E1358,J$2:J1358,J1358)+VLOOKUP(J1358,Master!B$1:F$101,5,FALSE))&gt;1000,CD&lt;&gt;PD),"XXXXX",IFERROR(SUMIFS(D$2:D1358,J$2:J1358,J1358)-SUMIFS(E$2:E1358,J$2:J1358,J1358)+VLOOKUP(J1358,Master!B$1:F$101,5,FALSE),IF(H1358&gt;EOF,"","Balance"))),IF(H1358&gt;EOF,"","Balance"))</f>
        <v/>
      </c>
      <c r="H1358" s="265" t="str">
        <f ca="1">IFERROR(IF(COUNTIF(H$2:H1357,H1357)&gt;VLOOKUP(H1357,LC,2,FALSE),H1357+1,H1357),"")</f>
        <v/>
      </c>
      <c r="I1358" s="265" t="str">
        <f ca="1">IFERROR(VLOOKUP(H1358,IF(H1358=H1357,INDIRECT("JournalEntry!"&amp;JournalEntry!D$2214&amp;I1357+1&amp;JournalEntry!L$2214),INDIRECT("JournalEntry!"&amp;JournalEntry!C$2214)),2,FALSE),"")</f>
        <v/>
      </c>
      <c r="J1358" s="191" t="str">
        <f t="shared" ca="1" si="154"/>
        <v/>
      </c>
    </row>
    <row r="1359" spans="1:10">
      <c r="A1359" s="205" t="str">
        <f t="shared" ca="1" si="148"/>
        <v/>
      </c>
      <c r="B1359" s="203" t="str">
        <f t="shared" ca="1" si="149"/>
        <v/>
      </c>
      <c r="C1359" s="304" t="str">
        <f t="shared" ca="1" si="150"/>
        <v/>
      </c>
      <c r="D1359" s="192" t="str">
        <f t="shared" ca="1" si="151"/>
        <v/>
      </c>
      <c r="E1359" s="192" t="str">
        <f t="shared" ca="1" si="152"/>
        <v/>
      </c>
      <c r="F1359" s="193" t="str">
        <f t="shared" ca="1" si="153"/>
        <v/>
      </c>
      <c r="G1359" s="80" t="str">
        <f ca="1">IFERROR(IF(AND(ABS(SUMIFS(D$2:D1359,J$2:J1359,J1359)-SUMIFS(E$2:E1359,J$2:J1359,J1359)+VLOOKUP(J1359,Master!B$1:F$101,5,FALSE))&gt;1000,CD&lt;&gt;PD),"XXXXX",IFERROR(SUMIFS(D$2:D1359,J$2:J1359,J1359)-SUMIFS(E$2:E1359,J$2:J1359,J1359)+VLOOKUP(J1359,Master!B$1:F$101,5,FALSE),IF(H1359&gt;EOF,"","Balance"))),IF(H1359&gt;EOF,"","Balance"))</f>
        <v/>
      </c>
      <c r="H1359" s="265" t="str">
        <f ca="1">IFERROR(IF(COUNTIF(H$2:H1358,H1358)&gt;VLOOKUP(H1358,LC,2,FALSE),H1358+1,H1358),"")</f>
        <v/>
      </c>
      <c r="I1359" s="265" t="str">
        <f ca="1">IFERROR(VLOOKUP(H1359,IF(H1359=H1358,INDIRECT("JournalEntry!"&amp;JournalEntry!D$2214&amp;I1358+1&amp;JournalEntry!L$2214),INDIRECT("JournalEntry!"&amp;JournalEntry!C$2214)),2,FALSE),"")</f>
        <v/>
      </c>
      <c r="J1359" s="191" t="str">
        <f t="shared" ca="1" si="154"/>
        <v/>
      </c>
    </row>
    <row r="1360" spans="1:10">
      <c r="A1360" s="205" t="str">
        <f t="shared" ca="1" si="148"/>
        <v/>
      </c>
      <c r="B1360" s="203" t="str">
        <f t="shared" ca="1" si="149"/>
        <v/>
      </c>
      <c r="C1360" s="304" t="str">
        <f t="shared" ca="1" si="150"/>
        <v/>
      </c>
      <c r="D1360" s="192" t="str">
        <f t="shared" ca="1" si="151"/>
        <v/>
      </c>
      <c r="E1360" s="192" t="str">
        <f t="shared" ca="1" si="152"/>
        <v/>
      </c>
      <c r="F1360" s="193" t="str">
        <f t="shared" ca="1" si="153"/>
        <v/>
      </c>
      <c r="G1360" s="80" t="str">
        <f ca="1">IFERROR(IF(AND(ABS(SUMIFS(D$2:D1360,J$2:J1360,J1360)-SUMIFS(E$2:E1360,J$2:J1360,J1360)+VLOOKUP(J1360,Master!B$1:F$101,5,FALSE))&gt;1000,CD&lt;&gt;PD),"XXXXX",IFERROR(SUMIFS(D$2:D1360,J$2:J1360,J1360)-SUMIFS(E$2:E1360,J$2:J1360,J1360)+VLOOKUP(J1360,Master!B$1:F$101,5,FALSE),IF(H1360&gt;EOF,"","Balance"))),IF(H1360&gt;EOF,"","Balance"))</f>
        <v/>
      </c>
      <c r="H1360" s="265" t="str">
        <f ca="1">IFERROR(IF(COUNTIF(H$2:H1359,H1359)&gt;VLOOKUP(H1359,LC,2,FALSE),H1359+1,H1359),"")</f>
        <v/>
      </c>
      <c r="I1360" s="265" t="str">
        <f ca="1">IFERROR(VLOOKUP(H1360,IF(H1360=H1359,INDIRECT("JournalEntry!"&amp;JournalEntry!D$2214&amp;I1359+1&amp;JournalEntry!L$2214),INDIRECT("JournalEntry!"&amp;JournalEntry!C$2214)),2,FALSE),"")</f>
        <v/>
      </c>
      <c r="J1360" s="191" t="str">
        <f t="shared" ca="1" si="154"/>
        <v/>
      </c>
    </row>
    <row r="1361" spans="1:10">
      <c r="A1361" s="205" t="str">
        <f t="shared" ca="1" si="148"/>
        <v/>
      </c>
      <c r="B1361" s="203" t="str">
        <f t="shared" ca="1" si="149"/>
        <v/>
      </c>
      <c r="C1361" s="304" t="str">
        <f t="shared" ca="1" si="150"/>
        <v/>
      </c>
      <c r="D1361" s="192" t="str">
        <f t="shared" ca="1" si="151"/>
        <v/>
      </c>
      <c r="E1361" s="192" t="str">
        <f t="shared" ca="1" si="152"/>
        <v/>
      </c>
      <c r="F1361" s="193" t="str">
        <f t="shared" ca="1" si="153"/>
        <v/>
      </c>
      <c r="G1361" s="80" t="str">
        <f ca="1">IFERROR(IF(AND(ABS(SUMIFS(D$2:D1361,J$2:J1361,J1361)-SUMIFS(E$2:E1361,J$2:J1361,J1361)+VLOOKUP(J1361,Master!B$1:F$101,5,FALSE))&gt;1000,CD&lt;&gt;PD),"XXXXX",IFERROR(SUMIFS(D$2:D1361,J$2:J1361,J1361)-SUMIFS(E$2:E1361,J$2:J1361,J1361)+VLOOKUP(J1361,Master!B$1:F$101,5,FALSE),IF(H1361&gt;EOF,"","Balance"))),IF(H1361&gt;EOF,"","Balance"))</f>
        <v/>
      </c>
      <c r="H1361" s="265" t="str">
        <f ca="1">IFERROR(IF(COUNTIF(H$2:H1360,H1360)&gt;VLOOKUP(H1360,LC,2,FALSE),H1360+1,H1360),"")</f>
        <v/>
      </c>
      <c r="I1361" s="265" t="str">
        <f ca="1">IFERROR(VLOOKUP(H1361,IF(H1361=H1360,INDIRECT("JournalEntry!"&amp;JournalEntry!D$2214&amp;I1360+1&amp;JournalEntry!L$2214),INDIRECT("JournalEntry!"&amp;JournalEntry!C$2214)),2,FALSE),"")</f>
        <v/>
      </c>
      <c r="J1361" s="191" t="str">
        <f t="shared" ca="1" si="154"/>
        <v/>
      </c>
    </row>
    <row r="1362" spans="1:10">
      <c r="A1362" s="205" t="str">
        <f t="shared" ca="1" si="148"/>
        <v/>
      </c>
      <c r="B1362" s="203" t="str">
        <f t="shared" ca="1" si="149"/>
        <v/>
      </c>
      <c r="C1362" s="304" t="str">
        <f t="shared" ca="1" si="150"/>
        <v/>
      </c>
      <c r="D1362" s="192" t="str">
        <f t="shared" ca="1" si="151"/>
        <v/>
      </c>
      <c r="E1362" s="192" t="str">
        <f t="shared" ca="1" si="152"/>
        <v/>
      </c>
      <c r="F1362" s="193" t="str">
        <f t="shared" ca="1" si="153"/>
        <v/>
      </c>
      <c r="G1362" s="80" t="str">
        <f ca="1">IFERROR(IF(AND(ABS(SUMIFS(D$2:D1362,J$2:J1362,J1362)-SUMIFS(E$2:E1362,J$2:J1362,J1362)+VLOOKUP(J1362,Master!B$1:F$101,5,FALSE))&gt;1000,CD&lt;&gt;PD),"XXXXX",IFERROR(SUMIFS(D$2:D1362,J$2:J1362,J1362)-SUMIFS(E$2:E1362,J$2:J1362,J1362)+VLOOKUP(J1362,Master!B$1:F$101,5,FALSE),IF(H1362&gt;EOF,"","Balance"))),IF(H1362&gt;EOF,"","Balance"))</f>
        <v/>
      </c>
      <c r="H1362" s="265" t="str">
        <f ca="1">IFERROR(IF(COUNTIF(H$2:H1361,H1361)&gt;VLOOKUP(H1361,LC,2,FALSE),H1361+1,H1361),"")</f>
        <v/>
      </c>
      <c r="I1362" s="265" t="str">
        <f ca="1">IFERROR(VLOOKUP(H1362,IF(H1362=H1361,INDIRECT("JournalEntry!"&amp;JournalEntry!D$2214&amp;I1361+1&amp;JournalEntry!L$2214),INDIRECT("JournalEntry!"&amp;JournalEntry!C$2214)),2,FALSE),"")</f>
        <v/>
      </c>
      <c r="J1362" s="191" t="str">
        <f t="shared" ca="1" si="154"/>
        <v/>
      </c>
    </row>
    <row r="1363" spans="1:10">
      <c r="A1363" s="205" t="str">
        <f t="shared" ca="1" si="148"/>
        <v/>
      </c>
      <c r="B1363" s="203" t="str">
        <f t="shared" ca="1" si="149"/>
        <v/>
      </c>
      <c r="C1363" s="304" t="str">
        <f t="shared" ca="1" si="150"/>
        <v/>
      </c>
      <c r="D1363" s="192" t="str">
        <f t="shared" ca="1" si="151"/>
        <v/>
      </c>
      <c r="E1363" s="192" t="str">
        <f t="shared" ca="1" si="152"/>
        <v/>
      </c>
      <c r="F1363" s="193" t="str">
        <f t="shared" ca="1" si="153"/>
        <v/>
      </c>
      <c r="G1363" s="80" t="str">
        <f ca="1">IFERROR(IF(AND(ABS(SUMIFS(D$2:D1363,J$2:J1363,J1363)-SUMIFS(E$2:E1363,J$2:J1363,J1363)+VLOOKUP(J1363,Master!B$1:F$101,5,FALSE))&gt;1000,CD&lt;&gt;PD),"XXXXX",IFERROR(SUMIFS(D$2:D1363,J$2:J1363,J1363)-SUMIFS(E$2:E1363,J$2:J1363,J1363)+VLOOKUP(J1363,Master!B$1:F$101,5,FALSE),IF(H1363&gt;EOF,"","Balance"))),IF(H1363&gt;EOF,"","Balance"))</f>
        <v/>
      </c>
      <c r="H1363" s="265" t="str">
        <f ca="1">IFERROR(IF(COUNTIF(H$2:H1362,H1362)&gt;VLOOKUP(H1362,LC,2,FALSE),H1362+1,H1362),"")</f>
        <v/>
      </c>
      <c r="I1363" s="265" t="str">
        <f ca="1">IFERROR(VLOOKUP(H1363,IF(H1363=H1362,INDIRECT("JournalEntry!"&amp;JournalEntry!D$2214&amp;I1362+1&amp;JournalEntry!L$2214),INDIRECT("JournalEntry!"&amp;JournalEntry!C$2214)),2,FALSE),"")</f>
        <v/>
      </c>
      <c r="J1363" s="191" t="str">
        <f t="shared" ca="1" si="154"/>
        <v/>
      </c>
    </row>
    <row r="1364" spans="1:10">
      <c r="A1364" s="205" t="str">
        <f t="shared" ca="1" si="148"/>
        <v/>
      </c>
      <c r="B1364" s="203" t="str">
        <f t="shared" ca="1" si="149"/>
        <v/>
      </c>
      <c r="C1364" s="304" t="str">
        <f t="shared" ca="1" si="150"/>
        <v/>
      </c>
      <c r="D1364" s="192" t="str">
        <f t="shared" ca="1" si="151"/>
        <v/>
      </c>
      <c r="E1364" s="192" t="str">
        <f t="shared" ca="1" si="152"/>
        <v/>
      </c>
      <c r="F1364" s="193" t="str">
        <f t="shared" ca="1" si="153"/>
        <v/>
      </c>
      <c r="G1364" s="80" t="str">
        <f ca="1">IFERROR(IF(AND(ABS(SUMIFS(D$2:D1364,J$2:J1364,J1364)-SUMIFS(E$2:E1364,J$2:J1364,J1364)+VLOOKUP(J1364,Master!B$1:F$101,5,FALSE))&gt;1000,CD&lt;&gt;PD),"XXXXX",IFERROR(SUMIFS(D$2:D1364,J$2:J1364,J1364)-SUMIFS(E$2:E1364,J$2:J1364,J1364)+VLOOKUP(J1364,Master!B$1:F$101,5,FALSE),IF(H1364&gt;EOF,"","Balance"))),IF(H1364&gt;EOF,"","Balance"))</f>
        <v/>
      </c>
      <c r="H1364" s="265" t="str">
        <f ca="1">IFERROR(IF(COUNTIF(H$2:H1363,H1363)&gt;VLOOKUP(H1363,LC,2,FALSE),H1363+1,H1363),"")</f>
        <v/>
      </c>
      <c r="I1364" s="265" t="str">
        <f ca="1">IFERROR(VLOOKUP(H1364,IF(H1364=H1363,INDIRECT("JournalEntry!"&amp;JournalEntry!D$2214&amp;I1363+1&amp;JournalEntry!L$2214),INDIRECT("JournalEntry!"&amp;JournalEntry!C$2214)),2,FALSE),"")</f>
        <v/>
      </c>
      <c r="J1364" s="191" t="str">
        <f t="shared" ca="1" si="154"/>
        <v/>
      </c>
    </row>
    <row r="1365" spans="1:10">
      <c r="A1365" s="205" t="str">
        <f t="shared" ca="1" si="148"/>
        <v/>
      </c>
      <c r="B1365" s="203" t="str">
        <f t="shared" ca="1" si="149"/>
        <v/>
      </c>
      <c r="C1365" s="304" t="str">
        <f t="shared" ca="1" si="150"/>
        <v/>
      </c>
      <c r="D1365" s="192" t="str">
        <f t="shared" ca="1" si="151"/>
        <v/>
      </c>
      <c r="E1365" s="192" t="str">
        <f t="shared" ca="1" si="152"/>
        <v/>
      </c>
      <c r="F1365" s="193" t="str">
        <f t="shared" ca="1" si="153"/>
        <v/>
      </c>
      <c r="G1365" s="80" t="str">
        <f ca="1">IFERROR(IF(AND(ABS(SUMIFS(D$2:D1365,J$2:J1365,J1365)-SUMIFS(E$2:E1365,J$2:J1365,J1365)+VLOOKUP(J1365,Master!B$1:F$101,5,FALSE))&gt;1000,CD&lt;&gt;PD),"XXXXX",IFERROR(SUMIFS(D$2:D1365,J$2:J1365,J1365)-SUMIFS(E$2:E1365,J$2:J1365,J1365)+VLOOKUP(J1365,Master!B$1:F$101,5,FALSE),IF(H1365&gt;EOF,"","Balance"))),IF(H1365&gt;EOF,"","Balance"))</f>
        <v/>
      </c>
      <c r="H1365" s="265" t="str">
        <f ca="1">IFERROR(IF(COUNTIF(H$2:H1364,H1364)&gt;VLOOKUP(H1364,LC,2,FALSE),H1364+1,H1364),"")</f>
        <v/>
      </c>
      <c r="I1365" s="265" t="str">
        <f ca="1">IFERROR(VLOOKUP(H1365,IF(H1365=H1364,INDIRECT("JournalEntry!"&amp;JournalEntry!D$2214&amp;I1364+1&amp;JournalEntry!L$2214),INDIRECT("JournalEntry!"&amp;JournalEntry!C$2214)),2,FALSE),"")</f>
        <v/>
      </c>
      <c r="J1365" s="191" t="str">
        <f t="shared" ca="1" si="154"/>
        <v/>
      </c>
    </row>
    <row r="1366" spans="1:10">
      <c r="A1366" s="205" t="str">
        <f t="shared" ca="1" si="148"/>
        <v/>
      </c>
      <c r="B1366" s="203" t="str">
        <f t="shared" ca="1" si="149"/>
        <v/>
      </c>
      <c r="C1366" s="304" t="str">
        <f t="shared" ca="1" si="150"/>
        <v/>
      </c>
      <c r="D1366" s="192" t="str">
        <f t="shared" ca="1" si="151"/>
        <v/>
      </c>
      <c r="E1366" s="192" t="str">
        <f t="shared" ca="1" si="152"/>
        <v/>
      </c>
      <c r="F1366" s="193" t="str">
        <f t="shared" ca="1" si="153"/>
        <v/>
      </c>
      <c r="G1366" s="80" t="str">
        <f ca="1">IFERROR(IF(AND(ABS(SUMIFS(D$2:D1366,J$2:J1366,J1366)-SUMIFS(E$2:E1366,J$2:J1366,J1366)+VLOOKUP(J1366,Master!B$1:F$101,5,FALSE))&gt;1000,CD&lt;&gt;PD),"XXXXX",IFERROR(SUMIFS(D$2:D1366,J$2:J1366,J1366)-SUMIFS(E$2:E1366,J$2:J1366,J1366)+VLOOKUP(J1366,Master!B$1:F$101,5,FALSE),IF(H1366&gt;EOF,"","Balance"))),IF(H1366&gt;EOF,"","Balance"))</f>
        <v/>
      </c>
      <c r="H1366" s="265" t="str">
        <f ca="1">IFERROR(IF(COUNTIF(H$2:H1365,H1365)&gt;VLOOKUP(H1365,LC,2,FALSE),H1365+1,H1365),"")</f>
        <v/>
      </c>
      <c r="I1366" s="265" t="str">
        <f ca="1">IFERROR(VLOOKUP(H1366,IF(H1366=H1365,INDIRECT("JournalEntry!"&amp;JournalEntry!D$2214&amp;I1365+1&amp;JournalEntry!L$2214),INDIRECT("JournalEntry!"&amp;JournalEntry!C$2214)),2,FALSE),"")</f>
        <v/>
      </c>
      <c r="J1366" s="191" t="str">
        <f t="shared" ca="1" si="154"/>
        <v/>
      </c>
    </row>
    <row r="1367" spans="1:10">
      <c r="A1367" s="205" t="str">
        <f t="shared" ca="1" si="148"/>
        <v/>
      </c>
      <c r="B1367" s="203" t="str">
        <f t="shared" ca="1" si="149"/>
        <v/>
      </c>
      <c r="C1367" s="304" t="str">
        <f t="shared" ca="1" si="150"/>
        <v/>
      </c>
      <c r="D1367" s="192" t="str">
        <f t="shared" ca="1" si="151"/>
        <v/>
      </c>
      <c r="E1367" s="192" t="str">
        <f t="shared" ca="1" si="152"/>
        <v/>
      </c>
      <c r="F1367" s="193" t="str">
        <f t="shared" ca="1" si="153"/>
        <v/>
      </c>
      <c r="G1367" s="80" t="str">
        <f ca="1">IFERROR(IF(AND(ABS(SUMIFS(D$2:D1367,J$2:J1367,J1367)-SUMIFS(E$2:E1367,J$2:J1367,J1367)+VLOOKUP(J1367,Master!B$1:F$101,5,FALSE))&gt;1000,CD&lt;&gt;PD),"XXXXX",IFERROR(SUMIFS(D$2:D1367,J$2:J1367,J1367)-SUMIFS(E$2:E1367,J$2:J1367,J1367)+VLOOKUP(J1367,Master!B$1:F$101,5,FALSE),IF(H1367&gt;EOF,"","Balance"))),IF(H1367&gt;EOF,"","Balance"))</f>
        <v/>
      </c>
      <c r="H1367" s="265" t="str">
        <f ca="1">IFERROR(IF(COUNTIF(H$2:H1366,H1366)&gt;VLOOKUP(H1366,LC,2,FALSE),H1366+1,H1366),"")</f>
        <v/>
      </c>
      <c r="I1367" s="265" t="str">
        <f ca="1">IFERROR(VLOOKUP(H1367,IF(H1367=H1366,INDIRECT("JournalEntry!"&amp;JournalEntry!D$2214&amp;I1366+1&amp;JournalEntry!L$2214),INDIRECT("JournalEntry!"&amp;JournalEntry!C$2214)),2,FALSE),"")</f>
        <v/>
      </c>
      <c r="J1367" s="191" t="str">
        <f t="shared" ca="1" si="154"/>
        <v/>
      </c>
    </row>
    <row r="1368" spans="1:10">
      <c r="A1368" s="205" t="str">
        <f t="shared" ca="1" si="148"/>
        <v/>
      </c>
      <c r="B1368" s="203" t="str">
        <f t="shared" ca="1" si="149"/>
        <v/>
      </c>
      <c r="C1368" s="304" t="str">
        <f t="shared" ca="1" si="150"/>
        <v/>
      </c>
      <c r="D1368" s="192" t="str">
        <f t="shared" ca="1" si="151"/>
        <v/>
      </c>
      <c r="E1368" s="192" t="str">
        <f t="shared" ca="1" si="152"/>
        <v/>
      </c>
      <c r="F1368" s="193" t="str">
        <f t="shared" ca="1" si="153"/>
        <v/>
      </c>
      <c r="G1368" s="80" t="str">
        <f ca="1">IFERROR(IF(AND(ABS(SUMIFS(D$2:D1368,J$2:J1368,J1368)-SUMIFS(E$2:E1368,J$2:J1368,J1368)+VLOOKUP(J1368,Master!B$1:F$101,5,FALSE))&gt;1000,CD&lt;&gt;PD),"XXXXX",IFERROR(SUMIFS(D$2:D1368,J$2:J1368,J1368)-SUMIFS(E$2:E1368,J$2:J1368,J1368)+VLOOKUP(J1368,Master!B$1:F$101,5,FALSE),IF(H1368&gt;EOF,"","Balance"))),IF(H1368&gt;EOF,"","Balance"))</f>
        <v/>
      </c>
      <c r="H1368" s="265" t="str">
        <f ca="1">IFERROR(IF(COUNTIF(H$2:H1367,H1367)&gt;VLOOKUP(H1367,LC,2,FALSE),H1367+1,H1367),"")</f>
        <v/>
      </c>
      <c r="I1368" s="265" t="str">
        <f ca="1">IFERROR(VLOOKUP(H1368,IF(H1368=H1367,INDIRECT("JournalEntry!"&amp;JournalEntry!D$2214&amp;I1367+1&amp;JournalEntry!L$2214),INDIRECT("JournalEntry!"&amp;JournalEntry!C$2214)),2,FALSE),"")</f>
        <v/>
      </c>
      <c r="J1368" s="191" t="str">
        <f t="shared" ca="1" si="154"/>
        <v/>
      </c>
    </row>
    <row r="1369" spans="1:10">
      <c r="A1369" s="205" t="str">
        <f t="shared" ref="A1369:A1432" ca="1" si="155">IFERROR(INDIRECT("JournalEntry!a"&amp;I1369),IF(H1369&gt;EOF,"","JNL No"))</f>
        <v/>
      </c>
      <c r="B1369" s="203" t="str">
        <f t="shared" ref="B1369:B1432" ca="1" si="156">IFERROR(INDIRECT("JournalEntry!j"&amp;I1369),IF(H1369&gt;EOF,"","Date"))</f>
        <v/>
      </c>
      <c r="C1369" s="304" t="str">
        <f t="shared" ref="C1369:C1432" ca="1" si="157">IFERROR(INDIRECT("JournalEntry!k"&amp;I1369),IF(H1369&gt;EOF,"","Particulars of "&amp; VLOOKUP(H1369+1,LR,3,FALSE)))</f>
        <v/>
      </c>
      <c r="D1369" s="192" t="str">
        <f t="shared" ref="D1369:D1432" ca="1" si="158">IFERROR(INDIRECT("JournalEntry!d"&amp;I1369),IF(H1369&gt;EOF,"","Dr"))</f>
        <v/>
      </c>
      <c r="E1369" s="192" t="str">
        <f t="shared" ref="E1369:E1432" ca="1" si="159">IFERROR(INDIRECT("JournalEntry!e"&amp;I1369),IF(H1369&gt;EOF,"","Cr"))</f>
        <v/>
      </c>
      <c r="F1369" s="193" t="str">
        <f t="shared" ref="F1369:F1432" ca="1" si="160">IFERROR(INDIRECT("JournalEntry!f"&amp;I1369),IF(H1369&gt;EOF,"","Narration"))</f>
        <v/>
      </c>
      <c r="G1369" s="80" t="str">
        <f ca="1">IFERROR(IF(AND(ABS(SUMIFS(D$2:D1369,J$2:J1369,J1369)-SUMIFS(E$2:E1369,J$2:J1369,J1369)+VLOOKUP(J1369,Master!B$1:F$101,5,FALSE))&gt;1000,CD&lt;&gt;PD),"XXXXX",IFERROR(SUMIFS(D$2:D1369,J$2:J1369,J1369)-SUMIFS(E$2:E1369,J$2:J1369,J1369)+VLOOKUP(J1369,Master!B$1:F$101,5,FALSE),IF(H1369&gt;EOF,"","Balance"))),IF(H1369&gt;EOF,"","Balance"))</f>
        <v/>
      </c>
      <c r="H1369" s="265" t="str">
        <f ca="1">IFERROR(IF(COUNTIF(H$2:H1368,H1368)&gt;VLOOKUP(H1368,LC,2,FALSE),H1368+1,H1368),"")</f>
        <v/>
      </c>
      <c r="I1369" s="265" t="str">
        <f ca="1">IFERROR(VLOOKUP(H1369,IF(H1369=H1368,INDIRECT("JournalEntry!"&amp;JournalEntry!D$2214&amp;I1368+1&amp;JournalEntry!L$2214),INDIRECT("JournalEntry!"&amp;JournalEntry!C$2214)),2,FALSE),"")</f>
        <v/>
      </c>
      <c r="J1369" s="191" t="str">
        <f t="shared" ca="1" si="154"/>
        <v/>
      </c>
    </row>
    <row r="1370" spans="1:10">
      <c r="A1370" s="205" t="str">
        <f t="shared" ca="1" si="155"/>
        <v/>
      </c>
      <c r="B1370" s="203" t="str">
        <f t="shared" ca="1" si="156"/>
        <v/>
      </c>
      <c r="C1370" s="304" t="str">
        <f t="shared" ca="1" si="157"/>
        <v/>
      </c>
      <c r="D1370" s="192" t="str">
        <f t="shared" ca="1" si="158"/>
        <v/>
      </c>
      <c r="E1370" s="192" t="str">
        <f t="shared" ca="1" si="159"/>
        <v/>
      </c>
      <c r="F1370" s="193" t="str">
        <f t="shared" ca="1" si="160"/>
        <v/>
      </c>
      <c r="G1370" s="80" t="str">
        <f ca="1">IFERROR(IF(AND(ABS(SUMIFS(D$2:D1370,J$2:J1370,J1370)-SUMIFS(E$2:E1370,J$2:J1370,J1370)+VLOOKUP(J1370,Master!B$1:F$101,5,FALSE))&gt;1000,CD&lt;&gt;PD),"XXXXX",IFERROR(SUMIFS(D$2:D1370,J$2:J1370,J1370)-SUMIFS(E$2:E1370,J$2:J1370,J1370)+VLOOKUP(J1370,Master!B$1:F$101,5,FALSE),IF(H1370&gt;EOF,"","Balance"))),IF(H1370&gt;EOF,"","Balance"))</f>
        <v/>
      </c>
      <c r="H1370" s="265" t="str">
        <f ca="1">IFERROR(IF(COUNTIF(H$2:H1369,H1369)&gt;VLOOKUP(H1369,LC,2,FALSE),H1369+1,H1369),"")</f>
        <v/>
      </c>
      <c r="I1370" s="265" t="str">
        <f ca="1">IFERROR(VLOOKUP(H1370,IF(H1370=H1369,INDIRECT("JournalEntry!"&amp;JournalEntry!D$2214&amp;I1369+1&amp;JournalEntry!L$2214),INDIRECT("JournalEntry!"&amp;JournalEntry!C$2214)),2,FALSE),"")</f>
        <v/>
      </c>
      <c r="J1370" s="191" t="str">
        <f t="shared" ca="1" si="154"/>
        <v/>
      </c>
    </row>
    <row r="1371" spans="1:10">
      <c r="A1371" s="205" t="str">
        <f t="shared" ca="1" si="155"/>
        <v/>
      </c>
      <c r="B1371" s="203" t="str">
        <f t="shared" ca="1" si="156"/>
        <v/>
      </c>
      <c r="C1371" s="304" t="str">
        <f t="shared" ca="1" si="157"/>
        <v/>
      </c>
      <c r="D1371" s="192" t="str">
        <f t="shared" ca="1" si="158"/>
        <v/>
      </c>
      <c r="E1371" s="192" t="str">
        <f t="shared" ca="1" si="159"/>
        <v/>
      </c>
      <c r="F1371" s="193" t="str">
        <f t="shared" ca="1" si="160"/>
        <v/>
      </c>
      <c r="G1371" s="80" t="str">
        <f ca="1">IFERROR(IF(AND(ABS(SUMIFS(D$2:D1371,J$2:J1371,J1371)-SUMIFS(E$2:E1371,J$2:J1371,J1371)+VLOOKUP(J1371,Master!B$1:F$101,5,FALSE))&gt;1000,CD&lt;&gt;PD),"XXXXX",IFERROR(SUMIFS(D$2:D1371,J$2:J1371,J1371)-SUMIFS(E$2:E1371,J$2:J1371,J1371)+VLOOKUP(J1371,Master!B$1:F$101,5,FALSE),IF(H1371&gt;EOF,"","Balance"))),IF(H1371&gt;EOF,"","Balance"))</f>
        <v/>
      </c>
      <c r="H1371" s="265" t="str">
        <f ca="1">IFERROR(IF(COUNTIF(H$2:H1370,H1370)&gt;VLOOKUP(H1370,LC,2,FALSE),H1370+1,H1370),"")</f>
        <v/>
      </c>
      <c r="I1371" s="265" t="str">
        <f ca="1">IFERROR(VLOOKUP(H1371,IF(H1371=H1370,INDIRECT("JournalEntry!"&amp;JournalEntry!D$2214&amp;I1370+1&amp;JournalEntry!L$2214),INDIRECT("JournalEntry!"&amp;JournalEntry!C$2214)),2,FALSE),"")</f>
        <v/>
      </c>
      <c r="J1371" s="191" t="str">
        <f t="shared" ca="1" si="154"/>
        <v/>
      </c>
    </row>
    <row r="1372" spans="1:10">
      <c r="A1372" s="205" t="str">
        <f t="shared" ca="1" si="155"/>
        <v/>
      </c>
      <c r="B1372" s="203" t="str">
        <f t="shared" ca="1" si="156"/>
        <v/>
      </c>
      <c r="C1372" s="304" t="str">
        <f t="shared" ca="1" si="157"/>
        <v/>
      </c>
      <c r="D1372" s="192" t="str">
        <f t="shared" ca="1" si="158"/>
        <v/>
      </c>
      <c r="E1372" s="192" t="str">
        <f t="shared" ca="1" si="159"/>
        <v/>
      </c>
      <c r="F1372" s="193" t="str">
        <f t="shared" ca="1" si="160"/>
        <v/>
      </c>
      <c r="G1372" s="80" t="str">
        <f ca="1">IFERROR(IF(AND(ABS(SUMIFS(D$2:D1372,J$2:J1372,J1372)-SUMIFS(E$2:E1372,J$2:J1372,J1372)+VLOOKUP(J1372,Master!B$1:F$101,5,FALSE))&gt;1000,CD&lt;&gt;PD),"XXXXX",IFERROR(SUMIFS(D$2:D1372,J$2:J1372,J1372)-SUMIFS(E$2:E1372,J$2:J1372,J1372)+VLOOKUP(J1372,Master!B$1:F$101,5,FALSE),IF(H1372&gt;EOF,"","Balance"))),IF(H1372&gt;EOF,"","Balance"))</f>
        <v/>
      </c>
      <c r="H1372" s="265" t="str">
        <f ca="1">IFERROR(IF(COUNTIF(H$2:H1371,H1371)&gt;VLOOKUP(H1371,LC,2,FALSE),H1371+1,H1371),"")</f>
        <v/>
      </c>
      <c r="I1372" s="265" t="str">
        <f ca="1">IFERROR(VLOOKUP(H1372,IF(H1372=H1371,INDIRECT("JournalEntry!"&amp;JournalEntry!D$2214&amp;I1371+1&amp;JournalEntry!L$2214),INDIRECT("JournalEntry!"&amp;JournalEntry!C$2214)),2,FALSE),"")</f>
        <v/>
      </c>
      <c r="J1372" s="191" t="str">
        <f t="shared" ca="1" si="154"/>
        <v/>
      </c>
    </row>
    <row r="1373" spans="1:10">
      <c r="A1373" s="205" t="str">
        <f t="shared" ca="1" si="155"/>
        <v/>
      </c>
      <c r="B1373" s="203" t="str">
        <f t="shared" ca="1" si="156"/>
        <v/>
      </c>
      <c r="C1373" s="304" t="str">
        <f t="shared" ca="1" si="157"/>
        <v/>
      </c>
      <c r="D1373" s="192" t="str">
        <f t="shared" ca="1" si="158"/>
        <v/>
      </c>
      <c r="E1373" s="192" t="str">
        <f t="shared" ca="1" si="159"/>
        <v/>
      </c>
      <c r="F1373" s="193" t="str">
        <f t="shared" ca="1" si="160"/>
        <v/>
      </c>
      <c r="G1373" s="80" t="str">
        <f ca="1">IFERROR(IF(AND(ABS(SUMIFS(D$2:D1373,J$2:J1373,J1373)-SUMIFS(E$2:E1373,J$2:J1373,J1373)+VLOOKUP(J1373,Master!B$1:F$101,5,FALSE))&gt;1000,CD&lt;&gt;PD),"XXXXX",IFERROR(SUMIFS(D$2:D1373,J$2:J1373,J1373)-SUMIFS(E$2:E1373,J$2:J1373,J1373)+VLOOKUP(J1373,Master!B$1:F$101,5,FALSE),IF(H1373&gt;EOF,"","Balance"))),IF(H1373&gt;EOF,"","Balance"))</f>
        <v/>
      </c>
      <c r="H1373" s="265" t="str">
        <f ca="1">IFERROR(IF(COUNTIF(H$2:H1372,H1372)&gt;VLOOKUP(H1372,LC,2,FALSE),H1372+1,H1372),"")</f>
        <v/>
      </c>
      <c r="I1373" s="265" t="str">
        <f ca="1">IFERROR(VLOOKUP(H1373,IF(H1373=H1372,INDIRECT("JournalEntry!"&amp;JournalEntry!D$2214&amp;I1372+1&amp;JournalEntry!L$2214),INDIRECT("JournalEntry!"&amp;JournalEntry!C$2214)),2,FALSE),"")</f>
        <v/>
      </c>
      <c r="J1373" s="191" t="str">
        <f t="shared" ca="1" si="154"/>
        <v/>
      </c>
    </row>
    <row r="1374" spans="1:10">
      <c r="A1374" s="205" t="str">
        <f t="shared" ca="1" si="155"/>
        <v/>
      </c>
      <c r="B1374" s="203" t="str">
        <f t="shared" ca="1" si="156"/>
        <v/>
      </c>
      <c r="C1374" s="304" t="str">
        <f t="shared" ca="1" si="157"/>
        <v/>
      </c>
      <c r="D1374" s="192" t="str">
        <f t="shared" ca="1" si="158"/>
        <v/>
      </c>
      <c r="E1374" s="192" t="str">
        <f t="shared" ca="1" si="159"/>
        <v/>
      </c>
      <c r="F1374" s="193" t="str">
        <f t="shared" ca="1" si="160"/>
        <v/>
      </c>
      <c r="G1374" s="80" t="str">
        <f ca="1">IFERROR(IF(AND(ABS(SUMIFS(D$2:D1374,J$2:J1374,J1374)-SUMIFS(E$2:E1374,J$2:J1374,J1374)+VLOOKUP(J1374,Master!B$1:F$101,5,FALSE))&gt;1000,CD&lt;&gt;PD),"XXXXX",IFERROR(SUMIFS(D$2:D1374,J$2:J1374,J1374)-SUMIFS(E$2:E1374,J$2:J1374,J1374)+VLOOKUP(J1374,Master!B$1:F$101,5,FALSE),IF(H1374&gt;EOF,"","Balance"))),IF(H1374&gt;EOF,"","Balance"))</f>
        <v/>
      </c>
      <c r="H1374" s="265" t="str">
        <f ca="1">IFERROR(IF(COUNTIF(H$2:H1373,H1373)&gt;VLOOKUP(H1373,LC,2,FALSE),H1373+1,H1373),"")</f>
        <v/>
      </c>
      <c r="I1374" s="265" t="str">
        <f ca="1">IFERROR(VLOOKUP(H1374,IF(H1374=H1373,INDIRECT("JournalEntry!"&amp;JournalEntry!D$2214&amp;I1373+1&amp;JournalEntry!L$2214),INDIRECT("JournalEntry!"&amp;JournalEntry!C$2214)),2,FALSE),"")</f>
        <v/>
      </c>
      <c r="J1374" s="191" t="str">
        <f t="shared" ca="1" si="154"/>
        <v/>
      </c>
    </row>
    <row r="1375" spans="1:10">
      <c r="A1375" s="205" t="str">
        <f t="shared" ca="1" si="155"/>
        <v/>
      </c>
      <c r="B1375" s="203" t="str">
        <f t="shared" ca="1" si="156"/>
        <v/>
      </c>
      <c r="C1375" s="304" t="str">
        <f t="shared" ca="1" si="157"/>
        <v/>
      </c>
      <c r="D1375" s="192" t="str">
        <f t="shared" ca="1" si="158"/>
        <v/>
      </c>
      <c r="E1375" s="192" t="str">
        <f t="shared" ca="1" si="159"/>
        <v/>
      </c>
      <c r="F1375" s="193" t="str">
        <f t="shared" ca="1" si="160"/>
        <v/>
      </c>
      <c r="G1375" s="80" t="str">
        <f ca="1">IFERROR(IF(AND(ABS(SUMIFS(D$2:D1375,J$2:J1375,J1375)-SUMIFS(E$2:E1375,J$2:J1375,J1375)+VLOOKUP(J1375,Master!B$1:F$101,5,FALSE))&gt;1000,CD&lt;&gt;PD),"XXXXX",IFERROR(SUMIFS(D$2:D1375,J$2:J1375,J1375)-SUMIFS(E$2:E1375,J$2:J1375,J1375)+VLOOKUP(J1375,Master!B$1:F$101,5,FALSE),IF(H1375&gt;EOF,"","Balance"))),IF(H1375&gt;EOF,"","Balance"))</f>
        <v/>
      </c>
      <c r="H1375" s="265" t="str">
        <f ca="1">IFERROR(IF(COUNTIF(H$2:H1374,H1374)&gt;VLOOKUP(H1374,LC,2,FALSE),H1374+1,H1374),"")</f>
        <v/>
      </c>
      <c r="I1375" s="265" t="str">
        <f ca="1">IFERROR(VLOOKUP(H1375,IF(H1375=H1374,INDIRECT("JournalEntry!"&amp;JournalEntry!D$2214&amp;I1374+1&amp;JournalEntry!L$2214),INDIRECT("JournalEntry!"&amp;JournalEntry!C$2214)),2,FALSE),"")</f>
        <v/>
      </c>
      <c r="J1375" s="191" t="str">
        <f t="shared" ca="1" si="154"/>
        <v/>
      </c>
    </row>
    <row r="1376" spans="1:10">
      <c r="A1376" s="205" t="str">
        <f t="shared" ca="1" si="155"/>
        <v/>
      </c>
      <c r="B1376" s="203" t="str">
        <f t="shared" ca="1" si="156"/>
        <v/>
      </c>
      <c r="C1376" s="304" t="str">
        <f t="shared" ca="1" si="157"/>
        <v/>
      </c>
      <c r="D1376" s="192" t="str">
        <f t="shared" ca="1" si="158"/>
        <v/>
      </c>
      <c r="E1376" s="192" t="str">
        <f t="shared" ca="1" si="159"/>
        <v/>
      </c>
      <c r="F1376" s="193" t="str">
        <f t="shared" ca="1" si="160"/>
        <v/>
      </c>
      <c r="G1376" s="80" t="str">
        <f ca="1">IFERROR(IF(AND(ABS(SUMIFS(D$2:D1376,J$2:J1376,J1376)-SUMIFS(E$2:E1376,J$2:J1376,J1376)+VLOOKUP(J1376,Master!B$1:F$101,5,FALSE))&gt;1000,CD&lt;&gt;PD),"XXXXX",IFERROR(SUMIFS(D$2:D1376,J$2:J1376,J1376)-SUMIFS(E$2:E1376,J$2:J1376,J1376)+VLOOKUP(J1376,Master!B$1:F$101,5,FALSE),IF(H1376&gt;EOF,"","Balance"))),IF(H1376&gt;EOF,"","Balance"))</f>
        <v/>
      </c>
      <c r="H1376" s="265" t="str">
        <f ca="1">IFERROR(IF(COUNTIF(H$2:H1375,H1375)&gt;VLOOKUP(H1375,LC,2,FALSE),H1375+1,H1375),"")</f>
        <v/>
      </c>
      <c r="I1376" s="265" t="str">
        <f ca="1">IFERROR(VLOOKUP(H1376,IF(H1376=H1375,INDIRECT("JournalEntry!"&amp;JournalEntry!D$2214&amp;I1375+1&amp;JournalEntry!L$2214),INDIRECT("JournalEntry!"&amp;JournalEntry!C$2214)),2,FALSE),"")</f>
        <v/>
      </c>
      <c r="J1376" s="191" t="str">
        <f t="shared" ca="1" si="154"/>
        <v/>
      </c>
    </row>
    <row r="1377" spans="1:10">
      <c r="A1377" s="205" t="str">
        <f t="shared" ca="1" si="155"/>
        <v/>
      </c>
      <c r="B1377" s="203" t="str">
        <f t="shared" ca="1" si="156"/>
        <v/>
      </c>
      <c r="C1377" s="304" t="str">
        <f t="shared" ca="1" si="157"/>
        <v/>
      </c>
      <c r="D1377" s="192" t="str">
        <f t="shared" ca="1" si="158"/>
        <v/>
      </c>
      <c r="E1377" s="192" t="str">
        <f t="shared" ca="1" si="159"/>
        <v/>
      </c>
      <c r="F1377" s="193" t="str">
        <f t="shared" ca="1" si="160"/>
        <v/>
      </c>
      <c r="G1377" s="80" t="str">
        <f ca="1">IFERROR(IF(AND(ABS(SUMIFS(D$2:D1377,J$2:J1377,J1377)-SUMIFS(E$2:E1377,J$2:J1377,J1377)+VLOOKUP(J1377,Master!B$1:F$101,5,FALSE))&gt;1000,CD&lt;&gt;PD),"XXXXX",IFERROR(SUMIFS(D$2:D1377,J$2:J1377,J1377)-SUMIFS(E$2:E1377,J$2:J1377,J1377)+VLOOKUP(J1377,Master!B$1:F$101,5,FALSE),IF(H1377&gt;EOF,"","Balance"))),IF(H1377&gt;EOF,"","Balance"))</f>
        <v/>
      </c>
      <c r="H1377" s="265" t="str">
        <f ca="1">IFERROR(IF(COUNTIF(H$2:H1376,H1376)&gt;VLOOKUP(H1376,LC,2,FALSE),H1376+1,H1376),"")</f>
        <v/>
      </c>
      <c r="I1377" s="265" t="str">
        <f ca="1">IFERROR(VLOOKUP(H1377,IF(H1377=H1376,INDIRECT("JournalEntry!"&amp;JournalEntry!D$2214&amp;I1376+1&amp;JournalEntry!L$2214),INDIRECT("JournalEntry!"&amp;JournalEntry!C$2214)),2,FALSE),"")</f>
        <v/>
      </c>
      <c r="J1377" s="191" t="str">
        <f t="shared" ca="1" si="154"/>
        <v/>
      </c>
    </row>
    <row r="1378" spans="1:10">
      <c r="A1378" s="205" t="str">
        <f t="shared" ca="1" si="155"/>
        <v/>
      </c>
      <c r="B1378" s="203" t="str">
        <f t="shared" ca="1" si="156"/>
        <v/>
      </c>
      <c r="C1378" s="304" t="str">
        <f t="shared" ca="1" si="157"/>
        <v/>
      </c>
      <c r="D1378" s="192" t="str">
        <f t="shared" ca="1" si="158"/>
        <v/>
      </c>
      <c r="E1378" s="192" t="str">
        <f t="shared" ca="1" si="159"/>
        <v/>
      </c>
      <c r="F1378" s="193" t="str">
        <f t="shared" ca="1" si="160"/>
        <v/>
      </c>
      <c r="G1378" s="80" t="str">
        <f ca="1">IFERROR(IF(AND(ABS(SUMIFS(D$2:D1378,J$2:J1378,J1378)-SUMIFS(E$2:E1378,J$2:J1378,J1378)+VLOOKUP(J1378,Master!B$1:F$101,5,FALSE))&gt;1000,CD&lt;&gt;PD),"XXXXX",IFERROR(SUMIFS(D$2:D1378,J$2:J1378,J1378)-SUMIFS(E$2:E1378,J$2:J1378,J1378)+VLOOKUP(J1378,Master!B$1:F$101,5,FALSE),IF(H1378&gt;EOF,"","Balance"))),IF(H1378&gt;EOF,"","Balance"))</f>
        <v/>
      </c>
      <c r="H1378" s="265" t="str">
        <f ca="1">IFERROR(IF(COUNTIF(H$2:H1377,H1377)&gt;VLOOKUP(H1377,LC,2,FALSE),H1377+1,H1377),"")</f>
        <v/>
      </c>
      <c r="I1378" s="265" t="str">
        <f ca="1">IFERROR(VLOOKUP(H1378,IF(H1378=H1377,INDIRECT("JournalEntry!"&amp;JournalEntry!D$2214&amp;I1377+1&amp;JournalEntry!L$2214),INDIRECT("JournalEntry!"&amp;JournalEntry!C$2214)),2,FALSE),"")</f>
        <v/>
      </c>
      <c r="J1378" s="191" t="str">
        <f t="shared" ca="1" si="154"/>
        <v/>
      </c>
    </row>
    <row r="1379" spans="1:10">
      <c r="A1379" s="205" t="str">
        <f t="shared" ca="1" si="155"/>
        <v/>
      </c>
      <c r="B1379" s="203" t="str">
        <f t="shared" ca="1" si="156"/>
        <v/>
      </c>
      <c r="C1379" s="304" t="str">
        <f t="shared" ca="1" si="157"/>
        <v/>
      </c>
      <c r="D1379" s="192" t="str">
        <f t="shared" ca="1" si="158"/>
        <v/>
      </c>
      <c r="E1379" s="192" t="str">
        <f t="shared" ca="1" si="159"/>
        <v/>
      </c>
      <c r="F1379" s="193" t="str">
        <f t="shared" ca="1" si="160"/>
        <v/>
      </c>
      <c r="G1379" s="80" t="str">
        <f ca="1">IFERROR(IF(AND(ABS(SUMIFS(D$2:D1379,J$2:J1379,J1379)-SUMIFS(E$2:E1379,J$2:J1379,J1379)+VLOOKUP(J1379,Master!B$1:F$101,5,FALSE))&gt;1000,CD&lt;&gt;PD),"XXXXX",IFERROR(SUMIFS(D$2:D1379,J$2:J1379,J1379)-SUMIFS(E$2:E1379,J$2:J1379,J1379)+VLOOKUP(J1379,Master!B$1:F$101,5,FALSE),IF(H1379&gt;EOF,"","Balance"))),IF(H1379&gt;EOF,"","Balance"))</f>
        <v/>
      </c>
      <c r="H1379" s="265" t="str">
        <f ca="1">IFERROR(IF(COUNTIF(H$2:H1378,H1378)&gt;VLOOKUP(H1378,LC,2,FALSE),H1378+1,H1378),"")</f>
        <v/>
      </c>
      <c r="I1379" s="265" t="str">
        <f ca="1">IFERROR(VLOOKUP(H1379,IF(H1379=H1378,INDIRECT("JournalEntry!"&amp;JournalEntry!D$2214&amp;I1378+1&amp;JournalEntry!L$2214),INDIRECT("JournalEntry!"&amp;JournalEntry!C$2214)),2,FALSE),"")</f>
        <v/>
      </c>
      <c r="J1379" s="191" t="str">
        <f t="shared" ca="1" si="154"/>
        <v/>
      </c>
    </row>
    <row r="1380" spans="1:10">
      <c r="A1380" s="205" t="str">
        <f t="shared" ca="1" si="155"/>
        <v/>
      </c>
      <c r="B1380" s="203" t="str">
        <f t="shared" ca="1" si="156"/>
        <v/>
      </c>
      <c r="C1380" s="304" t="str">
        <f t="shared" ca="1" si="157"/>
        <v/>
      </c>
      <c r="D1380" s="192" t="str">
        <f t="shared" ca="1" si="158"/>
        <v/>
      </c>
      <c r="E1380" s="192" t="str">
        <f t="shared" ca="1" si="159"/>
        <v/>
      </c>
      <c r="F1380" s="193" t="str">
        <f t="shared" ca="1" si="160"/>
        <v/>
      </c>
      <c r="G1380" s="80" t="str">
        <f ca="1">IFERROR(IF(AND(ABS(SUMIFS(D$2:D1380,J$2:J1380,J1380)-SUMIFS(E$2:E1380,J$2:J1380,J1380)+VLOOKUP(J1380,Master!B$1:F$101,5,FALSE))&gt;1000,CD&lt;&gt;PD),"XXXXX",IFERROR(SUMIFS(D$2:D1380,J$2:J1380,J1380)-SUMIFS(E$2:E1380,J$2:J1380,J1380)+VLOOKUP(J1380,Master!B$1:F$101,5,FALSE),IF(H1380&gt;EOF,"","Balance"))),IF(H1380&gt;EOF,"","Balance"))</f>
        <v/>
      </c>
      <c r="H1380" s="265" t="str">
        <f ca="1">IFERROR(IF(COUNTIF(H$2:H1379,H1379)&gt;VLOOKUP(H1379,LC,2,FALSE),H1379+1,H1379),"")</f>
        <v/>
      </c>
      <c r="I1380" s="265" t="str">
        <f ca="1">IFERROR(VLOOKUP(H1380,IF(H1380=H1379,INDIRECT("JournalEntry!"&amp;JournalEntry!D$2214&amp;I1379+1&amp;JournalEntry!L$2214),INDIRECT("JournalEntry!"&amp;JournalEntry!C$2214)),2,FALSE),"")</f>
        <v/>
      </c>
      <c r="J1380" s="191" t="str">
        <f t="shared" ca="1" si="154"/>
        <v/>
      </c>
    </row>
    <row r="1381" spans="1:10">
      <c r="A1381" s="205" t="str">
        <f t="shared" ca="1" si="155"/>
        <v/>
      </c>
      <c r="B1381" s="203" t="str">
        <f t="shared" ca="1" si="156"/>
        <v/>
      </c>
      <c r="C1381" s="304" t="str">
        <f t="shared" ca="1" si="157"/>
        <v/>
      </c>
      <c r="D1381" s="192" t="str">
        <f t="shared" ca="1" si="158"/>
        <v/>
      </c>
      <c r="E1381" s="192" t="str">
        <f t="shared" ca="1" si="159"/>
        <v/>
      </c>
      <c r="F1381" s="193" t="str">
        <f t="shared" ca="1" si="160"/>
        <v/>
      </c>
      <c r="G1381" s="80" t="str">
        <f ca="1">IFERROR(IF(AND(ABS(SUMIFS(D$2:D1381,J$2:J1381,J1381)-SUMIFS(E$2:E1381,J$2:J1381,J1381)+VLOOKUP(J1381,Master!B$1:F$101,5,FALSE))&gt;1000,CD&lt;&gt;PD),"XXXXX",IFERROR(SUMIFS(D$2:D1381,J$2:J1381,J1381)-SUMIFS(E$2:E1381,J$2:J1381,J1381)+VLOOKUP(J1381,Master!B$1:F$101,5,FALSE),IF(H1381&gt;EOF,"","Balance"))),IF(H1381&gt;EOF,"","Balance"))</f>
        <v/>
      </c>
      <c r="H1381" s="265" t="str">
        <f ca="1">IFERROR(IF(COUNTIF(H$2:H1380,H1380)&gt;VLOOKUP(H1380,LC,2,FALSE),H1380+1,H1380),"")</f>
        <v/>
      </c>
      <c r="I1381" s="265" t="str">
        <f ca="1">IFERROR(VLOOKUP(H1381,IF(H1381=H1380,INDIRECT("JournalEntry!"&amp;JournalEntry!D$2214&amp;I1380+1&amp;JournalEntry!L$2214),INDIRECT("JournalEntry!"&amp;JournalEntry!C$2214)),2,FALSE),"")</f>
        <v/>
      </c>
      <c r="J1381" s="191" t="str">
        <f t="shared" ca="1" si="154"/>
        <v/>
      </c>
    </row>
    <row r="1382" spans="1:10">
      <c r="A1382" s="205" t="str">
        <f t="shared" ca="1" si="155"/>
        <v/>
      </c>
      <c r="B1382" s="203" t="str">
        <f t="shared" ca="1" si="156"/>
        <v/>
      </c>
      <c r="C1382" s="304" t="str">
        <f t="shared" ca="1" si="157"/>
        <v/>
      </c>
      <c r="D1382" s="192" t="str">
        <f t="shared" ca="1" si="158"/>
        <v/>
      </c>
      <c r="E1382" s="192" t="str">
        <f t="shared" ca="1" si="159"/>
        <v/>
      </c>
      <c r="F1382" s="193" t="str">
        <f t="shared" ca="1" si="160"/>
        <v/>
      </c>
      <c r="G1382" s="80" t="str">
        <f ca="1">IFERROR(IF(AND(ABS(SUMIFS(D$2:D1382,J$2:J1382,J1382)-SUMIFS(E$2:E1382,J$2:J1382,J1382)+VLOOKUP(J1382,Master!B$1:F$101,5,FALSE))&gt;1000,CD&lt;&gt;PD),"XXXXX",IFERROR(SUMIFS(D$2:D1382,J$2:J1382,J1382)-SUMIFS(E$2:E1382,J$2:J1382,J1382)+VLOOKUP(J1382,Master!B$1:F$101,5,FALSE),IF(H1382&gt;EOF,"","Balance"))),IF(H1382&gt;EOF,"","Balance"))</f>
        <v/>
      </c>
      <c r="H1382" s="265" t="str">
        <f ca="1">IFERROR(IF(COUNTIF(H$2:H1381,H1381)&gt;VLOOKUP(H1381,LC,2,FALSE),H1381+1,H1381),"")</f>
        <v/>
      </c>
      <c r="I1382" s="265" t="str">
        <f ca="1">IFERROR(VLOOKUP(H1382,IF(H1382=H1381,INDIRECT("JournalEntry!"&amp;JournalEntry!D$2214&amp;I1381+1&amp;JournalEntry!L$2214),INDIRECT("JournalEntry!"&amp;JournalEntry!C$2214)),2,FALSE),"")</f>
        <v/>
      </c>
      <c r="J1382" s="191" t="str">
        <f t="shared" ca="1" si="154"/>
        <v/>
      </c>
    </row>
    <row r="1383" spans="1:10">
      <c r="A1383" s="205" t="str">
        <f t="shared" ca="1" si="155"/>
        <v/>
      </c>
      <c r="B1383" s="203" t="str">
        <f t="shared" ca="1" si="156"/>
        <v/>
      </c>
      <c r="C1383" s="304" t="str">
        <f t="shared" ca="1" si="157"/>
        <v/>
      </c>
      <c r="D1383" s="192" t="str">
        <f t="shared" ca="1" si="158"/>
        <v/>
      </c>
      <c r="E1383" s="192" t="str">
        <f t="shared" ca="1" si="159"/>
        <v/>
      </c>
      <c r="F1383" s="193" t="str">
        <f t="shared" ca="1" si="160"/>
        <v/>
      </c>
      <c r="G1383" s="80" t="str">
        <f ca="1">IFERROR(IF(AND(ABS(SUMIFS(D$2:D1383,J$2:J1383,J1383)-SUMIFS(E$2:E1383,J$2:J1383,J1383)+VLOOKUP(J1383,Master!B$1:F$101,5,FALSE))&gt;1000,CD&lt;&gt;PD),"XXXXX",IFERROR(SUMIFS(D$2:D1383,J$2:J1383,J1383)-SUMIFS(E$2:E1383,J$2:J1383,J1383)+VLOOKUP(J1383,Master!B$1:F$101,5,FALSE),IF(H1383&gt;EOF,"","Balance"))),IF(H1383&gt;EOF,"","Balance"))</f>
        <v/>
      </c>
      <c r="H1383" s="265" t="str">
        <f ca="1">IFERROR(IF(COUNTIF(H$2:H1382,H1382)&gt;VLOOKUP(H1382,LC,2,FALSE),H1382+1,H1382),"")</f>
        <v/>
      </c>
      <c r="I1383" s="265" t="str">
        <f ca="1">IFERROR(VLOOKUP(H1383,IF(H1383=H1382,INDIRECT("JournalEntry!"&amp;JournalEntry!D$2214&amp;I1382+1&amp;JournalEntry!L$2214),INDIRECT("JournalEntry!"&amp;JournalEntry!C$2214)),2,FALSE),"")</f>
        <v/>
      </c>
      <c r="J1383" s="191" t="str">
        <f t="shared" ca="1" si="154"/>
        <v/>
      </c>
    </row>
    <row r="1384" spans="1:10">
      <c r="A1384" s="205" t="str">
        <f t="shared" ca="1" si="155"/>
        <v/>
      </c>
      <c r="B1384" s="203" t="str">
        <f t="shared" ca="1" si="156"/>
        <v/>
      </c>
      <c r="C1384" s="304" t="str">
        <f t="shared" ca="1" si="157"/>
        <v/>
      </c>
      <c r="D1384" s="192" t="str">
        <f t="shared" ca="1" si="158"/>
        <v/>
      </c>
      <c r="E1384" s="192" t="str">
        <f t="shared" ca="1" si="159"/>
        <v/>
      </c>
      <c r="F1384" s="193" t="str">
        <f t="shared" ca="1" si="160"/>
        <v/>
      </c>
      <c r="G1384" s="80" t="str">
        <f ca="1">IFERROR(IF(AND(ABS(SUMIFS(D$2:D1384,J$2:J1384,J1384)-SUMIFS(E$2:E1384,J$2:J1384,J1384)+VLOOKUP(J1384,Master!B$1:F$101,5,FALSE))&gt;1000,CD&lt;&gt;PD),"XXXXX",IFERROR(SUMIFS(D$2:D1384,J$2:J1384,J1384)-SUMIFS(E$2:E1384,J$2:J1384,J1384)+VLOOKUP(J1384,Master!B$1:F$101,5,FALSE),IF(H1384&gt;EOF,"","Balance"))),IF(H1384&gt;EOF,"","Balance"))</f>
        <v/>
      </c>
      <c r="H1384" s="265" t="str">
        <f ca="1">IFERROR(IF(COUNTIF(H$2:H1383,H1383)&gt;VLOOKUP(H1383,LC,2,FALSE),H1383+1,H1383),"")</f>
        <v/>
      </c>
      <c r="I1384" s="265" t="str">
        <f ca="1">IFERROR(VLOOKUP(H1384,IF(H1384=H1383,INDIRECT("JournalEntry!"&amp;JournalEntry!D$2214&amp;I1383+1&amp;JournalEntry!L$2214),INDIRECT("JournalEntry!"&amp;JournalEntry!C$2214)),2,FALSE),"")</f>
        <v/>
      </c>
      <c r="J1384" s="191" t="str">
        <f t="shared" ca="1" si="154"/>
        <v/>
      </c>
    </row>
    <row r="1385" spans="1:10">
      <c r="A1385" s="205" t="str">
        <f t="shared" ca="1" si="155"/>
        <v/>
      </c>
      <c r="B1385" s="203" t="str">
        <f t="shared" ca="1" si="156"/>
        <v/>
      </c>
      <c r="C1385" s="304" t="str">
        <f t="shared" ca="1" si="157"/>
        <v/>
      </c>
      <c r="D1385" s="192" t="str">
        <f t="shared" ca="1" si="158"/>
        <v/>
      </c>
      <c r="E1385" s="192" t="str">
        <f t="shared" ca="1" si="159"/>
        <v/>
      </c>
      <c r="F1385" s="193" t="str">
        <f t="shared" ca="1" si="160"/>
        <v/>
      </c>
      <c r="G1385" s="80" t="str">
        <f ca="1">IFERROR(IF(AND(ABS(SUMIFS(D$2:D1385,J$2:J1385,J1385)-SUMIFS(E$2:E1385,J$2:J1385,J1385)+VLOOKUP(J1385,Master!B$1:F$101,5,FALSE))&gt;1000,CD&lt;&gt;PD),"XXXXX",IFERROR(SUMIFS(D$2:D1385,J$2:J1385,J1385)-SUMIFS(E$2:E1385,J$2:J1385,J1385)+VLOOKUP(J1385,Master!B$1:F$101,5,FALSE),IF(H1385&gt;EOF,"","Balance"))),IF(H1385&gt;EOF,"","Balance"))</f>
        <v/>
      </c>
      <c r="H1385" s="265" t="str">
        <f ca="1">IFERROR(IF(COUNTIF(H$2:H1384,H1384)&gt;VLOOKUP(H1384,LC,2,FALSE),H1384+1,H1384),"")</f>
        <v/>
      </c>
      <c r="I1385" s="265" t="str">
        <f ca="1">IFERROR(VLOOKUP(H1385,IF(H1385=H1384,INDIRECT("JournalEntry!"&amp;JournalEntry!D$2214&amp;I1384+1&amp;JournalEntry!L$2214),INDIRECT("JournalEntry!"&amp;JournalEntry!C$2214)),2,FALSE),"")</f>
        <v/>
      </c>
      <c r="J1385" s="191" t="str">
        <f t="shared" ca="1" si="154"/>
        <v/>
      </c>
    </row>
    <row r="1386" spans="1:10">
      <c r="A1386" s="205" t="str">
        <f t="shared" ca="1" si="155"/>
        <v/>
      </c>
      <c r="B1386" s="203" t="str">
        <f t="shared" ca="1" si="156"/>
        <v/>
      </c>
      <c r="C1386" s="304" t="str">
        <f t="shared" ca="1" si="157"/>
        <v/>
      </c>
      <c r="D1386" s="192" t="str">
        <f t="shared" ca="1" si="158"/>
        <v/>
      </c>
      <c r="E1386" s="192" t="str">
        <f t="shared" ca="1" si="159"/>
        <v/>
      </c>
      <c r="F1386" s="193" t="str">
        <f t="shared" ca="1" si="160"/>
        <v/>
      </c>
      <c r="G1386" s="80" t="str">
        <f ca="1">IFERROR(IF(AND(ABS(SUMIFS(D$2:D1386,J$2:J1386,J1386)-SUMIFS(E$2:E1386,J$2:J1386,J1386)+VLOOKUP(J1386,Master!B$1:F$101,5,FALSE))&gt;1000,CD&lt;&gt;PD),"XXXXX",IFERROR(SUMIFS(D$2:D1386,J$2:J1386,J1386)-SUMIFS(E$2:E1386,J$2:J1386,J1386)+VLOOKUP(J1386,Master!B$1:F$101,5,FALSE),IF(H1386&gt;EOF,"","Balance"))),IF(H1386&gt;EOF,"","Balance"))</f>
        <v/>
      </c>
      <c r="H1386" s="265" t="str">
        <f ca="1">IFERROR(IF(COUNTIF(H$2:H1385,H1385)&gt;VLOOKUP(H1385,LC,2,FALSE),H1385+1,H1385),"")</f>
        <v/>
      </c>
      <c r="I1386" s="265" t="str">
        <f ca="1">IFERROR(VLOOKUP(H1386,IF(H1386=H1385,INDIRECT("JournalEntry!"&amp;JournalEntry!D$2214&amp;I1385+1&amp;JournalEntry!L$2214),INDIRECT("JournalEntry!"&amp;JournalEntry!C$2214)),2,FALSE),"")</f>
        <v/>
      </c>
      <c r="J1386" s="191" t="str">
        <f t="shared" ca="1" si="154"/>
        <v/>
      </c>
    </row>
    <row r="1387" spans="1:10">
      <c r="A1387" s="205" t="str">
        <f t="shared" ca="1" si="155"/>
        <v/>
      </c>
      <c r="B1387" s="203" t="str">
        <f t="shared" ca="1" si="156"/>
        <v/>
      </c>
      <c r="C1387" s="304" t="str">
        <f t="shared" ca="1" si="157"/>
        <v/>
      </c>
      <c r="D1387" s="192" t="str">
        <f t="shared" ca="1" si="158"/>
        <v/>
      </c>
      <c r="E1387" s="192" t="str">
        <f t="shared" ca="1" si="159"/>
        <v/>
      </c>
      <c r="F1387" s="193" t="str">
        <f t="shared" ca="1" si="160"/>
        <v/>
      </c>
      <c r="G1387" s="80" t="str">
        <f ca="1">IFERROR(IF(AND(ABS(SUMIFS(D$2:D1387,J$2:J1387,J1387)-SUMIFS(E$2:E1387,J$2:J1387,J1387)+VLOOKUP(J1387,Master!B$1:F$101,5,FALSE))&gt;1000,CD&lt;&gt;PD),"XXXXX",IFERROR(SUMIFS(D$2:D1387,J$2:J1387,J1387)-SUMIFS(E$2:E1387,J$2:J1387,J1387)+VLOOKUP(J1387,Master!B$1:F$101,5,FALSE),IF(H1387&gt;EOF,"","Balance"))),IF(H1387&gt;EOF,"","Balance"))</f>
        <v/>
      </c>
      <c r="H1387" s="265" t="str">
        <f ca="1">IFERROR(IF(COUNTIF(H$2:H1386,H1386)&gt;VLOOKUP(H1386,LC,2,FALSE),H1386+1,H1386),"")</f>
        <v/>
      </c>
      <c r="I1387" s="265" t="str">
        <f ca="1">IFERROR(VLOOKUP(H1387,IF(H1387=H1386,INDIRECT("JournalEntry!"&amp;JournalEntry!D$2214&amp;I1386+1&amp;JournalEntry!L$2214),INDIRECT("JournalEntry!"&amp;JournalEntry!C$2214)),2,FALSE),"")</f>
        <v/>
      </c>
      <c r="J1387" s="191" t="str">
        <f t="shared" ca="1" si="154"/>
        <v/>
      </c>
    </row>
    <row r="1388" spans="1:10">
      <c r="A1388" s="205" t="str">
        <f t="shared" ca="1" si="155"/>
        <v/>
      </c>
      <c r="B1388" s="203" t="str">
        <f t="shared" ca="1" si="156"/>
        <v/>
      </c>
      <c r="C1388" s="304" t="str">
        <f t="shared" ca="1" si="157"/>
        <v/>
      </c>
      <c r="D1388" s="192" t="str">
        <f t="shared" ca="1" si="158"/>
        <v/>
      </c>
      <c r="E1388" s="192" t="str">
        <f t="shared" ca="1" si="159"/>
        <v/>
      </c>
      <c r="F1388" s="193" t="str">
        <f t="shared" ca="1" si="160"/>
        <v/>
      </c>
      <c r="G1388" s="80" t="str">
        <f ca="1">IFERROR(IF(AND(ABS(SUMIFS(D$2:D1388,J$2:J1388,J1388)-SUMIFS(E$2:E1388,J$2:J1388,J1388)+VLOOKUP(J1388,Master!B$1:F$101,5,FALSE))&gt;1000,CD&lt;&gt;PD),"XXXXX",IFERROR(SUMIFS(D$2:D1388,J$2:J1388,J1388)-SUMIFS(E$2:E1388,J$2:J1388,J1388)+VLOOKUP(J1388,Master!B$1:F$101,5,FALSE),IF(H1388&gt;EOF,"","Balance"))),IF(H1388&gt;EOF,"","Balance"))</f>
        <v/>
      </c>
      <c r="H1388" s="265" t="str">
        <f ca="1">IFERROR(IF(COUNTIF(H$2:H1387,H1387)&gt;VLOOKUP(H1387,LC,2,FALSE),H1387+1,H1387),"")</f>
        <v/>
      </c>
      <c r="I1388" s="265" t="str">
        <f ca="1">IFERROR(VLOOKUP(H1388,IF(H1388=H1387,INDIRECT("JournalEntry!"&amp;JournalEntry!D$2214&amp;I1387+1&amp;JournalEntry!L$2214),INDIRECT("JournalEntry!"&amp;JournalEntry!C$2214)),2,FALSE),"")</f>
        <v/>
      </c>
      <c r="J1388" s="191" t="str">
        <f t="shared" ca="1" si="154"/>
        <v/>
      </c>
    </row>
    <row r="1389" spans="1:10">
      <c r="A1389" s="205" t="str">
        <f t="shared" ca="1" si="155"/>
        <v/>
      </c>
      <c r="B1389" s="203" t="str">
        <f t="shared" ca="1" si="156"/>
        <v/>
      </c>
      <c r="C1389" s="304" t="str">
        <f t="shared" ca="1" si="157"/>
        <v/>
      </c>
      <c r="D1389" s="192" t="str">
        <f t="shared" ca="1" si="158"/>
        <v/>
      </c>
      <c r="E1389" s="192" t="str">
        <f t="shared" ca="1" si="159"/>
        <v/>
      </c>
      <c r="F1389" s="193" t="str">
        <f t="shared" ca="1" si="160"/>
        <v/>
      </c>
      <c r="G1389" s="80" t="str">
        <f ca="1">IFERROR(IF(AND(ABS(SUMIFS(D$2:D1389,J$2:J1389,J1389)-SUMIFS(E$2:E1389,J$2:J1389,J1389)+VLOOKUP(J1389,Master!B$1:F$101,5,FALSE))&gt;1000,CD&lt;&gt;PD),"XXXXX",IFERROR(SUMIFS(D$2:D1389,J$2:J1389,J1389)-SUMIFS(E$2:E1389,J$2:J1389,J1389)+VLOOKUP(J1389,Master!B$1:F$101,5,FALSE),IF(H1389&gt;EOF,"","Balance"))),IF(H1389&gt;EOF,"","Balance"))</f>
        <v/>
      </c>
      <c r="H1389" s="265" t="str">
        <f ca="1">IFERROR(IF(COUNTIF(H$2:H1388,H1388)&gt;VLOOKUP(H1388,LC,2,FALSE),H1388+1,H1388),"")</f>
        <v/>
      </c>
      <c r="I1389" s="265" t="str">
        <f ca="1">IFERROR(VLOOKUP(H1389,IF(H1389=H1388,INDIRECT("JournalEntry!"&amp;JournalEntry!D$2214&amp;I1388+1&amp;JournalEntry!L$2214),INDIRECT("JournalEntry!"&amp;JournalEntry!C$2214)),2,FALSE),"")</f>
        <v/>
      </c>
      <c r="J1389" s="191" t="str">
        <f t="shared" ca="1" si="154"/>
        <v/>
      </c>
    </row>
    <row r="1390" spans="1:10">
      <c r="A1390" s="205" t="str">
        <f t="shared" ca="1" si="155"/>
        <v/>
      </c>
      <c r="B1390" s="203" t="str">
        <f t="shared" ca="1" si="156"/>
        <v/>
      </c>
      <c r="C1390" s="304" t="str">
        <f t="shared" ca="1" si="157"/>
        <v/>
      </c>
      <c r="D1390" s="192" t="str">
        <f t="shared" ca="1" si="158"/>
        <v/>
      </c>
      <c r="E1390" s="192" t="str">
        <f t="shared" ca="1" si="159"/>
        <v/>
      </c>
      <c r="F1390" s="193" t="str">
        <f t="shared" ca="1" si="160"/>
        <v/>
      </c>
      <c r="G1390" s="80" t="str">
        <f ca="1">IFERROR(IF(AND(ABS(SUMIFS(D$2:D1390,J$2:J1390,J1390)-SUMIFS(E$2:E1390,J$2:J1390,J1390)+VLOOKUP(J1390,Master!B$1:F$101,5,FALSE))&gt;1000,CD&lt;&gt;PD),"XXXXX",IFERROR(SUMIFS(D$2:D1390,J$2:J1390,J1390)-SUMIFS(E$2:E1390,J$2:J1390,J1390)+VLOOKUP(J1390,Master!B$1:F$101,5,FALSE),IF(H1390&gt;EOF,"","Balance"))),IF(H1390&gt;EOF,"","Balance"))</f>
        <v/>
      </c>
      <c r="H1390" s="265" t="str">
        <f ca="1">IFERROR(IF(COUNTIF(H$2:H1389,H1389)&gt;VLOOKUP(H1389,LC,2,FALSE),H1389+1,H1389),"")</f>
        <v/>
      </c>
      <c r="I1390" s="265" t="str">
        <f ca="1">IFERROR(VLOOKUP(H1390,IF(H1390=H1389,INDIRECT("JournalEntry!"&amp;JournalEntry!D$2214&amp;I1389+1&amp;JournalEntry!L$2214),INDIRECT("JournalEntry!"&amp;JournalEntry!C$2214)),2,FALSE),"")</f>
        <v/>
      </c>
      <c r="J1390" s="191" t="str">
        <f t="shared" ca="1" si="154"/>
        <v/>
      </c>
    </row>
    <row r="1391" spans="1:10">
      <c r="A1391" s="205" t="str">
        <f t="shared" ca="1" si="155"/>
        <v/>
      </c>
      <c r="B1391" s="203" t="str">
        <f t="shared" ca="1" si="156"/>
        <v/>
      </c>
      <c r="C1391" s="304" t="str">
        <f t="shared" ca="1" si="157"/>
        <v/>
      </c>
      <c r="D1391" s="192" t="str">
        <f t="shared" ca="1" si="158"/>
        <v/>
      </c>
      <c r="E1391" s="192" t="str">
        <f t="shared" ca="1" si="159"/>
        <v/>
      </c>
      <c r="F1391" s="193" t="str">
        <f t="shared" ca="1" si="160"/>
        <v/>
      </c>
      <c r="G1391" s="80" t="str">
        <f ca="1">IFERROR(IF(AND(ABS(SUMIFS(D$2:D1391,J$2:J1391,J1391)-SUMIFS(E$2:E1391,J$2:J1391,J1391)+VLOOKUP(J1391,Master!B$1:F$101,5,FALSE))&gt;1000,CD&lt;&gt;PD),"XXXXX",IFERROR(SUMIFS(D$2:D1391,J$2:J1391,J1391)-SUMIFS(E$2:E1391,J$2:J1391,J1391)+VLOOKUP(J1391,Master!B$1:F$101,5,FALSE),IF(H1391&gt;EOF,"","Balance"))),IF(H1391&gt;EOF,"","Balance"))</f>
        <v/>
      </c>
      <c r="H1391" s="265" t="str">
        <f ca="1">IFERROR(IF(COUNTIF(H$2:H1390,H1390)&gt;VLOOKUP(H1390,LC,2,FALSE),H1390+1,H1390),"")</f>
        <v/>
      </c>
      <c r="I1391" s="265" t="str">
        <f ca="1">IFERROR(VLOOKUP(H1391,IF(H1391=H1390,INDIRECT("JournalEntry!"&amp;JournalEntry!D$2214&amp;I1390+1&amp;JournalEntry!L$2214),INDIRECT("JournalEntry!"&amp;JournalEntry!C$2214)),2,FALSE),"")</f>
        <v/>
      </c>
      <c r="J1391" s="191" t="str">
        <f t="shared" ca="1" si="154"/>
        <v/>
      </c>
    </row>
    <row r="1392" spans="1:10">
      <c r="A1392" s="205" t="str">
        <f t="shared" ca="1" si="155"/>
        <v/>
      </c>
      <c r="B1392" s="203" t="str">
        <f t="shared" ca="1" si="156"/>
        <v/>
      </c>
      <c r="C1392" s="304" t="str">
        <f t="shared" ca="1" si="157"/>
        <v/>
      </c>
      <c r="D1392" s="192" t="str">
        <f t="shared" ca="1" si="158"/>
        <v/>
      </c>
      <c r="E1392" s="192" t="str">
        <f t="shared" ca="1" si="159"/>
        <v/>
      </c>
      <c r="F1392" s="193" t="str">
        <f t="shared" ca="1" si="160"/>
        <v/>
      </c>
      <c r="G1392" s="80" t="str">
        <f ca="1">IFERROR(IF(AND(ABS(SUMIFS(D$2:D1392,J$2:J1392,J1392)-SUMIFS(E$2:E1392,J$2:J1392,J1392)+VLOOKUP(J1392,Master!B$1:F$101,5,FALSE))&gt;1000,CD&lt;&gt;PD),"XXXXX",IFERROR(SUMIFS(D$2:D1392,J$2:J1392,J1392)-SUMIFS(E$2:E1392,J$2:J1392,J1392)+VLOOKUP(J1392,Master!B$1:F$101,5,FALSE),IF(H1392&gt;EOF,"","Balance"))),IF(H1392&gt;EOF,"","Balance"))</f>
        <v/>
      </c>
      <c r="H1392" s="265" t="str">
        <f ca="1">IFERROR(IF(COUNTIF(H$2:H1391,H1391)&gt;VLOOKUP(H1391,LC,2,FALSE),H1391+1,H1391),"")</f>
        <v/>
      </c>
      <c r="I1392" s="265" t="str">
        <f ca="1">IFERROR(VLOOKUP(H1392,IF(H1392=H1391,INDIRECT("JournalEntry!"&amp;JournalEntry!D$2214&amp;I1391+1&amp;JournalEntry!L$2214),INDIRECT("JournalEntry!"&amp;JournalEntry!C$2214)),2,FALSE),"")</f>
        <v/>
      </c>
      <c r="J1392" s="191" t="str">
        <f t="shared" ca="1" si="154"/>
        <v/>
      </c>
    </row>
    <row r="1393" spans="1:10">
      <c r="A1393" s="205" t="str">
        <f t="shared" ca="1" si="155"/>
        <v/>
      </c>
      <c r="B1393" s="203" t="str">
        <f t="shared" ca="1" si="156"/>
        <v/>
      </c>
      <c r="C1393" s="304" t="str">
        <f t="shared" ca="1" si="157"/>
        <v/>
      </c>
      <c r="D1393" s="192" t="str">
        <f t="shared" ca="1" si="158"/>
        <v/>
      </c>
      <c r="E1393" s="192" t="str">
        <f t="shared" ca="1" si="159"/>
        <v/>
      </c>
      <c r="F1393" s="193" t="str">
        <f t="shared" ca="1" si="160"/>
        <v/>
      </c>
      <c r="G1393" s="80" t="str">
        <f ca="1">IFERROR(IF(AND(ABS(SUMIFS(D$2:D1393,J$2:J1393,J1393)-SUMIFS(E$2:E1393,J$2:J1393,J1393)+VLOOKUP(J1393,Master!B$1:F$101,5,FALSE))&gt;1000,CD&lt;&gt;PD),"XXXXX",IFERROR(SUMIFS(D$2:D1393,J$2:J1393,J1393)-SUMIFS(E$2:E1393,J$2:J1393,J1393)+VLOOKUP(J1393,Master!B$1:F$101,5,FALSE),IF(H1393&gt;EOF,"","Balance"))),IF(H1393&gt;EOF,"","Balance"))</f>
        <v/>
      </c>
      <c r="H1393" s="265" t="str">
        <f ca="1">IFERROR(IF(COUNTIF(H$2:H1392,H1392)&gt;VLOOKUP(H1392,LC,2,FALSE),H1392+1,H1392),"")</f>
        <v/>
      </c>
      <c r="I1393" s="265" t="str">
        <f ca="1">IFERROR(VLOOKUP(H1393,IF(H1393=H1392,INDIRECT("JournalEntry!"&amp;JournalEntry!D$2214&amp;I1392+1&amp;JournalEntry!L$2214),INDIRECT("JournalEntry!"&amp;JournalEntry!C$2214)),2,FALSE),"")</f>
        <v/>
      </c>
      <c r="J1393" s="191" t="str">
        <f t="shared" ca="1" si="154"/>
        <v/>
      </c>
    </row>
    <row r="1394" spans="1:10">
      <c r="A1394" s="205" t="str">
        <f t="shared" ca="1" si="155"/>
        <v/>
      </c>
      <c r="B1394" s="203" t="str">
        <f t="shared" ca="1" si="156"/>
        <v/>
      </c>
      <c r="C1394" s="304" t="str">
        <f t="shared" ca="1" si="157"/>
        <v/>
      </c>
      <c r="D1394" s="192" t="str">
        <f t="shared" ca="1" si="158"/>
        <v/>
      </c>
      <c r="E1394" s="192" t="str">
        <f t="shared" ca="1" si="159"/>
        <v/>
      </c>
      <c r="F1394" s="193" t="str">
        <f t="shared" ca="1" si="160"/>
        <v/>
      </c>
      <c r="G1394" s="80" t="str">
        <f ca="1">IFERROR(IF(AND(ABS(SUMIFS(D$2:D1394,J$2:J1394,J1394)-SUMIFS(E$2:E1394,J$2:J1394,J1394)+VLOOKUP(J1394,Master!B$1:F$101,5,FALSE))&gt;1000,CD&lt;&gt;PD),"XXXXX",IFERROR(SUMIFS(D$2:D1394,J$2:J1394,J1394)-SUMIFS(E$2:E1394,J$2:J1394,J1394)+VLOOKUP(J1394,Master!B$1:F$101,5,FALSE),IF(H1394&gt;EOF,"","Balance"))),IF(H1394&gt;EOF,"","Balance"))</f>
        <v/>
      </c>
      <c r="H1394" s="265" t="str">
        <f ca="1">IFERROR(IF(COUNTIF(H$2:H1393,H1393)&gt;VLOOKUP(H1393,LC,2,FALSE),H1393+1,H1393),"")</f>
        <v/>
      </c>
      <c r="I1394" s="265" t="str">
        <f ca="1">IFERROR(VLOOKUP(H1394,IF(H1394=H1393,INDIRECT("JournalEntry!"&amp;JournalEntry!D$2214&amp;I1393+1&amp;JournalEntry!L$2214),INDIRECT("JournalEntry!"&amp;JournalEntry!C$2214)),2,FALSE),"")</f>
        <v/>
      </c>
      <c r="J1394" s="191" t="str">
        <f t="shared" ca="1" si="154"/>
        <v/>
      </c>
    </row>
    <row r="1395" spans="1:10">
      <c r="A1395" s="205" t="str">
        <f t="shared" ca="1" si="155"/>
        <v/>
      </c>
      <c r="B1395" s="203" t="str">
        <f t="shared" ca="1" si="156"/>
        <v/>
      </c>
      <c r="C1395" s="304" t="str">
        <f t="shared" ca="1" si="157"/>
        <v/>
      </c>
      <c r="D1395" s="192" t="str">
        <f t="shared" ca="1" si="158"/>
        <v/>
      </c>
      <c r="E1395" s="192" t="str">
        <f t="shared" ca="1" si="159"/>
        <v/>
      </c>
      <c r="F1395" s="193" t="str">
        <f t="shared" ca="1" si="160"/>
        <v/>
      </c>
      <c r="G1395" s="80" t="str">
        <f ca="1">IFERROR(IF(AND(ABS(SUMIFS(D$2:D1395,J$2:J1395,J1395)-SUMIFS(E$2:E1395,J$2:J1395,J1395)+VLOOKUP(J1395,Master!B$1:F$101,5,FALSE))&gt;1000,CD&lt;&gt;PD),"XXXXX",IFERROR(SUMIFS(D$2:D1395,J$2:J1395,J1395)-SUMIFS(E$2:E1395,J$2:J1395,J1395)+VLOOKUP(J1395,Master!B$1:F$101,5,FALSE),IF(H1395&gt;EOF,"","Balance"))),IF(H1395&gt;EOF,"","Balance"))</f>
        <v/>
      </c>
      <c r="H1395" s="265" t="str">
        <f ca="1">IFERROR(IF(COUNTIF(H$2:H1394,H1394)&gt;VLOOKUP(H1394,LC,2,FALSE),H1394+1,H1394),"")</f>
        <v/>
      </c>
      <c r="I1395" s="265" t="str">
        <f ca="1">IFERROR(VLOOKUP(H1395,IF(H1395=H1394,INDIRECT("JournalEntry!"&amp;JournalEntry!D$2214&amp;I1394+1&amp;JournalEntry!L$2214),INDIRECT("JournalEntry!"&amp;JournalEntry!C$2214)),2,FALSE),"")</f>
        <v/>
      </c>
      <c r="J1395" s="191" t="str">
        <f t="shared" ca="1" si="154"/>
        <v/>
      </c>
    </row>
    <row r="1396" spans="1:10">
      <c r="A1396" s="205" t="str">
        <f t="shared" ca="1" si="155"/>
        <v/>
      </c>
      <c r="B1396" s="203" t="str">
        <f t="shared" ca="1" si="156"/>
        <v/>
      </c>
      <c r="C1396" s="304" t="str">
        <f t="shared" ca="1" si="157"/>
        <v/>
      </c>
      <c r="D1396" s="192" t="str">
        <f t="shared" ca="1" si="158"/>
        <v/>
      </c>
      <c r="E1396" s="192" t="str">
        <f t="shared" ca="1" si="159"/>
        <v/>
      </c>
      <c r="F1396" s="193" t="str">
        <f t="shared" ca="1" si="160"/>
        <v/>
      </c>
      <c r="G1396" s="80" t="str">
        <f ca="1">IFERROR(IF(AND(ABS(SUMIFS(D$2:D1396,J$2:J1396,J1396)-SUMIFS(E$2:E1396,J$2:J1396,J1396)+VLOOKUP(J1396,Master!B$1:F$101,5,FALSE))&gt;1000,CD&lt;&gt;PD),"XXXXX",IFERROR(SUMIFS(D$2:D1396,J$2:J1396,J1396)-SUMIFS(E$2:E1396,J$2:J1396,J1396)+VLOOKUP(J1396,Master!B$1:F$101,5,FALSE),IF(H1396&gt;EOF,"","Balance"))),IF(H1396&gt;EOF,"","Balance"))</f>
        <v/>
      </c>
      <c r="H1396" s="265" t="str">
        <f ca="1">IFERROR(IF(COUNTIF(H$2:H1395,H1395)&gt;VLOOKUP(H1395,LC,2,FALSE),H1395+1,H1395),"")</f>
        <v/>
      </c>
      <c r="I1396" s="265" t="str">
        <f ca="1">IFERROR(VLOOKUP(H1396,IF(H1396=H1395,INDIRECT("JournalEntry!"&amp;JournalEntry!D$2214&amp;I1395+1&amp;JournalEntry!L$2214),INDIRECT("JournalEntry!"&amp;JournalEntry!C$2214)),2,FALSE),"")</f>
        <v/>
      </c>
      <c r="J1396" s="191" t="str">
        <f t="shared" ca="1" si="154"/>
        <v/>
      </c>
    </row>
    <row r="1397" spans="1:10">
      <c r="A1397" s="205" t="str">
        <f t="shared" ca="1" si="155"/>
        <v/>
      </c>
      <c r="B1397" s="203" t="str">
        <f t="shared" ca="1" si="156"/>
        <v/>
      </c>
      <c r="C1397" s="304" t="str">
        <f t="shared" ca="1" si="157"/>
        <v/>
      </c>
      <c r="D1397" s="192" t="str">
        <f t="shared" ca="1" si="158"/>
        <v/>
      </c>
      <c r="E1397" s="192" t="str">
        <f t="shared" ca="1" si="159"/>
        <v/>
      </c>
      <c r="F1397" s="193" t="str">
        <f t="shared" ca="1" si="160"/>
        <v/>
      </c>
      <c r="G1397" s="80" t="str">
        <f ca="1">IFERROR(IF(AND(ABS(SUMIFS(D$2:D1397,J$2:J1397,J1397)-SUMIFS(E$2:E1397,J$2:J1397,J1397)+VLOOKUP(J1397,Master!B$1:F$101,5,FALSE))&gt;1000,CD&lt;&gt;PD),"XXXXX",IFERROR(SUMIFS(D$2:D1397,J$2:J1397,J1397)-SUMIFS(E$2:E1397,J$2:J1397,J1397)+VLOOKUP(J1397,Master!B$1:F$101,5,FALSE),IF(H1397&gt;EOF,"","Balance"))),IF(H1397&gt;EOF,"","Balance"))</f>
        <v/>
      </c>
      <c r="H1397" s="265" t="str">
        <f ca="1">IFERROR(IF(COUNTIF(H$2:H1396,H1396)&gt;VLOOKUP(H1396,LC,2,FALSE),H1396+1,H1396),"")</f>
        <v/>
      </c>
      <c r="I1397" s="265" t="str">
        <f ca="1">IFERROR(VLOOKUP(H1397,IF(H1397=H1396,INDIRECT("JournalEntry!"&amp;JournalEntry!D$2214&amp;I1396+1&amp;JournalEntry!L$2214),INDIRECT("JournalEntry!"&amp;JournalEntry!C$2214)),2,FALSE),"")</f>
        <v/>
      </c>
      <c r="J1397" s="191" t="str">
        <f t="shared" ca="1" si="154"/>
        <v/>
      </c>
    </row>
    <row r="1398" spans="1:10">
      <c r="A1398" s="205" t="str">
        <f t="shared" ca="1" si="155"/>
        <v/>
      </c>
      <c r="B1398" s="203" t="str">
        <f t="shared" ca="1" si="156"/>
        <v/>
      </c>
      <c r="C1398" s="304" t="str">
        <f t="shared" ca="1" si="157"/>
        <v/>
      </c>
      <c r="D1398" s="192" t="str">
        <f t="shared" ca="1" si="158"/>
        <v/>
      </c>
      <c r="E1398" s="192" t="str">
        <f t="shared" ca="1" si="159"/>
        <v/>
      </c>
      <c r="F1398" s="193" t="str">
        <f t="shared" ca="1" si="160"/>
        <v/>
      </c>
      <c r="G1398" s="80" t="str">
        <f ca="1">IFERROR(IF(AND(ABS(SUMIFS(D$2:D1398,J$2:J1398,J1398)-SUMIFS(E$2:E1398,J$2:J1398,J1398)+VLOOKUP(J1398,Master!B$1:F$101,5,FALSE))&gt;1000,CD&lt;&gt;PD),"XXXXX",IFERROR(SUMIFS(D$2:D1398,J$2:J1398,J1398)-SUMIFS(E$2:E1398,J$2:J1398,J1398)+VLOOKUP(J1398,Master!B$1:F$101,5,FALSE),IF(H1398&gt;EOF,"","Balance"))),IF(H1398&gt;EOF,"","Balance"))</f>
        <v/>
      </c>
      <c r="H1398" s="265" t="str">
        <f ca="1">IFERROR(IF(COUNTIF(H$2:H1397,H1397)&gt;VLOOKUP(H1397,LC,2,FALSE),H1397+1,H1397),"")</f>
        <v/>
      </c>
      <c r="I1398" s="265" t="str">
        <f ca="1">IFERROR(VLOOKUP(H1398,IF(H1398=H1397,INDIRECT("JournalEntry!"&amp;JournalEntry!D$2214&amp;I1397+1&amp;JournalEntry!L$2214),INDIRECT("JournalEntry!"&amp;JournalEntry!C$2214)),2,FALSE),"")</f>
        <v/>
      </c>
      <c r="J1398" s="191" t="str">
        <f t="shared" ca="1" si="154"/>
        <v/>
      </c>
    </row>
    <row r="1399" spans="1:10">
      <c r="A1399" s="205" t="str">
        <f t="shared" ca="1" si="155"/>
        <v/>
      </c>
      <c r="B1399" s="203" t="str">
        <f t="shared" ca="1" si="156"/>
        <v/>
      </c>
      <c r="C1399" s="304" t="str">
        <f t="shared" ca="1" si="157"/>
        <v/>
      </c>
      <c r="D1399" s="192" t="str">
        <f t="shared" ca="1" si="158"/>
        <v/>
      </c>
      <c r="E1399" s="192" t="str">
        <f t="shared" ca="1" si="159"/>
        <v/>
      </c>
      <c r="F1399" s="193" t="str">
        <f t="shared" ca="1" si="160"/>
        <v/>
      </c>
      <c r="G1399" s="80" t="str">
        <f ca="1">IFERROR(IF(AND(ABS(SUMIFS(D$2:D1399,J$2:J1399,J1399)-SUMIFS(E$2:E1399,J$2:J1399,J1399)+VLOOKUP(J1399,Master!B$1:F$101,5,FALSE))&gt;1000,CD&lt;&gt;PD),"XXXXX",IFERROR(SUMIFS(D$2:D1399,J$2:J1399,J1399)-SUMIFS(E$2:E1399,J$2:J1399,J1399)+VLOOKUP(J1399,Master!B$1:F$101,5,FALSE),IF(H1399&gt;EOF,"","Balance"))),IF(H1399&gt;EOF,"","Balance"))</f>
        <v/>
      </c>
      <c r="H1399" s="265" t="str">
        <f ca="1">IFERROR(IF(COUNTIF(H$2:H1398,H1398)&gt;VLOOKUP(H1398,LC,2,FALSE),H1398+1,H1398),"")</f>
        <v/>
      </c>
      <c r="I1399" s="265" t="str">
        <f ca="1">IFERROR(VLOOKUP(H1399,IF(H1399=H1398,INDIRECT("JournalEntry!"&amp;JournalEntry!D$2214&amp;I1398+1&amp;JournalEntry!L$2214),INDIRECT("JournalEntry!"&amp;JournalEntry!C$2214)),2,FALSE),"")</f>
        <v/>
      </c>
      <c r="J1399" s="191" t="str">
        <f t="shared" ca="1" si="154"/>
        <v/>
      </c>
    </row>
    <row r="1400" spans="1:10">
      <c r="A1400" s="205" t="str">
        <f t="shared" ca="1" si="155"/>
        <v/>
      </c>
      <c r="B1400" s="203" t="str">
        <f t="shared" ca="1" si="156"/>
        <v/>
      </c>
      <c r="C1400" s="304" t="str">
        <f t="shared" ca="1" si="157"/>
        <v/>
      </c>
      <c r="D1400" s="192" t="str">
        <f t="shared" ca="1" si="158"/>
        <v/>
      </c>
      <c r="E1400" s="192" t="str">
        <f t="shared" ca="1" si="159"/>
        <v/>
      </c>
      <c r="F1400" s="193" t="str">
        <f t="shared" ca="1" si="160"/>
        <v/>
      </c>
      <c r="G1400" s="80" t="str">
        <f ca="1">IFERROR(IF(AND(ABS(SUMIFS(D$2:D1400,J$2:J1400,J1400)-SUMIFS(E$2:E1400,J$2:J1400,J1400)+VLOOKUP(J1400,Master!B$1:F$101,5,FALSE))&gt;1000,CD&lt;&gt;PD),"XXXXX",IFERROR(SUMIFS(D$2:D1400,J$2:J1400,J1400)-SUMIFS(E$2:E1400,J$2:J1400,J1400)+VLOOKUP(J1400,Master!B$1:F$101,5,FALSE),IF(H1400&gt;EOF,"","Balance"))),IF(H1400&gt;EOF,"","Balance"))</f>
        <v/>
      </c>
      <c r="H1400" s="265" t="str">
        <f ca="1">IFERROR(IF(COUNTIF(H$2:H1399,H1399)&gt;VLOOKUP(H1399,LC,2,FALSE),H1399+1,H1399),"")</f>
        <v/>
      </c>
      <c r="I1400" s="265" t="str">
        <f ca="1">IFERROR(VLOOKUP(H1400,IF(H1400=H1399,INDIRECT("JournalEntry!"&amp;JournalEntry!D$2214&amp;I1399+1&amp;JournalEntry!L$2214),INDIRECT("JournalEntry!"&amp;JournalEntry!C$2214)),2,FALSE),"")</f>
        <v/>
      </c>
      <c r="J1400" s="191" t="str">
        <f t="shared" ca="1" si="154"/>
        <v/>
      </c>
    </row>
    <row r="1401" spans="1:10">
      <c r="A1401" s="205" t="str">
        <f t="shared" ca="1" si="155"/>
        <v/>
      </c>
      <c r="B1401" s="203" t="str">
        <f t="shared" ca="1" si="156"/>
        <v/>
      </c>
      <c r="C1401" s="304" t="str">
        <f t="shared" ca="1" si="157"/>
        <v/>
      </c>
      <c r="D1401" s="192" t="str">
        <f t="shared" ca="1" si="158"/>
        <v/>
      </c>
      <c r="E1401" s="192" t="str">
        <f t="shared" ca="1" si="159"/>
        <v/>
      </c>
      <c r="F1401" s="193" t="str">
        <f t="shared" ca="1" si="160"/>
        <v/>
      </c>
      <c r="G1401" s="80" t="str">
        <f ca="1">IFERROR(IF(AND(ABS(SUMIFS(D$2:D1401,J$2:J1401,J1401)-SUMIFS(E$2:E1401,J$2:J1401,J1401)+VLOOKUP(J1401,Master!B$1:F$101,5,FALSE))&gt;1000,CD&lt;&gt;PD),"XXXXX",IFERROR(SUMIFS(D$2:D1401,J$2:J1401,J1401)-SUMIFS(E$2:E1401,J$2:J1401,J1401)+VLOOKUP(J1401,Master!B$1:F$101,5,FALSE),IF(H1401&gt;EOF,"","Balance"))),IF(H1401&gt;EOF,"","Balance"))</f>
        <v/>
      </c>
      <c r="H1401" s="265" t="str">
        <f ca="1">IFERROR(IF(COUNTIF(H$2:H1400,H1400)&gt;VLOOKUP(H1400,LC,2,FALSE),H1400+1,H1400),"")</f>
        <v/>
      </c>
      <c r="I1401" s="265" t="str">
        <f ca="1">IFERROR(VLOOKUP(H1401,IF(H1401=H1400,INDIRECT("JournalEntry!"&amp;JournalEntry!D$2214&amp;I1400+1&amp;JournalEntry!L$2214),INDIRECT("JournalEntry!"&amp;JournalEntry!C$2214)),2,FALSE),"")</f>
        <v/>
      </c>
      <c r="J1401" s="191" t="str">
        <f t="shared" ca="1" si="154"/>
        <v/>
      </c>
    </row>
    <row r="1402" spans="1:10">
      <c r="A1402" s="205" t="str">
        <f t="shared" ca="1" si="155"/>
        <v/>
      </c>
      <c r="B1402" s="203" t="str">
        <f t="shared" ca="1" si="156"/>
        <v/>
      </c>
      <c r="C1402" s="304" t="str">
        <f t="shared" ca="1" si="157"/>
        <v/>
      </c>
      <c r="D1402" s="192" t="str">
        <f t="shared" ca="1" si="158"/>
        <v/>
      </c>
      <c r="E1402" s="192" t="str">
        <f t="shared" ca="1" si="159"/>
        <v/>
      </c>
      <c r="F1402" s="193" t="str">
        <f t="shared" ca="1" si="160"/>
        <v/>
      </c>
      <c r="G1402" s="80" t="str">
        <f ca="1">IFERROR(IF(AND(ABS(SUMIFS(D$2:D1402,J$2:J1402,J1402)-SUMIFS(E$2:E1402,J$2:J1402,J1402)+VLOOKUP(J1402,Master!B$1:F$101,5,FALSE))&gt;1000,CD&lt;&gt;PD),"XXXXX",IFERROR(SUMIFS(D$2:D1402,J$2:J1402,J1402)-SUMIFS(E$2:E1402,J$2:J1402,J1402)+VLOOKUP(J1402,Master!B$1:F$101,5,FALSE),IF(H1402&gt;EOF,"","Balance"))),IF(H1402&gt;EOF,"","Balance"))</f>
        <v/>
      </c>
      <c r="H1402" s="265" t="str">
        <f ca="1">IFERROR(IF(COUNTIF(H$2:H1401,H1401)&gt;VLOOKUP(H1401,LC,2,FALSE),H1401+1,H1401),"")</f>
        <v/>
      </c>
      <c r="I1402" s="265" t="str">
        <f ca="1">IFERROR(VLOOKUP(H1402,IF(H1402=H1401,INDIRECT("JournalEntry!"&amp;JournalEntry!D$2214&amp;I1401+1&amp;JournalEntry!L$2214),INDIRECT("JournalEntry!"&amp;JournalEntry!C$2214)),2,FALSE),"")</f>
        <v/>
      </c>
      <c r="J1402" s="191" t="str">
        <f t="shared" ca="1" si="154"/>
        <v/>
      </c>
    </row>
    <row r="1403" spans="1:10">
      <c r="A1403" s="205" t="str">
        <f t="shared" ca="1" si="155"/>
        <v/>
      </c>
      <c r="B1403" s="203" t="str">
        <f t="shared" ca="1" si="156"/>
        <v/>
      </c>
      <c r="C1403" s="304" t="str">
        <f t="shared" ca="1" si="157"/>
        <v/>
      </c>
      <c r="D1403" s="192" t="str">
        <f t="shared" ca="1" si="158"/>
        <v/>
      </c>
      <c r="E1403" s="192" t="str">
        <f t="shared" ca="1" si="159"/>
        <v/>
      </c>
      <c r="F1403" s="193" t="str">
        <f t="shared" ca="1" si="160"/>
        <v/>
      </c>
      <c r="G1403" s="80" t="str">
        <f ca="1">IFERROR(IF(AND(ABS(SUMIFS(D$2:D1403,J$2:J1403,J1403)-SUMIFS(E$2:E1403,J$2:J1403,J1403)+VLOOKUP(J1403,Master!B$1:F$101,5,FALSE))&gt;1000,CD&lt;&gt;PD),"XXXXX",IFERROR(SUMIFS(D$2:D1403,J$2:J1403,J1403)-SUMIFS(E$2:E1403,J$2:J1403,J1403)+VLOOKUP(J1403,Master!B$1:F$101,5,FALSE),IF(H1403&gt;EOF,"","Balance"))),IF(H1403&gt;EOF,"","Balance"))</f>
        <v/>
      </c>
      <c r="H1403" s="265" t="str">
        <f ca="1">IFERROR(IF(COUNTIF(H$2:H1402,H1402)&gt;VLOOKUP(H1402,LC,2,FALSE),H1402+1,H1402),"")</f>
        <v/>
      </c>
      <c r="I1403" s="265" t="str">
        <f ca="1">IFERROR(VLOOKUP(H1403,IF(H1403=H1402,INDIRECT("JournalEntry!"&amp;JournalEntry!D$2214&amp;I1402+1&amp;JournalEntry!L$2214),INDIRECT("JournalEntry!"&amp;JournalEntry!C$2214)),2,FALSE),"")</f>
        <v/>
      </c>
      <c r="J1403" s="191" t="str">
        <f t="shared" ca="1" si="154"/>
        <v/>
      </c>
    </row>
    <row r="1404" spans="1:10">
      <c r="A1404" s="205" t="str">
        <f t="shared" ca="1" si="155"/>
        <v/>
      </c>
      <c r="B1404" s="203" t="str">
        <f t="shared" ca="1" si="156"/>
        <v/>
      </c>
      <c r="C1404" s="304" t="str">
        <f t="shared" ca="1" si="157"/>
        <v/>
      </c>
      <c r="D1404" s="192" t="str">
        <f t="shared" ca="1" si="158"/>
        <v/>
      </c>
      <c r="E1404" s="192" t="str">
        <f t="shared" ca="1" si="159"/>
        <v/>
      </c>
      <c r="F1404" s="193" t="str">
        <f t="shared" ca="1" si="160"/>
        <v/>
      </c>
      <c r="G1404" s="80" t="str">
        <f ca="1">IFERROR(IF(AND(ABS(SUMIFS(D$2:D1404,J$2:J1404,J1404)-SUMIFS(E$2:E1404,J$2:J1404,J1404)+VLOOKUP(J1404,Master!B$1:F$101,5,FALSE))&gt;1000,CD&lt;&gt;PD),"XXXXX",IFERROR(SUMIFS(D$2:D1404,J$2:J1404,J1404)-SUMIFS(E$2:E1404,J$2:J1404,J1404)+VLOOKUP(J1404,Master!B$1:F$101,5,FALSE),IF(H1404&gt;EOF,"","Balance"))),IF(H1404&gt;EOF,"","Balance"))</f>
        <v/>
      </c>
      <c r="H1404" s="265" t="str">
        <f ca="1">IFERROR(IF(COUNTIF(H$2:H1403,H1403)&gt;VLOOKUP(H1403,LC,2,FALSE),H1403+1,H1403),"")</f>
        <v/>
      </c>
      <c r="I1404" s="265" t="str">
        <f ca="1">IFERROR(VLOOKUP(H1404,IF(H1404=H1403,INDIRECT("JournalEntry!"&amp;JournalEntry!D$2214&amp;I1403+1&amp;JournalEntry!L$2214),INDIRECT("JournalEntry!"&amp;JournalEntry!C$2214)),2,FALSE),"")</f>
        <v/>
      </c>
      <c r="J1404" s="191" t="str">
        <f t="shared" ca="1" si="154"/>
        <v/>
      </c>
    </row>
    <row r="1405" spans="1:10">
      <c r="A1405" s="205" t="str">
        <f t="shared" ca="1" si="155"/>
        <v/>
      </c>
      <c r="B1405" s="203" t="str">
        <f t="shared" ca="1" si="156"/>
        <v/>
      </c>
      <c r="C1405" s="304" t="str">
        <f t="shared" ca="1" si="157"/>
        <v/>
      </c>
      <c r="D1405" s="192" t="str">
        <f t="shared" ca="1" si="158"/>
        <v/>
      </c>
      <c r="E1405" s="192" t="str">
        <f t="shared" ca="1" si="159"/>
        <v/>
      </c>
      <c r="F1405" s="193" t="str">
        <f t="shared" ca="1" si="160"/>
        <v/>
      </c>
      <c r="G1405" s="80" t="str">
        <f ca="1">IFERROR(IF(AND(ABS(SUMIFS(D$2:D1405,J$2:J1405,J1405)-SUMIFS(E$2:E1405,J$2:J1405,J1405)+VLOOKUP(J1405,Master!B$1:F$101,5,FALSE))&gt;1000,CD&lt;&gt;PD),"XXXXX",IFERROR(SUMIFS(D$2:D1405,J$2:J1405,J1405)-SUMIFS(E$2:E1405,J$2:J1405,J1405)+VLOOKUP(J1405,Master!B$1:F$101,5,FALSE),IF(H1405&gt;EOF,"","Balance"))),IF(H1405&gt;EOF,"","Balance"))</f>
        <v/>
      </c>
      <c r="H1405" s="265" t="str">
        <f ca="1">IFERROR(IF(COUNTIF(H$2:H1404,H1404)&gt;VLOOKUP(H1404,LC,2,FALSE),H1404+1,H1404),"")</f>
        <v/>
      </c>
      <c r="I1405" s="265" t="str">
        <f ca="1">IFERROR(VLOOKUP(H1405,IF(H1405=H1404,INDIRECT("JournalEntry!"&amp;JournalEntry!D$2214&amp;I1404+1&amp;JournalEntry!L$2214),INDIRECT("JournalEntry!"&amp;JournalEntry!C$2214)),2,FALSE),"")</f>
        <v/>
      </c>
      <c r="J1405" s="191" t="str">
        <f t="shared" ca="1" si="154"/>
        <v/>
      </c>
    </row>
    <row r="1406" spans="1:10">
      <c r="A1406" s="205" t="str">
        <f t="shared" ca="1" si="155"/>
        <v/>
      </c>
      <c r="B1406" s="203" t="str">
        <f t="shared" ca="1" si="156"/>
        <v/>
      </c>
      <c r="C1406" s="304" t="str">
        <f t="shared" ca="1" si="157"/>
        <v/>
      </c>
      <c r="D1406" s="192" t="str">
        <f t="shared" ca="1" si="158"/>
        <v/>
      </c>
      <c r="E1406" s="192" t="str">
        <f t="shared" ca="1" si="159"/>
        <v/>
      </c>
      <c r="F1406" s="193" t="str">
        <f t="shared" ca="1" si="160"/>
        <v/>
      </c>
      <c r="G1406" s="80" t="str">
        <f ca="1">IFERROR(IF(AND(ABS(SUMIFS(D$2:D1406,J$2:J1406,J1406)-SUMIFS(E$2:E1406,J$2:J1406,J1406)+VLOOKUP(J1406,Master!B$1:F$101,5,FALSE))&gt;1000,CD&lt;&gt;PD),"XXXXX",IFERROR(SUMIFS(D$2:D1406,J$2:J1406,J1406)-SUMIFS(E$2:E1406,J$2:J1406,J1406)+VLOOKUP(J1406,Master!B$1:F$101,5,FALSE),IF(H1406&gt;EOF,"","Balance"))),IF(H1406&gt;EOF,"","Balance"))</f>
        <v/>
      </c>
      <c r="H1406" s="265" t="str">
        <f ca="1">IFERROR(IF(COUNTIF(H$2:H1405,H1405)&gt;VLOOKUP(H1405,LC,2,FALSE),H1405+1,H1405),"")</f>
        <v/>
      </c>
      <c r="I1406" s="265" t="str">
        <f ca="1">IFERROR(VLOOKUP(H1406,IF(H1406=H1405,INDIRECT("JournalEntry!"&amp;JournalEntry!D$2214&amp;I1405+1&amp;JournalEntry!L$2214),INDIRECT("JournalEntry!"&amp;JournalEntry!C$2214)),2,FALSE),"")</f>
        <v/>
      </c>
      <c r="J1406" s="191" t="str">
        <f t="shared" ca="1" si="154"/>
        <v/>
      </c>
    </row>
    <row r="1407" spans="1:10">
      <c r="A1407" s="205" t="str">
        <f t="shared" ca="1" si="155"/>
        <v/>
      </c>
      <c r="B1407" s="203" t="str">
        <f t="shared" ca="1" si="156"/>
        <v/>
      </c>
      <c r="C1407" s="304" t="str">
        <f t="shared" ca="1" si="157"/>
        <v/>
      </c>
      <c r="D1407" s="192" t="str">
        <f t="shared" ca="1" si="158"/>
        <v/>
      </c>
      <c r="E1407" s="192" t="str">
        <f t="shared" ca="1" si="159"/>
        <v/>
      </c>
      <c r="F1407" s="193" t="str">
        <f t="shared" ca="1" si="160"/>
        <v/>
      </c>
      <c r="G1407" s="80" t="str">
        <f ca="1">IFERROR(IF(AND(ABS(SUMIFS(D$2:D1407,J$2:J1407,J1407)-SUMIFS(E$2:E1407,J$2:J1407,J1407)+VLOOKUP(J1407,Master!B$1:F$101,5,FALSE))&gt;1000,CD&lt;&gt;PD),"XXXXX",IFERROR(SUMIFS(D$2:D1407,J$2:J1407,J1407)-SUMIFS(E$2:E1407,J$2:J1407,J1407)+VLOOKUP(J1407,Master!B$1:F$101,5,FALSE),IF(H1407&gt;EOF,"","Balance"))),IF(H1407&gt;EOF,"","Balance"))</f>
        <v/>
      </c>
      <c r="H1407" s="265" t="str">
        <f ca="1">IFERROR(IF(COUNTIF(H$2:H1406,H1406)&gt;VLOOKUP(H1406,LC,2,FALSE),H1406+1,H1406),"")</f>
        <v/>
      </c>
      <c r="I1407" s="265" t="str">
        <f ca="1">IFERROR(VLOOKUP(H1407,IF(H1407=H1406,INDIRECT("JournalEntry!"&amp;JournalEntry!D$2214&amp;I1406+1&amp;JournalEntry!L$2214),INDIRECT("JournalEntry!"&amp;JournalEntry!C$2214)),2,FALSE),"")</f>
        <v/>
      </c>
      <c r="J1407" s="191" t="str">
        <f t="shared" ca="1" si="154"/>
        <v/>
      </c>
    </row>
    <row r="1408" spans="1:10">
      <c r="A1408" s="205" t="str">
        <f t="shared" ca="1" si="155"/>
        <v/>
      </c>
      <c r="B1408" s="203" t="str">
        <f t="shared" ca="1" si="156"/>
        <v/>
      </c>
      <c r="C1408" s="304" t="str">
        <f t="shared" ca="1" si="157"/>
        <v/>
      </c>
      <c r="D1408" s="192" t="str">
        <f t="shared" ca="1" si="158"/>
        <v/>
      </c>
      <c r="E1408" s="192" t="str">
        <f t="shared" ca="1" si="159"/>
        <v/>
      </c>
      <c r="F1408" s="193" t="str">
        <f t="shared" ca="1" si="160"/>
        <v/>
      </c>
      <c r="G1408" s="80" t="str">
        <f ca="1">IFERROR(IF(AND(ABS(SUMIFS(D$2:D1408,J$2:J1408,J1408)-SUMIFS(E$2:E1408,J$2:J1408,J1408)+VLOOKUP(J1408,Master!B$1:F$101,5,FALSE))&gt;1000,CD&lt;&gt;PD),"XXXXX",IFERROR(SUMIFS(D$2:D1408,J$2:J1408,J1408)-SUMIFS(E$2:E1408,J$2:J1408,J1408)+VLOOKUP(J1408,Master!B$1:F$101,5,FALSE),IF(H1408&gt;EOF,"","Balance"))),IF(H1408&gt;EOF,"","Balance"))</f>
        <v/>
      </c>
      <c r="H1408" s="265" t="str">
        <f ca="1">IFERROR(IF(COUNTIF(H$2:H1407,H1407)&gt;VLOOKUP(H1407,LC,2,FALSE),H1407+1,H1407),"")</f>
        <v/>
      </c>
      <c r="I1408" s="265" t="str">
        <f ca="1">IFERROR(VLOOKUP(H1408,IF(H1408=H1407,INDIRECT("JournalEntry!"&amp;JournalEntry!D$2214&amp;I1407+1&amp;JournalEntry!L$2214),INDIRECT("JournalEntry!"&amp;JournalEntry!C$2214)),2,FALSE),"")</f>
        <v/>
      </c>
      <c r="J1408" s="191" t="str">
        <f t="shared" ca="1" si="154"/>
        <v/>
      </c>
    </row>
    <row r="1409" spans="1:10">
      <c r="A1409" s="205" t="str">
        <f t="shared" ca="1" si="155"/>
        <v/>
      </c>
      <c r="B1409" s="203" t="str">
        <f t="shared" ca="1" si="156"/>
        <v/>
      </c>
      <c r="C1409" s="304" t="str">
        <f t="shared" ca="1" si="157"/>
        <v/>
      </c>
      <c r="D1409" s="192" t="str">
        <f t="shared" ca="1" si="158"/>
        <v/>
      </c>
      <c r="E1409" s="192" t="str">
        <f t="shared" ca="1" si="159"/>
        <v/>
      </c>
      <c r="F1409" s="193" t="str">
        <f t="shared" ca="1" si="160"/>
        <v/>
      </c>
      <c r="G1409" s="80" t="str">
        <f ca="1">IFERROR(IF(AND(ABS(SUMIFS(D$2:D1409,J$2:J1409,J1409)-SUMIFS(E$2:E1409,J$2:J1409,J1409)+VLOOKUP(J1409,Master!B$1:F$101,5,FALSE))&gt;1000,CD&lt;&gt;PD),"XXXXX",IFERROR(SUMIFS(D$2:D1409,J$2:J1409,J1409)-SUMIFS(E$2:E1409,J$2:J1409,J1409)+VLOOKUP(J1409,Master!B$1:F$101,5,FALSE),IF(H1409&gt;EOF,"","Balance"))),IF(H1409&gt;EOF,"","Balance"))</f>
        <v/>
      </c>
      <c r="H1409" s="265" t="str">
        <f ca="1">IFERROR(IF(COUNTIF(H$2:H1408,H1408)&gt;VLOOKUP(H1408,LC,2,FALSE),H1408+1,H1408),"")</f>
        <v/>
      </c>
      <c r="I1409" s="265" t="str">
        <f ca="1">IFERROR(VLOOKUP(H1409,IF(H1409=H1408,INDIRECT("JournalEntry!"&amp;JournalEntry!D$2214&amp;I1408+1&amp;JournalEntry!L$2214),INDIRECT("JournalEntry!"&amp;JournalEntry!C$2214)),2,FALSE),"")</f>
        <v/>
      </c>
      <c r="J1409" s="191" t="str">
        <f t="shared" ca="1" si="154"/>
        <v/>
      </c>
    </row>
    <row r="1410" spans="1:10">
      <c r="A1410" s="205" t="str">
        <f t="shared" ca="1" si="155"/>
        <v/>
      </c>
      <c r="B1410" s="203" t="str">
        <f t="shared" ca="1" si="156"/>
        <v/>
      </c>
      <c r="C1410" s="304" t="str">
        <f t="shared" ca="1" si="157"/>
        <v/>
      </c>
      <c r="D1410" s="192" t="str">
        <f t="shared" ca="1" si="158"/>
        <v/>
      </c>
      <c r="E1410" s="192" t="str">
        <f t="shared" ca="1" si="159"/>
        <v/>
      </c>
      <c r="F1410" s="193" t="str">
        <f t="shared" ca="1" si="160"/>
        <v/>
      </c>
      <c r="G1410" s="80" t="str">
        <f ca="1">IFERROR(IF(AND(ABS(SUMIFS(D$2:D1410,J$2:J1410,J1410)-SUMIFS(E$2:E1410,J$2:J1410,J1410)+VLOOKUP(J1410,Master!B$1:F$101,5,FALSE))&gt;1000,CD&lt;&gt;PD),"XXXXX",IFERROR(SUMIFS(D$2:D1410,J$2:J1410,J1410)-SUMIFS(E$2:E1410,J$2:J1410,J1410)+VLOOKUP(J1410,Master!B$1:F$101,5,FALSE),IF(H1410&gt;EOF,"","Balance"))),IF(H1410&gt;EOF,"","Balance"))</f>
        <v/>
      </c>
      <c r="H1410" s="265" t="str">
        <f ca="1">IFERROR(IF(COUNTIF(H$2:H1409,H1409)&gt;VLOOKUP(H1409,LC,2,FALSE),H1409+1,H1409),"")</f>
        <v/>
      </c>
      <c r="I1410" s="265" t="str">
        <f ca="1">IFERROR(VLOOKUP(H1410,IF(H1410=H1409,INDIRECT("JournalEntry!"&amp;JournalEntry!D$2214&amp;I1409+1&amp;JournalEntry!L$2214),INDIRECT("JournalEntry!"&amp;JournalEntry!C$2214)),2,FALSE),"")</f>
        <v/>
      </c>
      <c r="J1410" s="191" t="str">
        <f t="shared" ref="J1410:J1473" ca="1" si="161">IFERROR(INDIRECT("JournalEntry!c"&amp;I1410),IF(H1410&gt;EOF,"","Ledger"))</f>
        <v/>
      </c>
    </row>
    <row r="1411" spans="1:10">
      <c r="A1411" s="205" t="str">
        <f t="shared" ca="1" si="155"/>
        <v/>
      </c>
      <c r="B1411" s="203" t="str">
        <f t="shared" ca="1" si="156"/>
        <v/>
      </c>
      <c r="C1411" s="304" t="str">
        <f t="shared" ca="1" si="157"/>
        <v/>
      </c>
      <c r="D1411" s="192" t="str">
        <f t="shared" ca="1" si="158"/>
        <v/>
      </c>
      <c r="E1411" s="192" t="str">
        <f t="shared" ca="1" si="159"/>
        <v/>
      </c>
      <c r="F1411" s="193" t="str">
        <f t="shared" ca="1" si="160"/>
        <v/>
      </c>
      <c r="G1411" s="80" t="str">
        <f ca="1">IFERROR(IF(AND(ABS(SUMIFS(D$2:D1411,J$2:J1411,J1411)-SUMIFS(E$2:E1411,J$2:J1411,J1411)+VLOOKUP(J1411,Master!B$1:F$101,5,FALSE))&gt;1000,CD&lt;&gt;PD),"XXXXX",IFERROR(SUMIFS(D$2:D1411,J$2:J1411,J1411)-SUMIFS(E$2:E1411,J$2:J1411,J1411)+VLOOKUP(J1411,Master!B$1:F$101,5,FALSE),IF(H1411&gt;EOF,"","Balance"))),IF(H1411&gt;EOF,"","Balance"))</f>
        <v/>
      </c>
      <c r="H1411" s="265" t="str">
        <f ca="1">IFERROR(IF(COUNTIF(H$2:H1410,H1410)&gt;VLOOKUP(H1410,LC,2,FALSE),H1410+1,H1410),"")</f>
        <v/>
      </c>
      <c r="I1411" s="265" t="str">
        <f ca="1">IFERROR(VLOOKUP(H1411,IF(H1411=H1410,INDIRECT("JournalEntry!"&amp;JournalEntry!D$2214&amp;I1410+1&amp;JournalEntry!L$2214),INDIRECT("JournalEntry!"&amp;JournalEntry!C$2214)),2,FALSE),"")</f>
        <v/>
      </c>
      <c r="J1411" s="191" t="str">
        <f t="shared" ca="1" si="161"/>
        <v/>
      </c>
    </row>
    <row r="1412" spans="1:10">
      <c r="A1412" s="205" t="str">
        <f t="shared" ca="1" si="155"/>
        <v/>
      </c>
      <c r="B1412" s="203" t="str">
        <f t="shared" ca="1" si="156"/>
        <v/>
      </c>
      <c r="C1412" s="304" t="str">
        <f t="shared" ca="1" si="157"/>
        <v/>
      </c>
      <c r="D1412" s="192" t="str">
        <f t="shared" ca="1" si="158"/>
        <v/>
      </c>
      <c r="E1412" s="192" t="str">
        <f t="shared" ca="1" si="159"/>
        <v/>
      </c>
      <c r="F1412" s="193" t="str">
        <f t="shared" ca="1" si="160"/>
        <v/>
      </c>
      <c r="G1412" s="80" t="str">
        <f ca="1">IFERROR(IF(AND(ABS(SUMIFS(D$2:D1412,J$2:J1412,J1412)-SUMIFS(E$2:E1412,J$2:J1412,J1412)+VLOOKUP(J1412,Master!B$1:F$101,5,FALSE))&gt;1000,CD&lt;&gt;PD),"XXXXX",IFERROR(SUMIFS(D$2:D1412,J$2:J1412,J1412)-SUMIFS(E$2:E1412,J$2:J1412,J1412)+VLOOKUP(J1412,Master!B$1:F$101,5,FALSE),IF(H1412&gt;EOF,"","Balance"))),IF(H1412&gt;EOF,"","Balance"))</f>
        <v/>
      </c>
      <c r="H1412" s="265" t="str">
        <f ca="1">IFERROR(IF(COUNTIF(H$2:H1411,H1411)&gt;VLOOKUP(H1411,LC,2,FALSE),H1411+1,H1411),"")</f>
        <v/>
      </c>
      <c r="I1412" s="265" t="str">
        <f ca="1">IFERROR(VLOOKUP(H1412,IF(H1412=H1411,INDIRECT("JournalEntry!"&amp;JournalEntry!D$2214&amp;I1411+1&amp;JournalEntry!L$2214),INDIRECT("JournalEntry!"&amp;JournalEntry!C$2214)),2,FALSE),"")</f>
        <v/>
      </c>
      <c r="J1412" s="191" t="str">
        <f t="shared" ca="1" si="161"/>
        <v/>
      </c>
    </row>
    <row r="1413" spans="1:10">
      <c r="A1413" s="205" t="str">
        <f t="shared" ca="1" si="155"/>
        <v/>
      </c>
      <c r="B1413" s="203" t="str">
        <f t="shared" ca="1" si="156"/>
        <v/>
      </c>
      <c r="C1413" s="304" t="str">
        <f t="shared" ca="1" si="157"/>
        <v/>
      </c>
      <c r="D1413" s="192" t="str">
        <f t="shared" ca="1" si="158"/>
        <v/>
      </c>
      <c r="E1413" s="192" t="str">
        <f t="shared" ca="1" si="159"/>
        <v/>
      </c>
      <c r="F1413" s="193" t="str">
        <f t="shared" ca="1" si="160"/>
        <v/>
      </c>
      <c r="G1413" s="80" t="str">
        <f ca="1">IFERROR(IF(AND(ABS(SUMIFS(D$2:D1413,J$2:J1413,J1413)-SUMIFS(E$2:E1413,J$2:J1413,J1413)+VLOOKUP(J1413,Master!B$1:F$101,5,FALSE))&gt;1000,CD&lt;&gt;PD),"XXXXX",IFERROR(SUMIFS(D$2:D1413,J$2:J1413,J1413)-SUMIFS(E$2:E1413,J$2:J1413,J1413)+VLOOKUP(J1413,Master!B$1:F$101,5,FALSE),IF(H1413&gt;EOF,"","Balance"))),IF(H1413&gt;EOF,"","Balance"))</f>
        <v/>
      </c>
      <c r="H1413" s="265" t="str">
        <f ca="1">IFERROR(IF(COUNTIF(H$2:H1412,H1412)&gt;VLOOKUP(H1412,LC,2,FALSE),H1412+1,H1412),"")</f>
        <v/>
      </c>
      <c r="I1413" s="265" t="str">
        <f ca="1">IFERROR(VLOOKUP(H1413,IF(H1413=H1412,INDIRECT("JournalEntry!"&amp;JournalEntry!D$2214&amp;I1412+1&amp;JournalEntry!L$2214),INDIRECT("JournalEntry!"&amp;JournalEntry!C$2214)),2,FALSE),"")</f>
        <v/>
      </c>
      <c r="J1413" s="191" t="str">
        <f t="shared" ca="1" si="161"/>
        <v/>
      </c>
    </row>
    <row r="1414" spans="1:10">
      <c r="A1414" s="205" t="str">
        <f t="shared" ca="1" si="155"/>
        <v/>
      </c>
      <c r="B1414" s="203" t="str">
        <f t="shared" ca="1" si="156"/>
        <v/>
      </c>
      <c r="C1414" s="304" t="str">
        <f t="shared" ca="1" si="157"/>
        <v/>
      </c>
      <c r="D1414" s="192" t="str">
        <f t="shared" ca="1" si="158"/>
        <v/>
      </c>
      <c r="E1414" s="192" t="str">
        <f t="shared" ca="1" si="159"/>
        <v/>
      </c>
      <c r="F1414" s="193" t="str">
        <f t="shared" ca="1" si="160"/>
        <v/>
      </c>
      <c r="G1414" s="80" t="str">
        <f ca="1">IFERROR(IF(AND(ABS(SUMIFS(D$2:D1414,J$2:J1414,J1414)-SUMIFS(E$2:E1414,J$2:J1414,J1414)+VLOOKUP(J1414,Master!B$1:F$101,5,FALSE))&gt;1000,CD&lt;&gt;PD),"XXXXX",IFERROR(SUMIFS(D$2:D1414,J$2:J1414,J1414)-SUMIFS(E$2:E1414,J$2:J1414,J1414)+VLOOKUP(J1414,Master!B$1:F$101,5,FALSE),IF(H1414&gt;EOF,"","Balance"))),IF(H1414&gt;EOF,"","Balance"))</f>
        <v/>
      </c>
      <c r="H1414" s="265" t="str">
        <f ca="1">IFERROR(IF(COUNTIF(H$2:H1413,H1413)&gt;VLOOKUP(H1413,LC,2,FALSE),H1413+1,H1413),"")</f>
        <v/>
      </c>
      <c r="I1414" s="265" t="str">
        <f ca="1">IFERROR(VLOOKUP(H1414,IF(H1414=H1413,INDIRECT("JournalEntry!"&amp;JournalEntry!D$2214&amp;I1413+1&amp;JournalEntry!L$2214),INDIRECT("JournalEntry!"&amp;JournalEntry!C$2214)),2,FALSE),"")</f>
        <v/>
      </c>
      <c r="J1414" s="191" t="str">
        <f t="shared" ca="1" si="161"/>
        <v/>
      </c>
    </row>
    <row r="1415" spans="1:10">
      <c r="A1415" s="205" t="str">
        <f t="shared" ca="1" si="155"/>
        <v/>
      </c>
      <c r="B1415" s="203" t="str">
        <f t="shared" ca="1" si="156"/>
        <v/>
      </c>
      <c r="C1415" s="304" t="str">
        <f t="shared" ca="1" si="157"/>
        <v/>
      </c>
      <c r="D1415" s="192" t="str">
        <f t="shared" ca="1" si="158"/>
        <v/>
      </c>
      <c r="E1415" s="192" t="str">
        <f t="shared" ca="1" si="159"/>
        <v/>
      </c>
      <c r="F1415" s="193" t="str">
        <f t="shared" ca="1" si="160"/>
        <v/>
      </c>
      <c r="G1415" s="80" t="str">
        <f ca="1">IFERROR(IF(AND(ABS(SUMIFS(D$2:D1415,J$2:J1415,J1415)-SUMIFS(E$2:E1415,J$2:J1415,J1415)+VLOOKUP(J1415,Master!B$1:F$101,5,FALSE))&gt;1000,CD&lt;&gt;PD),"XXXXX",IFERROR(SUMIFS(D$2:D1415,J$2:J1415,J1415)-SUMIFS(E$2:E1415,J$2:J1415,J1415)+VLOOKUP(J1415,Master!B$1:F$101,5,FALSE),IF(H1415&gt;EOF,"","Balance"))),IF(H1415&gt;EOF,"","Balance"))</f>
        <v/>
      </c>
      <c r="H1415" s="265" t="str">
        <f ca="1">IFERROR(IF(COUNTIF(H$2:H1414,H1414)&gt;VLOOKUP(H1414,LC,2,FALSE),H1414+1,H1414),"")</f>
        <v/>
      </c>
      <c r="I1415" s="265" t="str">
        <f ca="1">IFERROR(VLOOKUP(H1415,IF(H1415=H1414,INDIRECT("JournalEntry!"&amp;JournalEntry!D$2214&amp;I1414+1&amp;JournalEntry!L$2214),INDIRECT("JournalEntry!"&amp;JournalEntry!C$2214)),2,FALSE),"")</f>
        <v/>
      </c>
      <c r="J1415" s="191" t="str">
        <f t="shared" ca="1" si="161"/>
        <v/>
      </c>
    </row>
    <row r="1416" spans="1:10">
      <c r="A1416" s="205" t="str">
        <f t="shared" ca="1" si="155"/>
        <v/>
      </c>
      <c r="B1416" s="203" t="str">
        <f t="shared" ca="1" si="156"/>
        <v/>
      </c>
      <c r="C1416" s="304" t="str">
        <f t="shared" ca="1" si="157"/>
        <v/>
      </c>
      <c r="D1416" s="192" t="str">
        <f t="shared" ca="1" si="158"/>
        <v/>
      </c>
      <c r="E1416" s="192" t="str">
        <f t="shared" ca="1" si="159"/>
        <v/>
      </c>
      <c r="F1416" s="193" t="str">
        <f t="shared" ca="1" si="160"/>
        <v/>
      </c>
      <c r="G1416" s="80" t="str">
        <f ca="1">IFERROR(IF(AND(ABS(SUMIFS(D$2:D1416,J$2:J1416,J1416)-SUMIFS(E$2:E1416,J$2:J1416,J1416)+VLOOKUP(J1416,Master!B$1:F$101,5,FALSE))&gt;1000,CD&lt;&gt;PD),"XXXXX",IFERROR(SUMIFS(D$2:D1416,J$2:J1416,J1416)-SUMIFS(E$2:E1416,J$2:J1416,J1416)+VLOOKUP(J1416,Master!B$1:F$101,5,FALSE),IF(H1416&gt;EOF,"","Balance"))),IF(H1416&gt;EOF,"","Balance"))</f>
        <v/>
      </c>
      <c r="H1416" s="265" t="str">
        <f ca="1">IFERROR(IF(COUNTIF(H$2:H1415,H1415)&gt;VLOOKUP(H1415,LC,2,FALSE),H1415+1,H1415),"")</f>
        <v/>
      </c>
      <c r="I1416" s="265" t="str">
        <f ca="1">IFERROR(VLOOKUP(H1416,IF(H1416=H1415,INDIRECT("JournalEntry!"&amp;JournalEntry!D$2214&amp;I1415+1&amp;JournalEntry!L$2214),INDIRECT("JournalEntry!"&amp;JournalEntry!C$2214)),2,FALSE),"")</f>
        <v/>
      </c>
      <c r="J1416" s="191" t="str">
        <f t="shared" ca="1" si="161"/>
        <v/>
      </c>
    </row>
    <row r="1417" spans="1:10">
      <c r="A1417" s="205" t="str">
        <f t="shared" ca="1" si="155"/>
        <v/>
      </c>
      <c r="B1417" s="203" t="str">
        <f t="shared" ca="1" si="156"/>
        <v/>
      </c>
      <c r="C1417" s="304" t="str">
        <f t="shared" ca="1" si="157"/>
        <v/>
      </c>
      <c r="D1417" s="192" t="str">
        <f t="shared" ca="1" si="158"/>
        <v/>
      </c>
      <c r="E1417" s="192" t="str">
        <f t="shared" ca="1" si="159"/>
        <v/>
      </c>
      <c r="F1417" s="193" t="str">
        <f t="shared" ca="1" si="160"/>
        <v/>
      </c>
      <c r="G1417" s="80" t="str">
        <f ca="1">IFERROR(IF(AND(ABS(SUMIFS(D$2:D1417,J$2:J1417,J1417)-SUMIFS(E$2:E1417,J$2:J1417,J1417)+VLOOKUP(J1417,Master!B$1:F$101,5,FALSE))&gt;1000,CD&lt;&gt;PD),"XXXXX",IFERROR(SUMIFS(D$2:D1417,J$2:J1417,J1417)-SUMIFS(E$2:E1417,J$2:J1417,J1417)+VLOOKUP(J1417,Master!B$1:F$101,5,FALSE),IF(H1417&gt;EOF,"","Balance"))),IF(H1417&gt;EOF,"","Balance"))</f>
        <v/>
      </c>
      <c r="H1417" s="265" t="str">
        <f ca="1">IFERROR(IF(COUNTIF(H$2:H1416,H1416)&gt;VLOOKUP(H1416,LC,2,FALSE),H1416+1,H1416),"")</f>
        <v/>
      </c>
      <c r="I1417" s="265" t="str">
        <f ca="1">IFERROR(VLOOKUP(H1417,IF(H1417=H1416,INDIRECT("JournalEntry!"&amp;JournalEntry!D$2214&amp;I1416+1&amp;JournalEntry!L$2214),INDIRECT("JournalEntry!"&amp;JournalEntry!C$2214)),2,FALSE),"")</f>
        <v/>
      </c>
      <c r="J1417" s="191" t="str">
        <f t="shared" ca="1" si="161"/>
        <v/>
      </c>
    </row>
    <row r="1418" spans="1:10">
      <c r="A1418" s="205" t="str">
        <f t="shared" ca="1" si="155"/>
        <v/>
      </c>
      <c r="B1418" s="203" t="str">
        <f t="shared" ca="1" si="156"/>
        <v/>
      </c>
      <c r="C1418" s="304" t="str">
        <f t="shared" ca="1" si="157"/>
        <v/>
      </c>
      <c r="D1418" s="192" t="str">
        <f t="shared" ca="1" si="158"/>
        <v/>
      </c>
      <c r="E1418" s="192" t="str">
        <f t="shared" ca="1" si="159"/>
        <v/>
      </c>
      <c r="F1418" s="193" t="str">
        <f t="shared" ca="1" si="160"/>
        <v/>
      </c>
      <c r="G1418" s="80" t="str">
        <f ca="1">IFERROR(IF(AND(ABS(SUMIFS(D$2:D1418,J$2:J1418,J1418)-SUMIFS(E$2:E1418,J$2:J1418,J1418)+VLOOKUP(J1418,Master!B$1:F$101,5,FALSE))&gt;1000,CD&lt;&gt;PD),"XXXXX",IFERROR(SUMIFS(D$2:D1418,J$2:J1418,J1418)-SUMIFS(E$2:E1418,J$2:J1418,J1418)+VLOOKUP(J1418,Master!B$1:F$101,5,FALSE),IF(H1418&gt;EOF,"","Balance"))),IF(H1418&gt;EOF,"","Balance"))</f>
        <v/>
      </c>
      <c r="H1418" s="265" t="str">
        <f ca="1">IFERROR(IF(COUNTIF(H$2:H1417,H1417)&gt;VLOOKUP(H1417,LC,2,FALSE),H1417+1,H1417),"")</f>
        <v/>
      </c>
      <c r="I1418" s="265" t="str">
        <f ca="1">IFERROR(VLOOKUP(H1418,IF(H1418=H1417,INDIRECT("JournalEntry!"&amp;JournalEntry!D$2214&amp;I1417+1&amp;JournalEntry!L$2214),INDIRECT("JournalEntry!"&amp;JournalEntry!C$2214)),2,FALSE),"")</f>
        <v/>
      </c>
      <c r="J1418" s="191" t="str">
        <f t="shared" ca="1" si="161"/>
        <v/>
      </c>
    </row>
    <row r="1419" spans="1:10">
      <c r="A1419" s="205" t="str">
        <f t="shared" ca="1" si="155"/>
        <v/>
      </c>
      <c r="B1419" s="203" t="str">
        <f t="shared" ca="1" si="156"/>
        <v/>
      </c>
      <c r="C1419" s="304" t="str">
        <f t="shared" ca="1" si="157"/>
        <v/>
      </c>
      <c r="D1419" s="192" t="str">
        <f t="shared" ca="1" si="158"/>
        <v/>
      </c>
      <c r="E1419" s="192" t="str">
        <f t="shared" ca="1" si="159"/>
        <v/>
      </c>
      <c r="F1419" s="193" t="str">
        <f t="shared" ca="1" si="160"/>
        <v/>
      </c>
      <c r="G1419" s="80" t="str">
        <f ca="1">IFERROR(IF(AND(ABS(SUMIFS(D$2:D1419,J$2:J1419,J1419)-SUMIFS(E$2:E1419,J$2:J1419,J1419)+VLOOKUP(J1419,Master!B$1:F$101,5,FALSE))&gt;1000,CD&lt;&gt;PD),"XXXXX",IFERROR(SUMIFS(D$2:D1419,J$2:J1419,J1419)-SUMIFS(E$2:E1419,J$2:J1419,J1419)+VLOOKUP(J1419,Master!B$1:F$101,5,FALSE),IF(H1419&gt;EOF,"","Balance"))),IF(H1419&gt;EOF,"","Balance"))</f>
        <v/>
      </c>
      <c r="H1419" s="265" t="str">
        <f ca="1">IFERROR(IF(COUNTIF(H$2:H1418,H1418)&gt;VLOOKUP(H1418,LC,2,FALSE),H1418+1,H1418),"")</f>
        <v/>
      </c>
      <c r="I1419" s="265" t="str">
        <f ca="1">IFERROR(VLOOKUP(H1419,IF(H1419=H1418,INDIRECT("JournalEntry!"&amp;JournalEntry!D$2214&amp;I1418+1&amp;JournalEntry!L$2214),INDIRECT("JournalEntry!"&amp;JournalEntry!C$2214)),2,FALSE),"")</f>
        <v/>
      </c>
      <c r="J1419" s="191" t="str">
        <f t="shared" ca="1" si="161"/>
        <v/>
      </c>
    </row>
    <row r="1420" spans="1:10">
      <c r="A1420" s="205" t="str">
        <f t="shared" ca="1" si="155"/>
        <v/>
      </c>
      <c r="B1420" s="203" t="str">
        <f t="shared" ca="1" si="156"/>
        <v/>
      </c>
      <c r="C1420" s="304" t="str">
        <f t="shared" ca="1" si="157"/>
        <v/>
      </c>
      <c r="D1420" s="192" t="str">
        <f t="shared" ca="1" si="158"/>
        <v/>
      </c>
      <c r="E1420" s="192" t="str">
        <f t="shared" ca="1" si="159"/>
        <v/>
      </c>
      <c r="F1420" s="193" t="str">
        <f t="shared" ca="1" si="160"/>
        <v/>
      </c>
      <c r="G1420" s="80" t="str">
        <f ca="1">IFERROR(IF(AND(ABS(SUMIFS(D$2:D1420,J$2:J1420,J1420)-SUMIFS(E$2:E1420,J$2:J1420,J1420)+VLOOKUP(J1420,Master!B$1:F$101,5,FALSE))&gt;1000,CD&lt;&gt;PD),"XXXXX",IFERROR(SUMIFS(D$2:D1420,J$2:J1420,J1420)-SUMIFS(E$2:E1420,J$2:J1420,J1420)+VLOOKUP(J1420,Master!B$1:F$101,5,FALSE),IF(H1420&gt;EOF,"","Balance"))),IF(H1420&gt;EOF,"","Balance"))</f>
        <v/>
      </c>
      <c r="H1420" s="265" t="str">
        <f ca="1">IFERROR(IF(COUNTIF(H$2:H1419,H1419)&gt;VLOOKUP(H1419,LC,2,FALSE),H1419+1,H1419),"")</f>
        <v/>
      </c>
      <c r="I1420" s="265" t="str">
        <f ca="1">IFERROR(VLOOKUP(H1420,IF(H1420=H1419,INDIRECT("JournalEntry!"&amp;JournalEntry!D$2214&amp;I1419+1&amp;JournalEntry!L$2214),INDIRECT("JournalEntry!"&amp;JournalEntry!C$2214)),2,FALSE),"")</f>
        <v/>
      </c>
      <c r="J1420" s="191" t="str">
        <f t="shared" ca="1" si="161"/>
        <v/>
      </c>
    </row>
    <row r="1421" spans="1:10">
      <c r="A1421" s="205" t="str">
        <f t="shared" ca="1" si="155"/>
        <v/>
      </c>
      <c r="B1421" s="203" t="str">
        <f t="shared" ca="1" si="156"/>
        <v/>
      </c>
      <c r="C1421" s="304" t="str">
        <f t="shared" ca="1" si="157"/>
        <v/>
      </c>
      <c r="D1421" s="192" t="str">
        <f t="shared" ca="1" si="158"/>
        <v/>
      </c>
      <c r="E1421" s="192" t="str">
        <f t="shared" ca="1" si="159"/>
        <v/>
      </c>
      <c r="F1421" s="193" t="str">
        <f t="shared" ca="1" si="160"/>
        <v/>
      </c>
      <c r="G1421" s="80" t="str">
        <f ca="1">IFERROR(IF(AND(ABS(SUMIFS(D$2:D1421,J$2:J1421,J1421)-SUMIFS(E$2:E1421,J$2:J1421,J1421)+VLOOKUP(J1421,Master!B$1:F$101,5,FALSE))&gt;1000,CD&lt;&gt;PD),"XXXXX",IFERROR(SUMIFS(D$2:D1421,J$2:J1421,J1421)-SUMIFS(E$2:E1421,J$2:J1421,J1421)+VLOOKUP(J1421,Master!B$1:F$101,5,FALSE),IF(H1421&gt;EOF,"","Balance"))),IF(H1421&gt;EOF,"","Balance"))</f>
        <v/>
      </c>
      <c r="H1421" s="265" t="str">
        <f ca="1">IFERROR(IF(COUNTIF(H$2:H1420,H1420)&gt;VLOOKUP(H1420,LC,2,FALSE),H1420+1,H1420),"")</f>
        <v/>
      </c>
      <c r="I1421" s="265" t="str">
        <f ca="1">IFERROR(VLOOKUP(H1421,IF(H1421=H1420,INDIRECT("JournalEntry!"&amp;JournalEntry!D$2214&amp;I1420+1&amp;JournalEntry!L$2214),INDIRECT("JournalEntry!"&amp;JournalEntry!C$2214)),2,FALSE),"")</f>
        <v/>
      </c>
      <c r="J1421" s="191" t="str">
        <f t="shared" ca="1" si="161"/>
        <v/>
      </c>
    </row>
    <row r="1422" spans="1:10">
      <c r="A1422" s="205" t="str">
        <f t="shared" ca="1" si="155"/>
        <v/>
      </c>
      <c r="B1422" s="203" t="str">
        <f t="shared" ca="1" si="156"/>
        <v/>
      </c>
      <c r="C1422" s="304" t="str">
        <f t="shared" ca="1" si="157"/>
        <v/>
      </c>
      <c r="D1422" s="192" t="str">
        <f t="shared" ca="1" si="158"/>
        <v/>
      </c>
      <c r="E1422" s="192" t="str">
        <f t="shared" ca="1" si="159"/>
        <v/>
      </c>
      <c r="F1422" s="193" t="str">
        <f t="shared" ca="1" si="160"/>
        <v/>
      </c>
      <c r="G1422" s="80" t="str">
        <f ca="1">IFERROR(IF(AND(ABS(SUMIFS(D$2:D1422,J$2:J1422,J1422)-SUMIFS(E$2:E1422,J$2:J1422,J1422)+VLOOKUP(J1422,Master!B$1:F$101,5,FALSE))&gt;1000,CD&lt;&gt;PD),"XXXXX",IFERROR(SUMIFS(D$2:D1422,J$2:J1422,J1422)-SUMIFS(E$2:E1422,J$2:J1422,J1422)+VLOOKUP(J1422,Master!B$1:F$101,5,FALSE),IF(H1422&gt;EOF,"","Balance"))),IF(H1422&gt;EOF,"","Balance"))</f>
        <v/>
      </c>
      <c r="H1422" s="265" t="str">
        <f ca="1">IFERROR(IF(COUNTIF(H$2:H1421,H1421)&gt;VLOOKUP(H1421,LC,2,FALSE),H1421+1,H1421),"")</f>
        <v/>
      </c>
      <c r="I1422" s="265" t="str">
        <f ca="1">IFERROR(VLOOKUP(H1422,IF(H1422=H1421,INDIRECT("JournalEntry!"&amp;JournalEntry!D$2214&amp;I1421+1&amp;JournalEntry!L$2214),INDIRECT("JournalEntry!"&amp;JournalEntry!C$2214)),2,FALSE),"")</f>
        <v/>
      </c>
      <c r="J1422" s="191" t="str">
        <f t="shared" ca="1" si="161"/>
        <v/>
      </c>
    </row>
    <row r="1423" spans="1:10">
      <c r="A1423" s="205" t="str">
        <f t="shared" ca="1" si="155"/>
        <v/>
      </c>
      <c r="B1423" s="203" t="str">
        <f t="shared" ca="1" si="156"/>
        <v/>
      </c>
      <c r="C1423" s="304" t="str">
        <f t="shared" ca="1" si="157"/>
        <v/>
      </c>
      <c r="D1423" s="192" t="str">
        <f t="shared" ca="1" si="158"/>
        <v/>
      </c>
      <c r="E1423" s="192" t="str">
        <f t="shared" ca="1" si="159"/>
        <v/>
      </c>
      <c r="F1423" s="193" t="str">
        <f t="shared" ca="1" si="160"/>
        <v/>
      </c>
      <c r="G1423" s="80" t="str">
        <f ca="1">IFERROR(IF(AND(ABS(SUMIFS(D$2:D1423,J$2:J1423,J1423)-SUMIFS(E$2:E1423,J$2:J1423,J1423)+VLOOKUP(J1423,Master!B$1:F$101,5,FALSE))&gt;1000,CD&lt;&gt;PD),"XXXXX",IFERROR(SUMIFS(D$2:D1423,J$2:J1423,J1423)-SUMIFS(E$2:E1423,J$2:J1423,J1423)+VLOOKUP(J1423,Master!B$1:F$101,5,FALSE),IF(H1423&gt;EOF,"","Balance"))),IF(H1423&gt;EOF,"","Balance"))</f>
        <v/>
      </c>
      <c r="H1423" s="265" t="str">
        <f ca="1">IFERROR(IF(COUNTIF(H$2:H1422,H1422)&gt;VLOOKUP(H1422,LC,2,FALSE),H1422+1,H1422),"")</f>
        <v/>
      </c>
      <c r="I1423" s="265" t="str">
        <f ca="1">IFERROR(VLOOKUP(H1423,IF(H1423=H1422,INDIRECT("JournalEntry!"&amp;JournalEntry!D$2214&amp;I1422+1&amp;JournalEntry!L$2214),INDIRECT("JournalEntry!"&amp;JournalEntry!C$2214)),2,FALSE),"")</f>
        <v/>
      </c>
      <c r="J1423" s="191" t="str">
        <f t="shared" ca="1" si="161"/>
        <v/>
      </c>
    </row>
    <row r="1424" spans="1:10">
      <c r="A1424" s="205" t="str">
        <f t="shared" ca="1" si="155"/>
        <v/>
      </c>
      <c r="B1424" s="203" t="str">
        <f t="shared" ca="1" si="156"/>
        <v/>
      </c>
      <c r="C1424" s="304" t="str">
        <f t="shared" ca="1" si="157"/>
        <v/>
      </c>
      <c r="D1424" s="192" t="str">
        <f t="shared" ca="1" si="158"/>
        <v/>
      </c>
      <c r="E1424" s="192" t="str">
        <f t="shared" ca="1" si="159"/>
        <v/>
      </c>
      <c r="F1424" s="193" t="str">
        <f t="shared" ca="1" si="160"/>
        <v/>
      </c>
      <c r="G1424" s="80" t="str">
        <f ca="1">IFERROR(IF(AND(ABS(SUMIFS(D$2:D1424,J$2:J1424,J1424)-SUMIFS(E$2:E1424,J$2:J1424,J1424)+VLOOKUP(J1424,Master!B$1:F$101,5,FALSE))&gt;1000,CD&lt;&gt;PD),"XXXXX",IFERROR(SUMIFS(D$2:D1424,J$2:J1424,J1424)-SUMIFS(E$2:E1424,J$2:J1424,J1424)+VLOOKUP(J1424,Master!B$1:F$101,5,FALSE),IF(H1424&gt;EOF,"","Balance"))),IF(H1424&gt;EOF,"","Balance"))</f>
        <v/>
      </c>
      <c r="H1424" s="265" t="str">
        <f ca="1">IFERROR(IF(COUNTIF(H$2:H1423,H1423)&gt;VLOOKUP(H1423,LC,2,FALSE),H1423+1,H1423),"")</f>
        <v/>
      </c>
      <c r="I1424" s="265" t="str">
        <f ca="1">IFERROR(VLOOKUP(H1424,IF(H1424=H1423,INDIRECT("JournalEntry!"&amp;JournalEntry!D$2214&amp;I1423+1&amp;JournalEntry!L$2214),INDIRECT("JournalEntry!"&amp;JournalEntry!C$2214)),2,FALSE),"")</f>
        <v/>
      </c>
      <c r="J1424" s="191" t="str">
        <f t="shared" ca="1" si="161"/>
        <v/>
      </c>
    </row>
    <row r="1425" spans="1:10">
      <c r="A1425" s="205" t="str">
        <f t="shared" ca="1" si="155"/>
        <v/>
      </c>
      <c r="B1425" s="203" t="str">
        <f t="shared" ca="1" si="156"/>
        <v/>
      </c>
      <c r="C1425" s="304" t="str">
        <f t="shared" ca="1" si="157"/>
        <v/>
      </c>
      <c r="D1425" s="192" t="str">
        <f t="shared" ca="1" si="158"/>
        <v/>
      </c>
      <c r="E1425" s="192" t="str">
        <f t="shared" ca="1" si="159"/>
        <v/>
      </c>
      <c r="F1425" s="193" t="str">
        <f t="shared" ca="1" si="160"/>
        <v/>
      </c>
      <c r="G1425" s="80" t="str">
        <f ca="1">IFERROR(IF(AND(ABS(SUMIFS(D$2:D1425,J$2:J1425,J1425)-SUMIFS(E$2:E1425,J$2:J1425,J1425)+VLOOKUP(J1425,Master!B$1:F$101,5,FALSE))&gt;1000,CD&lt;&gt;PD),"XXXXX",IFERROR(SUMIFS(D$2:D1425,J$2:J1425,J1425)-SUMIFS(E$2:E1425,J$2:J1425,J1425)+VLOOKUP(J1425,Master!B$1:F$101,5,FALSE),IF(H1425&gt;EOF,"","Balance"))),IF(H1425&gt;EOF,"","Balance"))</f>
        <v/>
      </c>
      <c r="H1425" s="265" t="str">
        <f ca="1">IFERROR(IF(COUNTIF(H$2:H1424,H1424)&gt;VLOOKUP(H1424,LC,2,FALSE),H1424+1,H1424),"")</f>
        <v/>
      </c>
      <c r="I1425" s="265" t="str">
        <f ca="1">IFERROR(VLOOKUP(H1425,IF(H1425=H1424,INDIRECT("JournalEntry!"&amp;JournalEntry!D$2214&amp;I1424+1&amp;JournalEntry!L$2214),INDIRECT("JournalEntry!"&amp;JournalEntry!C$2214)),2,FALSE),"")</f>
        <v/>
      </c>
      <c r="J1425" s="191" t="str">
        <f t="shared" ca="1" si="161"/>
        <v/>
      </c>
    </row>
    <row r="1426" spans="1:10">
      <c r="A1426" s="306" t="str">
        <f t="shared" ca="1" si="155"/>
        <v/>
      </c>
      <c r="B1426" s="203" t="str">
        <f t="shared" ca="1" si="156"/>
        <v/>
      </c>
      <c r="C1426" s="304" t="str">
        <f t="shared" ca="1" si="157"/>
        <v/>
      </c>
      <c r="D1426" s="192" t="str">
        <f t="shared" ca="1" si="158"/>
        <v/>
      </c>
      <c r="E1426" s="192" t="str">
        <f t="shared" ca="1" si="159"/>
        <v/>
      </c>
      <c r="F1426" s="193" t="str">
        <f t="shared" ca="1" si="160"/>
        <v/>
      </c>
      <c r="G1426" s="80" t="str">
        <f ca="1">IFERROR(IF(AND(ABS(SUMIFS(D$2:D1426,J$2:J1426,J1426)-SUMIFS(E$2:E1426,J$2:J1426,J1426)+VLOOKUP(J1426,Master!B$1:F$101,5,FALSE))&gt;1000,CD&lt;&gt;PD),"XXXXX",IFERROR(SUMIFS(D$2:D1426,J$2:J1426,J1426)-SUMIFS(E$2:E1426,J$2:J1426,J1426)+VLOOKUP(J1426,Master!B$1:F$101,5,FALSE),IF(H1426&gt;EOF,"","Balance"))),IF(H1426&gt;EOF,"","Balance"))</f>
        <v/>
      </c>
      <c r="H1426" s="265" t="str">
        <f ca="1">IFERROR(IF(COUNTIF(H$2:H1425,H1425)&gt;VLOOKUP(H1425,LC,2,FALSE),H1425+1,H1425),"")</f>
        <v/>
      </c>
      <c r="I1426" s="265" t="str">
        <f ca="1">IFERROR(VLOOKUP(H1426,IF(H1426=H1425,INDIRECT("JournalEntry!"&amp;JournalEntry!D$2214&amp;I1425+1&amp;JournalEntry!L$2214),INDIRECT("JournalEntry!"&amp;JournalEntry!C$2214)),2,FALSE),"")</f>
        <v/>
      </c>
      <c r="J1426" s="191" t="str">
        <f t="shared" ca="1" si="161"/>
        <v/>
      </c>
    </row>
    <row r="1427" spans="1:10">
      <c r="A1427" s="205" t="str">
        <f t="shared" ca="1" si="155"/>
        <v/>
      </c>
      <c r="B1427" s="203" t="str">
        <f t="shared" ca="1" si="156"/>
        <v/>
      </c>
      <c r="C1427" s="304" t="str">
        <f t="shared" ca="1" si="157"/>
        <v/>
      </c>
      <c r="D1427" s="192" t="str">
        <f t="shared" ca="1" si="158"/>
        <v/>
      </c>
      <c r="E1427" s="192" t="str">
        <f t="shared" ca="1" si="159"/>
        <v/>
      </c>
      <c r="F1427" s="193" t="str">
        <f t="shared" ca="1" si="160"/>
        <v/>
      </c>
      <c r="G1427" s="80" t="str">
        <f ca="1">IFERROR(IF(AND(ABS(SUMIFS(D$2:D1427,J$2:J1427,J1427)-SUMIFS(E$2:E1427,J$2:J1427,J1427)+VLOOKUP(J1427,Master!B$1:F$101,5,FALSE))&gt;1000,CD&lt;&gt;PD),"XXXXX",IFERROR(SUMIFS(D$2:D1427,J$2:J1427,J1427)-SUMIFS(E$2:E1427,J$2:J1427,J1427)+VLOOKUP(J1427,Master!B$1:F$101,5,FALSE),IF(H1427&gt;EOF,"","Balance"))),IF(H1427&gt;EOF,"","Balance"))</f>
        <v/>
      </c>
      <c r="H1427" s="265" t="str">
        <f ca="1">IFERROR(IF(COUNTIF(H$2:H1426,H1426)&gt;VLOOKUP(H1426,LC,2,FALSE),H1426+1,H1426),"")</f>
        <v/>
      </c>
      <c r="I1427" s="265" t="str">
        <f ca="1">IFERROR(VLOOKUP(H1427,IF(H1427=H1426,INDIRECT("JournalEntry!"&amp;JournalEntry!D$2214&amp;I1426+1&amp;JournalEntry!L$2214),INDIRECT("JournalEntry!"&amp;JournalEntry!C$2214)),2,FALSE),"")</f>
        <v/>
      </c>
      <c r="J1427" s="191" t="str">
        <f t="shared" ca="1" si="161"/>
        <v/>
      </c>
    </row>
    <row r="1428" spans="1:10">
      <c r="A1428" s="205" t="str">
        <f t="shared" ca="1" si="155"/>
        <v/>
      </c>
      <c r="B1428" s="203" t="str">
        <f t="shared" ca="1" si="156"/>
        <v/>
      </c>
      <c r="C1428" s="304" t="str">
        <f t="shared" ca="1" si="157"/>
        <v/>
      </c>
      <c r="D1428" s="192" t="str">
        <f t="shared" ca="1" si="158"/>
        <v/>
      </c>
      <c r="E1428" s="192" t="str">
        <f t="shared" ca="1" si="159"/>
        <v/>
      </c>
      <c r="F1428" s="193" t="str">
        <f t="shared" ca="1" si="160"/>
        <v/>
      </c>
      <c r="G1428" s="80" t="str">
        <f ca="1">IFERROR(IF(AND(ABS(SUMIFS(D$2:D1428,J$2:J1428,J1428)-SUMIFS(E$2:E1428,J$2:J1428,J1428)+VLOOKUP(J1428,Master!B$1:F$101,5,FALSE))&gt;1000,CD&lt;&gt;PD),"XXXXX",IFERROR(SUMIFS(D$2:D1428,J$2:J1428,J1428)-SUMIFS(E$2:E1428,J$2:J1428,J1428)+VLOOKUP(J1428,Master!B$1:F$101,5,FALSE),IF(H1428&gt;EOF,"","Balance"))),IF(H1428&gt;EOF,"","Balance"))</f>
        <v/>
      </c>
      <c r="H1428" s="265" t="str">
        <f ca="1">IFERROR(IF(COUNTIF(H$2:H1427,H1427)&gt;VLOOKUP(H1427,LC,2,FALSE),H1427+1,H1427),"")</f>
        <v/>
      </c>
      <c r="I1428" s="265" t="str">
        <f ca="1">IFERROR(VLOOKUP(H1428,IF(H1428=H1427,INDIRECT("JournalEntry!"&amp;JournalEntry!D$2214&amp;I1427+1&amp;JournalEntry!L$2214),INDIRECT("JournalEntry!"&amp;JournalEntry!C$2214)),2,FALSE),"")</f>
        <v/>
      </c>
      <c r="J1428" s="191" t="str">
        <f t="shared" ca="1" si="161"/>
        <v/>
      </c>
    </row>
    <row r="1429" spans="1:10">
      <c r="A1429" s="205" t="str">
        <f t="shared" ca="1" si="155"/>
        <v/>
      </c>
      <c r="B1429" s="203" t="str">
        <f t="shared" ca="1" si="156"/>
        <v/>
      </c>
      <c r="C1429" s="304" t="str">
        <f t="shared" ca="1" si="157"/>
        <v/>
      </c>
      <c r="D1429" s="192" t="str">
        <f t="shared" ca="1" si="158"/>
        <v/>
      </c>
      <c r="E1429" s="192" t="str">
        <f t="shared" ca="1" si="159"/>
        <v/>
      </c>
      <c r="F1429" s="193" t="str">
        <f t="shared" ca="1" si="160"/>
        <v/>
      </c>
      <c r="G1429" s="80" t="str">
        <f ca="1">IFERROR(IF(AND(ABS(SUMIFS(D$2:D1429,J$2:J1429,J1429)-SUMIFS(E$2:E1429,J$2:J1429,J1429)+VLOOKUP(J1429,Master!B$1:F$101,5,FALSE))&gt;1000,CD&lt;&gt;PD),"XXXXX",IFERROR(SUMIFS(D$2:D1429,J$2:J1429,J1429)-SUMIFS(E$2:E1429,J$2:J1429,J1429)+VLOOKUP(J1429,Master!B$1:F$101,5,FALSE),IF(H1429&gt;EOF,"","Balance"))),IF(H1429&gt;EOF,"","Balance"))</f>
        <v/>
      </c>
      <c r="H1429" s="265" t="str">
        <f ca="1">IFERROR(IF(COUNTIF(H$2:H1428,H1428)&gt;VLOOKUP(H1428,LC,2,FALSE),H1428+1,H1428),"")</f>
        <v/>
      </c>
      <c r="I1429" s="265" t="str">
        <f ca="1">IFERROR(VLOOKUP(H1429,IF(H1429=H1428,INDIRECT("JournalEntry!"&amp;JournalEntry!D$2214&amp;I1428+1&amp;JournalEntry!L$2214),INDIRECT("JournalEntry!"&amp;JournalEntry!C$2214)),2,FALSE),"")</f>
        <v/>
      </c>
      <c r="J1429" s="191" t="str">
        <f t="shared" ca="1" si="161"/>
        <v/>
      </c>
    </row>
    <row r="1430" spans="1:10">
      <c r="A1430" s="205" t="str">
        <f t="shared" ca="1" si="155"/>
        <v/>
      </c>
      <c r="B1430" s="203" t="str">
        <f t="shared" ca="1" si="156"/>
        <v/>
      </c>
      <c r="C1430" s="304" t="str">
        <f t="shared" ca="1" si="157"/>
        <v/>
      </c>
      <c r="D1430" s="192" t="str">
        <f t="shared" ca="1" si="158"/>
        <v/>
      </c>
      <c r="E1430" s="192" t="str">
        <f t="shared" ca="1" si="159"/>
        <v/>
      </c>
      <c r="F1430" s="193" t="str">
        <f t="shared" ca="1" si="160"/>
        <v/>
      </c>
      <c r="G1430" s="80" t="str">
        <f ca="1">IFERROR(IF(AND(ABS(SUMIFS(D$2:D1430,J$2:J1430,J1430)-SUMIFS(E$2:E1430,J$2:J1430,J1430)+VLOOKUP(J1430,Master!B$1:F$101,5,FALSE))&gt;1000,CD&lt;&gt;PD),"XXXXX",IFERROR(SUMIFS(D$2:D1430,J$2:J1430,J1430)-SUMIFS(E$2:E1430,J$2:J1430,J1430)+VLOOKUP(J1430,Master!B$1:F$101,5,FALSE),IF(H1430&gt;EOF,"","Balance"))),IF(H1430&gt;EOF,"","Balance"))</f>
        <v/>
      </c>
      <c r="H1430" s="265" t="str">
        <f ca="1">IFERROR(IF(COUNTIF(H$2:H1429,H1429)&gt;VLOOKUP(H1429,LC,2,FALSE),H1429+1,H1429),"")</f>
        <v/>
      </c>
      <c r="I1430" s="265" t="str">
        <f ca="1">IFERROR(VLOOKUP(H1430,IF(H1430=H1429,INDIRECT("JournalEntry!"&amp;JournalEntry!D$2214&amp;I1429+1&amp;JournalEntry!L$2214),INDIRECT("JournalEntry!"&amp;JournalEntry!C$2214)),2,FALSE),"")</f>
        <v/>
      </c>
      <c r="J1430" s="191" t="str">
        <f t="shared" ca="1" si="161"/>
        <v/>
      </c>
    </row>
    <row r="1431" spans="1:10">
      <c r="A1431" s="205" t="str">
        <f t="shared" ca="1" si="155"/>
        <v/>
      </c>
      <c r="B1431" s="203" t="str">
        <f t="shared" ca="1" si="156"/>
        <v/>
      </c>
      <c r="C1431" s="304" t="str">
        <f t="shared" ca="1" si="157"/>
        <v/>
      </c>
      <c r="D1431" s="192" t="str">
        <f t="shared" ca="1" si="158"/>
        <v/>
      </c>
      <c r="E1431" s="192" t="str">
        <f t="shared" ca="1" si="159"/>
        <v/>
      </c>
      <c r="F1431" s="193" t="str">
        <f t="shared" ca="1" si="160"/>
        <v/>
      </c>
      <c r="G1431" s="80" t="str">
        <f ca="1">IFERROR(IF(AND(ABS(SUMIFS(D$2:D1431,J$2:J1431,J1431)-SUMIFS(E$2:E1431,J$2:J1431,J1431)+VLOOKUP(J1431,Master!B$1:F$101,5,FALSE))&gt;1000,CD&lt;&gt;PD),"XXXXX",IFERROR(SUMIFS(D$2:D1431,J$2:J1431,J1431)-SUMIFS(E$2:E1431,J$2:J1431,J1431)+VLOOKUP(J1431,Master!B$1:F$101,5,FALSE),IF(H1431&gt;EOF,"","Balance"))),IF(H1431&gt;EOF,"","Balance"))</f>
        <v/>
      </c>
      <c r="H1431" s="265" t="str">
        <f ca="1">IFERROR(IF(COUNTIF(H$2:H1430,H1430)&gt;VLOOKUP(H1430,LC,2,FALSE),H1430+1,H1430),"")</f>
        <v/>
      </c>
      <c r="I1431" s="265" t="str">
        <f ca="1">IFERROR(VLOOKUP(H1431,IF(H1431=H1430,INDIRECT("JournalEntry!"&amp;JournalEntry!D$2214&amp;I1430+1&amp;JournalEntry!L$2214),INDIRECT("JournalEntry!"&amp;JournalEntry!C$2214)),2,FALSE),"")</f>
        <v/>
      </c>
      <c r="J1431" s="191" t="str">
        <f t="shared" ca="1" si="161"/>
        <v/>
      </c>
    </row>
    <row r="1432" spans="1:10">
      <c r="A1432" s="205" t="str">
        <f t="shared" ca="1" si="155"/>
        <v/>
      </c>
      <c r="B1432" s="203" t="str">
        <f t="shared" ca="1" si="156"/>
        <v/>
      </c>
      <c r="C1432" s="304" t="str">
        <f t="shared" ca="1" si="157"/>
        <v/>
      </c>
      <c r="D1432" s="192" t="str">
        <f t="shared" ca="1" si="158"/>
        <v/>
      </c>
      <c r="E1432" s="192" t="str">
        <f t="shared" ca="1" si="159"/>
        <v/>
      </c>
      <c r="F1432" s="193" t="str">
        <f t="shared" ca="1" si="160"/>
        <v/>
      </c>
      <c r="G1432" s="80" t="str">
        <f ca="1">IFERROR(IF(AND(ABS(SUMIFS(D$2:D1432,J$2:J1432,J1432)-SUMIFS(E$2:E1432,J$2:J1432,J1432)+VLOOKUP(J1432,Master!B$1:F$101,5,FALSE))&gt;1000,CD&lt;&gt;PD),"XXXXX",IFERROR(SUMIFS(D$2:D1432,J$2:J1432,J1432)-SUMIFS(E$2:E1432,J$2:J1432,J1432)+VLOOKUP(J1432,Master!B$1:F$101,5,FALSE),IF(H1432&gt;EOF,"","Balance"))),IF(H1432&gt;EOF,"","Balance"))</f>
        <v/>
      </c>
      <c r="H1432" s="265" t="str">
        <f ca="1">IFERROR(IF(COUNTIF(H$2:H1431,H1431)&gt;VLOOKUP(H1431,LC,2,FALSE),H1431+1,H1431),"")</f>
        <v/>
      </c>
      <c r="I1432" s="265" t="str">
        <f ca="1">IFERROR(VLOOKUP(H1432,IF(H1432=H1431,INDIRECT("JournalEntry!"&amp;JournalEntry!D$2214&amp;I1431+1&amp;JournalEntry!L$2214),INDIRECT("JournalEntry!"&amp;JournalEntry!C$2214)),2,FALSE),"")</f>
        <v/>
      </c>
      <c r="J1432" s="191" t="str">
        <f t="shared" ca="1" si="161"/>
        <v/>
      </c>
    </row>
    <row r="1433" spans="1:10">
      <c r="A1433" s="205" t="str">
        <f t="shared" ref="A1433:A1496" ca="1" si="162">IFERROR(INDIRECT("JournalEntry!a"&amp;I1433),IF(H1433&gt;EOF,"","JNL No"))</f>
        <v/>
      </c>
      <c r="B1433" s="203" t="str">
        <f t="shared" ref="B1433:B1496" ca="1" si="163">IFERROR(INDIRECT("JournalEntry!j"&amp;I1433),IF(H1433&gt;EOF,"","Date"))</f>
        <v/>
      </c>
      <c r="C1433" s="304" t="str">
        <f t="shared" ref="C1433:C1496" ca="1" si="164">IFERROR(INDIRECT("JournalEntry!k"&amp;I1433),IF(H1433&gt;EOF,"","Particulars of "&amp; VLOOKUP(H1433+1,LR,3,FALSE)))</f>
        <v/>
      </c>
      <c r="D1433" s="192" t="str">
        <f t="shared" ref="D1433:D1496" ca="1" si="165">IFERROR(INDIRECT("JournalEntry!d"&amp;I1433),IF(H1433&gt;EOF,"","Dr"))</f>
        <v/>
      </c>
      <c r="E1433" s="192" t="str">
        <f t="shared" ref="E1433:E1496" ca="1" si="166">IFERROR(INDIRECT("JournalEntry!e"&amp;I1433),IF(H1433&gt;EOF,"","Cr"))</f>
        <v/>
      </c>
      <c r="F1433" s="193" t="str">
        <f t="shared" ref="F1433:F1496" ca="1" si="167">IFERROR(INDIRECT("JournalEntry!f"&amp;I1433),IF(H1433&gt;EOF,"","Narration"))</f>
        <v/>
      </c>
      <c r="G1433" s="80" t="str">
        <f ca="1">IFERROR(IF(AND(ABS(SUMIFS(D$2:D1433,J$2:J1433,J1433)-SUMIFS(E$2:E1433,J$2:J1433,J1433)+VLOOKUP(J1433,Master!B$1:F$101,5,FALSE))&gt;1000,CD&lt;&gt;PD),"XXXXX",IFERROR(SUMIFS(D$2:D1433,J$2:J1433,J1433)-SUMIFS(E$2:E1433,J$2:J1433,J1433)+VLOOKUP(J1433,Master!B$1:F$101,5,FALSE),IF(H1433&gt;EOF,"","Balance"))),IF(H1433&gt;EOF,"","Balance"))</f>
        <v/>
      </c>
      <c r="H1433" s="265" t="str">
        <f ca="1">IFERROR(IF(COUNTIF(H$2:H1432,H1432)&gt;VLOOKUP(H1432,LC,2,FALSE),H1432+1,H1432),"")</f>
        <v/>
      </c>
      <c r="I1433" s="265" t="str">
        <f ca="1">IFERROR(VLOOKUP(H1433,IF(H1433=H1432,INDIRECT("JournalEntry!"&amp;JournalEntry!D$2214&amp;I1432+1&amp;JournalEntry!L$2214),INDIRECT("JournalEntry!"&amp;JournalEntry!C$2214)),2,FALSE),"")</f>
        <v/>
      </c>
      <c r="J1433" s="191" t="str">
        <f t="shared" ca="1" si="161"/>
        <v/>
      </c>
    </row>
    <row r="1434" spans="1:10">
      <c r="A1434" s="205" t="str">
        <f t="shared" ca="1" si="162"/>
        <v/>
      </c>
      <c r="B1434" s="203" t="str">
        <f t="shared" ca="1" si="163"/>
        <v/>
      </c>
      <c r="C1434" s="304" t="str">
        <f t="shared" ca="1" si="164"/>
        <v/>
      </c>
      <c r="D1434" s="192" t="str">
        <f t="shared" ca="1" si="165"/>
        <v/>
      </c>
      <c r="E1434" s="192" t="str">
        <f t="shared" ca="1" si="166"/>
        <v/>
      </c>
      <c r="F1434" s="193" t="str">
        <f t="shared" ca="1" si="167"/>
        <v/>
      </c>
      <c r="G1434" s="80" t="str">
        <f ca="1">IFERROR(IF(AND(ABS(SUMIFS(D$2:D1434,J$2:J1434,J1434)-SUMIFS(E$2:E1434,J$2:J1434,J1434)+VLOOKUP(J1434,Master!B$1:F$101,5,FALSE))&gt;1000,CD&lt;&gt;PD),"XXXXX",IFERROR(SUMIFS(D$2:D1434,J$2:J1434,J1434)-SUMIFS(E$2:E1434,J$2:J1434,J1434)+VLOOKUP(J1434,Master!B$1:F$101,5,FALSE),IF(H1434&gt;EOF,"","Balance"))),IF(H1434&gt;EOF,"","Balance"))</f>
        <v/>
      </c>
      <c r="H1434" s="265" t="str">
        <f ca="1">IFERROR(IF(COUNTIF(H$2:H1433,H1433)&gt;VLOOKUP(H1433,LC,2,FALSE),H1433+1,H1433),"")</f>
        <v/>
      </c>
      <c r="I1434" s="265" t="str">
        <f ca="1">IFERROR(VLOOKUP(H1434,IF(H1434=H1433,INDIRECT("JournalEntry!"&amp;JournalEntry!D$2214&amp;I1433+1&amp;JournalEntry!L$2214),INDIRECT("JournalEntry!"&amp;JournalEntry!C$2214)),2,FALSE),"")</f>
        <v/>
      </c>
      <c r="J1434" s="191" t="str">
        <f t="shared" ca="1" si="161"/>
        <v/>
      </c>
    </row>
    <row r="1435" spans="1:10">
      <c r="A1435" s="205" t="str">
        <f t="shared" ca="1" si="162"/>
        <v/>
      </c>
      <c r="B1435" s="203" t="str">
        <f t="shared" ca="1" si="163"/>
        <v/>
      </c>
      <c r="C1435" s="304" t="str">
        <f t="shared" ca="1" si="164"/>
        <v/>
      </c>
      <c r="D1435" s="192" t="str">
        <f t="shared" ca="1" si="165"/>
        <v/>
      </c>
      <c r="E1435" s="192" t="str">
        <f t="shared" ca="1" si="166"/>
        <v/>
      </c>
      <c r="F1435" s="193" t="str">
        <f t="shared" ca="1" si="167"/>
        <v/>
      </c>
      <c r="G1435" s="80" t="str">
        <f ca="1">IFERROR(IF(AND(ABS(SUMIFS(D$2:D1435,J$2:J1435,J1435)-SUMIFS(E$2:E1435,J$2:J1435,J1435)+VLOOKUP(J1435,Master!B$1:F$101,5,FALSE))&gt;1000,CD&lt;&gt;PD),"XXXXX",IFERROR(SUMIFS(D$2:D1435,J$2:J1435,J1435)-SUMIFS(E$2:E1435,J$2:J1435,J1435)+VLOOKUP(J1435,Master!B$1:F$101,5,FALSE),IF(H1435&gt;EOF,"","Balance"))),IF(H1435&gt;EOF,"","Balance"))</f>
        <v/>
      </c>
      <c r="H1435" s="265" t="str">
        <f ca="1">IFERROR(IF(COUNTIF(H$2:H1434,H1434)&gt;VLOOKUP(H1434,LC,2,FALSE),H1434+1,H1434),"")</f>
        <v/>
      </c>
      <c r="I1435" s="265" t="str">
        <f ca="1">IFERROR(VLOOKUP(H1435,IF(H1435=H1434,INDIRECT("JournalEntry!"&amp;JournalEntry!D$2214&amp;I1434+1&amp;JournalEntry!L$2214),INDIRECT("JournalEntry!"&amp;JournalEntry!C$2214)),2,FALSE),"")</f>
        <v/>
      </c>
      <c r="J1435" s="191" t="str">
        <f t="shared" ca="1" si="161"/>
        <v/>
      </c>
    </row>
    <row r="1436" spans="1:10">
      <c r="A1436" s="205" t="str">
        <f t="shared" ca="1" si="162"/>
        <v/>
      </c>
      <c r="B1436" s="203" t="str">
        <f t="shared" ca="1" si="163"/>
        <v/>
      </c>
      <c r="C1436" s="304" t="str">
        <f t="shared" ca="1" si="164"/>
        <v/>
      </c>
      <c r="D1436" s="192" t="str">
        <f t="shared" ca="1" si="165"/>
        <v/>
      </c>
      <c r="E1436" s="192" t="str">
        <f t="shared" ca="1" si="166"/>
        <v/>
      </c>
      <c r="F1436" s="193" t="str">
        <f t="shared" ca="1" si="167"/>
        <v/>
      </c>
      <c r="G1436" s="80" t="str">
        <f ca="1">IFERROR(IF(AND(ABS(SUMIFS(D$2:D1436,J$2:J1436,J1436)-SUMIFS(E$2:E1436,J$2:J1436,J1436)+VLOOKUP(J1436,Master!B$1:F$101,5,FALSE))&gt;1000,CD&lt;&gt;PD),"XXXXX",IFERROR(SUMIFS(D$2:D1436,J$2:J1436,J1436)-SUMIFS(E$2:E1436,J$2:J1436,J1436)+VLOOKUP(J1436,Master!B$1:F$101,5,FALSE),IF(H1436&gt;EOF,"","Balance"))),IF(H1436&gt;EOF,"","Balance"))</f>
        <v/>
      </c>
      <c r="H1436" s="265" t="str">
        <f ca="1">IFERROR(IF(COUNTIF(H$2:H1435,H1435)&gt;VLOOKUP(H1435,LC,2,FALSE),H1435+1,H1435),"")</f>
        <v/>
      </c>
      <c r="I1436" s="265" t="str">
        <f ca="1">IFERROR(VLOOKUP(H1436,IF(H1436=H1435,INDIRECT("JournalEntry!"&amp;JournalEntry!D$2214&amp;I1435+1&amp;JournalEntry!L$2214),INDIRECT("JournalEntry!"&amp;JournalEntry!C$2214)),2,FALSE),"")</f>
        <v/>
      </c>
      <c r="J1436" s="191" t="str">
        <f t="shared" ca="1" si="161"/>
        <v/>
      </c>
    </row>
    <row r="1437" spans="1:10">
      <c r="A1437" s="205" t="str">
        <f t="shared" ca="1" si="162"/>
        <v/>
      </c>
      <c r="B1437" s="203" t="str">
        <f t="shared" ca="1" si="163"/>
        <v/>
      </c>
      <c r="C1437" s="304" t="str">
        <f t="shared" ca="1" si="164"/>
        <v/>
      </c>
      <c r="D1437" s="192" t="str">
        <f t="shared" ca="1" si="165"/>
        <v/>
      </c>
      <c r="E1437" s="192" t="str">
        <f t="shared" ca="1" si="166"/>
        <v/>
      </c>
      <c r="F1437" s="193" t="str">
        <f t="shared" ca="1" si="167"/>
        <v/>
      </c>
      <c r="G1437" s="80" t="str">
        <f ca="1">IFERROR(IF(AND(ABS(SUMIFS(D$2:D1437,J$2:J1437,J1437)-SUMIFS(E$2:E1437,J$2:J1437,J1437)+VLOOKUP(J1437,Master!B$1:F$101,5,FALSE))&gt;1000,CD&lt;&gt;PD),"XXXXX",IFERROR(SUMIFS(D$2:D1437,J$2:J1437,J1437)-SUMIFS(E$2:E1437,J$2:J1437,J1437)+VLOOKUP(J1437,Master!B$1:F$101,5,FALSE),IF(H1437&gt;EOF,"","Balance"))),IF(H1437&gt;EOF,"","Balance"))</f>
        <v/>
      </c>
      <c r="H1437" s="265" t="str">
        <f ca="1">IFERROR(IF(COUNTIF(H$2:H1436,H1436)&gt;VLOOKUP(H1436,LC,2,FALSE),H1436+1,H1436),"")</f>
        <v/>
      </c>
      <c r="I1437" s="265" t="str">
        <f ca="1">IFERROR(VLOOKUP(H1437,IF(H1437=H1436,INDIRECT("JournalEntry!"&amp;JournalEntry!D$2214&amp;I1436+1&amp;JournalEntry!L$2214),INDIRECT("JournalEntry!"&amp;JournalEntry!C$2214)),2,FALSE),"")</f>
        <v/>
      </c>
      <c r="J1437" s="191" t="str">
        <f t="shared" ca="1" si="161"/>
        <v/>
      </c>
    </row>
    <row r="1438" spans="1:10">
      <c r="A1438" s="205" t="str">
        <f t="shared" ca="1" si="162"/>
        <v/>
      </c>
      <c r="B1438" s="203" t="str">
        <f t="shared" ca="1" si="163"/>
        <v/>
      </c>
      <c r="C1438" s="304" t="str">
        <f t="shared" ca="1" si="164"/>
        <v/>
      </c>
      <c r="D1438" s="192" t="str">
        <f t="shared" ca="1" si="165"/>
        <v/>
      </c>
      <c r="E1438" s="192" t="str">
        <f t="shared" ca="1" si="166"/>
        <v/>
      </c>
      <c r="F1438" s="193" t="str">
        <f t="shared" ca="1" si="167"/>
        <v/>
      </c>
      <c r="G1438" s="80" t="str">
        <f ca="1">IFERROR(IF(AND(ABS(SUMIFS(D$2:D1438,J$2:J1438,J1438)-SUMIFS(E$2:E1438,J$2:J1438,J1438)+VLOOKUP(J1438,Master!B$1:F$101,5,FALSE))&gt;1000,CD&lt;&gt;PD),"XXXXX",IFERROR(SUMIFS(D$2:D1438,J$2:J1438,J1438)-SUMIFS(E$2:E1438,J$2:J1438,J1438)+VLOOKUP(J1438,Master!B$1:F$101,5,FALSE),IF(H1438&gt;EOF,"","Balance"))),IF(H1438&gt;EOF,"","Balance"))</f>
        <v/>
      </c>
      <c r="H1438" s="265" t="str">
        <f ca="1">IFERROR(IF(COUNTIF(H$2:H1437,H1437)&gt;VLOOKUP(H1437,LC,2,FALSE),H1437+1,H1437),"")</f>
        <v/>
      </c>
      <c r="I1438" s="265" t="str">
        <f ca="1">IFERROR(VLOOKUP(H1438,IF(H1438=H1437,INDIRECT("JournalEntry!"&amp;JournalEntry!D$2214&amp;I1437+1&amp;JournalEntry!L$2214),INDIRECT("JournalEntry!"&amp;JournalEntry!C$2214)),2,FALSE),"")</f>
        <v/>
      </c>
      <c r="J1438" s="191" t="str">
        <f t="shared" ca="1" si="161"/>
        <v/>
      </c>
    </row>
    <row r="1439" spans="1:10">
      <c r="A1439" s="205" t="str">
        <f t="shared" ca="1" si="162"/>
        <v/>
      </c>
      <c r="B1439" s="203" t="str">
        <f t="shared" ca="1" si="163"/>
        <v/>
      </c>
      <c r="C1439" s="304" t="str">
        <f t="shared" ca="1" si="164"/>
        <v/>
      </c>
      <c r="D1439" s="192" t="str">
        <f t="shared" ca="1" si="165"/>
        <v/>
      </c>
      <c r="E1439" s="192" t="str">
        <f t="shared" ca="1" si="166"/>
        <v/>
      </c>
      <c r="F1439" s="193" t="str">
        <f t="shared" ca="1" si="167"/>
        <v/>
      </c>
      <c r="G1439" s="80" t="str">
        <f ca="1">IFERROR(IF(AND(ABS(SUMIFS(D$2:D1439,J$2:J1439,J1439)-SUMIFS(E$2:E1439,J$2:J1439,J1439)+VLOOKUP(J1439,Master!B$1:F$101,5,FALSE))&gt;1000,CD&lt;&gt;PD),"XXXXX",IFERROR(SUMIFS(D$2:D1439,J$2:J1439,J1439)-SUMIFS(E$2:E1439,J$2:J1439,J1439)+VLOOKUP(J1439,Master!B$1:F$101,5,FALSE),IF(H1439&gt;EOF,"","Balance"))),IF(H1439&gt;EOF,"","Balance"))</f>
        <v/>
      </c>
      <c r="H1439" s="265" t="str">
        <f ca="1">IFERROR(IF(COUNTIF(H$2:H1438,H1438)&gt;VLOOKUP(H1438,LC,2,FALSE),H1438+1,H1438),"")</f>
        <v/>
      </c>
      <c r="I1439" s="265" t="str">
        <f ca="1">IFERROR(VLOOKUP(H1439,IF(H1439=H1438,INDIRECT("JournalEntry!"&amp;JournalEntry!D$2214&amp;I1438+1&amp;JournalEntry!L$2214),INDIRECT("JournalEntry!"&amp;JournalEntry!C$2214)),2,FALSE),"")</f>
        <v/>
      </c>
      <c r="J1439" s="191" t="str">
        <f t="shared" ca="1" si="161"/>
        <v/>
      </c>
    </row>
    <row r="1440" spans="1:10">
      <c r="A1440" s="205" t="str">
        <f t="shared" ca="1" si="162"/>
        <v/>
      </c>
      <c r="B1440" s="203" t="str">
        <f t="shared" ca="1" si="163"/>
        <v/>
      </c>
      <c r="C1440" s="304" t="str">
        <f t="shared" ca="1" si="164"/>
        <v/>
      </c>
      <c r="D1440" s="192" t="str">
        <f t="shared" ca="1" si="165"/>
        <v/>
      </c>
      <c r="E1440" s="192" t="str">
        <f t="shared" ca="1" si="166"/>
        <v/>
      </c>
      <c r="F1440" s="193" t="str">
        <f t="shared" ca="1" si="167"/>
        <v/>
      </c>
      <c r="G1440" s="80" t="str">
        <f ca="1">IFERROR(IF(AND(ABS(SUMIFS(D$2:D1440,J$2:J1440,J1440)-SUMIFS(E$2:E1440,J$2:J1440,J1440)+VLOOKUP(J1440,Master!B$1:F$101,5,FALSE))&gt;1000,CD&lt;&gt;PD),"XXXXX",IFERROR(SUMIFS(D$2:D1440,J$2:J1440,J1440)-SUMIFS(E$2:E1440,J$2:J1440,J1440)+VLOOKUP(J1440,Master!B$1:F$101,5,FALSE),IF(H1440&gt;EOF,"","Balance"))),IF(H1440&gt;EOF,"","Balance"))</f>
        <v/>
      </c>
      <c r="H1440" s="265" t="str">
        <f ca="1">IFERROR(IF(COUNTIF(H$2:H1439,H1439)&gt;VLOOKUP(H1439,LC,2,FALSE),H1439+1,H1439),"")</f>
        <v/>
      </c>
      <c r="I1440" s="265" t="str">
        <f ca="1">IFERROR(VLOOKUP(H1440,IF(H1440=H1439,INDIRECT("JournalEntry!"&amp;JournalEntry!D$2214&amp;I1439+1&amp;JournalEntry!L$2214),INDIRECT("JournalEntry!"&amp;JournalEntry!C$2214)),2,FALSE),"")</f>
        <v/>
      </c>
      <c r="J1440" s="191" t="str">
        <f t="shared" ca="1" si="161"/>
        <v/>
      </c>
    </row>
    <row r="1441" spans="1:10">
      <c r="A1441" s="205" t="str">
        <f t="shared" ca="1" si="162"/>
        <v/>
      </c>
      <c r="B1441" s="203" t="str">
        <f t="shared" ca="1" si="163"/>
        <v/>
      </c>
      <c r="C1441" s="304" t="str">
        <f t="shared" ca="1" si="164"/>
        <v/>
      </c>
      <c r="D1441" s="192" t="str">
        <f t="shared" ca="1" si="165"/>
        <v/>
      </c>
      <c r="E1441" s="192" t="str">
        <f t="shared" ca="1" si="166"/>
        <v/>
      </c>
      <c r="F1441" s="193" t="str">
        <f t="shared" ca="1" si="167"/>
        <v/>
      </c>
      <c r="G1441" s="80" t="str">
        <f ca="1">IFERROR(IF(AND(ABS(SUMIFS(D$2:D1441,J$2:J1441,J1441)-SUMIFS(E$2:E1441,J$2:J1441,J1441)+VLOOKUP(J1441,Master!B$1:F$101,5,FALSE))&gt;1000,CD&lt;&gt;PD),"XXXXX",IFERROR(SUMIFS(D$2:D1441,J$2:J1441,J1441)-SUMIFS(E$2:E1441,J$2:J1441,J1441)+VLOOKUP(J1441,Master!B$1:F$101,5,FALSE),IF(H1441&gt;EOF,"","Balance"))),IF(H1441&gt;EOF,"","Balance"))</f>
        <v/>
      </c>
      <c r="H1441" s="265" t="str">
        <f ca="1">IFERROR(IF(COUNTIF(H$2:H1440,H1440)&gt;VLOOKUP(H1440,LC,2,FALSE),H1440+1,H1440),"")</f>
        <v/>
      </c>
      <c r="I1441" s="265" t="str">
        <f ca="1">IFERROR(VLOOKUP(H1441,IF(H1441=H1440,INDIRECT("JournalEntry!"&amp;JournalEntry!D$2214&amp;I1440+1&amp;JournalEntry!L$2214),INDIRECT("JournalEntry!"&amp;JournalEntry!C$2214)),2,FALSE),"")</f>
        <v/>
      </c>
      <c r="J1441" s="191" t="str">
        <f t="shared" ca="1" si="161"/>
        <v/>
      </c>
    </row>
    <row r="1442" spans="1:10">
      <c r="A1442" s="205" t="str">
        <f t="shared" ca="1" si="162"/>
        <v/>
      </c>
      <c r="B1442" s="203" t="str">
        <f t="shared" ca="1" si="163"/>
        <v/>
      </c>
      <c r="C1442" s="304" t="str">
        <f t="shared" ca="1" si="164"/>
        <v/>
      </c>
      <c r="D1442" s="192" t="str">
        <f t="shared" ca="1" si="165"/>
        <v/>
      </c>
      <c r="E1442" s="192" t="str">
        <f t="shared" ca="1" si="166"/>
        <v/>
      </c>
      <c r="F1442" s="193" t="str">
        <f t="shared" ca="1" si="167"/>
        <v/>
      </c>
      <c r="G1442" s="80" t="str">
        <f ca="1">IFERROR(IF(AND(ABS(SUMIFS(D$2:D1442,J$2:J1442,J1442)-SUMIFS(E$2:E1442,J$2:J1442,J1442)+VLOOKUP(J1442,Master!B$1:F$101,5,FALSE))&gt;1000,CD&lt;&gt;PD),"XXXXX",IFERROR(SUMIFS(D$2:D1442,J$2:J1442,J1442)-SUMIFS(E$2:E1442,J$2:J1442,J1442)+VLOOKUP(J1442,Master!B$1:F$101,5,FALSE),IF(H1442&gt;EOF,"","Balance"))),IF(H1442&gt;EOF,"","Balance"))</f>
        <v/>
      </c>
      <c r="H1442" s="265" t="str">
        <f ca="1">IFERROR(IF(COUNTIF(H$2:H1441,H1441)&gt;VLOOKUP(H1441,LC,2,FALSE),H1441+1,H1441),"")</f>
        <v/>
      </c>
      <c r="I1442" s="265" t="str">
        <f ca="1">IFERROR(VLOOKUP(H1442,IF(H1442=H1441,INDIRECT("JournalEntry!"&amp;JournalEntry!D$2214&amp;I1441+1&amp;JournalEntry!L$2214),INDIRECT("JournalEntry!"&amp;JournalEntry!C$2214)),2,FALSE),"")</f>
        <v/>
      </c>
      <c r="J1442" s="191" t="str">
        <f t="shared" ca="1" si="161"/>
        <v/>
      </c>
    </row>
    <row r="1443" spans="1:10">
      <c r="A1443" s="205" t="str">
        <f t="shared" ca="1" si="162"/>
        <v/>
      </c>
      <c r="B1443" s="203" t="str">
        <f t="shared" ca="1" si="163"/>
        <v/>
      </c>
      <c r="C1443" s="304" t="str">
        <f t="shared" ca="1" si="164"/>
        <v/>
      </c>
      <c r="D1443" s="192" t="str">
        <f t="shared" ca="1" si="165"/>
        <v/>
      </c>
      <c r="E1443" s="192" t="str">
        <f t="shared" ca="1" si="166"/>
        <v/>
      </c>
      <c r="F1443" s="193" t="str">
        <f t="shared" ca="1" si="167"/>
        <v/>
      </c>
      <c r="G1443" s="80" t="str">
        <f ca="1">IFERROR(IF(AND(ABS(SUMIFS(D$2:D1443,J$2:J1443,J1443)-SUMIFS(E$2:E1443,J$2:J1443,J1443)+VLOOKUP(J1443,Master!B$1:F$101,5,FALSE))&gt;1000,CD&lt;&gt;PD),"XXXXX",IFERROR(SUMIFS(D$2:D1443,J$2:J1443,J1443)-SUMIFS(E$2:E1443,J$2:J1443,J1443)+VLOOKUP(J1443,Master!B$1:F$101,5,FALSE),IF(H1443&gt;EOF,"","Balance"))),IF(H1443&gt;EOF,"","Balance"))</f>
        <v/>
      </c>
      <c r="H1443" s="265" t="str">
        <f ca="1">IFERROR(IF(COUNTIF(H$2:H1442,H1442)&gt;VLOOKUP(H1442,LC,2,FALSE),H1442+1,H1442),"")</f>
        <v/>
      </c>
      <c r="I1443" s="265" t="str">
        <f ca="1">IFERROR(VLOOKUP(H1443,IF(H1443=H1442,INDIRECT("JournalEntry!"&amp;JournalEntry!D$2214&amp;I1442+1&amp;JournalEntry!L$2214),INDIRECT("JournalEntry!"&amp;JournalEntry!C$2214)),2,FALSE),"")</f>
        <v/>
      </c>
      <c r="J1443" s="191" t="str">
        <f t="shared" ca="1" si="161"/>
        <v/>
      </c>
    </row>
    <row r="1444" spans="1:10">
      <c r="A1444" s="205" t="str">
        <f t="shared" ca="1" si="162"/>
        <v/>
      </c>
      <c r="B1444" s="203" t="str">
        <f t="shared" ca="1" si="163"/>
        <v/>
      </c>
      <c r="C1444" s="304" t="str">
        <f t="shared" ca="1" si="164"/>
        <v/>
      </c>
      <c r="D1444" s="192" t="str">
        <f t="shared" ca="1" si="165"/>
        <v/>
      </c>
      <c r="E1444" s="192" t="str">
        <f t="shared" ca="1" si="166"/>
        <v/>
      </c>
      <c r="F1444" s="193" t="str">
        <f t="shared" ca="1" si="167"/>
        <v/>
      </c>
      <c r="G1444" s="80" t="str">
        <f ca="1">IFERROR(IF(AND(ABS(SUMIFS(D$2:D1444,J$2:J1444,J1444)-SUMIFS(E$2:E1444,J$2:J1444,J1444)+VLOOKUP(J1444,Master!B$1:F$101,5,FALSE))&gt;1000,CD&lt;&gt;PD),"XXXXX",IFERROR(SUMIFS(D$2:D1444,J$2:J1444,J1444)-SUMIFS(E$2:E1444,J$2:J1444,J1444)+VLOOKUP(J1444,Master!B$1:F$101,5,FALSE),IF(H1444&gt;EOF,"","Balance"))),IF(H1444&gt;EOF,"","Balance"))</f>
        <v/>
      </c>
      <c r="H1444" s="265" t="str">
        <f ca="1">IFERROR(IF(COUNTIF(H$2:H1443,H1443)&gt;VLOOKUP(H1443,LC,2,FALSE),H1443+1,H1443),"")</f>
        <v/>
      </c>
      <c r="I1444" s="265" t="str">
        <f ca="1">IFERROR(VLOOKUP(H1444,IF(H1444=H1443,INDIRECT("JournalEntry!"&amp;JournalEntry!D$2214&amp;I1443+1&amp;JournalEntry!L$2214),INDIRECT("JournalEntry!"&amp;JournalEntry!C$2214)),2,FALSE),"")</f>
        <v/>
      </c>
      <c r="J1444" s="191" t="str">
        <f t="shared" ca="1" si="161"/>
        <v/>
      </c>
    </row>
    <row r="1445" spans="1:10">
      <c r="A1445" s="205" t="str">
        <f t="shared" ca="1" si="162"/>
        <v/>
      </c>
      <c r="B1445" s="203" t="str">
        <f t="shared" ca="1" si="163"/>
        <v/>
      </c>
      <c r="C1445" s="304" t="str">
        <f t="shared" ca="1" si="164"/>
        <v/>
      </c>
      <c r="D1445" s="192" t="str">
        <f t="shared" ca="1" si="165"/>
        <v/>
      </c>
      <c r="E1445" s="192" t="str">
        <f t="shared" ca="1" si="166"/>
        <v/>
      </c>
      <c r="F1445" s="193" t="str">
        <f t="shared" ca="1" si="167"/>
        <v/>
      </c>
      <c r="G1445" s="80" t="str">
        <f ca="1">IFERROR(IF(AND(ABS(SUMIFS(D$2:D1445,J$2:J1445,J1445)-SUMIFS(E$2:E1445,J$2:J1445,J1445)+VLOOKUP(J1445,Master!B$1:F$101,5,FALSE))&gt;1000,CD&lt;&gt;PD),"XXXXX",IFERROR(SUMIFS(D$2:D1445,J$2:J1445,J1445)-SUMIFS(E$2:E1445,J$2:J1445,J1445)+VLOOKUP(J1445,Master!B$1:F$101,5,FALSE),IF(H1445&gt;EOF,"","Balance"))),IF(H1445&gt;EOF,"","Balance"))</f>
        <v/>
      </c>
      <c r="H1445" s="265" t="str">
        <f ca="1">IFERROR(IF(COUNTIF(H$2:H1444,H1444)&gt;VLOOKUP(H1444,LC,2,FALSE),H1444+1,H1444),"")</f>
        <v/>
      </c>
      <c r="I1445" s="265" t="str">
        <f ca="1">IFERROR(VLOOKUP(H1445,IF(H1445=H1444,INDIRECT("JournalEntry!"&amp;JournalEntry!D$2214&amp;I1444+1&amp;JournalEntry!L$2214),INDIRECT("JournalEntry!"&amp;JournalEntry!C$2214)),2,FALSE),"")</f>
        <v/>
      </c>
      <c r="J1445" s="191" t="str">
        <f t="shared" ca="1" si="161"/>
        <v/>
      </c>
    </row>
    <row r="1446" spans="1:10">
      <c r="A1446" s="205" t="str">
        <f t="shared" ca="1" si="162"/>
        <v/>
      </c>
      <c r="B1446" s="203" t="str">
        <f t="shared" ca="1" si="163"/>
        <v/>
      </c>
      <c r="C1446" s="304" t="str">
        <f t="shared" ca="1" si="164"/>
        <v/>
      </c>
      <c r="D1446" s="192" t="str">
        <f t="shared" ca="1" si="165"/>
        <v/>
      </c>
      <c r="E1446" s="192" t="str">
        <f t="shared" ca="1" si="166"/>
        <v/>
      </c>
      <c r="F1446" s="193" t="str">
        <f t="shared" ca="1" si="167"/>
        <v/>
      </c>
      <c r="G1446" s="80" t="str">
        <f ca="1">IFERROR(IF(AND(ABS(SUMIFS(D$2:D1446,J$2:J1446,J1446)-SUMIFS(E$2:E1446,J$2:J1446,J1446)+VLOOKUP(J1446,Master!B$1:F$101,5,FALSE))&gt;1000,CD&lt;&gt;PD),"XXXXX",IFERROR(SUMIFS(D$2:D1446,J$2:J1446,J1446)-SUMIFS(E$2:E1446,J$2:J1446,J1446)+VLOOKUP(J1446,Master!B$1:F$101,5,FALSE),IF(H1446&gt;EOF,"","Balance"))),IF(H1446&gt;EOF,"","Balance"))</f>
        <v/>
      </c>
      <c r="H1446" s="265" t="str">
        <f ca="1">IFERROR(IF(COUNTIF(H$2:H1445,H1445)&gt;VLOOKUP(H1445,LC,2,FALSE),H1445+1,H1445),"")</f>
        <v/>
      </c>
      <c r="I1446" s="265" t="str">
        <f ca="1">IFERROR(VLOOKUP(H1446,IF(H1446=H1445,INDIRECT("JournalEntry!"&amp;JournalEntry!D$2214&amp;I1445+1&amp;JournalEntry!L$2214),INDIRECT("JournalEntry!"&amp;JournalEntry!C$2214)),2,FALSE),"")</f>
        <v/>
      </c>
      <c r="J1446" s="191" t="str">
        <f t="shared" ca="1" si="161"/>
        <v/>
      </c>
    </row>
    <row r="1447" spans="1:10">
      <c r="A1447" s="205" t="str">
        <f t="shared" ca="1" si="162"/>
        <v/>
      </c>
      <c r="B1447" s="203" t="str">
        <f t="shared" ca="1" si="163"/>
        <v/>
      </c>
      <c r="C1447" s="304" t="str">
        <f t="shared" ca="1" si="164"/>
        <v/>
      </c>
      <c r="D1447" s="192" t="str">
        <f t="shared" ca="1" si="165"/>
        <v/>
      </c>
      <c r="E1447" s="192" t="str">
        <f t="shared" ca="1" si="166"/>
        <v/>
      </c>
      <c r="F1447" s="193" t="str">
        <f t="shared" ca="1" si="167"/>
        <v/>
      </c>
      <c r="G1447" s="80" t="str">
        <f ca="1">IFERROR(IF(AND(ABS(SUMIFS(D$2:D1447,J$2:J1447,J1447)-SUMIFS(E$2:E1447,J$2:J1447,J1447)+VLOOKUP(J1447,Master!B$1:F$101,5,FALSE))&gt;1000,CD&lt;&gt;PD),"XXXXX",IFERROR(SUMIFS(D$2:D1447,J$2:J1447,J1447)-SUMIFS(E$2:E1447,J$2:J1447,J1447)+VLOOKUP(J1447,Master!B$1:F$101,5,FALSE),IF(H1447&gt;EOF,"","Balance"))),IF(H1447&gt;EOF,"","Balance"))</f>
        <v/>
      </c>
      <c r="H1447" s="265" t="str">
        <f ca="1">IFERROR(IF(COUNTIF(H$2:H1446,H1446)&gt;VLOOKUP(H1446,LC,2,FALSE),H1446+1,H1446),"")</f>
        <v/>
      </c>
      <c r="I1447" s="265" t="str">
        <f ca="1">IFERROR(VLOOKUP(H1447,IF(H1447=H1446,INDIRECT("JournalEntry!"&amp;JournalEntry!D$2214&amp;I1446+1&amp;JournalEntry!L$2214),INDIRECT("JournalEntry!"&amp;JournalEntry!C$2214)),2,FALSE),"")</f>
        <v/>
      </c>
      <c r="J1447" s="191" t="str">
        <f t="shared" ca="1" si="161"/>
        <v/>
      </c>
    </row>
    <row r="1448" spans="1:10">
      <c r="A1448" s="205" t="str">
        <f t="shared" ca="1" si="162"/>
        <v/>
      </c>
      <c r="B1448" s="203" t="str">
        <f t="shared" ca="1" si="163"/>
        <v/>
      </c>
      <c r="C1448" s="304" t="str">
        <f t="shared" ca="1" si="164"/>
        <v/>
      </c>
      <c r="D1448" s="192" t="str">
        <f t="shared" ca="1" si="165"/>
        <v/>
      </c>
      <c r="E1448" s="192" t="str">
        <f t="shared" ca="1" si="166"/>
        <v/>
      </c>
      <c r="F1448" s="193" t="str">
        <f t="shared" ca="1" si="167"/>
        <v/>
      </c>
      <c r="G1448" s="80" t="str">
        <f ca="1">IFERROR(IF(AND(ABS(SUMIFS(D$2:D1448,J$2:J1448,J1448)-SUMIFS(E$2:E1448,J$2:J1448,J1448)+VLOOKUP(J1448,Master!B$1:F$101,5,FALSE))&gt;1000,CD&lt;&gt;PD),"XXXXX",IFERROR(SUMIFS(D$2:D1448,J$2:J1448,J1448)-SUMIFS(E$2:E1448,J$2:J1448,J1448)+VLOOKUP(J1448,Master!B$1:F$101,5,FALSE),IF(H1448&gt;EOF,"","Balance"))),IF(H1448&gt;EOF,"","Balance"))</f>
        <v/>
      </c>
      <c r="H1448" s="265" t="str">
        <f ca="1">IFERROR(IF(COUNTIF(H$2:H1447,H1447)&gt;VLOOKUP(H1447,LC,2,FALSE),H1447+1,H1447),"")</f>
        <v/>
      </c>
      <c r="I1448" s="265" t="str">
        <f ca="1">IFERROR(VLOOKUP(H1448,IF(H1448=H1447,INDIRECT("JournalEntry!"&amp;JournalEntry!D$2214&amp;I1447+1&amp;JournalEntry!L$2214),INDIRECT("JournalEntry!"&amp;JournalEntry!C$2214)),2,FALSE),"")</f>
        <v/>
      </c>
      <c r="J1448" s="191" t="str">
        <f t="shared" ca="1" si="161"/>
        <v/>
      </c>
    </row>
    <row r="1449" spans="1:10">
      <c r="A1449" s="205" t="str">
        <f t="shared" ca="1" si="162"/>
        <v/>
      </c>
      <c r="B1449" s="203" t="str">
        <f t="shared" ca="1" si="163"/>
        <v/>
      </c>
      <c r="C1449" s="304" t="str">
        <f t="shared" ca="1" si="164"/>
        <v/>
      </c>
      <c r="D1449" s="192" t="str">
        <f t="shared" ca="1" si="165"/>
        <v/>
      </c>
      <c r="E1449" s="192" t="str">
        <f t="shared" ca="1" si="166"/>
        <v/>
      </c>
      <c r="F1449" s="193" t="str">
        <f t="shared" ca="1" si="167"/>
        <v/>
      </c>
      <c r="G1449" s="80" t="str">
        <f ca="1">IFERROR(IF(AND(ABS(SUMIFS(D$2:D1449,J$2:J1449,J1449)-SUMIFS(E$2:E1449,J$2:J1449,J1449)+VLOOKUP(J1449,Master!B$1:F$101,5,FALSE))&gt;1000,CD&lt;&gt;PD),"XXXXX",IFERROR(SUMIFS(D$2:D1449,J$2:J1449,J1449)-SUMIFS(E$2:E1449,J$2:J1449,J1449)+VLOOKUP(J1449,Master!B$1:F$101,5,FALSE),IF(H1449&gt;EOF,"","Balance"))),IF(H1449&gt;EOF,"","Balance"))</f>
        <v/>
      </c>
      <c r="H1449" s="265" t="str">
        <f ca="1">IFERROR(IF(COUNTIF(H$2:H1448,H1448)&gt;VLOOKUP(H1448,LC,2,FALSE),H1448+1,H1448),"")</f>
        <v/>
      </c>
      <c r="I1449" s="265" t="str">
        <f ca="1">IFERROR(VLOOKUP(H1449,IF(H1449=H1448,INDIRECT("JournalEntry!"&amp;JournalEntry!D$2214&amp;I1448+1&amp;JournalEntry!L$2214),INDIRECT("JournalEntry!"&amp;JournalEntry!C$2214)),2,FALSE),"")</f>
        <v/>
      </c>
      <c r="J1449" s="191" t="str">
        <f t="shared" ca="1" si="161"/>
        <v/>
      </c>
    </row>
    <row r="1450" spans="1:10">
      <c r="A1450" s="205" t="str">
        <f t="shared" ca="1" si="162"/>
        <v/>
      </c>
      <c r="B1450" s="203" t="str">
        <f t="shared" ca="1" si="163"/>
        <v/>
      </c>
      <c r="C1450" s="304" t="str">
        <f t="shared" ca="1" si="164"/>
        <v/>
      </c>
      <c r="D1450" s="192" t="str">
        <f t="shared" ca="1" si="165"/>
        <v/>
      </c>
      <c r="E1450" s="192" t="str">
        <f t="shared" ca="1" si="166"/>
        <v/>
      </c>
      <c r="F1450" s="193" t="str">
        <f t="shared" ca="1" si="167"/>
        <v/>
      </c>
      <c r="G1450" s="80" t="str">
        <f ca="1">IFERROR(IF(AND(ABS(SUMIFS(D$2:D1450,J$2:J1450,J1450)-SUMIFS(E$2:E1450,J$2:J1450,J1450)+VLOOKUP(J1450,Master!B$1:F$101,5,FALSE))&gt;1000,CD&lt;&gt;PD),"XXXXX",IFERROR(SUMIFS(D$2:D1450,J$2:J1450,J1450)-SUMIFS(E$2:E1450,J$2:J1450,J1450)+VLOOKUP(J1450,Master!B$1:F$101,5,FALSE),IF(H1450&gt;EOF,"","Balance"))),IF(H1450&gt;EOF,"","Balance"))</f>
        <v/>
      </c>
      <c r="H1450" s="265" t="str">
        <f ca="1">IFERROR(IF(COUNTIF(H$2:H1449,H1449)&gt;VLOOKUP(H1449,LC,2,FALSE),H1449+1,H1449),"")</f>
        <v/>
      </c>
      <c r="I1450" s="265" t="str">
        <f ca="1">IFERROR(VLOOKUP(H1450,IF(H1450=H1449,INDIRECT("JournalEntry!"&amp;JournalEntry!D$2214&amp;I1449+1&amp;JournalEntry!L$2214),INDIRECT("JournalEntry!"&amp;JournalEntry!C$2214)),2,FALSE),"")</f>
        <v/>
      </c>
      <c r="J1450" s="191" t="str">
        <f t="shared" ca="1" si="161"/>
        <v/>
      </c>
    </row>
    <row r="1451" spans="1:10">
      <c r="A1451" s="205" t="str">
        <f t="shared" ca="1" si="162"/>
        <v/>
      </c>
      <c r="B1451" s="203" t="str">
        <f t="shared" ca="1" si="163"/>
        <v/>
      </c>
      <c r="C1451" s="304" t="str">
        <f t="shared" ca="1" si="164"/>
        <v/>
      </c>
      <c r="D1451" s="192" t="str">
        <f t="shared" ca="1" si="165"/>
        <v/>
      </c>
      <c r="E1451" s="192" t="str">
        <f t="shared" ca="1" si="166"/>
        <v/>
      </c>
      <c r="F1451" s="193" t="str">
        <f t="shared" ca="1" si="167"/>
        <v/>
      </c>
      <c r="G1451" s="80" t="str">
        <f ca="1">IFERROR(IF(AND(ABS(SUMIFS(D$2:D1451,J$2:J1451,J1451)-SUMIFS(E$2:E1451,J$2:J1451,J1451)+VLOOKUP(J1451,Master!B$1:F$101,5,FALSE))&gt;1000,CD&lt;&gt;PD),"XXXXX",IFERROR(SUMIFS(D$2:D1451,J$2:J1451,J1451)-SUMIFS(E$2:E1451,J$2:J1451,J1451)+VLOOKUP(J1451,Master!B$1:F$101,5,FALSE),IF(H1451&gt;EOF,"","Balance"))),IF(H1451&gt;EOF,"","Balance"))</f>
        <v/>
      </c>
      <c r="H1451" s="265" t="str">
        <f ca="1">IFERROR(IF(COUNTIF(H$2:H1450,H1450)&gt;VLOOKUP(H1450,LC,2,FALSE),H1450+1,H1450),"")</f>
        <v/>
      </c>
      <c r="I1451" s="265" t="str">
        <f ca="1">IFERROR(VLOOKUP(H1451,IF(H1451=H1450,INDIRECT("JournalEntry!"&amp;JournalEntry!D$2214&amp;I1450+1&amp;JournalEntry!L$2214),INDIRECT("JournalEntry!"&amp;JournalEntry!C$2214)),2,FALSE),"")</f>
        <v/>
      </c>
      <c r="J1451" s="191" t="str">
        <f t="shared" ca="1" si="161"/>
        <v/>
      </c>
    </row>
    <row r="1452" spans="1:10">
      <c r="A1452" s="205" t="str">
        <f t="shared" ca="1" si="162"/>
        <v/>
      </c>
      <c r="B1452" s="203" t="str">
        <f t="shared" ca="1" si="163"/>
        <v/>
      </c>
      <c r="C1452" s="304" t="str">
        <f t="shared" ca="1" si="164"/>
        <v/>
      </c>
      <c r="D1452" s="192" t="str">
        <f t="shared" ca="1" si="165"/>
        <v/>
      </c>
      <c r="E1452" s="192" t="str">
        <f t="shared" ca="1" si="166"/>
        <v/>
      </c>
      <c r="F1452" s="193" t="str">
        <f t="shared" ca="1" si="167"/>
        <v/>
      </c>
      <c r="G1452" s="80" t="str">
        <f ca="1">IFERROR(IF(AND(ABS(SUMIFS(D$2:D1452,J$2:J1452,J1452)-SUMIFS(E$2:E1452,J$2:J1452,J1452)+VLOOKUP(J1452,Master!B$1:F$101,5,FALSE))&gt;1000,CD&lt;&gt;PD),"XXXXX",IFERROR(SUMIFS(D$2:D1452,J$2:J1452,J1452)-SUMIFS(E$2:E1452,J$2:J1452,J1452)+VLOOKUP(J1452,Master!B$1:F$101,5,FALSE),IF(H1452&gt;EOF,"","Balance"))),IF(H1452&gt;EOF,"","Balance"))</f>
        <v/>
      </c>
      <c r="H1452" s="265" t="str">
        <f ca="1">IFERROR(IF(COUNTIF(H$2:H1451,H1451)&gt;VLOOKUP(H1451,LC,2,FALSE),H1451+1,H1451),"")</f>
        <v/>
      </c>
      <c r="I1452" s="265" t="str">
        <f ca="1">IFERROR(VLOOKUP(H1452,IF(H1452=H1451,INDIRECT("JournalEntry!"&amp;JournalEntry!D$2214&amp;I1451+1&amp;JournalEntry!L$2214),INDIRECT("JournalEntry!"&amp;JournalEntry!C$2214)),2,FALSE),"")</f>
        <v/>
      </c>
      <c r="J1452" s="191" t="str">
        <f t="shared" ca="1" si="161"/>
        <v/>
      </c>
    </row>
    <row r="1453" spans="1:10">
      <c r="A1453" s="205" t="str">
        <f t="shared" ca="1" si="162"/>
        <v/>
      </c>
      <c r="B1453" s="203" t="str">
        <f t="shared" ca="1" si="163"/>
        <v/>
      </c>
      <c r="C1453" s="304" t="str">
        <f t="shared" ca="1" si="164"/>
        <v/>
      </c>
      <c r="D1453" s="192" t="str">
        <f t="shared" ca="1" si="165"/>
        <v/>
      </c>
      <c r="E1453" s="192" t="str">
        <f t="shared" ca="1" si="166"/>
        <v/>
      </c>
      <c r="F1453" s="193" t="str">
        <f t="shared" ca="1" si="167"/>
        <v/>
      </c>
      <c r="G1453" s="80" t="str">
        <f ca="1">IFERROR(IF(AND(ABS(SUMIFS(D$2:D1453,J$2:J1453,J1453)-SUMIFS(E$2:E1453,J$2:J1453,J1453)+VLOOKUP(J1453,Master!B$1:F$101,5,FALSE))&gt;1000,CD&lt;&gt;PD),"XXXXX",IFERROR(SUMIFS(D$2:D1453,J$2:J1453,J1453)-SUMIFS(E$2:E1453,J$2:J1453,J1453)+VLOOKUP(J1453,Master!B$1:F$101,5,FALSE),IF(H1453&gt;EOF,"","Balance"))),IF(H1453&gt;EOF,"","Balance"))</f>
        <v/>
      </c>
      <c r="H1453" s="265" t="str">
        <f ca="1">IFERROR(IF(COUNTIF(H$2:H1452,H1452)&gt;VLOOKUP(H1452,LC,2,FALSE),H1452+1,H1452),"")</f>
        <v/>
      </c>
      <c r="I1453" s="265" t="str">
        <f ca="1">IFERROR(VLOOKUP(H1453,IF(H1453=H1452,INDIRECT("JournalEntry!"&amp;JournalEntry!D$2214&amp;I1452+1&amp;JournalEntry!L$2214),INDIRECT("JournalEntry!"&amp;JournalEntry!C$2214)),2,FALSE),"")</f>
        <v/>
      </c>
      <c r="J1453" s="191" t="str">
        <f t="shared" ca="1" si="161"/>
        <v/>
      </c>
    </row>
    <row r="1454" spans="1:10">
      <c r="A1454" s="205" t="str">
        <f t="shared" ca="1" si="162"/>
        <v/>
      </c>
      <c r="B1454" s="203" t="str">
        <f t="shared" ca="1" si="163"/>
        <v/>
      </c>
      <c r="C1454" s="304" t="str">
        <f t="shared" ca="1" si="164"/>
        <v/>
      </c>
      <c r="D1454" s="192" t="str">
        <f t="shared" ca="1" si="165"/>
        <v/>
      </c>
      <c r="E1454" s="192" t="str">
        <f t="shared" ca="1" si="166"/>
        <v/>
      </c>
      <c r="F1454" s="193" t="str">
        <f t="shared" ca="1" si="167"/>
        <v/>
      </c>
      <c r="G1454" s="80" t="str">
        <f ca="1">IFERROR(IF(AND(ABS(SUMIFS(D$2:D1454,J$2:J1454,J1454)-SUMIFS(E$2:E1454,J$2:J1454,J1454)+VLOOKUP(J1454,Master!B$1:F$101,5,FALSE))&gt;1000,CD&lt;&gt;PD),"XXXXX",IFERROR(SUMIFS(D$2:D1454,J$2:J1454,J1454)-SUMIFS(E$2:E1454,J$2:J1454,J1454)+VLOOKUP(J1454,Master!B$1:F$101,5,FALSE),IF(H1454&gt;EOF,"","Balance"))),IF(H1454&gt;EOF,"","Balance"))</f>
        <v/>
      </c>
      <c r="H1454" s="265" t="str">
        <f ca="1">IFERROR(IF(COUNTIF(H$2:H1453,H1453)&gt;VLOOKUP(H1453,LC,2,FALSE),H1453+1,H1453),"")</f>
        <v/>
      </c>
      <c r="I1454" s="265" t="str">
        <f ca="1">IFERROR(VLOOKUP(H1454,IF(H1454=H1453,INDIRECT("JournalEntry!"&amp;JournalEntry!D$2214&amp;I1453+1&amp;JournalEntry!L$2214),INDIRECT("JournalEntry!"&amp;JournalEntry!C$2214)),2,FALSE),"")</f>
        <v/>
      </c>
      <c r="J1454" s="191" t="str">
        <f t="shared" ca="1" si="161"/>
        <v/>
      </c>
    </row>
    <row r="1455" spans="1:10">
      <c r="A1455" s="205" t="str">
        <f t="shared" ca="1" si="162"/>
        <v/>
      </c>
      <c r="B1455" s="203" t="str">
        <f t="shared" ca="1" si="163"/>
        <v/>
      </c>
      <c r="C1455" s="304" t="str">
        <f t="shared" ca="1" si="164"/>
        <v/>
      </c>
      <c r="D1455" s="192" t="str">
        <f t="shared" ca="1" si="165"/>
        <v/>
      </c>
      <c r="E1455" s="192" t="str">
        <f t="shared" ca="1" si="166"/>
        <v/>
      </c>
      <c r="F1455" s="193" t="str">
        <f t="shared" ca="1" si="167"/>
        <v/>
      </c>
      <c r="G1455" s="80" t="str">
        <f ca="1">IFERROR(IF(AND(ABS(SUMIFS(D$2:D1455,J$2:J1455,J1455)-SUMIFS(E$2:E1455,J$2:J1455,J1455)+VLOOKUP(J1455,Master!B$1:F$101,5,FALSE))&gt;1000,CD&lt;&gt;PD),"XXXXX",IFERROR(SUMIFS(D$2:D1455,J$2:J1455,J1455)-SUMIFS(E$2:E1455,J$2:J1455,J1455)+VLOOKUP(J1455,Master!B$1:F$101,5,FALSE),IF(H1455&gt;EOF,"","Balance"))),IF(H1455&gt;EOF,"","Balance"))</f>
        <v/>
      </c>
      <c r="H1455" s="265" t="str">
        <f ca="1">IFERROR(IF(COUNTIF(H$2:H1454,H1454)&gt;VLOOKUP(H1454,LC,2,FALSE),H1454+1,H1454),"")</f>
        <v/>
      </c>
      <c r="I1455" s="265" t="str">
        <f ca="1">IFERROR(VLOOKUP(H1455,IF(H1455=H1454,INDIRECT("JournalEntry!"&amp;JournalEntry!D$2214&amp;I1454+1&amp;JournalEntry!L$2214),INDIRECT("JournalEntry!"&amp;JournalEntry!C$2214)),2,FALSE),"")</f>
        <v/>
      </c>
      <c r="J1455" s="191" t="str">
        <f t="shared" ca="1" si="161"/>
        <v/>
      </c>
    </row>
    <row r="1456" spans="1:10">
      <c r="A1456" s="205" t="str">
        <f t="shared" ca="1" si="162"/>
        <v/>
      </c>
      <c r="B1456" s="203" t="str">
        <f t="shared" ca="1" si="163"/>
        <v/>
      </c>
      <c r="C1456" s="304" t="str">
        <f t="shared" ca="1" si="164"/>
        <v/>
      </c>
      <c r="D1456" s="192" t="str">
        <f t="shared" ca="1" si="165"/>
        <v/>
      </c>
      <c r="E1456" s="192" t="str">
        <f t="shared" ca="1" si="166"/>
        <v/>
      </c>
      <c r="F1456" s="193" t="str">
        <f t="shared" ca="1" si="167"/>
        <v/>
      </c>
      <c r="G1456" s="80" t="str">
        <f ca="1">IFERROR(IF(AND(ABS(SUMIFS(D$2:D1456,J$2:J1456,J1456)-SUMIFS(E$2:E1456,J$2:J1456,J1456)+VLOOKUP(J1456,Master!B$1:F$101,5,FALSE))&gt;1000,CD&lt;&gt;PD),"XXXXX",IFERROR(SUMIFS(D$2:D1456,J$2:J1456,J1456)-SUMIFS(E$2:E1456,J$2:J1456,J1456)+VLOOKUP(J1456,Master!B$1:F$101,5,FALSE),IF(H1456&gt;EOF,"","Balance"))),IF(H1456&gt;EOF,"","Balance"))</f>
        <v/>
      </c>
      <c r="H1456" s="265" t="str">
        <f ca="1">IFERROR(IF(COUNTIF(H$2:H1455,H1455)&gt;VLOOKUP(H1455,LC,2,FALSE),H1455+1,H1455),"")</f>
        <v/>
      </c>
      <c r="I1456" s="265" t="str">
        <f ca="1">IFERROR(VLOOKUP(H1456,IF(H1456=H1455,INDIRECT("JournalEntry!"&amp;JournalEntry!D$2214&amp;I1455+1&amp;JournalEntry!L$2214),INDIRECT("JournalEntry!"&amp;JournalEntry!C$2214)),2,FALSE),"")</f>
        <v/>
      </c>
      <c r="J1456" s="191" t="str">
        <f t="shared" ca="1" si="161"/>
        <v/>
      </c>
    </row>
    <row r="1457" spans="1:10">
      <c r="A1457" s="205" t="str">
        <f t="shared" ca="1" si="162"/>
        <v/>
      </c>
      <c r="B1457" s="203" t="str">
        <f t="shared" ca="1" si="163"/>
        <v/>
      </c>
      <c r="C1457" s="304" t="str">
        <f t="shared" ca="1" si="164"/>
        <v/>
      </c>
      <c r="D1457" s="192" t="str">
        <f t="shared" ca="1" si="165"/>
        <v/>
      </c>
      <c r="E1457" s="192" t="str">
        <f t="shared" ca="1" si="166"/>
        <v/>
      </c>
      <c r="F1457" s="193" t="str">
        <f t="shared" ca="1" si="167"/>
        <v/>
      </c>
      <c r="G1457" s="80" t="str">
        <f ca="1">IFERROR(IF(AND(ABS(SUMIFS(D$2:D1457,J$2:J1457,J1457)-SUMIFS(E$2:E1457,J$2:J1457,J1457)+VLOOKUP(J1457,Master!B$1:F$101,5,FALSE))&gt;1000,CD&lt;&gt;PD),"XXXXX",IFERROR(SUMIFS(D$2:D1457,J$2:J1457,J1457)-SUMIFS(E$2:E1457,J$2:J1457,J1457)+VLOOKUP(J1457,Master!B$1:F$101,5,FALSE),IF(H1457&gt;EOF,"","Balance"))),IF(H1457&gt;EOF,"","Balance"))</f>
        <v/>
      </c>
      <c r="H1457" s="265" t="str">
        <f ca="1">IFERROR(IF(COUNTIF(H$2:H1456,H1456)&gt;VLOOKUP(H1456,LC,2,FALSE),H1456+1,H1456),"")</f>
        <v/>
      </c>
      <c r="I1457" s="265" t="str">
        <f ca="1">IFERROR(VLOOKUP(H1457,IF(H1457=H1456,INDIRECT("JournalEntry!"&amp;JournalEntry!D$2214&amp;I1456+1&amp;JournalEntry!L$2214),INDIRECT("JournalEntry!"&amp;JournalEntry!C$2214)),2,FALSE),"")</f>
        <v/>
      </c>
      <c r="J1457" s="191" t="str">
        <f t="shared" ca="1" si="161"/>
        <v/>
      </c>
    </row>
    <row r="1458" spans="1:10">
      <c r="A1458" s="205" t="str">
        <f t="shared" ca="1" si="162"/>
        <v/>
      </c>
      <c r="B1458" s="203" t="str">
        <f t="shared" ca="1" si="163"/>
        <v/>
      </c>
      <c r="C1458" s="304" t="str">
        <f t="shared" ca="1" si="164"/>
        <v/>
      </c>
      <c r="D1458" s="192" t="str">
        <f t="shared" ca="1" si="165"/>
        <v/>
      </c>
      <c r="E1458" s="192" t="str">
        <f t="shared" ca="1" si="166"/>
        <v/>
      </c>
      <c r="F1458" s="193" t="str">
        <f t="shared" ca="1" si="167"/>
        <v/>
      </c>
      <c r="G1458" s="80" t="str">
        <f ca="1">IFERROR(IF(AND(ABS(SUMIFS(D$2:D1458,J$2:J1458,J1458)-SUMIFS(E$2:E1458,J$2:J1458,J1458)+VLOOKUP(J1458,Master!B$1:F$101,5,FALSE))&gt;1000,CD&lt;&gt;PD),"XXXXX",IFERROR(SUMIFS(D$2:D1458,J$2:J1458,J1458)-SUMIFS(E$2:E1458,J$2:J1458,J1458)+VLOOKUP(J1458,Master!B$1:F$101,5,FALSE),IF(H1458&gt;EOF,"","Balance"))),IF(H1458&gt;EOF,"","Balance"))</f>
        <v/>
      </c>
      <c r="H1458" s="265" t="str">
        <f ca="1">IFERROR(IF(COUNTIF(H$2:H1457,H1457)&gt;VLOOKUP(H1457,LC,2,FALSE),H1457+1,H1457),"")</f>
        <v/>
      </c>
      <c r="I1458" s="265" t="str">
        <f ca="1">IFERROR(VLOOKUP(H1458,IF(H1458=H1457,INDIRECT("JournalEntry!"&amp;JournalEntry!D$2214&amp;I1457+1&amp;JournalEntry!L$2214),INDIRECT("JournalEntry!"&amp;JournalEntry!C$2214)),2,FALSE),"")</f>
        <v/>
      </c>
      <c r="J1458" s="191" t="str">
        <f t="shared" ca="1" si="161"/>
        <v/>
      </c>
    </row>
    <row r="1459" spans="1:10">
      <c r="A1459" s="205" t="str">
        <f t="shared" ca="1" si="162"/>
        <v/>
      </c>
      <c r="B1459" s="203" t="str">
        <f t="shared" ca="1" si="163"/>
        <v/>
      </c>
      <c r="C1459" s="304" t="str">
        <f t="shared" ca="1" si="164"/>
        <v/>
      </c>
      <c r="D1459" s="192" t="str">
        <f t="shared" ca="1" si="165"/>
        <v/>
      </c>
      <c r="E1459" s="192" t="str">
        <f t="shared" ca="1" si="166"/>
        <v/>
      </c>
      <c r="F1459" s="193" t="str">
        <f t="shared" ca="1" si="167"/>
        <v/>
      </c>
      <c r="G1459" s="80" t="str">
        <f ca="1">IFERROR(IF(AND(ABS(SUMIFS(D$2:D1459,J$2:J1459,J1459)-SUMIFS(E$2:E1459,J$2:J1459,J1459)+VLOOKUP(J1459,Master!B$1:F$101,5,FALSE))&gt;1000,CD&lt;&gt;PD),"XXXXX",IFERROR(SUMIFS(D$2:D1459,J$2:J1459,J1459)-SUMIFS(E$2:E1459,J$2:J1459,J1459)+VLOOKUP(J1459,Master!B$1:F$101,5,FALSE),IF(H1459&gt;EOF,"","Balance"))),IF(H1459&gt;EOF,"","Balance"))</f>
        <v/>
      </c>
      <c r="H1459" s="265" t="str">
        <f ca="1">IFERROR(IF(COUNTIF(H$2:H1458,H1458)&gt;VLOOKUP(H1458,LC,2,FALSE),H1458+1,H1458),"")</f>
        <v/>
      </c>
      <c r="I1459" s="265" t="str">
        <f ca="1">IFERROR(VLOOKUP(H1459,IF(H1459=H1458,INDIRECT("JournalEntry!"&amp;JournalEntry!D$2214&amp;I1458+1&amp;JournalEntry!L$2214),INDIRECT("JournalEntry!"&amp;JournalEntry!C$2214)),2,FALSE),"")</f>
        <v/>
      </c>
      <c r="J1459" s="191" t="str">
        <f t="shared" ca="1" si="161"/>
        <v/>
      </c>
    </row>
    <row r="1460" spans="1:10">
      <c r="A1460" s="205" t="str">
        <f t="shared" ca="1" si="162"/>
        <v/>
      </c>
      <c r="B1460" s="203" t="str">
        <f t="shared" ca="1" si="163"/>
        <v/>
      </c>
      <c r="C1460" s="304" t="str">
        <f t="shared" ca="1" si="164"/>
        <v/>
      </c>
      <c r="D1460" s="192" t="str">
        <f t="shared" ca="1" si="165"/>
        <v/>
      </c>
      <c r="E1460" s="192" t="str">
        <f t="shared" ca="1" si="166"/>
        <v/>
      </c>
      <c r="F1460" s="193" t="str">
        <f t="shared" ca="1" si="167"/>
        <v/>
      </c>
      <c r="G1460" s="80" t="str">
        <f ca="1">IFERROR(IF(AND(ABS(SUMIFS(D$2:D1460,J$2:J1460,J1460)-SUMIFS(E$2:E1460,J$2:J1460,J1460)+VLOOKUP(J1460,Master!B$1:F$101,5,FALSE))&gt;1000,CD&lt;&gt;PD),"XXXXX",IFERROR(SUMIFS(D$2:D1460,J$2:J1460,J1460)-SUMIFS(E$2:E1460,J$2:J1460,J1460)+VLOOKUP(J1460,Master!B$1:F$101,5,FALSE),IF(H1460&gt;EOF,"","Balance"))),IF(H1460&gt;EOF,"","Balance"))</f>
        <v/>
      </c>
      <c r="H1460" s="265" t="str">
        <f ca="1">IFERROR(IF(COUNTIF(H$2:H1459,H1459)&gt;VLOOKUP(H1459,LC,2,FALSE),H1459+1,H1459),"")</f>
        <v/>
      </c>
      <c r="I1460" s="265" t="str">
        <f ca="1">IFERROR(VLOOKUP(H1460,IF(H1460=H1459,INDIRECT("JournalEntry!"&amp;JournalEntry!D$2214&amp;I1459+1&amp;JournalEntry!L$2214),INDIRECT("JournalEntry!"&amp;JournalEntry!C$2214)),2,FALSE),"")</f>
        <v/>
      </c>
      <c r="J1460" s="191" t="str">
        <f t="shared" ca="1" si="161"/>
        <v/>
      </c>
    </row>
    <row r="1461" spans="1:10">
      <c r="A1461" s="205" t="str">
        <f t="shared" ca="1" si="162"/>
        <v/>
      </c>
      <c r="B1461" s="203" t="str">
        <f t="shared" ca="1" si="163"/>
        <v/>
      </c>
      <c r="C1461" s="304" t="str">
        <f t="shared" ca="1" si="164"/>
        <v/>
      </c>
      <c r="D1461" s="192" t="str">
        <f t="shared" ca="1" si="165"/>
        <v/>
      </c>
      <c r="E1461" s="192" t="str">
        <f t="shared" ca="1" si="166"/>
        <v/>
      </c>
      <c r="F1461" s="193" t="str">
        <f t="shared" ca="1" si="167"/>
        <v/>
      </c>
      <c r="G1461" s="80" t="str">
        <f ca="1">IFERROR(IF(AND(ABS(SUMIFS(D$2:D1461,J$2:J1461,J1461)-SUMIFS(E$2:E1461,J$2:J1461,J1461)+VLOOKUP(J1461,Master!B$1:F$101,5,FALSE))&gt;1000,CD&lt;&gt;PD),"XXXXX",IFERROR(SUMIFS(D$2:D1461,J$2:J1461,J1461)-SUMIFS(E$2:E1461,J$2:J1461,J1461)+VLOOKUP(J1461,Master!B$1:F$101,5,FALSE),IF(H1461&gt;EOF,"","Balance"))),IF(H1461&gt;EOF,"","Balance"))</f>
        <v/>
      </c>
      <c r="H1461" s="265" t="str">
        <f ca="1">IFERROR(IF(COUNTIF(H$2:H1460,H1460)&gt;VLOOKUP(H1460,LC,2,FALSE),H1460+1,H1460),"")</f>
        <v/>
      </c>
      <c r="I1461" s="265" t="str">
        <f ca="1">IFERROR(VLOOKUP(H1461,IF(H1461=H1460,INDIRECT("JournalEntry!"&amp;JournalEntry!D$2214&amp;I1460+1&amp;JournalEntry!L$2214),INDIRECT("JournalEntry!"&amp;JournalEntry!C$2214)),2,FALSE),"")</f>
        <v/>
      </c>
      <c r="J1461" s="191" t="str">
        <f t="shared" ca="1" si="161"/>
        <v/>
      </c>
    </row>
    <row r="1462" spans="1:10">
      <c r="A1462" s="205" t="str">
        <f t="shared" ca="1" si="162"/>
        <v/>
      </c>
      <c r="B1462" s="203" t="str">
        <f t="shared" ca="1" si="163"/>
        <v/>
      </c>
      <c r="C1462" s="304" t="str">
        <f t="shared" ca="1" si="164"/>
        <v/>
      </c>
      <c r="D1462" s="192" t="str">
        <f t="shared" ca="1" si="165"/>
        <v/>
      </c>
      <c r="E1462" s="192" t="str">
        <f t="shared" ca="1" si="166"/>
        <v/>
      </c>
      <c r="F1462" s="193" t="str">
        <f t="shared" ca="1" si="167"/>
        <v/>
      </c>
      <c r="G1462" s="80" t="str">
        <f ca="1">IFERROR(IF(AND(ABS(SUMIFS(D$2:D1462,J$2:J1462,J1462)-SUMIFS(E$2:E1462,J$2:J1462,J1462)+VLOOKUP(J1462,Master!B$1:F$101,5,FALSE))&gt;1000,CD&lt;&gt;PD),"XXXXX",IFERROR(SUMIFS(D$2:D1462,J$2:J1462,J1462)-SUMIFS(E$2:E1462,J$2:J1462,J1462)+VLOOKUP(J1462,Master!B$1:F$101,5,FALSE),IF(H1462&gt;EOF,"","Balance"))),IF(H1462&gt;EOF,"","Balance"))</f>
        <v/>
      </c>
      <c r="H1462" s="265" t="str">
        <f ca="1">IFERROR(IF(COUNTIF(H$2:H1461,H1461)&gt;VLOOKUP(H1461,LC,2,FALSE),H1461+1,H1461),"")</f>
        <v/>
      </c>
      <c r="I1462" s="265" t="str">
        <f ca="1">IFERROR(VLOOKUP(H1462,IF(H1462=H1461,INDIRECT("JournalEntry!"&amp;JournalEntry!D$2214&amp;I1461+1&amp;JournalEntry!L$2214),INDIRECT("JournalEntry!"&amp;JournalEntry!C$2214)),2,FALSE),"")</f>
        <v/>
      </c>
      <c r="J1462" s="191" t="str">
        <f t="shared" ca="1" si="161"/>
        <v/>
      </c>
    </row>
    <row r="1463" spans="1:10">
      <c r="A1463" s="205" t="str">
        <f t="shared" ca="1" si="162"/>
        <v/>
      </c>
      <c r="B1463" s="203" t="str">
        <f t="shared" ca="1" si="163"/>
        <v/>
      </c>
      <c r="C1463" s="304" t="str">
        <f t="shared" ca="1" si="164"/>
        <v/>
      </c>
      <c r="D1463" s="192" t="str">
        <f t="shared" ca="1" si="165"/>
        <v/>
      </c>
      <c r="E1463" s="192" t="str">
        <f t="shared" ca="1" si="166"/>
        <v/>
      </c>
      <c r="F1463" s="193" t="str">
        <f t="shared" ca="1" si="167"/>
        <v/>
      </c>
      <c r="G1463" s="80" t="str">
        <f ca="1">IFERROR(IF(AND(ABS(SUMIFS(D$2:D1463,J$2:J1463,J1463)-SUMIFS(E$2:E1463,J$2:J1463,J1463)+VLOOKUP(J1463,Master!B$1:F$101,5,FALSE))&gt;1000,CD&lt;&gt;PD),"XXXXX",IFERROR(SUMIFS(D$2:D1463,J$2:J1463,J1463)-SUMIFS(E$2:E1463,J$2:J1463,J1463)+VLOOKUP(J1463,Master!B$1:F$101,5,FALSE),IF(H1463&gt;EOF,"","Balance"))),IF(H1463&gt;EOF,"","Balance"))</f>
        <v/>
      </c>
      <c r="H1463" s="265" t="str">
        <f ca="1">IFERROR(IF(COUNTIF(H$2:H1462,H1462)&gt;VLOOKUP(H1462,LC,2,FALSE),H1462+1,H1462),"")</f>
        <v/>
      </c>
      <c r="I1463" s="265" t="str">
        <f ca="1">IFERROR(VLOOKUP(H1463,IF(H1463=H1462,INDIRECT("JournalEntry!"&amp;JournalEntry!D$2214&amp;I1462+1&amp;JournalEntry!L$2214),INDIRECT("JournalEntry!"&amp;JournalEntry!C$2214)),2,FALSE),"")</f>
        <v/>
      </c>
      <c r="J1463" s="191" t="str">
        <f t="shared" ca="1" si="161"/>
        <v/>
      </c>
    </row>
    <row r="1464" spans="1:10">
      <c r="A1464" s="205" t="str">
        <f t="shared" ca="1" si="162"/>
        <v/>
      </c>
      <c r="B1464" s="203" t="str">
        <f t="shared" ca="1" si="163"/>
        <v/>
      </c>
      <c r="C1464" s="304" t="str">
        <f t="shared" ca="1" si="164"/>
        <v/>
      </c>
      <c r="D1464" s="192" t="str">
        <f t="shared" ca="1" si="165"/>
        <v/>
      </c>
      <c r="E1464" s="192" t="str">
        <f t="shared" ca="1" si="166"/>
        <v/>
      </c>
      <c r="F1464" s="193" t="str">
        <f t="shared" ca="1" si="167"/>
        <v/>
      </c>
      <c r="G1464" s="80" t="str">
        <f ca="1">IFERROR(IF(AND(ABS(SUMIFS(D$2:D1464,J$2:J1464,J1464)-SUMIFS(E$2:E1464,J$2:J1464,J1464)+VLOOKUP(J1464,Master!B$1:F$101,5,FALSE))&gt;1000,CD&lt;&gt;PD),"XXXXX",IFERROR(SUMIFS(D$2:D1464,J$2:J1464,J1464)-SUMIFS(E$2:E1464,J$2:J1464,J1464)+VLOOKUP(J1464,Master!B$1:F$101,5,FALSE),IF(H1464&gt;EOF,"","Balance"))),IF(H1464&gt;EOF,"","Balance"))</f>
        <v/>
      </c>
      <c r="H1464" s="265" t="str">
        <f ca="1">IFERROR(IF(COUNTIF(H$2:H1463,H1463)&gt;VLOOKUP(H1463,LC,2,FALSE),H1463+1,H1463),"")</f>
        <v/>
      </c>
      <c r="I1464" s="265" t="str">
        <f ca="1">IFERROR(VLOOKUP(H1464,IF(H1464=H1463,INDIRECT("JournalEntry!"&amp;JournalEntry!D$2214&amp;I1463+1&amp;JournalEntry!L$2214),INDIRECT("JournalEntry!"&amp;JournalEntry!C$2214)),2,FALSE),"")</f>
        <v/>
      </c>
      <c r="J1464" s="191" t="str">
        <f t="shared" ca="1" si="161"/>
        <v/>
      </c>
    </row>
    <row r="1465" spans="1:10">
      <c r="A1465" s="205" t="str">
        <f t="shared" ca="1" si="162"/>
        <v/>
      </c>
      <c r="B1465" s="203" t="str">
        <f t="shared" ca="1" si="163"/>
        <v/>
      </c>
      <c r="C1465" s="304" t="str">
        <f t="shared" ca="1" si="164"/>
        <v/>
      </c>
      <c r="D1465" s="192" t="str">
        <f t="shared" ca="1" si="165"/>
        <v/>
      </c>
      <c r="E1465" s="192" t="str">
        <f t="shared" ca="1" si="166"/>
        <v/>
      </c>
      <c r="F1465" s="193" t="str">
        <f t="shared" ca="1" si="167"/>
        <v/>
      </c>
      <c r="G1465" s="80" t="str">
        <f ca="1">IFERROR(IF(AND(ABS(SUMIFS(D$2:D1465,J$2:J1465,J1465)-SUMIFS(E$2:E1465,J$2:J1465,J1465)+VLOOKUP(J1465,Master!B$1:F$101,5,FALSE))&gt;1000,CD&lt;&gt;PD),"XXXXX",IFERROR(SUMIFS(D$2:D1465,J$2:J1465,J1465)-SUMIFS(E$2:E1465,J$2:J1465,J1465)+VLOOKUP(J1465,Master!B$1:F$101,5,FALSE),IF(H1465&gt;EOF,"","Balance"))),IF(H1465&gt;EOF,"","Balance"))</f>
        <v/>
      </c>
      <c r="H1465" s="265" t="str">
        <f ca="1">IFERROR(IF(COUNTIF(H$2:H1464,H1464)&gt;VLOOKUP(H1464,LC,2,FALSE),H1464+1,H1464),"")</f>
        <v/>
      </c>
      <c r="I1465" s="265" t="str">
        <f ca="1">IFERROR(VLOOKUP(H1465,IF(H1465=H1464,INDIRECT("JournalEntry!"&amp;JournalEntry!D$2214&amp;I1464+1&amp;JournalEntry!L$2214),INDIRECT("JournalEntry!"&amp;JournalEntry!C$2214)),2,FALSE),"")</f>
        <v/>
      </c>
      <c r="J1465" s="191" t="str">
        <f t="shared" ca="1" si="161"/>
        <v/>
      </c>
    </row>
    <row r="1466" spans="1:10">
      <c r="A1466" s="205" t="str">
        <f t="shared" ca="1" si="162"/>
        <v/>
      </c>
      <c r="B1466" s="203" t="str">
        <f t="shared" ca="1" si="163"/>
        <v/>
      </c>
      <c r="C1466" s="304" t="str">
        <f t="shared" ca="1" si="164"/>
        <v/>
      </c>
      <c r="D1466" s="192" t="str">
        <f t="shared" ca="1" si="165"/>
        <v/>
      </c>
      <c r="E1466" s="192" t="str">
        <f t="shared" ca="1" si="166"/>
        <v/>
      </c>
      <c r="F1466" s="193" t="str">
        <f t="shared" ca="1" si="167"/>
        <v/>
      </c>
      <c r="G1466" s="80" t="str">
        <f ca="1">IFERROR(IF(AND(ABS(SUMIFS(D$2:D1466,J$2:J1466,J1466)-SUMIFS(E$2:E1466,J$2:J1466,J1466)+VLOOKUP(J1466,Master!B$1:F$101,5,FALSE))&gt;1000,CD&lt;&gt;PD),"XXXXX",IFERROR(SUMIFS(D$2:D1466,J$2:J1466,J1466)-SUMIFS(E$2:E1466,J$2:J1466,J1466)+VLOOKUP(J1466,Master!B$1:F$101,5,FALSE),IF(H1466&gt;EOF,"","Balance"))),IF(H1466&gt;EOF,"","Balance"))</f>
        <v/>
      </c>
      <c r="H1466" s="265" t="str">
        <f ca="1">IFERROR(IF(COUNTIF(H$2:H1465,H1465)&gt;VLOOKUP(H1465,LC,2,FALSE),H1465+1,H1465),"")</f>
        <v/>
      </c>
      <c r="I1466" s="265" t="str">
        <f ca="1">IFERROR(VLOOKUP(H1466,IF(H1466=H1465,INDIRECT("JournalEntry!"&amp;JournalEntry!D$2214&amp;I1465+1&amp;JournalEntry!L$2214),INDIRECT("JournalEntry!"&amp;JournalEntry!C$2214)),2,FALSE),"")</f>
        <v/>
      </c>
      <c r="J1466" s="191" t="str">
        <f t="shared" ca="1" si="161"/>
        <v/>
      </c>
    </row>
    <row r="1467" spans="1:10">
      <c r="A1467" s="205" t="str">
        <f t="shared" ca="1" si="162"/>
        <v/>
      </c>
      <c r="B1467" s="203" t="str">
        <f t="shared" ca="1" si="163"/>
        <v/>
      </c>
      <c r="C1467" s="304" t="str">
        <f t="shared" ca="1" si="164"/>
        <v/>
      </c>
      <c r="D1467" s="192" t="str">
        <f t="shared" ca="1" si="165"/>
        <v/>
      </c>
      <c r="E1467" s="192" t="str">
        <f t="shared" ca="1" si="166"/>
        <v/>
      </c>
      <c r="F1467" s="193" t="str">
        <f t="shared" ca="1" si="167"/>
        <v/>
      </c>
      <c r="G1467" s="80" t="str">
        <f ca="1">IFERROR(IF(AND(ABS(SUMIFS(D$2:D1467,J$2:J1467,J1467)-SUMIFS(E$2:E1467,J$2:J1467,J1467)+VLOOKUP(J1467,Master!B$1:F$101,5,FALSE))&gt;1000,CD&lt;&gt;PD),"XXXXX",IFERROR(SUMIFS(D$2:D1467,J$2:J1467,J1467)-SUMIFS(E$2:E1467,J$2:J1467,J1467)+VLOOKUP(J1467,Master!B$1:F$101,5,FALSE),IF(H1467&gt;EOF,"","Balance"))),IF(H1467&gt;EOF,"","Balance"))</f>
        <v/>
      </c>
      <c r="H1467" s="265" t="str">
        <f ca="1">IFERROR(IF(COUNTIF(H$2:H1466,H1466)&gt;VLOOKUP(H1466,LC,2,FALSE),H1466+1,H1466),"")</f>
        <v/>
      </c>
      <c r="I1467" s="265" t="str">
        <f ca="1">IFERROR(VLOOKUP(H1467,IF(H1467=H1466,INDIRECT("JournalEntry!"&amp;JournalEntry!D$2214&amp;I1466+1&amp;JournalEntry!L$2214),INDIRECT("JournalEntry!"&amp;JournalEntry!C$2214)),2,FALSE),"")</f>
        <v/>
      </c>
      <c r="J1467" s="191" t="str">
        <f t="shared" ca="1" si="161"/>
        <v/>
      </c>
    </row>
    <row r="1468" spans="1:10">
      <c r="A1468" s="205" t="str">
        <f t="shared" ca="1" si="162"/>
        <v/>
      </c>
      <c r="B1468" s="203" t="str">
        <f t="shared" ca="1" si="163"/>
        <v/>
      </c>
      <c r="C1468" s="304" t="str">
        <f t="shared" ca="1" si="164"/>
        <v/>
      </c>
      <c r="D1468" s="192" t="str">
        <f t="shared" ca="1" si="165"/>
        <v/>
      </c>
      <c r="E1468" s="192" t="str">
        <f t="shared" ca="1" si="166"/>
        <v/>
      </c>
      <c r="F1468" s="193" t="str">
        <f t="shared" ca="1" si="167"/>
        <v/>
      </c>
      <c r="G1468" s="80" t="str">
        <f ca="1">IFERROR(IF(AND(ABS(SUMIFS(D$2:D1468,J$2:J1468,J1468)-SUMIFS(E$2:E1468,J$2:J1468,J1468)+VLOOKUP(J1468,Master!B$1:F$101,5,FALSE))&gt;1000,CD&lt;&gt;PD),"XXXXX",IFERROR(SUMIFS(D$2:D1468,J$2:J1468,J1468)-SUMIFS(E$2:E1468,J$2:J1468,J1468)+VLOOKUP(J1468,Master!B$1:F$101,5,FALSE),IF(H1468&gt;EOF,"","Balance"))),IF(H1468&gt;EOF,"","Balance"))</f>
        <v/>
      </c>
      <c r="H1468" s="265" t="str">
        <f ca="1">IFERROR(IF(COUNTIF(H$2:H1467,H1467)&gt;VLOOKUP(H1467,LC,2,FALSE),H1467+1,H1467),"")</f>
        <v/>
      </c>
      <c r="I1468" s="265" t="str">
        <f ca="1">IFERROR(VLOOKUP(H1468,IF(H1468=H1467,INDIRECT("JournalEntry!"&amp;JournalEntry!D$2214&amp;I1467+1&amp;JournalEntry!L$2214),INDIRECT("JournalEntry!"&amp;JournalEntry!C$2214)),2,FALSE),"")</f>
        <v/>
      </c>
      <c r="J1468" s="191" t="str">
        <f t="shared" ca="1" si="161"/>
        <v/>
      </c>
    </row>
    <row r="1469" spans="1:10">
      <c r="A1469" s="205" t="str">
        <f t="shared" ca="1" si="162"/>
        <v/>
      </c>
      <c r="B1469" s="203" t="str">
        <f t="shared" ca="1" si="163"/>
        <v/>
      </c>
      <c r="C1469" s="304" t="str">
        <f t="shared" ca="1" si="164"/>
        <v/>
      </c>
      <c r="D1469" s="192" t="str">
        <f t="shared" ca="1" si="165"/>
        <v/>
      </c>
      <c r="E1469" s="192" t="str">
        <f t="shared" ca="1" si="166"/>
        <v/>
      </c>
      <c r="F1469" s="193" t="str">
        <f t="shared" ca="1" si="167"/>
        <v/>
      </c>
      <c r="G1469" s="80" t="str">
        <f ca="1">IFERROR(IF(AND(ABS(SUMIFS(D$2:D1469,J$2:J1469,J1469)-SUMIFS(E$2:E1469,J$2:J1469,J1469)+VLOOKUP(J1469,Master!B$1:F$101,5,FALSE))&gt;1000,CD&lt;&gt;PD),"XXXXX",IFERROR(SUMIFS(D$2:D1469,J$2:J1469,J1469)-SUMIFS(E$2:E1469,J$2:J1469,J1469)+VLOOKUP(J1469,Master!B$1:F$101,5,FALSE),IF(H1469&gt;EOF,"","Balance"))),IF(H1469&gt;EOF,"","Balance"))</f>
        <v/>
      </c>
      <c r="H1469" s="265" t="str">
        <f ca="1">IFERROR(IF(COUNTIF(H$2:H1468,H1468)&gt;VLOOKUP(H1468,LC,2,FALSE),H1468+1,H1468),"")</f>
        <v/>
      </c>
      <c r="I1469" s="265" t="str">
        <f ca="1">IFERROR(VLOOKUP(H1469,IF(H1469=H1468,INDIRECT("JournalEntry!"&amp;JournalEntry!D$2214&amp;I1468+1&amp;JournalEntry!L$2214),INDIRECT("JournalEntry!"&amp;JournalEntry!C$2214)),2,FALSE),"")</f>
        <v/>
      </c>
      <c r="J1469" s="191" t="str">
        <f t="shared" ca="1" si="161"/>
        <v/>
      </c>
    </row>
    <row r="1470" spans="1:10">
      <c r="A1470" s="205" t="str">
        <f t="shared" ca="1" si="162"/>
        <v/>
      </c>
      <c r="B1470" s="203" t="str">
        <f t="shared" ca="1" si="163"/>
        <v/>
      </c>
      <c r="C1470" s="304" t="str">
        <f t="shared" ca="1" si="164"/>
        <v/>
      </c>
      <c r="D1470" s="192" t="str">
        <f t="shared" ca="1" si="165"/>
        <v/>
      </c>
      <c r="E1470" s="192" t="str">
        <f t="shared" ca="1" si="166"/>
        <v/>
      </c>
      <c r="F1470" s="193" t="str">
        <f t="shared" ca="1" si="167"/>
        <v/>
      </c>
      <c r="G1470" s="80" t="str">
        <f ca="1">IFERROR(IF(AND(ABS(SUMIFS(D$2:D1470,J$2:J1470,J1470)-SUMIFS(E$2:E1470,J$2:J1470,J1470)+VLOOKUP(J1470,Master!B$1:F$101,5,FALSE))&gt;1000,CD&lt;&gt;PD),"XXXXX",IFERROR(SUMIFS(D$2:D1470,J$2:J1470,J1470)-SUMIFS(E$2:E1470,J$2:J1470,J1470)+VLOOKUP(J1470,Master!B$1:F$101,5,FALSE),IF(H1470&gt;EOF,"","Balance"))),IF(H1470&gt;EOF,"","Balance"))</f>
        <v/>
      </c>
      <c r="H1470" s="265" t="str">
        <f ca="1">IFERROR(IF(COUNTIF(H$2:H1469,H1469)&gt;VLOOKUP(H1469,LC,2,FALSE),H1469+1,H1469),"")</f>
        <v/>
      </c>
      <c r="I1470" s="265" t="str">
        <f ca="1">IFERROR(VLOOKUP(H1470,IF(H1470=H1469,INDIRECT("JournalEntry!"&amp;JournalEntry!D$2214&amp;I1469+1&amp;JournalEntry!L$2214),INDIRECT("JournalEntry!"&amp;JournalEntry!C$2214)),2,FALSE),"")</f>
        <v/>
      </c>
      <c r="J1470" s="191" t="str">
        <f t="shared" ca="1" si="161"/>
        <v/>
      </c>
    </row>
    <row r="1471" spans="1:10">
      <c r="A1471" s="205" t="str">
        <f t="shared" ca="1" si="162"/>
        <v/>
      </c>
      <c r="B1471" s="203" t="str">
        <f t="shared" ca="1" si="163"/>
        <v/>
      </c>
      <c r="C1471" s="304" t="str">
        <f t="shared" ca="1" si="164"/>
        <v/>
      </c>
      <c r="D1471" s="192" t="str">
        <f t="shared" ca="1" si="165"/>
        <v/>
      </c>
      <c r="E1471" s="192" t="str">
        <f t="shared" ca="1" si="166"/>
        <v/>
      </c>
      <c r="F1471" s="193" t="str">
        <f t="shared" ca="1" si="167"/>
        <v/>
      </c>
      <c r="G1471" s="80" t="str">
        <f ca="1">IFERROR(IF(AND(ABS(SUMIFS(D$2:D1471,J$2:J1471,J1471)-SUMIFS(E$2:E1471,J$2:J1471,J1471)+VLOOKUP(J1471,Master!B$1:F$101,5,FALSE))&gt;1000,CD&lt;&gt;PD),"XXXXX",IFERROR(SUMIFS(D$2:D1471,J$2:J1471,J1471)-SUMIFS(E$2:E1471,J$2:J1471,J1471)+VLOOKUP(J1471,Master!B$1:F$101,5,FALSE),IF(H1471&gt;EOF,"","Balance"))),IF(H1471&gt;EOF,"","Balance"))</f>
        <v/>
      </c>
      <c r="H1471" s="265" t="str">
        <f ca="1">IFERROR(IF(COUNTIF(H$2:H1470,H1470)&gt;VLOOKUP(H1470,LC,2,FALSE),H1470+1,H1470),"")</f>
        <v/>
      </c>
      <c r="I1471" s="265" t="str">
        <f ca="1">IFERROR(VLOOKUP(H1471,IF(H1471=H1470,INDIRECT("JournalEntry!"&amp;JournalEntry!D$2214&amp;I1470+1&amp;JournalEntry!L$2214),INDIRECT("JournalEntry!"&amp;JournalEntry!C$2214)),2,FALSE),"")</f>
        <v/>
      </c>
      <c r="J1471" s="191" t="str">
        <f t="shared" ca="1" si="161"/>
        <v/>
      </c>
    </row>
    <row r="1472" spans="1:10">
      <c r="A1472" s="205" t="str">
        <f t="shared" ca="1" si="162"/>
        <v/>
      </c>
      <c r="B1472" s="203" t="str">
        <f t="shared" ca="1" si="163"/>
        <v/>
      </c>
      <c r="C1472" s="304" t="str">
        <f t="shared" ca="1" si="164"/>
        <v/>
      </c>
      <c r="D1472" s="192" t="str">
        <f t="shared" ca="1" si="165"/>
        <v/>
      </c>
      <c r="E1472" s="192" t="str">
        <f t="shared" ca="1" si="166"/>
        <v/>
      </c>
      <c r="F1472" s="193" t="str">
        <f t="shared" ca="1" si="167"/>
        <v/>
      </c>
      <c r="G1472" s="80" t="str">
        <f ca="1">IFERROR(IF(AND(ABS(SUMIFS(D$2:D1472,J$2:J1472,J1472)-SUMIFS(E$2:E1472,J$2:J1472,J1472)+VLOOKUP(J1472,Master!B$1:F$101,5,FALSE))&gt;1000,CD&lt;&gt;PD),"XXXXX",IFERROR(SUMIFS(D$2:D1472,J$2:J1472,J1472)-SUMIFS(E$2:E1472,J$2:J1472,J1472)+VLOOKUP(J1472,Master!B$1:F$101,5,FALSE),IF(H1472&gt;EOF,"","Balance"))),IF(H1472&gt;EOF,"","Balance"))</f>
        <v/>
      </c>
      <c r="H1472" s="265" t="str">
        <f ca="1">IFERROR(IF(COUNTIF(H$2:H1471,H1471)&gt;VLOOKUP(H1471,LC,2,FALSE),H1471+1,H1471),"")</f>
        <v/>
      </c>
      <c r="I1472" s="265" t="str">
        <f ca="1">IFERROR(VLOOKUP(H1472,IF(H1472=H1471,INDIRECT("JournalEntry!"&amp;JournalEntry!D$2214&amp;I1471+1&amp;JournalEntry!L$2214),INDIRECT("JournalEntry!"&amp;JournalEntry!C$2214)),2,FALSE),"")</f>
        <v/>
      </c>
      <c r="J1472" s="191" t="str">
        <f t="shared" ca="1" si="161"/>
        <v/>
      </c>
    </row>
    <row r="1473" spans="1:10">
      <c r="A1473" s="205" t="str">
        <f t="shared" ca="1" si="162"/>
        <v/>
      </c>
      <c r="B1473" s="203" t="str">
        <f t="shared" ca="1" si="163"/>
        <v/>
      </c>
      <c r="C1473" s="304" t="str">
        <f t="shared" ca="1" si="164"/>
        <v/>
      </c>
      <c r="D1473" s="192" t="str">
        <f t="shared" ca="1" si="165"/>
        <v/>
      </c>
      <c r="E1473" s="192" t="str">
        <f t="shared" ca="1" si="166"/>
        <v/>
      </c>
      <c r="F1473" s="193" t="str">
        <f t="shared" ca="1" si="167"/>
        <v/>
      </c>
      <c r="G1473" s="80" t="str">
        <f ca="1">IFERROR(IF(AND(ABS(SUMIFS(D$2:D1473,J$2:J1473,J1473)-SUMIFS(E$2:E1473,J$2:J1473,J1473)+VLOOKUP(J1473,Master!B$1:F$101,5,FALSE))&gt;1000,CD&lt;&gt;PD),"XXXXX",IFERROR(SUMIFS(D$2:D1473,J$2:J1473,J1473)-SUMIFS(E$2:E1473,J$2:J1473,J1473)+VLOOKUP(J1473,Master!B$1:F$101,5,FALSE),IF(H1473&gt;EOF,"","Balance"))),IF(H1473&gt;EOF,"","Balance"))</f>
        <v/>
      </c>
      <c r="H1473" s="265" t="str">
        <f ca="1">IFERROR(IF(COUNTIF(H$2:H1472,H1472)&gt;VLOOKUP(H1472,LC,2,FALSE),H1472+1,H1472),"")</f>
        <v/>
      </c>
      <c r="I1473" s="265" t="str">
        <f ca="1">IFERROR(VLOOKUP(H1473,IF(H1473=H1472,INDIRECT("JournalEntry!"&amp;JournalEntry!D$2214&amp;I1472+1&amp;JournalEntry!L$2214),INDIRECT("JournalEntry!"&amp;JournalEntry!C$2214)),2,FALSE),"")</f>
        <v/>
      </c>
      <c r="J1473" s="191" t="str">
        <f t="shared" ca="1" si="161"/>
        <v/>
      </c>
    </row>
    <row r="1474" spans="1:10">
      <c r="A1474" s="205" t="str">
        <f t="shared" ca="1" si="162"/>
        <v/>
      </c>
      <c r="B1474" s="203" t="str">
        <f t="shared" ca="1" si="163"/>
        <v/>
      </c>
      <c r="C1474" s="304" t="str">
        <f t="shared" ca="1" si="164"/>
        <v/>
      </c>
      <c r="D1474" s="192" t="str">
        <f t="shared" ca="1" si="165"/>
        <v/>
      </c>
      <c r="E1474" s="192" t="str">
        <f t="shared" ca="1" si="166"/>
        <v/>
      </c>
      <c r="F1474" s="193" t="str">
        <f t="shared" ca="1" si="167"/>
        <v/>
      </c>
      <c r="G1474" s="80" t="str">
        <f ca="1">IFERROR(IF(AND(ABS(SUMIFS(D$2:D1474,J$2:J1474,J1474)-SUMIFS(E$2:E1474,J$2:J1474,J1474)+VLOOKUP(J1474,Master!B$1:F$101,5,FALSE))&gt;1000,CD&lt;&gt;PD),"XXXXX",IFERROR(SUMIFS(D$2:D1474,J$2:J1474,J1474)-SUMIFS(E$2:E1474,J$2:J1474,J1474)+VLOOKUP(J1474,Master!B$1:F$101,5,FALSE),IF(H1474&gt;EOF,"","Balance"))),IF(H1474&gt;EOF,"","Balance"))</f>
        <v/>
      </c>
      <c r="H1474" s="265" t="str">
        <f ca="1">IFERROR(IF(COUNTIF(H$2:H1473,H1473)&gt;VLOOKUP(H1473,LC,2,FALSE),H1473+1,H1473),"")</f>
        <v/>
      </c>
      <c r="I1474" s="265" t="str">
        <f ca="1">IFERROR(VLOOKUP(H1474,IF(H1474=H1473,INDIRECT("JournalEntry!"&amp;JournalEntry!D$2214&amp;I1473+1&amp;JournalEntry!L$2214),INDIRECT("JournalEntry!"&amp;JournalEntry!C$2214)),2,FALSE),"")</f>
        <v/>
      </c>
      <c r="J1474" s="191" t="str">
        <f t="shared" ref="J1474:J1537" ca="1" si="168">IFERROR(INDIRECT("JournalEntry!c"&amp;I1474),IF(H1474&gt;EOF,"","Ledger"))</f>
        <v/>
      </c>
    </row>
    <row r="1475" spans="1:10">
      <c r="A1475" s="205" t="str">
        <f t="shared" ca="1" si="162"/>
        <v/>
      </c>
      <c r="B1475" s="203" t="str">
        <f t="shared" ca="1" si="163"/>
        <v/>
      </c>
      <c r="C1475" s="304" t="str">
        <f t="shared" ca="1" si="164"/>
        <v/>
      </c>
      <c r="D1475" s="192" t="str">
        <f t="shared" ca="1" si="165"/>
        <v/>
      </c>
      <c r="E1475" s="192" t="str">
        <f t="shared" ca="1" si="166"/>
        <v/>
      </c>
      <c r="F1475" s="193" t="str">
        <f t="shared" ca="1" si="167"/>
        <v/>
      </c>
      <c r="G1475" s="80" t="str">
        <f ca="1">IFERROR(IF(AND(ABS(SUMIFS(D$2:D1475,J$2:J1475,J1475)-SUMIFS(E$2:E1475,J$2:J1475,J1475)+VLOOKUP(J1475,Master!B$1:F$101,5,FALSE))&gt;1000,CD&lt;&gt;PD),"XXXXX",IFERROR(SUMIFS(D$2:D1475,J$2:J1475,J1475)-SUMIFS(E$2:E1475,J$2:J1475,J1475)+VLOOKUP(J1475,Master!B$1:F$101,5,FALSE),IF(H1475&gt;EOF,"","Balance"))),IF(H1475&gt;EOF,"","Balance"))</f>
        <v/>
      </c>
      <c r="H1475" s="265" t="str">
        <f ca="1">IFERROR(IF(COUNTIF(H$2:H1474,H1474)&gt;VLOOKUP(H1474,LC,2,FALSE),H1474+1,H1474),"")</f>
        <v/>
      </c>
      <c r="I1475" s="265" t="str">
        <f ca="1">IFERROR(VLOOKUP(H1475,IF(H1475=H1474,INDIRECT("JournalEntry!"&amp;JournalEntry!D$2214&amp;I1474+1&amp;JournalEntry!L$2214),INDIRECT("JournalEntry!"&amp;JournalEntry!C$2214)),2,FALSE),"")</f>
        <v/>
      </c>
      <c r="J1475" s="191" t="str">
        <f t="shared" ca="1" si="168"/>
        <v/>
      </c>
    </row>
    <row r="1476" spans="1:10">
      <c r="A1476" s="205" t="str">
        <f t="shared" ca="1" si="162"/>
        <v/>
      </c>
      <c r="B1476" s="203" t="str">
        <f t="shared" ca="1" si="163"/>
        <v/>
      </c>
      <c r="C1476" s="304" t="str">
        <f t="shared" ca="1" si="164"/>
        <v/>
      </c>
      <c r="D1476" s="192" t="str">
        <f t="shared" ca="1" si="165"/>
        <v/>
      </c>
      <c r="E1476" s="192" t="str">
        <f t="shared" ca="1" si="166"/>
        <v/>
      </c>
      <c r="F1476" s="193" t="str">
        <f t="shared" ca="1" si="167"/>
        <v/>
      </c>
      <c r="G1476" s="80" t="str">
        <f ca="1">IFERROR(IF(AND(ABS(SUMIFS(D$2:D1476,J$2:J1476,J1476)-SUMIFS(E$2:E1476,J$2:J1476,J1476)+VLOOKUP(J1476,Master!B$1:F$101,5,FALSE))&gt;1000,CD&lt;&gt;PD),"XXXXX",IFERROR(SUMIFS(D$2:D1476,J$2:J1476,J1476)-SUMIFS(E$2:E1476,J$2:J1476,J1476)+VLOOKUP(J1476,Master!B$1:F$101,5,FALSE),IF(H1476&gt;EOF,"","Balance"))),IF(H1476&gt;EOF,"","Balance"))</f>
        <v/>
      </c>
      <c r="H1476" s="265" t="str">
        <f ca="1">IFERROR(IF(COUNTIF(H$2:H1475,H1475)&gt;VLOOKUP(H1475,LC,2,FALSE),H1475+1,H1475),"")</f>
        <v/>
      </c>
      <c r="I1476" s="265" t="str">
        <f ca="1">IFERROR(VLOOKUP(H1476,IF(H1476=H1475,INDIRECT("JournalEntry!"&amp;JournalEntry!D$2214&amp;I1475+1&amp;JournalEntry!L$2214),INDIRECT("JournalEntry!"&amp;JournalEntry!C$2214)),2,FALSE),"")</f>
        <v/>
      </c>
      <c r="J1476" s="191" t="str">
        <f t="shared" ca="1" si="168"/>
        <v/>
      </c>
    </row>
    <row r="1477" spans="1:10">
      <c r="A1477" s="205" t="str">
        <f t="shared" ca="1" si="162"/>
        <v/>
      </c>
      <c r="B1477" s="203" t="str">
        <f t="shared" ca="1" si="163"/>
        <v/>
      </c>
      <c r="C1477" s="304" t="str">
        <f t="shared" ca="1" si="164"/>
        <v/>
      </c>
      <c r="D1477" s="192" t="str">
        <f t="shared" ca="1" si="165"/>
        <v/>
      </c>
      <c r="E1477" s="192" t="str">
        <f t="shared" ca="1" si="166"/>
        <v/>
      </c>
      <c r="F1477" s="193" t="str">
        <f t="shared" ca="1" si="167"/>
        <v/>
      </c>
      <c r="G1477" s="80" t="str">
        <f ca="1">IFERROR(IF(AND(ABS(SUMIFS(D$2:D1477,J$2:J1477,J1477)-SUMIFS(E$2:E1477,J$2:J1477,J1477)+VLOOKUP(J1477,Master!B$1:F$101,5,FALSE))&gt;1000,CD&lt;&gt;PD),"XXXXX",IFERROR(SUMIFS(D$2:D1477,J$2:J1477,J1477)-SUMIFS(E$2:E1477,J$2:J1477,J1477)+VLOOKUP(J1477,Master!B$1:F$101,5,FALSE),IF(H1477&gt;EOF,"","Balance"))),IF(H1477&gt;EOF,"","Balance"))</f>
        <v/>
      </c>
      <c r="H1477" s="265" t="str">
        <f ca="1">IFERROR(IF(COUNTIF(H$2:H1476,H1476)&gt;VLOOKUP(H1476,LC,2,FALSE),H1476+1,H1476),"")</f>
        <v/>
      </c>
      <c r="I1477" s="265" t="str">
        <f ca="1">IFERROR(VLOOKUP(H1477,IF(H1477=H1476,INDIRECT("JournalEntry!"&amp;JournalEntry!D$2214&amp;I1476+1&amp;JournalEntry!L$2214),INDIRECT("JournalEntry!"&amp;JournalEntry!C$2214)),2,FALSE),"")</f>
        <v/>
      </c>
      <c r="J1477" s="191" t="str">
        <f t="shared" ca="1" si="168"/>
        <v/>
      </c>
    </row>
    <row r="1478" spans="1:10">
      <c r="A1478" s="205" t="str">
        <f t="shared" ca="1" si="162"/>
        <v/>
      </c>
      <c r="B1478" s="203" t="str">
        <f t="shared" ca="1" si="163"/>
        <v/>
      </c>
      <c r="C1478" s="304" t="str">
        <f t="shared" ca="1" si="164"/>
        <v/>
      </c>
      <c r="D1478" s="192" t="str">
        <f t="shared" ca="1" si="165"/>
        <v/>
      </c>
      <c r="E1478" s="192" t="str">
        <f t="shared" ca="1" si="166"/>
        <v/>
      </c>
      <c r="F1478" s="193" t="str">
        <f t="shared" ca="1" si="167"/>
        <v/>
      </c>
      <c r="G1478" s="80" t="str">
        <f ca="1">IFERROR(IF(AND(ABS(SUMIFS(D$2:D1478,J$2:J1478,J1478)-SUMIFS(E$2:E1478,J$2:J1478,J1478)+VLOOKUP(J1478,Master!B$1:F$101,5,FALSE))&gt;1000,CD&lt;&gt;PD),"XXXXX",IFERROR(SUMIFS(D$2:D1478,J$2:J1478,J1478)-SUMIFS(E$2:E1478,J$2:J1478,J1478)+VLOOKUP(J1478,Master!B$1:F$101,5,FALSE),IF(H1478&gt;EOF,"","Balance"))),IF(H1478&gt;EOF,"","Balance"))</f>
        <v/>
      </c>
      <c r="H1478" s="265" t="str">
        <f ca="1">IFERROR(IF(COUNTIF(H$2:H1477,H1477)&gt;VLOOKUP(H1477,LC,2,FALSE),H1477+1,H1477),"")</f>
        <v/>
      </c>
      <c r="I1478" s="265" t="str">
        <f ca="1">IFERROR(VLOOKUP(H1478,IF(H1478=H1477,INDIRECT("JournalEntry!"&amp;JournalEntry!D$2214&amp;I1477+1&amp;JournalEntry!L$2214),INDIRECT("JournalEntry!"&amp;JournalEntry!C$2214)),2,FALSE),"")</f>
        <v/>
      </c>
      <c r="J1478" s="191" t="str">
        <f t="shared" ca="1" si="168"/>
        <v/>
      </c>
    </row>
    <row r="1479" spans="1:10">
      <c r="A1479" s="205" t="str">
        <f t="shared" ca="1" si="162"/>
        <v/>
      </c>
      <c r="B1479" s="203" t="str">
        <f t="shared" ca="1" si="163"/>
        <v/>
      </c>
      <c r="C1479" s="304" t="str">
        <f t="shared" ca="1" si="164"/>
        <v/>
      </c>
      <c r="D1479" s="192" t="str">
        <f t="shared" ca="1" si="165"/>
        <v/>
      </c>
      <c r="E1479" s="192" t="str">
        <f t="shared" ca="1" si="166"/>
        <v/>
      </c>
      <c r="F1479" s="193" t="str">
        <f t="shared" ca="1" si="167"/>
        <v/>
      </c>
      <c r="G1479" s="80" t="str">
        <f ca="1">IFERROR(IF(AND(ABS(SUMIFS(D$2:D1479,J$2:J1479,J1479)-SUMIFS(E$2:E1479,J$2:J1479,J1479)+VLOOKUP(J1479,Master!B$1:F$101,5,FALSE))&gt;1000,CD&lt;&gt;PD),"XXXXX",IFERROR(SUMIFS(D$2:D1479,J$2:J1479,J1479)-SUMIFS(E$2:E1479,J$2:J1479,J1479)+VLOOKUP(J1479,Master!B$1:F$101,5,FALSE),IF(H1479&gt;EOF,"","Balance"))),IF(H1479&gt;EOF,"","Balance"))</f>
        <v/>
      </c>
      <c r="H1479" s="265" t="str">
        <f ca="1">IFERROR(IF(COUNTIF(H$2:H1478,H1478)&gt;VLOOKUP(H1478,LC,2,FALSE),H1478+1,H1478),"")</f>
        <v/>
      </c>
      <c r="I1479" s="265" t="str">
        <f ca="1">IFERROR(VLOOKUP(H1479,IF(H1479=H1478,INDIRECT("JournalEntry!"&amp;JournalEntry!D$2214&amp;I1478+1&amp;JournalEntry!L$2214),INDIRECT("JournalEntry!"&amp;JournalEntry!C$2214)),2,FALSE),"")</f>
        <v/>
      </c>
      <c r="J1479" s="191" t="str">
        <f t="shared" ca="1" si="168"/>
        <v/>
      </c>
    </row>
    <row r="1480" spans="1:10">
      <c r="A1480" s="205" t="str">
        <f t="shared" ca="1" si="162"/>
        <v/>
      </c>
      <c r="B1480" s="203" t="str">
        <f t="shared" ca="1" si="163"/>
        <v/>
      </c>
      <c r="C1480" s="304" t="str">
        <f t="shared" ca="1" si="164"/>
        <v/>
      </c>
      <c r="D1480" s="192" t="str">
        <f t="shared" ca="1" si="165"/>
        <v/>
      </c>
      <c r="E1480" s="192" t="str">
        <f t="shared" ca="1" si="166"/>
        <v/>
      </c>
      <c r="F1480" s="193" t="str">
        <f t="shared" ca="1" si="167"/>
        <v/>
      </c>
      <c r="G1480" s="80" t="str">
        <f ca="1">IFERROR(IF(AND(ABS(SUMIFS(D$2:D1480,J$2:J1480,J1480)-SUMIFS(E$2:E1480,J$2:J1480,J1480)+VLOOKUP(J1480,Master!B$1:F$101,5,FALSE))&gt;1000,CD&lt;&gt;PD),"XXXXX",IFERROR(SUMIFS(D$2:D1480,J$2:J1480,J1480)-SUMIFS(E$2:E1480,J$2:J1480,J1480)+VLOOKUP(J1480,Master!B$1:F$101,5,FALSE),IF(H1480&gt;EOF,"","Balance"))),IF(H1480&gt;EOF,"","Balance"))</f>
        <v/>
      </c>
      <c r="H1480" s="265" t="str">
        <f ca="1">IFERROR(IF(COUNTIF(H$2:H1479,H1479)&gt;VLOOKUP(H1479,LC,2,FALSE),H1479+1,H1479),"")</f>
        <v/>
      </c>
      <c r="I1480" s="265" t="str">
        <f ca="1">IFERROR(VLOOKUP(H1480,IF(H1480=H1479,INDIRECT("JournalEntry!"&amp;JournalEntry!D$2214&amp;I1479+1&amp;JournalEntry!L$2214),INDIRECT("JournalEntry!"&amp;JournalEntry!C$2214)),2,FALSE),"")</f>
        <v/>
      </c>
      <c r="J1480" s="191" t="str">
        <f t="shared" ca="1" si="168"/>
        <v/>
      </c>
    </row>
    <row r="1481" spans="1:10">
      <c r="A1481" s="205" t="str">
        <f t="shared" ca="1" si="162"/>
        <v/>
      </c>
      <c r="B1481" s="203" t="str">
        <f t="shared" ca="1" si="163"/>
        <v/>
      </c>
      <c r="C1481" s="304" t="str">
        <f t="shared" ca="1" si="164"/>
        <v/>
      </c>
      <c r="D1481" s="192" t="str">
        <f t="shared" ca="1" si="165"/>
        <v/>
      </c>
      <c r="E1481" s="192" t="str">
        <f t="shared" ca="1" si="166"/>
        <v/>
      </c>
      <c r="F1481" s="193" t="str">
        <f t="shared" ca="1" si="167"/>
        <v/>
      </c>
      <c r="G1481" s="80" t="str">
        <f ca="1">IFERROR(IF(AND(ABS(SUMIFS(D$2:D1481,J$2:J1481,J1481)-SUMIFS(E$2:E1481,J$2:J1481,J1481)+VLOOKUP(J1481,Master!B$1:F$101,5,FALSE))&gt;1000,CD&lt;&gt;PD),"XXXXX",IFERROR(SUMIFS(D$2:D1481,J$2:J1481,J1481)-SUMIFS(E$2:E1481,J$2:J1481,J1481)+VLOOKUP(J1481,Master!B$1:F$101,5,FALSE),IF(H1481&gt;EOF,"","Balance"))),IF(H1481&gt;EOF,"","Balance"))</f>
        <v/>
      </c>
      <c r="H1481" s="265" t="str">
        <f ca="1">IFERROR(IF(COUNTIF(H$2:H1480,H1480)&gt;VLOOKUP(H1480,LC,2,FALSE),H1480+1,H1480),"")</f>
        <v/>
      </c>
      <c r="I1481" s="265" t="str">
        <f ca="1">IFERROR(VLOOKUP(H1481,IF(H1481=H1480,INDIRECT("JournalEntry!"&amp;JournalEntry!D$2214&amp;I1480+1&amp;JournalEntry!L$2214),INDIRECT("JournalEntry!"&amp;JournalEntry!C$2214)),2,FALSE),"")</f>
        <v/>
      </c>
      <c r="J1481" s="191" t="str">
        <f t="shared" ca="1" si="168"/>
        <v/>
      </c>
    </row>
    <row r="1482" spans="1:10">
      <c r="A1482" s="205" t="str">
        <f t="shared" ca="1" si="162"/>
        <v/>
      </c>
      <c r="B1482" s="203" t="str">
        <f t="shared" ca="1" si="163"/>
        <v/>
      </c>
      <c r="C1482" s="304" t="str">
        <f t="shared" ca="1" si="164"/>
        <v/>
      </c>
      <c r="D1482" s="192" t="str">
        <f t="shared" ca="1" si="165"/>
        <v/>
      </c>
      <c r="E1482" s="192" t="str">
        <f t="shared" ca="1" si="166"/>
        <v/>
      </c>
      <c r="F1482" s="193" t="str">
        <f t="shared" ca="1" si="167"/>
        <v/>
      </c>
      <c r="G1482" s="80" t="str">
        <f ca="1">IFERROR(IF(AND(ABS(SUMIFS(D$2:D1482,J$2:J1482,J1482)-SUMIFS(E$2:E1482,J$2:J1482,J1482)+VLOOKUP(J1482,Master!B$1:F$101,5,FALSE))&gt;1000,CD&lt;&gt;PD),"XXXXX",IFERROR(SUMIFS(D$2:D1482,J$2:J1482,J1482)-SUMIFS(E$2:E1482,J$2:J1482,J1482)+VLOOKUP(J1482,Master!B$1:F$101,5,FALSE),IF(H1482&gt;EOF,"","Balance"))),IF(H1482&gt;EOF,"","Balance"))</f>
        <v/>
      </c>
      <c r="H1482" s="265" t="str">
        <f ca="1">IFERROR(IF(COUNTIF(H$2:H1481,H1481)&gt;VLOOKUP(H1481,LC,2,FALSE),H1481+1,H1481),"")</f>
        <v/>
      </c>
      <c r="I1482" s="265" t="str">
        <f ca="1">IFERROR(VLOOKUP(H1482,IF(H1482=H1481,INDIRECT("JournalEntry!"&amp;JournalEntry!D$2214&amp;I1481+1&amp;JournalEntry!L$2214),INDIRECT("JournalEntry!"&amp;JournalEntry!C$2214)),2,FALSE),"")</f>
        <v/>
      </c>
      <c r="J1482" s="191" t="str">
        <f t="shared" ca="1" si="168"/>
        <v/>
      </c>
    </row>
    <row r="1483" spans="1:10">
      <c r="A1483" s="205" t="str">
        <f t="shared" ca="1" si="162"/>
        <v/>
      </c>
      <c r="B1483" s="203" t="str">
        <f t="shared" ca="1" si="163"/>
        <v/>
      </c>
      <c r="C1483" s="304" t="str">
        <f t="shared" ca="1" si="164"/>
        <v/>
      </c>
      <c r="D1483" s="192" t="str">
        <f t="shared" ca="1" si="165"/>
        <v/>
      </c>
      <c r="E1483" s="192" t="str">
        <f t="shared" ca="1" si="166"/>
        <v/>
      </c>
      <c r="F1483" s="193" t="str">
        <f t="shared" ca="1" si="167"/>
        <v/>
      </c>
      <c r="G1483" s="80" t="str">
        <f ca="1">IFERROR(IF(AND(ABS(SUMIFS(D$2:D1483,J$2:J1483,J1483)-SUMIFS(E$2:E1483,J$2:J1483,J1483)+VLOOKUP(J1483,Master!B$1:F$101,5,FALSE))&gt;1000,CD&lt;&gt;PD),"XXXXX",IFERROR(SUMIFS(D$2:D1483,J$2:J1483,J1483)-SUMIFS(E$2:E1483,J$2:J1483,J1483)+VLOOKUP(J1483,Master!B$1:F$101,5,FALSE),IF(H1483&gt;EOF,"","Balance"))),IF(H1483&gt;EOF,"","Balance"))</f>
        <v/>
      </c>
      <c r="H1483" s="265" t="str">
        <f ca="1">IFERROR(IF(COUNTIF(H$2:H1482,H1482)&gt;VLOOKUP(H1482,LC,2,FALSE),H1482+1,H1482),"")</f>
        <v/>
      </c>
      <c r="I1483" s="265" t="str">
        <f ca="1">IFERROR(VLOOKUP(H1483,IF(H1483=H1482,INDIRECT("JournalEntry!"&amp;JournalEntry!D$2214&amp;I1482+1&amp;JournalEntry!L$2214),INDIRECT("JournalEntry!"&amp;JournalEntry!C$2214)),2,FALSE),"")</f>
        <v/>
      </c>
      <c r="J1483" s="191" t="str">
        <f t="shared" ca="1" si="168"/>
        <v/>
      </c>
    </row>
    <row r="1484" spans="1:10">
      <c r="A1484" s="205" t="str">
        <f t="shared" ca="1" si="162"/>
        <v/>
      </c>
      <c r="B1484" s="203" t="str">
        <f t="shared" ca="1" si="163"/>
        <v/>
      </c>
      <c r="C1484" s="304" t="str">
        <f t="shared" ca="1" si="164"/>
        <v/>
      </c>
      <c r="D1484" s="192" t="str">
        <f t="shared" ca="1" si="165"/>
        <v/>
      </c>
      <c r="E1484" s="192" t="str">
        <f t="shared" ca="1" si="166"/>
        <v/>
      </c>
      <c r="F1484" s="193" t="str">
        <f t="shared" ca="1" si="167"/>
        <v/>
      </c>
      <c r="G1484" s="80" t="str">
        <f ca="1">IFERROR(IF(AND(ABS(SUMIFS(D$2:D1484,J$2:J1484,J1484)-SUMIFS(E$2:E1484,J$2:J1484,J1484)+VLOOKUP(J1484,Master!B$1:F$101,5,FALSE))&gt;1000,CD&lt;&gt;PD),"XXXXX",IFERROR(SUMIFS(D$2:D1484,J$2:J1484,J1484)-SUMIFS(E$2:E1484,J$2:J1484,J1484)+VLOOKUP(J1484,Master!B$1:F$101,5,FALSE),IF(H1484&gt;EOF,"","Balance"))),IF(H1484&gt;EOF,"","Balance"))</f>
        <v/>
      </c>
      <c r="H1484" s="265" t="str">
        <f ca="1">IFERROR(IF(COUNTIF(H$2:H1483,H1483)&gt;VLOOKUP(H1483,LC,2,FALSE),H1483+1,H1483),"")</f>
        <v/>
      </c>
      <c r="I1484" s="265" t="str">
        <f ca="1">IFERROR(VLOOKUP(H1484,IF(H1484=H1483,INDIRECT("JournalEntry!"&amp;JournalEntry!D$2214&amp;I1483+1&amp;JournalEntry!L$2214),INDIRECT("JournalEntry!"&amp;JournalEntry!C$2214)),2,FALSE),"")</f>
        <v/>
      </c>
      <c r="J1484" s="191" t="str">
        <f t="shared" ca="1" si="168"/>
        <v/>
      </c>
    </row>
    <row r="1485" spans="1:10">
      <c r="A1485" s="205" t="str">
        <f t="shared" ca="1" si="162"/>
        <v/>
      </c>
      <c r="B1485" s="203" t="str">
        <f t="shared" ca="1" si="163"/>
        <v/>
      </c>
      <c r="C1485" s="192" t="str">
        <f t="shared" ca="1" si="164"/>
        <v/>
      </c>
      <c r="D1485" s="192" t="str">
        <f t="shared" ca="1" si="165"/>
        <v/>
      </c>
      <c r="E1485" s="192" t="str">
        <f t="shared" ca="1" si="166"/>
        <v/>
      </c>
      <c r="F1485" s="193" t="str">
        <f t="shared" ca="1" si="167"/>
        <v/>
      </c>
      <c r="G1485" s="80" t="str">
        <f ca="1">IFERROR(IF(AND(ABS(SUMIFS(D$2:D1485,J$2:J1485,J1485)-SUMIFS(E$2:E1485,J$2:J1485,J1485)+VLOOKUP(J1485,Master!B$1:F$101,5,FALSE))&gt;1000,CD&lt;&gt;PD),"XXXXX",IFERROR(SUMIFS(D$2:D1485,J$2:J1485,J1485)-SUMIFS(E$2:E1485,J$2:J1485,J1485)+VLOOKUP(J1485,Master!B$1:F$101,5,FALSE),IF(H1485&gt;EOF,"","Balance"))),IF(H1485&gt;EOF,"","Balance"))</f>
        <v/>
      </c>
      <c r="H1485" s="265" t="str">
        <f ca="1">IFERROR(IF(COUNTIF(H$2:H1484,H1484)&gt;VLOOKUP(H1484,LC,2,FALSE),H1484+1,H1484),"")</f>
        <v/>
      </c>
      <c r="I1485" s="265" t="str">
        <f ca="1">IFERROR(VLOOKUP(H1485,IF(H1485=H1484,INDIRECT("JournalEntry!"&amp;JournalEntry!D$2214&amp;I1484+1&amp;JournalEntry!L$2214),INDIRECT("JournalEntry!"&amp;JournalEntry!C$2214)),2,FALSE),"")</f>
        <v/>
      </c>
      <c r="J1485" s="191" t="str">
        <f t="shared" ca="1" si="168"/>
        <v/>
      </c>
    </row>
    <row r="1486" spans="1:10">
      <c r="A1486" s="205" t="str">
        <f t="shared" ca="1" si="162"/>
        <v/>
      </c>
      <c r="B1486" s="203" t="str">
        <f t="shared" ca="1" si="163"/>
        <v/>
      </c>
      <c r="C1486" s="192" t="str">
        <f t="shared" ca="1" si="164"/>
        <v/>
      </c>
      <c r="D1486" s="192" t="str">
        <f t="shared" ca="1" si="165"/>
        <v/>
      </c>
      <c r="E1486" s="192" t="str">
        <f t="shared" ca="1" si="166"/>
        <v/>
      </c>
      <c r="F1486" s="193" t="str">
        <f t="shared" ca="1" si="167"/>
        <v/>
      </c>
      <c r="G1486" s="80" t="str">
        <f ca="1">IFERROR(IF(AND(ABS(SUMIFS(D$2:D1486,J$2:J1486,J1486)-SUMIFS(E$2:E1486,J$2:J1486,J1486)+VLOOKUP(J1486,Master!B$1:F$101,5,FALSE))&gt;1000,CD&lt;&gt;PD),"XXXXX",IFERROR(SUMIFS(D$2:D1486,J$2:J1486,J1486)-SUMIFS(E$2:E1486,J$2:J1486,J1486)+VLOOKUP(J1486,Master!B$1:F$101,5,FALSE),IF(H1486&gt;EOF,"","Balance"))),IF(H1486&gt;EOF,"","Balance"))</f>
        <v/>
      </c>
      <c r="H1486" s="265" t="str">
        <f ca="1">IFERROR(IF(COUNTIF(H$2:H1485,H1485)&gt;VLOOKUP(H1485,LC,2,FALSE),H1485+1,H1485),"")</f>
        <v/>
      </c>
      <c r="I1486" s="265" t="str">
        <f ca="1">IFERROR(VLOOKUP(H1486,IF(H1486=H1485,INDIRECT("JournalEntry!"&amp;JournalEntry!D$2214&amp;I1485+1&amp;JournalEntry!L$2214),INDIRECT("JournalEntry!"&amp;JournalEntry!C$2214)),2,FALSE),"")</f>
        <v/>
      </c>
      <c r="J1486" s="191" t="str">
        <f t="shared" ca="1" si="168"/>
        <v/>
      </c>
    </row>
    <row r="1487" spans="1:10">
      <c r="A1487" s="205" t="str">
        <f t="shared" ca="1" si="162"/>
        <v/>
      </c>
      <c r="B1487" s="203" t="str">
        <f t="shared" ca="1" si="163"/>
        <v/>
      </c>
      <c r="C1487" s="192" t="str">
        <f t="shared" ca="1" si="164"/>
        <v/>
      </c>
      <c r="D1487" s="192" t="str">
        <f t="shared" ca="1" si="165"/>
        <v/>
      </c>
      <c r="E1487" s="192" t="str">
        <f t="shared" ca="1" si="166"/>
        <v/>
      </c>
      <c r="F1487" s="193" t="str">
        <f t="shared" ca="1" si="167"/>
        <v/>
      </c>
      <c r="G1487" s="80" t="str">
        <f ca="1">IFERROR(IF(AND(ABS(SUMIFS(D$2:D1487,J$2:J1487,J1487)-SUMIFS(E$2:E1487,J$2:J1487,J1487)+VLOOKUP(J1487,Master!B$1:F$101,5,FALSE))&gt;1000,CD&lt;&gt;PD),"XXXXX",IFERROR(SUMIFS(D$2:D1487,J$2:J1487,J1487)-SUMIFS(E$2:E1487,J$2:J1487,J1487)+VLOOKUP(J1487,Master!B$1:F$101,5,FALSE),IF(H1487&gt;EOF,"","Balance"))),IF(H1487&gt;EOF,"","Balance"))</f>
        <v/>
      </c>
      <c r="H1487" s="265" t="str">
        <f ca="1">IFERROR(IF(COUNTIF(H$2:H1486,H1486)&gt;VLOOKUP(H1486,LC,2,FALSE),H1486+1,H1486),"")</f>
        <v/>
      </c>
      <c r="I1487" s="265" t="str">
        <f ca="1">IFERROR(VLOOKUP(H1487,IF(H1487=H1486,INDIRECT("JournalEntry!"&amp;JournalEntry!D$2214&amp;I1486+1&amp;JournalEntry!L$2214),INDIRECT("JournalEntry!"&amp;JournalEntry!C$2214)),2,FALSE),"")</f>
        <v/>
      </c>
      <c r="J1487" s="191" t="str">
        <f t="shared" ca="1" si="168"/>
        <v/>
      </c>
    </row>
    <row r="1488" spans="1:10">
      <c r="A1488" s="205" t="str">
        <f t="shared" ca="1" si="162"/>
        <v/>
      </c>
      <c r="B1488" s="203" t="str">
        <f t="shared" ca="1" si="163"/>
        <v/>
      </c>
      <c r="C1488" s="192" t="str">
        <f t="shared" ca="1" si="164"/>
        <v/>
      </c>
      <c r="D1488" s="192" t="str">
        <f t="shared" ca="1" si="165"/>
        <v/>
      </c>
      <c r="E1488" s="192" t="str">
        <f t="shared" ca="1" si="166"/>
        <v/>
      </c>
      <c r="F1488" s="193" t="str">
        <f t="shared" ca="1" si="167"/>
        <v/>
      </c>
      <c r="G1488" s="80" t="str">
        <f ca="1">IFERROR(IF(AND(ABS(SUMIFS(D$2:D1488,J$2:J1488,J1488)-SUMIFS(E$2:E1488,J$2:J1488,J1488)+VLOOKUP(J1488,Master!B$1:F$101,5,FALSE))&gt;1000,CD&lt;&gt;PD),"XXXXX",IFERROR(SUMIFS(D$2:D1488,J$2:J1488,J1488)-SUMIFS(E$2:E1488,J$2:J1488,J1488)+VLOOKUP(J1488,Master!B$1:F$101,5,FALSE),IF(H1488&gt;EOF,"","Balance"))),IF(H1488&gt;EOF,"","Balance"))</f>
        <v/>
      </c>
      <c r="H1488" s="265" t="str">
        <f ca="1">IFERROR(IF(COUNTIF(H$2:H1487,H1487)&gt;VLOOKUP(H1487,LC,2,FALSE),H1487+1,H1487),"")</f>
        <v/>
      </c>
      <c r="I1488" s="265" t="str">
        <f ca="1">IFERROR(VLOOKUP(H1488,IF(H1488=H1487,INDIRECT("JournalEntry!"&amp;JournalEntry!D$2214&amp;I1487+1&amp;JournalEntry!L$2214),INDIRECT("JournalEntry!"&amp;JournalEntry!C$2214)),2,FALSE),"")</f>
        <v/>
      </c>
      <c r="J1488" s="191" t="str">
        <f t="shared" ca="1" si="168"/>
        <v/>
      </c>
    </row>
    <row r="1489" spans="1:10">
      <c r="A1489" s="205" t="str">
        <f t="shared" ca="1" si="162"/>
        <v/>
      </c>
      <c r="B1489" s="203" t="str">
        <f t="shared" ca="1" si="163"/>
        <v/>
      </c>
      <c r="C1489" s="192" t="str">
        <f t="shared" ca="1" si="164"/>
        <v/>
      </c>
      <c r="D1489" s="192" t="str">
        <f t="shared" ca="1" si="165"/>
        <v/>
      </c>
      <c r="E1489" s="192" t="str">
        <f t="shared" ca="1" si="166"/>
        <v/>
      </c>
      <c r="F1489" s="193" t="str">
        <f t="shared" ca="1" si="167"/>
        <v/>
      </c>
      <c r="G1489" s="80" t="str">
        <f ca="1">IFERROR(IF(AND(ABS(SUMIFS(D$2:D1489,J$2:J1489,J1489)-SUMIFS(E$2:E1489,J$2:J1489,J1489)+VLOOKUP(J1489,Master!B$1:F$101,5,FALSE))&gt;1000,CD&lt;&gt;PD),"XXXXX",IFERROR(SUMIFS(D$2:D1489,J$2:J1489,J1489)-SUMIFS(E$2:E1489,J$2:J1489,J1489)+VLOOKUP(J1489,Master!B$1:F$101,5,FALSE),IF(H1489&gt;EOF,"","Balance"))),IF(H1489&gt;EOF,"","Balance"))</f>
        <v/>
      </c>
      <c r="H1489" s="265" t="str">
        <f ca="1">IFERROR(IF(COUNTIF(H$2:H1488,H1488)&gt;VLOOKUP(H1488,LC,2,FALSE),H1488+1,H1488),"")</f>
        <v/>
      </c>
      <c r="I1489" s="265" t="str">
        <f ca="1">IFERROR(VLOOKUP(H1489,IF(H1489=H1488,INDIRECT("JournalEntry!"&amp;JournalEntry!D$2214&amp;I1488+1&amp;JournalEntry!L$2214),INDIRECT("JournalEntry!"&amp;JournalEntry!C$2214)),2,FALSE),"")</f>
        <v/>
      </c>
      <c r="J1489" s="191" t="str">
        <f t="shared" ca="1" si="168"/>
        <v/>
      </c>
    </row>
    <row r="1490" spans="1:10">
      <c r="A1490" s="205" t="str">
        <f t="shared" ca="1" si="162"/>
        <v/>
      </c>
      <c r="B1490" s="203" t="str">
        <f t="shared" ca="1" si="163"/>
        <v/>
      </c>
      <c r="C1490" s="192" t="str">
        <f t="shared" ca="1" si="164"/>
        <v/>
      </c>
      <c r="D1490" s="192" t="str">
        <f t="shared" ca="1" si="165"/>
        <v/>
      </c>
      <c r="E1490" s="192" t="str">
        <f t="shared" ca="1" si="166"/>
        <v/>
      </c>
      <c r="F1490" s="193" t="str">
        <f t="shared" ca="1" si="167"/>
        <v/>
      </c>
      <c r="G1490" s="80" t="str">
        <f ca="1">IFERROR(IF(AND(ABS(SUMIFS(D$2:D1490,J$2:J1490,J1490)-SUMIFS(E$2:E1490,J$2:J1490,J1490)+VLOOKUP(J1490,Master!B$1:F$101,5,FALSE))&gt;1000,CD&lt;&gt;PD),"XXXXX",IFERROR(SUMIFS(D$2:D1490,J$2:J1490,J1490)-SUMIFS(E$2:E1490,J$2:J1490,J1490)+VLOOKUP(J1490,Master!B$1:F$101,5,FALSE),IF(H1490&gt;EOF,"","Balance"))),IF(H1490&gt;EOF,"","Balance"))</f>
        <v/>
      </c>
      <c r="H1490" s="265" t="str">
        <f ca="1">IFERROR(IF(COUNTIF(H$2:H1489,H1489)&gt;VLOOKUP(H1489,LC,2,FALSE),H1489+1,H1489),"")</f>
        <v/>
      </c>
      <c r="I1490" s="265" t="str">
        <f ca="1">IFERROR(VLOOKUP(H1490,IF(H1490=H1489,INDIRECT("JournalEntry!"&amp;JournalEntry!D$2214&amp;I1489+1&amp;JournalEntry!L$2214),INDIRECT("JournalEntry!"&amp;JournalEntry!C$2214)),2,FALSE),"")</f>
        <v/>
      </c>
      <c r="J1490" s="191" t="str">
        <f t="shared" ca="1" si="168"/>
        <v/>
      </c>
    </row>
    <row r="1491" spans="1:10">
      <c r="A1491" s="205" t="str">
        <f t="shared" ca="1" si="162"/>
        <v/>
      </c>
      <c r="B1491" s="203" t="str">
        <f t="shared" ca="1" si="163"/>
        <v/>
      </c>
      <c r="C1491" s="192" t="str">
        <f t="shared" ca="1" si="164"/>
        <v/>
      </c>
      <c r="D1491" s="192" t="str">
        <f t="shared" ca="1" si="165"/>
        <v/>
      </c>
      <c r="E1491" s="192" t="str">
        <f t="shared" ca="1" si="166"/>
        <v/>
      </c>
      <c r="F1491" s="193" t="str">
        <f t="shared" ca="1" si="167"/>
        <v/>
      </c>
      <c r="G1491" s="80" t="str">
        <f ca="1">IFERROR(IF(AND(ABS(SUMIFS(D$2:D1491,J$2:J1491,J1491)-SUMIFS(E$2:E1491,J$2:J1491,J1491)+VLOOKUP(J1491,Master!B$1:F$101,5,FALSE))&gt;1000,CD&lt;&gt;PD),"XXXXX",IFERROR(SUMIFS(D$2:D1491,J$2:J1491,J1491)-SUMIFS(E$2:E1491,J$2:J1491,J1491)+VLOOKUP(J1491,Master!B$1:F$101,5,FALSE),IF(H1491&gt;EOF,"","Balance"))),IF(H1491&gt;EOF,"","Balance"))</f>
        <v/>
      </c>
      <c r="H1491" s="265" t="str">
        <f ca="1">IFERROR(IF(COUNTIF(H$2:H1490,H1490)&gt;VLOOKUP(H1490,LC,2,FALSE),H1490+1,H1490),"")</f>
        <v/>
      </c>
      <c r="I1491" s="265" t="str">
        <f ca="1">IFERROR(VLOOKUP(H1491,IF(H1491=H1490,INDIRECT("JournalEntry!"&amp;JournalEntry!D$2214&amp;I1490+1&amp;JournalEntry!L$2214),INDIRECT("JournalEntry!"&amp;JournalEntry!C$2214)),2,FALSE),"")</f>
        <v/>
      </c>
      <c r="J1491" s="191" t="str">
        <f t="shared" ca="1" si="168"/>
        <v/>
      </c>
    </row>
    <row r="1492" spans="1:10">
      <c r="A1492" s="205" t="str">
        <f t="shared" ca="1" si="162"/>
        <v/>
      </c>
      <c r="B1492" s="203" t="str">
        <f t="shared" ca="1" si="163"/>
        <v/>
      </c>
      <c r="C1492" s="192" t="str">
        <f t="shared" ca="1" si="164"/>
        <v/>
      </c>
      <c r="D1492" s="192" t="str">
        <f t="shared" ca="1" si="165"/>
        <v/>
      </c>
      <c r="E1492" s="192" t="str">
        <f t="shared" ca="1" si="166"/>
        <v/>
      </c>
      <c r="F1492" s="193" t="str">
        <f t="shared" ca="1" si="167"/>
        <v/>
      </c>
      <c r="G1492" s="80" t="str">
        <f ca="1">IFERROR(IF(AND(ABS(SUMIFS(D$2:D1492,J$2:J1492,J1492)-SUMIFS(E$2:E1492,J$2:J1492,J1492)+VLOOKUP(J1492,Master!B$1:F$101,5,FALSE))&gt;1000,CD&lt;&gt;PD),"XXXXX",IFERROR(SUMIFS(D$2:D1492,J$2:J1492,J1492)-SUMIFS(E$2:E1492,J$2:J1492,J1492)+VLOOKUP(J1492,Master!B$1:F$101,5,FALSE),IF(H1492&gt;EOF,"","Balance"))),IF(H1492&gt;EOF,"","Balance"))</f>
        <v/>
      </c>
      <c r="H1492" s="265" t="str">
        <f ca="1">IFERROR(IF(COUNTIF(H$2:H1491,H1491)&gt;VLOOKUP(H1491,LC,2,FALSE),H1491+1,H1491),"")</f>
        <v/>
      </c>
      <c r="I1492" s="265" t="str">
        <f ca="1">IFERROR(VLOOKUP(H1492,IF(H1492=H1491,INDIRECT("JournalEntry!"&amp;JournalEntry!D$2214&amp;I1491+1&amp;JournalEntry!L$2214),INDIRECT("JournalEntry!"&amp;JournalEntry!C$2214)),2,FALSE),"")</f>
        <v/>
      </c>
      <c r="J1492" s="191" t="str">
        <f t="shared" ca="1" si="168"/>
        <v/>
      </c>
    </row>
    <row r="1493" spans="1:10">
      <c r="A1493" s="205" t="str">
        <f t="shared" ca="1" si="162"/>
        <v/>
      </c>
      <c r="B1493" s="203" t="str">
        <f t="shared" ca="1" si="163"/>
        <v/>
      </c>
      <c r="C1493" s="192" t="str">
        <f t="shared" ca="1" si="164"/>
        <v/>
      </c>
      <c r="D1493" s="192" t="str">
        <f t="shared" ca="1" si="165"/>
        <v/>
      </c>
      <c r="E1493" s="192" t="str">
        <f t="shared" ca="1" si="166"/>
        <v/>
      </c>
      <c r="F1493" s="193" t="str">
        <f t="shared" ca="1" si="167"/>
        <v/>
      </c>
      <c r="G1493" s="80" t="str">
        <f ca="1">IFERROR(IF(AND(ABS(SUMIFS(D$2:D1493,J$2:J1493,J1493)-SUMIFS(E$2:E1493,J$2:J1493,J1493)+VLOOKUP(J1493,Master!B$1:F$101,5,FALSE))&gt;1000,CD&lt;&gt;PD),"XXXXX",IFERROR(SUMIFS(D$2:D1493,J$2:J1493,J1493)-SUMIFS(E$2:E1493,J$2:J1493,J1493)+VLOOKUP(J1493,Master!B$1:F$101,5,FALSE),IF(H1493&gt;EOF,"","Balance"))),IF(H1493&gt;EOF,"","Balance"))</f>
        <v/>
      </c>
      <c r="H1493" s="265" t="str">
        <f ca="1">IFERROR(IF(COUNTIF(H$2:H1492,H1492)&gt;VLOOKUP(H1492,LC,2,FALSE),H1492+1,H1492),"")</f>
        <v/>
      </c>
      <c r="I1493" s="265" t="str">
        <f ca="1">IFERROR(VLOOKUP(H1493,IF(H1493=H1492,INDIRECT("JournalEntry!"&amp;JournalEntry!D$2214&amp;I1492+1&amp;JournalEntry!L$2214),INDIRECT("JournalEntry!"&amp;JournalEntry!C$2214)),2,FALSE),"")</f>
        <v/>
      </c>
      <c r="J1493" s="191" t="str">
        <f t="shared" ca="1" si="168"/>
        <v/>
      </c>
    </row>
    <row r="1494" spans="1:10">
      <c r="A1494" s="205" t="str">
        <f t="shared" ca="1" si="162"/>
        <v/>
      </c>
      <c r="B1494" s="203" t="str">
        <f t="shared" ca="1" si="163"/>
        <v/>
      </c>
      <c r="C1494" s="192" t="str">
        <f t="shared" ca="1" si="164"/>
        <v/>
      </c>
      <c r="D1494" s="192" t="str">
        <f t="shared" ca="1" si="165"/>
        <v/>
      </c>
      <c r="E1494" s="192" t="str">
        <f t="shared" ca="1" si="166"/>
        <v/>
      </c>
      <c r="F1494" s="193" t="str">
        <f t="shared" ca="1" si="167"/>
        <v/>
      </c>
      <c r="G1494" s="80" t="str">
        <f ca="1">IFERROR(IF(AND(ABS(SUMIFS(D$2:D1494,J$2:J1494,J1494)-SUMIFS(E$2:E1494,J$2:J1494,J1494)+VLOOKUP(J1494,Master!B$1:F$101,5,FALSE))&gt;1000,CD&lt;&gt;PD),"XXXXX",IFERROR(SUMIFS(D$2:D1494,J$2:J1494,J1494)-SUMIFS(E$2:E1494,J$2:J1494,J1494)+VLOOKUP(J1494,Master!B$1:F$101,5,FALSE),IF(H1494&gt;EOF,"","Balance"))),IF(H1494&gt;EOF,"","Balance"))</f>
        <v/>
      </c>
      <c r="H1494" s="265" t="str">
        <f ca="1">IFERROR(IF(COUNTIF(H$2:H1493,H1493)&gt;VLOOKUP(H1493,LC,2,FALSE),H1493+1,H1493),"")</f>
        <v/>
      </c>
      <c r="I1494" s="265" t="str">
        <f ca="1">IFERROR(VLOOKUP(H1494,IF(H1494=H1493,INDIRECT("JournalEntry!"&amp;JournalEntry!D$2214&amp;I1493+1&amp;JournalEntry!L$2214),INDIRECT("JournalEntry!"&amp;JournalEntry!C$2214)),2,FALSE),"")</f>
        <v/>
      </c>
      <c r="J1494" s="191" t="str">
        <f t="shared" ca="1" si="168"/>
        <v/>
      </c>
    </row>
    <row r="1495" spans="1:10">
      <c r="A1495" s="205" t="str">
        <f t="shared" ca="1" si="162"/>
        <v/>
      </c>
      <c r="B1495" s="203" t="str">
        <f t="shared" ca="1" si="163"/>
        <v/>
      </c>
      <c r="C1495" s="192" t="str">
        <f t="shared" ca="1" si="164"/>
        <v/>
      </c>
      <c r="D1495" s="192" t="str">
        <f t="shared" ca="1" si="165"/>
        <v/>
      </c>
      <c r="E1495" s="192" t="str">
        <f t="shared" ca="1" si="166"/>
        <v/>
      </c>
      <c r="F1495" s="193" t="str">
        <f t="shared" ca="1" si="167"/>
        <v/>
      </c>
      <c r="G1495" s="80" t="str">
        <f ca="1">IFERROR(IF(AND(ABS(SUMIFS(D$2:D1495,J$2:J1495,J1495)-SUMIFS(E$2:E1495,J$2:J1495,J1495)+VLOOKUP(J1495,Master!B$1:F$101,5,FALSE))&gt;1000,CD&lt;&gt;PD),"XXXXX",IFERROR(SUMIFS(D$2:D1495,J$2:J1495,J1495)-SUMIFS(E$2:E1495,J$2:J1495,J1495)+VLOOKUP(J1495,Master!B$1:F$101,5,FALSE),IF(H1495&gt;EOF,"","Balance"))),IF(H1495&gt;EOF,"","Balance"))</f>
        <v/>
      </c>
      <c r="H1495" s="265" t="str">
        <f ca="1">IFERROR(IF(COUNTIF(H$2:H1494,H1494)&gt;VLOOKUP(H1494,LC,2,FALSE),H1494+1,H1494),"")</f>
        <v/>
      </c>
      <c r="I1495" s="265" t="str">
        <f ca="1">IFERROR(VLOOKUP(H1495,IF(H1495=H1494,INDIRECT("JournalEntry!"&amp;JournalEntry!D$2214&amp;I1494+1&amp;JournalEntry!L$2214),INDIRECT("JournalEntry!"&amp;JournalEntry!C$2214)),2,FALSE),"")</f>
        <v/>
      </c>
      <c r="J1495" s="191" t="str">
        <f t="shared" ca="1" si="168"/>
        <v/>
      </c>
    </row>
    <row r="1496" spans="1:10">
      <c r="A1496" s="205" t="str">
        <f t="shared" ca="1" si="162"/>
        <v/>
      </c>
      <c r="B1496" s="203" t="str">
        <f t="shared" ca="1" si="163"/>
        <v/>
      </c>
      <c r="C1496" s="192" t="str">
        <f t="shared" ca="1" si="164"/>
        <v/>
      </c>
      <c r="D1496" s="192" t="str">
        <f t="shared" ca="1" si="165"/>
        <v/>
      </c>
      <c r="E1496" s="192" t="str">
        <f t="shared" ca="1" si="166"/>
        <v/>
      </c>
      <c r="F1496" s="193" t="str">
        <f t="shared" ca="1" si="167"/>
        <v/>
      </c>
      <c r="G1496" s="80" t="str">
        <f ca="1">IFERROR(IF(AND(ABS(SUMIFS(D$2:D1496,J$2:J1496,J1496)-SUMIFS(E$2:E1496,J$2:J1496,J1496)+VLOOKUP(J1496,Master!B$1:F$101,5,FALSE))&gt;1000,CD&lt;&gt;PD),"XXXXX",IFERROR(SUMIFS(D$2:D1496,J$2:J1496,J1496)-SUMIFS(E$2:E1496,J$2:J1496,J1496)+VLOOKUP(J1496,Master!B$1:F$101,5,FALSE),IF(H1496&gt;EOF,"","Balance"))),IF(H1496&gt;EOF,"","Balance"))</f>
        <v/>
      </c>
      <c r="H1496" s="265" t="str">
        <f ca="1">IFERROR(IF(COUNTIF(H$2:H1495,H1495)&gt;VLOOKUP(H1495,LC,2,FALSE),H1495+1,H1495),"")</f>
        <v/>
      </c>
      <c r="I1496" s="265" t="str">
        <f ca="1">IFERROR(VLOOKUP(H1496,IF(H1496=H1495,INDIRECT("JournalEntry!"&amp;JournalEntry!D$2214&amp;I1495+1&amp;JournalEntry!L$2214),INDIRECT("JournalEntry!"&amp;JournalEntry!C$2214)),2,FALSE),"")</f>
        <v/>
      </c>
      <c r="J1496" s="191" t="str">
        <f t="shared" ca="1" si="168"/>
        <v/>
      </c>
    </row>
    <row r="1497" spans="1:10">
      <c r="A1497" s="205" t="str">
        <f t="shared" ref="A1497:A1560" ca="1" si="169">IFERROR(INDIRECT("JournalEntry!a"&amp;I1497),IF(H1497&gt;EOF,"","JNL No"))</f>
        <v/>
      </c>
      <c r="B1497" s="203" t="str">
        <f t="shared" ref="B1497:B1560" ca="1" si="170">IFERROR(INDIRECT("JournalEntry!j"&amp;I1497),IF(H1497&gt;EOF,"","Date"))</f>
        <v/>
      </c>
      <c r="C1497" s="192" t="str">
        <f t="shared" ref="C1497:C1560" ca="1" si="171">IFERROR(INDIRECT("JournalEntry!k"&amp;I1497),IF(H1497&gt;EOF,"","Particulars of "&amp; VLOOKUP(H1497+1,LR,3,FALSE)))</f>
        <v/>
      </c>
      <c r="D1497" s="192" t="str">
        <f t="shared" ref="D1497:D1560" ca="1" si="172">IFERROR(INDIRECT("JournalEntry!d"&amp;I1497),IF(H1497&gt;EOF,"","Dr"))</f>
        <v/>
      </c>
      <c r="E1497" s="192" t="str">
        <f t="shared" ref="E1497:E1560" ca="1" si="173">IFERROR(INDIRECT("JournalEntry!e"&amp;I1497),IF(H1497&gt;EOF,"","Cr"))</f>
        <v/>
      </c>
      <c r="F1497" s="193" t="str">
        <f t="shared" ref="F1497:F1560" ca="1" si="174">IFERROR(INDIRECT("JournalEntry!f"&amp;I1497),IF(H1497&gt;EOF,"","Narration"))</f>
        <v/>
      </c>
      <c r="G1497" s="80" t="str">
        <f ca="1">IFERROR(IF(AND(ABS(SUMIFS(D$2:D1497,J$2:J1497,J1497)-SUMIFS(E$2:E1497,J$2:J1497,J1497)+VLOOKUP(J1497,Master!B$1:F$101,5,FALSE))&gt;1000,CD&lt;&gt;PD),"XXXXX",IFERROR(SUMIFS(D$2:D1497,J$2:J1497,J1497)-SUMIFS(E$2:E1497,J$2:J1497,J1497)+VLOOKUP(J1497,Master!B$1:F$101,5,FALSE),IF(H1497&gt;EOF,"","Balance"))),IF(H1497&gt;EOF,"","Balance"))</f>
        <v/>
      </c>
      <c r="H1497" s="265" t="str">
        <f ca="1">IFERROR(IF(COUNTIF(H$2:H1496,H1496)&gt;VLOOKUP(H1496,LC,2,FALSE),H1496+1,H1496),"")</f>
        <v/>
      </c>
      <c r="I1497" s="265" t="str">
        <f ca="1">IFERROR(VLOOKUP(H1497,IF(H1497=H1496,INDIRECT("JournalEntry!"&amp;JournalEntry!D$2214&amp;I1496+1&amp;JournalEntry!L$2214),INDIRECT("JournalEntry!"&amp;JournalEntry!C$2214)),2,FALSE),"")</f>
        <v/>
      </c>
      <c r="J1497" s="191" t="str">
        <f t="shared" ca="1" si="168"/>
        <v/>
      </c>
    </row>
    <row r="1498" spans="1:10">
      <c r="A1498" s="205" t="str">
        <f t="shared" ca="1" si="169"/>
        <v/>
      </c>
      <c r="B1498" s="203" t="str">
        <f t="shared" ca="1" si="170"/>
        <v/>
      </c>
      <c r="C1498" s="192" t="str">
        <f t="shared" ca="1" si="171"/>
        <v/>
      </c>
      <c r="D1498" s="192" t="str">
        <f t="shared" ca="1" si="172"/>
        <v/>
      </c>
      <c r="E1498" s="192" t="str">
        <f t="shared" ca="1" si="173"/>
        <v/>
      </c>
      <c r="F1498" s="193" t="str">
        <f t="shared" ca="1" si="174"/>
        <v/>
      </c>
      <c r="G1498" s="80" t="str">
        <f ca="1">IFERROR(IF(AND(ABS(SUMIFS(D$2:D1498,J$2:J1498,J1498)-SUMIFS(E$2:E1498,J$2:J1498,J1498)+VLOOKUP(J1498,Master!B$1:F$101,5,FALSE))&gt;1000,CD&lt;&gt;PD),"XXXXX",IFERROR(SUMIFS(D$2:D1498,J$2:J1498,J1498)-SUMIFS(E$2:E1498,J$2:J1498,J1498)+VLOOKUP(J1498,Master!B$1:F$101,5,FALSE),IF(H1498&gt;EOF,"","Balance"))),IF(H1498&gt;EOF,"","Balance"))</f>
        <v/>
      </c>
      <c r="H1498" s="265" t="str">
        <f ca="1">IFERROR(IF(COUNTIF(H$2:H1497,H1497)&gt;VLOOKUP(H1497,LC,2,FALSE),H1497+1,H1497),"")</f>
        <v/>
      </c>
      <c r="I1498" s="265" t="str">
        <f ca="1">IFERROR(VLOOKUP(H1498,IF(H1498=H1497,INDIRECT("JournalEntry!"&amp;JournalEntry!D$2214&amp;I1497+1&amp;JournalEntry!L$2214),INDIRECT("JournalEntry!"&amp;JournalEntry!C$2214)),2,FALSE),"")</f>
        <v/>
      </c>
      <c r="J1498" s="191" t="str">
        <f t="shared" ca="1" si="168"/>
        <v/>
      </c>
    </row>
    <row r="1499" spans="1:10">
      <c r="A1499" s="205" t="str">
        <f t="shared" ca="1" si="169"/>
        <v/>
      </c>
      <c r="B1499" s="203" t="str">
        <f t="shared" ca="1" si="170"/>
        <v/>
      </c>
      <c r="C1499" s="192" t="str">
        <f t="shared" ca="1" si="171"/>
        <v/>
      </c>
      <c r="D1499" s="192" t="str">
        <f t="shared" ca="1" si="172"/>
        <v/>
      </c>
      <c r="E1499" s="192" t="str">
        <f t="shared" ca="1" si="173"/>
        <v/>
      </c>
      <c r="F1499" s="193" t="str">
        <f t="shared" ca="1" si="174"/>
        <v/>
      </c>
      <c r="G1499" s="80" t="str">
        <f ca="1">IFERROR(IF(AND(ABS(SUMIFS(D$2:D1499,J$2:J1499,J1499)-SUMIFS(E$2:E1499,J$2:J1499,J1499)+VLOOKUP(J1499,Master!B$1:F$101,5,FALSE))&gt;1000,CD&lt;&gt;PD),"XXXXX",IFERROR(SUMIFS(D$2:D1499,J$2:J1499,J1499)-SUMIFS(E$2:E1499,J$2:J1499,J1499)+VLOOKUP(J1499,Master!B$1:F$101,5,FALSE),IF(H1499&gt;EOF,"","Balance"))),IF(H1499&gt;EOF,"","Balance"))</f>
        <v/>
      </c>
      <c r="H1499" s="265" t="str">
        <f ca="1">IFERROR(IF(COUNTIF(H$2:H1498,H1498)&gt;VLOOKUP(H1498,LC,2,FALSE),H1498+1,H1498),"")</f>
        <v/>
      </c>
      <c r="I1499" s="265" t="str">
        <f ca="1">IFERROR(VLOOKUP(H1499,IF(H1499=H1498,INDIRECT("JournalEntry!"&amp;JournalEntry!D$2214&amp;I1498+1&amp;JournalEntry!L$2214),INDIRECT("JournalEntry!"&amp;JournalEntry!C$2214)),2,FALSE),"")</f>
        <v/>
      </c>
      <c r="J1499" s="191" t="str">
        <f t="shared" ca="1" si="168"/>
        <v/>
      </c>
    </row>
    <row r="1500" spans="1:10">
      <c r="A1500" s="205" t="str">
        <f t="shared" ca="1" si="169"/>
        <v/>
      </c>
      <c r="B1500" s="203" t="str">
        <f t="shared" ca="1" si="170"/>
        <v/>
      </c>
      <c r="C1500" s="192" t="str">
        <f t="shared" ca="1" si="171"/>
        <v/>
      </c>
      <c r="D1500" s="192" t="str">
        <f t="shared" ca="1" si="172"/>
        <v/>
      </c>
      <c r="E1500" s="192" t="str">
        <f t="shared" ca="1" si="173"/>
        <v/>
      </c>
      <c r="F1500" s="193" t="str">
        <f t="shared" ca="1" si="174"/>
        <v/>
      </c>
      <c r="G1500" s="80" t="str">
        <f ca="1">IFERROR(IF(AND(ABS(SUMIFS(D$2:D1500,J$2:J1500,J1500)-SUMIFS(E$2:E1500,J$2:J1500,J1500)+VLOOKUP(J1500,Master!B$1:F$101,5,FALSE))&gt;1000,CD&lt;&gt;PD),"XXXXX",IFERROR(SUMIFS(D$2:D1500,J$2:J1500,J1500)-SUMIFS(E$2:E1500,J$2:J1500,J1500)+VLOOKUP(J1500,Master!B$1:F$101,5,FALSE),IF(H1500&gt;EOF,"","Balance"))),IF(H1500&gt;EOF,"","Balance"))</f>
        <v/>
      </c>
      <c r="H1500" s="265" t="str">
        <f ca="1">IFERROR(IF(COUNTIF(H$2:H1499,H1499)&gt;VLOOKUP(H1499,LC,2,FALSE),H1499+1,H1499),"")</f>
        <v/>
      </c>
      <c r="I1500" s="265" t="str">
        <f ca="1">IFERROR(VLOOKUP(H1500,IF(H1500=H1499,INDIRECT("JournalEntry!"&amp;JournalEntry!D$2214&amp;I1499+1&amp;JournalEntry!L$2214),INDIRECT("JournalEntry!"&amp;JournalEntry!C$2214)),2,FALSE),"")</f>
        <v/>
      </c>
      <c r="J1500" s="191" t="str">
        <f t="shared" ca="1" si="168"/>
        <v/>
      </c>
    </row>
    <row r="1501" spans="1:10">
      <c r="A1501" s="205" t="str">
        <f t="shared" ca="1" si="169"/>
        <v/>
      </c>
      <c r="B1501" s="203" t="str">
        <f t="shared" ca="1" si="170"/>
        <v/>
      </c>
      <c r="C1501" s="192" t="str">
        <f t="shared" ca="1" si="171"/>
        <v/>
      </c>
      <c r="D1501" s="192" t="str">
        <f t="shared" ca="1" si="172"/>
        <v/>
      </c>
      <c r="E1501" s="192" t="str">
        <f t="shared" ca="1" si="173"/>
        <v/>
      </c>
      <c r="F1501" s="193" t="str">
        <f t="shared" ca="1" si="174"/>
        <v/>
      </c>
      <c r="G1501" s="80" t="str">
        <f ca="1">IFERROR(IF(AND(ABS(SUMIFS(D$2:D1501,J$2:J1501,J1501)-SUMIFS(E$2:E1501,J$2:J1501,J1501)+VLOOKUP(J1501,Master!B$1:F$101,5,FALSE))&gt;1000,CD&lt;&gt;PD),"XXXXX",IFERROR(SUMIFS(D$2:D1501,J$2:J1501,J1501)-SUMIFS(E$2:E1501,J$2:J1501,J1501)+VLOOKUP(J1501,Master!B$1:F$101,5,FALSE),IF(H1501&gt;EOF,"","Balance"))),IF(H1501&gt;EOF,"","Balance"))</f>
        <v/>
      </c>
      <c r="H1501" s="265" t="str">
        <f ca="1">IFERROR(IF(COUNTIF(H$2:H1500,H1500)&gt;VLOOKUP(H1500,LC,2,FALSE),H1500+1,H1500),"")</f>
        <v/>
      </c>
      <c r="I1501" s="265" t="str">
        <f ca="1">IFERROR(VLOOKUP(H1501,IF(H1501=H1500,INDIRECT("JournalEntry!"&amp;JournalEntry!D$2214&amp;I1500+1&amp;JournalEntry!L$2214),INDIRECT("JournalEntry!"&amp;JournalEntry!C$2214)),2,FALSE),"")</f>
        <v/>
      </c>
      <c r="J1501" s="191" t="str">
        <f t="shared" ca="1" si="168"/>
        <v/>
      </c>
    </row>
    <row r="1502" spans="1:10">
      <c r="A1502" s="205" t="str">
        <f t="shared" ca="1" si="169"/>
        <v/>
      </c>
      <c r="B1502" s="203" t="str">
        <f t="shared" ca="1" si="170"/>
        <v/>
      </c>
      <c r="C1502" s="192" t="str">
        <f t="shared" ca="1" si="171"/>
        <v/>
      </c>
      <c r="D1502" s="192" t="str">
        <f t="shared" ca="1" si="172"/>
        <v/>
      </c>
      <c r="E1502" s="192" t="str">
        <f t="shared" ca="1" si="173"/>
        <v/>
      </c>
      <c r="F1502" s="193" t="str">
        <f t="shared" ca="1" si="174"/>
        <v/>
      </c>
      <c r="G1502" s="80" t="str">
        <f ca="1">IFERROR(IF(AND(ABS(SUMIFS(D$2:D1502,J$2:J1502,J1502)-SUMIFS(E$2:E1502,J$2:J1502,J1502)+VLOOKUP(J1502,Master!B$1:F$101,5,FALSE))&gt;1000,CD&lt;&gt;PD),"XXXXX",IFERROR(SUMIFS(D$2:D1502,J$2:J1502,J1502)-SUMIFS(E$2:E1502,J$2:J1502,J1502)+VLOOKUP(J1502,Master!B$1:F$101,5,FALSE),IF(H1502&gt;EOF,"","Balance"))),IF(H1502&gt;EOF,"","Balance"))</f>
        <v/>
      </c>
      <c r="H1502" s="265" t="str">
        <f ca="1">IFERROR(IF(COUNTIF(H$2:H1501,H1501)&gt;VLOOKUP(H1501,LC,2,FALSE),H1501+1,H1501),"")</f>
        <v/>
      </c>
      <c r="I1502" s="265" t="str">
        <f ca="1">IFERROR(VLOOKUP(H1502,IF(H1502=H1501,INDIRECT("JournalEntry!"&amp;JournalEntry!D$2214&amp;I1501+1&amp;JournalEntry!L$2214),INDIRECT("JournalEntry!"&amp;JournalEntry!C$2214)),2,FALSE),"")</f>
        <v/>
      </c>
      <c r="J1502" s="191" t="str">
        <f t="shared" ca="1" si="168"/>
        <v/>
      </c>
    </row>
    <row r="1503" spans="1:10">
      <c r="A1503" s="205" t="str">
        <f t="shared" ca="1" si="169"/>
        <v/>
      </c>
      <c r="B1503" s="203" t="str">
        <f t="shared" ca="1" si="170"/>
        <v/>
      </c>
      <c r="C1503" s="192" t="str">
        <f t="shared" ca="1" si="171"/>
        <v/>
      </c>
      <c r="D1503" s="192" t="str">
        <f t="shared" ca="1" si="172"/>
        <v/>
      </c>
      <c r="E1503" s="192" t="str">
        <f t="shared" ca="1" si="173"/>
        <v/>
      </c>
      <c r="F1503" s="193" t="str">
        <f t="shared" ca="1" si="174"/>
        <v/>
      </c>
      <c r="G1503" s="80" t="str">
        <f ca="1">IFERROR(IF(AND(ABS(SUMIFS(D$2:D1503,J$2:J1503,J1503)-SUMIFS(E$2:E1503,J$2:J1503,J1503)+VLOOKUP(J1503,Master!B$1:F$101,5,FALSE))&gt;1000,CD&lt;&gt;PD),"XXXXX",IFERROR(SUMIFS(D$2:D1503,J$2:J1503,J1503)-SUMIFS(E$2:E1503,J$2:J1503,J1503)+VLOOKUP(J1503,Master!B$1:F$101,5,FALSE),IF(H1503&gt;EOF,"","Balance"))),IF(H1503&gt;EOF,"","Balance"))</f>
        <v/>
      </c>
      <c r="H1503" s="265" t="str">
        <f ca="1">IFERROR(IF(COUNTIF(H$2:H1502,H1502)&gt;VLOOKUP(H1502,LC,2,FALSE),H1502+1,H1502),"")</f>
        <v/>
      </c>
      <c r="I1503" s="265" t="str">
        <f ca="1">IFERROR(VLOOKUP(H1503,IF(H1503=H1502,INDIRECT("JournalEntry!"&amp;JournalEntry!D$2214&amp;I1502+1&amp;JournalEntry!L$2214),INDIRECT("JournalEntry!"&amp;JournalEntry!C$2214)),2,FALSE),"")</f>
        <v/>
      </c>
      <c r="J1503" s="191" t="str">
        <f t="shared" ca="1" si="168"/>
        <v/>
      </c>
    </row>
    <row r="1504" spans="1:10">
      <c r="A1504" s="205" t="str">
        <f t="shared" ca="1" si="169"/>
        <v/>
      </c>
      <c r="B1504" s="203" t="str">
        <f t="shared" ca="1" si="170"/>
        <v/>
      </c>
      <c r="C1504" s="192" t="str">
        <f t="shared" ca="1" si="171"/>
        <v/>
      </c>
      <c r="D1504" s="192" t="str">
        <f t="shared" ca="1" si="172"/>
        <v/>
      </c>
      <c r="E1504" s="192" t="str">
        <f t="shared" ca="1" si="173"/>
        <v/>
      </c>
      <c r="F1504" s="193" t="str">
        <f t="shared" ca="1" si="174"/>
        <v/>
      </c>
      <c r="G1504" s="80" t="str">
        <f ca="1">IFERROR(IF(AND(ABS(SUMIFS(D$2:D1504,J$2:J1504,J1504)-SUMIFS(E$2:E1504,J$2:J1504,J1504)+VLOOKUP(J1504,Master!B$1:F$101,5,FALSE))&gt;1000,CD&lt;&gt;PD),"XXXXX",IFERROR(SUMIFS(D$2:D1504,J$2:J1504,J1504)-SUMIFS(E$2:E1504,J$2:J1504,J1504)+VLOOKUP(J1504,Master!B$1:F$101,5,FALSE),IF(H1504&gt;EOF,"","Balance"))),IF(H1504&gt;EOF,"","Balance"))</f>
        <v/>
      </c>
      <c r="H1504" s="265" t="str">
        <f ca="1">IFERROR(IF(COUNTIF(H$2:H1503,H1503)&gt;VLOOKUP(H1503,LC,2,FALSE),H1503+1,H1503),"")</f>
        <v/>
      </c>
      <c r="I1504" s="265" t="str">
        <f ca="1">IFERROR(VLOOKUP(H1504,IF(H1504=H1503,INDIRECT("JournalEntry!"&amp;JournalEntry!D$2214&amp;I1503+1&amp;JournalEntry!L$2214),INDIRECT("JournalEntry!"&amp;JournalEntry!C$2214)),2,FALSE),"")</f>
        <v/>
      </c>
      <c r="J1504" s="191" t="str">
        <f t="shared" ca="1" si="168"/>
        <v/>
      </c>
    </row>
    <row r="1505" spans="1:10">
      <c r="A1505" s="205" t="str">
        <f t="shared" ca="1" si="169"/>
        <v/>
      </c>
      <c r="B1505" s="203" t="str">
        <f t="shared" ca="1" si="170"/>
        <v/>
      </c>
      <c r="C1505" s="192" t="str">
        <f t="shared" ca="1" si="171"/>
        <v/>
      </c>
      <c r="D1505" s="192" t="str">
        <f t="shared" ca="1" si="172"/>
        <v/>
      </c>
      <c r="E1505" s="192" t="str">
        <f t="shared" ca="1" si="173"/>
        <v/>
      </c>
      <c r="F1505" s="193" t="str">
        <f t="shared" ca="1" si="174"/>
        <v/>
      </c>
      <c r="G1505" s="80" t="str">
        <f ca="1">IFERROR(IF(AND(ABS(SUMIFS(D$2:D1505,J$2:J1505,J1505)-SUMIFS(E$2:E1505,J$2:J1505,J1505)+VLOOKUP(J1505,Master!B$1:F$101,5,FALSE))&gt;1000,CD&lt;&gt;PD),"XXXXX",IFERROR(SUMIFS(D$2:D1505,J$2:J1505,J1505)-SUMIFS(E$2:E1505,J$2:J1505,J1505)+VLOOKUP(J1505,Master!B$1:F$101,5,FALSE),IF(H1505&gt;EOF,"","Balance"))),IF(H1505&gt;EOF,"","Balance"))</f>
        <v/>
      </c>
      <c r="H1505" s="265" t="str">
        <f ca="1">IFERROR(IF(COUNTIF(H$2:H1504,H1504)&gt;VLOOKUP(H1504,LC,2,FALSE),H1504+1,H1504),"")</f>
        <v/>
      </c>
      <c r="I1505" s="265" t="str">
        <f ca="1">IFERROR(VLOOKUP(H1505,IF(H1505=H1504,INDIRECT("JournalEntry!"&amp;JournalEntry!D$2214&amp;I1504+1&amp;JournalEntry!L$2214),INDIRECT("JournalEntry!"&amp;JournalEntry!C$2214)),2,FALSE),"")</f>
        <v/>
      </c>
      <c r="J1505" s="191" t="str">
        <f t="shared" ca="1" si="168"/>
        <v/>
      </c>
    </row>
    <row r="1506" spans="1:10">
      <c r="A1506" s="205" t="str">
        <f t="shared" ca="1" si="169"/>
        <v/>
      </c>
      <c r="B1506" s="203" t="str">
        <f t="shared" ca="1" si="170"/>
        <v/>
      </c>
      <c r="C1506" s="192" t="str">
        <f t="shared" ca="1" si="171"/>
        <v/>
      </c>
      <c r="D1506" s="192" t="str">
        <f t="shared" ca="1" si="172"/>
        <v/>
      </c>
      <c r="E1506" s="192" t="str">
        <f t="shared" ca="1" si="173"/>
        <v/>
      </c>
      <c r="F1506" s="193" t="str">
        <f t="shared" ca="1" si="174"/>
        <v/>
      </c>
      <c r="G1506" s="80" t="str">
        <f ca="1">IFERROR(IF(AND(ABS(SUMIFS(D$2:D1506,J$2:J1506,J1506)-SUMIFS(E$2:E1506,J$2:J1506,J1506)+VLOOKUP(J1506,Master!B$1:F$101,5,FALSE))&gt;1000,CD&lt;&gt;PD),"XXXXX",IFERROR(SUMIFS(D$2:D1506,J$2:J1506,J1506)-SUMIFS(E$2:E1506,J$2:J1506,J1506)+VLOOKUP(J1506,Master!B$1:F$101,5,FALSE),IF(H1506&gt;EOF,"","Balance"))),IF(H1506&gt;EOF,"","Balance"))</f>
        <v/>
      </c>
      <c r="H1506" s="265" t="str">
        <f ca="1">IFERROR(IF(COUNTIF(H$2:H1505,H1505)&gt;VLOOKUP(H1505,LC,2,FALSE),H1505+1,H1505),"")</f>
        <v/>
      </c>
      <c r="I1506" s="265" t="str">
        <f ca="1">IFERROR(VLOOKUP(H1506,IF(H1506=H1505,INDIRECT("JournalEntry!"&amp;JournalEntry!D$2214&amp;I1505+1&amp;JournalEntry!L$2214),INDIRECT("JournalEntry!"&amp;JournalEntry!C$2214)),2,FALSE),"")</f>
        <v/>
      </c>
      <c r="J1506" s="191" t="str">
        <f t="shared" ca="1" si="168"/>
        <v/>
      </c>
    </row>
    <row r="1507" spans="1:10">
      <c r="A1507" s="205" t="str">
        <f t="shared" ca="1" si="169"/>
        <v/>
      </c>
      <c r="B1507" s="203" t="str">
        <f t="shared" ca="1" si="170"/>
        <v/>
      </c>
      <c r="C1507" s="192" t="str">
        <f t="shared" ca="1" si="171"/>
        <v/>
      </c>
      <c r="D1507" s="192" t="str">
        <f t="shared" ca="1" si="172"/>
        <v/>
      </c>
      <c r="E1507" s="192" t="str">
        <f t="shared" ca="1" si="173"/>
        <v/>
      </c>
      <c r="F1507" s="193" t="str">
        <f t="shared" ca="1" si="174"/>
        <v/>
      </c>
      <c r="G1507" s="80" t="str">
        <f ca="1">IFERROR(IF(AND(ABS(SUMIFS(D$2:D1507,J$2:J1507,J1507)-SUMIFS(E$2:E1507,J$2:J1507,J1507)+VLOOKUP(J1507,Master!B$1:F$101,5,FALSE))&gt;1000,CD&lt;&gt;PD),"XXXXX",IFERROR(SUMIFS(D$2:D1507,J$2:J1507,J1507)-SUMIFS(E$2:E1507,J$2:J1507,J1507)+VLOOKUP(J1507,Master!B$1:F$101,5,FALSE),IF(H1507&gt;EOF,"","Balance"))),IF(H1507&gt;EOF,"","Balance"))</f>
        <v/>
      </c>
      <c r="H1507" s="265" t="str">
        <f ca="1">IFERROR(IF(COUNTIF(H$2:H1506,H1506)&gt;VLOOKUP(H1506,LC,2,FALSE),H1506+1,H1506),"")</f>
        <v/>
      </c>
      <c r="I1507" s="265" t="str">
        <f ca="1">IFERROR(VLOOKUP(H1507,IF(H1507=H1506,INDIRECT("JournalEntry!"&amp;JournalEntry!D$2214&amp;I1506+1&amp;JournalEntry!L$2214),INDIRECT("JournalEntry!"&amp;JournalEntry!C$2214)),2,FALSE),"")</f>
        <v/>
      </c>
      <c r="J1507" s="191" t="str">
        <f t="shared" ca="1" si="168"/>
        <v/>
      </c>
    </row>
    <row r="1508" spans="1:10">
      <c r="A1508" s="205" t="str">
        <f t="shared" ca="1" si="169"/>
        <v/>
      </c>
      <c r="B1508" s="203" t="str">
        <f t="shared" ca="1" si="170"/>
        <v/>
      </c>
      <c r="C1508" s="192" t="str">
        <f t="shared" ca="1" si="171"/>
        <v/>
      </c>
      <c r="D1508" s="192" t="str">
        <f t="shared" ca="1" si="172"/>
        <v/>
      </c>
      <c r="E1508" s="192" t="str">
        <f t="shared" ca="1" si="173"/>
        <v/>
      </c>
      <c r="F1508" s="193" t="str">
        <f t="shared" ca="1" si="174"/>
        <v/>
      </c>
      <c r="G1508" s="80" t="str">
        <f ca="1">IFERROR(IF(AND(ABS(SUMIFS(D$2:D1508,J$2:J1508,J1508)-SUMIFS(E$2:E1508,J$2:J1508,J1508)+VLOOKUP(J1508,Master!B$1:F$101,5,FALSE))&gt;1000,CD&lt;&gt;PD),"XXXXX",IFERROR(SUMIFS(D$2:D1508,J$2:J1508,J1508)-SUMIFS(E$2:E1508,J$2:J1508,J1508)+VLOOKUP(J1508,Master!B$1:F$101,5,FALSE),IF(H1508&gt;EOF,"","Balance"))),IF(H1508&gt;EOF,"","Balance"))</f>
        <v/>
      </c>
      <c r="H1508" s="265" t="str">
        <f ca="1">IFERROR(IF(COUNTIF(H$2:H1507,H1507)&gt;VLOOKUP(H1507,LC,2,FALSE),H1507+1,H1507),"")</f>
        <v/>
      </c>
      <c r="I1508" s="265" t="str">
        <f ca="1">IFERROR(VLOOKUP(H1508,IF(H1508=H1507,INDIRECT("JournalEntry!"&amp;JournalEntry!D$2214&amp;I1507+1&amp;JournalEntry!L$2214),INDIRECT("JournalEntry!"&amp;JournalEntry!C$2214)),2,FALSE),"")</f>
        <v/>
      </c>
      <c r="J1508" s="191" t="str">
        <f t="shared" ca="1" si="168"/>
        <v/>
      </c>
    </row>
    <row r="1509" spans="1:10">
      <c r="A1509" s="205" t="str">
        <f t="shared" ca="1" si="169"/>
        <v/>
      </c>
      <c r="B1509" s="203" t="str">
        <f t="shared" ca="1" si="170"/>
        <v/>
      </c>
      <c r="C1509" s="192" t="str">
        <f t="shared" ca="1" si="171"/>
        <v/>
      </c>
      <c r="D1509" s="192" t="str">
        <f t="shared" ca="1" si="172"/>
        <v/>
      </c>
      <c r="E1509" s="192" t="str">
        <f t="shared" ca="1" si="173"/>
        <v/>
      </c>
      <c r="F1509" s="193" t="str">
        <f t="shared" ca="1" si="174"/>
        <v/>
      </c>
      <c r="G1509" s="80" t="str">
        <f ca="1">IFERROR(IF(AND(ABS(SUMIFS(D$2:D1509,J$2:J1509,J1509)-SUMIFS(E$2:E1509,J$2:J1509,J1509)+VLOOKUP(J1509,Master!B$1:F$101,5,FALSE))&gt;1000,CD&lt;&gt;PD),"XXXXX",IFERROR(SUMIFS(D$2:D1509,J$2:J1509,J1509)-SUMIFS(E$2:E1509,J$2:J1509,J1509)+VLOOKUP(J1509,Master!B$1:F$101,5,FALSE),IF(H1509&gt;EOF,"","Balance"))),IF(H1509&gt;EOF,"","Balance"))</f>
        <v/>
      </c>
      <c r="H1509" s="265" t="str">
        <f ca="1">IFERROR(IF(COUNTIF(H$2:H1508,H1508)&gt;VLOOKUP(H1508,LC,2,FALSE),H1508+1,H1508),"")</f>
        <v/>
      </c>
      <c r="I1509" s="265" t="str">
        <f ca="1">IFERROR(VLOOKUP(H1509,IF(H1509=H1508,INDIRECT("JournalEntry!"&amp;JournalEntry!D$2214&amp;I1508+1&amp;JournalEntry!L$2214),INDIRECT("JournalEntry!"&amp;JournalEntry!C$2214)),2,FALSE),"")</f>
        <v/>
      </c>
      <c r="J1509" s="191" t="str">
        <f t="shared" ca="1" si="168"/>
        <v/>
      </c>
    </row>
    <row r="1510" spans="1:10">
      <c r="A1510" s="205" t="str">
        <f t="shared" ca="1" si="169"/>
        <v/>
      </c>
      <c r="B1510" s="203" t="str">
        <f t="shared" ca="1" si="170"/>
        <v/>
      </c>
      <c r="C1510" s="192" t="str">
        <f t="shared" ca="1" si="171"/>
        <v/>
      </c>
      <c r="D1510" s="192" t="str">
        <f t="shared" ca="1" si="172"/>
        <v/>
      </c>
      <c r="E1510" s="192" t="str">
        <f t="shared" ca="1" si="173"/>
        <v/>
      </c>
      <c r="F1510" s="193" t="str">
        <f t="shared" ca="1" si="174"/>
        <v/>
      </c>
      <c r="G1510" s="80" t="str">
        <f ca="1">IFERROR(IF(AND(ABS(SUMIFS(D$2:D1510,J$2:J1510,J1510)-SUMIFS(E$2:E1510,J$2:J1510,J1510)+VLOOKUP(J1510,Master!B$1:F$101,5,FALSE))&gt;1000,CD&lt;&gt;PD),"XXXXX",IFERROR(SUMIFS(D$2:D1510,J$2:J1510,J1510)-SUMIFS(E$2:E1510,J$2:J1510,J1510)+VLOOKUP(J1510,Master!B$1:F$101,5,FALSE),IF(H1510&gt;EOF,"","Balance"))),IF(H1510&gt;EOF,"","Balance"))</f>
        <v/>
      </c>
      <c r="H1510" s="265" t="str">
        <f ca="1">IFERROR(IF(COUNTIF(H$2:H1509,H1509)&gt;VLOOKUP(H1509,LC,2,FALSE),H1509+1,H1509),"")</f>
        <v/>
      </c>
      <c r="I1510" s="265" t="str">
        <f ca="1">IFERROR(VLOOKUP(H1510,IF(H1510=H1509,INDIRECT("JournalEntry!"&amp;JournalEntry!D$2214&amp;I1509+1&amp;JournalEntry!L$2214),INDIRECT("JournalEntry!"&amp;JournalEntry!C$2214)),2,FALSE),"")</f>
        <v/>
      </c>
      <c r="J1510" s="191" t="str">
        <f t="shared" ca="1" si="168"/>
        <v/>
      </c>
    </row>
    <row r="1511" spans="1:10">
      <c r="A1511" s="205" t="str">
        <f t="shared" ca="1" si="169"/>
        <v/>
      </c>
      <c r="B1511" s="203" t="str">
        <f t="shared" ca="1" si="170"/>
        <v/>
      </c>
      <c r="C1511" s="192" t="str">
        <f t="shared" ca="1" si="171"/>
        <v/>
      </c>
      <c r="D1511" s="192" t="str">
        <f t="shared" ca="1" si="172"/>
        <v/>
      </c>
      <c r="E1511" s="192" t="str">
        <f t="shared" ca="1" si="173"/>
        <v/>
      </c>
      <c r="F1511" s="193" t="str">
        <f t="shared" ca="1" si="174"/>
        <v/>
      </c>
      <c r="G1511" s="80" t="str">
        <f ca="1">IFERROR(IF(AND(ABS(SUMIFS(D$2:D1511,J$2:J1511,J1511)-SUMIFS(E$2:E1511,J$2:J1511,J1511)+VLOOKUP(J1511,Master!B$1:F$101,5,FALSE))&gt;1000,CD&lt;&gt;PD),"XXXXX",IFERROR(SUMIFS(D$2:D1511,J$2:J1511,J1511)-SUMIFS(E$2:E1511,J$2:J1511,J1511)+VLOOKUP(J1511,Master!B$1:F$101,5,FALSE),IF(H1511&gt;EOF,"","Balance"))),IF(H1511&gt;EOF,"","Balance"))</f>
        <v/>
      </c>
      <c r="H1511" s="265" t="str">
        <f ca="1">IFERROR(IF(COUNTIF(H$2:H1510,H1510)&gt;VLOOKUP(H1510,LC,2,FALSE),H1510+1,H1510),"")</f>
        <v/>
      </c>
      <c r="I1511" s="265" t="str">
        <f ca="1">IFERROR(VLOOKUP(H1511,IF(H1511=H1510,INDIRECT("JournalEntry!"&amp;JournalEntry!D$2214&amp;I1510+1&amp;JournalEntry!L$2214),INDIRECT("JournalEntry!"&amp;JournalEntry!C$2214)),2,FALSE),"")</f>
        <v/>
      </c>
      <c r="J1511" s="191" t="str">
        <f t="shared" ca="1" si="168"/>
        <v/>
      </c>
    </row>
    <row r="1512" spans="1:10">
      <c r="A1512" s="205" t="str">
        <f t="shared" ca="1" si="169"/>
        <v/>
      </c>
      <c r="B1512" s="203" t="str">
        <f t="shared" ca="1" si="170"/>
        <v/>
      </c>
      <c r="C1512" s="192" t="str">
        <f t="shared" ca="1" si="171"/>
        <v/>
      </c>
      <c r="D1512" s="192" t="str">
        <f t="shared" ca="1" si="172"/>
        <v/>
      </c>
      <c r="E1512" s="192" t="str">
        <f t="shared" ca="1" si="173"/>
        <v/>
      </c>
      <c r="F1512" s="193" t="str">
        <f t="shared" ca="1" si="174"/>
        <v/>
      </c>
      <c r="G1512" s="80" t="str">
        <f ca="1">IFERROR(IF(AND(ABS(SUMIFS(D$2:D1512,J$2:J1512,J1512)-SUMIFS(E$2:E1512,J$2:J1512,J1512)+VLOOKUP(J1512,Master!B$1:F$101,5,FALSE))&gt;1000,CD&lt;&gt;PD),"XXXXX",IFERROR(SUMIFS(D$2:D1512,J$2:J1512,J1512)-SUMIFS(E$2:E1512,J$2:J1512,J1512)+VLOOKUP(J1512,Master!B$1:F$101,5,FALSE),IF(H1512&gt;EOF,"","Balance"))),IF(H1512&gt;EOF,"","Balance"))</f>
        <v/>
      </c>
      <c r="H1512" s="265" t="str">
        <f ca="1">IFERROR(IF(COUNTIF(H$2:H1511,H1511)&gt;VLOOKUP(H1511,LC,2,FALSE),H1511+1,H1511),"")</f>
        <v/>
      </c>
      <c r="I1512" s="265" t="str">
        <f ca="1">IFERROR(VLOOKUP(H1512,IF(H1512=H1511,INDIRECT("JournalEntry!"&amp;JournalEntry!D$2214&amp;I1511+1&amp;JournalEntry!L$2214),INDIRECT("JournalEntry!"&amp;JournalEntry!C$2214)),2,FALSE),"")</f>
        <v/>
      </c>
      <c r="J1512" s="191" t="str">
        <f t="shared" ca="1" si="168"/>
        <v/>
      </c>
    </row>
    <row r="1513" spans="1:10">
      <c r="A1513" s="205" t="str">
        <f t="shared" ca="1" si="169"/>
        <v/>
      </c>
      <c r="B1513" s="203" t="str">
        <f t="shared" ca="1" si="170"/>
        <v/>
      </c>
      <c r="C1513" s="192" t="str">
        <f t="shared" ca="1" si="171"/>
        <v/>
      </c>
      <c r="D1513" s="192" t="str">
        <f t="shared" ca="1" si="172"/>
        <v/>
      </c>
      <c r="E1513" s="192" t="str">
        <f t="shared" ca="1" si="173"/>
        <v/>
      </c>
      <c r="F1513" s="193" t="str">
        <f t="shared" ca="1" si="174"/>
        <v/>
      </c>
      <c r="G1513" s="80" t="str">
        <f ca="1">IFERROR(IF(AND(ABS(SUMIFS(D$2:D1513,J$2:J1513,J1513)-SUMIFS(E$2:E1513,J$2:J1513,J1513)+VLOOKUP(J1513,Master!B$1:F$101,5,FALSE))&gt;1000,CD&lt;&gt;PD),"XXXXX",IFERROR(SUMIFS(D$2:D1513,J$2:J1513,J1513)-SUMIFS(E$2:E1513,J$2:J1513,J1513)+VLOOKUP(J1513,Master!B$1:F$101,5,FALSE),IF(H1513&gt;EOF,"","Balance"))),IF(H1513&gt;EOF,"","Balance"))</f>
        <v/>
      </c>
      <c r="H1513" s="265" t="str">
        <f ca="1">IFERROR(IF(COUNTIF(H$2:H1512,H1512)&gt;VLOOKUP(H1512,LC,2,FALSE),H1512+1,H1512),"")</f>
        <v/>
      </c>
      <c r="I1513" s="265" t="str">
        <f ca="1">IFERROR(VLOOKUP(H1513,IF(H1513=H1512,INDIRECT("JournalEntry!"&amp;JournalEntry!D$2214&amp;I1512+1&amp;JournalEntry!L$2214),INDIRECT("JournalEntry!"&amp;JournalEntry!C$2214)),2,FALSE),"")</f>
        <v/>
      </c>
      <c r="J1513" s="191" t="str">
        <f t="shared" ca="1" si="168"/>
        <v/>
      </c>
    </row>
    <row r="1514" spans="1:10">
      <c r="A1514" s="205" t="str">
        <f t="shared" ca="1" si="169"/>
        <v/>
      </c>
      <c r="B1514" s="203" t="str">
        <f t="shared" ca="1" si="170"/>
        <v/>
      </c>
      <c r="C1514" s="192" t="str">
        <f t="shared" ca="1" si="171"/>
        <v/>
      </c>
      <c r="D1514" s="192" t="str">
        <f t="shared" ca="1" si="172"/>
        <v/>
      </c>
      <c r="E1514" s="192" t="str">
        <f t="shared" ca="1" si="173"/>
        <v/>
      </c>
      <c r="F1514" s="193" t="str">
        <f t="shared" ca="1" si="174"/>
        <v/>
      </c>
      <c r="G1514" s="80" t="str">
        <f ca="1">IFERROR(IF(AND(ABS(SUMIFS(D$2:D1514,J$2:J1514,J1514)-SUMIFS(E$2:E1514,J$2:J1514,J1514)+VLOOKUP(J1514,Master!B$1:F$101,5,FALSE))&gt;1000,CD&lt;&gt;PD),"XXXXX",IFERROR(SUMIFS(D$2:D1514,J$2:J1514,J1514)-SUMIFS(E$2:E1514,J$2:J1514,J1514)+VLOOKUP(J1514,Master!B$1:F$101,5,FALSE),IF(H1514&gt;EOF,"","Balance"))),IF(H1514&gt;EOF,"","Balance"))</f>
        <v/>
      </c>
      <c r="H1514" s="265" t="str">
        <f ca="1">IFERROR(IF(COUNTIF(H$2:H1513,H1513)&gt;VLOOKUP(H1513,LC,2,FALSE),H1513+1,H1513),"")</f>
        <v/>
      </c>
      <c r="I1514" s="265" t="str">
        <f ca="1">IFERROR(VLOOKUP(H1514,IF(H1514=H1513,INDIRECT("JournalEntry!"&amp;JournalEntry!D$2214&amp;I1513+1&amp;JournalEntry!L$2214),INDIRECT("JournalEntry!"&amp;JournalEntry!C$2214)),2,FALSE),"")</f>
        <v/>
      </c>
      <c r="J1514" s="191" t="str">
        <f t="shared" ca="1" si="168"/>
        <v/>
      </c>
    </row>
    <row r="1515" spans="1:10">
      <c r="A1515" s="205" t="str">
        <f t="shared" ca="1" si="169"/>
        <v/>
      </c>
      <c r="B1515" s="203" t="str">
        <f t="shared" ca="1" si="170"/>
        <v/>
      </c>
      <c r="C1515" s="192" t="str">
        <f t="shared" ca="1" si="171"/>
        <v/>
      </c>
      <c r="D1515" s="192" t="str">
        <f t="shared" ca="1" si="172"/>
        <v/>
      </c>
      <c r="E1515" s="192" t="str">
        <f t="shared" ca="1" si="173"/>
        <v/>
      </c>
      <c r="F1515" s="193" t="str">
        <f t="shared" ca="1" si="174"/>
        <v/>
      </c>
      <c r="G1515" s="80" t="str">
        <f ca="1">IFERROR(IF(AND(ABS(SUMIFS(D$2:D1515,J$2:J1515,J1515)-SUMIFS(E$2:E1515,J$2:J1515,J1515)+VLOOKUP(J1515,Master!B$1:F$101,5,FALSE))&gt;1000,CD&lt;&gt;PD),"XXXXX",IFERROR(SUMIFS(D$2:D1515,J$2:J1515,J1515)-SUMIFS(E$2:E1515,J$2:J1515,J1515)+VLOOKUP(J1515,Master!B$1:F$101,5,FALSE),IF(H1515&gt;EOF,"","Balance"))),IF(H1515&gt;EOF,"","Balance"))</f>
        <v/>
      </c>
      <c r="H1515" s="265" t="str">
        <f ca="1">IFERROR(IF(COUNTIF(H$2:H1514,H1514)&gt;VLOOKUP(H1514,LC,2,FALSE),H1514+1,H1514),"")</f>
        <v/>
      </c>
      <c r="I1515" s="265" t="str">
        <f ca="1">IFERROR(VLOOKUP(H1515,IF(H1515=H1514,INDIRECT("JournalEntry!"&amp;JournalEntry!D$2214&amp;I1514+1&amp;JournalEntry!L$2214),INDIRECT("JournalEntry!"&amp;JournalEntry!C$2214)),2,FALSE),"")</f>
        <v/>
      </c>
      <c r="J1515" s="191" t="str">
        <f t="shared" ca="1" si="168"/>
        <v/>
      </c>
    </row>
    <row r="1516" spans="1:10">
      <c r="A1516" s="205" t="str">
        <f t="shared" ca="1" si="169"/>
        <v/>
      </c>
      <c r="B1516" s="203" t="str">
        <f t="shared" ca="1" si="170"/>
        <v/>
      </c>
      <c r="C1516" s="192" t="str">
        <f t="shared" ca="1" si="171"/>
        <v/>
      </c>
      <c r="D1516" s="192" t="str">
        <f t="shared" ca="1" si="172"/>
        <v/>
      </c>
      <c r="E1516" s="192" t="str">
        <f t="shared" ca="1" si="173"/>
        <v/>
      </c>
      <c r="F1516" s="193" t="str">
        <f t="shared" ca="1" si="174"/>
        <v/>
      </c>
      <c r="G1516" s="80" t="str">
        <f ca="1">IFERROR(IF(AND(ABS(SUMIFS(D$2:D1516,J$2:J1516,J1516)-SUMIFS(E$2:E1516,J$2:J1516,J1516)+VLOOKUP(J1516,Master!B$1:F$101,5,FALSE))&gt;1000,CD&lt;&gt;PD),"XXXXX",IFERROR(SUMIFS(D$2:D1516,J$2:J1516,J1516)-SUMIFS(E$2:E1516,J$2:J1516,J1516)+VLOOKUP(J1516,Master!B$1:F$101,5,FALSE),IF(H1516&gt;EOF,"","Balance"))),IF(H1516&gt;EOF,"","Balance"))</f>
        <v/>
      </c>
      <c r="H1516" s="265" t="str">
        <f ca="1">IFERROR(IF(COUNTIF(H$2:H1515,H1515)&gt;VLOOKUP(H1515,LC,2,FALSE),H1515+1,H1515),"")</f>
        <v/>
      </c>
      <c r="I1516" s="265" t="str">
        <f ca="1">IFERROR(VLOOKUP(H1516,IF(H1516=H1515,INDIRECT("JournalEntry!"&amp;JournalEntry!D$2214&amp;I1515+1&amp;JournalEntry!L$2214),INDIRECT("JournalEntry!"&amp;JournalEntry!C$2214)),2,FALSE),"")</f>
        <v/>
      </c>
      <c r="J1516" s="191" t="str">
        <f t="shared" ca="1" si="168"/>
        <v/>
      </c>
    </row>
    <row r="1517" spans="1:10">
      <c r="A1517" s="205" t="str">
        <f t="shared" ca="1" si="169"/>
        <v/>
      </c>
      <c r="B1517" s="203" t="str">
        <f t="shared" ca="1" si="170"/>
        <v/>
      </c>
      <c r="C1517" s="192" t="str">
        <f t="shared" ca="1" si="171"/>
        <v/>
      </c>
      <c r="D1517" s="192" t="str">
        <f t="shared" ca="1" si="172"/>
        <v/>
      </c>
      <c r="E1517" s="192" t="str">
        <f t="shared" ca="1" si="173"/>
        <v/>
      </c>
      <c r="F1517" s="193" t="str">
        <f t="shared" ca="1" si="174"/>
        <v/>
      </c>
      <c r="G1517" s="80" t="str">
        <f ca="1">IFERROR(IF(AND(ABS(SUMIFS(D$2:D1517,J$2:J1517,J1517)-SUMIFS(E$2:E1517,J$2:J1517,J1517)+VLOOKUP(J1517,Master!B$1:F$101,5,FALSE))&gt;1000,CD&lt;&gt;PD),"XXXXX",IFERROR(SUMIFS(D$2:D1517,J$2:J1517,J1517)-SUMIFS(E$2:E1517,J$2:J1517,J1517)+VLOOKUP(J1517,Master!B$1:F$101,5,FALSE),IF(H1517&gt;EOF,"","Balance"))),IF(H1517&gt;EOF,"","Balance"))</f>
        <v/>
      </c>
      <c r="H1517" s="265" t="str">
        <f ca="1">IFERROR(IF(COUNTIF(H$2:H1516,H1516)&gt;VLOOKUP(H1516,LC,2,FALSE),H1516+1,H1516),"")</f>
        <v/>
      </c>
      <c r="I1517" s="265" t="str">
        <f ca="1">IFERROR(VLOOKUP(H1517,IF(H1517=H1516,INDIRECT("JournalEntry!"&amp;JournalEntry!D$2214&amp;I1516+1&amp;JournalEntry!L$2214),INDIRECT("JournalEntry!"&amp;JournalEntry!C$2214)),2,FALSE),"")</f>
        <v/>
      </c>
      <c r="J1517" s="191" t="str">
        <f t="shared" ca="1" si="168"/>
        <v/>
      </c>
    </row>
    <row r="1518" spans="1:10">
      <c r="A1518" s="205" t="str">
        <f t="shared" ca="1" si="169"/>
        <v/>
      </c>
      <c r="B1518" s="203" t="str">
        <f t="shared" ca="1" si="170"/>
        <v/>
      </c>
      <c r="C1518" s="192" t="str">
        <f t="shared" ca="1" si="171"/>
        <v/>
      </c>
      <c r="D1518" s="192" t="str">
        <f t="shared" ca="1" si="172"/>
        <v/>
      </c>
      <c r="E1518" s="192" t="str">
        <f t="shared" ca="1" si="173"/>
        <v/>
      </c>
      <c r="F1518" s="193" t="str">
        <f t="shared" ca="1" si="174"/>
        <v/>
      </c>
      <c r="G1518" s="80" t="str">
        <f ca="1">IFERROR(IF(AND(ABS(SUMIFS(D$2:D1518,J$2:J1518,J1518)-SUMIFS(E$2:E1518,J$2:J1518,J1518)+VLOOKUP(J1518,Master!B$1:F$101,5,FALSE))&gt;1000,CD&lt;&gt;PD),"XXXXX",IFERROR(SUMIFS(D$2:D1518,J$2:J1518,J1518)-SUMIFS(E$2:E1518,J$2:J1518,J1518)+VLOOKUP(J1518,Master!B$1:F$101,5,FALSE),IF(H1518&gt;EOF,"","Balance"))),IF(H1518&gt;EOF,"","Balance"))</f>
        <v/>
      </c>
      <c r="H1518" s="265" t="str">
        <f ca="1">IFERROR(IF(COUNTIF(H$2:H1517,H1517)&gt;VLOOKUP(H1517,LC,2,FALSE),H1517+1,H1517),"")</f>
        <v/>
      </c>
      <c r="I1518" s="265" t="str">
        <f ca="1">IFERROR(VLOOKUP(H1518,IF(H1518=H1517,INDIRECT("JournalEntry!"&amp;JournalEntry!D$2214&amp;I1517+1&amp;JournalEntry!L$2214),INDIRECT("JournalEntry!"&amp;JournalEntry!C$2214)),2,FALSE),"")</f>
        <v/>
      </c>
      <c r="J1518" s="191" t="str">
        <f t="shared" ca="1" si="168"/>
        <v/>
      </c>
    </row>
    <row r="1519" spans="1:10">
      <c r="A1519" s="205" t="str">
        <f t="shared" ca="1" si="169"/>
        <v/>
      </c>
      <c r="B1519" s="203" t="str">
        <f t="shared" ca="1" si="170"/>
        <v/>
      </c>
      <c r="C1519" s="192" t="str">
        <f t="shared" ca="1" si="171"/>
        <v/>
      </c>
      <c r="D1519" s="192" t="str">
        <f t="shared" ca="1" si="172"/>
        <v/>
      </c>
      <c r="E1519" s="192" t="str">
        <f t="shared" ca="1" si="173"/>
        <v/>
      </c>
      <c r="F1519" s="193" t="str">
        <f t="shared" ca="1" si="174"/>
        <v/>
      </c>
      <c r="G1519" s="80" t="str">
        <f ca="1">IFERROR(IF(AND(ABS(SUMIFS(D$2:D1519,J$2:J1519,J1519)-SUMIFS(E$2:E1519,J$2:J1519,J1519)+VLOOKUP(J1519,Master!B$1:F$101,5,FALSE))&gt;1000,CD&lt;&gt;PD),"XXXXX",IFERROR(SUMIFS(D$2:D1519,J$2:J1519,J1519)-SUMIFS(E$2:E1519,J$2:J1519,J1519)+VLOOKUP(J1519,Master!B$1:F$101,5,FALSE),IF(H1519&gt;EOF,"","Balance"))),IF(H1519&gt;EOF,"","Balance"))</f>
        <v/>
      </c>
      <c r="H1519" s="265" t="str">
        <f ca="1">IFERROR(IF(COUNTIF(H$2:H1518,H1518)&gt;VLOOKUP(H1518,LC,2,FALSE),H1518+1,H1518),"")</f>
        <v/>
      </c>
      <c r="I1519" s="265" t="str">
        <f ca="1">IFERROR(VLOOKUP(H1519,IF(H1519=H1518,INDIRECT("JournalEntry!"&amp;JournalEntry!D$2214&amp;I1518+1&amp;JournalEntry!L$2214),INDIRECT("JournalEntry!"&amp;JournalEntry!C$2214)),2,FALSE),"")</f>
        <v/>
      </c>
      <c r="J1519" s="191" t="str">
        <f t="shared" ca="1" si="168"/>
        <v/>
      </c>
    </row>
    <row r="1520" spans="1:10">
      <c r="A1520" s="205" t="str">
        <f t="shared" ca="1" si="169"/>
        <v/>
      </c>
      <c r="B1520" s="203" t="str">
        <f t="shared" ca="1" si="170"/>
        <v/>
      </c>
      <c r="C1520" s="192" t="str">
        <f t="shared" ca="1" si="171"/>
        <v/>
      </c>
      <c r="D1520" s="192" t="str">
        <f t="shared" ca="1" si="172"/>
        <v/>
      </c>
      <c r="E1520" s="192" t="str">
        <f t="shared" ca="1" si="173"/>
        <v/>
      </c>
      <c r="F1520" s="193" t="str">
        <f t="shared" ca="1" si="174"/>
        <v/>
      </c>
      <c r="G1520" s="80" t="str">
        <f ca="1">IFERROR(IF(AND(ABS(SUMIFS(D$2:D1520,J$2:J1520,J1520)-SUMIFS(E$2:E1520,J$2:J1520,J1520)+VLOOKUP(J1520,Master!B$1:F$101,5,FALSE))&gt;1000,CD&lt;&gt;PD),"XXXXX",IFERROR(SUMIFS(D$2:D1520,J$2:J1520,J1520)-SUMIFS(E$2:E1520,J$2:J1520,J1520)+VLOOKUP(J1520,Master!B$1:F$101,5,FALSE),IF(H1520&gt;EOF,"","Balance"))),IF(H1520&gt;EOF,"","Balance"))</f>
        <v/>
      </c>
      <c r="H1520" s="265" t="str">
        <f ca="1">IFERROR(IF(COUNTIF(H$2:H1519,H1519)&gt;VLOOKUP(H1519,LC,2,FALSE),H1519+1,H1519),"")</f>
        <v/>
      </c>
      <c r="I1520" s="265" t="str">
        <f ca="1">IFERROR(VLOOKUP(H1520,IF(H1520=H1519,INDIRECT("JournalEntry!"&amp;JournalEntry!D$2214&amp;I1519+1&amp;JournalEntry!L$2214),INDIRECT("JournalEntry!"&amp;JournalEntry!C$2214)),2,FALSE),"")</f>
        <v/>
      </c>
      <c r="J1520" s="191" t="str">
        <f t="shared" ca="1" si="168"/>
        <v/>
      </c>
    </row>
    <row r="1521" spans="1:10">
      <c r="A1521" s="205" t="str">
        <f t="shared" ca="1" si="169"/>
        <v/>
      </c>
      <c r="B1521" s="203" t="str">
        <f t="shared" ca="1" si="170"/>
        <v/>
      </c>
      <c r="C1521" s="192" t="str">
        <f t="shared" ca="1" si="171"/>
        <v/>
      </c>
      <c r="D1521" s="192" t="str">
        <f t="shared" ca="1" si="172"/>
        <v/>
      </c>
      <c r="E1521" s="192" t="str">
        <f t="shared" ca="1" si="173"/>
        <v/>
      </c>
      <c r="F1521" s="193" t="str">
        <f t="shared" ca="1" si="174"/>
        <v/>
      </c>
      <c r="G1521" s="80" t="str">
        <f ca="1">IFERROR(IF(AND(ABS(SUMIFS(D$2:D1521,J$2:J1521,J1521)-SUMIFS(E$2:E1521,J$2:J1521,J1521)+VLOOKUP(J1521,Master!B$1:F$101,5,FALSE))&gt;1000,CD&lt;&gt;PD),"XXXXX",IFERROR(SUMIFS(D$2:D1521,J$2:J1521,J1521)-SUMIFS(E$2:E1521,J$2:J1521,J1521)+VLOOKUP(J1521,Master!B$1:F$101,5,FALSE),IF(H1521&gt;EOF,"","Balance"))),IF(H1521&gt;EOF,"","Balance"))</f>
        <v/>
      </c>
      <c r="H1521" s="265" t="str">
        <f ca="1">IFERROR(IF(COUNTIF(H$2:H1520,H1520)&gt;VLOOKUP(H1520,LC,2,FALSE),H1520+1,H1520),"")</f>
        <v/>
      </c>
      <c r="I1521" s="265" t="str">
        <f ca="1">IFERROR(VLOOKUP(H1521,IF(H1521=H1520,INDIRECT("JournalEntry!"&amp;JournalEntry!D$2214&amp;I1520+1&amp;JournalEntry!L$2214),INDIRECT("JournalEntry!"&amp;JournalEntry!C$2214)),2,FALSE),"")</f>
        <v/>
      </c>
      <c r="J1521" s="191" t="str">
        <f t="shared" ca="1" si="168"/>
        <v/>
      </c>
    </row>
    <row r="1522" spans="1:10">
      <c r="A1522" s="205" t="str">
        <f t="shared" ca="1" si="169"/>
        <v/>
      </c>
      <c r="B1522" s="203" t="str">
        <f t="shared" ca="1" si="170"/>
        <v/>
      </c>
      <c r="C1522" s="192" t="str">
        <f t="shared" ca="1" si="171"/>
        <v/>
      </c>
      <c r="D1522" s="192" t="str">
        <f t="shared" ca="1" si="172"/>
        <v/>
      </c>
      <c r="E1522" s="192" t="str">
        <f t="shared" ca="1" si="173"/>
        <v/>
      </c>
      <c r="F1522" s="193" t="str">
        <f t="shared" ca="1" si="174"/>
        <v/>
      </c>
      <c r="G1522" s="80" t="str">
        <f ca="1">IFERROR(IF(AND(ABS(SUMIFS(D$2:D1522,J$2:J1522,J1522)-SUMIFS(E$2:E1522,J$2:J1522,J1522)+VLOOKUP(J1522,Master!B$1:F$101,5,FALSE))&gt;1000,CD&lt;&gt;PD),"XXXXX",IFERROR(SUMIFS(D$2:D1522,J$2:J1522,J1522)-SUMIFS(E$2:E1522,J$2:J1522,J1522)+VLOOKUP(J1522,Master!B$1:F$101,5,FALSE),IF(H1522&gt;EOF,"","Balance"))),IF(H1522&gt;EOF,"","Balance"))</f>
        <v/>
      </c>
      <c r="H1522" s="265" t="str">
        <f ca="1">IFERROR(IF(COUNTIF(H$2:H1521,H1521)&gt;VLOOKUP(H1521,LC,2,FALSE),H1521+1,H1521),"")</f>
        <v/>
      </c>
      <c r="I1522" s="265" t="str">
        <f ca="1">IFERROR(VLOOKUP(H1522,IF(H1522=H1521,INDIRECT("JournalEntry!"&amp;JournalEntry!D$2214&amp;I1521+1&amp;JournalEntry!L$2214),INDIRECT("JournalEntry!"&amp;JournalEntry!C$2214)),2,FALSE),"")</f>
        <v/>
      </c>
      <c r="J1522" s="191" t="str">
        <f t="shared" ca="1" si="168"/>
        <v/>
      </c>
    </row>
    <row r="1523" spans="1:10">
      <c r="A1523" s="205" t="str">
        <f t="shared" ca="1" si="169"/>
        <v/>
      </c>
      <c r="B1523" s="203" t="str">
        <f t="shared" ca="1" si="170"/>
        <v/>
      </c>
      <c r="C1523" s="192" t="str">
        <f t="shared" ca="1" si="171"/>
        <v/>
      </c>
      <c r="D1523" s="192" t="str">
        <f t="shared" ca="1" si="172"/>
        <v/>
      </c>
      <c r="E1523" s="192" t="str">
        <f t="shared" ca="1" si="173"/>
        <v/>
      </c>
      <c r="F1523" s="193" t="str">
        <f t="shared" ca="1" si="174"/>
        <v/>
      </c>
      <c r="G1523" s="80" t="str">
        <f ca="1">IFERROR(IF(AND(ABS(SUMIFS(D$2:D1523,J$2:J1523,J1523)-SUMIFS(E$2:E1523,J$2:J1523,J1523)+VLOOKUP(J1523,Master!B$1:F$101,5,FALSE))&gt;1000,CD&lt;&gt;PD),"XXXXX",IFERROR(SUMIFS(D$2:D1523,J$2:J1523,J1523)-SUMIFS(E$2:E1523,J$2:J1523,J1523)+VLOOKUP(J1523,Master!B$1:F$101,5,FALSE),IF(H1523&gt;EOF,"","Balance"))),IF(H1523&gt;EOF,"","Balance"))</f>
        <v/>
      </c>
      <c r="H1523" s="265" t="str">
        <f ca="1">IFERROR(IF(COUNTIF(H$2:H1522,H1522)&gt;VLOOKUP(H1522,LC,2,FALSE),H1522+1,H1522),"")</f>
        <v/>
      </c>
      <c r="I1523" s="265" t="str">
        <f ca="1">IFERROR(VLOOKUP(H1523,IF(H1523=H1522,INDIRECT("JournalEntry!"&amp;JournalEntry!D$2214&amp;I1522+1&amp;JournalEntry!L$2214),INDIRECT("JournalEntry!"&amp;JournalEntry!C$2214)),2,FALSE),"")</f>
        <v/>
      </c>
      <c r="J1523" s="191" t="str">
        <f t="shared" ca="1" si="168"/>
        <v/>
      </c>
    </row>
    <row r="1524" spans="1:10">
      <c r="A1524" s="205" t="str">
        <f t="shared" ca="1" si="169"/>
        <v/>
      </c>
      <c r="B1524" s="203" t="str">
        <f t="shared" ca="1" si="170"/>
        <v/>
      </c>
      <c r="C1524" s="192" t="str">
        <f t="shared" ca="1" si="171"/>
        <v/>
      </c>
      <c r="D1524" s="192" t="str">
        <f t="shared" ca="1" si="172"/>
        <v/>
      </c>
      <c r="E1524" s="192" t="str">
        <f t="shared" ca="1" si="173"/>
        <v/>
      </c>
      <c r="F1524" s="193" t="str">
        <f t="shared" ca="1" si="174"/>
        <v/>
      </c>
      <c r="G1524" s="80" t="str">
        <f ca="1">IFERROR(IF(AND(ABS(SUMIFS(D$2:D1524,J$2:J1524,J1524)-SUMIFS(E$2:E1524,J$2:J1524,J1524)+VLOOKUP(J1524,Master!B$1:F$101,5,FALSE))&gt;1000,CD&lt;&gt;PD),"XXXXX",IFERROR(SUMIFS(D$2:D1524,J$2:J1524,J1524)-SUMIFS(E$2:E1524,J$2:J1524,J1524)+VLOOKUP(J1524,Master!B$1:F$101,5,FALSE),IF(H1524&gt;EOF,"","Balance"))),IF(H1524&gt;EOF,"","Balance"))</f>
        <v/>
      </c>
      <c r="H1524" s="265" t="str">
        <f ca="1">IFERROR(IF(COUNTIF(H$2:H1523,H1523)&gt;VLOOKUP(H1523,LC,2,FALSE),H1523+1,H1523),"")</f>
        <v/>
      </c>
      <c r="I1524" s="265" t="str">
        <f ca="1">IFERROR(VLOOKUP(H1524,IF(H1524=H1523,INDIRECT("JournalEntry!"&amp;JournalEntry!D$2214&amp;I1523+1&amp;JournalEntry!L$2214),INDIRECT("JournalEntry!"&amp;JournalEntry!C$2214)),2,FALSE),"")</f>
        <v/>
      </c>
      <c r="J1524" s="191" t="str">
        <f t="shared" ca="1" si="168"/>
        <v/>
      </c>
    </row>
    <row r="1525" spans="1:10">
      <c r="A1525" s="205" t="str">
        <f t="shared" ca="1" si="169"/>
        <v/>
      </c>
      <c r="B1525" s="203" t="str">
        <f t="shared" ca="1" si="170"/>
        <v/>
      </c>
      <c r="C1525" s="192" t="str">
        <f t="shared" ca="1" si="171"/>
        <v/>
      </c>
      <c r="D1525" s="192" t="str">
        <f t="shared" ca="1" si="172"/>
        <v/>
      </c>
      <c r="E1525" s="192" t="str">
        <f t="shared" ca="1" si="173"/>
        <v/>
      </c>
      <c r="F1525" s="193" t="str">
        <f t="shared" ca="1" si="174"/>
        <v/>
      </c>
      <c r="G1525" s="80" t="str">
        <f ca="1">IFERROR(IF(AND(ABS(SUMIFS(D$2:D1525,J$2:J1525,J1525)-SUMIFS(E$2:E1525,J$2:J1525,J1525)+VLOOKUP(J1525,Master!B$1:F$101,5,FALSE))&gt;1000,CD&lt;&gt;PD),"XXXXX",IFERROR(SUMIFS(D$2:D1525,J$2:J1525,J1525)-SUMIFS(E$2:E1525,J$2:J1525,J1525)+VLOOKUP(J1525,Master!B$1:F$101,5,FALSE),IF(H1525&gt;EOF,"","Balance"))),IF(H1525&gt;EOF,"","Balance"))</f>
        <v/>
      </c>
      <c r="H1525" s="265" t="str">
        <f ca="1">IFERROR(IF(COUNTIF(H$2:H1524,H1524)&gt;VLOOKUP(H1524,LC,2,FALSE),H1524+1,H1524),"")</f>
        <v/>
      </c>
      <c r="I1525" s="265" t="str">
        <f ca="1">IFERROR(VLOOKUP(H1525,IF(H1525=H1524,INDIRECT("JournalEntry!"&amp;JournalEntry!D$2214&amp;I1524+1&amp;JournalEntry!L$2214),INDIRECT("JournalEntry!"&amp;JournalEntry!C$2214)),2,FALSE),"")</f>
        <v/>
      </c>
      <c r="J1525" s="191" t="str">
        <f t="shared" ca="1" si="168"/>
        <v/>
      </c>
    </row>
    <row r="1526" spans="1:10">
      <c r="A1526" s="205" t="str">
        <f t="shared" ca="1" si="169"/>
        <v/>
      </c>
      <c r="B1526" s="203" t="str">
        <f t="shared" ca="1" si="170"/>
        <v/>
      </c>
      <c r="C1526" s="192" t="str">
        <f t="shared" ca="1" si="171"/>
        <v/>
      </c>
      <c r="D1526" s="192" t="str">
        <f t="shared" ca="1" si="172"/>
        <v/>
      </c>
      <c r="E1526" s="192" t="str">
        <f t="shared" ca="1" si="173"/>
        <v/>
      </c>
      <c r="F1526" s="193" t="str">
        <f t="shared" ca="1" si="174"/>
        <v/>
      </c>
      <c r="G1526" s="80" t="str">
        <f ca="1">IFERROR(IF(AND(ABS(SUMIFS(D$2:D1526,J$2:J1526,J1526)-SUMIFS(E$2:E1526,J$2:J1526,J1526)+VLOOKUP(J1526,Master!B$1:F$101,5,FALSE))&gt;1000,CD&lt;&gt;PD),"XXXXX",IFERROR(SUMIFS(D$2:D1526,J$2:J1526,J1526)-SUMIFS(E$2:E1526,J$2:J1526,J1526)+VLOOKUP(J1526,Master!B$1:F$101,5,FALSE),IF(H1526&gt;EOF,"","Balance"))),IF(H1526&gt;EOF,"","Balance"))</f>
        <v/>
      </c>
      <c r="H1526" s="265" t="str">
        <f ca="1">IFERROR(IF(COUNTIF(H$2:H1525,H1525)&gt;VLOOKUP(H1525,LC,2,FALSE),H1525+1,H1525),"")</f>
        <v/>
      </c>
      <c r="I1526" s="265" t="str">
        <f ca="1">IFERROR(VLOOKUP(H1526,IF(H1526=H1525,INDIRECT("JournalEntry!"&amp;JournalEntry!D$2214&amp;I1525+1&amp;JournalEntry!L$2214),INDIRECT("JournalEntry!"&amp;JournalEntry!C$2214)),2,FALSE),"")</f>
        <v/>
      </c>
      <c r="J1526" s="191" t="str">
        <f t="shared" ca="1" si="168"/>
        <v/>
      </c>
    </row>
    <row r="1527" spans="1:10">
      <c r="A1527" s="205" t="str">
        <f t="shared" ca="1" si="169"/>
        <v/>
      </c>
      <c r="B1527" s="203" t="str">
        <f t="shared" ca="1" si="170"/>
        <v/>
      </c>
      <c r="C1527" s="192" t="str">
        <f t="shared" ca="1" si="171"/>
        <v/>
      </c>
      <c r="D1527" s="192" t="str">
        <f t="shared" ca="1" si="172"/>
        <v/>
      </c>
      <c r="E1527" s="192" t="str">
        <f t="shared" ca="1" si="173"/>
        <v/>
      </c>
      <c r="F1527" s="193" t="str">
        <f t="shared" ca="1" si="174"/>
        <v/>
      </c>
      <c r="G1527" s="80" t="str">
        <f ca="1">IFERROR(IF(AND(ABS(SUMIFS(D$2:D1527,J$2:J1527,J1527)-SUMIFS(E$2:E1527,J$2:J1527,J1527)+VLOOKUP(J1527,Master!B$1:F$101,5,FALSE))&gt;1000,CD&lt;&gt;PD),"XXXXX",IFERROR(SUMIFS(D$2:D1527,J$2:J1527,J1527)-SUMIFS(E$2:E1527,J$2:J1527,J1527)+VLOOKUP(J1527,Master!B$1:F$101,5,FALSE),IF(H1527&gt;EOF,"","Balance"))),IF(H1527&gt;EOF,"","Balance"))</f>
        <v/>
      </c>
      <c r="H1527" s="265" t="str">
        <f ca="1">IFERROR(IF(COUNTIF(H$2:H1526,H1526)&gt;VLOOKUP(H1526,LC,2,FALSE),H1526+1,H1526),"")</f>
        <v/>
      </c>
      <c r="I1527" s="265" t="str">
        <f ca="1">IFERROR(VLOOKUP(H1527,IF(H1527=H1526,INDIRECT("JournalEntry!"&amp;JournalEntry!D$2214&amp;I1526+1&amp;JournalEntry!L$2214),INDIRECT("JournalEntry!"&amp;JournalEntry!C$2214)),2,FALSE),"")</f>
        <v/>
      </c>
      <c r="J1527" s="191" t="str">
        <f t="shared" ca="1" si="168"/>
        <v/>
      </c>
    </row>
    <row r="1528" spans="1:10">
      <c r="A1528" s="205" t="str">
        <f t="shared" ca="1" si="169"/>
        <v/>
      </c>
      <c r="B1528" s="203" t="str">
        <f t="shared" ca="1" si="170"/>
        <v/>
      </c>
      <c r="C1528" s="192" t="str">
        <f t="shared" ca="1" si="171"/>
        <v/>
      </c>
      <c r="D1528" s="192" t="str">
        <f t="shared" ca="1" si="172"/>
        <v/>
      </c>
      <c r="E1528" s="192" t="str">
        <f t="shared" ca="1" si="173"/>
        <v/>
      </c>
      <c r="F1528" s="193" t="str">
        <f t="shared" ca="1" si="174"/>
        <v/>
      </c>
      <c r="G1528" s="80" t="str">
        <f ca="1">IFERROR(IF(AND(ABS(SUMIFS(D$2:D1528,J$2:J1528,J1528)-SUMIFS(E$2:E1528,J$2:J1528,J1528)+VLOOKUP(J1528,Master!B$1:F$101,5,FALSE))&gt;1000,CD&lt;&gt;PD),"XXXXX",IFERROR(SUMIFS(D$2:D1528,J$2:J1528,J1528)-SUMIFS(E$2:E1528,J$2:J1528,J1528)+VLOOKUP(J1528,Master!B$1:F$101,5,FALSE),IF(H1528&gt;EOF,"","Balance"))),IF(H1528&gt;EOF,"","Balance"))</f>
        <v/>
      </c>
      <c r="H1528" s="265" t="str">
        <f ca="1">IFERROR(IF(COUNTIF(H$2:H1527,H1527)&gt;VLOOKUP(H1527,LC,2,FALSE),H1527+1,H1527),"")</f>
        <v/>
      </c>
      <c r="I1528" s="265" t="str">
        <f ca="1">IFERROR(VLOOKUP(H1528,IF(H1528=H1527,INDIRECT("JournalEntry!"&amp;JournalEntry!D$2214&amp;I1527+1&amp;JournalEntry!L$2214),INDIRECT("JournalEntry!"&amp;JournalEntry!C$2214)),2,FALSE),"")</f>
        <v/>
      </c>
      <c r="J1528" s="191" t="str">
        <f t="shared" ca="1" si="168"/>
        <v/>
      </c>
    </row>
    <row r="1529" spans="1:10">
      <c r="A1529" s="205" t="str">
        <f t="shared" ca="1" si="169"/>
        <v/>
      </c>
      <c r="B1529" s="203" t="str">
        <f t="shared" ca="1" si="170"/>
        <v/>
      </c>
      <c r="C1529" s="192" t="str">
        <f t="shared" ca="1" si="171"/>
        <v/>
      </c>
      <c r="D1529" s="192" t="str">
        <f t="shared" ca="1" si="172"/>
        <v/>
      </c>
      <c r="E1529" s="192" t="str">
        <f t="shared" ca="1" si="173"/>
        <v/>
      </c>
      <c r="F1529" s="193" t="str">
        <f t="shared" ca="1" si="174"/>
        <v/>
      </c>
      <c r="G1529" s="80" t="str">
        <f ca="1">IFERROR(IF(AND(ABS(SUMIFS(D$2:D1529,J$2:J1529,J1529)-SUMIFS(E$2:E1529,J$2:J1529,J1529)+VLOOKUP(J1529,Master!B$1:F$101,5,FALSE))&gt;1000,CD&lt;&gt;PD),"XXXXX",IFERROR(SUMIFS(D$2:D1529,J$2:J1529,J1529)-SUMIFS(E$2:E1529,J$2:J1529,J1529)+VLOOKUP(J1529,Master!B$1:F$101,5,FALSE),IF(H1529&gt;EOF,"","Balance"))),IF(H1529&gt;EOF,"","Balance"))</f>
        <v/>
      </c>
      <c r="H1529" s="265" t="str">
        <f ca="1">IFERROR(IF(COUNTIF(H$2:H1528,H1528)&gt;VLOOKUP(H1528,LC,2,FALSE),H1528+1,H1528),"")</f>
        <v/>
      </c>
      <c r="I1529" s="265" t="str">
        <f ca="1">IFERROR(VLOOKUP(H1529,IF(H1529=H1528,INDIRECT("JournalEntry!"&amp;JournalEntry!D$2214&amp;I1528+1&amp;JournalEntry!L$2214),INDIRECT("JournalEntry!"&amp;JournalEntry!C$2214)),2,FALSE),"")</f>
        <v/>
      </c>
      <c r="J1529" s="191" t="str">
        <f t="shared" ca="1" si="168"/>
        <v/>
      </c>
    </row>
    <row r="1530" spans="1:10">
      <c r="A1530" s="205" t="str">
        <f t="shared" ca="1" si="169"/>
        <v/>
      </c>
      <c r="B1530" s="203" t="str">
        <f t="shared" ca="1" si="170"/>
        <v/>
      </c>
      <c r="C1530" s="192" t="str">
        <f t="shared" ca="1" si="171"/>
        <v/>
      </c>
      <c r="D1530" s="192" t="str">
        <f t="shared" ca="1" si="172"/>
        <v/>
      </c>
      <c r="E1530" s="192" t="str">
        <f t="shared" ca="1" si="173"/>
        <v/>
      </c>
      <c r="F1530" s="193" t="str">
        <f t="shared" ca="1" si="174"/>
        <v/>
      </c>
      <c r="G1530" s="80" t="str">
        <f ca="1">IFERROR(IF(AND(ABS(SUMIFS(D$2:D1530,J$2:J1530,J1530)-SUMIFS(E$2:E1530,J$2:J1530,J1530)+VLOOKUP(J1530,Master!B$1:F$101,5,FALSE))&gt;1000,CD&lt;&gt;PD),"XXXXX",IFERROR(SUMIFS(D$2:D1530,J$2:J1530,J1530)-SUMIFS(E$2:E1530,J$2:J1530,J1530)+VLOOKUP(J1530,Master!B$1:F$101,5,FALSE),IF(H1530&gt;EOF,"","Balance"))),IF(H1530&gt;EOF,"","Balance"))</f>
        <v/>
      </c>
      <c r="H1530" s="265" t="str">
        <f ca="1">IFERROR(IF(COUNTIF(H$2:H1529,H1529)&gt;VLOOKUP(H1529,LC,2,FALSE),H1529+1,H1529),"")</f>
        <v/>
      </c>
      <c r="I1530" s="265" t="str">
        <f ca="1">IFERROR(VLOOKUP(H1530,IF(H1530=H1529,INDIRECT("JournalEntry!"&amp;JournalEntry!D$2214&amp;I1529+1&amp;JournalEntry!L$2214),INDIRECT("JournalEntry!"&amp;JournalEntry!C$2214)),2,FALSE),"")</f>
        <v/>
      </c>
      <c r="J1530" s="191" t="str">
        <f t="shared" ca="1" si="168"/>
        <v/>
      </c>
    </row>
    <row r="1531" spans="1:10">
      <c r="A1531" s="205" t="str">
        <f t="shared" ca="1" si="169"/>
        <v/>
      </c>
      <c r="B1531" s="203" t="str">
        <f t="shared" ca="1" si="170"/>
        <v/>
      </c>
      <c r="C1531" s="192" t="str">
        <f t="shared" ca="1" si="171"/>
        <v/>
      </c>
      <c r="D1531" s="192" t="str">
        <f t="shared" ca="1" si="172"/>
        <v/>
      </c>
      <c r="E1531" s="192" t="str">
        <f t="shared" ca="1" si="173"/>
        <v/>
      </c>
      <c r="F1531" s="193" t="str">
        <f t="shared" ca="1" si="174"/>
        <v/>
      </c>
      <c r="G1531" s="80" t="str">
        <f ca="1">IFERROR(IF(AND(ABS(SUMIFS(D$2:D1531,J$2:J1531,J1531)-SUMIFS(E$2:E1531,J$2:J1531,J1531)+VLOOKUP(J1531,Master!B$1:F$101,5,FALSE))&gt;1000,CD&lt;&gt;PD),"XXXXX",IFERROR(SUMIFS(D$2:D1531,J$2:J1531,J1531)-SUMIFS(E$2:E1531,J$2:J1531,J1531)+VLOOKUP(J1531,Master!B$1:F$101,5,FALSE),IF(H1531&gt;EOF,"","Balance"))),IF(H1531&gt;EOF,"","Balance"))</f>
        <v/>
      </c>
      <c r="H1531" s="265" t="str">
        <f ca="1">IFERROR(IF(COUNTIF(H$2:H1530,H1530)&gt;VLOOKUP(H1530,LC,2,FALSE),H1530+1,H1530),"")</f>
        <v/>
      </c>
      <c r="I1531" s="265" t="str">
        <f ca="1">IFERROR(VLOOKUP(H1531,IF(H1531=H1530,INDIRECT("JournalEntry!"&amp;JournalEntry!D$2214&amp;I1530+1&amp;JournalEntry!L$2214),INDIRECT("JournalEntry!"&amp;JournalEntry!C$2214)),2,FALSE),"")</f>
        <v/>
      </c>
      <c r="J1531" s="191" t="str">
        <f t="shared" ca="1" si="168"/>
        <v/>
      </c>
    </row>
    <row r="1532" spans="1:10">
      <c r="A1532" s="205" t="str">
        <f t="shared" ca="1" si="169"/>
        <v/>
      </c>
      <c r="B1532" s="203" t="str">
        <f t="shared" ca="1" si="170"/>
        <v/>
      </c>
      <c r="C1532" s="192" t="str">
        <f t="shared" ca="1" si="171"/>
        <v/>
      </c>
      <c r="D1532" s="192" t="str">
        <f t="shared" ca="1" si="172"/>
        <v/>
      </c>
      <c r="E1532" s="192" t="str">
        <f t="shared" ca="1" si="173"/>
        <v/>
      </c>
      <c r="F1532" s="193" t="str">
        <f t="shared" ca="1" si="174"/>
        <v/>
      </c>
      <c r="G1532" s="80" t="str">
        <f ca="1">IFERROR(IF(AND(ABS(SUMIFS(D$2:D1532,J$2:J1532,J1532)-SUMIFS(E$2:E1532,J$2:J1532,J1532)+VLOOKUP(J1532,Master!B$1:F$101,5,FALSE))&gt;1000,CD&lt;&gt;PD),"XXXXX",IFERROR(SUMIFS(D$2:D1532,J$2:J1532,J1532)-SUMIFS(E$2:E1532,J$2:J1532,J1532)+VLOOKUP(J1532,Master!B$1:F$101,5,FALSE),IF(H1532&gt;EOF,"","Balance"))),IF(H1532&gt;EOF,"","Balance"))</f>
        <v/>
      </c>
      <c r="H1532" s="265" t="str">
        <f ca="1">IFERROR(IF(COUNTIF(H$2:H1531,H1531)&gt;VLOOKUP(H1531,LC,2,FALSE),H1531+1,H1531),"")</f>
        <v/>
      </c>
      <c r="I1532" s="265" t="str">
        <f ca="1">IFERROR(VLOOKUP(H1532,IF(H1532=H1531,INDIRECT("JournalEntry!"&amp;JournalEntry!D$2214&amp;I1531+1&amp;JournalEntry!L$2214),INDIRECT("JournalEntry!"&amp;JournalEntry!C$2214)),2,FALSE),"")</f>
        <v/>
      </c>
      <c r="J1532" s="191" t="str">
        <f t="shared" ca="1" si="168"/>
        <v/>
      </c>
    </row>
    <row r="1533" spans="1:10">
      <c r="A1533" s="205" t="str">
        <f t="shared" ca="1" si="169"/>
        <v/>
      </c>
      <c r="B1533" s="203" t="str">
        <f t="shared" ca="1" si="170"/>
        <v/>
      </c>
      <c r="C1533" s="192" t="str">
        <f t="shared" ca="1" si="171"/>
        <v/>
      </c>
      <c r="D1533" s="192" t="str">
        <f t="shared" ca="1" si="172"/>
        <v/>
      </c>
      <c r="E1533" s="192" t="str">
        <f t="shared" ca="1" si="173"/>
        <v/>
      </c>
      <c r="F1533" s="193" t="str">
        <f t="shared" ca="1" si="174"/>
        <v/>
      </c>
      <c r="G1533" s="80" t="str">
        <f ca="1">IFERROR(IF(AND(ABS(SUMIFS(D$2:D1533,J$2:J1533,J1533)-SUMIFS(E$2:E1533,J$2:J1533,J1533)+VLOOKUP(J1533,Master!B$1:F$101,5,FALSE))&gt;1000,CD&lt;&gt;PD),"XXXXX",IFERROR(SUMIFS(D$2:D1533,J$2:J1533,J1533)-SUMIFS(E$2:E1533,J$2:J1533,J1533)+VLOOKUP(J1533,Master!B$1:F$101,5,FALSE),IF(H1533&gt;EOF,"","Balance"))),IF(H1533&gt;EOF,"","Balance"))</f>
        <v/>
      </c>
      <c r="H1533" s="265" t="str">
        <f ca="1">IFERROR(IF(COUNTIF(H$2:H1532,H1532)&gt;VLOOKUP(H1532,LC,2,FALSE),H1532+1,H1532),"")</f>
        <v/>
      </c>
      <c r="I1533" s="265" t="str">
        <f ca="1">IFERROR(VLOOKUP(H1533,IF(H1533=H1532,INDIRECT("JournalEntry!"&amp;JournalEntry!D$2214&amp;I1532+1&amp;JournalEntry!L$2214),INDIRECT("JournalEntry!"&amp;JournalEntry!C$2214)),2,FALSE),"")</f>
        <v/>
      </c>
      <c r="J1533" s="191" t="str">
        <f t="shared" ca="1" si="168"/>
        <v/>
      </c>
    </row>
    <row r="1534" spans="1:10">
      <c r="A1534" s="205" t="str">
        <f t="shared" ca="1" si="169"/>
        <v/>
      </c>
      <c r="B1534" s="203" t="str">
        <f t="shared" ca="1" si="170"/>
        <v/>
      </c>
      <c r="C1534" s="192" t="str">
        <f t="shared" ca="1" si="171"/>
        <v/>
      </c>
      <c r="D1534" s="192" t="str">
        <f t="shared" ca="1" si="172"/>
        <v/>
      </c>
      <c r="E1534" s="192" t="str">
        <f t="shared" ca="1" si="173"/>
        <v/>
      </c>
      <c r="F1534" s="193" t="str">
        <f t="shared" ca="1" si="174"/>
        <v/>
      </c>
      <c r="G1534" s="80" t="str">
        <f ca="1">IFERROR(IF(AND(ABS(SUMIFS(D$2:D1534,J$2:J1534,J1534)-SUMIFS(E$2:E1534,J$2:J1534,J1534)+VLOOKUP(J1534,Master!B$1:F$101,5,FALSE))&gt;1000,CD&lt;&gt;PD),"XXXXX",IFERROR(SUMIFS(D$2:D1534,J$2:J1534,J1534)-SUMIFS(E$2:E1534,J$2:J1534,J1534)+VLOOKUP(J1534,Master!B$1:F$101,5,FALSE),IF(H1534&gt;EOF,"","Balance"))),IF(H1534&gt;EOF,"","Balance"))</f>
        <v/>
      </c>
      <c r="H1534" s="265" t="str">
        <f ca="1">IFERROR(IF(COUNTIF(H$2:H1533,H1533)&gt;VLOOKUP(H1533,LC,2,FALSE),H1533+1,H1533),"")</f>
        <v/>
      </c>
      <c r="I1534" s="265" t="str">
        <f ca="1">IFERROR(VLOOKUP(H1534,IF(H1534=H1533,INDIRECT("JournalEntry!"&amp;JournalEntry!D$2214&amp;I1533+1&amp;JournalEntry!L$2214),INDIRECT("JournalEntry!"&amp;JournalEntry!C$2214)),2,FALSE),"")</f>
        <v/>
      </c>
      <c r="J1534" s="191" t="str">
        <f t="shared" ca="1" si="168"/>
        <v/>
      </c>
    </row>
    <row r="1535" spans="1:10">
      <c r="A1535" s="205" t="str">
        <f t="shared" ca="1" si="169"/>
        <v/>
      </c>
      <c r="B1535" s="203" t="str">
        <f t="shared" ca="1" si="170"/>
        <v/>
      </c>
      <c r="C1535" s="192" t="str">
        <f t="shared" ca="1" si="171"/>
        <v/>
      </c>
      <c r="D1535" s="192" t="str">
        <f t="shared" ca="1" si="172"/>
        <v/>
      </c>
      <c r="E1535" s="192" t="str">
        <f t="shared" ca="1" si="173"/>
        <v/>
      </c>
      <c r="F1535" s="193" t="str">
        <f t="shared" ca="1" si="174"/>
        <v/>
      </c>
      <c r="G1535" s="80" t="str">
        <f ca="1">IFERROR(IF(AND(ABS(SUMIFS(D$2:D1535,J$2:J1535,J1535)-SUMIFS(E$2:E1535,J$2:J1535,J1535)+VLOOKUP(J1535,Master!B$1:F$101,5,FALSE))&gt;1000,CD&lt;&gt;PD),"XXXXX",IFERROR(SUMIFS(D$2:D1535,J$2:J1535,J1535)-SUMIFS(E$2:E1535,J$2:J1535,J1535)+VLOOKUP(J1535,Master!B$1:F$101,5,FALSE),IF(H1535&gt;EOF,"","Balance"))),IF(H1535&gt;EOF,"","Balance"))</f>
        <v/>
      </c>
      <c r="H1535" s="265" t="str">
        <f ca="1">IFERROR(IF(COUNTIF(H$2:H1534,H1534)&gt;VLOOKUP(H1534,LC,2,FALSE),H1534+1,H1534),"")</f>
        <v/>
      </c>
      <c r="I1535" s="265" t="str">
        <f ca="1">IFERROR(VLOOKUP(H1535,IF(H1535=H1534,INDIRECT("JournalEntry!"&amp;JournalEntry!D$2214&amp;I1534+1&amp;JournalEntry!L$2214),INDIRECT("JournalEntry!"&amp;JournalEntry!C$2214)),2,FALSE),"")</f>
        <v/>
      </c>
      <c r="J1535" s="191" t="str">
        <f t="shared" ca="1" si="168"/>
        <v/>
      </c>
    </row>
    <row r="1536" spans="1:10">
      <c r="A1536" s="205" t="str">
        <f t="shared" ca="1" si="169"/>
        <v/>
      </c>
      <c r="B1536" s="203" t="str">
        <f t="shared" ca="1" si="170"/>
        <v/>
      </c>
      <c r="C1536" s="192" t="str">
        <f t="shared" ca="1" si="171"/>
        <v/>
      </c>
      <c r="D1536" s="192" t="str">
        <f t="shared" ca="1" si="172"/>
        <v/>
      </c>
      <c r="E1536" s="192" t="str">
        <f t="shared" ca="1" si="173"/>
        <v/>
      </c>
      <c r="F1536" s="193" t="str">
        <f t="shared" ca="1" si="174"/>
        <v/>
      </c>
      <c r="G1536" s="80" t="str">
        <f ca="1">IFERROR(IF(AND(ABS(SUMIFS(D$2:D1536,J$2:J1536,J1536)-SUMIFS(E$2:E1536,J$2:J1536,J1536)+VLOOKUP(J1536,Master!B$1:F$101,5,FALSE))&gt;1000,CD&lt;&gt;PD),"XXXXX",IFERROR(SUMIFS(D$2:D1536,J$2:J1536,J1536)-SUMIFS(E$2:E1536,J$2:J1536,J1536)+VLOOKUP(J1536,Master!B$1:F$101,5,FALSE),IF(H1536&gt;EOF,"","Balance"))),IF(H1536&gt;EOF,"","Balance"))</f>
        <v/>
      </c>
      <c r="H1536" s="265" t="str">
        <f ca="1">IFERROR(IF(COUNTIF(H$2:H1535,H1535)&gt;VLOOKUP(H1535,LC,2,FALSE),H1535+1,H1535),"")</f>
        <v/>
      </c>
      <c r="I1536" s="265" t="str">
        <f ca="1">IFERROR(VLOOKUP(H1536,IF(H1536=H1535,INDIRECT("JournalEntry!"&amp;JournalEntry!D$2214&amp;I1535+1&amp;JournalEntry!L$2214),INDIRECT("JournalEntry!"&amp;JournalEntry!C$2214)),2,FALSE),"")</f>
        <v/>
      </c>
      <c r="J1536" s="191" t="str">
        <f t="shared" ca="1" si="168"/>
        <v/>
      </c>
    </row>
    <row r="1537" spans="1:10">
      <c r="A1537" s="205" t="str">
        <f t="shared" ca="1" si="169"/>
        <v/>
      </c>
      <c r="B1537" s="203" t="str">
        <f t="shared" ca="1" si="170"/>
        <v/>
      </c>
      <c r="C1537" s="192" t="str">
        <f t="shared" ca="1" si="171"/>
        <v/>
      </c>
      <c r="D1537" s="192" t="str">
        <f t="shared" ca="1" si="172"/>
        <v/>
      </c>
      <c r="E1537" s="192" t="str">
        <f t="shared" ca="1" si="173"/>
        <v/>
      </c>
      <c r="F1537" s="193" t="str">
        <f t="shared" ca="1" si="174"/>
        <v/>
      </c>
      <c r="G1537" s="80" t="str">
        <f ca="1">IFERROR(IF(AND(ABS(SUMIFS(D$2:D1537,J$2:J1537,J1537)-SUMIFS(E$2:E1537,J$2:J1537,J1537)+VLOOKUP(J1537,Master!B$1:F$101,5,FALSE))&gt;1000,CD&lt;&gt;PD),"XXXXX",IFERROR(SUMIFS(D$2:D1537,J$2:J1537,J1537)-SUMIFS(E$2:E1537,J$2:J1537,J1537)+VLOOKUP(J1537,Master!B$1:F$101,5,FALSE),IF(H1537&gt;EOF,"","Balance"))),IF(H1537&gt;EOF,"","Balance"))</f>
        <v/>
      </c>
      <c r="H1537" s="265" t="str">
        <f ca="1">IFERROR(IF(COUNTIF(H$2:H1536,H1536)&gt;VLOOKUP(H1536,LC,2,FALSE),H1536+1,H1536),"")</f>
        <v/>
      </c>
      <c r="I1537" s="265" t="str">
        <f ca="1">IFERROR(VLOOKUP(H1537,IF(H1537=H1536,INDIRECT("JournalEntry!"&amp;JournalEntry!D$2214&amp;I1536+1&amp;JournalEntry!L$2214),INDIRECT("JournalEntry!"&amp;JournalEntry!C$2214)),2,FALSE),"")</f>
        <v/>
      </c>
      <c r="J1537" s="191" t="str">
        <f t="shared" ca="1" si="168"/>
        <v/>
      </c>
    </row>
    <row r="1538" spans="1:10">
      <c r="A1538" s="205" t="str">
        <f t="shared" ca="1" si="169"/>
        <v/>
      </c>
      <c r="B1538" s="203" t="str">
        <f t="shared" ca="1" si="170"/>
        <v/>
      </c>
      <c r="C1538" s="192" t="str">
        <f t="shared" ca="1" si="171"/>
        <v/>
      </c>
      <c r="D1538" s="192" t="str">
        <f t="shared" ca="1" si="172"/>
        <v/>
      </c>
      <c r="E1538" s="192" t="str">
        <f t="shared" ca="1" si="173"/>
        <v/>
      </c>
      <c r="F1538" s="193" t="str">
        <f t="shared" ca="1" si="174"/>
        <v/>
      </c>
      <c r="G1538" s="80" t="str">
        <f ca="1">IFERROR(IF(AND(ABS(SUMIFS(D$2:D1538,J$2:J1538,J1538)-SUMIFS(E$2:E1538,J$2:J1538,J1538)+VLOOKUP(J1538,Master!B$1:F$101,5,FALSE))&gt;1000,CD&lt;&gt;PD),"XXXXX",IFERROR(SUMIFS(D$2:D1538,J$2:J1538,J1538)-SUMIFS(E$2:E1538,J$2:J1538,J1538)+VLOOKUP(J1538,Master!B$1:F$101,5,FALSE),IF(H1538&gt;EOF,"","Balance"))),IF(H1538&gt;EOF,"","Balance"))</f>
        <v/>
      </c>
      <c r="H1538" s="265" t="str">
        <f ca="1">IFERROR(IF(COUNTIF(H$2:H1537,H1537)&gt;VLOOKUP(H1537,LC,2,FALSE),H1537+1,H1537),"")</f>
        <v/>
      </c>
      <c r="I1538" s="265" t="str">
        <f ca="1">IFERROR(VLOOKUP(H1538,IF(H1538=H1537,INDIRECT("JournalEntry!"&amp;JournalEntry!D$2214&amp;I1537+1&amp;JournalEntry!L$2214),INDIRECT("JournalEntry!"&amp;JournalEntry!C$2214)),2,FALSE),"")</f>
        <v/>
      </c>
      <c r="J1538" s="191" t="str">
        <f t="shared" ref="J1538:J1601" ca="1" si="175">IFERROR(INDIRECT("JournalEntry!c"&amp;I1538),IF(H1538&gt;EOF,"","Ledger"))</f>
        <v/>
      </c>
    </row>
    <row r="1539" spans="1:10">
      <c r="A1539" s="205" t="str">
        <f t="shared" ca="1" si="169"/>
        <v/>
      </c>
      <c r="B1539" s="203" t="str">
        <f t="shared" ca="1" si="170"/>
        <v/>
      </c>
      <c r="C1539" s="192" t="str">
        <f t="shared" ca="1" si="171"/>
        <v/>
      </c>
      <c r="D1539" s="192" t="str">
        <f t="shared" ca="1" si="172"/>
        <v/>
      </c>
      <c r="E1539" s="192" t="str">
        <f t="shared" ca="1" si="173"/>
        <v/>
      </c>
      <c r="F1539" s="193" t="str">
        <f t="shared" ca="1" si="174"/>
        <v/>
      </c>
      <c r="G1539" s="80" t="str">
        <f ca="1">IFERROR(IF(AND(ABS(SUMIFS(D$2:D1539,J$2:J1539,J1539)-SUMIFS(E$2:E1539,J$2:J1539,J1539)+VLOOKUP(J1539,Master!B$1:F$101,5,FALSE))&gt;1000,CD&lt;&gt;PD),"XXXXX",IFERROR(SUMIFS(D$2:D1539,J$2:J1539,J1539)-SUMIFS(E$2:E1539,J$2:J1539,J1539)+VLOOKUP(J1539,Master!B$1:F$101,5,FALSE),IF(H1539&gt;EOF,"","Balance"))),IF(H1539&gt;EOF,"","Balance"))</f>
        <v/>
      </c>
      <c r="H1539" s="265" t="str">
        <f ca="1">IFERROR(IF(COUNTIF(H$2:H1538,H1538)&gt;VLOOKUP(H1538,LC,2,FALSE),H1538+1,H1538),"")</f>
        <v/>
      </c>
      <c r="I1539" s="265" t="str">
        <f ca="1">IFERROR(VLOOKUP(H1539,IF(H1539=H1538,INDIRECT("JournalEntry!"&amp;JournalEntry!D$2214&amp;I1538+1&amp;JournalEntry!L$2214),INDIRECT("JournalEntry!"&amp;JournalEntry!C$2214)),2,FALSE),"")</f>
        <v/>
      </c>
      <c r="J1539" s="191" t="str">
        <f t="shared" ca="1" si="175"/>
        <v/>
      </c>
    </row>
    <row r="1540" spans="1:10">
      <c r="A1540" s="205" t="str">
        <f t="shared" ca="1" si="169"/>
        <v/>
      </c>
      <c r="B1540" s="203" t="str">
        <f t="shared" ca="1" si="170"/>
        <v/>
      </c>
      <c r="C1540" s="192" t="str">
        <f t="shared" ca="1" si="171"/>
        <v/>
      </c>
      <c r="D1540" s="192" t="str">
        <f t="shared" ca="1" si="172"/>
        <v/>
      </c>
      <c r="E1540" s="192" t="str">
        <f t="shared" ca="1" si="173"/>
        <v/>
      </c>
      <c r="F1540" s="193" t="str">
        <f t="shared" ca="1" si="174"/>
        <v/>
      </c>
      <c r="G1540" s="80" t="str">
        <f ca="1">IFERROR(IF(AND(ABS(SUMIFS(D$2:D1540,J$2:J1540,J1540)-SUMIFS(E$2:E1540,J$2:J1540,J1540)+VLOOKUP(J1540,Master!B$1:F$101,5,FALSE))&gt;1000,CD&lt;&gt;PD),"XXXXX",IFERROR(SUMIFS(D$2:D1540,J$2:J1540,J1540)-SUMIFS(E$2:E1540,J$2:J1540,J1540)+VLOOKUP(J1540,Master!B$1:F$101,5,FALSE),IF(H1540&gt;EOF,"","Balance"))),IF(H1540&gt;EOF,"","Balance"))</f>
        <v/>
      </c>
      <c r="H1540" s="265" t="str">
        <f ca="1">IFERROR(IF(COUNTIF(H$2:H1539,H1539)&gt;VLOOKUP(H1539,LC,2,FALSE),H1539+1,H1539),"")</f>
        <v/>
      </c>
      <c r="I1540" s="265" t="str">
        <f ca="1">IFERROR(VLOOKUP(H1540,IF(H1540=H1539,INDIRECT("JournalEntry!"&amp;JournalEntry!D$2214&amp;I1539+1&amp;JournalEntry!L$2214),INDIRECT("JournalEntry!"&amp;JournalEntry!C$2214)),2,FALSE),"")</f>
        <v/>
      </c>
      <c r="J1540" s="191" t="str">
        <f t="shared" ca="1" si="175"/>
        <v/>
      </c>
    </row>
    <row r="1541" spans="1:10">
      <c r="A1541" s="205" t="str">
        <f t="shared" ca="1" si="169"/>
        <v/>
      </c>
      <c r="B1541" s="203" t="str">
        <f t="shared" ca="1" si="170"/>
        <v/>
      </c>
      <c r="C1541" s="192" t="str">
        <f t="shared" ca="1" si="171"/>
        <v/>
      </c>
      <c r="D1541" s="192" t="str">
        <f t="shared" ca="1" si="172"/>
        <v/>
      </c>
      <c r="E1541" s="192" t="str">
        <f t="shared" ca="1" si="173"/>
        <v/>
      </c>
      <c r="F1541" s="193" t="str">
        <f t="shared" ca="1" si="174"/>
        <v/>
      </c>
      <c r="G1541" s="80" t="str">
        <f ca="1">IFERROR(IF(AND(ABS(SUMIFS(D$2:D1541,J$2:J1541,J1541)-SUMIFS(E$2:E1541,J$2:J1541,J1541)+VLOOKUP(J1541,Master!B$1:F$101,5,FALSE))&gt;1000,CD&lt;&gt;PD),"XXXXX",IFERROR(SUMIFS(D$2:D1541,J$2:J1541,J1541)-SUMIFS(E$2:E1541,J$2:J1541,J1541)+VLOOKUP(J1541,Master!B$1:F$101,5,FALSE),IF(H1541&gt;EOF,"","Balance"))),IF(H1541&gt;EOF,"","Balance"))</f>
        <v/>
      </c>
      <c r="H1541" s="265" t="str">
        <f ca="1">IFERROR(IF(COUNTIF(H$2:H1540,H1540)&gt;VLOOKUP(H1540,LC,2,FALSE),H1540+1,H1540),"")</f>
        <v/>
      </c>
      <c r="I1541" s="265" t="str">
        <f ca="1">IFERROR(VLOOKUP(H1541,IF(H1541=H1540,INDIRECT("JournalEntry!"&amp;JournalEntry!D$2214&amp;I1540+1&amp;JournalEntry!L$2214),INDIRECT("JournalEntry!"&amp;JournalEntry!C$2214)),2,FALSE),"")</f>
        <v/>
      </c>
      <c r="J1541" s="191" t="str">
        <f t="shared" ca="1" si="175"/>
        <v/>
      </c>
    </row>
    <row r="1542" spans="1:10">
      <c r="A1542" s="205" t="str">
        <f t="shared" ca="1" si="169"/>
        <v/>
      </c>
      <c r="B1542" s="203" t="str">
        <f t="shared" ca="1" si="170"/>
        <v/>
      </c>
      <c r="C1542" s="192" t="str">
        <f t="shared" ca="1" si="171"/>
        <v/>
      </c>
      <c r="D1542" s="192" t="str">
        <f t="shared" ca="1" si="172"/>
        <v/>
      </c>
      <c r="E1542" s="192" t="str">
        <f t="shared" ca="1" si="173"/>
        <v/>
      </c>
      <c r="F1542" s="193" t="str">
        <f t="shared" ca="1" si="174"/>
        <v/>
      </c>
      <c r="G1542" s="80" t="str">
        <f ca="1">IFERROR(IF(AND(ABS(SUMIFS(D$2:D1542,J$2:J1542,J1542)-SUMIFS(E$2:E1542,J$2:J1542,J1542)+VLOOKUP(J1542,Master!B$1:F$101,5,FALSE))&gt;1000,CD&lt;&gt;PD),"XXXXX",IFERROR(SUMIFS(D$2:D1542,J$2:J1542,J1542)-SUMIFS(E$2:E1542,J$2:J1542,J1542)+VLOOKUP(J1542,Master!B$1:F$101,5,FALSE),IF(H1542&gt;EOF,"","Balance"))),IF(H1542&gt;EOF,"","Balance"))</f>
        <v/>
      </c>
      <c r="H1542" s="265" t="str">
        <f ca="1">IFERROR(IF(COUNTIF(H$2:H1541,H1541)&gt;VLOOKUP(H1541,LC,2,FALSE),H1541+1,H1541),"")</f>
        <v/>
      </c>
      <c r="I1542" s="265" t="str">
        <f ca="1">IFERROR(VLOOKUP(H1542,IF(H1542=H1541,INDIRECT("JournalEntry!"&amp;JournalEntry!D$2214&amp;I1541+1&amp;JournalEntry!L$2214),INDIRECT("JournalEntry!"&amp;JournalEntry!C$2214)),2,FALSE),"")</f>
        <v/>
      </c>
      <c r="J1542" s="191" t="str">
        <f t="shared" ca="1" si="175"/>
        <v/>
      </c>
    </row>
    <row r="1543" spans="1:10">
      <c r="A1543" s="205" t="str">
        <f t="shared" ca="1" si="169"/>
        <v/>
      </c>
      <c r="B1543" s="203" t="str">
        <f t="shared" ca="1" si="170"/>
        <v/>
      </c>
      <c r="C1543" s="192" t="str">
        <f t="shared" ca="1" si="171"/>
        <v/>
      </c>
      <c r="D1543" s="192" t="str">
        <f t="shared" ca="1" si="172"/>
        <v/>
      </c>
      <c r="E1543" s="192" t="str">
        <f t="shared" ca="1" si="173"/>
        <v/>
      </c>
      <c r="F1543" s="193" t="str">
        <f t="shared" ca="1" si="174"/>
        <v/>
      </c>
      <c r="G1543" s="80" t="str">
        <f ca="1">IFERROR(IF(AND(ABS(SUMIFS(D$2:D1543,J$2:J1543,J1543)-SUMIFS(E$2:E1543,J$2:J1543,J1543)+VLOOKUP(J1543,Master!B$1:F$101,5,FALSE))&gt;1000,CD&lt;&gt;PD),"XXXXX",IFERROR(SUMIFS(D$2:D1543,J$2:J1543,J1543)-SUMIFS(E$2:E1543,J$2:J1543,J1543)+VLOOKUP(J1543,Master!B$1:F$101,5,FALSE),IF(H1543&gt;EOF,"","Balance"))),IF(H1543&gt;EOF,"","Balance"))</f>
        <v/>
      </c>
      <c r="H1543" s="265" t="str">
        <f ca="1">IFERROR(IF(COUNTIF(H$2:H1542,H1542)&gt;VLOOKUP(H1542,LC,2,FALSE),H1542+1,H1542),"")</f>
        <v/>
      </c>
      <c r="I1543" s="265" t="str">
        <f ca="1">IFERROR(VLOOKUP(H1543,IF(H1543=H1542,INDIRECT("JournalEntry!"&amp;JournalEntry!D$2214&amp;I1542+1&amp;JournalEntry!L$2214),INDIRECT("JournalEntry!"&amp;JournalEntry!C$2214)),2,FALSE),"")</f>
        <v/>
      </c>
      <c r="J1543" s="191" t="str">
        <f t="shared" ca="1" si="175"/>
        <v/>
      </c>
    </row>
    <row r="1544" spans="1:10">
      <c r="A1544" s="205" t="str">
        <f t="shared" ca="1" si="169"/>
        <v/>
      </c>
      <c r="B1544" s="203" t="str">
        <f t="shared" ca="1" si="170"/>
        <v/>
      </c>
      <c r="C1544" s="192" t="str">
        <f t="shared" ca="1" si="171"/>
        <v/>
      </c>
      <c r="D1544" s="192" t="str">
        <f t="shared" ca="1" si="172"/>
        <v/>
      </c>
      <c r="E1544" s="192" t="str">
        <f t="shared" ca="1" si="173"/>
        <v/>
      </c>
      <c r="F1544" s="193" t="str">
        <f t="shared" ca="1" si="174"/>
        <v/>
      </c>
      <c r="G1544" s="80" t="str">
        <f ca="1">IFERROR(IF(AND(ABS(SUMIFS(D$2:D1544,J$2:J1544,J1544)-SUMIFS(E$2:E1544,J$2:J1544,J1544)+VLOOKUP(J1544,Master!B$1:F$101,5,FALSE))&gt;1000,CD&lt;&gt;PD),"XXXXX",IFERROR(SUMIFS(D$2:D1544,J$2:J1544,J1544)-SUMIFS(E$2:E1544,J$2:J1544,J1544)+VLOOKUP(J1544,Master!B$1:F$101,5,FALSE),IF(H1544&gt;EOF,"","Balance"))),IF(H1544&gt;EOF,"","Balance"))</f>
        <v/>
      </c>
      <c r="H1544" s="265" t="str">
        <f ca="1">IFERROR(IF(COUNTIF(H$2:H1543,H1543)&gt;VLOOKUP(H1543,LC,2,FALSE),H1543+1,H1543),"")</f>
        <v/>
      </c>
      <c r="I1544" s="265" t="str">
        <f ca="1">IFERROR(VLOOKUP(H1544,IF(H1544=H1543,INDIRECT("JournalEntry!"&amp;JournalEntry!D$2214&amp;I1543+1&amp;JournalEntry!L$2214),INDIRECT("JournalEntry!"&amp;JournalEntry!C$2214)),2,FALSE),"")</f>
        <v/>
      </c>
      <c r="J1544" s="191" t="str">
        <f t="shared" ca="1" si="175"/>
        <v/>
      </c>
    </row>
    <row r="1545" spans="1:10">
      <c r="A1545" s="205" t="str">
        <f t="shared" ca="1" si="169"/>
        <v/>
      </c>
      <c r="B1545" s="203" t="str">
        <f t="shared" ca="1" si="170"/>
        <v/>
      </c>
      <c r="C1545" s="192" t="str">
        <f t="shared" ca="1" si="171"/>
        <v/>
      </c>
      <c r="D1545" s="192" t="str">
        <f t="shared" ca="1" si="172"/>
        <v/>
      </c>
      <c r="E1545" s="192" t="str">
        <f t="shared" ca="1" si="173"/>
        <v/>
      </c>
      <c r="F1545" s="193" t="str">
        <f t="shared" ca="1" si="174"/>
        <v/>
      </c>
      <c r="G1545" s="80" t="str">
        <f ca="1">IFERROR(IF(AND(ABS(SUMIFS(D$2:D1545,J$2:J1545,J1545)-SUMIFS(E$2:E1545,J$2:J1545,J1545)+VLOOKUP(J1545,Master!B$1:F$101,5,FALSE))&gt;1000,CD&lt;&gt;PD),"XXXXX",IFERROR(SUMIFS(D$2:D1545,J$2:J1545,J1545)-SUMIFS(E$2:E1545,J$2:J1545,J1545)+VLOOKUP(J1545,Master!B$1:F$101,5,FALSE),IF(H1545&gt;EOF,"","Balance"))),IF(H1545&gt;EOF,"","Balance"))</f>
        <v/>
      </c>
      <c r="H1545" s="265" t="str">
        <f ca="1">IFERROR(IF(COUNTIF(H$2:H1544,H1544)&gt;VLOOKUP(H1544,LC,2,FALSE),H1544+1,H1544),"")</f>
        <v/>
      </c>
      <c r="I1545" s="265" t="str">
        <f ca="1">IFERROR(VLOOKUP(H1545,IF(H1545=H1544,INDIRECT("JournalEntry!"&amp;JournalEntry!D$2214&amp;I1544+1&amp;JournalEntry!L$2214),INDIRECT("JournalEntry!"&amp;JournalEntry!C$2214)),2,FALSE),"")</f>
        <v/>
      </c>
      <c r="J1545" s="191" t="str">
        <f t="shared" ca="1" si="175"/>
        <v/>
      </c>
    </row>
    <row r="1546" spans="1:10">
      <c r="A1546" s="205" t="str">
        <f t="shared" ca="1" si="169"/>
        <v/>
      </c>
      <c r="B1546" s="203" t="str">
        <f t="shared" ca="1" si="170"/>
        <v/>
      </c>
      <c r="C1546" s="192" t="str">
        <f t="shared" ca="1" si="171"/>
        <v/>
      </c>
      <c r="D1546" s="192" t="str">
        <f t="shared" ca="1" si="172"/>
        <v/>
      </c>
      <c r="E1546" s="192" t="str">
        <f t="shared" ca="1" si="173"/>
        <v/>
      </c>
      <c r="F1546" s="193" t="str">
        <f t="shared" ca="1" si="174"/>
        <v/>
      </c>
      <c r="G1546" s="80" t="str">
        <f ca="1">IFERROR(IF(AND(ABS(SUMIFS(D$2:D1546,J$2:J1546,J1546)-SUMIFS(E$2:E1546,J$2:J1546,J1546)+VLOOKUP(J1546,Master!B$1:F$101,5,FALSE))&gt;1000,CD&lt;&gt;PD),"XXXXX",IFERROR(SUMIFS(D$2:D1546,J$2:J1546,J1546)-SUMIFS(E$2:E1546,J$2:J1546,J1546)+VLOOKUP(J1546,Master!B$1:F$101,5,FALSE),IF(H1546&gt;EOF,"","Balance"))),IF(H1546&gt;EOF,"","Balance"))</f>
        <v/>
      </c>
      <c r="H1546" s="265" t="str">
        <f ca="1">IFERROR(IF(COUNTIF(H$2:H1545,H1545)&gt;VLOOKUP(H1545,LC,2,FALSE),H1545+1,H1545),"")</f>
        <v/>
      </c>
      <c r="I1546" s="265" t="str">
        <f ca="1">IFERROR(VLOOKUP(H1546,IF(H1546=H1545,INDIRECT("JournalEntry!"&amp;JournalEntry!D$2214&amp;I1545+1&amp;JournalEntry!L$2214),INDIRECT("JournalEntry!"&amp;JournalEntry!C$2214)),2,FALSE),"")</f>
        <v/>
      </c>
      <c r="J1546" s="191" t="str">
        <f t="shared" ca="1" si="175"/>
        <v/>
      </c>
    </row>
    <row r="1547" spans="1:10">
      <c r="A1547" s="205" t="str">
        <f t="shared" ca="1" si="169"/>
        <v/>
      </c>
      <c r="B1547" s="203" t="str">
        <f t="shared" ca="1" si="170"/>
        <v/>
      </c>
      <c r="C1547" s="192" t="str">
        <f t="shared" ca="1" si="171"/>
        <v/>
      </c>
      <c r="D1547" s="192" t="str">
        <f t="shared" ca="1" si="172"/>
        <v/>
      </c>
      <c r="E1547" s="192" t="str">
        <f t="shared" ca="1" si="173"/>
        <v/>
      </c>
      <c r="F1547" s="193" t="str">
        <f t="shared" ca="1" si="174"/>
        <v/>
      </c>
      <c r="G1547" s="80" t="str">
        <f ca="1">IFERROR(IF(AND(ABS(SUMIFS(D$2:D1547,J$2:J1547,J1547)-SUMIFS(E$2:E1547,J$2:J1547,J1547)+VLOOKUP(J1547,Master!B$1:F$101,5,FALSE))&gt;1000,CD&lt;&gt;PD),"XXXXX",IFERROR(SUMIFS(D$2:D1547,J$2:J1547,J1547)-SUMIFS(E$2:E1547,J$2:J1547,J1547)+VLOOKUP(J1547,Master!B$1:F$101,5,FALSE),IF(H1547&gt;EOF,"","Balance"))),IF(H1547&gt;EOF,"","Balance"))</f>
        <v/>
      </c>
      <c r="H1547" s="265" t="str">
        <f ca="1">IFERROR(IF(COUNTIF(H$2:H1546,H1546)&gt;VLOOKUP(H1546,LC,2,FALSE),H1546+1,H1546),"")</f>
        <v/>
      </c>
      <c r="I1547" s="265" t="str">
        <f ca="1">IFERROR(VLOOKUP(H1547,IF(H1547=H1546,INDIRECT("JournalEntry!"&amp;JournalEntry!D$2214&amp;I1546+1&amp;JournalEntry!L$2214),INDIRECT("JournalEntry!"&amp;JournalEntry!C$2214)),2,FALSE),"")</f>
        <v/>
      </c>
      <c r="J1547" s="191" t="str">
        <f t="shared" ca="1" si="175"/>
        <v/>
      </c>
    </row>
    <row r="1548" spans="1:10">
      <c r="A1548" s="205" t="str">
        <f t="shared" ca="1" si="169"/>
        <v/>
      </c>
      <c r="B1548" s="203" t="str">
        <f t="shared" ca="1" si="170"/>
        <v/>
      </c>
      <c r="C1548" s="192" t="str">
        <f t="shared" ca="1" si="171"/>
        <v/>
      </c>
      <c r="D1548" s="192" t="str">
        <f t="shared" ca="1" si="172"/>
        <v/>
      </c>
      <c r="E1548" s="192" t="str">
        <f t="shared" ca="1" si="173"/>
        <v/>
      </c>
      <c r="F1548" s="193" t="str">
        <f t="shared" ca="1" si="174"/>
        <v/>
      </c>
      <c r="G1548" s="80" t="str">
        <f ca="1">IFERROR(IF(AND(ABS(SUMIFS(D$2:D1548,J$2:J1548,J1548)-SUMIFS(E$2:E1548,J$2:J1548,J1548)+VLOOKUP(J1548,Master!B$1:F$101,5,FALSE))&gt;1000,CD&lt;&gt;PD),"XXXXX",IFERROR(SUMIFS(D$2:D1548,J$2:J1548,J1548)-SUMIFS(E$2:E1548,J$2:J1548,J1548)+VLOOKUP(J1548,Master!B$1:F$101,5,FALSE),IF(H1548&gt;EOF,"","Balance"))),IF(H1548&gt;EOF,"","Balance"))</f>
        <v/>
      </c>
      <c r="H1548" s="265" t="str">
        <f ca="1">IFERROR(IF(COUNTIF(H$2:H1547,H1547)&gt;VLOOKUP(H1547,LC,2,FALSE),H1547+1,H1547),"")</f>
        <v/>
      </c>
      <c r="I1548" s="265" t="str">
        <f ca="1">IFERROR(VLOOKUP(H1548,IF(H1548=H1547,INDIRECT("JournalEntry!"&amp;JournalEntry!D$2214&amp;I1547+1&amp;JournalEntry!L$2214),INDIRECT("JournalEntry!"&amp;JournalEntry!C$2214)),2,FALSE),"")</f>
        <v/>
      </c>
      <c r="J1548" s="191" t="str">
        <f t="shared" ca="1" si="175"/>
        <v/>
      </c>
    </row>
    <row r="1549" spans="1:10">
      <c r="A1549" s="205" t="str">
        <f t="shared" ca="1" si="169"/>
        <v/>
      </c>
      <c r="B1549" s="203" t="str">
        <f t="shared" ca="1" si="170"/>
        <v/>
      </c>
      <c r="C1549" s="192" t="str">
        <f t="shared" ca="1" si="171"/>
        <v/>
      </c>
      <c r="D1549" s="192" t="str">
        <f t="shared" ca="1" si="172"/>
        <v/>
      </c>
      <c r="E1549" s="192" t="str">
        <f t="shared" ca="1" si="173"/>
        <v/>
      </c>
      <c r="F1549" s="193" t="str">
        <f t="shared" ca="1" si="174"/>
        <v/>
      </c>
      <c r="G1549" s="80" t="str">
        <f ca="1">IFERROR(IF(AND(ABS(SUMIFS(D$2:D1549,J$2:J1549,J1549)-SUMIFS(E$2:E1549,J$2:J1549,J1549)+VLOOKUP(J1549,Master!B$1:F$101,5,FALSE))&gt;1000,CD&lt;&gt;PD),"XXXXX",IFERROR(SUMIFS(D$2:D1549,J$2:J1549,J1549)-SUMIFS(E$2:E1549,J$2:J1549,J1549)+VLOOKUP(J1549,Master!B$1:F$101,5,FALSE),IF(H1549&gt;EOF,"","Balance"))),IF(H1549&gt;EOF,"","Balance"))</f>
        <v/>
      </c>
      <c r="H1549" s="265" t="str">
        <f ca="1">IFERROR(IF(COUNTIF(H$2:H1548,H1548)&gt;VLOOKUP(H1548,LC,2,FALSE),H1548+1,H1548),"")</f>
        <v/>
      </c>
      <c r="I1549" s="265" t="str">
        <f ca="1">IFERROR(VLOOKUP(H1549,IF(H1549=H1548,INDIRECT("JournalEntry!"&amp;JournalEntry!D$2214&amp;I1548+1&amp;JournalEntry!L$2214),INDIRECT("JournalEntry!"&amp;JournalEntry!C$2214)),2,FALSE),"")</f>
        <v/>
      </c>
      <c r="J1549" s="191" t="str">
        <f t="shared" ca="1" si="175"/>
        <v/>
      </c>
    </row>
    <row r="1550" spans="1:10">
      <c r="A1550" s="205" t="str">
        <f t="shared" ca="1" si="169"/>
        <v/>
      </c>
      <c r="B1550" s="203" t="str">
        <f t="shared" ca="1" si="170"/>
        <v/>
      </c>
      <c r="C1550" s="192" t="str">
        <f t="shared" ca="1" si="171"/>
        <v/>
      </c>
      <c r="D1550" s="192" t="str">
        <f t="shared" ca="1" si="172"/>
        <v/>
      </c>
      <c r="E1550" s="192" t="str">
        <f t="shared" ca="1" si="173"/>
        <v/>
      </c>
      <c r="F1550" s="193" t="str">
        <f t="shared" ca="1" si="174"/>
        <v/>
      </c>
      <c r="G1550" s="80" t="str">
        <f ca="1">IFERROR(IF(AND(ABS(SUMIFS(D$2:D1550,J$2:J1550,J1550)-SUMIFS(E$2:E1550,J$2:J1550,J1550)+VLOOKUP(J1550,Master!B$1:F$101,5,FALSE))&gt;1000,CD&lt;&gt;PD),"XXXXX",IFERROR(SUMIFS(D$2:D1550,J$2:J1550,J1550)-SUMIFS(E$2:E1550,J$2:J1550,J1550)+VLOOKUP(J1550,Master!B$1:F$101,5,FALSE),IF(H1550&gt;EOF,"","Balance"))),IF(H1550&gt;EOF,"","Balance"))</f>
        <v/>
      </c>
      <c r="H1550" s="265" t="str">
        <f ca="1">IFERROR(IF(COUNTIF(H$2:H1549,H1549)&gt;VLOOKUP(H1549,LC,2,FALSE),H1549+1,H1549),"")</f>
        <v/>
      </c>
      <c r="I1550" s="265" t="str">
        <f ca="1">IFERROR(VLOOKUP(H1550,IF(H1550=H1549,INDIRECT("JournalEntry!"&amp;JournalEntry!D$2214&amp;I1549+1&amp;JournalEntry!L$2214),INDIRECT("JournalEntry!"&amp;JournalEntry!C$2214)),2,FALSE),"")</f>
        <v/>
      </c>
      <c r="J1550" s="191" t="str">
        <f t="shared" ca="1" si="175"/>
        <v/>
      </c>
    </row>
    <row r="1551" spans="1:10">
      <c r="A1551" s="205" t="str">
        <f t="shared" ca="1" si="169"/>
        <v/>
      </c>
      <c r="B1551" s="203" t="str">
        <f t="shared" ca="1" si="170"/>
        <v/>
      </c>
      <c r="C1551" s="192" t="str">
        <f t="shared" ca="1" si="171"/>
        <v/>
      </c>
      <c r="D1551" s="192" t="str">
        <f t="shared" ca="1" si="172"/>
        <v/>
      </c>
      <c r="E1551" s="192" t="str">
        <f t="shared" ca="1" si="173"/>
        <v/>
      </c>
      <c r="F1551" s="193" t="str">
        <f t="shared" ca="1" si="174"/>
        <v/>
      </c>
      <c r="G1551" s="80" t="str">
        <f ca="1">IFERROR(IF(AND(ABS(SUMIFS(D$2:D1551,J$2:J1551,J1551)-SUMIFS(E$2:E1551,J$2:J1551,J1551)+VLOOKUP(J1551,Master!B$1:F$101,5,FALSE))&gt;1000,CD&lt;&gt;PD),"XXXXX",IFERROR(SUMIFS(D$2:D1551,J$2:J1551,J1551)-SUMIFS(E$2:E1551,J$2:J1551,J1551)+VLOOKUP(J1551,Master!B$1:F$101,5,FALSE),IF(H1551&gt;EOF,"","Balance"))),IF(H1551&gt;EOF,"","Balance"))</f>
        <v/>
      </c>
      <c r="H1551" s="265" t="str">
        <f ca="1">IFERROR(IF(COUNTIF(H$2:H1550,H1550)&gt;VLOOKUP(H1550,LC,2,FALSE),H1550+1,H1550),"")</f>
        <v/>
      </c>
      <c r="I1551" s="265" t="str">
        <f ca="1">IFERROR(VLOOKUP(H1551,IF(H1551=H1550,INDIRECT("JournalEntry!"&amp;JournalEntry!D$2214&amp;I1550+1&amp;JournalEntry!L$2214),INDIRECT("JournalEntry!"&amp;JournalEntry!C$2214)),2,FALSE),"")</f>
        <v/>
      </c>
      <c r="J1551" s="191" t="str">
        <f t="shared" ca="1" si="175"/>
        <v/>
      </c>
    </row>
    <row r="1552" spans="1:10">
      <c r="A1552" s="205" t="str">
        <f t="shared" ca="1" si="169"/>
        <v/>
      </c>
      <c r="B1552" s="203" t="str">
        <f t="shared" ca="1" si="170"/>
        <v/>
      </c>
      <c r="C1552" s="192" t="str">
        <f t="shared" ca="1" si="171"/>
        <v/>
      </c>
      <c r="D1552" s="192" t="str">
        <f t="shared" ca="1" si="172"/>
        <v/>
      </c>
      <c r="E1552" s="192" t="str">
        <f t="shared" ca="1" si="173"/>
        <v/>
      </c>
      <c r="F1552" s="193" t="str">
        <f t="shared" ca="1" si="174"/>
        <v/>
      </c>
      <c r="G1552" s="80" t="str">
        <f ca="1">IFERROR(IF(AND(ABS(SUMIFS(D$2:D1552,J$2:J1552,J1552)-SUMIFS(E$2:E1552,J$2:J1552,J1552)+VLOOKUP(J1552,Master!B$1:F$101,5,FALSE))&gt;1000,CD&lt;&gt;PD),"XXXXX",IFERROR(SUMIFS(D$2:D1552,J$2:J1552,J1552)-SUMIFS(E$2:E1552,J$2:J1552,J1552)+VLOOKUP(J1552,Master!B$1:F$101,5,FALSE),IF(H1552&gt;EOF,"","Balance"))),IF(H1552&gt;EOF,"","Balance"))</f>
        <v/>
      </c>
      <c r="H1552" s="265" t="str">
        <f ca="1">IFERROR(IF(COUNTIF(H$2:H1551,H1551)&gt;VLOOKUP(H1551,LC,2,FALSE),H1551+1,H1551),"")</f>
        <v/>
      </c>
      <c r="I1552" s="265" t="str">
        <f ca="1">IFERROR(VLOOKUP(H1552,IF(H1552=H1551,INDIRECT("JournalEntry!"&amp;JournalEntry!D$2214&amp;I1551+1&amp;JournalEntry!L$2214),INDIRECT("JournalEntry!"&amp;JournalEntry!C$2214)),2,FALSE),"")</f>
        <v/>
      </c>
      <c r="J1552" s="191" t="str">
        <f t="shared" ca="1" si="175"/>
        <v/>
      </c>
    </row>
    <row r="1553" spans="1:10">
      <c r="A1553" s="205" t="str">
        <f t="shared" ca="1" si="169"/>
        <v/>
      </c>
      <c r="B1553" s="203" t="str">
        <f t="shared" ca="1" si="170"/>
        <v/>
      </c>
      <c r="C1553" s="192" t="str">
        <f t="shared" ca="1" si="171"/>
        <v/>
      </c>
      <c r="D1553" s="192" t="str">
        <f t="shared" ca="1" si="172"/>
        <v/>
      </c>
      <c r="E1553" s="192" t="str">
        <f t="shared" ca="1" si="173"/>
        <v/>
      </c>
      <c r="F1553" s="193" t="str">
        <f t="shared" ca="1" si="174"/>
        <v/>
      </c>
      <c r="G1553" s="80" t="str">
        <f ca="1">IFERROR(IF(AND(ABS(SUMIFS(D$2:D1553,J$2:J1553,J1553)-SUMIFS(E$2:E1553,J$2:J1553,J1553)+VLOOKUP(J1553,Master!B$1:F$101,5,FALSE))&gt;1000,CD&lt;&gt;PD),"XXXXX",IFERROR(SUMIFS(D$2:D1553,J$2:J1553,J1553)-SUMIFS(E$2:E1553,J$2:J1553,J1553)+VLOOKUP(J1553,Master!B$1:F$101,5,FALSE),IF(H1553&gt;EOF,"","Balance"))),IF(H1553&gt;EOF,"","Balance"))</f>
        <v/>
      </c>
      <c r="H1553" s="265" t="str">
        <f ca="1">IFERROR(IF(COUNTIF(H$2:H1552,H1552)&gt;VLOOKUP(H1552,LC,2,FALSE),H1552+1,H1552),"")</f>
        <v/>
      </c>
      <c r="I1553" s="265" t="str">
        <f ca="1">IFERROR(VLOOKUP(H1553,IF(H1553=H1552,INDIRECT("JournalEntry!"&amp;JournalEntry!D$2214&amp;I1552+1&amp;JournalEntry!L$2214),INDIRECT("JournalEntry!"&amp;JournalEntry!C$2214)),2,FALSE),"")</f>
        <v/>
      </c>
      <c r="J1553" s="191" t="str">
        <f t="shared" ca="1" si="175"/>
        <v/>
      </c>
    </row>
    <row r="1554" spans="1:10">
      <c r="A1554" s="205" t="str">
        <f t="shared" ca="1" si="169"/>
        <v/>
      </c>
      <c r="B1554" s="203" t="str">
        <f t="shared" ca="1" si="170"/>
        <v/>
      </c>
      <c r="C1554" s="192" t="str">
        <f t="shared" ca="1" si="171"/>
        <v/>
      </c>
      <c r="D1554" s="192" t="str">
        <f t="shared" ca="1" si="172"/>
        <v/>
      </c>
      <c r="E1554" s="192" t="str">
        <f t="shared" ca="1" si="173"/>
        <v/>
      </c>
      <c r="F1554" s="193" t="str">
        <f t="shared" ca="1" si="174"/>
        <v/>
      </c>
      <c r="G1554" s="80" t="str">
        <f ca="1">IFERROR(IF(AND(ABS(SUMIFS(D$2:D1554,J$2:J1554,J1554)-SUMIFS(E$2:E1554,J$2:J1554,J1554)+VLOOKUP(J1554,Master!B$1:F$101,5,FALSE))&gt;1000,CD&lt;&gt;PD),"XXXXX",IFERROR(SUMIFS(D$2:D1554,J$2:J1554,J1554)-SUMIFS(E$2:E1554,J$2:J1554,J1554)+VLOOKUP(J1554,Master!B$1:F$101,5,FALSE),IF(H1554&gt;EOF,"","Balance"))),IF(H1554&gt;EOF,"","Balance"))</f>
        <v/>
      </c>
      <c r="H1554" s="265" t="str">
        <f ca="1">IFERROR(IF(COUNTIF(H$2:H1553,H1553)&gt;VLOOKUP(H1553,LC,2,FALSE),H1553+1,H1553),"")</f>
        <v/>
      </c>
      <c r="I1554" s="265" t="str">
        <f ca="1">IFERROR(VLOOKUP(H1554,IF(H1554=H1553,INDIRECT("JournalEntry!"&amp;JournalEntry!D$2214&amp;I1553+1&amp;JournalEntry!L$2214),INDIRECT("JournalEntry!"&amp;JournalEntry!C$2214)),2,FALSE),"")</f>
        <v/>
      </c>
      <c r="J1554" s="191" t="str">
        <f t="shared" ca="1" si="175"/>
        <v/>
      </c>
    </row>
    <row r="1555" spans="1:10">
      <c r="A1555" s="205" t="str">
        <f t="shared" ca="1" si="169"/>
        <v/>
      </c>
      <c r="B1555" s="203" t="str">
        <f t="shared" ca="1" si="170"/>
        <v/>
      </c>
      <c r="C1555" s="192" t="str">
        <f t="shared" ca="1" si="171"/>
        <v/>
      </c>
      <c r="D1555" s="192" t="str">
        <f t="shared" ca="1" si="172"/>
        <v/>
      </c>
      <c r="E1555" s="192" t="str">
        <f t="shared" ca="1" si="173"/>
        <v/>
      </c>
      <c r="F1555" s="193" t="str">
        <f t="shared" ca="1" si="174"/>
        <v/>
      </c>
      <c r="G1555" s="80" t="str">
        <f ca="1">IFERROR(IF(AND(ABS(SUMIFS(D$2:D1555,J$2:J1555,J1555)-SUMIFS(E$2:E1555,J$2:J1555,J1555)+VLOOKUP(J1555,Master!B$1:F$101,5,FALSE))&gt;1000,CD&lt;&gt;PD),"XXXXX",IFERROR(SUMIFS(D$2:D1555,J$2:J1555,J1555)-SUMIFS(E$2:E1555,J$2:J1555,J1555)+VLOOKUP(J1555,Master!B$1:F$101,5,FALSE),IF(H1555&gt;EOF,"","Balance"))),IF(H1555&gt;EOF,"","Balance"))</f>
        <v/>
      </c>
      <c r="H1555" s="265" t="str">
        <f ca="1">IFERROR(IF(COUNTIF(H$2:H1554,H1554)&gt;VLOOKUP(H1554,LC,2,FALSE),H1554+1,H1554),"")</f>
        <v/>
      </c>
      <c r="I1555" s="265" t="str">
        <f ca="1">IFERROR(VLOOKUP(H1555,IF(H1555=H1554,INDIRECT("JournalEntry!"&amp;JournalEntry!D$2214&amp;I1554+1&amp;JournalEntry!L$2214),INDIRECT("JournalEntry!"&amp;JournalEntry!C$2214)),2,FALSE),"")</f>
        <v/>
      </c>
      <c r="J1555" s="191" t="str">
        <f t="shared" ca="1" si="175"/>
        <v/>
      </c>
    </row>
    <row r="1556" spans="1:10">
      <c r="A1556" s="205" t="str">
        <f t="shared" ca="1" si="169"/>
        <v/>
      </c>
      <c r="B1556" s="203" t="str">
        <f t="shared" ca="1" si="170"/>
        <v/>
      </c>
      <c r="C1556" s="192" t="str">
        <f t="shared" ca="1" si="171"/>
        <v/>
      </c>
      <c r="D1556" s="192" t="str">
        <f t="shared" ca="1" si="172"/>
        <v/>
      </c>
      <c r="E1556" s="192" t="str">
        <f t="shared" ca="1" si="173"/>
        <v/>
      </c>
      <c r="F1556" s="193" t="str">
        <f t="shared" ca="1" si="174"/>
        <v/>
      </c>
      <c r="G1556" s="80" t="str">
        <f ca="1">IFERROR(IF(AND(ABS(SUMIFS(D$2:D1556,J$2:J1556,J1556)-SUMIFS(E$2:E1556,J$2:J1556,J1556)+VLOOKUP(J1556,Master!B$1:F$101,5,FALSE))&gt;1000,CD&lt;&gt;PD),"XXXXX",IFERROR(SUMIFS(D$2:D1556,J$2:J1556,J1556)-SUMIFS(E$2:E1556,J$2:J1556,J1556)+VLOOKUP(J1556,Master!B$1:F$101,5,FALSE),IF(H1556&gt;EOF,"","Balance"))),IF(H1556&gt;EOF,"","Balance"))</f>
        <v/>
      </c>
      <c r="H1556" s="265" t="str">
        <f ca="1">IFERROR(IF(COUNTIF(H$2:H1555,H1555)&gt;VLOOKUP(H1555,LC,2,FALSE),H1555+1,H1555),"")</f>
        <v/>
      </c>
      <c r="I1556" s="265" t="str">
        <f ca="1">IFERROR(VLOOKUP(H1556,IF(H1556=H1555,INDIRECT("JournalEntry!"&amp;JournalEntry!D$2214&amp;I1555+1&amp;JournalEntry!L$2214),INDIRECT("JournalEntry!"&amp;JournalEntry!C$2214)),2,FALSE),"")</f>
        <v/>
      </c>
      <c r="J1556" s="191" t="str">
        <f t="shared" ca="1" si="175"/>
        <v/>
      </c>
    </row>
    <row r="1557" spans="1:10">
      <c r="A1557" s="205" t="str">
        <f t="shared" ca="1" si="169"/>
        <v/>
      </c>
      <c r="B1557" s="203" t="str">
        <f t="shared" ca="1" si="170"/>
        <v/>
      </c>
      <c r="C1557" s="192" t="str">
        <f t="shared" ca="1" si="171"/>
        <v/>
      </c>
      <c r="D1557" s="192" t="str">
        <f t="shared" ca="1" si="172"/>
        <v/>
      </c>
      <c r="E1557" s="192" t="str">
        <f t="shared" ca="1" si="173"/>
        <v/>
      </c>
      <c r="F1557" s="193" t="str">
        <f t="shared" ca="1" si="174"/>
        <v/>
      </c>
      <c r="G1557" s="80" t="str">
        <f ca="1">IFERROR(IF(AND(ABS(SUMIFS(D$2:D1557,J$2:J1557,J1557)-SUMIFS(E$2:E1557,J$2:J1557,J1557)+VLOOKUP(J1557,Master!B$1:F$101,5,FALSE))&gt;1000,CD&lt;&gt;PD),"XXXXX",IFERROR(SUMIFS(D$2:D1557,J$2:J1557,J1557)-SUMIFS(E$2:E1557,J$2:J1557,J1557)+VLOOKUP(J1557,Master!B$1:F$101,5,FALSE),IF(H1557&gt;EOF,"","Balance"))),IF(H1557&gt;EOF,"","Balance"))</f>
        <v/>
      </c>
      <c r="H1557" s="265" t="str">
        <f ca="1">IFERROR(IF(COUNTIF(H$2:H1556,H1556)&gt;VLOOKUP(H1556,LC,2,FALSE),H1556+1,H1556),"")</f>
        <v/>
      </c>
      <c r="I1557" s="265" t="str">
        <f ca="1">IFERROR(VLOOKUP(H1557,IF(H1557=H1556,INDIRECT("JournalEntry!"&amp;JournalEntry!D$2214&amp;I1556+1&amp;JournalEntry!L$2214),INDIRECT("JournalEntry!"&amp;JournalEntry!C$2214)),2,FALSE),"")</f>
        <v/>
      </c>
      <c r="J1557" s="191" t="str">
        <f t="shared" ca="1" si="175"/>
        <v/>
      </c>
    </row>
    <row r="1558" spans="1:10">
      <c r="A1558" s="205" t="str">
        <f t="shared" ca="1" si="169"/>
        <v/>
      </c>
      <c r="B1558" s="203" t="str">
        <f t="shared" ca="1" si="170"/>
        <v/>
      </c>
      <c r="C1558" s="192" t="str">
        <f t="shared" ca="1" si="171"/>
        <v/>
      </c>
      <c r="D1558" s="192" t="str">
        <f t="shared" ca="1" si="172"/>
        <v/>
      </c>
      <c r="E1558" s="192" t="str">
        <f t="shared" ca="1" si="173"/>
        <v/>
      </c>
      <c r="F1558" s="193" t="str">
        <f t="shared" ca="1" si="174"/>
        <v/>
      </c>
      <c r="G1558" s="80" t="str">
        <f ca="1">IFERROR(IF(AND(ABS(SUMIFS(D$2:D1558,J$2:J1558,J1558)-SUMIFS(E$2:E1558,J$2:J1558,J1558)+VLOOKUP(J1558,Master!B$1:F$101,5,FALSE))&gt;1000,CD&lt;&gt;PD),"XXXXX",IFERROR(SUMIFS(D$2:D1558,J$2:J1558,J1558)-SUMIFS(E$2:E1558,J$2:J1558,J1558)+VLOOKUP(J1558,Master!B$1:F$101,5,FALSE),IF(H1558&gt;EOF,"","Balance"))),IF(H1558&gt;EOF,"","Balance"))</f>
        <v/>
      </c>
      <c r="H1558" s="265" t="str">
        <f ca="1">IFERROR(IF(COUNTIF(H$2:H1557,H1557)&gt;VLOOKUP(H1557,LC,2,FALSE),H1557+1,H1557),"")</f>
        <v/>
      </c>
      <c r="I1558" s="265" t="str">
        <f ca="1">IFERROR(VLOOKUP(H1558,IF(H1558=H1557,INDIRECT("JournalEntry!"&amp;JournalEntry!D$2214&amp;I1557+1&amp;JournalEntry!L$2214),INDIRECT("JournalEntry!"&amp;JournalEntry!C$2214)),2,FALSE),"")</f>
        <v/>
      </c>
      <c r="J1558" s="191" t="str">
        <f t="shared" ca="1" si="175"/>
        <v/>
      </c>
    </row>
    <row r="1559" spans="1:10">
      <c r="A1559" s="205" t="str">
        <f t="shared" ca="1" si="169"/>
        <v/>
      </c>
      <c r="B1559" s="203" t="str">
        <f t="shared" ca="1" si="170"/>
        <v/>
      </c>
      <c r="C1559" s="192" t="str">
        <f t="shared" ca="1" si="171"/>
        <v/>
      </c>
      <c r="D1559" s="192" t="str">
        <f t="shared" ca="1" si="172"/>
        <v/>
      </c>
      <c r="E1559" s="192" t="str">
        <f t="shared" ca="1" si="173"/>
        <v/>
      </c>
      <c r="F1559" s="193" t="str">
        <f t="shared" ca="1" si="174"/>
        <v/>
      </c>
      <c r="G1559" s="80" t="str">
        <f ca="1">IFERROR(IF(AND(ABS(SUMIFS(D$2:D1559,J$2:J1559,J1559)-SUMIFS(E$2:E1559,J$2:J1559,J1559)+VLOOKUP(J1559,Master!B$1:F$101,5,FALSE))&gt;1000,CD&lt;&gt;PD),"XXXXX",IFERROR(SUMIFS(D$2:D1559,J$2:J1559,J1559)-SUMIFS(E$2:E1559,J$2:J1559,J1559)+VLOOKUP(J1559,Master!B$1:F$101,5,FALSE),IF(H1559&gt;EOF,"","Balance"))),IF(H1559&gt;EOF,"","Balance"))</f>
        <v/>
      </c>
      <c r="H1559" s="265" t="str">
        <f ca="1">IFERROR(IF(COUNTIF(H$2:H1558,H1558)&gt;VLOOKUP(H1558,LC,2,FALSE),H1558+1,H1558),"")</f>
        <v/>
      </c>
      <c r="I1559" s="265" t="str">
        <f ca="1">IFERROR(VLOOKUP(H1559,IF(H1559=H1558,INDIRECT("JournalEntry!"&amp;JournalEntry!D$2214&amp;I1558+1&amp;JournalEntry!L$2214),INDIRECT("JournalEntry!"&amp;JournalEntry!C$2214)),2,FALSE),"")</f>
        <v/>
      </c>
      <c r="J1559" s="191" t="str">
        <f t="shared" ca="1" si="175"/>
        <v/>
      </c>
    </row>
    <row r="1560" spans="1:10">
      <c r="A1560" s="205" t="str">
        <f t="shared" ca="1" si="169"/>
        <v/>
      </c>
      <c r="B1560" s="203" t="str">
        <f t="shared" ca="1" si="170"/>
        <v/>
      </c>
      <c r="C1560" s="192" t="str">
        <f t="shared" ca="1" si="171"/>
        <v/>
      </c>
      <c r="D1560" s="192" t="str">
        <f t="shared" ca="1" si="172"/>
        <v/>
      </c>
      <c r="E1560" s="192" t="str">
        <f t="shared" ca="1" si="173"/>
        <v/>
      </c>
      <c r="F1560" s="193" t="str">
        <f t="shared" ca="1" si="174"/>
        <v/>
      </c>
      <c r="G1560" s="80" t="str">
        <f ca="1">IFERROR(IF(AND(ABS(SUMIFS(D$2:D1560,J$2:J1560,J1560)-SUMIFS(E$2:E1560,J$2:J1560,J1560)+VLOOKUP(J1560,Master!B$1:F$101,5,FALSE))&gt;1000,CD&lt;&gt;PD),"XXXXX",IFERROR(SUMIFS(D$2:D1560,J$2:J1560,J1560)-SUMIFS(E$2:E1560,J$2:J1560,J1560)+VLOOKUP(J1560,Master!B$1:F$101,5,FALSE),IF(H1560&gt;EOF,"","Balance"))),IF(H1560&gt;EOF,"","Balance"))</f>
        <v/>
      </c>
      <c r="H1560" s="265" t="str">
        <f ca="1">IFERROR(IF(COUNTIF(H$2:H1559,H1559)&gt;VLOOKUP(H1559,LC,2,FALSE),H1559+1,H1559),"")</f>
        <v/>
      </c>
      <c r="I1560" s="265" t="str">
        <f ca="1">IFERROR(VLOOKUP(H1560,IF(H1560=H1559,INDIRECT("JournalEntry!"&amp;JournalEntry!D$2214&amp;I1559+1&amp;JournalEntry!L$2214),INDIRECT("JournalEntry!"&amp;JournalEntry!C$2214)),2,FALSE),"")</f>
        <v/>
      </c>
      <c r="J1560" s="191" t="str">
        <f t="shared" ca="1" si="175"/>
        <v/>
      </c>
    </row>
    <row r="1561" spans="1:10">
      <c r="A1561" s="205" t="str">
        <f t="shared" ref="A1561:A1624" ca="1" si="176">IFERROR(INDIRECT("JournalEntry!a"&amp;I1561),IF(H1561&gt;EOF,"","JNL No"))</f>
        <v/>
      </c>
      <c r="B1561" s="203" t="str">
        <f t="shared" ref="B1561:B1624" ca="1" si="177">IFERROR(INDIRECT("JournalEntry!j"&amp;I1561),IF(H1561&gt;EOF,"","Date"))</f>
        <v/>
      </c>
      <c r="C1561" s="192" t="str">
        <f t="shared" ref="C1561:C1624" ca="1" si="178">IFERROR(INDIRECT("JournalEntry!k"&amp;I1561),IF(H1561&gt;EOF,"","Particulars of "&amp; VLOOKUP(H1561+1,LR,3,FALSE)))</f>
        <v/>
      </c>
      <c r="D1561" s="192" t="str">
        <f t="shared" ref="D1561:D1624" ca="1" si="179">IFERROR(INDIRECT("JournalEntry!d"&amp;I1561),IF(H1561&gt;EOF,"","Dr"))</f>
        <v/>
      </c>
      <c r="E1561" s="192" t="str">
        <f t="shared" ref="E1561:E1624" ca="1" si="180">IFERROR(INDIRECT("JournalEntry!e"&amp;I1561),IF(H1561&gt;EOF,"","Cr"))</f>
        <v/>
      </c>
      <c r="F1561" s="193" t="str">
        <f t="shared" ref="F1561:F1624" ca="1" si="181">IFERROR(INDIRECT("JournalEntry!f"&amp;I1561),IF(H1561&gt;EOF,"","Narration"))</f>
        <v/>
      </c>
      <c r="G1561" s="80" t="str">
        <f ca="1">IFERROR(IF(AND(ABS(SUMIFS(D$2:D1561,J$2:J1561,J1561)-SUMIFS(E$2:E1561,J$2:J1561,J1561)+VLOOKUP(J1561,Master!B$1:F$101,5,FALSE))&gt;1000,CD&lt;&gt;PD),"XXXXX",IFERROR(SUMIFS(D$2:D1561,J$2:J1561,J1561)-SUMIFS(E$2:E1561,J$2:J1561,J1561)+VLOOKUP(J1561,Master!B$1:F$101,5,FALSE),IF(H1561&gt;EOF,"","Balance"))),IF(H1561&gt;EOF,"","Balance"))</f>
        <v/>
      </c>
      <c r="H1561" s="265" t="str">
        <f ca="1">IFERROR(IF(COUNTIF(H$2:H1560,H1560)&gt;VLOOKUP(H1560,LC,2,FALSE),H1560+1,H1560),"")</f>
        <v/>
      </c>
      <c r="I1561" s="265" t="str">
        <f ca="1">IFERROR(VLOOKUP(H1561,IF(H1561=H1560,INDIRECT("JournalEntry!"&amp;JournalEntry!D$2214&amp;I1560+1&amp;JournalEntry!L$2214),INDIRECT("JournalEntry!"&amp;JournalEntry!C$2214)),2,FALSE),"")</f>
        <v/>
      </c>
      <c r="J1561" s="191" t="str">
        <f t="shared" ca="1" si="175"/>
        <v/>
      </c>
    </row>
    <row r="1562" spans="1:10">
      <c r="A1562" s="205" t="str">
        <f t="shared" ca="1" si="176"/>
        <v/>
      </c>
      <c r="B1562" s="203" t="str">
        <f t="shared" ca="1" si="177"/>
        <v/>
      </c>
      <c r="C1562" s="192" t="str">
        <f t="shared" ca="1" si="178"/>
        <v/>
      </c>
      <c r="D1562" s="192" t="str">
        <f t="shared" ca="1" si="179"/>
        <v/>
      </c>
      <c r="E1562" s="192" t="str">
        <f t="shared" ca="1" si="180"/>
        <v/>
      </c>
      <c r="F1562" s="193" t="str">
        <f t="shared" ca="1" si="181"/>
        <v/>
      </c>
      <c r="G1562" s="80" t="str">
        <f ca="1">IFERROR(IF(AND(ABS(SUMIFS(D$2:D1562,J$2:J1562,J1562)-SUMIFS(E$2:E1562,J$2:J1562,J1562)+VLOOKUP(J1562,Master!B$1:F$101,5,FALSE))&gt;1000,CD&lt;&gt;PD),"XXXXX",IFERROR(SUMIFS(D$2:D1562,J$2:J1562,J1562)-SUMIFS(E$2:E1562,J$2:J1562,J1562)+VLOOKUP(J1562,Master!B$1:F$101,5,FALSE),IF(H1562&gt;EOF,"","Balance"))),IF(H1562&gt;EOF,"","Balance"))</f>
        <v/>
      </c>
      <c r="H1562" s="265" t="str">
        <f ca="1">IFERROR(IF(COUNTIF(H$2:H1561,H1561)&gt;VLOOKUP(H1561,LC,2,FALSE),H1561+1,H1561),"")</f>
        <v/>
      </c>
      <c r="I1562" s="265" t="str">
        <f ca="1">IFERROR(VLOOKUP(H1562,IF(H1562=H1561,INDIRECT("JournalEntry!"&amp;JournalEntry!D$2214&amp;I1561+1&amp;JournalEntry!L$2214),INDIRECT("JournalEntry!"&amp;JournalEntry!C$2214)),2,FALSE),"")</f>
        <v/>
      </c>
      <c r="J1562" s="191" t="str">
        <f t="shared" ca="1" si="175"/>
        <v/>
      </c>
    </row>
    <row r="1563" spans="1:10">
      <c r="A1563" s="205" t="str">
        <f t="shared" ca="1" si="176"/>
        <v/>
      </c>
      <c r="B1563" s="203" t="str">
        <f t="shared" ca="1" si="177"/>
        <v/>
      </c>
      <c r="C1563" s="192" t="str">
        <f t="shared" ca="1" si="178"/>
        <v/>
      </c>
      <c r="D1563" s="192" t="str">
        <f t="shared" ca="1" si="179"/>
        <v/>
      </c>
      <c r="E1563" s="192" t="str">
        <f t="shared" ca="1" si="180"/>
        <v/>
      </c>
      <c r="F1563" s="193" t="str">
        <f t="shared" ca="1" si="181"/>
        <v/>
      </c>
      <c r="G1563" s="80" t="str">
        <f ca="1">IFERROR(IF(AND(ABS(SUMIFS(D$2:D1563,J$2:J1563,J1563)-SUMIFS(E$2:E1563,J$2:J1563,J1563)+VLOOKUP(J1563,Master!B$1:F$101,5,FALSE))&gt;1000,CD&lt;&gt;PD),"XXXXX",IFERROR(SUMIFS(D$2:D1563,J$2:J1563,J1563)-SUMIFS(E$2:E1563,J$2:J1563,J1563)+VLOOKUP(J1563,Master!B$1:F$101,5,FALSE),IF(H1563&gt;EOF,"","Balance"))),IF(H1563&gt;EOF,"","Balance"))</f>
        <v/>
      </c>
      <c r="H1563" s="265" t="str">
        <f ca="1">IFERROR(IF(COUNTIF(H$2:H1562,H1562)&gt;VLOOKUP(H1562,LC,2,FALSE),H1562+1,H1562),"")</f>
        <v/>
      </c>
      <c r="I1563" s="265" t="str">
        <f ca="1">IFERROR(VLOOKUP(H1563,IF(H1563=H1562,INDIRECT("JournalEntry!"&amp;JournalEntry!D$2214&amp;I1562+1&amp;JournalEntry!L$2214),INDIRECT("JournalEntry!"&amp;JournalEntry!C$2214)),2,FALSE),"")</f>
        <v/>
      </c>
      <c r="J1563" s="191" t="str">
        <f t="shared" ca="1" si="175"/>
        <v/>
      </c>
    </row>
    <row r="1564" spans="1:10">
      <c r="A1564" s="205" t="str">
        <f t="shared" ca="1" si="176"/>
        <v/>
      </c>
      <c r="B1564" s="203" t="str">
        <f t="shared" ca="1" si="177"/>
        <v/>
      </c>
      <c r="C1564" s="192" t="str">
        <f t="shared" ca="1" si="178"/>
        <v/>
      </c>
      <c r="D1564" s="192" t="str">
        <f t="shared" ca="1" si="179"/>
        <v/>
      </c>
      <c r="E1564" s="192" t="str">
        <f t="shared" ca="1" si="180"/>
        <v/>
      </c>
      <c r="F1564" s="193" t="str">
        <f t="shared" ca="1" si="181"/>
        <v/>
      </c>
      <c r="G1564" s="80" t="str">
        <f ca="1">IFERROR(IF(AND(ABS(SUMIFS(D$2:D1564,J$2:J1564,J1564)-SUMIFS(E$2:E1564,J$2:J1564,J1564)+VLOOKUP(J1564,Master!B$1:F$101,5,FALSE))&gt;1000,CD&lt;&gt;PD),"XXXXX",IFERROR(SUMIFS(D$2:D1564,J$2:J1564,J1564)-SUMIFS(E$2:E1564,J$2:J1564,J1564)+VLOOKUP(J1564,Master!B$1:F$101,5,FALSE),IF(H1564&gt;EOF,"","Balance"))),IF(H1564&gt;EOF,"","Balance"))</f>
        <v/>
      </c>
      <c r="H1564" s="265" t="str">
        <f ca="1">IFERROR(IF(COUNTIF(H$2:H1563,H1563)&gt;VLOOKUP(H1563,LC,2,FALSE),H1563+1,H1563),"")</f>
        <v/>
      </c>
      <c r="I1564" s="265" t="str">
        <f ca="1">IFERROR(VLOOKUP(H1564,IF(H1564=H1563,INDIRECT("JournalEntry!"&amp;JournalEntry!D$2214&amp;I1563+1&amp;JournalEntry!L$2214),INDIRECT("JournalEntry!"&amp;JournalEntry!C$2214)),2,FALSE),"")</f>
        <v/>
      </c>
      <c r="J1564" s="191" t="str">
        <f t="shared" ca="1" si="175"/>
        <v/>
      </c>
    </row>
    <row r="1565" spans="1:10">
      <c r="A1565" s="205" t="str">
        <f t="shared" ca="1" si="176"/>
        <v/>
      </c>
      <c r="B1565" s="203" t="str">
        <f t="shared" ca="1" si="177"/>
        <v/>
      </c>
      <c r="C1565" s="192" t="str">
        <f t="shared" ca="1" si="178"/>
        <v/>
      </c>
      <c r="D1565" s="192" t="str">
        <f t="shared" ca="1" si="179"/>
        <v/>
      </c>
      <c r="E1565" s="192" t="str">
        <f t="shared" ca="1" si="180"/>
        <v/>
      </c>
      <c r="F1565" s="193" t="str">
        <f t="shared" ca="1" si="181"/>
        <v/>
      </c>
      <c r="G1565" s="80" t="str">
        <f ca="1">IFERROR(IF(AND(ABS(SUMIFS(D$2:D1565,J$2:J1565,J1565)-SUMIFS(E$2:E1565,J$2:J1565,J1565)+VLOOKUP(J1565,Master!B$1:F$101,5,FALSE))&gt;1000,CD&lt;&gt;PD),"XXXXX",IFERROR(SUMIFS(D$2:D1565,J$2:J1565,J1565)-SUMIFS(E$2:E1565,J$2:J1565,J1565)+VLOOKUP(J1565,Master!B$1:F$101,5,FALSE),IF(H1565&gt;EOF,"","Balance"))),IF(H1565&gt;EOF,"","Balance"))</f>
        <v/>
      </c>
      <c r="H1565" s="265" t="str">
        <f ca="1">IFERROR(IF(COUNTIF(H$2:H1564,H1564)&gt;VLOOKUP(H1564,LC,2,FALSE),H1564+1,H1564),"")</f>
        <v/>
      </c>
      <c r="I1565" s="265" t="str">
        <f ca="1">IFERROR(VLOOKUP(H1565,IF(H1565=H1564,INDIRECT("JournalEntry!"&amp;JournalEntry!D$2214&amp;I1564+1&amp;JournalEntry!L$2214),INDIRECT("JournalEntry!"&amp;JournalEntry!C$2214)),2,FALSE),"")</f>
        <v/>
      </c>
      <c r="J1565" s="191" t="str">
        <f t="shared" ca="1" si="175"/>
        <v/>
      </c>
    </row>
    <row r="1566" spans="1:10">
      <c r="A1566" s="205" t="str">
        <f t="shared" ca="1" si="176"/>
        <v/>
      </c>
      <c r="B1566" s="203" t="str">
        <f t="shared" ca="1" si="177"/>
        <v/>
      </c>
      <c r="C1566" s="192" t="str">
        <f t="shared" ca="1" si="178"/>
        <v/>
      </c>
      <c r="D1566" s="192" t="str">
        <f t="shared" ca="1" si="179"/>
        <v/>
      </c>
      <c r="E1566" s="192" t="str">
        <f t="shared" ca="1" si="180"/>
        <v/>
      </c>
      <c r="F1566" s="193" t="str">
        <f t="shared" ca="1" si="181"/>
        <v/>
      </c>
      <c r="G1566" s="80" t="str">
        <f ca="1">IFERROR(IF(AND(ABS(SUMIFS(D$2:D1566,J$2:J1566,J1566)-SUMIFS(E$2:E1566,J$2:J1566,J1566)+VLOOKUP(J1566,Master!B$1:F$101,5,FALSE))&gt;1000,CD&lt;&gt;PD),"XXXXX",IFERROR(SUMIFS(D$2:D1566,J$2:J1566,J1566)-SUMIFS(E$2:E1566,J$2:J1566,J1566)+VLOOKUP(J1566,Master!B$1:F$101,5,FALSE),IF(H1566&gt;EOF,"","Balance"))),IF(H1566&gt;EOF,"","Balance"))</f>
        <v/>
      </c>
      <c r="H1566" s="265" t="str">
        <f ca="1">IFERROR(IF(COUNTIF(H$2:H1565,H1565)&gt;VLOOKUP(H1565,LC,2,FALSE),H1565+1,H1565),"")</f>
        <v/>
      </c>
      <c r="I1566" s="265" t="str">
        <f ca="1">IFERROR(VLOOKUP(H1566,IF(H1566=H1565,INDIRECT("JournalEntry!"&amp;JournalEntry!D$2214&amp;I1565+1&amp;JournalEntry!L$2214),INDIRECT("JournalEntry!"&amp;JournalEntry!C$2214)),2,FALSE),"")</f>
        <v/>
      </c>
      <c r="J1566" s="191" t="str">
        <f t="shared" ca="1" si="175"/>
        <v/>
      </c>
    </row>
    <row r="1567" spans="1:10">
      <c r="A1567" s="205" t="str">
        <f t="shared" ca="1" si="176"/>
        <v/>
      </c>
      <c r="B1567" s="203" t="str">
        <f t="shared" ca="1" si="177"/>
        <v/>
      </c>
      <c r="C1567" s="192" t="str">
        <f t="shared" ca="1" si="178"/>
        <v/>
      </c>
      <c r="D1567" s="192" t="str">
        <f t="shared" ca="1" si="179"/>
        <v/>
      </c>
      <c r="E1567" s="192" t="str">
        <f t="shared" ca="1" si="180"/>
        <v/>
      </c>
      <c r="F1567" s="193" t="str">
        <f t="shared" ca="1" si="181"/>
        <v/>
      </c>
      <c r="G1567" s="80" t="str">
        <f ca="1">IFERROR(IF(AND(ABS(SUMIFS(D$2:D1567,J$2:J1567,J1567)-SUMIFS(E$2:E1567,J$2:J1567,J1567)+VLOOKUP(J1567,Master!B$1:F$101,5,FALSE))&gt;1000,CD&lt;&gt;PD),"XXXXX",IFERROR(SUMIFS(D$2:D1567,J$2:J1567,J1567)-SUMIFS(E$2:E1567,J$2:J1567,J1567)+VLOOKUP(J1567,Master!B$1:F$101,5,FALSE),IF(H1567&gt;EOF,"","Balance"))),IF(H1567&gt;EOF,"","Balance"))</f>
        <v/>
      </c>
      <c r="H1567" s="265" t="str">
        <f ca="1">IFERROR(IF(COUNTIF(H$2:H1566,H1566)&gt;VLOOKUP(H1566,LC,2,FALSE),H1566+1,H1566),"")</f>
        <v/>
      </c>
      <c r="I1567" s="265" t="str">
        <f ca="1">IFERROR(VLOOKUP(H1567,IF(H1567=H1566,INDIRECT("JournalEntry!"&amp;JournalEntry!D$2214&amp;I1566+1&amp;JournalEntry!L$2214),INDIRECT("JournalEntry!"&amp;JournalEntry!C$2214)),2,FALSE),"")</f>
        <v/>
      </c>
      <c r="J1567" s="191" t="str">
        <f t="shared" ca="1" si="175"/>
        <v/>
      </c>
    </row>
    <row r="1568" spans="1:10">
      <c r="A1568" s="205" t="str">
        <f t="shared" ca="1" si="176"/>
        <v/>
      </c>
      <c r="B1568" s="203" t="str">
        <f t="shared" ca="1" si="177"/>
        <v/>
      </c>
      <c r="C1568" s="192" t="str">
        <f t="shared" ca="1" si="178"/>
        <v/>
      </c>
      <c r="D1568" s="192" t="str">
        <f t="shared" ca="1" si="179"/>
        <v/>
      </c>
      <c r="E1568" s="192" t="str">
        <f t="shared" ca="1" si="180"/>
        <v/>
      </c>
      <c r="F1568" s="193" t="str">
        <f t="shared" ca="1" si="181"/>
        <v/>
      </c>
      <c r="G1568" s="80" t="str">
        <f ca="1">IFERROR(IF(AND(ABS(SUMIFS(D$2:D1568,J$2:J1568,J1568)-SUMIFS(E$2:E1568,J$2:J1568,J1568)+VLOOKUP(J1568,Master!B$1:F$101,5,FALSE))&gt;1000,CD&lt;&gt;PD),"XXXXX",IFERROR(SUMIFS(D$2:D1568,J$2:J1568,J1568)-SUMIFS(E$2:E1568,J$2:J1568,J1568)+VLOOKUP(J1568,Master!B$1:F$101,5,FALSE),IF(H1568&gt;EOF,"","Balance"))),IF(H1568&gt;EOF,"","Balance"))</f>
        <v/>
      </c>
      <c r="H1568" s="265" t="str">
        <f ca="1">IFERROR(IF(COUNTIF(H$2:H1567,H1567)&gt;VLOOKUP(H1567,LC,2,FALSE),H1567+1,H1567),"")</f>
        <v/>
      </c>
      <c r="I1568" s="265" t="str">
        <f ca="1">IFERROR(VLOOKUP(H1568,IF(H1568=H1567,INDIRECT("JournalEntry!"&amp;JournalEntry!D$2214&amp;I1567+1&amp;JournalEntry!L$2214),INDIRECT("JournalEntry!"&amp;JournalEntry!C$2214)),2,FALSE),"")</f>
        <v/>
      </c>
      <c r="J1568" s="191" t="str">
        <f t="shared" ca="1" si="175"/>
        <v/>
      </c>
    </row>
    <row r="1569" spans="1:10">
      <c r="A1569" s="205" t="str">
        <f t="shared" ca="1" si="176"/>
        <v/>
      </c>
      <c r="B1569" s="203" t="str">
        <f t="shared" ca="1" si="177"/>
        <v/>
      </c>
      <c r="C1569" s="192" t="str">
        <f t="shared" ca="1" si="178"/>
        <v/>
      </c>
      <c r="D1569" s="192" t="str">
        <f t="shared" ca="1" si="179"/>
        <v/>
      </c>
      <c r="E1569" s="192" t="str">
        <f t="shared" ca="1" si="180"/>
        <v/>
      </c>
      <c r="F1569" s="193" t="str">
        <f t="shared" ca="1" si="181"/>
        <v/>
      </c>
      <c r="G1569" s="80" t="str">
        <f ca="1">IFERROR(IF(AND(ABS(SUMIFS(D$2:D1569,J$2:J1569,J1569)-SUMIFS(E$2:E1569,J$2:J1569,J1569)+VLOOKUP(J1569,Master!B$1:F$101,5,FALSE))&gt;1000,CD&lt;&gt;PD),"XXXXX",IFERROR(SUMIFS(D$2:D1569,J$2:J1569,J1569)-SUMIFS(E$2:E1569,J$2:J1569,J1569)+VLOOKUP(J1569,Master!B$1:F$101,5,FALSE),IF(H1569&gt;EOF,"","Balance"))),IF(H1569&gt;EOF,"","Balance"))</f>
        <v/>
      </c>
      <c r="H1569" s="265" t="str">
        <f ca="1">IFERROR(IF(COUNTIF(H$2:H1568,H1568)&gt;VLOOKUP(H1568,LC,2,FALSE),H1568+1,H1568),"")</f>
        <v/>
      </c>
      <c r="I1569" s="265" t="str">
        <f ca="1">IFERROR(VLOOKUP(H1569,IF(H1569=H1568,INDIRECT("JournalEntry!"&amp;JournalEntry!D$2214&amp;I1568+1&amp;JournalEntry!L$2214),INDIRECT("JournalEntry!"&amp;JournalEntry!C$2214)),2,FALSE),"")</f>
        <v/>
      </c>
      <c r="J1569" s="191" t="str">
        <f t="shared" ca="1" si="175"/>
        <v/>
      </c>
    </row>
    <row r="1570" spans="1:10">
      <c r="A1570" s="205" t="str">
        <f t="shared" ca="1" si="176"/>
        <v/>
      </c>
      <c r="B1570" s="203" t="str">
        <f t="shared" ca="1" si="177"/>
        <v/>
      </c>
      <c r="C1570" s="192" t="str">
        <f t="shared" ca="1" si="178"/>
        <v/>
      </c>
      <c r="D1570" s="192" t="str">
        <f t="shared" ca="1" si="179"/>
        <v/>
      </c>
      <c r="E1570" s="192" t="str">
        <f t="shared" ca="1" si="180"/>
        <v/>
      </c>
      <c r="F1570" s="193" t="str">
        <f t="shared" ca="1" si="181"/>
        <v/>
      </c>
      <c r="G1570" s="80" t="str">
        <f ca="1">IFERROR(IF(AND(ABS(SUMIFS(D$2:D1570,J$2:J1570,J1570)-SUMIFS(E$2:E1570,J$2:J1570,J1570)+VLOOKUP(J1570,Master!B$1:F$101,5,FALSE))&gt;1000,CD&lt;&gt;PD),"XXXXX",IFERROR(SUMIFS(D$2:D1570,J$2:J1570,J1570)-SUMIFS(E$2:E1570,J$2:J1570,J1570)+VLOOKUP(J1570,Master!B$1:F$101,5,FALSE),IF(H1570&gt;EOF,"","Balance"))),IF(H1570&gt;EOF,"","Balance"))</f>
        <v/>
      </c>
      <c r="H1570" s="265" t="str">
        <f ca="1">IFERROR(IF(COUNTIF(H$2:H1569,H1569)&gt;VLOOKUP(H1569,LC,2,FALSE),H1569+1,H1569),"")</f>
        <v/>
      </c>
      <c r="I1570" s="265" t="str">
        <f ca="1">IFERROR(VLOOKUP(H1570,IF(H1570=H1569,INDIRECT("JournalEntry!"&amp;JournalEntry!D$2214&amp;I1569+1&amp;JournalEntry!L$2214),INDIRECT("JournalEntry!"&amp;JournalEntry!C$2214)),2,FALSE),"")</f>
        <v/>
      </c>
      <c r="J1570" s="191" t="str">
        <f t="shared" ca="1" si="175"/>
        <v/>
      </c>
    </row>
    <row r="1571" spans="1:10">
      <c r="A1571" s="205" t="str">
        <f t="shared" ca="1" si="176"/>
        <v/>
      </c>
      <c r="B1571" s="203" t="str">
        <f t="shared" ca="1" si="177"/>
        <v/>
      </c>
      <c r="C1571" s="192" t="str">
        <f t="shared" ca="1" si="178"/>
        <v/>
      </c>
      <c r="D1571" s="192" t="str">
        <f t="shared" ca="1" si="179"/>
        <v/>
      </c>
      <c r="E1571" s="192" t="str">
        <f t="shared" ca="1" si="180"/>
        <v/>
      </c>
      <c r="F1571" s="193" t="str">
        <f t="shared" ca="1" si="181"/>
        <v/>
      </c>
      <c r="G1571" s="80" t="str">
        <f ca="1">IFERROR(IF(AND(ABS(SUMIFS(D$2:D1571,J$2:J1571,J1571)-SUMIFS(E$2:E1571,J$2:J1571,J1571)+VLOOKUP(J1571,Master!B$1:F$101,5,FALSE))&gt;1000,CD&lt;&gt;PD),"XXXXX",IFERROR(SUMIFS(D$2:D1571,J$2:J1571,J1571)-SUMIFS(E$2:E1571,J$2:J1571,J1571)+VLOOKUP(J1571,Master!B$1:F$101,5,FALSE),IF(H1571&gt;EOF,"","Balance"))),IF(H1571&gt;EOF,"","Balance"))</f>
        <v/>
      </c>
      <c r="H1571" s="265" t="str">
        <f ca="1">IFERROR(IF(COUNTIF(H$2:H1570,H1570)&gt;VLOOKUP(H1570,LC,2,FALSE),H1570+1,H1570),"")</f>
        <v/>
      </c>
      <c r="I1571" s="265" t="str">
        <f ca="1">IFERROR(VLOOKUP(H1571,IF(H1571=H1570,INDIRECT("JournalEntry!"&amp;JournalEntry!D$2214&amp;I1570+1&amp;JournalEntry!L$2214),INDIRECT("JournalEntry!"&amp;JournalEntry!C$2214)),2,FALSE),"")</f>
        <v/>
      </c>
      <c r="J1571" s="191" t="str">
        <f t="shared" ca="1" si="175"/>
        <v/>
      </c>
    </row>
    <row r="1572" spans="1:10">
      <c r="A1572" s="205" t="str">
        <f t="shared" ca="1" si="176"/>
        <v/>
      </c>
      <c r="B1572" s="203" t="str">
        <f t="shared" ca="1" si="177"/>
        <v/>
      </c>
      <c r="C1572" s="192" t="str">
        <f t="shared" ca="1" si="178"/>
        <v/>
      </c>
      <c r="D1572" s="192" t="str">
        <f t="shared" ca="1" si="179"/>
        <v/>
      </c>
      <c r="E1572" s="192" t="str">
        <f t="shared" ca="1" si="180"/>
        <v/>
      </c>
      <c r="F1572" s="193" t="str">
        <f t="shared" ca="1" si="181"/>
        <v/>
      </c>
      <c r="G1572" s="80" t="str">
        <f ca="1">IFERROR(IF(AND(ABS(SUMIFS(D$2:D1572,J$2:J1572,J1572)-SUMIFS(E$2:E1572,J$2:J1572,J1572)+VLOOKUP(J1572,Master!B$1:F$101,5,FALSE))&gt;1000,CD&lt;&gt;PD),"XXXXX",IFERROR(SUMIFS(D$2:D1572,J$2:J1572,J1572)-SUMIFS(E$2:E1572,J$2:J1572,J1572)+VLOOKUP(J1572,Master!B$1:F$101,5,FALSE),IF(H1572&gt;EOF,"","Balance"))),IF(H1572&gt;EOF,"","Balance"))</f>
        <v/>
      </c>
      <c r="H1572" s="265" t="str">
        <f ca="1">IFERROR(IF(COUNTIF(H$2:H1571,H1571)&gt;VLOOKUP(H1571,LC,2,FALSE),H1571+1,H1571),"")</f>
        <v/>
      </c>
      <c r="I1572" s="265" t="str">
        <f ca="1">IFERROR(VLOOKUP(H1572,IF(H1572=H1571,INDIRECT("JournalEntry!"&amp;JournalEntry!D$2214&amp;I1571+1&amp;JournalEntry!L$2214),INDIRECT("JournalEntry!"&amp;JournalEntry!C$2214)),2,FALSE),"")</f>
        <v/>
      </c>
      <c r="J1572" s="191" t="str">
        <f t="shared" ca="1" si="175"/>
        <v/>
      </c>
    </row>
    <row r="1573" spans="1:10">
      <c r="A1573" s="205" t="str">
        <f t="shared" ca="1" si="176"/>
        <v/>
      </c>
      <c r="B1573" s="203" t="str">
        <f t="shared" ca="1" si="177"/>
        <v/>
      </c>
      <c r="C1573" s="192" t="str">
        <f t="shared" ca="1" si="178"/>
        <v/>
      </c>
      <c r="D1573" s="192" t="str">
        <f t="shared" ca="1" si="179"/>
        <v/>
      </c>
      <c r="E1573" s="192" t="str">
        <f t="shared" ca="1" si="180"/>
        <v/>
      </c>
      <c r="F1573" s="193" t="str">
        <f t="shared" ca="1" si="181"/>
        <v/>
      </c>
      <c r="G1573" s="80" t="str">
        <f ca="1">IFERROR(IF(AND(ABS(SUMIFS(D$2:D1573,J$2:J1573,J1573)-SUMIFS(E$2:E1573,J$2:J1573,J1573)+VLOOKUP(J1573,Master!B$1:F$101,5,FALSE))&gt;1000,CD&lt;&gt;PD),"XXXXX",IFERROR(SUMIFS(D$2:D1573,J$2:J1573,J1573)-SUMIFS(E$2:E1573,J$2:J1573,J1573)+VLOOKUP(J1573,Master!B$1:F$101,5,FALSE),IF(H1573&gt;EOF,"","Balance"))),IF(H1573&gt;EOF,"","Balance"))</f>
        <v/>
      </c>
      <c r="H1573" s="265" t="str">
        <f ca="1">IFERROR(IF(COUNTIF(H$2:H1572,H1572)&gt;VLOOKUP(H1572,LC,2,FALSE),H1572+1,H1572),"")</f>
        <v/>
      </c>
      <c r="I1573" s="265" t="str">
        <f ca="1">IFERROR(VLOOKUP(H1573,IF(H1573=H1572,INDIRECT("JournalEntry!"&amp;JournalEntry!D$2214&amp;I1572+1&amp;JournalEntry!L$2214),INDIRECT("JournalEntry!"&amp;JournalEntry!C$2214)),2,FALSE),"")</f>
        <v/>
      </c>
      <c r="J1573" s="191" t="str">
        <f t="shared" ca="1" si="175"/>
        <v/>
      </c>
    </row>
    <row r="1574" spans="1:10">
      <c r="A1574" s="205" t="str">
        <f t="shared" ca="1" si="176"/>
        <v/>
      </c>
      <c r="B1574" s="203" t="str">
        <f t="shared" ca="1" si="177"/>
        <v/>
      </c>
      <c r="C1574" s="192" t="str">
        <f t="shared" ca="1" si="178"/>
        <v/>
      </c>
      <c r="D1574" s="192" t="str">
        <f t="shared" ca="1" si="179"/>
        <v/>
      </c>
      <c r="E1574" s="192" t="str">
        <f t="shared" ca="1" si="180"/>
        <v/>
      </c>
      <c r="F1574" s="193" t="str">
        <f t="shared" ca="1" si="181"/>
        <v/>
      </c>
      <c r="G1574" s="80" t="str">
        <f ca="1">IFERROR(IF(AND(ABS(SUMIFS(D$2:D1574,J$2:J1574,J1574)-SUMIFS(E$2:E1574,J$2:J1574,J1574)+VLOOKUP(J1574,Master!B$1:F$101,5,FALSE))&gt;1000,CD&lt;&gt;PD),"XXXXX",IFERROR(SUMIFS(D$2:D1574,J$2:J1574,J1574)-SUMIFS(E$2:E1574,J$2:J1574,J1574)+VLOOKUP(J1574,Master!B$1:F$101,5,FALSE),IF(H1574&gt;EOF,"","Balance"))),IF(H1574&gt;EOF,"","Balance"))</f>
        <v/>
      </c>
      <c r="H1574" s="265" t="str">
        <f ca="1">IFERROR(IF(COUNTIF(H$2:H1573,H1573)&gt;VLOOKUP(H1573,LC,2,FALSE),H1573+1,H1573),"")</f>
        <v/>
      </c>
      <c r="I1574" s="265" t="str">
        <f ca="1">IFERROR(VLOOKUP(H1574,IF(H1574=H1573,INDIRECT("JournalEntry!"&amp;JournalEntry!D$2214&amp;I1573+1&amp;JournalEntry!L$2214),INDIRECT("JournalEntry!"&amp;JournalEntry!C$2214)),2,FALSE),"")</f>
        <v/>
      </c>
      <c r="J1574" s="191" t="str">
        <f t="shared" ca="1" si="175"/>
        <v/>
      </c>
    </row>
    <row r="1575" spans="1:10">
      <c r="A1575" s="205" t="str">
        <f t="shared" ca="1" si="176"/>
        <v/>
      </c>
      <c r="B1575" s="203" t="str">
        <f t="shared" ca="1" si="177"/>
        <v/>
      </c>
      <c r="C1575" s="192" t="str">
        <f t="shared" ca="1" si="178"/>
        <v/>
      </c>
      <c r="D1575" s="192" t="str">
        <f t="shared" ca="1" si="179"/>
        <v/>
      </c>
      <c r="E1575" s="192" t="str">
        <f t="shared" ca="1" si="180"/>
        <v/>
      </c>
      <c r="F1575" s="193" t="str">
        <f t="shared" ca="1" si="181"/>
        <v/>
      </c>
      <c r="G1575" s="80" t="str">
        <f ca="1">IFERROR(IF(AND(ABS(SUMIFS(D$2:D1575,J$2:J1575,J1575)-SUMIFS(E$2:E1575,J$2:J1575,J1575)+VLOOKUP(J1575,Master!B$1:F$101,5,FALSE))&gt;1000,CD&lt;&gt;PD),"XXXXX",IFERROR(SUMIFS(D$2:D1575,J$2:J1575,J1575)-SUMIFS(E$2:E1575,J$2:J1575,J1575)+VLOOKUP(J1575,Master!B$1:F$101,5,FALSE),IF(H1575&gt;EOF,"","Balance"))),IF(H1575&gt;EOF,"","Balance"))</f>
        <v/>
      </c>
      <c r="H1575" s="265" t="str">
        <f ca="1">IFERROR(IF(COUNTIF(H$2:H1574,H1574)&gt;VLOOKUP(H1574,LC,2,FALSE),H1574+1,H1574),"")</f>
        <v/>
      </c>
      <c r="I1575" s="265" t="str">
        <f ca="1">IFERROR(VLOOKUP(H1575,IF(H1575=H1574,INDIRECT("JournalEntry!"&amp;JournalEntry!D$2214&amp;I1574+1&amp;JournalEntry!L$2214),INDIRECT("JournalEntry!"&amp;JournalEntry!C$2214)),2,FALSE),"")</f>
        <v/>
      </c>
      <c r="J1575" s="191" t="str">
        <f t="shared" ca="1" si="175"/>
        <v/>
      </c>
    </row>
    <row r="1576" spans="1:10">
      <c r="A1576" s="205" t="str">
        <f t="shared" ca="1" si="176"/>
        <v/>
      </c>
      <c r="B1576" s="203" t="str">
        <f t="shared" ca="1" si="177"/>
        <v/>
      </c>
      <c r="C1576" s="192" t="str">
        <f t="shared" ca="1" si="178"/>
        <v/>
      </c>
      <c r="D1576" s="192" t="str">
        <f t="shared" ca="1" si="179"/>
        <v/>
      </c>
      <c r="E1576" s="192" t="str">
        <f t="shared" ca="1" si="180"/>
        <v/>
      </c>
      <c r="F1576" s="193" t="str">
        <f t="shared" ca="1" si="181"/>
        <v/>
      </c>
      <c r="G1576" s="80" t="str">
        <f ca="1">IFERROR(IF(AND(ABS(SUMIFS(D$2:D1576,J$2:J1576,J1576)-SUMIFS(E$2:E1576,J$2:J1576,J1576)+VLOOKUP(J1576,Master!B$1:F$101,5,FALSE))&gt;1000,CD&lt;&gt;PD),"XXXXX",IFERROR(SUMIFS(D$2:D1576,J$2:J1576,J1576)-SUMIFS(E$2:E1576,J$2:J1576,J1576)+VLOOKUP(J1576,Master!B$1:F$101,5,FALSE),IF(H1576&gt;EOF,"","Balance"))),IF(H1576&gt;EOF,"","Balance"))</f>
        <v/>
      </c>
      <c r="H1576" s="265" t="str">
        <f ca="1">IFERROR(IF(COUNTIF(H$2:H1575,H1575)&gt;VLOOKUP(H1575,LC,2,FALSE),H1575+1,H1575),"")</f>
        <v/>
      </c>
      <c r="I1576" s="265" t="str">
        <f ca="1">IFERROR(VLOOKUP(H1576,IF(H1576=H1575,INDIRECT("JournalEntry!"&amp;JournalEntry!D$2214&amp;I1575+1&amp;JournalEntry!L$2214),INDIRECT("JournalEntry!"&amp;JournalEntry!C$2214)),2,FALSE),"")</f>
        <v/>
      </c>
      <c r="J1576" s="191" t="str">
        <f t="shared" ca="1" si="175"/>
        <v/>
      </c>
    </row>
    <row r="1577" spans="1:10">
      <c r="A1577" s="205" t="str">
        <f t="shared" ca="1" si="176"/>
        <v/>
      </c>
      <c r="B1577" s="203" t="str">
        <f t="shared" ca="1" si="177"/>
        <v/>
      </c>
      <c r="C1577" s="192" t="str">
        <f t="shared" ca="1" si="178"/>
        <v/>
      </c>
      <c r="D1577" s="192" t="str">
        <f t="shared" ca="1" si="179"/>
        <v/>
      </c>
      <c r="E1577" s="192" t="str">
        <f t="shared" ca="1" si="180"/>
        <v/>
      </c>
      <c r="F1577" s="193" t="str">
        <f t="shared" ca="1" si="181"/>
        <v/>
      </c>
      <c r="G1577" s="80" t="str">
        <f ca="1">IFERROR(IF(AND(ABS(SUMIFS(D$2:D1577,J$2:J1577,J1577)-SUMIFS(E$2:E1577,J$2:J1577,J1577)+VLOOKUP(J1577,Master!B$1:F$101,5,FALSE))&gt;1000,CD&lt;&gt;PD),"XXXXX",IFERROR(SUMIFS(D$2:D1577,J$2:J1577,J1577)-SUMIFS(E$2:E1577,J$2:J1577,J1577)+VLOOKUP(J1577,Master!B$1:F$101,5,FALSE),IF(H1577&gt;EOF,"","Balance"))),IF(H1577&gt;EOF,"","Balance"))</f>
        <v/>
      </c>
      <c r="H1577" s="265" t="str">
        <f ca="1">IFERROR(IF(COUNTIF(H$2:H1576,H1576)&gt;VLOOKUP(H1576,LC,2,FALSE),H1576+1,H1576),"")</f>
        <v/>
      </c>
      <c r="I1577" s="265" t="str">
        <f ca="1">IFERROR(VLOOKUP(H1577,IF(H1577=H1576,INDIRECT("JournalEntry!"&amp;JournalEntry!D$2214&amp;I1576+1&amp;JournalEntry!L$2214),INDIRECT("JournalEntry!"&amp;JournalEntry!C$2214)),2,FALSE),"")</f>
        <v/>
      </c>
      <c r="J1577" s="191" t="str">
        <f t="shared" ca="1" si="175"/>
        <v/>
      </c>
    </row>
    <row r="1578" spans="1:10">
      <c r="A1578" s="205" t="str">
        <f t="shared" ca="1" si="176"/>
        <v/>
      </c>
      <c r="B1578" s="203" t="str">
        <f t="shared" ca="1" si="177"/>
        <v/>
      </c>
      <c r="C1578" s="192" t="str">
        <f t="shared" ca="1" si="178"/>
        <v/>
      </c>
      <c r="D1578" s="192" t="str">
        <f t="shared" ca="1" si="179"/>
        <v/>
      </c>
      <c r="E1578" s="192" t="str">
        <f t="shared" ca="1" si="180"/>
        <v/>
      </c>
      <c r="F1578" s="193" t="str">
        <f t="shared" ca="1" si="181"/>
        <v/>
      </c>
      <c r="G1578" s="80" t="str">
        <f ca="1">IFERROR(IF(AND(ABS(SUMIFS(D$2:D1578,J$2:J1578,J1578)-SUMIFS(E$2:E1578,J$2:J1578,J1578)+VLOOKUP(J1578,Master!B$1:F$101,5,FALSE))&gt;1000,CD&lt;&gt;PD),"XXXXX",IFERROR(SUMIFS(D$2:D1578,J$2:J1578,J1578)-SUMIFS(E$2:E1578,J$2:J1578,J1578)+VLOOKUP(J1578,Master!B$1:F$101,5,FALSE),IF(H1578&gt;EOF,"","Balance"))),IF(H1578&gt;EOF,"","Balance"))</f>
        <v/>
      </c>
      <c r="H1578" s="265" t="str">
        <f ca="1">IFERROR(IF(COUNTIF(H$2:H1577,H1577)&gt;VLOOKUP(H1577,LC,2,FALSE),H1577+1,H1577),"")</f>
        <v/>
      </c>
      <c r="I1578" s="265" t="str">
        <f ca="1">IFERROR(VLOOKUP(H1578,IF(H1578=H1577,INDIRECT("JournalEntry!"&amp;JournalEntry!D$2214&amp;I1577+1&amp;JournalEntry!L$2214),INDIRECT("JournalEntry!"&amp;JournalEntry!C$2214)),2,FALSE),"")</f>
        <v/>
      </c>
      <c r="J1578" s="191" t="str">
        <f t="shared" ca="1" si="175"/>
        <v/>
      </c>
    </row>
    <row r="1579" spans="1:10">
      <c r="A1579" s="205" t="str">
        <f t="shared" ca="1" si="176"/>
        <v/>
      </c>
      <c r="B1579" s="203" t="str">
        <f t="shared" ca="1" si="177"/>
        <v/>
      </c>
      <c r="C1579" s="192" t="str">
        <f t="shared" ca="1" si="178"/>
        <v/>
      </c>
      <c r="D1579" s="192" t="str">
        <f t="shared" ca="1" si="179"/>
        <v/>
      </c>
      <c r="E1579" s="192" t="str">
        <f t="shared" ca="1" si="180"/>
        <v/>
      </c>
      <c r="F1579" s="193" t="str">
        <f t="shared" ca="1" si="181"/>
        <v/>
      </c>
      <c r="G1579" s="80" t="str">
        <f ca="1">IFERROR(IF(AND(ABS(SUMIFS(D$2:D1579,J$2:J1579,J1579)-SUMIFS(E$2:E1579,J$2:J1579,J1579)+VLOOKUP(J1579,Master!B$1:F$101,5,FALSE))&gt;1000,CD&lt;&gt;PD),"XXXXX",IFERROR(SUMIFS(D$2:D1579,J$2:J1579,J1579)-SUMIFS(E$2:E1579,J$2:J1579,J1579)+VLOOKUP(J1579,Master!B$1:F$101,5,FALSE),IF(H1579&gt;EOF,"","Balance"))),IF(H1579&gt;EOF,"","Balance"))</f>
        <v/>
      </c>
      <c r="H1579" s="265" t="str">
        <f ca="1">IFERROR(IF(COUNTIF(H$2:H1578,H1578)&gt;VLOOKUP(H1578,LC,2,FALSE),H1578+1,H1578),"")</f>
        <v/>
      </c>
      <c r="I1579" s="265" t="str">
        <f ca="1">IFERROR(VLOOKUP(H1579,IF(H1579=H1578,INDIRECT("JournalEntry!"&amp;JournalEntry!D$2214&amp;I1578+1&amp;JournalEntry!L$2214),INDIRECT("JournalEntry!"&amp;JournalEntry!C$2214)),2,FALSE),"")</f>
        <v/>
      </c>
      <c r="J1579" s="191" t="str">
        <f t="shared" ca="1" si="175"/>
        <v/>
      </c>
    </row>
    <row r="1580" spans="1:10">
      <c r="A1580" s="205" t="str">
        <f t="shared" ca="1" si="176"/>
        <v/>
      </c>
      <c r="B1580" s="203" t="str">
        <f t="shared" ca="1" si="177"/>
        <v/>
      </c>
      <c r="C1580" s="192" t="str">
        <f t="shared" ca="1" si="178"/>
        <v/>
      </c>
      <c r="D1580" s="192" t="str">
        <f t="shared" ca="1" si="179"/>
        <v/>
      </c>
      <c r="E1580" s="192" t="str">
        <f t="shared" ca="1" si="180"/>
        <v/>
      </c>
      <c r="F1580" s="193" t="str">
        <f t="shared" ca="1" si="181"/>
        <v/>
      </c>
      <c r="G1580" s="80" t="str">
        <f ca="1">IFERROR(IF(AND(ABS(SUMIFS(D$2:D1580,J$2:J1580,J1580)-SUMIFS(E$2:E1580,J$2:J1580,J1580)+VLOOKUP(J1580,Master!B$1:F$101,5,FALSE))&gt;1000,CD&lt;&gt;PD),"XXXXX",IFERROR(SUMIFS(D$2:D1580,J$2:J1580,J1580)-SUMIFS(E$2:E1580,J$2:J1580,J1580)+VLOOKUP(J1580,Master!B$1:F$101,5,FALSE),IF(H1580&gt;EOF,"","Balance"))),IF(H1580&gt;EOF,"","Balance"))</f>
        <v/>
      </c>
      <c r="H1580" s="265" t="str">
        <f ca="1">IFERROR(IF(COUNTIF(H$2:H1579,H1579)&gt;VLOOKUP(H1579,LC,2,FALSE),H1579+1,H1579),"")</f>
        <v/>
      </c>
      <c r="I1580" s="265" t="str">
        <f ca="1">IFERROR(VLOOKUP(H1580,IF(H1580=H1579,INDIRECT("JournalEntry!"&amp;JournalEntry!D$2214&amp;I1579+1&amp;JournalEntry!L$2214),INDIRECT("JournalEntry!"&amp;JournalEntry!C$2214)),2,FALSE),"")</f>
        <v/>
      </c>
      <c r="J1580" s="191" t="str">
        <f t="shared" ca="1" si="175"/>
        <v/>
      </c>
    </row>
    <row r="1581" spans="1:10">
      <c r="A1581" s="205" t="str">
        <f t="shared" ca="1" si="176"/>
        <v/>
      </c>
      <c r="B1581" s="203" t="str">
        <f t="shared" ca="1" si="177"/>
        <v/>
      </c>
      <c r="C1581" s="192" t="str">
        <f t="shared" ca="1" si="178"/>
        <v/>
      </c>
      <c r="D1581" s="192" t="str">
        <f t="shared" ca="1" si="179"/>
        <v/>
      </c>
      <c r="E1581" s="192" t="str">
        <f t="shared" ca="1" si="180"/>
        <v/>
      </c>
      <c r="F1581" s="193" t="str">
        <f t="shared" ca="1" si="181"/>
        <v/>
      </c>
      <c r="G1581" s="80" t="str">
        <f ca="1">IFERROR(IF(AND(ABS(SUMIFS(D$2:D1581,J$2:J1581,J1581)-SUMIFS(E$2:E1581,J$2:J1581,J1581)+VLOOKUP(J1581,Master!B$1:F$101,5,FALSE))&gt;1000,CD&lt;&gt;PD),"XXXXX",IFERROR(SUMIFS(D$2:D1581,J$2:J1581,J1581)-SUMIFS(E$2:E1581,J$2:J1581,J1581)+VLOOKUP(J1581,Master!B$1:F$101,5,FALSE),IF(H1581&gt;EOF,"","Balance"))),IF(H1581&gt;EOF,"","Balance"))</f>
        <v/>
      </c>
      <c r="H1581" s="265" t="str">
        <f ca="1">IFERROR(IF(COUNTIF(H$2:H1580,H1580)&gt;VLOOKUP(H1580,LC,2,FALSE),H1580+1,H1580),"")</f>
        <v/>
      </c>
      <c r="I1581" s="265" t="str">
        <f ca="1">IFERROR(VLOOKUP(H1581,IF(H1581=H1580,INDIRECT("JournalEntry!"&amp;JournalEntry!D$2214&amp;I1580+1&amp;JournalEntry!L$2214),INDIRECT("JournalEntry!"&amp;JournalEntry!C$2214)),2,FALSE),"")</f>
        <v/>
      </c>
      <c r="J1581" s="191" t="str">
        <f t="shared" ca="1" si="175"/>
        <v/>
      </c>
    </row>
    <row r="1582" spans="1:10">
      <c r="A1582" s="205" t="str">
        <f t="shared" ca="1" si="176"/>
        <v/>
      </c>
      <c r="B1582" s="203" t="str">
        <f t="shared" ca="1" si="177"/>
        <v/>
      </c>
      <c r="C1582" s="192" t="str">
        <f t="shared" ca="1" si="178"/>
        <v/>
      </c>
      <c r="D1582" s="192" t="str">
        <f t="shared" ca="1" si="179"/>
        <v/>
      </c>
      <c r="E1582" s="192" t="str">
        <f t="shared" ca="1" si="180"/>
        <v/>
      </c>
      <c r="F1582" s="193" t="str">
        <f t="shared" ca="1" si="181"/>
        <v/>
      </c>
      <c r="G1582" s="80" t="str">
        <f ca="1">IFERROR(IF(AND(ABS(SUMIFS(D$2:D1582,J$2:J1582,J1582)-SUMIFS(E$2:E1582,J$2:J1582,J1582)+VLOOKUP(J1582,Master!B$1:F$101,5,FALSE))&gt;1000,CD&lt;&gt;PD),"XXXXX",IFERROR(SUMIFS(D$2:D1582,J$2:J1582,J1582)-SUMIFS(E$2:E1582,J$2:J1582,J1582)+VLOOKUP(J1582,Master!B$1:F$101,5,FALSE),IF(H1582&gt;EOF,"","Balance"))),IF(H1582&gt;EOF,"","Balance"))</f>
        <v/>
      </c>
      <c r="H1582" s="265" t="str">
        <f ca="1">IFERROR(IF(COUNTIF(H$2:H1581,H1581)&gt;VLOOKUP(H1581,LC,2,FALSE),H1581+1,H1581),"")</f>
        <v/>
      </c>
      <c r="I1582" s="265" t="str">
        <f ca="1">IFERROR(VLOOKUP(H1582,IF(H1582=H1581,INDIRECT("JournalEntry!"&amp;JournalEntry!D$2214&amp;I1581+1&amp;JournalEntry!L$2214),INDIRECT("JournalEntry!"&amp;JournalEntry!C$2214)),2,FALSE),"")</f>
        <v/>
      </c>
      <c r="J1582" s="191" t="str">
        <f t="shared" ca="1" si="175"/>
        <v/>
      </c>
    </row>
    <row r="1583" spans="1:10">
      <c r="A1583" s="205" t="str">
        <f t="shared" ca="1" si="176"/>
        <v/>
      </c>
      <c r="B1583" s="203" t="str">
        <f t="shared" ca="1" si="177"/>
        <v/>
      </c>
      <c r="C1583" s="192" t="str">
        <f t="shared" ca="1" si="178"/>
        <v/>
      </c>
      <c r="D1583" s="192" t="str">
        <f t="shared" ca="1" si="179"/>
        <v/>
      </c>
      <c r="E1583" s="192" t="str">
        <f t="shared" ca="1" si="180"/>
        <v/>
      </c>
      <c r="F1583" s="193" t="str">
        <f t="shared" ca="1" si="181"/>
        <v/>
      </c>
      <c r="G1583" s="80" t="str">
        <f ca="1">IFERROR(IF(AND(ABS(SUMIFS(D$2:D1583,J$2:J1583,J1583)-SUMIFS(E$2:E1583,J$2:J1583,J1583)+VLOOKUP(J1583,Master!B$1:F$101,5,FALSE))&gt;1000,CD&lt;&gt;PD),"XXXXX",IFERROR(SUMIFS(D$2:D1583,J$2:J1583,J1583)-SUMIFS(E$2:E1583,J$2:J1583,J1583)+VLOOKUP(J1583,Master!B$1:F$101,5,FALSE),IF(H1583&gt;EOF,"","Balance"))),IF(H1583&gt;EOF,"","Balance"))</f>
        <v/>
      </c>
      <c r="H1583" s="265" t="str">
        <f ca="1">IFERROR(IF(COUNTIF(H$2:H1582,H1582)&gt;VLOOKUP(H1582,LC,2,FALSE),H1582+1,H1582),"")</f>
        <v/>
      </c>
      <c r="I1583" s="265" t="str">
        <f ca="1">IFERROR(VLOOKUP(H1583,IF(H1583=H1582,INDIRECT("JournalEntry!"&amp;JournalEntry!D$2214&amp;I1582+1&amp;JournalEntry!L$2214),INDIRECT("JournalEntry!"&amp;JournalEntry!C$2214)),2,FALSE),"")</f>
        <v/>
      </c>
      <c r="J1583" s="191" t="str">
        <f t="shared" ca="1" si="175"/>
        <v/>
      </c>
    </row>
    <row r="1584" spans="1:10">
      <c r="A1584" s="205" t="str">
        <f t="shared" ca="1" si="176"/>
        <v/>
      </c>
      <c r="B1584" s="203" t="str">
        <f t="shared" ca="1" si="177"/>
        <v/>
      </c>
      <c r="C1584" s="192" t="str">
        <f t="shared" ca="1" si="178"/>
        <v/>
      </c>
      <c r="D1584" s="192" t="str">
        <f t="shared" ca="1" si="179"/>
        <v/>
      </c>
      <c r="E1584" s="192" t="str">
        <f t="shared" ca="1" si="180"/>
        <v/>
      </c>
      <c r="F1584" s="193" t="str">
        <f t="shared" ca="1" si="181"/>
        <v/>
      </c>
      <c r="G1584" s="80" t="str">
        <f ca="1">IFERROR(IF(AND(ABS(SUMIFS(D$2:D1584,J$2:J1584,J1584)-SUMIFS(E$2:E1584,J$2:J1584,J1584)+VLOOKUP(J1584,Master!B$1:F$101,5,FALSE))&gt;1000,CD&lt;&gt;PD),"XXXXX",IFERROR(SUMIFS(D$2:D1584,J$2:J1584,J1584)-SUMIFS(E$2:E1584,J$2:J1584,J1584)+VLOOKUP(J1584,Master!B$1:F$101,5,FALSE),IF(H1584&gt;EOF,"","Balance"))),IF(H1584&gt;EOF,"","Balance"))</f>
        <v/>
      </c>
      <c r="H1584" s="265" t="str">
        <f ca="1">IFERROR(IF(COUNTIF(H$2:H1583,H1583)&gt;VLOOKUP(H1583,LC,2,FALSE),H1583+1,H1583),"")</f>
        <v/>
      </c>
      <c r="I1584" s="265" t="str">
        <f ca="1">IFERROR(VLOOKUP(H1584,IF(H1584=H1583,INDIRECT("JournalEntry!"&amp;JournalEntry!D$2214&amp;I1583+1&amp;JournalEntry!L$2214),INDIRECT("JournalEntry!"&amp;JournalEntry!C$2214)),2,FALSE),"")</f>
        <v/>
      </c>
      <c r="J1584" s="191" t="str">
        <f t="shared" ca="1" si="175"/>
        <v/>
      </c>
    </row>
    <row r="1585" spans="1:10">
      <c r="A1585" s="205" t="str">
        <f t="shared" ca="1" si="176"/>
        <v/>
      </c>
      <c r="B1585" s="203" t="str">
        <f t="shared" ca="1" si="177"/>
        <v/>
      </c>
      <c r="C1585" s="192" t="str">
        <f t="shared" ca="1" si="178"/>
        <v/>
      </c>
      <c r="D1585" s="192" t="str">
        <f t="shared" ca="1" si="179"/>
        <v/>
      </c>
      <c r="E1585" s="192" t="str">
        <f t="shared" ca="1" si="180"/>
        <v/>
      </c>
      <c r="F1585" s="193" t="str">
        <f t="shared" ca="1" si="181"/>
        <v/>
      </c>
      <c r="G1585" s="80" t="str">
        <f ca="1">IFERROR(IF(AND(ABS(SUMIFS(D$2:D1585,J$2:J1585,J1585)-SUMIFS(E$2:E1585,J$2:J1585,J1585)+VLOOKUP(J1585,Master!B$1:F$101,5,FALSE))&gt;1000,CD&lt;&gt;PD),"XXXXX",IFERROR(SUMIFS(D$2:D1585,J$2:J1585,J1585)-SUMIFS(E$2:E1585,J$2:J1585,J1585)+VLOOKUP(J1585,Master!B$1:F$101,5,FALSE),IF(H1585&gt;EOF,"","Balance"))),IF(H1585&gt;EOF,"","Balance"))</f>
        <v/>
      </c>
      <c r="H1585" s="265" t="str">
        <f ca="1">IFERROR(IF(COUNTIF(H$2:H1584,H1584)&gt;VLOOKUP(H1584,LC,2,FALSE),H1584+1,H1584),"")</f>
        <v/>
      </c>
      <c r="I1585" s="265" t="str">
        <f ca="1">IFERROR(VLOOKUP(H1585,IF(H1585=H1584,INDIRECT("JournalEntry!"&amp;JournalEntry!D$2214&amp;I1584+1&amp;JournalEntry!L$2214),INDIRECT("JournalEntry!"&amp;JournalEntry!C$2214)),2,FALSE),"")</f>
        <v/>
      </c>
      <c r="J1585" s="191" t="str">
        <f t="shared" ca="1" si="175"/>
        <v/>
      </c>
    </row>
    <row r="1586" spans="1:10">
      <c r="A1586" s="205" t="str">
        <f t="shared" ca="1" si="176"/>
        <v/>
      </c>
      <c r="B1586" s="203" t="str">
        <f t="shared" ca="1" si="177"/>
        <v/>
      </c>
      <c r="C1586" s="192" t="str">
        <f t="shared" ca="1" si="178"/>
        <v/>
      </c>
      <c r="D1586" s="192" t="str">
        <f t="shared" ca="1" si="179"/>
        <v/>
      </c>
      <c r="E1586" s="192" t="str">
        <f t="shared" ca="1" si="180"/>
        <v/>
      </c>
      <c r="F1586" s="193" t="str">
        <f t="shared" ca="1" si="181"/>
        <v/>
      </c>
      <c r="G1586" s="80" t="str">
        <f ca="1">IFERROR(IF(AND(ABS(SUMIFS(D$2:D1586,J$2:J1586,J1586)-SUMIFS(E$2:E1586,J$2:J1586,J1586)+VLOOKUP(J1586,Master!B$1:F$101,5,FALSE))&gt;1000,CD&lt;&gt;PD),"XXXXX",IFERROR(SUMIFS(D$2:D1586,J$2:J1586,J1586)-SUMIFS(E$2:E1586,J$2:J1586,J1586)+VLOOKUP(J1586,Master!B$1:F$101,5,FALSE),IF(H1586&gt;EOF,"","Balance"))),IF(H1586&gt;EOF,"","Balance"))</f>
        <v/>
      </c>
      <c r="H1586" s="265" t="str">
        <f ca="1">IFERROR(IF(COUNTIF(H$2:H1585,H1585)&gt;VLOOKUP(H1585,LC,2,FALSE),H1585+1,H1585),"")</f>
        <v/>
      </c>
      <c r="I1586" s="265" t="str">
        <f ca="1">IFERROR(VLOOKUP(H1586,IF(H1586=H1585,INDIRECT("JournalEntry!"&amp;JournalEntry!D$2214&amp;I1585+1&amp;JournalEntry!L$2214),INDIRECT("JournalEntry!"&amp;JournalEntry!C$2214)),2,FALSE),"")</f>
        <v/>
      </c>
      <c r="J1586" s="191" t="str">
        <f t="shared" ca="1" si="175"/>
        <v/>
      </c>
    </row>
    <row r="1587" spans="1:10">
      <c r="A1587" s="205" t="str">
        <f t="shared" ca="1" si="176"/>
        <v/>
      </c>
      <c r="B1587" s="203" t="str">
        <f t="shared" ca="1" si="177"/>
        <v/>
      </c>
      <c r="C1587" s="192" t="str">
        <f t="shared" ca="1" si="178"/>
        <v/>
      </c>
      <c r="D1587" s="192" t="str">
        <f t="shared" ca="1" si="179"/>
        <v/>
      </c>
      <c r="E1587" s="192" t="str">
        <f t="shared" ca="1" si="180"/>
        <v/>
      </c>
      <c r="F1587" s="193" t="str">
        <f t="shared" ca="1" si="181"/>
        <v/>
      </c>
      <c r="G1587" s="80" t="str">
        <f ca="1">IFERROR(IF(AND(ABS(SUMIFS(D$2:D1587,J$2:J1587,J1587)-SUMIFS(E$2:E1587,J$2:J1587,J1587)+VLOOKUP(J1587,Master!B$1:F$101,5,FALSE))&gt;1000,CD&lt;&gt;PD),"XXXXX",IFERROR(SUMIFS(D$2:D1587,J$2:J1587,J1587)-SUMIFS(E$2:E1587,J$2:J1587,J1587)+VLOOKUP(J1587,Master!B$1:F$101,5,FALSE),IF(H1587&gt;EOF,"","Balance"))),IF(H1587&gt;EOF,"","Balance"))</f>
        <v/>
      </c>
      <c r="H1587" s="265" t="str">
        <f ca="1">IFERROR(IF(COUNTIF(H$2:H1586,H1586)&gt;VLOOKUP(H1586,LC,2,FALSE),H1586+1,H1586),"")</f>
        <v/>
      </c>
      <c r="I1587" s="265" t="str">
        <f ca="1">IFERROR(VLOOKUP(H1587,IF(H1587=H1586,INDIRECT("JournalEntry!"&amp;JournalEntry!D$2214&amp;I1586+1&amp;JournalEntry!L$2214),INDIRECT("JournalEntry!"&amp;JournalEntry!C$2214)),2,FALSE),"")</f>
        <v/>
      </c>
      <c r="J1587" s="191" t="str">
        <f t="shared" ca="1" si="175"/>
        <v/>
      </c>
    </row>
    <row r="1588" spans="1:10">
      <c r="A1588" s="205" t="str">
        <f t="shared" ca="1" si="176"/>
        <v/>
      </c>
      <c r="B1588" s="203" t="str">
        <f t="shared" ca="1" si="177"/>
        <v/>
      </c>
      <c r="C1588" s="192" t="str">
        <f t="shared" ca="1" si="178"/>
        <v/>
      </c>
      <c r="D1588" s="192" t="str">
        <f t="shared" ca="1" si="179"/>
        <v/>
      </c>
      <c r="E1588" s="192" t="str">
        <f t="shared" ca="1" si="180"/>
        <v/>
      </c>
      <c r="F1588" s="193" t="str">
        <f t="shared" ca="1" si="181"/>
        <v/>
      </c>
      <c r="G1588" s="80" t="str">
        <f ca="1">IFERROR(IF(AND(ABS(SUMIFS(D$2:D1588,J$2:J1588,J1588)-SUMIFS(E$2:E1588,J$2:J1588,J1588)+VLOOKUP(J1588,Master!B$1:F$101,5,FALSE))&gt;1000,CD&lt;&gt;PD),"XXXXX",IFERROR(SUMIFS(D$2:D1588,J$2:J1588,J1588)-SUMIFS(E$2:E1588,J$2:J1588,J1588)+VLOOKUP(J1588,Master!B$1:F$101,5,FALSE),IF(H1588&gt;EOF,"","Balance"))),IF(H1588&gt;EOF,"","Balance"))</f>
        <v/>
      </c>
      <c r="H1588" s="265" t="str">
        <f ca="1">IFERROR(IF(COUNTIF(H$2:H1587,H1587)&gt;VLOOKUP(H1587,LC,2,FALSE),H1587+1,H1587),"")</f>
        <v/>
      </c>
      <c r="I1588" s="265" t="str">
        <f ca="1">IFERROR(VLOOKUP(H1588,IF(H1588=H1587,INDIRECT("JournalEntry!"&amp;JournalEntry!D$2214&amp;I1587+1&amp;JournalEntry!L$2214),INDIRECT("JournalEntry!"&amp;JournalEntry!C$2214)),2,FALSE),"")</f>
        <v/>
      </c>
      <c r="J1588" s="191" t="str">
        <f t="shared" ca="1" si="175"/>
        <v/>
      </c>
    </row>
    <row r="1589" spans="1:10">
      <c r="A1589" s="205" t="str">
        <f t="shared" ca="1" si="176"/>
        <v/>
      </c>
      <c r="B1589" s="203" t="str">
        <f t="shared" ca="1" si="177"/>
        <v/>
      </c>
      <c r="C1589" s="192" t="str">
        <f t="shared" ca="1" si="178"/>
        <v/>
      </c>
      <c r="D1589" s="192" t="str">
        <f t="shared" ca="1" si="179"/>
        <v/>
      </c>
      <c r="E1589" s="192" t="str">
        <f t="shared" ca="1" si="180"/>
        <v/>
      </c>
      <c r="F1589" s="193" t="str">
        <f t="shared" ca="1" si="181"/>
        <v/>
      </c>
      <c r="G1589" s="80" t="str">
        <f ca="1">IFERROR(IF(AND(ABS(SUMIFS(D$2:D1589,J$2:J1589,J1589)-SUMIFS(E$2:E1589,J$2:J1589,J1589)+VLOOKUP(J1589,Master!B$1:F$101,5,FALSE))&gt;1000,CD&lt;&gt;PD),"XXXXX",IFERROR(SUMIFS(D$2:D1589,J$2:J1589,J1589)-SUMIFS(E$2:E1589,J$2:J1589,J1589)+VLOOKUP(J1589,Master!B$1:F$101,5,FALSE),IF(H1589&gt;EOF,"","Balance"))),IF(H1589&gt;EOF,"","Balance"))</f>
        <v/>
      </c>
      <c r="H1589" s="265" t="str">
        <f ca="1">IFERROR(IF(COUNTIF(H$2:H1588,H1588)&gt;VLOOKUP(H1588,LC,2,FALSE),H1588+1,H1588),"")</f>
        <v/>
      </c>
      <c r="I1589" s="265" t="str">
        <f ca="1">IFERROR(VLOOKUP(H1589,IF(H1589=H1588,INDIRECT("JournalEntry!"&amp;JournalEntry!D$2214&amp;I1588+1&amp;JournalEntry!L$2214),INDIRECT("JournalEntry!"&amp;JournalEntry!C$2214)),2,FALSE),"")</f>
        <v/>
      </c>
      <c r="J1589" s="191" t="str">
        <f t="shared" ca="1" si="175"/>
        <v/>
      </c>
    </row>
    <row r="1590" spans="1:10">
      <c r="A1590" s="205" t="str">
        <f t="shared" ca="1" si="176"/>
        <v/>
      </c>
      <c r="B1590" s="203" t="str">
        <f t="shared" ca="1" si="177"/>
        <v/>
      </c>
      <c r="C1590" s="192" t="str">
        <f t="shared" ca="1" si="178"/>
        <v/>
      </c>
      <c r="D1590" s="192" t="str">
        <f t="shared" ca="1" si="179"/>
        <v/>
      </c>
      <c r="E1590" s="192" t="str">
        <f t="shared" ca="1" si="180"/>
        <v/>
      </c>
      <c r="F1590" s="193" t="str">
        <f t="shared" ca="1" si="181"/>
        <v/>
      </c>
      <c r="G1590" s="80" t="str">
        <f ca="1">IFERROR(IF(AND(ABS(SUMIFS(D$2:D1590,J$2:J1590,J1590)-SUMIFS(E$2:E1590,J$2:J1590,J1590)+VLOOKUP(J1590,Master!B$1:F$101,5,FALSE))&gt;1000,CD&lt;&gt;PD),"XXXXX",IFERROR(SUMIFS(D$2:D1590,J$2:J1590,J1590)-SUMIFS(E$2:E1590,J$2:J1590,J1590)+VLOOKUP(J1590,Master!B$1:F$101,5,FALSE),IF(H1590&gt;EOF,"","Balance"))),IF(H1590&gt;EOF,"","Balance"))</f>
        <v/>
      </c>
      <c r="H1590" s="265" t="str">
        <f ca="1">IFERROR(IF(COUNTIF(H$2:H1589,H1589)&gt;VLOOKUP(H1589,LC,2,FALSE),H1589+1,H1589),"")</f>
        <v/>
      </c>
      <c r="I1590" s="265" t="str">
        <f ca="1">IFERROR(VLOOKUP(H1590,IF(H1590=H1589,INDIRECT("JournalEntry!"&amp;JournalEntry!D$2214&amp;I1589+1&amp;JournalEntry!L$2214),INDIRECT("JournalEntry!"&amp;JournalEntry!C$2214)),2,FALSE),"")</f>
        <v/>
      </c>
      <c r="J1590" s="191" t="str">
        <f t="shared" ca="1" si="175"/>
        <v/>
      </c>
    </row>
    <row r="1591" spans="1:10">
      <c r="A1591" s="205" t="str">
        <f t="shared" ca="1" si="176"/>
        <v/>
      </c>
      <c r="B1591" s="203" t="str">
        <f t="shared" ca="1" si="177"/>
        <v/>
      </c>
      <c r="C1591" s="192" t="str">
        <f t="shared" ca="1" si="178"/>
        <v/>
      </c>
      <c r="D1591" s="192" t="str">
        <f t="shared" ca="1" si="179"/>
        <v/>
      </c>
      <c r="E1591" s="192" t="str">
        <f t="shared" ca="1" si="180"/>
        <v/>
      </c>
      <c r="F1591" s="193" t="str">
        <f t="shared" ca="1" si="181"/>
        <v/>
      </c>
      <c r="G1591" s="80" t="str">
        <f ca="1">IFERROR(IF(AND(ABS(SUMIFS(D$2:D1591,J$2:J1591,J1591)-SUMIFS(E$2:E1591,J$2:J1591,J1591)+VLOOKUP(J1591,Master!B$1:F$101,5,FALSE))&gt;1000,CD&lt;&gt;PD),"XXXXX",IFERROR(SUMIFS(D$2:D1591,J$2:J1591,J1591)-SUMIFS(E$2:E1591,J$2:J1591,J1591)+VLOOKUP(J1591,Master!B$1:F$101,5,FALSE),IF(H1591&gt;EOF,"","Balance"))),IF(H1591&gt;EOF,"","Balance"))</f>
        <v/>
      </c>
      <c r="H1591" s="265" t="str">
        <f ca="1">IFERROR(IF(COUNTIF(H$2:H1590,H1590)&gt;VLOOKUP(H1590,LC,2,FALSE),H1590+1,H1590),"")</f>
        <v/>
      </c>
      <c r="I1591" s="265" t="str">
        <f ca="1">IFERROR(VLOOKUP(H1591,IF(H1591=H1590,INDIRECT("JournalEntry!"&amp;JournalEntry!D$2214&amp;I1590+1&amp;JournalEntry!L$2214),INDIRECT("JournalEntry!"&amp;JournalEntry!C$2214)),2,FALSE),"")</f>
        <v/>
      </c>
      <c r="J1591" s="191" t="str">
        <f t="shared" ca="1" si="175"/>
        <v/>
      </c>
    </row>
    <row r="1592" spans="1:10">
      <c r="A1592" s="205" t="str">
        <f t="shared" ca="1" si="176"/>
        <v/>
      </c>
      <c r="B1592" s="203" t="str">
        <f t="shared" ca="1" si="177"/>
        <v/>
      </c>
      <c r="C1592" s="192" t="str">
        <f t="shared" ca="1" si="178"/>
        <v/>
      </c>
      <c r="D1592" s="192" t="str">
        <f t="shared" ca="1" si="179"/>
        <v/>
      </c>
      <c r="E1592" s="192" t="str">
        <f t="shared" ca="1" si="180"/>
        <v/>
      </c>
      <c r="F1592" s="193" t="str">
        <f t="shared" ca="1" si="181"/>
        <v/>
      </c>
      <c r="G1592" s="80" t="str">
        <f ca="1">IFERROR(IF(AND(ABS(SUMIFS(D$2:D1592,J$2:J1592,J1592)-SUMIFS(E$2:E1592,J$2:J1592,J1592)+VLOOKUP(J1592,Master!B$1:F$101,5,FALSE))&gt;1000,CD&lt;&gt;PD),"XXXXX",IFERROR(SUMIFS(D$2:D1592,J$2:J1592,J1592)-SUMIFS(E$2:E1592,J$2:J1592,J1592)+VLOOKUP(J1592,Master!B$1:F$101,5,FALSE),IF(H1592&gt;EOF,"","Balance"))),IF(H1592&gt;EOF,"","Balance"))</f>
        <v/>
      </c>
      <c r="H1592" s="265" t="str">
        <f ca="1">IFERROR(IF(COUNTIF(H$2:H1591,H1591)&gt;VLOOKUP(H1591,LC,2,FALSE),H1591+1,H1591),"")</f>
        <v/>
      </c>
      <c r="I1592" s="265" t="str">
        <f ca="1">IFERROR(VLOOKUP(H1592,IF(H1592=H1591,INDIRECT("JournalEntry!"&amp;JournalEntry!D$2214&amp;I1591+1&amp;JournalEntry!L$2214),INDIRECT("JournalEntry!"&amp;JournalEntry!C$2214)),2,FALSE),"")</f>
        <v/>
      </c>
      <c r="J1592" s="191" t="str">
        <f t="shared" ca="1" si="175"/>
        <v/>
      </c>
    </row>
    <row r="1593" spans="1:10">
      <c r="A1593" s="205" t="str">
        <f t="shared" ca="1" si="176"/>
        <v/>
      </c>
      <c r="B1593" s="203" t="str">
        <f t="shared" ca="1" si="177"/>
        <v/>
      </c>
      <c r="C1593" s="192" t="str">
        <f t="shared" ca="1" si="178"/>
        <v/>
      </c>
      <c r="D1593" s="192" t="str">
        <f t="shared" ca="1" si="179"/>
        <v/>
      </c>
      <c r="E1593" s="192" t="str">
        <f t="shared" ca="1" si="180"/>
        <v/>
      </c>
      <c r="F1593" s="193" t="str">
        <f t="shared" ca="1" si="181"/>
        <v/>
      </c>
      <c r="G1593" s="80" t="str">
        <f ca="1">IFERROR(IF(AND(ABS(SUMIFS(D$2:D1593,J$2:J1593,J1593)-SUMIFS(E$2:E1593,J$2:J1593,J1593)+VLOOKUP(J1593,Master!B$1:F$101,5,FALSE))&gt;1000,CD&lt;&gt;PD),"XXXXX",IFERROR(SUMIFS(D$2:D1593,J$2:J1593,J1593)-SUMIFS(E$2:E1593,J$2:J1593,J1593)+VLOOKUP(J1593,Master!B$1:F$101,5,FALSE),IF(H1593&gt;EOF,"","Balance"))),IF(H1593&gt;EOF,"","Balance"))</f>
        <v/>
      </c>
      <c r="H1593" s="265" t="str">
        <f ca="1">IFERROR(IF(COUNTIF(H$2:H1592,H1592)&gt;VLOOKUP(H1592,LC,2,FALSE),H1592+1,H1592),"")</f>
        <v/>
      </c>
      <c r="I1593" s="265" t="str">
        <f ca="1">IFERROR(VLOOKUP(H1593,IF(H1593=H1592,INDIRECT("JournalEntry!"&amp;JournalEntry!D$2214&amp;I1592+1&amp;JournalEntry!L$2214),INDIRECT("JournalEntry!"&amp;JournalEntry!C$2214)),2,FALSE),"")</f>
        <v/>
      </c>
      <c r="J1593" s="191" t="str">
        <f t="shared" ca="1" si="175"/>
        <v/>
      </c>
    </row>
    <row r="1594" spans="1:10">
      <c r="A1594" s="205" t="str">
        <f t="shared" ca="1" si="176"/>
        <v/>
      </c>
      <c r="B1594" s="203" t="str">
        <f t="shared" ca="1" si="177"/>
        <v/>
      </c>
      <c r="C1594" s="192" t="str">
        <f t="shared" ca="1" si="178"/>
        <v/>
      </c>
      <c r="D1594" s="192" t="str">
        <f t="shared" ca="1" si="179"/>
        <v/>
      </c>
      <c r="E1594" s="192" t="str">
        <f t="shared" ca="1" si="180"/>
        <v/>
      </c>
      <c r="F1594" s="193" t="str">
        <f t="shared" ca="1" si="181"/>
        <v/>
      </c>
      <c r="G1594" s="80" t="str">
        <f ca="1">IFERROR(IF(AND(ABS(SUMIFS(D$2:D1594,J$2:J1594,J1594)-SUMIFS(E$2:E1594,J$2:J1594,J1594)+VLOOKUP(J1594,Master!B$1:F$101,5,FALSE))&gt;1000,CD&lt;&gt;PD),"XXXXX",IFERROR(SUMIFS(D$2:D1594,J$2:J1594,J1594)-SUMIFS(E$2:E1594,J$2:J1594,J1594)+VLOOKUP(J1594,Master!B$1:F$101,5,FALSE),IF(H1594&gt;EOF,"","Balance"))),IF(H1594&gt;EOF,"","Balance"))</f>
        <v/>
      </c>
      <c r="H1594" s="265" t="str">
        <f ca="1">IFERROR(IF(COUNTIF(H$2:H1593,H1593)&gt;VLOOKUP(H1593,LC,2,FALSE),H1593+1,H1593),"")</f>
        <v/>
      </c>
      <c r="I1594" s="265" t="str">
        <f ca="1">IFERROR(VLOOKUP(H1594,IF(H1594=H1593,INDIRECT("JournalEntry!"&amp;JournalEntry!D$2214&amp;I1593+1&amp;JournalEntry!L$2214),INDIRECT("JournalEntry!"&amp;JournalEntry!C$2214)),2,FALSE),"")</f>
        <v/>
      </c>
      <c r="J1594" s="191" t="str">
        <f t="shared" ca="1" si="175"/>
        <v/>
      </c>
    </row>
    <row r="1595" spans="1:10">
      <c r="A1595" s="205" t="str">
        <f t="shared" ca="1" si="176"/>
        <v/>
      </c>
      <c r="B1595" s="203" t="str">
        <f t="shared" ca="1" si="177"/>
        <v/>
      </c>
      <c r="C1595" s="192" t="str">
        <f t="shared" ca="1" si="178"/>
        <v/>
      </c>
      <c r="D1595" s="192" t="str">
        <f t="shared" ca="1" si="179"/>
        <v/>
      </c>
      <c r="E1595" s="192" t="str">
        <f t="shared" ca="1" si="180"/>
        <v/>
      </c>
      <c r="F1595" s="193" t="str">
        <f t="shared" ca="1" si="181"/>
        <v/>
      </c>
      <c r="G1595" s="80" t="str">
        <f ca="1">IFERROR(IF(AND(ABS(SUMIFS(D$2:D1595,J$2:J1595,J1595)-SUMIFS(E$2:E1595,J$2:J1595,J1595)+VLOOKUP(J1595,Master!B$1:F$101,5,FALSE))&gt;1000,CD&lt;&gt;PD),"XXXXX",IFERROR(SUMIFS(D$2:D1595,J$2:J1595,J1595)-SUMIFS(E$2:E1595,J$2:J1595,J1595)+VLOOKUP(J1595,Master!B$1:F$101,5,FALSE),IF(H1595&gt;EOF,"","Balance"))),IF(H1595&gt;EOF,"","Balance"))</f>
        <v/>
      </c>
      <c r="H1595" s="265" t="str">
        <f ca="1">IFERROR(IF(COUNTIF(H$2:H1594,H1594)&gt;VLOOKUP(H1594,LC,2,FALSE),H1594+1,H1594),"")</f>
        <v/>
      </c>
      <c r="I1595" s="265" t="str">
        <f ca="1">IFERROR(VLOOKUP(H1595,IF(H1595=H1594,INDIRECT("JournalEntry!"&amp;JournalEntry!D$2214&amp;I1594+1&amp;JournalEntry!L$2214),INDIRECT("JournalEntry!"&amp;JournalEntry!C$2214)),2,FALSE),"")</f>
        <v/>
      </c>
      <c r="J1595" s="191" t="str">
        <f t="shared" ca="1" si="175"/>
        <v/>
      </c>
    </row>
    <row r="1596" spans="1:10">
      <c r="A1596" s="205" t="str">
        <f t="shared" ca="1" si="176"/>
        <v/>
      </c>
      <c r="B1596" s="203" t="str">
        <f t="shared" ca="1" si="177"/>
        <v/>
      </c>
      <c r="C1596" s="192" t="str">
        <f t="shared" ca="1" si="178"/>
        <v/>
      </c>
      <c r="D1596" s="192" t="str">
        <f t="shared" ca="1" si="179"/>
        <v/>
      </c>
      <c r="E1596" s="192" t="str">
        <f t="shared" ca="1" si="180"/>
        <v/>
      </c>
      <c r="F1596" s="193" t="str">
        <f t="shared" ca="1" si="181"/>
        <v/>
      </c>
      <c r="G1596" s="80" t="str">
        <f ca="1">IFERROR(IF(AND(ABS(SUMIFS(D$2:D1596,J$2:J1596,J1596)-SUMIFS(E$2:E1596,J$2:J1596,J1596)+VLOOKUP(J1596,Master!B$1:F$101,5,FALSE))&gt;1000,CD&lt;&gt;PD),"XXXXX",IFERROR(SUMIFS(D$2:D1596,J$2:J1596,J1596)-SUMIFS(E$2:E1596,J$2:J1596,J1596)+VLOOKUP(J1596,Master!B$1:F$101,5,FALSE),IF(H1596&gt;EOF,"","Balance"))),IF(H1596&gt;EOF,"","Balance"))</f>
        <v/>
      </c>
      <c r="H1596" s="265" t="str">
        <f ca="1">IFERROR(IF(COUNTIF(H$2:H1595,H1595)&gt;VLOOKUP(H1595,LC,2,FALSE),H1595+1,H1595),"")</f>
        <v/>
      </c>
      <c r="I1596" s="265" t="str">
        <f ca="1">IFERROR(VLOOKUP(H1596,IF(H1596=H1595,INDIRECT("JournalEntry!"&amp;JournalEntry!D$2214&amp;I1595+1&amp;JournalEntry!L$2214),INDIRECT("JournalEntry!"&amp;JournalEntry!C$2214)),2,FALSE),"")</f>
        <v/>
      </c>
      <c r="J1596" s="191" t="str">
        <f t="shared" ca="1" si="175"/>
        <v/>
      </c>
    </row>
    <row r="1597" spans="1:10">
      <c r="A1597" s="205" t="str">
        <f t="shared" ca="1" si="176"/>
        <v/>
      </c>
      <c r="B1597" s="203" t="str">
        <f t="shared" ca="1" si="177"/>
        <v/>
      </c>
      <c r="C1597" s="192" t="str">
        <f t="shared" ca="1" si="178"/>
        <v/>
      </c>
      <c r="D1597" s="192" t="str">
        <f t="shared" ca="1" si="179"/>
        <v/>
      </c>
      <c r="E1597" s="192" t="str">
        <f t="shared" ca="1" si="180"/>
        <v/>
      </c>
      <c r="F1597" s="193" t="str">
        <f t="shared" ca="1" si="181"/>
        <v/>
      </c>
      <c r="G1597" s="80" t="str">
        <f ca="1">IFERROR(IF(AND(ABS(SUMIFS(D$2:D1597,J$2:J1597,J1597)-SUMIFS(E$2:E1597,J$2:J1597,J1597)+VLOOKUP(J1597,Master!B$1:F$101,5,FALSE))&gt;1000,CD&lt;&gt;PD),"XXXXX",IFERROR(SUMIFS(D$2:D1597,J$2:J1597,J1597)-SUMIFS(E$2:E1597,J$2:J1597,J1597)+VLOOKUP(J1597,Master!B$1:F$101,5,FALSE),IF(H1597&gt;EOF,"","Balance"))),IF(H1597&gt;EOF,"","Balance"))</f>
        <v/>
      </c>
      <c r="H1597" s="265" t="str">
        <f ca="1">IFERROR(IF(COUNTIF(H$2:H1596,H1596)&gt;VLOOKUP(H1596,LC,2,FALSE),H1596+1,H1596),"")</f>
        <v/>
      </c>
      <c r="I1597" s="265" t="str">
        <f ca="1">IFERROR(VLOOKUP(H1597,IF(H1597=H1596,INDIRECT("JournalEntry!"&amp;JournalEntry!D$2214&amp;I1596+1&amp;JournalEntry!L$2214),INDIRECT("JournalEntry!"&amp;JournalEntry!C$2214)),2,FALSE),"")</f>
        <v/>
      </c>
      <c r="J1597" s="191" t="str">
        <f t="shared" ca="1" si="175"/>
        <v/>
      </c>
    </row>
    <row r="1598" spans="1:10">
      <c r="A1598" s="205" t="str">
        <f t="shared" ca="1" si="176"/>
        <v/>
      </c>
      <c r="B1598" s="203" t="str">
        <f t="shared" ca="1" si="177"/>
        <v/>
      </c>
      <c r="C1598" s="192" t="str">
        <f t="shared" ca="1" si="178"/>
        <v/>
      </c>
      <c r="D1598" s="192" t="str">
        <f t="shared" ca="1" si="179"/>
        <v/>
      </c>
      <c r="E1598" s="192" t="str">
        <f t="shared" ca="1" si="180"/>
        <v/>
      </c>
      <c r="F1598" s="193" t="str">
        <f t="shared" ca="1" si="181"/>
        <v/>
      </c>
      <c r="G1598" s="80" t="str">
        <f ca="1">IFERROR(IF(AND(ABS(SUMIFS(D$2:D1598,J$2:J1598,J1598)-SUMIFS(E$2:E1598,J$2:J1598,J1598)+VLOOKUP(J1598,Master!B$1:F$101,5,FALSE))&gt;1000,CD&lt;&gt;PD),"XXXXX",IFERROR(SUMIFS(D$2:D1598,J$2:J1598,J1598)-SUMIFS(E$2:E1598,J$2:J1598,J1598)+VLOOKUP(J1598,Master!B$1:F$101,5,FALSE),IF(H1598&gt;EOF,"","Balance"))),IF(H1598&gt;EOF,"","Balance"))</f>
        <v/>
      </c>
      <c r="H1598" s="265" t="str">
        <f ca="1">IFERROR(IF(COUNTIF(H$2:H1597,H1597)&gt;VLOOKUP(H1597,LC,2,FALSE),H1597+1,H1597),"")</f>
        <v/>
      </c>
      <c r="I1598" s="265" t="str">
        <f ca="1">IFERROR(VLOOKUP(H1598,IF(H1598=H1597,INDIRECT("JournalEntry!"&amp;JournalEntry!D$2214&amp;I1597+1&amp;JournalEntry!L$2214),INDIRECT("JournalEntry!"&amp;JournalEntry!C$2214)),2,FALSE),"")</f>
        <v/>
      </c>
      <c r="J1598" s="191" t="str">
        <f t="shared" ca="1" si="175"/>
        <v/>
      </c>
    </row>
    <row r="1599" spans="1:10">
      <c r="A1599" s="205" t="str">
        <f t="shared" ca="1" si="176"/>
        <v/>
      </c>
      <c r="B1599" s="203" t="str">
        <f t="shared" ca="1" si="177"/>
        <v/>
      </c>
      <c r="C1599" s="192" t="str">
        <f t="shared" ca="1" si="178"/>
        <v/>
      </c>
      <c r="D1599" s="192" t="str">
        <f t="shared" ca="1" si="179"/>
        <v/>
      </c>
      <c r="E1599" s="192" t="str">
        <f t="shared" ca="1" si="180"/>
        <v/>
      </c>
      <c r="F1599" s="193" t="str">
        <f t="shared" ca="1" si="181"/>
        <v/>
      </c>
      <c r="G1599" s="80" t="str">
        <f ca="1">IFERROR(IF(AND(ABS(SUMIFS(D$2:D1599,J$2:J1599,J1599)-SUMIFS(E$2:E1599,J$2:J1599,J1599)+VLOOKUP(J1599,Master!B$1:F$101,5,FALSE))&gt;1000,CD&lt;&gt;PD),"XXXXX",IFERROR(SUMIFS(D$2:D1599,J$2:J1599,J1599)-SUMIFS(E$2:E1599,J$2:J1599,J1599)+VLOOKUP(J1599,Master!B$1:F$101,5,FALSE),IF(H1599&gt;EOF,"","Balance"))),IF(H1599&gt;EOF,"","Balance"))</f>
        <v/>
      </c>
      <c r="H1599" s="265" t="str">
        <f ca="1">IFERROR(IF(COUNTIF(H$2:H1598,H1598)&gt;VLOOKUP(H1598,LC,2,FALSE),H1598+1,H1598),"")</f>
        <v/>
      </c>
      <c r="I1599" s="265" t="str">
        <f ca="1">IFERROR(VLOOKUP(H1599,IF(H1599=H1598,INDIRECT("JournalEntry!"&amp;JournalEntry!D$2214&amp;I1598+1&amp;JournalEntry!L$2214),INDIRECT("JournalEntry!"&amp;JournalEntry!C$2214)),2,FALSE),"")</f>
        <v/>
      </c>
      <c r="J1599" s="191" t="str">
        <f t="shared" ca="1" si="175"/>
        <v/>
      </c>
    </row>
    <row r="1600" spans="1:10">
      <c r="A1600" s="205" t="str">
        <f t="shared" ca="1" si="176"/>
        <v/>
      </c>
      <c r="B1600" s="203" t="str">
        <f t="shared" ca="1" si="177"/>
        <v/>
      </c>
      <c r="C1600" s="192" t="str">
        <f t="shared" ca="1" si="178"/>
        <v/>
      </c>
      <c r="D1600" s="192" t="str">
        <f t="shared" ca="1" si="179"/>
        <v/>
      </c>
      <c r="E1600" s="192" t="str">
        <f t="shared" ca="1" si="180"/>
        <v/>
      </c>
      <c r="F1600" s="193" t="str">
        <f t="shared" ca="1" si="181"/>
        <v/>
      </c>
      <c r="G1600" s="80" t="str">
        <f ca="1">IFERROR(IF(AND(ABS(SUMIFS(D$2:D1600,J$2:J1600,J1600)-SUMIFS(E$2:E1600,J$2:J1600,J1600)+VLOOKUP(J1600,Master!B$1:F$101,5,FALSE))&gt;1000,CD&lt;&gt;PD),"XXXXX",IFERROR(SUMIFS(D$2:D1600,J$2:J1600,J1600)-SUMIFS(E$2:E1600,J$2:J1600,J1600)+VLOOKUP(J1600,Master!B$1:F$101,5,FALSE),IF(H1600&gt;EOF,"","Balance"))),IF(H1600&gt;EOF,"","Balance"))</f>
        <v/>
      </c>
      <c r="H1600" s="265" t="str">
        <f ca="1">IFERROR(IF(COUNTIF(H$2:H1599,H1599)&gt;VLOOKUP(H1599,LC,2,FALSE),H1599+1,H1599),"")</f>
        <v/>
      </c>
      <c r="I1600" s="265" t="str">
        <f ca="1">IFERROR(VLOOKUP(H1600,IF(H1600=H1599,INDIRECT("JournalEntry!"&amp;JournalEntry!D$2214&amp;I1599+1&amp;JournalEntry!L$2214),INDIRECT("JournalEntry!"&amp;JournalEntry!C$2214)),2,FALSE),"")</f>
        <v/>
      </c>
      <c r="J1600" s="191" t="str">
        <f t="shared" ca="1" si="175"/>
        <v/>
      </c>
    </row>
    <row r="1601" spans="1:10">
      <c r="A1601" s="205" t="str">
        <f t="shared" ca="1" si="176"/>
        <v/>
      </c>
      <c r="B1601" s="203" t="str">
        <f t="shared" ca="1" si="177"/>
        <v/>
      </c>
      <c r="C1601" s="192" t="str">
        <f t="shared" ca="1" si="178"/>
        <v/>
      </c>
      <c r="D1601" s="192" t="str">
        <f t="shared" ca="1" si="179"/>
        <v/>
      </c>
      <c r="E1601" s="192" t="str">
        <f t="shared" ca="1" si="180"/>
        <v/>
      </c>
      <c r="F1601" s="193" t="str">
        <f t="shared" ca="1" si="181"/>
        <v/>
      </c>
      <c r="G1601" s="80" t="str">
        <f ca="1">IFERROR(IF(AND(ABS(SUMIFS(D$2:D1601,J$2:J1601,J1601)-SUMIFS(E$2:E1601,J$2:J1601,J1601)+VLOOKUP(J1601,Master!B$1:F$101,5,FALSE))&gt;1000,CD&lt;&gt;PD),"XXXXX",IFERROR(SUMIFS(D$2:D1601,J$2:J1601,J1601)-SUMIFS(E$2:E1601,J$2:J1601,J1601)+VLOOKUP(J1601,Master!B$1:F$101,5,FALSE),IF(H1601&gt;EOF,"","Balance"))),IF(H1601&gt;EOF,"","Balance"))</f>
        <v/>
      </c>
      <c r="H1601" s="265" t="str">
        <f ca="1">IFERROR(IF(COUNTIF(H$2:H1600,H1600)&gt;VLOOKUP(H1600,LC,2,FALSE),H1600+1,H1600),"")</f>
        <v/>
      </c>
      <c r="I1601" s="265" t="str">
        <f ca="1">IFERROR(VLOOKUP(H1601,IF(H1601=H1600,INDIRECT("JournalEntry!"&amp;JournalEntry!D$2214&amp;I1600+1&amp;JournalEntry!L$2214),INDIRECT("JournalEntry!"&amp;JournalEntry!C$2214)),2,FALSE),"")</f>
        <v/>
      </c>
      <c r="J1601" s="191" t="str">
        <f t="shared" ca="1" si="175"/>
        <v/>
      </c>
    </row>
    <row r="1602" spans="1:10">
      <c r="A1602" s="205" t="str">
        <f t="shared" ca="1" si="176"/>
        <v/>
      </c>
      <c r="B1602" s="203" t="str">
        <f t="shared" ca="1" si="177"/>
        <v/>
      </c>
      <c r="C1602" s="192" t="str">
        <f t="shared" ca="1" si="178"/>
        <v/>
      </c>
      <c r="D1602" s="192" t="str">
        <f t="shared" ca="1" si="179"/>
        <v/>
      </c>
      <c r="E1602" s="192" t="str">
        <f t="shared" ca="1" si="180"/>
        <v/>
      </c>
      <c r="F1602" s="193" t="str">
        <f t="shared" ca="1" si="181"/>
        <v/>
      </c>
      <c r="G1602" s="80" t="str">
        <f ca="1">IFERROR(IF(AND(ABS(SUMIFS(D$2:D1602,J$2:J1602,J1602)-SUMIFS(E$2:E1602,J$2:J1602,J1602)+VLOOKUP(J1602,Master!B$1:F$101,5,FALSE))&gt;1000,CD&lt;&gt;PD),"XXXXX",IFERROR(SUMIFS(D$2:D1602,J$2:J1602,J1602)-SUMIFS(E$2:E1602,J$2:J1602,J1602)+VLOOKUP(J1602,Master!B$1:F$101,5,FALSE),IF(H1602&gt;EOF,"","Balance"))),IF(H1602&gt;EOF,"","Balance"))</f>
        <v/>
      </c>
      <c r="H1602" s="265" t="str">
        <f ca="1">IFERROR(IF(COUNTIF(H$2:H1601,H1601)&gt;VLOOKUP(H1601,LC,2,FALSE),H1601+1,H1601),"")</f>
        <v/>
      </c>
      <c r="I1602" s="265" t="str">
        <f ca="1">IFERROR(VLOOKUP(H1602,IF(H1602=H1601,INDIRECT("JournalEntry!"&amp;JournalEntry!D$2214&amp;I1601+1&amp;JournalEntry!L$2214),INDIRECT("JournalEntry!"&amp;JournalEntry!C$2214)),2,FALSE),"")</f>
        <v/>
      </c>
      <c r="J1602" s="191" t="str">
        <f t="shared" ref="J1602:J1665" ca="1" si="182">IFERROR(INDIRECT("JournalEntry!c"&amp;I1602),IF(H1602&gt;EOF,"","Ledger"))</f>
        <v/>
      </c>
    </row>
    <row r="1603" spans="1:10">
      <c r="A1603" s="205" t="str">
        <f t="shared" ca="1" si="176"/>
        <v/>
      </c>
      <c r="B1603" s="203" t="str">
        <f t="shared" ca="1" si="177"/>
        <v/>
      </c>
      <c r="C1603" s="192" t="str">
        <f t="shared" ca="1" si="178"/>
        <v/>
      </c>
      <c r="D1603" s="192" t="str">
        <f t="shared" ca="1" si="179"/>
        <v/>
      </c>
      <c r="E1603" s="192" t="str">
        <f t="shared" ca="1" si="180"/>
        <v/>
      </c>
      <c r="F1603" s="193" t="str">
        <f t="shared" ca="1" si="181"/>
        <v/>
      </c>
      <c r="G1603" s="80" t="str">
        <f ca="1">IFERROR(IF(AND(ABS(SUMIFS(D$2:D1603,J$2:J1603,J1603)-SUMIFS(E$2:E1603,J$2:J1603,J1603)+VLOOKUP(J1603,Master!B$1:F$101,5,FALSE))&gt;1000,CD&lt;&gt;PD),"XXXXX",IFERROR(SUMIFS(D$2:D1603,J$2:J1603,J1603)-SUMIFS(E$2:E1603,J$2:J1603,J1603)+VLOOKUP(J1603,Master!B$1:F$101,5,FALSE),IF(H1603&gt;EOF,"","Balance"))),IF(H1603&gt;EOF,"","Balance"))</f>
        <v/>
      </c>
      <c r="H1603" s="265" t="str">
        <f ca="1">IFERROR(IF(COUNTIF(H$2:H1602,H1602)&gt;VLOOKUP(H1602,LC,2,FALSE),H1602+1,H1602),"")</f>
        <v/>
      </c>
      <c r="I1603" s="265" t="str">
        <f ca="1">IFERROR(VLOOKUP(H1603,IF(H1603=H1602,INDIRECT("JournalEntry!"&amp;JournalEntry!D$2214&amp;I1602+1&amp;JournalEntry!L$2214),INDIRECT("JournalEntry!"&amp;JournalEntry!C$2214)),2,FALSE),"")</f>
        <v/>
      </c>
      <c r="J1603" s="191" t="str">
        <f t="shared" ca="1" si="182"/>
        <v/>
      </c>
    </row>
    <row r="1604" spans="1:10">
      <c r="A1604" s="205" t="str">
        <f t="shared" ca="1" si="176"/>
        <v/>
      </c>
      <c r="B1604" s="203" t="str">
        <f t="shared" ca="1" si="177"/>
        <v/>
      </c>
      <c r="C1604" s="192" t="str">
        <f t="shared" ca="1" si="178"/>
        <v/>
      </c>
      <c r="D1604" s="192" t="str">
        <f t="shared" ca="1" si="179"/>
        <v/>
      </c>
      <c r="E1604" s="192" t="str">
        <f t="shared" ca="1" si="180"/>
        <v/>
      </c>
      <c r="F1604" s="193" t="str">
        <f t="shared" ca="1" si="181"/>
        <v/>
      </c>
      <c r="G1604" s="80" t="str">
        <f ca="1">IFERROR(IF(AND(ABS(SUMIFS(D$2:D1604,J$2:J1604,J1604)-SUMIFS(E$2:E1604,J$2:J1604,J1604)+VLOOKUP(J1604,Master!B$1:F$101,5,FALSE))&gt;1000,CD&lt;&gt;PD),"XXXXX",IFERROR(SUMIFS(D$2:D1604,J$2:J1604,J1604)-SUMIFS(E$2:E1604,J$2:J1604,J1604)+VLOOKUP(J1604,Master!B$1:F$101,5,FALSE),IF(H1604&gt;EOF,"","Balance"))),IF(H1604&gt;EOF,"","Balance"))</f>
        <v/>
      </c>
      <c r="H1604" s="265" t="str">
        <f ca="1">IFERROR(IF(COUNTIF(H$2:H1603,H1603)&gt;VLOOKUP(H1603,LC,2,FALSE),H1603+1,H1603),"")</f>
        <v/>
      </c>
      <c r="I1604" s="265" t="str">
        <f ca="1">IFERROR(VLOOKUP(H1604,IF(H1604=H1603,INDIRECT("JournalEntry!"&amp;JournalEntry!D$2214&amp;I1603+1&amp;JournalEntry!L$2214),INDIRECT("JournalEntry!"&amp;JournalEntry!C$2214)),2,FALSE),"")</f>
        <v/>
      </c>
      <c r="J1604" s="191" t="str">
        <f t="shared" ca="1" si="182"/>
        <v/>
      </c>
    </row>
    <row r="1605" spans="1:10">
      <c r="A1605" s="205" t="str">
        <f t="shared" ca="1" si="176"/>
        <v/>
      </c>
      <c r="B1605" s="203" t="str">
        <f t="shared" ca="1" si="177"/>
        <v/>
      </c>
      <c r="C1605" s="192" t="str">
        <f t="shared" ca="1" si="178"/>
        <v/>
      </c>
      <c r="D1605" s="192" t="str">
        <f t="shared" ca="1" si="179"/>
        <v/>
      </c>
      <c r="E1605" s="192" t="str">
        <f t="shared" ca="1" si="180"/>
        <v/>
      </c>
      <c r="F1605" s="193" t="str">
        <f t="shared" ca="1" si="181"/>
        <v/>
      </c>
      <c r="G1605" s="80" t="str">
        <f ca="1">IFERROR(IF(AND(ABS(SUMIFS(D$2:D1605,J$2:J1605,J1605)-SUMIFS(E$2:E1605,J$2:J1605,J1605)+VLOOKUP(J1605,Master!B$1:F$101,5,FALSE))&gt;1000,CD&lt;&gt;PD),"XXXXX",IFERROR(SUMIFS(D$2:D1605,J$2:J1605,J1605)-SUMIFS(E$2:E1605,J$2:J1605,J1605)+VLOOKUP(J1605,Master!B$1:F$101,5,FALSE),IF(H1605&gt;EOF,"","Balance"))),IF(H1605&gt;EOF,"","Balance"))</f>
        <v/>
      </c>
      <c r="H1605" s="265" t="str">
        <f ca="1">IFERROR(IF(COUNTIF(H$2:H1604,H1604)&gt;VLOOKUP(H1604,LC,2,FALSE),H1604+1,H1604),"")</f>
        <v/>
      </c>
      <c r="I1605" s="265" t="str">
        <f ca="1">IFERROR(VLOOKUP(H1605,IF(H1605=H1604,INDIRECT("JournalEntry!"&amp;JournalEntry!D$2214&amp;I1604+1&amp;JournalEntry!L$2214),INDIRECT("JournalEntry!"&amp;JournalEntry!C$2214)),2,FALSE),"")</f>
        <v/>
      </c>
      <c r="J1605" s="191" t="str">
        <f t="shared" ca="1" si="182"/>
        <v/>
      </c>
    </row>
    <row r="1606" spans="1:10">
      <c r="A1606" s="205" t="str">
        <f t="shared" ca="1" si="176"/>
        <v/>
      </c>
      <c r="B1606" s="203" t="str">
        <f t="shared" ca="1" si="177"/>
        <v/>
      </c>
      <c r="C1606" s="192" t="str">
        <f t="shared" ca="1" si="178"/>
        <v/>
      </c>
      <c r="D1606" s="192" t="str">
        <f t="shared" ca="1" si="179"/>
        <v/>
      </c>
      <c r="E1606" s="192" t="str">
        <f t="shared" ca="1" si="180"/>
        <v/>
      </c>
      <c r="F1606" s="193" t="str">
        <f t="shared" ca="1" si="181"/>
        <v/>
      </c>
      <c r="G1606" s="80" t="str">
        <f ca="1">IFERROR(IF(AND(ABS(SUMIFS(D$2:D1606,J$2:J1606,J1606)-SUMIFS(E$2:E1606,J$2:J1606,J1606)+VLOOKUP(J1606,Master!B$1:F$101,5,FALSE))&gt;1000,CD&lt;&gt;PD),"XXXXX",IFERROR(SUMIFS(D$2:D1606,J$2:J1606,J1606)-SUMIFS(E$2:E1606,J$2:J1606,J1606)+VLOOKUP(J1606,Master!B$1:F$101,5,FALSE),IF(H1606&gt;EOF,"","Balance"))),IF(H1606&gt;EOF,"","Balance"))</f>
        <v/>
      </c>
      <c r="H1606" s="265" t="str">
        <f ca="1">IFERROR(IF(COUNTIF(H$2:H1605,H1605)&gt;VLOOKUP(H1605,LC,2,FALSE),H1605+1,H1605),"")</f>
        <v/>
      </c>
      <c r="I1606" s="265" t="str">
        <f ca="1">IFERROR(VLOOKUP(H1606,IF(H1606=H1605,INDIRECT("JournalEntry!"&amp;JournalEntry!D$2214&amp;I1605+1&amp;JournalEntry!L$2214),INDIRECT("JournalEntry!"&amp;JournalEntry!C$2214)),2,FALSE),"")</f>
        <v/>
      </c>
      <c r="J1606" s="191" t="str">
        <f t="shared" ca="1" si="182"/>
        <v/>
      </c>
    </row>
    <row r="1607" spans="1:10">
      <c r="A1607" s="205" t="str">
        <f t="shared" ca="1" si="176"/>
        <v/>
      </c>
      <c r="B1607" s="203" t="str">
        <f t="shared" ca="1" si="177"/>
        <v/>
      </c>
      <c r="C1607" s="192" t="str">
        <f t="shared" ca="1" si="178"/>
        <v/>
      </c>
      <c r="D1607" s="192" t="str">
        <f t="shared" ca="1" si="179"/>
        <v/>
      </c>
      <c r="E1607" s="192" t="str">
        <f t="shared" ca="1" si="180"/>
        <v/>
      </c>
      <c r="F1607" s="193" t="str">
        <f t="shared" ca="1" si="181"/>
        <v/>
      </c>
      <c r="G1607" s="80" t="str">
        <f ca="1">IFERROR(IF(AND(ABS(SUMIFS(D$2:D1607,J$2:J1607,J1607)-SUMIFS(E$2:E1607,J$2:J1607,J1607)+VLOOKUP(J1607,Master!B$1:F$101,5,FALSE))&gt;1000,CD&lt;&gt;PD),"XXXXX",IFERROR(SUMIFS(D$2:D1607,J$2:J1607,J1607)-SUMIFS(E$2:E1607,J$2:J1607,J1607)+VLOOKUP(J1607,Master!B$1:F$101,5,FALSE),IF(H1607&gt;EOF,"","Balance"))),IF(H1607&gt;EOF,"","Balance"))</f>
        <v/>
      </c>
      <c r="H1607" s="265" t="str">
        <f ca="1">IFERROR(IF(COUNTIF(H$2:H1606,H1606)&gt;VLOOKUP(H1606,LC,2,FALSE),H1606+1,H1606),"")</f>
        <v/>
      </c>
      <c r="I1607" s="265" t="str">
        <f ca="1">IFERROR(VLOOKUP(H1607,IF(H1607=H1606,INDIRECT("JournalEntry!"&amp;JournalEntry!D$2214&amp;I1606+1&amp;JournalEntry!L$2214),INDIRECT("JournalEntry!"&amp;JournalEntry!C$2214)),2,FALSE),"")</f>
        <v/>
      </c>
      <c r="J1607" s="191" t="str">
        <f t="shared" ca="1" si="182"/>
        <v/>
      </c>
    </row>
    <row r="1608" spans="1:10">
      <c r="A1608" s="205" t="str">
        <f t="shared" ca="1" si="176"/>
        <v/>
      </c>
      <c r="B1608" s="203" t="str">
        <f t="shared" ca="1" si="177"/>
        <v/>
      </c>
      <c r="C1608" s="192" t="str">
        <f t="shared" ca="1" si="178"/>
        <v/>
      </c>
      <c r="D1608" s="192" t="str">
        <f t="shared" ca="1" si="179"/>
        <v/>
      </c>
      <c r="E1608" s="192" t="str">
        <f t="shared" ca="1" si="180"/>
        <v/>
      </c>
      <c r="F1608" s="193" t="str">
        <f t="shared" ca="1" si="181"/>
        <v/>
      </c>
      <c r="G1608" s="80" t="str">
        <f ca="1">IFERROR(IF(AND(ABS(SUMIFS(D$2:D1608,J$2:J1608,J1608)-SUMIFS(E$2:E1608,J$2:J1608,J1608)+VLOOKUP(J1608,Master!B$1:F$101,5,FALSE))&gt;1000,CD&lt;&gt;PD),"XXXXX",IFERROR(SUMIFS(D$2:D1608,J$2:J1608,J1608)-SUMIFS(E$2:E1608,J$2:J1608,J1608)+VLOOKUP(J1608,Master!B$1:F$101,5,FALSE),IF(H1608&gt;EOF,"","Balance"))),IF(H1608&gt;EOF,"","Balance"))</f>
        <v/>
      </c>
      <c r="H1608" s="265" t="str">
        <f ca="1">IFERROR(IF(COUNTIF(H$2:H1607,H1607)&gt;VLOOKUP(H1607,LC,2,FALSE),H1607+1,H1607),"")</f>
        <v/>
      </c>
      <c r="I1608" s="265" t="str">
        <f ca="1">IFERROR(VLOOKUP(H1608,IF(H1608=H1607,INDIRECT("JournalEntry!"&amp;JournalEntry!D$2214&amp;I1607+1&amp;JournalEntry!L$2214),INDIRECT("JournalEntry!"&amp;JournalEntry!C$2214)),2,FALSE),"")</f>
        <v/>
      </c>
      <c r="J1608" s="191" t="str">
        <f t="shared" ca="1" si="182"/>
        <v/>
      </c>
    </row>
    <row r="1609" spans="1:10">
      <c r="A1609" s="205" t="str">
        <f t="shared" ca="1" si="176"/>
        <v/>
      </c>
      <c r="B1609" s="203" t="str">
        <f t="shared" ca="1" si="177"/>
        <v/>
      </c>
      <c r="C1609" s="192" t="str">
        <f t="shared" ca="1" si="178"/>
        <v/>
      </c>
      <c r="D1609" s="192" t="str">
        <f t="shared" ca="1" si="179"/>
        <v/>
      </c>
      <c r="E1609" s="192" t="str">
        <f t="shared" ca="1" si="180"/>
        <v/>
      </c>
      <c r="F1609" s="193" t="str">
        <f t="shared" ca="1" si="181"/>
        <v/>
      </c>
      <c r="G1609" s="80" t="str">
        <f ca="1">IFERROR(IF(AND(ABS(SUMIFS(D$2:D1609,J$2:J1609,J1609)-SUMIFS(E$2:E1609,J$2:J1609,J1609)+VLOOKUP(J1609,Master!B$1:F$101,5,FALSE))&gt;1000,CD&lt;&gt;PD),"XXXXX",IFERROR(SUMIFS(D$2:D1609,J$2:J1609,J1609)-SUMIFS(E$2:E1609,J$2:J1609,J1609)+VLOOKUP(J1609,Master!B$1:F$101,5,FALSE),IF(H1609&gt;EOF,"","Balance"))),IF(H1609&gt;EOF,"","Balance"))</f>
        <v/>
      </c>
      <c r="H1609" s="265" t="str">
        <f ca="1">IFERROR(IF(COUNTIF(H$2:H1608,H1608)&gt;VLOOKUP(H1608,LC,2,FALSE),H1608+1,H1608),"")</f>
        <v/>
      </c>
      <c r="I1609" s="265" t="str">
        <f ca="1">IFERROR(VLOOKUP(H1609,IF(H1609=H1608,INDIRECT("JournalEntry!"&amp;JournalEntry!D$2214&amp;I1608+1&amp;JournalEntry!L$2214),INDIRECT("JournalEntry!"&amp;JournalEntry!C$2214)),2,FALSE),"")</f>
        <v/>
      </c>
      <c r="J1609" s="191" t="str">
        <f t="shared" ca="1" si="182"/>
        <v/>
      </c>
    </row>
    <row r="1610" spans="1:10">
      <c r="A1610" s="205" t="str">
        <f t="shared" ca="1" si="176"/>
        <v/>
      </c>
      <c r="B1610" s="203" t="str">
        <f t="shared" ca="1" si="177"/>
        <v/>
      </c>
      <c r="C1610" s="192" t="str">
        <f t="shared" ca="1" si="178"/>
        <v/>
      </c>
      <c r="D1610" s="192" t="str">
        <f t="shared" ca="1" si="179"/>
        <v/>
      </c>
      <c r="E1610" s="192" t="str">
        <f t="shared" ca="1" si="180"/>
        <v/>
      </c>
      <c r="F1610" s="193" t="str">
        <f t="shared" ca="1" si="181"/>
        <v/>
      </c>
      <c r="G1610" s="80" t="str">
        <f ca="1">IFERROR(IF(AND(ABS(SUMIFS(D$2:D1610,J$2:J1610,J1610)-SUMIFS(E$2:E1610,J$2:J1610,J1610)+VLOOKUP(J1610,Master!B$1:F$101,5,FALSE))&gt;1000,CD&lt;&gt;PD),"XXXXX",IFERROR(SUMIFS(D$2:D1610,J$2:J1610,J1610)-SUMIFS(E$2:E1610,J$2:J1610,J1610)+VLOOKUP(J1610,Master!B$1:F$101,5,FALSE),IF(H1610&gt;EOF,"","Balance"))),IF(H1610&gt;EOF,"","Balance"))</f>
        <v/>
      </c>
      <c r="H1610" s="265" t="str">
        <f ca="1">IFERROR(IF(COUNTIF(H$2:H1609,H1609)&gt;VLOOKUP(H1609,LC,2,FALSE),H1609+1,H1609),"")</f>
        <v/>
      </c>
      <c r="I1610" s="265" t="str">
        <f ca="1">IFERROR(VLOOKUP(H1610,IF(H1610=H1609,INDIRECT("JournalEntry!"&amp;JournalEntry!D$2214&amp;I1609+1&amp;JournalEntry!L$2214),INDIRECT("JournalEntry!"&amp;JournalEntry!C$2214)),2,FALSE),"")</f>
        <v/>
      </c>
      <c r="J1610" s="191" t="str">
        <f t="shared" ca="1" si="182"/>
        <v/>
      </c>
    </row>
    <row r="1611" spans="1:10">
      <c r="A1611" s="205" t="str">
        <f t="shared" ca="1" si="176"/>
        <v/>
      </c>
      <c r="B1611" s="203" t="str">
        <f t="shared" ca="1" si="177"/>
        <v/>
      </c>
      <c r="C1611" s="192" t="str">
        <f t="shared" ca="1" si="178"/>
        <v/>
      </c>
      <c r="D1611" s="192" t="str">
        <f t="shared" ca="1" si="179"/>
        <v/>
      </c>
      <c r="E1611" s="192" t="str">
        <f t="shared" ca="1" si="180"/>
        <v/>
      </c>
      <c r="F1611" s="193" t="str">
        <f t="shared" ca="1" si="181"/>
        <v/>
      </c>
      <c r="G1611" s="80" t="str">
        <f ca="1">IFERROR(IF(AND(ABS(SUMIFS(D$2:D1611,J$2:J1611,J1611)-SUMIFS(E$2:E1611,J$2:J1611,J1611)+VLOOKUP(J1611,Master!B$1:F$101,5,FALSE))&gt;1000,CD&lt;&gt;PD),"XXXXX",IFERROR(SUMIFS(D$2:D1611,J$2:J1611,J1611)-SUMIFS(E$2:E1611,J$2:J1611,J1611)+VLOOKUP(J1611,Master!B$1:F$101,5,FALSE),IF(H1611&gt;EOF,"","Balance"))),IF(H1611&gt;EOF,"","Balance"))</f>
        <v/>
      </c>
      <c r="H1611" s="265" t="str">
        <f ca="1">IFERROR(IF(COUNTIF(H$2:H1610,H1610)&gt;VLOOKUP(H1610,LC,2,FALSE),H1610+1,H1610),"")</f>
        <v/>
      </c>
      <c r="I1611" s="265" t="str">
        <f ca="1">IFERROR(VLOOKUP(H1611,IF(H1611=H1610,INDIRECT("JournalEntry!"&amp;JournalEntry!D$2214&amp;I1610+1&amp;JournalEntry!L$2214),INDIRECT("JournalEntry!"&amp;JournalEntry!C$2214)),2,FALSE),"")</f>
        <v/>
      </c>
      <c r="J1611" s="191" t="str">
        <f t="shared" ca="1" si="182"/>
        <v/>
      </c>
    </row>
    <row r="1612" spans="1:10">
      <c r="A1612" s="205" t="str">
        <f t="shared" ca="1" si="176"/>
        <v/>
      </c>
      <c r="B1612" s="203" t="str">
        <f t="shared" ca="1" si="177"/>
        <v/>
      </c>
      <c r="C1612" s="192" t="str">
        <f t="shared" ca="1" si="178"/>
        <v/>
      </c>
      <c r="D1612" s="192" t="str">
        <f t="shared" ca="1" si="179"/>
        <v/>
      </c>
      <c r="E1612" s="192" t="str">
        <f t="shared" ca="1" si="180"/>
        <v/>
      </c>
      <c r="F1612" s="193" t="str">
        <f t="shared" ca="1" si="181"/>
        <v/>
      </c>
      <c r="G1612" s="80" t="str">
        <f ca="1">IFERROR(IF(AND(ABS(SUMIFS(D$2:D1612,J$2:J1612,J1612)-SUMIFS(E$2:E1612,J$2:J1612,J1612)+VLOOKUP(J1612,Master!B$1:F$101,5,FALSE))&gt;1000,CD&lt;&gt;PD),"XXXXX",IFERROR(SUMIFS(D$2:D1612,J$2:J1612,J1612)-SUMIFS(E$2:E1612,J$2:J1612,J1612)+VLOOKUP(J1612,Master!B$1:F$101,5,FALSE),IF(H1612&gt;EOF,"","Balance"))),IF(H1612&gt;EOF,"","Balance"))</f>
        <v/>
      </c>
      <c r="H1612" s="265" t="str">
        <f ca="1">IFERROR(IF(COUNTIF(H$2:H1611,H1611)&gt;VLOOKUP(H1611,LC,2,FALSE),H1611+1,H1611),"")</f>
        <v/>
      </c>
      <c r="I1612" s="265" t="str">
        <f ca="1">IFERROR(VLOOKUP(H1612,IF(H1612=H1611,INDIRECT("JournalEntry!"&amp;JournalEntry!D$2214&amp;I1611+1&amp;JournalEntry!L$2214),INDIRECT("JournalEntry!"&amp;JournalEntry!C$2214)),2,FALSE),"")</f>
        <v/>
      </c>
      <c r="J1612" s="191" t="str">
        <f t="shared" ca="1" si="182"/>
        <v/>
      </c>
    </row>
    <row r="1613" spans="1:10">
      <c r="A1613" s="205" t="str">
        <f t="shared" ca="1" si="176"/>
        <v/>
      </c>
      <c r="B1613" s="203" t="str">
        <f t="shared" ca="1" si="177"/>
        <v/>
      </c>
      <c r="C1613" s="192" t="str">
        <f t="shared" ca="1" si="178"/>
        <v/>
      </c>
      <c r="D1613" s="192" t="str">
        <f t="shared" ca="1" si="179"/>
        <v/>
      </c>
      <c r="E1613" s="192" t="str">
        <f t="shared" ca="1" si="180"/>
        <v/>
      </c>
      <c r="F1613" s="193" t="str">
        <f t="shared" ca="1" si="181"/>
        <v/>
      </c>
      <c r="G1613" s="80" t="str">
        <f ca="1">IFERROR(IF(AND(ABS(SUMIFS(D$2:D1613,J$2:J1613,J1613)-SUMIFS(E$2:E1613,J$2:J1613,J1613)+VLOOKUP(J1613,Master!B$1:F$101,5,FALSE))&gt;1000,CD&lt;&gt;PD),"XXXXX",IFERROR(SUMIFS(D$2:D1613,J$2:J1613,J1613)-SUMIFS(E$2:E1613,J$2:J1613,J1613)+VLOOKUP(J1613,Master!B$1:F$101,5,FALSE),IF(H1613&gt;EOF,"","Balance"))),IF(H1613&gt;EOF,"","Balance"))</f>
        <v/>
      </c>
      <c r="H1613" s="265" t="str">
        <f ca="1">IFERROR(IF(COUNTIF(H$2:H1612,H1612)&gt;VLOOKUP(H1612,LC,2,FALSE),H1612+1,H1612),"")</f>
        <v/>
      </c>
      <c r="I1613" s="265" t="str">
        <f ca="1">IFERROR(VLOOKUP(H1613,IF(H1613=H1612,INDIRECT("JournalEntry!"&amp;JournalEntry!D$2214&amp;I1612+1&amp;JournalEntry!L$2214),INDIRECT("JournalEntry!"&amp;JournalEntry!C$2214)),2,FALSE),"")</f>
        <v/>
      </c>
      <c r="J1613" s="191" t="str">
        <f t="shared" ca="1" si="182"/>
        <v/>
      </c>
    </row>
    <row r="1614" spans="1:10">
      <c r="A1614" s="205" t="str">
        <f t="shared" ca="1" si="176"/>
        <v/>
      </c>
      <c r="B1614" s="203" t="str">
        <f t="shared" ca="1" si="177"/>
        <v/>
      </c>
      <c r="C1614" s="192" t="str">
        <f t="shared" ca="1" si="178"/>
        <v/>
      </c>
      <c r="D1614" s="192" t="str">
        <f t="shared" ca="1" si="179"/>
        <v/>
      </c>
      <c r="E1614" s="192" t="str">
        <f t="shared" ca="1" si="180"/>
        <v/>
      </c>
      <c r="F1614" s="193" t="str">
        <f t="shared" ca="1" si="181"/>
        <v/>
      </c>
      <c r="G1614" s="80" t="str">
        <f ca="1">IFERROR(IF(AND(ABS(SUMIFS(D$2:D1614,J$2:J1614,J1614)-SUMIFS(E$2:E1614,J$2:J1614,J1614)+VLOOKUP(J1614,Master!B$1:F$101,5,FALSE))&gt;1000,CD&lt;&gt;PD),"XXXXX",IFERROR(SUMIFS(D$2:D1614,J$2:J1614,J1614)-SUMIFS(E$2:E1614,J$2:J1614,J1614)+VLOOKUP(J1614,Master!B$1:F$101,5,FALSE),IF(H1614&gt;EOF,"","Balance"))),IF(H1614&gt;EOF,"","Balance"))</f>
        <v/>
      </c>
      <c r="H1614" s="265" t="str">
        <f ca="1">IFERROR(IF(COUNTIF(H$2:H1613,H1613)&gt;VLOOKUP(H1613,LC,2,FALSE),H1613+1,H1613),"")</f>
        <v/>
      </c>
      <c r="I1614" s="265" t="str">
        <f ca="1">IFERROR(VLOOKUP(H1614,IF(H1614=H1613,INDIRECT("JournalEntry!"&amp;JournalEntry!D$2214&amp;I1613+1&amp;JournalEntry!L$2214),INDIRECT("JournalEntry!"&amp;JournalEntry!C$2214)),2,FALSE),"")</f>
        <v/>
      </c>
      <c r="J1614" s="191" t="str">
        <f t="shared" ca="1" si="182"/>
        <v/>
      </c>
    </row>
    <row r="1615" spans="1:10">
      <c r="A1615" s="205" t="str">
        <f t="shared" ca="1" si="176"/>
        <v/>
      </c>
      <c r="B1615" s="203" t="str">
        <f t="shared" ca="1" si="177"/>
        <v/>
      </c>
      <c r="C1615" s="192" t="str">
        <f t="shared" ca="1" si="178"/>
        <v/>
      </c>
      <c r="D1615" s="192" t="str">
        <f t="shared" ca="1" si="179"/>
        <v/>
      </c>
      <c r="E1615" s="192" t="str">
        <f t="shared" ca="1" si="180"/>
        <v/>
      </c>
      <c r="F1615" s="193" t="str">
        <f t="shared" ca="1" si="181"/>
        <v/>
      </c>
      <c r="G1615" s="80" t="str">
        <f ca="1">IFERROR(IF(AND(ABS(SUMIFS(D$2:D1615,J$2:J1615,J1615)-SUMIFS(E$2:E1615,J$2:J1615,J1615)+VLOOKUP(J1615,Master!B$1:F$101,5,FALSE))&gt;1000,CD&lt;&gt;PD),"XXXXX",IFERROR(SUMIFS(D$2:D1615,J$2:J1615,J1615)-SUMIFS(E$2:E1615,J$2:J1615,J1615)+VLOOKUP(J1615,Master!B$1:F$101,5,FALSE),IF(H1615&gt;EOF,"","Balance"))),IF(H1615&gt;EOF,"","Balance"))</f>
        <v/>
      </c>
      <c r="H1615" s="265" t="str">
        <f ca="1">IFERROR(IF(COUNTIF(H$2:H1614,H1614)&gt;VLOOKUP(H1614,LC,2,FALSE),H1614+1,H1614),"")</f>
        <v/>
      </c>
      <c r="I1615" s="265" t="str">
        <f ca="1">IFERROR(VLOOKUP(H1615,IF(H1615=H1614,INDIRECT("JournalEntry!"&amp;JournalEntry!D$2214&amp;I1614+1&amp;JournalEntry!L$2214),INDIRECT("JournalEntry!"&amp;JournalEntry!C$2214)),2,FALSE),"")</f>
        <v/>
      </c>
      <c r="J1615" s="191" t="str">
        <f t="shared" ca="1" si="182"/>
        <v/>
      </c>
    </row>
    <row r="1616" spans="1:10">
      <c r="A1616" s="205" t="str">
        <f t="shared" ca="1" si="176"/>
        <v/>
      </c>
      <c r="B1616" s="203" t="str">
        <f t="shared" ca="1" si="177"/>
        <v/>
      </c>
      <c r="C1616" s="192" t="str">
        <f t="shared" ca="1" si="178"/>
        <v/>
      </c>
      <c r="D1616" s="192" t="str">
        <f t="shared" ca="1" si="179"/>
        <v/>
      </c>
      <c r="E1616" s="192" t="str">
        <f t="shared" ca="1" si="180"/>
        <v/>
      </c>
      <c r="F1616" s="193" t="str">
        <f t="shared" ca="1" si="181"/>
        <v/>
      </c>
      <c r="G1616" s="80" t="str">
        <f ca="1">IFERROR(IF(AND(ABS(SUMIFS(D$2:D1616,J$2:J1616,J1616)-SUMIFS(E$2:E1616,J$2:J1616,J1616)+VLOOKUP(J1616,Master!B$1:F$101,5,FALSE))&gt;1000,CD&lt;&gt;PD),"XXXXX",IFERROR(SUMIFS(D$2:D1616,J$2:J1616,J1616)-SUMIFS(E$2:E1616,J$2:J1616,J1616)+VLOOKUP(J1616,Master!B$1:F$101,5,FALSE),IF(H1616&gt;EOF,"","Balance"))),IF(H1616&gt;EOF,"","Balance"))</f>
        <v/>
      </c>
      <c r="H1616" s="265" t="str">
        <f ca="1">IFERROR(IF(COUNTIF(H$2:H1615,H1615)&gt;VLOOKUP(H1615,LC,2,FALSE),H1615+1,H1615),"")</f>
        <v/>
      </c>
      <c r="I1616" s="265" t="str">
        <f ca="1">IFERROR(VLOOKUP(H1616,IF(H1616=H1615,INDIRECT("JournalEntry!"&amp;JournalEntry!D$2214&amp;I1615+1&amp;JournalEntry!L$2214),INDIRECT("JournalEntry!"&amp;JournalEntry!C$2214)),2,FALSE),"")</f>
        <v/>
      </c>
      <c r="J1616" s="191" t="str">
        <f t="shared" ca="1" si="182"/>
        <v/>
      </c>
    </row>
    <row r="1617" spans="1:10">
      <c r="A1617" s="205" t="str">
        <f t="shared" ca="1" si="176"/>
        <v/>
      </c>
      <c r="B1617" s="203" t="str">
        <f t="shared" ca="1" si="177"/>
        <v/>
      </c>
      <c r="C1617" s="192" t="str">
        <f t="shared" ca="1" si="178"/>
        <v/>
      </c>
      <c r="D1617" s="192" t="str">
        <f t="shared" ca="1" si="179"/>
        <v/>
      </c>
      <c r="E1617" s="192" t="str">
        <f t="shared" ca="1" si="180"/>
        <v/>
      </c>
      <c r="F1617" s="193" t="str">
        <f t="shared" ca="1" si="181"/>
        <v/>
      </c>
      <c r="G1617" s="80" t="str">
        <f ca="1">IFERROR(IF(AND(ABS(SUMIFS(D$2:D1617,J$2:J1617,J1617)-SUMIFS(E$2:E1617,J$2:J1617,J1617)+VLOOKUP(J1617,Master!B$1:F$101,5,FALSE))&gt;1000,CD&lt;&gt;PD),"XXXXX",IFERROR(SUMIFS(D$2:D1617,J$2:J1617,J1617)-SUMIFS(E$2:E1617,J$2:J1617,J1617)+VLOOKUP(J1617,Master!B$1:F$101,5,FALSE),IF(H1617&gt;EOF,"","Balance"))),IF(H1617&gt;EOF,"","Balance"))</f>
        <v/>
      </c>
      <c r="H1617" s="265" t="str">
        <f ca="1">IFERROR(IF(COUNTIF(H$2:H1616,H1616)&gt;VLOOKUP(H1616,LC,2,FALSE),H1616+1,H1616),"")</f>
        <v/>
      </c>
      <c r="I1617" s="265" t="str">
        <f ca="1">IFERROR(VLOOKUP(H1617,IF(H1617=H1616,INDIRECT("JournalEntry!"&amp;JournalEntry!D$2214&amp;I1616+1&amp;JournalEntry!L$2214),INDIRECT("JournalEntry!"&amp;JournalEntry!C$2214)),2,FALSE),"")</f>
        <v/>
      </c>
      <c r="J1617" s="191" t="str">
        <f t="shared" ca="1" si="182"/>
        <v/>
      </c>
    </row>
    <row r="1618" spans="1:10">
      <c r="A1618" s="205" t="str">
        <f t="shared" ca="1" si="176"/>
        <v/>
      </c>
      <c r="B1618" s="203" t="str">
        <f t="shared" ca="1" si="177"/>
        <v/>
      </c>
      <c r="C1618" s="192" t="str">
        <f t="shared" ca="1" si="178"/>
        <v/>
      </c>
      <c r="D1618" s="192" t="str">
        <f t="shared" ca="1" si="179"/>
        <v/>
      </c>
      <c r="E1618" s="192" t="str">
        <f t="shared" ca="1" si="180"/>
        <v/>
      </c>
      <c r="F1618" s="193" t="str">
        <f t="shared" ca="1" si="181"/>
        <v/>
      </c>
      <c r="G1618" s="80" t="str">
        <f ca="1">IFERROR(IF(AND(ABS(SUMIFS(D$2:D1618,J$2:J1618,J1618)-SUMIFS(E$2:E1618,J$2:J1618,J1618)+VLOOKUP(J1618,Master!B$1:F$101,5,FALSE))&gt;1000,CD&lt;&gt;PD),"XXXXX",IFERROR(SUMIFS(D$2:D1618,J$2:J1618,J1618)-SUMIFS(E$2:E1618,J$2:J1618,J1618)+VLOOKUP(J1618,Master!B$1:F$101,5,FALSE),IF(H1618&gt;EOF,"","Balance"))),IF(H1618&gt;EOF,"","Balance"))</f>
        <v/>
      </c>
      <c r="H1618" s="265" t="str">
        <f ca="1">IFERROR(IF(COUNTIF(H$2:H1617,H1617)&gt;VLOOKUP(H1617,LC,2,FALSE),H1617+1,H1617),"")</f>
        <v/>
      </c>
      <c r="I1618" s="265" t="str">
        <f ca="1">IFERROR(VLOOKUP(H1618,IF(H1618=H1617,INDIRECT("JournalEntry!"&amp;JournalEntry!D$2214&amp;I1617+1&amp;JournalEntry!L$2214),INDIRECT("JournalEntry!"&amp;JournalEntry!C$2214)),2,FALSE),"")</f>
        <v/>
      </c>
      <c r="J1618" s="191" t="str">
        <f t="shared" ca="1" si="182"/>
        <v/>
      </c>
    </row>
    <row r="1619" spans="1:10">
      <c r="A1619" s="205" t="str">
        <f t="shared" ca="1" si="176"/>
        <v/>
      </c>
      <c r="B1619" s="203" t="str">
        <f t="shared" ca="1" si="177"/>
        <v/>
      </c>
      <c r="C1619" s="192" t="str">
        <f t="shared" ca="1" si="178"/>
        <v/>
      </c>
      <c r="D1619" s="192" t="str">
        <f t="shared" ca="1" si="179"/>
        <v/>
      </c>
      <c r="E1619" s="192" t="str">
        <f t="shared" ca="1" si="180"/>
        <v/>
      </c>
      <c r="F1619" s="193" t="str">
        <f t="shared" ca="1" si="181"/>
        <v/>
      </c>
      <c r="G1619" s="80" t="str">
        <f ca="1">IFERROR(IF(AND(ABS(SUMIFS(D$2:D1619,J$2:J1619,J1619)-SUMIFS(E$2:E1619,J$2:J1619,J1619)+VLOOKUP(J1619,Master!B$1:F$101,5,FALSE))&gt;1000,CD&lt;&gt;PD),"XXXXX",IFERROR(SUMIFS(D$2:D1619,J$2:J1619,J1619)-SUMIFS(E$2:E1619,J$2:J1619,J1619)+VLOOKUP(J1619,Master!B$1:F$101,5,FALSE),IF(H1619&gt;EOF,"","Balance"))),IF(H1619&gt;EOF,"","Balance"))</f>
        <v/>
      </c>
      <c r="H1619" s="265" t="str">
        <f ca="1">IFERROR(IF(COUNTIF(H$2:H1618,H1618)&gt;VLOOKUP(H1618,LC,2,FALSE),H1618+1,H1618),"")</f>
        <v/>
      </c>
      <c r="I1619" s="265" t="str">
        <f ca="1">IFERROR(VLOOKUP(H1619,IF(H1619=H1618,INDIRECT("JournalEntry!"&amp;JournalEntry!D$2214&amp;I1618+1&amp;JournalEntry!L$2214),INDIRECT("JournalEntry!"&amp;JournalEntry!C$2214)),2,FALSE),"")</f>
        <v/>
      </c>
      <c r="J1619" s="191" t="str">
        <f t="shared" ca="1" si="182"/>
        <v/>
      </c>
    </row>
    <row r="1620" spans="1:10">
      <c r="A1620" s="205" t="str">
        <f t="shared" ca="1" si="176"/>
        <v/>
      </c>
      <c r="B1620" s="203" t="str">
        <f t="shared" ca="1" si="177"/>
        <v/>
      </c>
      <c r="C1620" s="192" t="str">
        <f t="shared" ca="1" si="178"/>
        <v/>
      </c>
      <c r="D1620" s="192" t="str">
        <f t="shared" ca="1" si="179"/>
        <v/>
      </c>
      <c r="E1620" s="192" t="str">
        <f t="shared" ca="1" si="180"/>
        <v/>
      </c>
      <c r="F1620" s="193" t="str">
        <f t="shared" ca="1" si="181"/>
        <v/>
      </c>
      <c r="G1620" s="80" t="str">
        <f ca="1">IFERROR(IF(AND(ABS(SUMIFS(D$2:D1620,J$2:J1620,J1620)-SUMIFS(E$2:E1620,J$2:J1620,J1620)+VLOOKUP(J1620,Master!B$1:F$101,5,FALSE))&gt;1000,CD&lt;&gt;PD),"XXXXX",IFERROR(SUMIFS(D$2:D1620,J$2:J1620,J1620)-SUMIFS(E$2:E1620,J$2:J1620,J1620)+VLOOKUP(J1620,Master!B$1:F$101,5,FALSE),IF(H1620&gt;EOF,"","Balance"))),IF(H1620&gt;EOF,"","Balance"))</f>
        <v/>
      </c>
      <c r="H1620" s="265" t="str">
        <f ca="1">IFERROR(IF(COUNTIF(H$2:H1619,H1619)&gt;VLOOKUP(H1619,LC,2,FALSE),H1619+1,H1619),"")</f>
        <v/>
      </c>
      <c r="I1620" s="265" t="str">
        <f ca="1">IFERROR(VLOOKUP(H1620,IF(H1620=H1619,INDIRECT("JournalEntry!"&amp;JournalEntry!D$2214&amp;I1619+1&amp;JournalEntry!L$2214),INDIRECT("JournalEntry!"&amp;JournalEntry!C$2214)),2,FALSE),"")</f>
        <v/>
      </c>
      <c r="J1620" s="191" t="str">
        <f t="shared" ca="1" si="182"/>
        <v/>
      </c>
    </row>
    <row r="1621" spans="1:10">
      <c r="A1621" s="205" t="str">
        <f t="shared" ca="1" si="176"/>
        <v/>
      </c>
      <c r="B1621" s="203" t="str">
        <f t="shared" ca="1" si="177"/>
        <v/>
      </c>
      <c r="C1621" s="192" t="str">
        <f t="shared" ca="1" si="178"/>
        <v/>
      </c>
      <c r="D1621" s="192" t="str">
        <f t="shared" ca="1" si="179"/>
        <v/>
      </c>
      <c r="E1621" s="192" t="str">
        <f t="shared" ca="1" si="180"/>
        <v/>
      </c>
      <c r="F1621" s="193" t="str">
        <f t="shared" ca="1" si="181"/>
        <v/>
      </c>
      <c r="G1621" s="80" t="str">
        <f ca="1">IFERROR(IF(AND(ABS(SUMIFS(D$2:D1621,J$2:J1621,J1621)-SUMIFS(E$2:E1621,J$2:J1621,J1621)+VLOOKUP(J1621,Master!B$1:F$101,5,FALSE))&gt;1000,CD&lt;&gt;PD),"XXXXX",IFERROR(SUMIFS(D$2:D1621,J$2:J1621,J1621)-SUMIFS(E$2:E1621,J$2:J1621,J1621)+VLOOKUP(J1621,Master!B$1:F$101,5,FALSE),IF(H1621&gt;EOF,"","Balance"))),IF(H1621&gt;EOF,"","Balance"))</f>
        <v/>
      </c>
      <c r="H1621" s="265" t="str">
        <f ca="1">IFERROR(IF(COUNTIF(H$2:H1620,H1620)&gt;VLOOKUP(H1620,LC,2,FALSE),H1620+1,H1620),"")</f>
        <v/>
      </c>
      <c r="I1621" s="265" t="str">
        <f ca="1">IFERROR(VLOOKUP(H1621,IF(H1621=H1620,INDIRECT("JournalEntry!"&amp;JournalEntry!D$2214&amp;I1620+1&amp;JournalEntry!L$2214),INDIRECT("JournalEntry!"&amp;JournalEntry!C$2214)),2,FALSE),"")</f>
        <v/>
      </c>
      <c r="J1621" s="191" t="str">
        <f t="shared" ca="1" si="182"/>
        <v/>
      </c>
    </row>
    <row r="1622" spans="1:10">
      <c r="A1622" s="205" t="str">
        <f t="shared" ca="1" si="176"/>
        <v/>
      </c>
      <c r="B1622" s="203" t="str">
        <f t="shared" ca="1" si="177"/>
        <v/>
      </c>
      <c r="C1622" s="192" t="str">
        <f t="shared" ca="1" si="178"/>
        <v/>
      </c>
      <c r="D1622" s="192" t="str">
        <f t="shared" ca="1" si="179"/>
        <v/>
      </c>
      <c r="E1622" s="192" t="str">
        <f t="shared" ca="1" si="180"/>
        <v/>
      </c>
      <c r="F1622" s="193" t="str">
        <f t="shared" ca="1" si="181"/>
        <v/>
      </c>
      <c r="G1622" s="80" t="str">
        <f ca="1">IFERROR(IF(AND(ABS(SUMIFS(D$2:D1622,J$2:J1622,J1622)-SUMIFS(E$2:E1622,J$2:J1622,J1622)+VLOOKUP(J1622,Master!B$1:F$101,5,FALSE))&gt;1000,CD&lt;&gt;PD),"XXXXX",IFERROR(SUMIFS(D$2:D1622,J$2:J1622,J1622)-SUMIFS(E$2:E1622,J$2:J1622,J1622)+VLOOKUP(J1622,Master!B$1:F$101,5,FALSE),IF(H1622&gt;EOF,"","Balance"))),IF(H1622&gt;EOF,"","Balance"))</f>
        <v/>
      </c>
      <c r="H1622" s="265" t="str">
        <f ca="1">IFERROR(IF(COUNTIF(H$2:H1621,H1621)&gt;VLOOKUP(H1621,LC,2,FALSE),H1621+1,H1621),"")</f>
        <v/>
      </c>
      <c r="I1622" s="265" t="str">
        <f ca="1">IFERROR(VLOOKUP(H1622,IF(H1622=H1621,INDIRECT("JournalEntry!"&amp;JournalEntry!D$2214&amp;I1621+1&amp;JournalEntry!L$2214),INDIRECT("JournalEntry!"&amp;JournalEntry!C$2214)),2,FALSE),"")</f>
        <v/>
      </c>
      <c r="J1622" s="191" t="str">
        <f t="shared" ca="1" si="182"/>
        <v/>
      </c>
    </row>
    <row r="1623" spans="1:10">
      <c r="A1623" s="205" t="str">
        <f t="shared" ca="1" si="176"/>
        <v/>
      </c>
      <c r="B1623" s="203" t="str">
        <f t="shared" ca="1" si="177"/>
        <v/>
      </c>
      <c r="C1623" s="192" t="str">
        <f t="shared" ca="1" si="178"/>
        <v/>
      </c>
      <c r="D1623" s="192" t="str">
        <f t="shared" ca="1" si="179"/>
        <v/>
      </c>
      <c r="E1623" s="192" t="str">
        <f t="shared" ca="1" si="180"/>
        <v/>
      </c>
      <c r="F1623" s="193" t="str">
        <f t="shared" ca="1" si="181"/>
        <v/>
      </c>
      <c r="G1623" s="80" t="str">
        <f ca="1">IFERROR(IF(AND(ABS(SUMIFS(D$2:D1623,J$2:J1623,J1623)-SUMIFS(E$2:E1623,J$2:J1623,J1623)+VLOOKUP(J1623,Master!B$1:F$101,5,FALSE))&gt;1000,CD&lt;&gt;PD),"XXXXX",IFERROR(SUMIFS(D$2:D1623,J$2:J1623,J1623)-SUMIFS(E$2:E1623,J$2:J1623,J1623)+VLOOKUP(J1623,Master!B$1:F$101,5,FALSE),IF(H1623&gt;EOF,"","Balance"))),IF(H1623&gt;EOF,"","Balance"))</f>
        <v/>
      </c>
      <c r="H1623" s="265" t="str">
        <f ca="1">IFERROR(IF(COUNTIF(H$2:H1622,H1622)&gt;VLOOKUP(H1622,LC,2,FALSE),H1622+1,H1622),"")</f>
        <v/>
      </c>
      <c r="I1623" s="265" t="str">
        <f ca="1">IFERROR(VLOOKUP(H1623,IF(H1623=H1622,INDIRECT("JournalEntry!"&amp;JournalEntry!D$2214&amp;I1622+1&amp;JournalEntry!L$2214),INDIRECT("JournalEntry!"&amp;JournalEntry!C$2214)),2,FALSE),"")</f>
        <v/>
      </c>
      <c r="J1623" s="191" t="str">
        <f t="shared" ca="1" si="182"/>
        <v/>
      </c>
    </row>
    <row r="1624" spans="1:10">
      <c r="A1624" s="205" t="str">
        <f t="shared" ca="1" si="176"/>
        <v/>
      </c>
      <c r="B1624" s="203" t="str">
        <f t="shared" ca="1" si="177"/>
        <v/>
      </c>
      <c r="C1624" s="192" t="str">
        <f t="shared" ca="1" si="178"/>
        <v/>
      </c>
      <c r="D1624" s="192" t="str">
        <f t="shared" ca="1" si="179"/>
        <v/>
      </c>
      <c r="E1624" s="192" t="str">
        <f t="shared" ca="1" si="180"/>
        <v/>
      </c>
      <c r="F1624" s="193" t="str">
        <f t="shared" ca="1" si="181"/>
        <v/>
      </c>
      <c r="G1624" s="80" t="str">
        <f ca="1">IFERROR(IF(AND(ABS(SUMIFS(D$2:D1624,J$2:J1624,J1624)-SUMIFS(E$2:E1624,J$2:J1624,J1624)+VLOOKUP(J1624,Master!B$1:F$101,5,FALSE))&gt;1000,CD&lt;&gt;PD),"XXXXX",IFERROR(SUMIFS(D$2:D1624,J$2:J1624,J1624)-SUMIFS(E$2:E1624,J$2:J1624,J1624)+VLOOKUP(J1624,Master!B$1:F$101,5,FALSE),IF(H1624&gt;EOF,"","Balance"))),IF(H1624&gt;EOF,"","Balance"))</f>
        <v/>
      </c>
      <c r="H1624" s="265" t="str">
        <f ca="1">IFERROR(IF(COUNTIF(H$2:H1623,H1623)&gt;VLOOKUP(H1623,LC,2,FALSE),H1623+1,H1623),"")</f>
        <v/>
      </c>
      <c r="I1624" s="265" t="str">
        <f ca="1">IFERROR(VLOOKUP(H1624,IF(H1624=H1623,INDIRECT("JournalEntry!"&amp;JournalEntry!D$2214&amp;I1623+1&amp;JournalEntry!L$2214),INDIRECT("JournalEntry!"&amp;JournalEntry!C$2214)),2,FALSE),"")</f>
        <v/>
      </c>
      <c r="J1624" s="191" t="str">
        <f t="shared" ca="1" si="182"/>
        <v/>
      </c>
    </row>
    <row r="1625" spans="1:10">
      <c r="A1625" s="205" t="str">
        <f t="shared" ref="A1625:A1688" ca="1" si="183">IFERROR(INDIRECT("JournalEntry!a"&amp;I1625),IF(H1625&gt;EOF,"","JNL No"))</f>
        <v/>
      </c>
      <c r="B1625" s="203" t="str">
        <f t="shared" ref="B1625:B1688" ca="1" si="184">IFERROR(INDIRECT("JournalEntry!j"&amp;I1625),IF(H1625&gt;EOF,"","Date"))</f>
        <v/>
      </c>
      <c r="C1625" s="192" t="str">
        <f t="shared" ref="C1625:C1688" ca="1" si="185">IFERROR(INDIRECT("JournalEntry!k"&amp;I1625),IF(H1625&gt;EOF,"","Particulars of "&amp; VLOOKUP(H1625+1,LR,3,FALSE)))</f>
        <v/>
      </c>
      <c r="D1625" s="192" t="str">
        <f t="shared" ref="D1625:D1688" ca="1" si="186">IFERROR(INDIRECT("JournalEntry!d"&amp;I1625),IF(H1625&gt;EOF,"","Dr"))</f>
        <v/>
      </c>
      <c r="E1625" s="192" t="str">
        <f t="shared" ref="E1625:E1688" ca="1" si="187">IFERROR(INDIRECT("JournalEntry!e"&amp;I1625),IF(H1625&gt;EOF,"","Cr"))</f>
        <v/>
      </c>
      <c r="F1625" s="193" t="str">
        <f t="shared" ref="F1625:F1688" ca="1" si="188">IFERROR(INDIRECT("JournalEntry!f"&amp;I1625),IF(H1625&gt;EOF,"","Narration"))</f>
        <v/>
      </c>
      <c r="G1625" s="80" t="str">
        <f ca="1">IFERROR(IF(AND(ABS(SUMIFS(D$2:D1625,J$2:J1625,J1625)-SUMIFS(E$2:E1625,J$2:J1625,J1625)+VLOOKUP(J1625,Master!B$1:F$101,5,FALSE))&gt;1000,CD&lt;&gt;PD),"XXXXX",IFERROR(SUMIFS(D$2:D1625,J$2:J1625,J1625)-SUMIFS(E$2:E1625,J$2:J1625,J1625)+VLOOKUP(J1625,Master!B$1:F$101,5,FALSE),IF(H1625&gt;EOF,"","Balance"))),IF(H1625&gt;EOF,"","Balance"))</f>
        <v/>
      </c>
      <c r="H1625" s="265" t="str">
        <f ca="1">IFERROR(IF(COUNTIF(H$2:H1624,H1624)&gt;VLOOKUP(H1624,LC,2,FALSE),H1624+1,H1624),"")</f>
        <v/>
      </c>
      <c r="I1625" s="265" t="str">
        <f ca="1">IFERROR(VLOOKUP(H1625,IF(H1625=H1624,INDIRECT("JournalEntry!"&amp;JournalEntry!D$2214&amp;I1624+1&amp;JournalEntry!L$2214),INDIRECT("JournalEntry!"&amp;JournalEntry!C$2214)),2,FALSE),"")</f>
        <v/>
      </c>
      <c r="J1625" s="191" t="str">
        <f t="shared" ca="1" si="182"/>
        <v/>
      </c>
    </row>
    <row r="1626" spans="1:10">
      <c r="A1626" s="205" t="str">
        <f t="shared" ca="1" si="183"/>
        <v/>
      </c>
      <c r="B1626" s="203" t="str">
        <f t="shared" ca="1" si="184"/>
        <v/>
      </c>
      <c r="C1626" s="192" t="str">
        <f t="shared" ca="1" si="185"/>
        <v/>
      </c>
      <c r="D1626" s="192" t="str">
        <f t="shared" ca="1" si="186"/>
        <v/>
      </c>
      <c r="E1626" s="192" t="str">
        <f t="shared" ca="1" si="187"/>
        <v/>
      </c>
      <c r="F1626" s="193" t="str">
        <f t="shared" ca="1" si="188"/>
        <v/>
      </c>
      <c r="G1626" s="80" t="str">
        <f ca="1">IFERROR(IF(AND(ABS(SUMIFS(D$2:D1626,J$2:J1626,J1626)-SUMIFS(E$2:E1626,J$2:J1626,J1626)+VLOOKUP(J1626,Master!B$1:F$101,5,FALSE))&gt;1000,CD&lt;&gt;PD),"XXXXX",IFERROR(SUMIFS(D$2:D1626,J$2:J1626,J1626)-SUMIFS(E$2:E1626,J$2:J1626,J1626)+VLOOKUP(J1626,Master!B$1:F$101,5,FALSE),IF(H1626&gt;EOF,"","Balance"))),IF(H1626&gt;EOF,"","Balance"))</f>
        <v/>
      </c>
      <c r="H1626" s="265" t="str">
        <f ca="1">IFERROR(IF(COUNTIF(H$2:H1625,H1625)&gt;VLOOKUP(H1625,LC,2,FALSE),H1625+1,H1625),"")</f>
        <v/>
      </c>
      <c r="I1626" s="265" t="str">
        <f ca="1">IFERROR(VLOOKUP(H1626,IF(H1626=H1625,INDIRECT("JournalEntry!"&amp;JournalEntry!D$2214&amp;I1625+1&amp;JournalEntry!L$2214),INDIRECT("JournalEntry!"&amp;JournalEntry!C$2214)),2,FALSE),"")</f>
        <v/>
      </c>
      <c r="J1626" s="191" t="str">
        <f t="shared" ca="1" si="182"/>
        <v/>
      </c>
    </row>
    <row r="1627" spans="1:10">
      <c r="A1627" s="205" t="str">
        <f t="shared" ca="1" si="183"/>
        <v/>
      </c>
      <c r="B1627" s="203" t="str">
        <f t="shared" ca="1" si="184"/>
        <v/>
      </c>
      <c r="C1627" s="192" t="str">
        <f t="shared" ca="1" si="185"/>
        <v/>
      </c>
      <c r="D1627" s="192" t="str">
        <f t="shared" ca="1" si="186"/>
        <v/>
      </c>
      <c r="E1627" s="192" t="str">
        <f t="shared" ca="1" si="187"/>
        <v/>
      </c>
      <c r="F1627" s="193" t="str">
        <f t="shared" ca="1" si="188"/>
        <v/>
      </c>
      <c r="G1627" s="80" t="str">
        <f ca="1">IFERROR(IF(AND(ABS(SUMIFS(D$2:D1627,J$2:J1627,J1627)-SUMIFS(E$2:E1627,J$2:J1627,J1627)+VLOOKUP(J1627,Master!B$1:F$101,5,FALSE))&gt;1000,CD&lt;&gt;PD),"XXXXX",IFERROR(SUMIFS(D$2:D1627,J$2:J1627,J1627)-SUMIFS(E$2:E1627,J$2:J1627,J1627)+VLOOKUP(J1627,Master!B$1:F$101,5,FALSE),IF(H1627&gt;EOF,"","Balance"))),IF(H1627&gt;EOF,"","Balance"))</f>
        <v/>
      </c>
      <c r="H1627" s="265" t="str">
        <f ca="1">IFERROR(IF(COUNTIF(H$2:H1626,H1626)&gt;VLOOKUP(H1626,LC,2,FALSE),H1626+1,H1626),"")</f>
        <v/>
      </c>
      <c r="I1627" s="265" t="str">
        <f ca="1">IFERROR(VLOOKUP(H1627,IF(H1627=H1626,INDIRECT("JournalEntry!"&amp;JournalEntry!D$2214&amp;I1626+1&amp;JournalEntry!L$2214),INDIRECT("JournalEntry!"&amp;JournalEntry!C$2214)),2,FALSE),"")</f>
        <v/>
      </c>
      <c r="J1627" s="191" t="str">
        <f t="shared" ca="1" si="182"/>
        <v/>
      </c>
    </row>
    <row r="1628" spans="1:10">
      <c r="A1628" s="205" t="str">
        <f t="shared" ca="1" si="183"/>
        <v/>
      </c>
      <c r="B1628" s="203" t="str">
        <f t="shared" ca="1" si="184"/>
        <v/>
      </c>
      <c r="C1628" s="192" t="str">
        <f t="shared" ca="1" si="185"/>
        <v/>
      </c>
      <c r="D1628" s="192" t="str">
        <f t="shared" ca="1" si="186"/>
        <v/>
      </c>
      <c r="E1628" s="192" t="str">
        <f t="shared" ca="1" si="187"/>
        <v/>
      </c>
      <c r="F1628" s="193" t="str">
        <f t="shared" ca="1" si="188"/>
        <v/>
      </c>
      <c r="G1628" s="80" t="str">
        <f ca="1">IFERROR(IF(AND(ABS(SUMIFS(D$2:D1628,J$2:J1628,J1628)-SUMIFS(E$2:E1628,J$2:J1628,J1628)+VLOOKUP(J1628,Master!B$1:F$101,5,FALSE))&gt;1000,CD&lt;&gt;PD),"XXXXX",IFERROR(SUMIFS(D$2:D1628,J$2:J1628,J1628)-SUMIFS(E$2:E1628,J$2:J1628,J1628)+VLOOKUP(J1628,Master!B$1:F$101,5,FALSE),IF(H1628&gt;EOF,"","Balance"))),IF(H1628&gt;EOF,"","Balance"))</f>
        <v/>
      </c>
      <c r="H1628" s="265" t="str">
        <f ca="1">IFERROR(IF(COUNTIF(H$2:H1627,H1627)&gt;VLOOKUP(H1627,LC,2,FALSE),H1627+1,H1627),"")</f>
        <v/>
      </c>
      <c r="I1628" s="265" t="str">
        <f ca="1">IFERROR(VLOOKUP(H1628,IF(H1628=H1627,INDIRECT("JournalEntry!"&amp;JournalEntry!D$2214&amp;I1627+1&amp;JournalEntry!L$2214),INDIRECT("JournalEntry!"&amp;JournalEntry!C$2214)),2,FALSE),"")</f>
        <v/>
      </c>
      <c r="J1628" s="191" t="str">
        <f t="shared" ca="1" si="182"/>
        <v/>
      </c>
    </row>
    <row r="1629" spans="1:10">
      <c r="A1629" s="205" t="str">
        <f t="shared" ca="1" si="183"/>
        <v/>
      </c>
      <c r="B1629" s="203" t="str">
        <f t="shared" ca="1" si="184"/>
        <v/>
      </c>
      <c r="C1629" s="192" t="str">
        <f t="shared" ca="1" si="185"/>
        <v/>
      </c>
      <c r="D1629" s="192" t="str">
        <f t="shared" ca="1" si="186"/>
        <v/>
      </c>
      <c r="E1629" s="192" t="str">
        <f t="shared" ca="1" si="187"/>
        <v/>
      </c>
      <c r="F1629" s="193" t="str">
        <f t="shared" ca="1" si="188"/>
        <v/>
      </c>
      <c r="G1629" s="80" t="str">
        <f ca="1">IFERROR(IF(AND(ABS(SUMIFS(D$2:D1629,J$2:J1629,J1629)-SUMIFS(E$2:E1629,J$2:J1629,J1629)+VLOOKUP(J1629,Master!B$1:F$101,5,FALSE))&gt;1000,CD&lt;&gt;PD),"XXXXX",IFERROR(SUMIFS(D$2:D1629,J$2:J1629,J1629)-SUMIFS(E$2:E1629,J$2:J1629,J1629)+VLOOKUP(J1629,Master!B$1:F$101,5,FALSE),IF(H1629&gt;EOF,"","Balance"))),IF(H1629&gt;EOF,"","Balance"))</f>
        <v/>
      </c>
      <c r="H1629" s="265" t="str">
        <f ca="1">IFERROR(IF(COUNTIF(H$2:H1628,H1628)&gt;VLOOKUP(H1628,LC,2,FALSE),H1628+1,H1628),"")</f>
        <v/>
      </c>
      <c r="I1629" s="265" t="str">
        <f ca="1">IFERROR(VLOOKUP(H1629,IF(H1629=H1628,INDIRECT("JournalEntry!"&amp;JournalEntry!D$2214&amp;I1628+1&amp;JournalEntry!L$2214),INDIRECT("JournalEntry!"&amp;JournalEntry!C$2214)),2,FALSE),"")</f>
        <v/>
      </c>
      <c r="J1629" s="191" t="str">
        <f t="shared" ca="1" si="182"/>
        <v/>
      </c>
    </row>
    <row r="1630" spans="1:10">
      <c r="A1630" s="205" t="str">
        <f t="shared" ca="1" si="183"/>
        <v/>
      </c>
      <c r="B1630" s="203" t="str">
        <f t="shared" ca="1" si="184"/>
        <v/>
      </c>
      <c r="C1630" s="192" t="str">
        <f t="shared" ca="1" si="185"/>
        <v/>
      </c>
      <c r="D1630" s="192" t="str">
        <f t="shared" ca="1" si="186"/>
        <v/>
      </c>
      <c r="E1630" s="192" t="str">
        <f t="shared" ca="1" si="187"/>
        <v/>
      </c>
      <c r="F1630" s="193" t="str">
        <f t="shared" ca="1" si="188"/>
        <v/>
      </c>
      <c r="G1630" s="80" t="str">
        <f ca="1">IFERROR(IF(AND(ABS(SUMIFS(D$2:D1630,J$2:J1630,J1630)-SUMIFS(E$2:E1630,J$2:J1630,J1630)+VLOOKUP(J1630,Master!B$1:F$101,5,FALSE))&gt;1000,CD&lt;&gt;PD),"XXXXX",IFERROR(SUMIFS(D$2:D1630,J$2:J1630,J1630)-SUMIFS(E$2:E1630,J$2:J1630,J1630)+VLOOKUP(J1630,Master!B$1:F$101,5,FALSE),IF(H1630&gt;EOF,"","Balance"))),IF(H1630&gt;EOF,"","Balance"))</f>
        <v/>
      </c>
      <c r="H1630" s="265" t="str">
        <f ca="1">IFERROR(IF(COUNTIF(H$2:H1629,H1629)&gt;VLOOKUP(H1629,LC,2,FALSE),H1629+1,H1629),"")</f>
        <v/>
      </c>
      <c r="I1630" s="265" t="str">
        <f ca="1">IFERROR(VLOOKUP(H1630,IF(H1630=H1629,INDIRECT("JournalEntry!"&amp;JournalEntry!D$2214&amp;I1629+1&amp;JournalEntry!L$2214),INDIRECT("JournalEntry!"&amp;JournalEntry!C$2214)),2,FALSE),"")</f>
        <v/>
      </c>
      <c r="J1630" s="191" t="str">
        <f t="shared" ca="1" si="182"/>
        <v/>
      </c>
    </row>
    <row r="1631" spans="1:10">
      <c r="A1631" s="205" t="str">
        <f t="shared" ca="1" si="183"/>
        <v/>
      </c>
      <c r="B1631" s="203" t="str">
        <f t="shared" ca="1" si="184"/>
        <v/>
      </c>
      <c r="C1631" s="192" t="str">
        <f t="shared" ca="1" si="185"/>
        <v/>
      </c>
      <c r="D1631" s="192" t="str">
        <f t="shared" ca="1" si="186"/>
        <v/>
      </c>
      <c r="E1631" s="192" t="str">
        <f t="shared" ca="1" si="187"/>
        <v/>
      </c>
      <c r="F1631" s="193" t="str">
        <f t="shared" ca="1" si="188"/>
        <v/>
      </c>
      <c r="G1631" s="80" t="str">
        <f ca="1">IFERROR(IF(AND(ABS(SUMIFS(D$2:D1631,J$2:J1631,J1631)-SUMIFS(E$2:E1631,J$2:J1631,J1631)+VLOOKUP(J1631,Master!B$1:F$101,5,FALSE))&gt;1000,CD&lt;&gt;PD),"XXXXX",IFERROR(SUMIFS(D$2:D1631,J$2:J1631,J1631)-SUMIFS(E$2:E1631,J$2:J1631,J1631)+VLOOKUP(J1631,Master!B$1:F$101,5,FALSE),IF(H1631&gt;EOF,"","Balance"))),IF(H1631&gt;EOF,"","Balance"))</f>
        <v/>
      </c>
      <c r="H1631" s="265" t="str">
        <f ca="1">IFERROR(IF(COUNTIF(H$2:H1630,H1630)&gt;VLOOKUP(H1630,LC,2,FALSE),H1630+1,H1630),"")</f>
        <v/>
      </c>
      <c r="I1631" s="265" t="str">
        <f ca="1">IFERROR(VLOOKUP(H1631,IF(H1631=H1630,INDIRECT("JournalEntry!"&amp;JournalEntry!D$2214&amp;I1630+1&amp;JournalEntry!L$2214),INDIRECT("JournalEntry!"&amp;JournalEntry!C$2214)),2,FALSE),"")</f>
        <v/>
      </c>
      <c r="J1631" s="191" t="str">
        <f t="shared" ca="1" si="182"/>
        <v/>
      </c>
    </row>
    <row r="1632" spans="1:10">
      <c r="A1632" s="205" t="str">
        <f t="shared" ca="1" si="183"/>
        <v/>
      </c>
      <c r="B1632" s="203" t="str">
        <f t="shared" ca="1" si="184"/>
        <v/>
      </c>
      <c r="C1632" s="192" t="str">
        <f t="shared" ca="1" si="185"/>
        <v/>
      </c>
      <c r="D1632" s="192" t="str">
        <f t="shared" ca="1" si="186"/>
        <v/>
      </c>
      <c r="E1632" s="192" t="str">
        <f t="shared" ca="1" si="187"/>
        <v/>
      </c>
      <c r="F1632" s="193" t="str">
        <f t="shared" ca="1" si="188"/>
        <v/>
      </c>
      <c r="G1632" s="80" t="str">
        <f ca="1">IFERROR(IF(AND(ABS(SUMIFS(D$2:D1632,J$2:J1632,J1632)-SUMIFS(E$2:E1632,J$2:J1632,J1632)+VLOOKUP(J1632,Master!B$1:F$101,5,FALSE))&gt;1000,CD&lt;&gt;PD),"XXXXX",IFERROR(SUMIFS(D$2:D1632,J$2:J1632,J1632)-SUMIFS(E$2:E1632,J$2:J1632,J1632)+VLOOKUP(J1632,Master!B$1:F$101,5,FALSE),IF(H1632&gt;EOF,"","Balance"))),IF(H1632&gt;EOF,"","Balance"))</f>
        <v/>
      </c>
      <c r="H1632" s="265" t="str">
        <f ca="1">IFERROR(IF(COUNTIF(H$2:H1631,H1631)&gt;VLOOKUP(H1631,LC,2,FALSE),H1631+1,H1631),"")</f>
        <v/>
      </c>
      <c r="I1632" s="265" t="str">
        <f ca="1">IFERROR(VLOOKUP(H1632,IF(H1632=H1631,INDIRECT("JournalEntry!"&amp;JournalEntry!D$2214&amp;I1631+1&amp;JournalEntry!L$2214),INDIRECT("JournalEntry!"&amp;JournalEntry!C$2214)),2,FALSE),"")</f>
        <v/>
      </c>
      <c r="J1632" s="191" t="str">
        <f t="shared" ca="1" si="182"/>
        <v/>
      </c>
    </row>
    <row r="1633" spans="1:10">
      <c r="A1633" s="205" t="str">
        <f t="shared" ca="1" si="183"/>
        <v/>
      </c>
      <c r="B1633" s="203" t="str">
        <f t="shared" ca="1" si="184"/>
        <v/>
      </c>
      <c r="C1633" s="192" t="str">
        <f t="shared" ca="1" si="185"/>
        <v/>
      </c>
      <c r="D1633" s="192" t="str">
        <f t="shared" ca="1" si="186"/>
        <v/>
      </c>
      <c r="E1633" s="192" t="str">
        <f t="shared" ca="1" si="187"/>
        <v/>
      </c>
      <c r="F1633" s="193" t="str">
        <f t="shared" ca="1" si="188"/>
        <v/>
      </c>
      <c r="G1633" s="80" t="str">
        <f ca="1">IFERROR(IF(AND(ABS(SUMIFS(D$2:D1633,J$2:J1633,J1633)-SUMIFS(E$2:E1633,J$2:J1633,J1633)+VLOOKUP(J1633,Master!B$1:F$101,5,FALSE))&gt;1000,CD&lt;&gt;PD),"XXXXX",IFERROR(SUMIFS(D$2:D1633,J$2:J1633,J1633)-SUMIFS(E$2:E1633,J$2:J1633,J1633)+VLOOKUP(J1633,Master!B$1:F$101,5,FALSE),IF(H1633&gt;EOF,"","Balance"))),IF(H1633&gt;EOF,"","Balance"))</f>
        <v/>
      </c>
      <c r="H1633" s="265" t="str">
        <f ca="1">IFERROR(IF(COUNTIF(H$2:H1632,H1632)&gt;VLOOKUP(H1632,LC,2,FALSE),H1632+1,H1632),"")</f>
        <v/>
      </c>
      <c r="I1633" s="265" t="str">
        <f ca="1">IFERROR(VLOOKUP(H1633,IF(H1633=H1632,INDIRECT("JournalEntry!"&amp;JournalEntry!D$2214&amp;I1632+1&amp;JournalEntry!L$2214),INDIRECT("JournalEntry!"&amp;JournalEntry!C$2214)),2,FALSE),"")</f>
        <v/>
      </c>
      <c r="J1633" s="191" t="str">
        <f t="shared" ca="1" si="182"/>
        <v/>
      </c>
    </row>
    <row r="1634" spans="1:10">
      <c r="A1634" s="205" t="str">
        <f t="shared" ca="1" si="183"/>
        <v/>
      </c>
      <c r="B1634" s="203" t="str">
        <f t="shared" ca="1" si="184"/>
        <v/>
      </c>
      <c r="C1634" s="192" t="str">
        <f t="shared" ca="1" si="185"/>
        <v/>
      </c>
      <c r="D1634" s="192" t="str">
        <f t="shared" ca="1" si="186"/>
        <v/>
      </c>
      <c r="E1634" s="192" t="str">
        <f t="shared" ca="1" si="187"/>
        <v/>
      </c>
      <c r="F1634" s="193" t="str">
        <f t="shared" ca="1" si="188"/>
        <v/>
      </c>
      <c r="G1634" s="80" t="str">
        <f ca="1">IFERROR(IF(AND(ABS(SUMIFS(D$2:D1634,J$2:J1634,J1634)-SUMIFS(E$2:E1634,J$2:J1634,J1634)+VLOOKUP(J1634,Master!B$1:F$101,5,FALSE))&gt;1000,CD&lt;&gt;PD),"XXXXX",IFERROR(SUMIFS(D$2:D1634,J$2:J1634,J1634)-SUMIFS(E$2:E1634,J$2:J1634,J1634)+VLOOKUP(J1634,Master!B$1:F$101,5,FALSE),IF(H1634&gt;EOF,"","Balance"))),IF(H1634&gt;EOF,"","Balance"))</f>
        <v/>
      </c>
      <c r="H1634" s="265" t="str">
        <f ca="1">IFERROR(IF(COUNTIF(H$2:H1633,H1633)&gt;VLOOKUP(H1633,LC,2,FALSE),H1633+1,H1633),"")</f>
        <v/>
      </c>
      <c r="I1634" s="265" t="str">
        <f ca="1">IFERROR(VLOOKUP(H1634,IF(H1634=H1633,INDIRECT("JournalEntry!"&amp;JournalEntry!D$2214&amp;I1633+1&amp;JournalEntry!L$2214),INDIRECT("JournalEntry!"&amp;JournalEntry!C$2214)),2,FALSE),"")</f>
        <v/>
      </c>
      <c r="J1634" s="191" t="str">
        <f t="shared" ca="1" si="182"/>
        <v/>
      </c>
    </row>
    <row r="1635" spans="1:10">
      <c r="A1635" s="205" t="str">
        <f t="shared" ca="1" si="183"/>
        <v/>
      </c>
      <c r="B1635" s="203" t="str">
        <f t="shared" ca="1" si="184"/>
        <v/>
      </c>
      <c r="C1635" s="192" t="str">
        <f t="shared" ca="1" si="185"/>
        <v/>
      </c>
      <c r="D1635" s="192" t="str">
        <f t="shared" ca="1" si="186"/>
        <v/>
      </c>
      <c r="E1635" s="192" t="str">
        <f t="shared" ca="1" si="187"/>
        <v/>
      </c>
      <c r="F1635" s="193" t="str">
        <f t="shared" ca="1" si="188"/>
        <v/>
      </c>
      <c r="G1635" s="80" t="str">
        <f ca="1">IFERROR(IF(AND(ABS(SUMIFS(D$2:D1635,J$2:J1635,J1635)-SUMIFS(E$2:E1635,J$2:J1635,J1635)+VLOOKUP(J1635,Master!B$1:F$101,5,FALSE))&gt;1000,CD&lt;&gt;PD),"XXXXX",IFERROR(SUMIFS(D$2:D1635,J$2:J1635,J1635)-SUMIFS(E$2:E1635,J$2:J1635,J1635)+VLOOKUP(J1635,Master!B$1:F$101,5,FALSE),IF(H1635&gt;EOF,"","Balance"))),IF(H1635&gt;EOF,"","Balance"))</f>
        <v/>
      </c>
      <c r="H1635" s="265" t="str">
        <f ca="1">IFERROR(IF(COUNTIF(H$2:H1634,H1634)&gt;VLOOKUP(H1634,LC,2,FALSE),H1634+1,H1634),"")</f>
        <v/>
      </c>
      <c r="I1635" s="265" t="str">
        <f ca="1">IFERROR(VLOOKUP(H1635,IF(H1635=H1634,INDIRECT("JournalEntry!"&amp;JournalEntry!D$2214&amp;I1634+1&amp;JournalEntry!L$2214),INDIRECT("JournalEntry!"&amp;JournalEntry!C$2214)),2,FALSE),"")</f>
        <v/>
      </c>
      <c r="J1635" s="191" t="str">
        <f t="shared" ca="1" si="182"/>
        <v/>
      </c>
    </row>
    <row r="1636" spans="1:10">
      <c r="A1636" s="205" t="str">
        <f t="shared" ca="1" si="183"/>
        <v/>
      </c>
      <c r="B1636" s="203" t="str">
        <f t="shared" ca="1" si="184"/>
        <v/>
      </c>
      <c r="C1636" s="192" t="str">
        <f t="shared" ca="1" si="185"/>
        <v/>
      </c>
      <c r="D1636" s="192" t="str">
        <f t="shared" ca="1" si="186"/>
        <v/>
      </c>
      <c r="E1636" s="192" t="str">
        <f t="shared" ca="1" si="187"/>
        <v/>
      </c>
      <c r="F1636" s="193" t="str">
        <f t="shared" ca="1" si="188"/>
        <v/>
      </c>
      <c r="G1636" s="80" t="str">
        <f ca="1">IFERROR(IF(AND(ABS(SUMIFS(D$2:D1636,J$2:J1636,J1636)-SUMIFS(E$2:E1636,J$2:J1636,J1636)+VLOOKUP(J1636,Master!B$1:F$101,5,FALSE))&gt;1000,CD&lt;&gt;PD),"XXXXX",IFERROR(SUMIFS(D$2:D1636,J$2:J1636,J1636)-SUMIFS(E$2:E1636,J$2:J1636,J1636)+VLOOKUP(J1636,Master!B$1:F$101,5,FALSE),IF(H1636&gt;EOF,"","Balance"))),IF(H1636&gt;EOF,"","Balance"))</f>
        <v/>
      </c>
      <c r="H1636" s="265" t="str">
        <f ca="1">IFERROR(IF(COUNTIF(H$2:H1635,H1635)&gt;VLOOKUP(H1635,LC,2,FALSE),H1635+1,H1635),"")</f>
        <v/>
      </c>
      <c r="I1636" s="265" t="str">
        <f ca="1">IFERROR(VLOOKUP(H1636,IF(H1636=H1635,INDIRECT("JournalEntry!"&amp;JournalEntry!D$2214&amp;I1635+1&amp;JournalEntry!L$2214),INDIRECT("JournalEntry!"&amp;JournalEntry!C$2214)),2,FALSE),"")</f>
        <v/>
      </c>
      <c r="J1636" s="191" t="str">
        <f t="shared" ca="1" si="182"/>
        <v/>
      </c>
    </row>
    <row r="1637" spans="1:10">
      <c r="A1637" s="205" t="str">
        <f t="shared" ca="1" si="183"/>
        <v/>
      </c>
      <c r="B1637" s="203" t="str">
        <f t="shared" ca="1" si="184"/>
        <v/>
      </c>
      <c r="C1637" s="192" t="str">
        <f t="shared" ca="1" si="185"/>
        <v/>
      </c>
      <c r="D1637" s="192" t="str">
        <f t="shared" ca="1" si="186"/>
        <v/>
      </c>
      <c r="E1637" s="192" t="str">
        <f t="shared" ca="1" si="187"/>
        <v/>
      </c>
      <c r="F1637" s="193" t="str">
        <f t="shared" ca="1" si="188"/>
        <v/>
      </c>
      <c r="G1637" s="80" t="str">
        <f ca="1">IFERROR(IF(AND(ABS(SUMIFS(D$2:D1637,J$2:J1637,J1637)-SUMIFS(E$2:E1637,J$2:J1637,J1637)+VLOOKUP(J1637,Master!B$1:F$101,5,FALSE))&gt;1000,CD&lt;&gt;PD),"XXXXX",IFERROR(SUMIFS(D$2:D1637,J$2:J1637,J1637)-SUMIFS(E$2:E1637,J$2:J1637,J1637)+VLOOKUP(J1637,Master!B$1:F$101,5,FALSE),IF(H1637&gt;EOF,"","Balance"))),IF(H1637&gt;EOF,"","Balance"))</f>
        <v/>
      </c>
      <c r="H1637" s="265" t="str">
        <f ca="1">IFERROR(IF(COUNTIF(H$2:H1636,H1636)&gt;VLOOKUP(H1636,LC,2,FALSE),H1636+1,H1636),"")</f>
        <v/>
      </c>
      <c r="I1637" s="265" t="str">
        <f ca="1">IFERROR(VLOOKUP(H1637,IF(H1637=H1636,INDIRECT("JournalEntry!"&amp;JournalEntry!D$2214&amp;I1636+1&amp;JournalEntry!L$2214),INDIRECT("JournalEntry!"&amp;JournalEntry!C$2214)),2,FALSE),"")</f>
        <v/>
      </c>
      <c r="J1637" s="191" t="str">
        <f t="shared" ca="1" si="182"/>
        <v/>
      </c>
    </row>
    <row r="1638" spans="1:10">
      <c r="A1638" s="205" t="str">
        <f t="shared" ca="1" si="183"/>
        <v/>
      </c>
      <c r="B1638" s="203" t="str">
        <f t="shared" ca="1" si="184"/>
        <v/>
      </c>
      <c r="C1638" s="192" t="str">
        <f t="shared" ca="1" si="185"/>
        <v/>
      </c>
      <c r="D1638" s="192" t="str">
        <f t="shared" ca="1" si="186"/>
        <v/>
      </c>
      <c r="E1638" s="192" t="str">
        <f t="shared" ca="1" si="187"/>
        <v/>
      </c>
      <c r="F1638" s="193" t="str">
        <f t="shared" ca="1" si="188"/>
        <v/>
      </c>
      <c r="G1638" s="80" t="str">
        <f ca="1">IFERROR(IF(AND(ABS(SUMIFS(D$2:D1638,J$2:J1638,J1638)-SUMIFS(E$2:E1638,J$2:J1638,J1638)+VLOOKUP(J1638,Master!B$1:F$101,5,FALSE))&gt;1000,CD&lt;&gt;PD),"XXXXX",IFERROR(SUMIFS(D$2:D1638,J$2:J1638,J1638)-SUMIFS(E$2:E1638,J$2:J1638,J1638)+VLOOKUP(J1638,Master!B$1:F$101,5,FALSE),IF(H1638&gt;EOF,"","Balance"))),IF(H1638&gt;EOF,"","Balance"))</f>
        <v/>
      </c>
      <c r="H1638" s="265" t="str">
        <f ca="1">IFERROR(IF(COUNTIF(H$2:H1637,H1637)&gt;VLOOKUP(H1637,LC,2,FALSE),H1637+1,H1637),"")</f>
        <v/>
      </c>
      <c r="I1638" s="265" t="str">
        <f ca="1">IFERROR(VLOOKUP(H1638,IF(H1638=H1637,INDIRECT("JournalEntry!"&amp;JournalEntry!D$2214&amp;I1637+1&amp;JournalEntry!L$2214),INDIRECT("JournalEntry!"&amp;JournalEntry!C$2214)),2,FALSE),"")</f>
        <v/>
      </c>
      <c r="J1638" s="191" t="str">
        <f t="shared" ca="1" si="182"/>
        <v/>
      </c>
    </row>
    <row r="1639" spans="1:10">
      <c r="A1639" s="205" t="str">
        <f t="shared" ca="1" si="183"/>
        <v/>
      </c>
      <c r="B1639" s="203" t="str">
        <f t="shared" ca="1" si="184"/>
        <v/>
      </c>
      <c r="C1639" s="192" t="str">
        <f t="shared" ca="1" si="185"/>
        <v/>
      </c>
      <c r="D1639" s="192" t="str">
        <f t="shared" ca="1" si="186"/>
        <v/>
      </c>
      <c r="E1639" s="192" t="str">
        <f t="shared" ca="1" si="187"/>
        <v/>
      </c>
      <c r="F1639" s="193" t="str">
        <f t="shared" ca="1" si="188"/>
        <v/>
      </c>
      <c r="G1639" s="80" t="str">
        <f ca="1">IFERROR(IF(AND(ABS(SUMIFS(D$2:D1639,J$2:J1639,J1639)-SUMIFS(E$2:E1639,J$2:J1639,J1639)+VLOOKUP(J1639,Master!B$1:F$101,5,FALSE))&gt;1000,CD&lt;&gt;PD),"XXXXX",IFERROR(SUMIFS(D$2:D1639,J$2:J1639,J1639)-SUMIFS(E$2:E1639,J$2:J1639,J1639)+VLOOKUP(J1639,Master!B$1:F$101,5,FALSE),IF(H1639&gt;EOF,"","Balance"))),IF(H1639&gt;EOF,"","Balance"))</f>
        <v/>
      </c>
      <c r="H1639" s="265" t="str">
        <f ca="1">IFERROR(IF(COUNTIF(H$2:H1638,H1638)&gt;VLOOKUP(H1638,LC,2,FALSE),H1638+1,H1638),"")</f>
        <v/>
      </c>
      <c r="I1639" s="265" t="str">
        <f ca="1">IFERROR(VLOOKUP(H1639,IF(H1639=H1638,INDIRECT("JournalEntry!"&amp;JournalEntry!D$2214&amp;I1638+1&amp;JournalEntry!L$2214),INDIRECT("JournalEntry!"&amp;JournalEntry!C$2214)),2,FALSE),"")</f>
        <v/>
      </c>
      <c r="J1639" s="191" t="str">
        <f t="shared" ca="1" si="182"/>
        <v/>
      </c>
    </row>
    <row r="1640" spans="1:10">
      <c r="A1640" s="205" t="str">
        <f t="shared" ca="1" si="183"/>
        <v/>
      </c>
      <c r="B1640" s="203" t="str">
        <f t="shared" ca="1" si="184"/>
        <v/>
      </c>
      <c r="C1640" s="192" t="str">
        <f t="shared" ca="1" si="185"/>
        <v/>
      </c>
      <c r="D1640" s="192" t="str">
        <f t="shared" ca="1" si="186"/>
        <v/>
      </c>
      <c r="E1640" s="192" t="str">
        <f t="shared" ca="1" si="187"/>
        <v/>
      </c>
      <c r="F1640" s="193" t="str">
        <f t="shared" ca="1" si="188"/>
        <v/>
      </c>
      <c r="G1640" s="80" t="str">
        <f ca="1">IFERROR(IF(AND(ABS(SUMIFS(D$2:D1640,J$2:J1640,J1640)-SUMIFS(E$2:E1640,J$2:J1640,J1640)+VLOOKUP(J1640,Master!B$1:F$101,5,FALSE))&gt;1000,CD&lt;&gt;PD),"XXXXX",IFERROR(SUMIFS(D$2:D1640,J$2:J1640,J1640)-SUMIFS(E$2:E1640,J$2:J1640,J1640)+VLOOKUP(J1640,Master!B$1:F$101,5,FALSE),IF(H1640&gt;EOF,"","Balance"))),IF(H1640&gt;EOF,"","Balance"))</f>
        <v/>
      </c>
      <c r="H1640" s="265" t="str">
        <f ca="1">IFERROR(IF(COUNTIF(H$2:H1639,H1639)&gt;VLOOKUP(H1639,LC,2,FALSE),H1639+1,H1639),"")</f>
        <v/>
      </c>
      <c r="I1640" s="265" t="str">
        <f ca="1">IFERROR(VLOOKUP(H1640,IF(H1640=H1639,INDIRECT("JournalEntry!"&amp;JournalEntry!D$2214&amp;I1639+1&amp;JournalEntry!L$2214),INDIRECT("JournalEntry!"&amp;JournalEntry!C$2214)),2,FALSE),"")</f>
        <v/>
      </c>
      <c r="J1640" s="191" t="str">
        <f t="shared" ca="1" si="182"/>
        <v/>
      </c>
    </row>
    <row r="1641" spans="1:10">
      <c r="A1641" s="205" t="str">
        <f t="shared" ca="1" si="183"/>
        <v/>
      </c>
      <c r="B1641" s="203" t="str">
        <f t="shared" ca="1" si="184"/>
        <v/>
      </c>
      <c r="C1641" s="192" t="str">
        <f t="shared" ca="1" si="185"/>
        <v/>
      </c>
      <c r="D1641" s="192" t="str">
        <f t="shared" ca="1" si="186"/>
        <v/>
      </c>
      <c r="E1641" s="192" t="str">
        <f t="shared" ca="1" si="187"/>
        <v/>
      </c>
      <c r="F1641" s="193" t="str">
        <f t="shared" ca="1" si="188"/>
        <v/>
      </c>
      <c r="G1641" s="80" t="str">
        <f ca="1">IFERROR(IF(AND(ABS(SUMIFS(D$2:D1641,J$2:J1641,J1641)-SUMIFS(E$2:E1641,J$2:J1641,J1641)+VLOOKUP(J1641,Master!B$1:F$101,5,FALSE))&gt;1000,CD&lt;&gt;PD),"XXXXX",IFERROR(SUMIFS(D$2:D1641,J$2:J1641,J1641)-SUMIFS(E$2:E1641,J$2:J1641,J1641)+VLOOKUP(J1641,Master!B$1:F$101,5,FALSE),IF(H1641&gt;EOF,"","Balance"))),IF(H1641&gt;EOF,"","Balance"))</f>
        <v/>
      </c>
      <c r="H1641" s="265" t="str">
        <f ca="1">IFERROR(IF(COUNTIF(H$2:H1640,H1640)&gt;VLOOKUP(H1640,LC,2,FALSE),H1640+1,H1640),"")</f>
        <v/>
      </c>
      <c r="I1641" s="265" t="str">
        <f ca="1">IFERROR(VLOOKUP(H1641,IF(H1641=H1640,INDIRECT("JournalEntry!"&amp;JournalEntry!D$2214&amp;I1640+1&amp;JournalEntry!L$2214),INDIRECT("JournalEntry!"&amp;JournalEntry!C$2214)),2,FALSE),"")</f>
        <v/>
      </c>
      <c r="J1641" s="191" t="str">
        <f t="shared" ca="1" si="182"/>
        <v/>
      </c>
    </row>
    <row r="1642" spans="1:10">
      <c r="A1642" s="205" t="str">
        <f t="shared" ca="1" si="183"/>
        <v/>
      </c>
      <c r="B1642" s="203" t="str">
        <f t="shared" ca="1" si="184"/>
        <v/>
      </c>
      <c r="C1642" s="192" t="str">
        <f t="shared" ca="1" si="185"/>
        <v/>
      </c>
      <c r="D1642" s="192" t="str">
        <f t="shared" ca="1" si="186"/>
        <v/>
      </c>
      <c r="E1642" s="192" t="str">
        <f t="shared" ca="1" si="187"/>
        <v/>
      </c>
      <c r="F1642" s="193" t="str">
        <f t="shared" ca="1" si="188"/>
        <v/>
      </c>
      <c r="G1642" s="80" t="str">
        <f ca="1">IFERROR(IF(AND(ABS(SUMIFS(D$2:D1642,J$2:J1642,J1642)-SUMIFS(E$2:E1642,J$2:J1642,J1642)+VLOOKUP(J1642,Master!B$1:F$101,5,FALSE))&gt;1000,CD&lt;&gt;PD),"XXXXX",IFERROR(SUMIFS(D$2:D1642,J$2:J1642,J1642)-SUMIFS(E$2:E1642,J$2:J1642,J1642)+VLOOKUP(J1642,Master!B$1:F$101,5,FALSE),IF(H1642&gt;EOF,"","Balance"))),IF(H1642&gt;EOF,"","Balance"))</f>
        <v/>
      </c>
      <c r="H1642" s="265" t="str">
        <f ca="1">IFERROR(IF(COUNTIF(H$2:H1641,H1641)&gt;VLOOKUP(H1641,LC,2,FALSE),H1641+1,H1641),"")</f>
        <v/>
      </c>
      <c r="I1642" s="265" t="str">
        <f ca="1">IFERROR(VLOOKUP(H1642,IF(H1642=H1641,INDIRECT("JournalEntry!"&amp;JournalEntry!D$2214&amp;I1641+1&amp;JournalEntry!L$2214),INDIRECT("JournalEntry!"&amp;JournalEntry!C$2214)),2,FALSE),"")</f>
        <v/>
      </c>
      <c r="J1642" s="191" t="str">
        <f t="shared" ca="1" si="182"/>
        <v/>
      </c>
    </row>
    <row r="1643" spans="1:10">
      <c r="A1643" s="205" t="str">
        <f t="shared" ca="1" si="183"/>
        <v/>
      </c>
      <c r="B1643" s="203" t="str">
        <f t="shared" ca="1" si="184"/>
        <v/>
      </c>
      <c r="C1643" s="192" t="str">
        <f t="shared" ca="1" si="185"/>
        <v/>
      </c>
      <c r="D1643" s="192" t="str">
        <f t="shared" ca="1" si="186"/>
        <v/>
      </c>
      <c r="E1643" s="192" t="str">
        <f t="shared" ca="1" si="187"/>
        <v/>
      </c>
      <c r="F1643" s="193" t="str">
        <f t="shared" ca="1" si="188"/>
        <v/>
      </c>
      <c r="G1643" s="80" t="str">
        <f ca="1">IFERROR(IF(AND(ABS(SUMIFS(D$2:D1643,J$2:J1643,J1643)-SUMIFS(E$2:E1643,J$2:J1643,J1643)+VLOOKUP(J1643,Master!B$1:F$101,5,FALSE))&gt;1000,CD&lt;&gt;PD),"XXXXX",IFERROR(SUMIFS(D$2:D1643,J$2:J1643,J1643)-SUMIFS(E$2:E1643,J$2:J1643,J1643)+VLOOKUP(J1643,Master!B$1:F$101,5,FALSE),IF(H1643&gt;EOF,"","Balance"))),IF(H1643&gt;EOF,"","Balance"))</f>
        <v/>
      </c>
      <c r="H1643" s="265" t="str">
        <f ca="1">IFERROR(IF(COUNTIF(H$2:H1642,H1642)&gt;VLOOKUP(H1642,LC,2,FALSE),H1642+1,H1642),"")</f>
        <v/>
      </c>
      <c r="I1643" s="265" t="str">
        <f ca="1">IFERROR(VLOOKUP(H1643,IF(H1643=H1642,INDIRECT("JournalEntry!"&amp;JournalEntry!D$2214&amp;I1642+1&amp;JournalEntry!L$2214),INDIRECT("JournalEntry!"&amp;JournalEntry!C$2214)),2,FALSE),"")</f>
        <v/>
      </c>
      <c r="J1643" s="191" t="str">
        <f t="shared" ca="1" si="182"/>
        <v/>
      </c>
    </row>
    <row r="1644" spans="1:10">
      <c r="A1644" s="205" t="str">
        <f t="shared" ca="1" si="183"/>
        <v/>
      </c>
      <c r="B1644" s="203" t="str">
        <f t="shared" ca="1" si="184"/>
        <v/>
      </c>
      <c r="C1644" s="192" t="str">
        <f t="shared" ca="1" si="185"/>
        <v/>
      </c>
      <c r="D1644" s="192" t="str">
        <f t="shared" ca="1" si="186"/>
        <v/>
      </c>
      <c r="E1644" s="192" t="str">
        <f t="shared" ca="1" si="187"/>
        <v/>
      </c>
      <c r="F1644" s="193" t="str">
        <f t="shared" ca="1" si="188"/>
        <v/>
      </c>
      <c r="G1644" s="80" t="str">
        <f ca="1">IFERROR(IF(AND(ABS(SUMIFS(D$2:D1644,J$2:J1644,J1644)-SUMIFS(E$2:E1644,J$2:J1644,J1644)+VLOOKUP(J1644,Master!B$1:F$101,5,FALSE))&gt;1000,CD&lt;&gt;PD),"XXXXX",IFERROR(SUMIFS(D$2:D1644,J$2:J1644,J1644)-SUMIFS(E$2:E1644,J$2:J1644,J1644)+VLOOKUP(J1644,Master!B$1:F$101,5,FALSE),IF(H1644&gt;EOF,"","Balance"))),IF(H1644&gt;EOF,"","Balance"))</f>
        <v/>
      </c>
      <c r="H1644" s="265" t="str">
        <f ca="1">IFERROR(IF(COUNTIF(H$2:H1643,H1643)&gt;VLOOKUP(H1643,LC,2,FALSE),H1643+1,H1643),"")</f>
        <v/>
      </c>
      <c r="I1644" s="265" t="str">
        <f ca="1">IFERROR(VLOOKUP(H1644,IF(H1644=H1643,INDIRECT("JournalEntry!"&amp;JournalEntry!D$2214&amp;I1643+1&amp;JournalEntry!L$2214),INDIRECT("JournalEntry!"&amp;JournalEntry!C$2214)),2,FALSE),"")</f>
        <v/>
      </c>
      <c r="J1644" s="191" t="str">
        <f t="shared" ca="1" si="182"/>
        <v/>
      </c>
    </row>
    <row r="1645" spans="1:10">
      <c r="A1645" s="205" t="str">
        <f t="shared" ca="1" si="183"/>
        <v/>
      </c>
      <c r="B1645" s="203" t="str">
        <f t="shared" ca="1" si="184"/>
        <v/>
      </c>
      <c r="C1645" s="192" t="str">
        <f t="shared" ca="1" si="185"/>
        <v/>
      </c>
      <c r="D1645" s="192" t="str">
        <f t="shared" ca="1" si="186"/>
        <v/>
      </c>
      <c r="E1645" s="192" t="str">
        <f t="shared" ca="1" si="187"/>
        <v/>
      </c>
      <c r="F1645" s="193" t="str">
        <f t="shared" ca="1" si="188"/>
        <v/>
      </c>
      <c r="G1645" s="80" t="str">
        <f ca="1">IFERROR(IF(AND(ABS(SUMIFS(D$2:D1645,J$2:J1645,J1645)-SUMIFS(E$2:E1645,J$2:J1645,J1645)+VLOOKUP(J1645,Master!B$1:F$101,5,FALSE))&gt;1000,CD&lt;&gt;PD),"XXXXX",IFERROR(SUMIFS(D$2:D1645,J$2:J1645,J1645)-SUMIFS(E$2:E1645,J$2:J1645,J1645)+VLOOKUP(J1645,Master!B$1:F$101,5,FALSE),IF(H1645&gt;EOF,"","Balance"))),IF(H1645&gt;EOF,"","Balance"))</f>
        <v/>
      </c>
      <c r="H1645" s="265" t="str">
        <f ca="1">IFERROR(IF(COUNTIF(H$2:H1644,H1644)&gt;VLOOKUP(H1644,LC,2,FALSE),H1644+1,H1644),"")</f>
        <v/>
      </c>
      <c r="I1645" s="265" t="str">
        <f ca="1">IFERROR(VLOOKUP(H1645,IF(H1645=H1644,INDIRECT("JournalEntry!"&amp;JournalEntry!D$2214&amp;I1644+1&amp;JournalEntry!L$2214),INDIRECT("JournalEntry!"&amp;JournalEntry!C$2214)),2,FALSE),"")</f>
        <v/>
      </c>
      <c r="J1645" s="191" t="str">
        <f t="shared" ca="1" si="182"/>
        <v/>
      </c>
    </row>
    <row r="1646" spans="1:10">
      <c r="A1646" s="205" t="str">
        <f t="shared" ca="1" si="183"/>
        <v/>
      </c>
      <c r="B1646" s="203" t="str">
        <f t="shared" ca="1" si="184"/>
        <v/>
      </c>
      <c r="C1646" s="192" t="str">
        <f t="shared" ca="1" si="185"/>
        <v/>
      </c>
      <c r="D1646" s="192" t="str">
        <f t="shared" ca="1" si="186"/>
        <v/>
      </c>
      <c r="E1646" s="192" t="str">
        <f t="shared" ca="1" si="187"/>
        <v/>
      </c>
      <c r="F1646" s="193" t="str">
        <f t="shared" ca="1" si="188"/>
        <v/>
      </c>
      <c r="G1646" s="80" t="str">
        <f ca="1">IFERROR(IF(AND(ABS(SUMIFS(D$2:D1646,J$2:J1646,J1646)-SUMIFS(E$2:E1646,J$2:J1646,J1646)+VLOOKUP(J1646,Master!B$1:F$101,5,FALSE))&gt;1000,CD&lt;&gt;PD),"XXXXX",IFERROR(SUMIFS(D$2:D1646,J$2:J1646,J1646)-SUMIFS(E$2:E1646,J$2:J1646,J1646)+VLOOKUP(J1646,Master!B$1:F$101,5,FALSE),IF(H1646&gt;EOF,"","Balance"))),IF(H1646&gt;EOF,"","Balance"))</f>
        <v/>
      </c>
      <c r="H1646" s="265" t="str">
        <f ca="1">IFERROR(IF(COUNTIF(H$2:H1645,H1645)&gt;VLOOKUP(H1645,LC,2,FALSE),H1645+1,H1645),"")</f>
        <v/>
      </c>
      <c r="I1646" s="265" t="str">
        <f ca="1">IFERROR(VLOOKUP(H1646,IF(H1646=H1645,INDIRECT("JournalEntry!"&amp;JournalEntry!D$2214&amp;I1645+1&amp;JournalEntry!L$2214),INDIRECT("JournalEntry!"&amp;JournalEntry!C$2214)),2,FALSE),"")</f>
        <v/>
      </c>
      <c r="J1646" s="191" t="str">
        <f t="shared" ca="1" si="182"/>
        <v/>
      </c>
    </row>
    <row r="1647" spans="1:10">
      <c r="A1647" s="205" t="str">
        <f t="shared" ca="1" si="183"/>
        <v/>
      </c>
      <c r="B1647" s="203" t="str">
        <f t="shared" ca="1" si="184"/>
        <v/>
      </c>
      <c r="C1647" s="192" t="str">
        <f t="shared" ca="1" si="185"/>
        <v/>
      </c>
      <c r="D1647" s="192" t="str">
        <f t="shared" ca="1" si="186"/>
        <v/>
      </c>
      <c r="E1647" s="192" t="str">
        <f t="shared" ca="1" si="187"/>
        <v/>
      </c>
      <c r="F1647" s="193" t="str">
        <f t="shared" ca="1" si="188"/>
        <v/>
      </c>
      <c r="G1647" s="80" t="str">
        <f ca="1">IFERROR(IF(AND(ABS(SUMIFS(D$2:D1647,J$2:J1647,J1647)-SUMIFS(E$2:E1647,J$2:J1647,J1647)+VLOOKUP(J1647,Master!B$1:F$101,5,FALSE))&gt;1000,CD&lt;&gt;PD),"XXXXX",IFERROR(SUMIFS(D$2:D1647,J$2:J1647,J1647)-SUMIFS(E$2:E1647,J$2:J1647,J1647)+VLOOKUP(J1647,Master!B$1:F$101,5,FALSE),IF(H1647&gt;EOF,"","Balance"))),IF(H1647&gt;EOF,"","Balance"))</f>
        <v/>
      </c>
      <c r="H1647" s="265" t="str">
        <f ca="1">IFERROR(IF(COUNTIF(H$2:H1646,H1646)&gt;VLOOKUP(H1646,LC,2,FALSE),H1646+1,H1646),"")</f>
        <v/>
      </c>
      <c r="I1647" s="265" t="str">
        <f ca="1">IFERROR(VLOOKUP(H1647,IF(H1647=H1646,INDIRECT("JournalEntry!"&amp;JournalEntry!D$2214&amp;I1646+1&amp;JournalEntry!L$2214),INDIRECT("JournalEntry!"&amp;JournalEntry!C$2214)),2,FALSE),"")</f>
        <v/>
      </c>
      <c r="J1647" s="191" t="str">
        <f t="shared" ca="1" si="182"/>
        <v/>
      </c>
    </row>
    <row r="1648" spans="1:10">
      <c r="A1648" s="205" t="str">
        <f t="shared" ca="1" si="183"/>
        <v/>
      </c>
      <c r="B1648" s="203" t="str">
        <f t="shared" ca="1" si="184"/>
        <v/>
      </c>
      <c r="C1648" s="192" t="str">
        <f t="shared" ca="1" si="185"/>
        <v/>
      </c>
      <c r="D1648" s="192" t="str">
        <f t="shared" ca="1" si="186"/>
        <v/>
      </c>
      <c r="E1648" s="192" t="str">
        <f t="shared" ca="1" si="187"/>
        <v/>
      </c>
      <c r="F1648" s="193" t="str">
        <f t="shared" ca="1" si="188"/>
        <v/>
      </c>
      <c r="G1648" s="80" t="str">
        <f ca="1">IFERROR(IF(AND(ABS(SUMIFS(D$2:D1648,J$2:J1648,J1648)-SUMIFS(E$2:E1648,J$2:J1648,J1648)+VLOOKUP(J1648,Master!B$1:F$101,5,FALSE))&gt;1000,CD&lt;&gt;PD),"XXXXX",IFERROR(SUMIFS(D$2:D1648,J$2:J1648,J1648)-SUMIFS(E$2:E1648,J$2:J1648,J1648)+VLOOKUP(J1648,Master!B$1:F$101,5,FALSE),IF(H1648&gt;EOF,"","Balance"))),IF(H1648&gt;EOF,"","Balance"))</f>
        <v/>
      </c>
      <c r="H1648" s="265" t="str">
        <f ca="1">IFERROR(IF(COUNTIF(H$2:H1647,H1647)&gt;VLOOKUP(H1647,LC,2,FALSE),H1647+1,H1647),"")</f>
        <v/>
      </c>
      <c r="I1648" s="265" t="str">
        <f ca="1">IFERROR(VLOOKUP(H1648,IF(H1648=H1647,INDIRECT("JournalEntry!"&amp;JournalEntry!D$2214&amp;I1647+1&amp;JournalEntry!L$2214),INDIRECT("JournalEntry!"&amp;JournalEntry!C$2214)),2,FALSE),"")</f>
        <v/>
      </c>
      <c r="J1648" s="191" t="str">
        <f t="shared" ca="1" si="182"/>
        <v/>
      </c>
    </row>
    <row r="1649" spans="1:10">
      <c r="A1649" s="205" t="str">
        <f t="shared" ca="1" si="183"/>
        <v/>
      </c>
      <c r="B1649" s="203" t="str">
        <f t="shared" ca="1" si="184"/>
        <v/>
      </c>
      <c r="C1649" s="192" t="str">
        <f t="shared" ca="1" si="185"/>
        <v/>
      </c>
      <c r="D1649" s="192" t="str">
        <f t="shared" ca="1" si="186"/>
        <v/>
      </c>
      <c r="E1649" s="192" t="str">
        <f t="shared" ca="1" si="187"/>
        <v/>
      </c>
      <c r="F1649" s="193" t="str">
        <f t="shared" ca="1" si="188"/>
        <v/>
      </c>
      <c r="G1649" s="80" t="str">
        <f ca="1">IFERROR(IF(AND(ABS(SUMIFS(D$2:D1649,J$2:J1649,J1649)-SUMIFS(E$2:E1649,J$2:J1649,J1649)+VLOOKUP(J1649,Master!B$1:F$101,5,FALSE))&gt;1000,CD&lt;&gt;PD),"XXXXX",IFERROR(SUMIFS(D$2:D1649,J$2:J1649,J1649)-SUMIFS(E$2:E1649,J$2:J1649,J1649)+VLOOKUP(J1649,Master!B$1:F$101,5,FALSE),IF(H1649&gt;EOF,"","Balance"))),IF(H1649&gt;EOF,"","Balance"))</f>
        <v/>
      </c>
      <c r="H1649" s="265" t="str">
        <f ca="1">IFERROR(IF(COUNTIF(H$2:H1648,H1648)&gt;VLOOKUP(H1648,LC,2,FALSE),H1648+1,H1648),"")</f>
        <v/>
      </c>
      <c r="I1649" s="265" t="str">
        <f ca="1">IFERROR(VLOOKUP(H1649,IF(H1649=H1648,INDIRECT("JournalEntry!"&amp;JournalEntry!D$2214&amp;I1648+1&amp;JournalEntry!L$2214),INDIRECT("JournalEntry!"&amp;JournalEntry!C$2214)),2,FALSE),"")</f>
        <v/>
      </c>
      <c r="J1649" s="191" t="str">
        <f t="shared" ca="1" si="182"/>
        <v/>
      </c>
    </row>
    <row r="1650" spans="1:10">
      <c r="A1650" s="205" t="str">
        <f t="shared" ca="1" si="183"/>
        <v/>
      </c>
      <c r="B1650" s="203" t="str">
        <f t="shared" ca="1" si="184"/>
        <v/>
      </c>
      <c r="C1650" s="192" t="str">
        <f t="shared" ca="1" si="185"/>
        <v/>
      </c>
      <c r="D1650" s="192" t="str">
        <f t="shared" ca="1" si="186"/>
        <v/>
      </c>
      <c r="E1650" s="192" t="str">
        <f t="shared" ca="1" si="187"/>
        <v/>
      </c>
      <c r="F1650" s="193" t="str">
        <f t="shared" ca="1" si="188"/>
        <v/>
      </c>
      <c r="G1650" s="80" t="str">
        <f ca="1">IFERROR(IF(AND(ABS(SUMIFS(D$2:D1650,J$2:J1650,J1650)-SUMIFS(E$2:E1650,J$2:J1650,J1650)+VLOOKUP(J1650,Master!B$1:F$101,5,FALSE))&gt;1000,CD&lt;&gt;PD),"XXXXX",IFERROR(SUMIFS(D$2:D1650,J$2:J1650,J1650)-SUMIFS(E$2:E1650,J$2:J1650,J1650)+VLOOKUP(J1650,Master!B$1:F$101,5,FALSE),IF(H1650&gt;EOF,"","Balance"))),IF(H1650&gt;EOF,"","Balance"))</f>
        <v/>
      </c>
      <c r="H1650" s="265" t="str">
        <f ca="1">IFERROR(IF(COUNTIF(H$2:H1649,H1649)&gt;VLOOKUP(H1649,LC,2,FALSE),H1649+1,H1649),"")</f>
        <v/>
      </c>
      <c r="I1650" s="265" t="str">
        <f ca="1">IFERROR(VLOOKUP(H1650,IF(H1650=H1649,INDIRECT("JournalEntry!"&amp;JournalEntry!D$2214&amp;I1649+1&amp;JournalEntry!L$2214),INDIRECT("JournalEntry!"&amp;JournalEntry!C$2214)),2,FALSE),"")</f>
        <v/>
      </c>
      <c r="J1650" s="191" t="str">
        <f t="shared" ca="1" si="182"/>
        <v/>
      </c>
    </row>
    <row r="1651" spans="1:10">
      <c r="A1651" s="205" t="str">
        <f t="shared" ca="1" si="183"/>
        <v/>
      </c>
      <c r="B1651" s="203" t="str">
        <f t="shared" ca="1" si="184"/>
        <v/>
      </c>
      <c r="C1651" s="192" t="str">
        <f t="shared" ca="1" si="185"/>
        <v/>
      </c>
      <c r="D1651" s="192" t="str">
        <f t="shared" ca="1" si="186"/>
        <v/>
      </c>
      <c r="E1651" s="192" t="str">
        <f t="shared" ca="1" si="187"/>
        <v/>
      </c>
      <c r="F1651" s="193" t="str">
        <f t="shared" ca="1" si="188"/>
        <v/>
      </c>
      <c r="G1651" s="80" t="str">
        <f ca="1">IFERROR(IF(AND(ABS(SUMIFS(D$2:D1651,J$2:J1651,J1651)-SUMIFS(E$2:E1651,J$2:J1651,J1651)+VLOOKUP(J1651,Master!B$1:F$101,5,FALSE))&gt;1000,CD&lt;&gt;PD),"XXXXX",IFERROR(SUMIFS(D$2:D1651,J$2:J1651,J1651)-SUMIFS(E$2:E1651,J$2:J1651,J1651)+VLOOKUP(J1651,Master!B$1:F$101,5,FALSE),IF(H1651&gt;EOF,"","Balance"))),IF(H1651&gt;EOF,"","Balance"))</f>
        <v/>
      </c>
      <c r="H1651" s="265" t="str">
        <f ca="1">IFERROR(IF(COUNTIF(H$2:H1650,H1650)&gt;VLOOKUP(H1650,LC,2,FALSE),H1650+1,H1650),"")</f>
        <v/>
      </c>
      <c r="I1651" s="265" t="str">
        <f ca="1">IFERROR(VLOOKUP(H1651,IF(H1651=H1650,INDIRECT("JournalEntry!"&amp;JournalEntry!D$2214&amp;I1650+1&amp;JournalEntry!L$2214),INDIRECT("JournalEntry!"&amp;JournalEntry!C$2214)),2,FALSE),"")</f>
        <v/>
      </c>
      <c r="J1651" s="191" t="str">
        <f t="shared" ca="1" si="182"/>
        <v/>
      </c>
    </row>
    <row r="1652" spans="1:10">
      <c r="A1652" s="205" t="str">
        <f t="shared" ca="1" si="183"/>
        <v/>
      </c>
      <c r="B1652" s="203" t="str">
        <f t="shared" ca="1" si="184"/>
        <v/>
      </c>
      <c r="C1652" s="192" t="str">
        <f t="shared" ca="1" si="185"/>
        <v/>
      </c>
      <c r="D1652" s="192" t="str">
        <f t="shared" ca="1" si="186"/>
        <v/>
      </c>
      <c r="E1652" s="192" t="str">
        <f t="shared" ca="1" si="187"/>
        <v/>
      </c>
      <c r="F1652" s="193" t="str">
        <f t="shared" ca="1" si="188"/>
        <v/>
      </c>
      <c r="G1652" s="80" t="str">
        <f ca="1">IFERROR(IF(AND(ABS(SUMIFS(D$2:D1652,J$2:J1652,J1652)-SUMIFS(E$2:E1652,J$2:J1652,J1652)+VLOOKUP(J1652,Master!B$1:F$101,5,FALSE))&gt;1000,CD&lt;&gt;PD),"XXXXX",IFERROR(SUMIFS(D$2:D1652,J$2:J1652,J1652)-SUMIFS(E$2:E1652,J$2:J1652,J1652)+VLOOKUP(J1652,Master!B$1:F$101,5,FALSE),IF(H1652&gt;EOF,"","Balance"))),IF(H1652&gt;EOF,"","Balance"))</f>
        <v/>
      </c>
      <c r="H1652" s="265" t="str">
        <f ca="1">IFERROR(IF(COUNTIF(H$2:H1651,H1651)&gt;VLOOKUP(H1651,LC,2,FALSE),H1651+1,H1651),"")</f>
        <v/>
      </c>
      <c r="I1652" s="265" t="str">
        <f ca="1">IFERROR(VLOOKUP(H1652,IF(H1652=H1651,INDIRECT("JournalEntry!"&amp;JournalEntry!D$2214&amp;I1651+1&amp;JournalEntry!L$2214),INDIRECT("JournalEntry!"&amp;JournalEntry!C$2214)),2,FALSE),"")</f>
        <v/>
      </c>
      <c r="J1652" s="191" t="str">
        <f t="shared" ca="1" si="182"/>
        <v/>
      </c>
    </row>
    <row r="1653" spans="1:10">
      <c r="A1653" s="205" t="str">
        <f t="shared" ca="1" si="183"/>
        <v/>
      </c>
      <c r="B1653" s="203" t="str">
        <f t="shared" ca="1" si="184"/>
        <v/>
      </c>
      <c r="C1653" s="192" t="str">
        <f t="shared" ca="1" si="185"/>
        <v/>
      </c>
      <c r="D1653" s="192" t="str">
        <f t="shared" ca="1" si="186"/>
        <v/>
      </c>
      <c r="E1653" s="192" t="str">
        <f t="shared" ca="1" si="187"/>
        <v/>
      </c>
      <c r="F1653" s="193" t="str">
        <f t="shared" ca="1" si="188"/>
        <v/>
      </c>
      <c r="G1653" s="80" t="str">
        <f ca="1">IFERROR(IF(AND(ABS(SUMIFS(D$2:D1653,J$2:J1653,J1653)-SUMIFS(E$2:E1653,J$2:J1653,J1653)+VLOOKUP(J1653,Master!B$1:F$101,5,FALSE))&gt;1000,CD&lt;&gt;PD),"XXXXX",IFERROR(SUMIFS(D$2:D1653,J$2:J1653,J1653)-SUMIFS(E$2:E1653,J$2:J1653,J1653)+VLOOKUP(J1653,Master!B$1:F$101,5,FALSE),IF(H1653&gt;EOF,"","Balance"))),IF(H1653&gt;EOF,"","Balance"))</f>
        <v/>
      </c>
      <c r="H1653" s="265" t="str">
        <f ca="1">IFERROR(IF(COUNTIF(H$2:H1652,H1652)&gt;VLOOKUP(H1652,LC,2,FALSE),H1652+1,H1652),"")</f>
        <v/>
      </c>
      <c r="I1653" s="265" t="str">
        <f ca="1">IFERROR(VLOOKUP(H1653,IF(H1653=H1652,INDIRECT("JournalEntry!"&amp;JournalEntry!D$2214&amp;I1652+1&amp;JournalEntry!L$2214),INDIRECT("JournalEntry!"&amp;JournalEntry!C$2214)),2,FALSE),"")</f>
        <v/>
      </c>
      <c r="J1653" s="191" t="str">
        <f t="shared" ca="1" si="182"/>
        <v/>
      </c>
    </row>
    <row r="1654" spans="1:10">
      <c r="A1654" s="205" t="str">
        <f t="shared" ca="1" si="183"/>
        <v/>
      </c>
      <c r="B1654" s="203" t="str">
        <f t="shared" ca="1" si="184"/>
        <v/>
      </c>
      <c r="C1654" s="192" t="str">
        <f t="shared" ca="1" si="185"/>
        <v/>
      </c>
      <c r="D1654" s="192" t="str">
        <f t="shared" ca="1" si="186"/>
        <v/>
      </c>
      <c r="E1654" s="192" t="str">
        <f t="shared" ca="1" si="187"/>
        <v/>
      </c>
      <c r="F1654" s="193" t="str">
        <f t="shared" ca="1" si="188"/>
        <v/>
      </c>
      <c r="G1654" s="80" t="str">
        <f ca="1">IFERROR(IF(AND(ABS(SUMIFS(D$2:D1654,J$2:J1654,J1654)-SUMIFS(E$2:E1654,J$2:J1654,J1654)+VLOOKUP(J1654,Master!B$1:F$101,5,FALSE))&gt;1000,CD&lt;&gt;PD),"XXXXX",IFERROR(SUMIFS(D$2:D1654,J$2:J1654,J1654)-SUMIFS(E$2:E1654,J$2:J1654,J1654)+VLOOKUP(J1654,Master!B$1:F$101,5,FALSE),IF(H1654&gt;EOF,"","Balance"))),IF(H1654&gt;EOF,"","Balance"))</f>
        <v/>
      </c>
      <c r="H1654" s="265" t="str">
        <f ca="1">IFERROR(IF(COUNTIF(H$2:H1653,H1653)&gt;VLOOKUP(H1653,LC,2,FALSE),H1653+1,H1653),"")</f>
        <v/>
      </c>
      <c r="I1654" s="265" t="str">
        <f ca="1">IFERROR(VLOOKUP(H1654,IF(H1654=H1653,INDIRECT("JournalEntry!"&amp;JournalEntry!D$2214&amp;I1653+1&amp;JournalEntry!L$2214),INDIRECT("JournalEntry!"&amp;JournalEntry!C$2214)),2,FALSE),"")</f>
        <v/>
      </c>
      <c r="J1654" s="191" t="str">
        <f t="shared" ca="1" si="182"/>
        <v/>
      </c>
    </row>
    <row r="1655" spans="1:10">
      <c r="A1655" s="205" t="str">
        <f t="shared" ca="1" si="183"/>
        <v/>
      </c>
      <c r="B1655" s="203" t="str">
        <f t="shared" ca="1" si="184"/>
        <v/>
      </c>
      <c r="C1655" s="192" t="str">
        <f t="shared" ca="1" si="185"/>
        <v/>
      </c>
      <c r="D1655" s="192" t="str">
        <f t="shared" ca="1" si="186"/>
        <v/>
      </c>
      <c r="E1655" s="192" t="str">
        <f t="shared" ca="1" si="187"/>
        <v/>
      </c>
      <c r="F1655" s="193" t="str">
        <f t="shared" ca="1" si="188"/>
        <v/>
      </c>
      <c r="G1655" s="80" t="str">
        <f ca="1">IFERROR(IF(AND(ABS(SUMIFS(D$2:D1655,J$2:J1655,J1655)-SUMIFS(E$2:E1655,J$2:J1655,J1655)+VLOOKUP(J1655,Master!B$1:F$101,5,FALSE))&gt;1000,CD&lt;&gt;PD),"XXXXX",IFERROR(SUMIFS(D$2:D1655,J$2:J1655,J1655)-SUMIFS(E$2:E1655,J$2:J1655,J1655)+VLOOKUP(J1655,Master!B$1:F$101,5,FALSE),IF(H1655&gt;EOF,"","Balance"))),IF(H1655&gt;EOF,"","Balance"))</f>
        <v/>
      </c>
      <c r="H1655" s="265" t="str">
        <f ca="1">IFERROR(IF(COUNTIF(H$2:H1654,H1654)&gt;VLOOKUP(H1654,LC,2,FALSE),H1654+1,H1654),"")</f>
        <v/>
      </c>
      <c r="I1655" s="265" t="str">
        <f ca="1">IFERROR(VLOOKUP(H1655,IF(H1655=H1654,INDIRECT("JournalEntry!"&amp;JournalEntry!D$2214&amp;I1654+1&amp;JournalEntry!L$2214),INDIRECT("JournalEntry!"&amp;JournalEntry!C$2214)),2,FALSE),"")</f>
        <v/>
      </c>
      <c r="J1655" s="191" t="str">
        <f t="shared" ca="1" si="182"/>
        <v/>
      </c>
    </row>
    <row r="1656" spans="1:10">
      <c r="A1656" s="205" t="str">
        <f t="shared" ca="1" si="183"/>
        <v/>
      </c>
      <c r="B1656" s="203" t="str">
        <f t="shared" ca="1" si="184"/>
        <v/>
      </c>
      <c r="C1656" s="192" t="str">
        <f t="shared" ca="1" si="185"/>
        <v/>
      </c>
      <c r="D1656" s="192" t="str">
        <f t="shared" ca="1" si="186"/>
        <v/>
      </c>
      <c r="E1656" s="192" t="str">
        <f t="shared" ca="1" si="187"/>
        <v/>
      </c>
      <c r="F1656" s="193" t="str">
        <f t="shared" ca="1" si="188"/>
        <v/>
      </c>
      <c r="G1656" s="80" t="str">
        <f ca="1">IFERROR(IF(AND(ABS(SUMIFS(D$2:D1656,J$2:J1656,J1656)-SUMIFS(E$2:E1656,J$2:J1656,J1656)+VLOOKUP(J1656,Master!B$1:F$101,5,FALSE))&gt;1000,CD&lt;&gt;PD),"XXXXX",IFERROR(SUMIFS(D$2:D1656,J$2:J1656,J1656)-SUMIFS(E$2:E1656,J$2:J1656,J1656)+VLOOKUP(J1656,Master!B$1:F$101,5,FALSE),IF(H1656&gt;EOF,"","Balance"))),IF(H1656&gt;EOF,"","Balance"))</f>
        <v/>
      </c>
      <c r="H1656" s="265" t="str">
        <f ca="1">IFERROR(IF(COUNTIF(H$2:H1655,H1655)&gt;VLOOKUP(H1655,LC,2,FALSE),H1655+1,H1655),"")</f>
        <v/>
      </c>
      <c r="I1656" s="265" t="str">
        <f ca="1">IFERROR(VLOOKUP(H1656,IF(H1656=H1655,INDIRECT("JournalEntry!"&amp;JournalEntry!D$2214&amp;I1655+1&amp;JournalEntry!L$2214),INDIRECT("JournalEntry!"&amp;JournalEntry!C$2214)),2,FALSE),"")</f>
        <v/>
      </c>
      <c r="J1656" s="191" t="str">
        <f t="shared" ca="1" si="182"/>
        <v/>
      </c>
    </row>
    <row r="1657" spans="1:10">
      <c r="A1657" s="205" t="str">
        <f t="shared" ca="1" si="183"/>
        <v/>
      </c>
      <c r="B1657" s="203" t="str">
        <f t="shared" ca="1" si="184"/>
        <v/>
      </c>
      <c r="C1657" s="192" t="str">
        <f t="shared" ca="1" si="185"/>
        <v/>
      </c>
      <c r="D1657" s="192" t="str">
        <f t="shared" ca="1" si="186"/>
        <v/>
      </c>
      <c r="E1657" s="192" t="str">
        <f t="shared" ca="1" si="187"/>
        <v/>
      </c>
      <c r="F1657" s="193" t="str">
        <f t="shared" ca="1" si="188"/>
        <v/>
      </c>
      <c r="G1657" s="80" t="str">
        <f ca="1">IFERROR(IF(AND(ABS(SUMIFS(D$2:D1657,J$2:J1657,J1657)-SUMIFS(E$2:E1657,J$2:J1657,J1657)+VLOOKUP(J1657,Master!B$1:F$101,5,FALSE))&gt;1000,CD&lt;&gt;PD),"XXXXX",IFERROR(SUMIFS(D$2:D1657,J$2:J1657,J1657)-SUMIFS(E$2:E1657,J$2:J1657,J1657)+VLOOKUP(J1657,Master!B$1:F$101,5,FALSE),IF(H1657&gt;EOF,"","Balance"))),IF(H1657&gt;EOF,"","Balance"))</f>
        <v/>
      </c>
      <c r="H1657" s="265" t="str">
        <f ca="1">IFERROR(IF(COUNTIF(H$2:H1656,H1656)&gt;VLOOKUP(H1656,LC,2,FALSE),H1656+1,H1656),"")</f>
        <v/>
      </c>
      <c r="I1657" s="265" t="str">
        <f ca="1">IFERROR(VLOOKUP(H1657,IF(H1657=H1656,INDIRECT("JournalEntry!"&amp;JournalEntry!D$2214&amp;I1656+1&amp;JournalEntry!L$2214),INDIRECT("JournalEntry!"&amp;JournalEntry!C$2214)),2,FALSE),"")</f>
        <v/>
      </c>
      <c r="J1657" s="191" t="str">
        <f t="shared" ca="1" si="182"/>
        <v/>
      </c>
    </row>
    <row r="1658" spans="1:10">
      <c r="A1658" s="205" t="str">
        <f t="shared" ca="1" si="183"/>
        <v/>
      </c>
      <c r="B1658" s="203" t="str">
        <f t="shared" ca="1" si="184"/>
        <v/>
      </c>
      <c r="C1658" s="192" t="str">
        <f t="shared" ca="1" si="185"/>
        <v/>
      </c>
      <c r="D1658" s="192" t="str">
        <f t="shared" ca="1" si="186"/>
        <v/>
      </c>
      <c r="E1658" s="192" t="str">
        <f t="shared" ca="1" si="187"/>
        <v/>
      </c>
      <c r="F1658" s="193" t="str">
        <f t="shared" ca="1" si="188"/>
        <v/>
      </c>
      <c r="G1658" s="80" t="str">
        <f ca="1">IFERROR(IF(AND(ABS(SUMIFS(D$2:D1658,J$2:J1658,J1658)-SUMIFS(E$2:E1658,J$2:J1658,J1658)+VLOOKUP(J1658,Master!B$1:F$101,5,FALSE))&gt;1000,CD&lt;&gt;PD),"XXXXX",IFERROR(SUMIFS(D$2:D1658,J$2:J1658,J1658)-SUMIFS(E$2:E1658,J$2:J1658,J1658)+VLOOKUP(J1658,Master!B$1:F$101,5,FALSE),IF(H1658&gt;EOF,"","Balance"))),IF(H1658&gt;EOF,"","Balance"))</f>
        <v/>
      </c>
      <c r="H1658" s="265" t="str">
        <f ca="1">IFERROR(IF(COUNTIF(H$2:H1657,H1657)&gt;VLOOKUP(H1657,LC,2,FALSE),H1657+1,H1657),"")</f>
        <v/>
      </c>
      <c r="I1658" s="265" t="str">
        <f ca="1">IFERROR(VLOOKUP(H1658,IF(H1658=H1657,INDIRECT("JournalEntry!"&amp;JournalEntry!D$2214&amp;I1657+1&amp;JournalEntry!L$2214),INDIRECT("JournalEntry!"&amp;JournalEntry!C$2214)),2,FALSE),"")</f>
        <v/>
      </c>
      <c r="J1658" s="191" t="str">
        <f t="shared" ca="1" si="182"/>
        <v/>
      </c>
    </row>
    <row r="1659" spans="1:10">
      <c r="A1659" s="205" t="str">
        <f t="shared" ca="1" si="183"/>
        <v/>
      </c>
      <c r="B1659" s="203" t="str">
        <f t="shared" ca="1" si="184"/>
        <v/>
      </c>
      <c r="C1659" s="192" t="str">
        <f t="shared" ca="1" si="185"/>
        <v/>
      </c>
      <c r="D1659" s="192" t="str">
        <f t="shared" ca="1" si="186"/>
        <v/>
      </c>
      <c r="E1659" s="192" t="str">
        <f t="shared" ca="1" si="187"/>
        <v/>
      </c>
      <c r="F1659" s="193" t="str">
        <f t="shared" ca="1" si="188"/>
        <v/>
      </c>
      <c r="G1659" s="80" t="str">
        <f ca="1">IFERROR(IF(AND(ABS(SUMIFS(D$2:D1659,J$2:J1659,J1659)-SUMIFS(E$2:E1659,J$2:J1659,J1659)+VLOOKUP(J1659,Master!B$1:F$101,5,FALSE))&gt;1000,CD&lt;&gt;PD),"XXXXX",IFERROR(SUMIFS(D$2:D1659,J$2:J1659,J1659)-SUMIFS(E$2:E1659,J$2:J1659,J1659)+VLOOKUP(J1659,Master!B$1:F$101,5,FALSE),IF(H1659&gt;EOF,"","Balance"))),IF(H1659&gt;EOF,"","Balance"))</f>
        <v/>
      </c>
      <c r="H1659" s="265" t="str">
        <f ca="1">IFERROR(IF(COUNTIF(H$2:H1658,H1658)&gt;VLOOKUP(H1658,LC,2,FALSE),H1658+1,H1658),"")</f>
        <v/>
      </c>
      <c r="I1659" s="265" t="str">
        <f ca="1">IFERROR(VLOOKUP(H1659,IF(H1659=H1658,INDIRECT("JournalEntry!"&amp;JournalEntry!D$2214&amp;I1658+1&amp;JournalEntry!L$2214),INDIRECT("JournalEntry!"&amp;JournalEntry!C$2214)),2,FALSE),"")</f>
        <v/>
      </c>
      <c r="J1659" s="191" t="str">
        <f t="shared" ca="1" si="182"/>
        <v/>
      </c>
    </row>
    <row r="1660" spans="1:10">
      <c r="A1660" s="205" t="str">
        <f t="shared" ca="1" si="183"/>
        <v/>
      </c>
      <c r="B1660" s="203" t="str">
        <f t="shared" ca="1" si="184"/>
        <v/>
      </c>
      <c r="C1660" s="192" t="str">
        <f t="shared" ca="1" si="185"/>
        <v/>
      </c>
      <c r="D1660" s="192" t="str">
        <f t="shared" ca="1" si="186"/>
        <v/>
      </c>
      <c r="E1660" s="192" t="str">
        <f t="shared" ca="1" si="187"/>
        <v/>
      </c>
      <c r="F1660" s="193" t="str">
        <f t="shared" ca="1" si="188"/>
        <v/>
      </c>
      <c r="G1660" s="80" t="str">
        <f ca="1">IFERROR(IF(AND(ABS(SUMIFS(D$2:D1660,J$2:J1660,J1660)-SUMIFS(E$2:E1660,J$2:J1660,J1660)+VLOOKUP(J1660,Master!B$1:F$101,5,FALSE))&gt;1000,CD&lt;&gt;PD),"XXXXX",IFERROR(SUMIFS(D$2:D1660,J$2:J1660,J1660)-SUMIFS(E$2:E1660,J$2:J1660,J1660)+VLOOKUP(J1660,Master!B$1:F$101,5,FALSE),IF(H1660&gt;EOF,"","Balance"))),IF(H1660&gt;EOF,"","Balance"))</f>
        <v/>
      </c>
      <c r="H1660" s="265" t="str">
        <f ca="1">IFERROR(IF(COUNTIF(H$2:H1659,H1659)&gt;VLOOKUP(H1659,LC,2,FALSE),H1659+1,H1659),"")</f>
        <v/>
      </c>
      <c r="I1660" s="265" t="str">
        <f ca="1">IFERROR(VLOOKUP(H1660,IF(H1660=H1659,INDIRECT("JournalEntry!"&amp;JournalEntry!D$2214&amp;I1659+1&amp;JournalEntry!L$2214),INDIRECT("JournalEntry!"&amp;JournalEntry!C$2214)),2,FALSE),"")</f>
        <v/>
      </c>
      <c r="J1660" s="191" t="str">
        <f t="shared" ca="1" si="182"/>
        <v/>
      </c>
    </row>
    <row r="1661" spans="1:10">
      <c r="A1661" s="205" t="str">
        <f t="shared" ca="1" si="183"/>
        <v/>
      </c>
      <c r="B1661" s="203" t="str">
        <f t="shared" ca="1" si="184"/>
        <v/>
      </c>
      <c r="C1661" s="192" t="str">
        <f t="shared" ca="1" si="185"/>
        <v/>
      </c>
      <c r="D1661" s="192" t="str">
        <f t="shared" ca="1" si="186"/>
        <v/>
      </c>
      <c r="E1661" s="192" t="str">
        <f t="shared" ca="1" si="187"/>
        <v/>
      </c>
      <c r="F1661" s="193" t="str">
        <f t="shared" ca="1" si="188"/>
        <v/>
      </c>
      <c r="G1661" s="80" t="str">
        <f ca="1">IFERROR(IF(AND(ABS(SUMIFS(D$2:D1661,J$2:J1661,J1661)-SUMIFS(E$2:E1661,J$2:J1661,J1661)+VLOOKUP(J1661,Master!B$1:F$101,5,FALSE))&gt;1000,CD&lt;&gt;PD),"XXXXX",IFERROR(SUMIFS(D$2:D1661,J$2:J1661,J1661)-SUMIFS(E$2:E1661,J$2:J1661,J1661)+VLOOKUP(J1661,Master!B$1:F$101,5,FALSE),IF(H1661&gt;EOF,"","Balance"))),IF(H1661&gt;EOF,"","Balance"))</f>
        <v/>
      </c>
      <c r="H1661" s="265" t="str">
        <f ca="1">IFERROR(IF(COUNTIF(H$2:H1660,H1660)&gt;VLOOKUP(H1660,LC,2,FALSE),H1660+1,H1660),"")</f>
        <v/>
      </c>
      <c r="I1661" s="265" t="str">
        <f ca="1">IFERROR(VLOOKUP(H1661,IF(H1661=H1660,INDIRECT("JournalEntry!"&amp;JournalEntry!D$2214&amp;I1660+1&amp;JournalEntry!L$2214),INDIRECT("JournalEntry!"&amp;JournalEntry!C$2214)),2,FALSE),"")</f>
        <v/>
      </c>
      <c r="J1661" s="191" t="str">
        <f t="shared" ca="1" si="182"/>
        <v/>
      </c>
    </row>
    <row r="1662" spans="1:10">
      <c r="A1662" s="205" t="str">
        <f t="shared" ca="1" si="183"/>
        <v/>
      </c>
      <c r="B1662" s="203" t="str">
        <f t="shared" ca="1" si="184"/>
        <v/>
      </c>
      <c r="C1662" s="192" t="str">
        <f t="shared" ca="1" si="185"/>
        <v/>
      </c>
      <c r="D1662" s="192" t="str">
        <f t="shared" ca="1" si="186"/>
        <v/>
      </c>
      <c r="E1662" s="192" t="str">
        <f t="shared" ca="1" si="187"/>
        <v/>
      </c>
      <c r="F1662" s="193" t="str">
        <f t="shared" ca="1" si="188"/>
        <v/>
      </c>
      <c r="G1662" s="80" t="str">
        <f ca="1">IFERROR(IF(AND(ABS(SUMIFS(D$2:D1662,J$2:J1662,J1662)-SUMIFS(E$2:E1662,J$2:J1662,J1662)+VLOOKUP(J1662,Master!B$1:F$101,5,FALSE))&gt;1000,CD&lt;&gt;PD),"XXXXX",IFERROR(SUMIFS(D$2:D1662,J$2:J1662,J1662)-SUMIFS(E$2:E1662,J$2:J1662,J1662)+VLOOKUP(J1662,Master!B$1:F$101,5,FALSE),IF(H1662&gt;EOF,"","Balance"))),IF(H1662&gt;EOF,"","Balance"))</f>
        <v/>
      </c>
      <c r="H1662" s="265" t="str">
        <f ca="1">IFERROR(IF(COUNTIF(H$2:H1661,H1661)&gt;VLOOKUP(H1661,LC,2,FALSE),H1661+1,H1661),"")</f>
        <v/>
      </c>
      <c r="I1662" s="265" t="str">
        <f ca="1">IFERROR(VLOOKUP(H1662,IF(H1662=H1661,INDIRECT("JournalEntry!"&amp;JournalEntry!D$2214&amp;I1661+1&amp;JournalEntry!L$2214),INDIRECT("JournalEntry!"&amp;JournalEntry!C$2214)),2,FALSE),"")</f>
        <v/>
      </c>
      <c r="J1662" s="191" t="str">
        <f t="shared" ca="1" si="182"/>
        <v/>
      </c>
    </row>
    <row r="1663" spans="1:10">
      <c r="A1663" s="205" t="str">
        <f t="shared" ca="1" si="183"/>
        <v/>
      </c>
      <c r="B1663" s="203" t="str">
        <f t="shared" ca="1" si="184"/>
        <v/>
      </c>
      <c r="C1663" s="192" t="str">
        <f t="shared" ca="1" si="185"/>
        <v/>
      </c>
      <c r="D1663" s="192" t="str">
        <f t="shared" ca="1" si="186"/>
        <v/>
      </c>
      <c r="E1663" s="192" t="str">
        <f t="shared" ca="1" si="187"/>
        <v/>
      </c>
      <c r="F1663" s="193" t="str">
        <f t="shared" ca="1" si="188"/>
        <v/>
      </c>
      <c r="G1663" s="80" t="str">
        <f ca="1">IFERROR(IF(AND(ABS(SUMIFS(D$2:D1663,J$2:J1663,J1663)-SUMIFS(E$2:E1663,J$2:J1663,J1663)+VLOOKUP(J1663,Master!B$1:F$101,5,FALSE))&gt;1000,CD&lt;&gt;PD),"XXXXX",IFERROR(SUMIFS(D$2:D1663,J$2:J1663,J1663)-SUMIFS(E$2:E1663,J$2:J1663,J1663)+VLOOKUP(J1663,Master!B$1:F$101,5,FALSE),IF(H1663&gt;EOF,"","Balance"))),IF(H1663&gt;EOF,"","Balance"))</f>
        <v/>
      </c>
      <c r="H1663" s="265" t="str">
        <f ca="1">IFERROR(IF(COUNTIF(H$2:H1662,H1662)&gt;VLOOKUP(H1662,LC,2,FALSE),H1662+1,H1662),"")</f>
        <v/>
      </c>
      <c r="I1663" s="265" t="str">
        <f ca="1">IFERROR(VLOOKUP(H1663,IF(H1663=H1662,INDIRECT("JournalEntry!"&amp;JournalEntry!D$2214&amp;I1662+1&amp;JournalEntry!L$2214),INDIRECT("JournalEntry!"&amp;JournalEntry!C$2214)),2,FALSE),"")</f>
        <v/>
      </c>
      <c r="J1663" s="191" t="str">
        <f t="shared" ca="1" si="182"/>
        <v/>
      </c>
    </row>
    <row r="1664" spans="1:10">
      <c r="A1664" s="205" t="str">
        <f t="shared" ca="1" si="183"/>
        <v/>
      </c>
      <c r="B1664" s="203" t="str">
        <f t="shared" ca="1" si="184"/>
        <v/>
      </c>
      <c r="C1664" s="192" t="str">
        <f t="shared" ca="1" si="185"/>
        <v/>
      </c>
      <c r="D1664" s="192" t="str">
        <f t="shared" ca="1" si="186"/>
        <v/>
      </c>
      <c r="E1664" s="192" t="str">
        <f t="shared" ca="1" si="187"/>
        <v/>
      </c>
      <c r="F1664" s="193" t="str">
        <f t="shared" ca="1" si="188"/>
        <v/>
      </c>
      <c r="G1664" s="80" t="str">
        <f ca="1">IFERROR(IF(AND(ABS(SUMIFS(D$2:D1664,J$2:J1664,J1664)-SUMIFS(E$2:E1664,J$2:J1664,J1664)+VLOOKUP(J1664,Master!B$1:F$101,5,FALSE))&gt;1000,CD&lt;&gt;PD),"XXXXX",IFERROR(SUMIFS(D$2:D1664,J$2:J1664,J1664)-SUMIFS(E$2:E1664,J$2:J1664,J1664)+VLOOKUP(J1664,Master!B$1:F$101,5,FALSE),IF(H1664&gt;EOF,"","Balance"))),IF(H1664&gt;EOF,"","Balance"))</f>
        <v/>
      </c>
      <c r="H1664" s="265" t="str">
        <f ca="1">IFERROR(IF(COUNTIF(H$2:H1663,H1663)&gt;VLOOKUP(H1663,LC,2,FALSE),H1663+1,H1663),"")</f>
        <v/>
      </c>
      <c r="I1664" s="265" t="str">
        <f ca="1">IFERROR(VLOOKUP(H1664,IF(H1664=H1663,INDIRECT("JournalEntry!"&amp;JournalEntry!D$2214&amp;I1663+1&amp;JournalEntry!L$2214),INDIRECT("JournalEntry!"&amp;JournalEntry!C$2214)),2,FALSE),"")</f>
        <v/>
      </c>
      <c r="J1664" s="191" t="str">
        <f t="shared" ca="1" si="182"/>
        <v/>
      </c>
    </row>
    <row r="1665" spans="1:10">
      <c r="A1665" s="205" t="str">
        <f t="shared" ca="1" si="183"/>
        <v/>
      </c>
      <c r="B1665" s="203" t="str">
        <f t="shared" ca="1" si="184"/>
        <v/>
      </c>
      <c r="C1665" s="192" t="str">
        <f t="shared" ca="1" si="185"/>
        <v/>
      </c>
      <c r="D1665" s="192" t="str">
        <f t="shared" ca="1" si="186"/>
        <v/>
      </c>
      <c r="E1665" s="192" t="str">
        <f t="shared" ca="1" si="187"/>
        <v/>
      </c>
      <c r="F1665" s="193" t="str">
        <f t="shared" ca="1" si="188"/>
        <v/>
      </c>
      <c r="G1665" s="80" t="str">
        <f ca="1">IFERROR(IF(AND(ABS(SUMIFS(D$2:D1665,J$2:J1665,J1665)-SUMIFS(E$2:E1665,J$2:J1665,J1665)+VLOOKUP(J1665,Master!B$1:F$101,5,FALSE))&gt;1000,CD&lt;&gt;PD),"XXXXX",IFERROR(SUMIFS(D$2:D1665,J$2:J1665,J1665)-SUMIFS(E$2:E1665,J$2:J1665,J1665)+VLOOKUP(J1665,Master!B$1:F$101,5,FALSE),IF(H1665&gt;EOF,"","Balance"))),IF(H1665&gt;EOF,"","Balance"))</f>
        <v/>
      </c>
      <c r="H1665" s="265" t="str">
        <f ca="1">IFERROR(IF(COUNTIF(H$2:H1664,H1664)&gt;VLOOKUP(H1664,LC,2,FALSE),H1664+1,H1664),"")</f>
        <v/>
      </c>
      <c r="I1665" s="265" t="str">
        <f ca="1">IFERROR(VLOOKUP(H1665,IF(H1665=H1664,INDIRECT("JournalEntry!"&amp;JournalEntry!D$2214&amp;I1664+1&amp;JournalEntry!L$2214),INDIRECT("JournalEntry!"&amp;JournalEntry!C$2214)),2,FALSE),"")</f>
        <v/>
      </c>
      <c r="J1665" s="191" t="str">
        <f t="shared" ca="1" si="182"/>
        <v/>
      </c>
    </row>
    <row r="1666" spans="1:10">
      <c r="A1666" s="205" t="str">
        <f t="shared" ca="1" si="183"/>
        <v/>
      </c>
      <c r="B1666" s="203" t="str">
        <f t="shared" ca="1" si="184"/>
        <v/>
      </c>
      <c r="C1666" s="192" t="str">
        <f t="shared" ca="1" si="185"/>
        <v/>
      </c>
      <c r="D1666" s="192" t="str">
        <f t="shared" ca="1" si="186"/>
        <v/>
      </c>
      <c r="E1666" s="192" t="str">
        <f t="shared" ca="1" si="187"/>
        <v/>
      </c>
      <c r="F1666" s="193" t="str">
        <f t="shared" ca="1" si="188"/>
        <v/>
      </c>
      <c r="G1666" s="80" t="str">
        <f ca="1">IFERROR(IF(AND(ABS(SUMIFS(D$2:D1666,J$2:J1666,J1666)-SUMIFS(E$2:E1666,J$2:J1666,J1666)+VLOOKUP(J1666,Master!B$1:F$101,5,FALSE))&gt;1000,CD&lt;&gt;PD),"XXXXX",IFERROR(SUMIFS(D$2:D1666,J$2:J1666,J1666)-SUMIFS(E$2:E1666,J$2:J1666,J1666)+VLOOKUP(J1666,Master!B$1:F$101,5,FALSE),IF(H1666&gt;EOF,"","Balance"))),IF(H1666&gt;EOF,"","Balance"))</f>
        <v/>
      </c>
      <c r="H1666" s="265" t="str">
        <f ca="1">IFERROR(IF(COUNTIF(H$2:H1665,H1665)&gt;VLOOKUP(H1665,LC,2,FALSE),H1665+1,H1665),"")</f>
        <v/>
      </c>
      <c r="I1666" s="265" t="str">
        <f ca="1">IFERROR(VLOOKUP(H1666,IF(H1666=H1665,INDIRECT("JournalEntry!"&amp;JournalEntry!D$2214&amp;I1665+1&amp;JournalEntry!L$2214),INDIRECT("JournalEntry!"&amp;JournalEntry!C$2214)),2,FALSE),"")</f>
        <v/>
      </c>
      <c r="J1666" s="191" t="str">
        <f t="shared" ref="J1666:J1729" ca="1" si="189">IFERROR(INDIRECT("JournalEntry!c"&amp;I1666),IF(H1666&gt;EOF,"","Ledger"))</f>
        <v/>
      </c>
    </row>
    <row r="1667" spans="1:10">
      <c r="A1667" s="205" t="str">
        <f t="shared" ca="1" si="183"/>
        <v/>
      </c>
      <c r="B1667" s="203" t="str">
        <f t="shared" ca="1" si="184"/>
        <v/>
      </c>
      <c r="C1667" s="192" t="str">
        <f t="shared" ca="1" si="185"/>
        <v/>
      </c>
      <c r="D1667" s="192" t="str">
        <f t="shared" ca="1" si="186"/>
        <v/>
      </c>
      <c r="E1667" s="192" t="str">
        <f t="shared" ca="1" si="187"/>
        <v/>
      </c>
      <c r="F1667" s="193" t="str">
        <f t="shared" ca="1" si="188"/>
        <v/>
      </c>
      <c r="G1667" s="80" t="str">
        <f ca="1">IFERROR(IF(AND(ABS(SUMIFS(D$2:D1667,J$2:J1667,J1667)-SUMIFS(E$2:E1667,J$2:J1667,J1667)+VLOOKUP(J1667,Master!B$1:F$101,5,FALSE))&gt;1000,CD&lt;&gt;PD),"XXXXX",IFERROR(SUMIFS(D$2:D1667,J$2:J1667,J1667)-SUMIFS(E$2:E1667,J$2:J1667,J1667)+VLOOKUP(J1667,Master!B$1:F$101,5,FALSE),IF(H1667&gt;EOF,"","Balance"))),IF(H1667&gt;EOF,"","Balance"))</f>
        <v/>
      </c>
      <c r="H1667" s="265" t="str">
        <f ca="1">IFERROR(IF(COUNTIF(H$2:H1666,H1666)&gt;VLOOKUP(H1666,LC,2,FALSE),H1666+1,H1666),"")</f>
        <v/>
      </c>
      <c r="I1667" s="265" t="str">
        <f ca="1">IFERROR(VLOOKUP(H1667,IF(H1667=H1666,INDIRECT("JournalEntry!"&amp;JournalEntry!D$2214&amp;I1666+1&amp;JournalEntry!L$2214),INDIRECT("JournalEntry!"&amp;JournalEntry!C$2214)),2,FALSE),"")</f>
        <v/>
      </c>
      <c r="J1667" s="191" t="str">
        <f t="shared" ca="1" si="189"/>
        <v/>
      </c>
    </row>
    <row r="1668" spans="1:10">
      <c r="A1668" s="205" t="str">
        <f t="shared" ca="1" si="183"/>
        <v/>
      </c>
      <c r="B1668" s="203" t="str">
        <f t="shared" ca="1" si="184"/>
        <v/>
      </c>
      <c r="C1668" s="192" t="str">
        <f t="shared" ca="1" si="185"/>
        <v/>
      </c>
      <c r="D1668" s="192" t="str">
        <f t="shared" ca="1" si="186"/>
        <v/>
      </c>
      <c r="E1668" s="192" t="str">
        <f t="shared" ca="1" si="187"/>
        <v/>
      </c>
      <c r="F1668" s="193" t="str">
        <f t="shared" ca="1" si="188"/>
        <v/>
      </c>
      <c r="G1668" s="80" t="str">
        <f ca="1">IFERROR(IF(AND(ABS(SUMIFS(D$2:D1668,J$2:J1668,J1668)-SUMIFS(E$2:E1668,J$2:J1668,J1668)+VLOOKUP(J1668,Master!B$1:F$101,5,FALSE))&gt;1000,CD&lt;&gt;PD),"XXXXX",IFERROR(SUMIFS(D$2:D1668,J$2:J1668,J1668)-SUMIFS(E$2:E1668,J$2:J1668,J1668)+VLOOKUP(J1668,Master!B$1:F$101,5,FALSE),IF(H1668&gt;EOF,"","Balance"))),IF(H1668&gt;EOF,"","Balance"))</f>
        <v/>
      </c>
      <c r="H1668" s="265" t="str">
        <f ca="1">IFERROR(IF(COUNTIF(H$2:H1667,H1667)&gt;VLOOKUP(H1667,LC,2,FALSE),H1667+1,H1667),"")</f>
        <v/>
      </c>
      <c r="I1668" s="265" t="str">
        <f ca="1">IFERROR(VLOOKUP(H1668,IF(H1668=H1667,INDIRECT("JournalEntry!"&amp;JournalEntry!D$2214&amp;I1667+1&amp;JournalEntry!L$2214),INDIRECT("JournalEntry!"&amp;JournalEntry!C$2214)),2,FALSE),"")</f>
        <v/>
      </c>
      <c r="J1668" s="191" t="str">
        <f t="shared" ca="1" si="189"/>
        <v/>
      </c>
    </row>
    <row r="1669" spans="1:10">
      <c r="A1669" s="205" t="str">
        <f t="shared" ca="1" si="183"/>
        <v/>
      </c>
      <c r="B1669" s="203" t="str">
        <f t="shared" ca="1" si="184"/>
        <v/>
      </c>
      <c r="C1669" s="192" t="str">
        <f t="shared" ca="1" si="185"/>
        <v/>
      </c>
      <c r="D1669" s="192" t="str">
        <f t="shared" ca="1" si="186"/>
        <v/>
      </c>
      <c r="E1669" s="192" t="str">
        <f t="shared" ca="1" si="187"/>
        <v/>
      </c>
      <c r="F1669" s="193" t="str">
        <f t="shared" ca="1" si="188"/>
        <v/>
      </c>
      <c r="G1669" s="80" t="str">
        <f ca="1">IFERROR(IF(AND(ABS(SUMIFS(D$2:D1669,J$2:J1669,J1669)-SUMIFS(E$2:E1669,J$2:J1669,J1669)+VLOOKUP(J1669,Master!B$1:F$101,5,FALSE))&gt;1000,CD&lt;&gt;PD),"XXXXX",IFERROR(SUMIFS(D$2:D1669,J$2:J1669,J1669)-SUMIFS(E$2:E1669,J$2:J1669,J1669)+VLOOKUP(J1669,Master!B$1:F$101,5,FALSE),IF(H1669&gt;EOF,"","Balance"))),IF(H1669&gt;EOF,"","Balance"))</f>
        <v/>
      </c>
      <c r="H1669" s="265" t="str">
        <f ca="1">IFERROR(IF(COUNTIF(H$2:H1668,H1668)&gt;VLOOKUP(H1668,LC,2,FALSE),H1668+1,H1668),"")</f>
        <v/>
      </c>
      <c r="I1669" s="265" t="str">
        <f ca="1">IFERROR(VLOOKUP(H1669,IF(H1669=H1668,INDIRECT("JournalEntry!"&amp;JournalEntry!D$2214&amp;I1668+1&amp;JournalEntry!L$2214),INDIRECT("JournalEntry!"&amp;JournalEntry!C$2214)),2,FALSE),"")</f>
        <v/>
      </c>
      <c r="J1669" s="191" t="str">
        <f t="shared" ca="1" si="189"/>
        <v/>
      </c>
    </row>
    <row r="1670" spans="1:10">
      <c r="A1670" s="205" t="str">
        <f t="shared" ca="1" si="183"/>
        <v/>
      </c>
      <c r="B1670" s="203" t="str">
        <f t="shared" ca="1" si="184"/>
        <v/>
      </c>
      <c r="C1670" s="192" t="str">
        <f t="shared" ca="1" si="185"/>
        <v/>
      </c>
      <c r="D1670" s="192" t="str">
        <f t="shared" ca="1" si="186"/>
        <v/>
      </c>
      <c r="E1670" s="192" t="str">
        <f t="shared" ca="1" si="187"/>
        <v/>
      </c>
      <c r="F1670" s="193" t="str">
        <f t="shared" ca="1" si="188"/>
        <v/>
      </c>
      <c r="G1670" s="80" t="str">
        <f ca="1">IFERROR(IF(AND(ABS(SUMIFS(D$2:D1670,J$2:J1670,J1670)-SUMIFS(E$2:E1670,J$2:J1670,J1670)+VLOOKUP(J1670,Master!B$1:F$101,5,FALSE))&gt;1000,CD&lt;&gt;PD),"XXXXX",IFERROR(SUMIFS(D$2:D1670,J$2:J1670,J1670)-SUMIFS(E$2:E1670,J$2:J1670,J1670)+VLOOKUP(J1670,Master!B$1:F$101,5,FALSE),IF(H1670&gt;EOF,"","Balance"))),IF(H1670&gt;EOF,"","Balance"))</f>
        <v/>
      </c>
      <c r="H1670" s="265" t="str">
        <f ca="1">IFERROR(IF(COUNTIF(H$2:H1669,H1669)&gt;VLOOKUP(H1669,LC,2,FALSE),H1669+1,H1669),"")</f>
        <v/>
      </c>
      <c r="I1670" s="265" t="str">
        <f ca="1">IFERROR(VLOOKUP(H1670,IF(H1670=H1669,INDIRECT("JournalEntry!"&amp;JournalEntry!D$2214&amp;I1669+1&amp;JournalEntry!L$2214),INDIRECT("JournalEntry!"&amp;JournalEntry!C$2214)),2,FALSE),"")</f>
        <v/>
      </c>
      <c r="J1670" s="191" t="str">
        <f t="shared" ca="1" si="189"/>
        <v/>
      </c>
    </row>
    <row r="1671" spans="1:10">
      <c r="A1671" s="205" t="str">
        <f t="shared" ca="1" si="183"/>
        <v/>
      </c>
      <c r="B1671" s="203" t="str">
        <f t="shared" ca="1" si="184"/>
        <v/>
      </c>
      <c r="C1671" s="192" t="str">
        <f t="shared" ca="1" si="185"/>
        <v/>
      </c>
      <c r="D1671" s="192" t="str">
        <f t="shared" ca="1" si="186"/>
        <v/>
      </c>
      <c r="E1671" s="192" t="str">
        <f t="shared" ca="1" si="187"/>
        <v/>
      </c>
      <c r="F1671" s="193" t="str">
        <f t="shared" ca="1" si="188"/>
        <v/>
      </c>
      <c r="G1671" s="80" t="str">
        <f ca="1">IFERROR(IF(AND(ABS(SUMIFS(D$2:D1671,J$2:J1671,J1671)-SUMIFS(E$2:E1671,J$2:J1671,J1671)+VLOOKUP(J1671,Master!B$1:F$101,5,FALSE))&gt;1000,CD&lt;&gt;PD),"XXXXX",IFERROR(SUMIFS(D$2:D1671,J$2:J1671,J1671)-SUMIFS(E$2:E1671,J$2:J1671,J1671)+VLOOKUP(J1671,Master!B$1:F$101,5,FALSE),IF(H1671&gt;EOF,"","Balance"))),IF(H1671&gt;EOF,"","Balance"))</f>
        <v/>
      </c>
      <c r="H1671" s="265" t="str">
        <f ca="1">IFERROR(IF(COUNTIF(H$2:H1670,H1670)&gt;VLOOKUP(H1670,LC,2,FALSE),H1670+1,H1670),"")</f>
        <v/>
      </c>
      <c r="I1671" s="265" t="str">
        <f ca="1">IFERROR(VLOOKUP(H1671,IF(H1671=H1670,INDIRECT("JournalEntry!"&amp;JournalEntry!D$2214&amp;I1670+1&amp;JournalEntry!L$2214),INDIRECT("JournalEntry!"&amp;JournalEntry!C$2214)),2,FALSE),"")</f>
        <v/>
      </c>
      <c r="J1671" s="191" t="str">
        <f t="shared" ca="1" si="189"/>
        <v/>
      </c>
    </row>
    <row r="1672" spans="1:10">
      <c r="A1672" s="205" t="str">
        <f t="shared" ca="1" si="183"/>
        <v/>
      </c>
      <c r="B1672" s="203" t="str">
        <f t="shared" ca="1" si="184"/>
        <v/>
      </c>
      <c r="C1672" s="192" t="str">
        <f t="shared" ca="1" si="185"/>
        <v/>
      </c>
      <c r="D1672" s="192" t="str">
        <f t="shared" ca="1" si="186"/>
        <v/>
      </c>
      <c r="E1672" s="192" t="str">
        <f t="shared" ca="1" si="187"/>
        <v/>
      </c>
      <c r="F1672" s="193" t="str">
        <f t="shared" ca="1" si="188"/>
        <v/>
      </c>
      <c r="G1672" s="80" t="str">
        <f ca="1">IFERROR(IF(AND(ABS(SUMIFS(D$2:D1672,J$2:J1672,J1672)-SUMIFS(E$2:E1672,J$2:J1672,J1672)+VLOOKUP(J1672,Master!B$1:F$101,5,FALSE))&gt;1000,CD&lt;&gt;PD),"XXXXX",IFERROR(SUMIFS(D$2:D1672,J$2:J1672,J1672)-SUMIFS(E$2:E1672,J$2:J1672,J1672)+VLOOKUP(J1672,Master!B$1:F$101,5,FALSE),IF(H1672&gt;EOF,"","Balance"))),IF(H1672&gt;EOF,"","Balance"))</f>
        <v/>
      </c>
      <c r="H1672" s="265" t="str">
        <f ca="1">IFERROR(IF(COUNTIF(H$2:H1671,H1671)&gt;VLOOKUP(H1671,LC,2,FALSE),H1671+1,H1671),"")</f>
        <v/>
      </c>
      <c r="I1672" s="265" t="str">
        <f ca="1">IFERROR(VLOOKUP(H1672,IF(H1672=H1671,INDIRECT("JournalEntry!"&amp;JournalEntry!D$2214&amp;I1671+1&amp;JournalEntry!L$2214),INDIRECT("JournalEntry!"&amp;JournalEntry!C$2214)),2,FALSE),"")</f>
        <v/>
      </c>
      <c r="J1672" s="191" t="str">
        <f t="shared" ca="1" si="189"/>
        <v/>
      </c>
    </row>
    <row r="1673" spans="1:10">
      <c r="A1673" s="205" t="str">
        <f t="shared" ca="1" si="183"/>
        <v/>
      </c>
      <c r="B1673" s="203" t="str">
        <f t="shared" ca="1" si="184"/>
        <v/>
      </c>
      <c r="C1673" s="192" t="str">
        <f t="shared" ca="1" si="185"/>
        <v/>
      </c>
      <c r="D1673" s="192" t="str">
        <f t="shared" ca="1" si="186"/>
        <v/>
      </c>
      <c r="E1673" s="192" t="str">
        <f t="shared" ca="1" si="187"/>
        <v/>
      </c>
      <c r="F1673" s="193" t="str">
        <f t="shared" ca="1" si="188"/>
        <v/>
      </c>
      <c r="G1673" s="80" t="str">
        <f ca="1">IFERROR(IF(AND(ABS(SUMIFS(D$2:D1673,J$2:J1673,J1673)-SUMIFS(E$2:E1673,J$2:J1673,J1673)+VLOOKUP(J1673,Master!B$1:F$101,5,FALSE))&gt;1000,CD&lt;&gt;PD),"XXXXX",IFERROR(SUMIFS(D$2:D1673,J$2:J1673,J1673)-SUMIFS(E$2:E1673,J$2:J1673,J1673)+VLOOKUP(J1673,Master!B$1:F$101,5,FALSE),IF(H1673&gt;EOF,"","Balance"))),IF(H1673&gt;EOF,"","Balance"))</f>
        <v/>
      </c>
      <c r="H1673" s="265" t="str">
        <f ca="1">IFERROR(IF(COUNTIF(H$2:H1672,H1672)&gt;VLOOKUP(H1672,LC,2,FALSE),H1672+1,H1672),"")</f>
        <v/>
      </c>
      <c r="I1673" s="265" t="str">
        <f ca="1">IFERROR(VLOOKUP(H1673,IF(H1673=H1672,INDIRECT("JournalEntry!"&amp;JournalEntry!D$2214&amp;I1672+1&amp;JournalEntry!L$2214),INDIRECT("JournalEntry!"&amp;JournalEntry!C$2214)),2,FALSE),"")</f>
        <v/>
      </c>
      <c r="J1673" s="191" t="str">
        <f t="shared" ca="1" si="189"/>
        <v/>
      </c>
    </row>
    <row r="1674" spans="1:10">
      <c r="A1674" s="205" t="str">
        <f t="shared" ca="1" si="183"/>
        <v/>
      </c>
      <c r="B1674" s="203" t="str">
        <f t="shared" ca="1" si="184"/>
        <v/>
      </c>
      <c r="C1674" s="192" t="str">
        <f t="shared" ca="1" si="185"/>
        <v/>
      </c>
      <c r="D1674" s="192" t="str">
        <f t="shared" ca="1" si="186"/>
        <v/>
      </c>
      <c r="E1674" s="192" t="str">
        <f t="shared" ca="1" si="187"/>
        <v/>
      </c>
      <c r="F1674" s="193" t="str">
        <f t="shared" ca="1" si="188"/>
        <v/>
      </c>
      <c r="G1674" s="80" t="str">
        <f ca="1">IFERROR(IF(AND(ABS(SUMIFS(D$2:D1674,J$2:J1674,J1674)-SUMIFS(E$2:E1674,J$2:J1674,J1674)+VLOOKUP(J1674,Master!B$1:F$101,5,FALSE))&gt;1000,CD&lt;&gt;PD),"XXXXX",IFERROR(SUMIFS(D$2:D1674,J$2:J1674,J1674)-SUMIFS(E$2:E1674,J$2:J1674,J1674)+VLOOKUP(J1674,Master!B$1:F$101,5,FALSE),IF(H1674&gt;EOF,"","Balance"))),IF(H1674&gt;EOF,"","Balance"))</f>
        <v/>
      </c>
      <c r="H1674" s="265" t="str">
        <f ca="1">IFERROR(IF(COUNTIF(H$2:H1673,H1673)&gt;VLOOKUP(H1673,LC,2,FALSE),H1673+1,H1673),"")</f>
        <v/>
      </c>
      <c r="I1674" s="265" t="str">
        <f ca="1">IFERROR(VLOOKUP(H1674,IF(H1674=H1673,INDIRECT("JournalEntry!"&amp;JournalEntry!D$2214&amp;I1673+1&amp;JournalEntry!L$2214),INDIRECT("JournalEntry!"&amp;JournalEntry!C$2214)),2,FALSE),"")</f>
        <v/>
      </c>
      <c r="J1674" s="191" t="str">
        <f t="shared" ca="1" si="189"/>
        <v/>
      </c>
    </row>
    <row r="1675" spans="1:10">
      <c r="A1675" s="205" t="str">
        <f t="shared" ca="1" si="183"/>
        <v/>
      </c>
      <c r="B1675" s="203" t="str">
        <f t="shared" ca="1" si="184"/>
        <v/>
      </c>
      <c r="C1675" s="192" t="str">
        <f t="shared" ca="1" si="185"/>
        <v/>
      </c>
      <c r="D1675" s="192" t="str">
        <f t="shared" ca="1" si="186"/>
        <v/>
      </c>
      <c r="E1675" s="192" t="str">
        <f t="shared" ca="1" si="187"/>
        <v/>
      </c>
      <c r="F1675" s="193" t="str">
        <f t="shared" ca="1" si="188"/>
        <v/>
      </c>
      <c r="G1675" s="80" t="str">
        <f ca="1">IFERROR(IF(AND(ABS(SUMIFS(D$2:D1675,J$2:J1675,J1675)-SUMIFS(E$2:E1675,J$2:J1675,J1675)+VLOOKUP(J1675,Master!B$1:F$101,5,FALSE))&gt;1000,CD&lt;&gt;PD),"XXXXX",IFERROR(SUMIFS(D$2:D1675,J$2:J1675,J1675)-SUMIFS(E$2:E1675,J$2:J1675,J1675)+VLOOKUP(J1675,Master!B$1:F$101,5,FALSE),IF(H1675&gt;EOF,"","Balance"))),IF(H1675&gt;EOF,"","Balance"))</f>
        <v/>
      </c>
      <c r="H1675" s="265" t="str">
        <f ca="1">IFERROR(IF(COUNTIF(H$2:H1674,H1674)&gt;VLOOKUP(H1674,LC,2,FALSE),H1674+1,H1674),"")</f>
        <v/>
      </c>
      <c r="I1675" s="265" t="str">
        <f ca="1">IFERROR(VLOOKUP(H1675,IF(H1675=H1674,INDIRECT("JournalEntry!"&amp;JournalEntry!D$2214&amp;I1674+1&amp;JournalEntry!L$2214),INDIRECT("JournalEntry!"&amp;JournalEntry!C$2214)),2,FALSE),"")</f>
        <v/>
      </c>
      <c r="J1675" s="191" t="str">
        <f t="shared" ca="1" si="189"/>
        <v/>
      </c>
    </row>
    <row r="1676" spans="1:10">
      <c r="A1676" s="205" t="str">
        <f t="shared" ca="1" si="183"/>
        <v/>
      </c>
      <c r="B1676" s="203" t="str">
        <f t="shared" ca="1" si="184"/>
        <v/>
      </c>
      <c r="C1676" s="192" t="str">
        <f t="shared" ca="1" si="185"/>
        <v/>
      </c>
      <c r="D1676" s="192" t="str">
        <f t="shared" ca="1" si="186"/>
        <v/>
      </c>
      <c r="E1676" s="192" t="str">
        <f t="shared" ca="1" si="187"/>
        <v/>
      </c>
      <c r="F1676" s="193" t="str">
        <f t="shared" ca="1" si="188"/>
        <v/>
      </c>
      <c r="G1676" s="80" t="str">
        <f ca="1">IFERROR(IF(AND(ABS(SUMIFS(D$2:D1676,J$2:J1676,J1676)-SUMIFS(E$2:E1676,J$2:J1676,J1676)+VLOOKUP(J1676,Master!B$1:F$101,5,FALSE))&gt;1000,CD&lt;&gt;PD),"XXXXX",IFERROR(SUMIFS(D$2:D1676,J$2:J1676,J1676)-SUMIFS(E$2:E1676,J$2:J1676,J1676)+VLOOKUP(J1676,Master!B$1:F$101,5,FALSE),IF(H1676&gt;EOF,"","Balance"))),IF(H1676&gt;EOF,"","Balance"))</f>
        <v/>
      </c>
      <c r="H1676" s="265" t="str">
        <f ca="1">IFERROR(IF(COUNTIF(H$2:H1675,H1675)&gt;VLOOKUP(H1675,LC,2,FALSE),H1675+1,H1675),"")</f>
        <v/>
      </c>
      <c r="I1676" s="265" t="str">
        <f ca="1">IFERROR(VLOOKUP(H1676,IF(H1676=H1675,INDIRECT("JournalEntry!"&amp;JournalEntry!D$2214&amp;I1675+1&amp;JournalEntry!L$2214),INDIRECT("JournalEntry!"&amp;JournalEntry!C$2214)),2,FALSE),"")</f>
        <v/>
      </c>
      <c r="J1676" s="191" t="str">
        <f t="shared" ca="1" si="189"/>
        <v/>
      </c>
    </row>
    <row r="1677" spans="1:10">
      <c r="A1677" s="205" t="str">
        <f t="shared" ca="1" si="183"/>
        <v/>
      </c>
      <c r="B1677" s="203" t="str">
        <f t="shared" ca="1" si="184"/>
        <v/>
      </c>
      <c r="C1677" s="192" t="str">
        <f t="shared" ca="1" si="185"/>
        <v/>
      </c>
      <c r="D1677" s="192" t="str">
        <f t="shared" ca="1" si="186"/>
        <v/>
      </c>
      <c r="E1677" s="192" t="str">
        <f t="shared" ca="1" si="187"/>
        <v/>
      </c>
      <c r="F1677" s="193" t="str">
        <f t="shared" ca="1" si="188"/>
        <v/>
      </c>
      <c r="G1677" s="80" t="str">
        <f ca="1">IFERROR(IF(AND(ABS(SUMIFS(D$2:D1677,J$2:J1677,J1677)-SUMIFS(E$2:E1677,J$2:J1677,J1677)+VLOOKUP(J1677,Master!B$1:F$101,5,FALSE))&gt;1000,CD&lt;&gt;PD),"XXXXX",IFERROR(SUMIFS(D$2:D1677,J$2:J1677,J1677)-SUMIFS(E$2:E1677,J$2:J1677,J1677)+VLOOKUP(J1677,Master!B$1:F$101,5,FALSE),IF(H1677&gt;EOF,"","Balance"))),IF(H1677&gt;EOF,"","Balance"))</f>
        <v/>
      </c>
      <c r="H1677" s="265" t="str">
        <f ca="1">IFERROR(IF(COUNTIF(H$2:H1676,H1676)&gt;VLOOKUP(H1676,LC,2,FALSE),H1676+1,H1676),"")</f>
        <v/>
      </c>
      <c r="I1677" s="265" t="str">
        <f ca="1">IFERROR(VLOOKUP(H1677,IF(H1677=H1676,INDIRECT("JournalEntry!"&amp;JournalEntry!D$2214&amp;I1676+1&amp;JournalEntry!L$2214),INDIRECT("JournalEntry!"&amp;JournalEntry!C$2214)),2,FALSE),"")</f>
        <v/>
      </c>
      <c r="J1677" s="191" t="str">
        <f t="shared" ca="1" si="189"/>
        <v/>
      </c>
    </row>
    <row r="1678" spans="1:10">
      <c r="A1678" s="205" t="str">
        <f t="shared" ca="1" si="183"/>
        <v/>
      </c>
      <c r="B1678" s="203" t="str">
        <f t="shared" ca="1" si="184"/>
        <v/>
      </c>
      <c r="C1678" s="192" t="str">
        <f t="shared" ca="1" si="185"/>
        <v/>
      </c>
      <c r="D1678" s="192" t="str">
        <f t="shared" ca="1" si="186"/>
        <v/>
      </c>
      <c r="E1678" s="192" t="str">
        <f t="shared" ca="1" si="187"/>
        <v/>
      </c>
      <c r="F1678" s="193" t="str">
        <f t="shared" ca="1" si="188"/>
        <v/>
      </c>
      <c r="G1678" s="80" t="str">
        <f ca="1">IFERROR(IF(AND(ABS(SUMIFS(D$2:D1678,J$2:J1678,J1678)-SUMIFS(E$2:E1678,J$2:J1678,J1678)+VLOOKUP(J1678,Master!B$1:F$101,5,FALSE))&gt;1000,CD&lt;&gt;PD),"XXXXX",IFERROR(SUMIFS(D$2:D1678,J$2:J1678,J1678)-SUMIFS(E$2:E1678,J$2:J1678,J1678)+VLOOKUP(J1678,Master!B$1:F$101,5,FALSE),IF(H1678&gt;EOF,"","Balance"))),IF(H1678&gt;EOF,"","Balance"))</f>
        <v/>
      </c>
      <c r="H1678" s="265" t="str">
        <f ca="1">IFERROR(IF(COUNTIF(H$2:H1677,H1677)&gt;VLOOKUP(H1677,LC,2,FALSE),H1677+1,H1677),"")</f>
        <v/>
      </c>
      <c r="I1678" s="265" t="str">
        <f ca="1">IFERROR(VLOOKUP(H1678,IF(H1678=H1677,INDIRECT("JournalEntry!"&amp;JournalEntry!D$2214&amp;I1677+1&amp;JournalEntry!L$2214),INDIRECT("JournalEntry!"&amp;JournalEntry!C$2214)),2,FALSE),"")</f>
        <v/>
      </c>
      <c r="J1678" s="191" t="str">
        <f t="shared" ca="1" si="189"/>
        <v/>
      </c>
    </row>
    <row r="1679" spans="1:10">
      <c r="A1679" s="205" t="str">
        <f t="shared" ca="1" si="183"/>
        <v/>
      </c>
      <c r="B1679" s="203" t="str">
        <f t="shared" ca="1" si="184"/>
        <v/>
      </c>
      <c r="C1679" s="192" t="str">
        <f t="shared" ca="1" si="185"/>
        <v/>
      </c>
      <c r="D1679" s="192" t="str">
        <f t="shared" ca="1" si="186"/>
        <v/>
      </c>
      <c r="E1679" s="192" t="str">
        <f t="shared" ca="1" si="187"/>
        <v/>
      </c>
      <c r="F1679" s="193" t="str">
        <f t="shared" ca="1" si="188"/>
        <v/>
      </c>
      <c r="G1679" s="80" t="str">
        <f ca="1">IFERROR(IF(AND(ABS(SUMIFS(D$2:D1679,J$2:J1679,J1679)-SUMIFS(E$2:E1679,J$2:J1679,J1679)+VLOOKUP(J1679,Master!B$1:F$101,5,FALSE))&gt;1000,CD&lt;&gt;PD),"XXXXX",IFERROR(SUMIFS(D$2:D1679,J$2:J1679,J1679)-SUMIFS(E$2:E1679,J$2:J1679,J1679)+VLOOKUP(J1679,Master!B$1:F$101,5,FALSE),IF(H1679&gt;EOF,"","Balance"))),IF(H1679&gt;EOF,"","Balance"))</f>
        <v/>
      </c>
      <c r="H1679" s="265" t="str">
        <f ca="1">IFERROR(IF(COUNTIF(H$2:H1678,H1678)&gt;VLOOKUP(H1678,LC,2,FALSE),H1678+1,H1678),"")</f>
        <v/>
      </c>
      <c r="I1679" s="265" t="str">
        <f ca="1">IFERROR(VLOOKUP(H1679,IF(H1679=H1678,INDIRECT("JournalEntry!"&amp;JournalEntry!D$2214&amp;I1678+1&amp;JournalEntry!L$2214),INDIRECT("JournalEntry!"&amp;JournalEntry!C$2214)),2,FALSE),"")</f>
        <v/>
      </c>
      <c r="J1679" s="191" t="str">
        <f t="shared" ca="1" si="189"/>
        <v/>
      </c>
    </row>
    <row r="1680" spans="1:10">
      <c r="A1680" s="205" t="str">
        <f t="shared" ca="1" si="183"/>
        <v/>
      </c>
      <c r="B1680" s="203" t="str">
        <f t="shared" ca="1" si="184"/>
        <v/>
      </c>
      <c r="C1680" s="192" t="str">
        <f t="shared" ca="1" si="185"/>
        <v/>
      </c>
      <c r="D1680" s="192" t="str">
        <f t="shared" ca="1" si="186"/>
        <v/>
      </c>
      <c r="E1680" s="192" t="str">
        <f t="shared" ca="1" si="187"/>
        <v/>
      </c>
      <c r="F1680" s="193" t="str">
        <f t="shared" ca="1" si="188"/>
        <v/>
      </c>
      <c r="G1680" s="80" t="str">
        <f ca="1">IFERROR(IF(AND(ABS(SUMIFS(D$2:D1680,J$2:J1680,J1680)-SUMIFS(E$2:E1680,J$2:J1680,J1680)+VLOOKUP(J1680,Master!B$1:F$101,5,FALSE))&gt;1000,CD&lt;&gt;PD),"XXXXX",IFERROR(SUMIFS(D$2:D1680,J$2:J1680,J1680)-SUMIFS(E$2:E1680,J$2:J1680,J1680)+VLOOKUP(J1680,Master!B$1:F$101,5,FALSE),IF(H1680&gt;EOF,"","Balance"))),IF(H1680&gt;EOF,"","Balance"))</f>
        <v/>
      </c>
      <c r="H1680" s="265" t="str">
        <f ca="1">IFERROR(IF(COUNTIF(H$2:H1679,H1679)&gt;VLOOKUP(H1679,LC,2,FALSE),H1679+1,H1679),"")</f>
        <v/>
      </c>
      <c r="I1680" s="265" t="str">
        <f ca="1">IFERROR(VLOOKUP(H1680,IF(H1680=H1679,INDIRECT("JournalEntry!"&amp;JournalEntry!D$2214&amp;I1679+1&amp;JournalEntry!L$2214),INDIRECT("JournalEntry!"&amp;JournalEntry!C$2214)),2,FALSE),"")</f>
        <v/>
      </c>
      <c r="J1680" s="191" t="str">
        <f t="shared" ca="1" si="189"/>
        <v/>
      </c>
    </row>
    <row r="1681" spans="1:10">
      <c r="A1681" s="205" t="str">
        <f t="shared" ca="1" si="183"/>
        <v/>
      </c>
      <c r="B1681" s="203" t="str">
        <f t="shared" ca="1" si="184"/>
        <v/>
      </c>
      <c r="C1681" s="192" t="str">
        <f t="shared" ca="1" si="185"/>
        <v/>
      </c>
      <c r="D1681" s="192" t="str">
        <f t="shared" ca="1" si="186"/>
        <v/>
      </c>
      <c r="E1681" s="192" t="str">
        <f t="shared" ca="1" si="187"/>
        <v/>
      </c>
      <c r="F1681" s="193" t="str">
        <f t="shared" ca="1" si="188"/>
        <v/>
      </c>
      <c r="G1681" s="80" t="str">
        <f ca="1">IFERROR(IF(AND(ABS(SUMIFS(D$2:D1681,J$2:J1681,J1681)-SUMIFS(E$2:E1681,J$2:J1681,J1681)+VLOOKUP(J1681,Master!B$1:F$101,5,FALSE))&gt;1000,CD&lt;&gt;PD),"XXXXX",IFERROR(SUMIFS(D$2:D1681,J$2:J1681,J1681)-SUMIFS(E$2:E1681,J$2:J1681,J1681)+VLOOKUP(J1681,Master!B$1:F$101,5,FALSE),IF(H1681&gt;EOF,"","Balance"))),IF(H1681&gt;EOF,"","Balance"))</f>
        <v/>
      </c>
      <c r="H1681" s="265" t="str">
        <f ca="1">IFERROR(IF(COUNTIF(H$2:H1680,H1680)&gt;VLOOKUP(H1680,LC,2,FALSE),H1680+1,H1680),"")</f>
        <v/>
      </c>
      <c r="I1681" s="265" t="str">
        <f ca="1">IFERROR(VLOOKUP(H1681,IF(H1681=H1680,INDIRECT("JournalEntry!"&amp;JournalEntry!D$2214&amp;I1680+1&amp;JournalEntry!L$2214),INDIRECT("JournalEntry!"&amp;JournalEntry!C$2214)),2,FALSE),"")</f>
        <v/>
      </c>
      <c r="J1681" s="191" t="str">
        <f t="shared" ca="1" si="189"/>
        <v/>
      </c>
    </row>
    <row r="1682" spans="1:10">
      <c r="A1682" s="205" t="str">
        <f t="shared" ca="1" si="183"/>
        <v/>
      </c>
      <c r="B1682" s="203" t="str">
        <f t="shared" ca="1" si="184"/>
        <v/>
      </c>
      <c r="C1682" s="192" t="str">
        <f t="shared" ca="1" si="185"/>
        <v/>
      </c>
      <c r="D1682" s="192" t="str">
        <f t="shared" ca="1" si="186"/>
        <v/>
      </c>
      <c r="E1682" s="192" t="str">
        <f t="shared" ca="1" si="187"/>
        <v/>
      </c>
      <c r="F1682" s="193" t="str">
        <f t="shared" ca="1" si="188"/>
        <v/>
      </c>
      <c r="G1682" s="80" t="str">
        <f ca="1">IFERROR(IF(AND(ABS(SUMIFS(D$2:D1682,J$2:J1682,J1682)-SUMIFS(E$2:E1682,J$2:J1682,J1682)+VLOOKUP(J1682,Master!B$1:F$101,5,FALSE))&gt;1000,CD&lt;&gt;PD),"XXXXX",IFERROR(SUMIFS(D$2:D1682,J$2:J1682,J1682)-SUMIFS(E$2:E1682,J$2:J1682,J1682)+VLOOKUP(J1682,Master!B$1:F$101,5,FALSE),IF(H1682&gt;EOF,"","Balance"))),IF(H1682&gt;EOF,"","Balance"))</f>
        <v/>
      </c>
      <c r="H1682" s="265" t="str">
        <f ca="1">IFERROR(IF(COUNTIF(H$2:H1681,H1681)&gt;VLOOKUP(H1681,LC,2,FALSE),H1681+1,H1681),"")</f>
        <v/>
      </c>
      <c r="I1682" s="265" t="str">
        <f ca="1">IFERROR(VLOOKUP(H1682,IF(H1682=H1681,INDIRECT("JournalEntry!"&amp;JournalEntry!D$2214&amp;I1681+1&amp;JournalEntry!L$2214),INDIRECT("JournalEntry!"&amp;JournalEntry!C$2214)),2,FALSE),"")</f>
        <v/>
      </c>
      <c r="J1682" s="191" t="str">
        <f t="shared" ca="1" si="189"/>
        <v/>
      </c>
    </row>
    <row r="1683" spans="1:10">
      <c r="A1683" s="205" t="str">
        <f t="shared" ca="1" si="183"/>
        <v/>
      </c>
      <c r="B1683" s="203" t="str">
        <f t="shared" ca="1" si="184"/>
        <v/>
      </c>
      <c r="C1683" s="192" t="str">
        <f t="shared" ca="1" si="185"/>
        <v/>
      </c>
      <c r="D1683" s="192" t="str">
        <f t="shared" ca="1" si="186"/>
        <v/>
      </c>
      <c r="E1683" s="192" t="str">
        <f t="shared" ca="1" si="187"/>
        <v/>
      </c>
      <c r="F1683" s="193" t="str">
        <f t="shared" ca="1" si="188"/>
        <v/>
      </c>
      <c r="G1683" s="80" t="str">
        <f ca="1">IFERROR(IF(AND(ABS(SUMIFS(D$2:D1683,J$2:J1683,J1683)-SUMIFS(E$2:E1683,J$2:J1683,J1683)+VLOOKUP(J1683,Master!B$1:F$101,5,FALSE))&gt;1000,CD&lt;&gt;PD),"XXXXX",IFERROR(SUMIFS(D$2:D1683,J$2:J1683,J1683)-SUMIFS(E$2:E1683,J$2:J1683,J1683)+VLOOKUP(J1683,Master!B$1:F$101,5,FALSE),IF(H1683&gt;EOF,"","Balance"))),IF(H1683&gt;EOF,"","Balance"))</f>
        <v/>
      </c>
      <c r="H1683" s="265" t="str">
        <f ca="1">IFERROR(IF(COUNTIF(H$2:H1682,H1682)&gt;VLOOKUP(H1682,LC,2,FALSE),H1682+1,H1682),"")</f>
        <v/>
      </c>
      <c r="I1683" s="265" t="str">
        <f ca="1">IFERROR(VLOOKUP(H1683,IF(H1683=H1682,INDIRECT("JournalEntry!"&amp;JournalEntry!D$2214&amp;I1682+1&amp;JournalEntry!L$2214),INDIRECT("JournalEntry!"&amp;JournalEntry!C$2214)),2,FALSE),"")</f>
        <v/>
      </c>
      <c r="J1683" s="191" t="str">
        <f t="shared" ca="1" si="189"/>
        <v/>
      </c>
    </row>
    <row r="1684" spans="1:10">
      <c r="A1684" s="205" t="str">
        <f t="shared" ca="1" si="183"/>
        <v/>
      </c>
      <c r="B1684" s="203" t="str">
        <f t="shared" ca="1" si="184"/>
        <v/>
      </c>
      <c r="C1684" s="192" t="str">
        <f t="shared" ca="1" si="185"/>
        <v/>
      </c>
      <c r="D1684" s="192" t="str">
        <f t="shared" ca="1" si="186"/>
        <v/>
      </c>
      <c r="E1684" s="192" t="str">
        <f t="shared" ca="1" si="187"/>
        <v/>
      </c>
      <c r="F1684" s="193" t="str">
        <f t="shared" ca="1" si="188"/>
        <v/>
      </c>
      <c r="G1684" s="80" t="str">
        <f ca="1">IFERROR(IF(AND(ABS(SUMIFS(D$2:D1684,J$2:J1684,J1684)-SUMIFS(E$2:E1684,J$2:J1684,J1684)+VLOOKUP(J1684,Master!B$1:F$101,5,FALSE))&gt;1000,CD&lt;&gt;PD),"XXXXX",IFERROR(SUMIFS(D$2:D1684,J$2:J1684,J1684)-SUMIFS(E$2:E1684,J$2:J1684,J1684)+VLOOKUP(J1684,Master!B$1:F$101,5,FALSE),IF(H1684&gt;EOF,"","Balance"))),IF(H1684&gt;EOF,"","Balance"))</f>
        <v/>
      </c>
      <c r="H1684" s="265" t="str">
        <f ca="1">IFERROR(IF(COUNTIF(H$2:H1683,H1683)&gt;VLOOKUP(H1683,LC,2,FALSE),H1683+1,H1683),"")</f>
        <v/>
      </c>
      <c r="I1684" s="265" t="str">
        <f ca="1">IFERROR(VLOOKUP(H1684,IF(H1684=H1683,INDIRECT("JournalEntry!"&amp;JournalEntry!D$2214&amp;I1683+1&amp;JournalEntry!L$2214),INDIRECT("JournalEntry!"&amp;JournalEntry!C$2214)),2,FALSE),"")</f>
        <v/>
      </c>
      <c r="J1684" s="191" t="str">
        <f t="shared" ca="1" si="189"/>
        <v/>
      </c>
    </row>
    <row r="1685" spans="1:10">
      <c r="A1685" s="205" t="str">
        <f t="shared" ca="1" si="183"/>
        <v/>
      </c>
      <c r="B1685" s="203" t="str">
        <f t="shared" ca="1" si="184"/>
        <v/>
      </c>
      <c r="C1685" s="192" t="str">
        <f t="shared" ca="1" si="185"/>
        <v/>
      </c>
      <c r="D1685" s="192" t="str">
        <f t="shared" ca="1" si="186"/>
        <v/>
      </c>
      <c r="E1685" s="192" t="str">
        <f t="shared" ca="1" si="187"/>
        <v/>
      </c>
      <c r="F1685" s="193" t="str">
        <f t="shared" ca="1" si="188"/>
        <v/>
      </c>
      <c r="G1685" s="80" t="str">
        <f ca="1">IFERROR(IF(AND(ABS(SUMIFS(D$2:D1685,J$2:J1685,J1685)-SUMIFS(E$2:E1685,J$2:J1685,J1685)+VLOOKUP(J1685,Master!B$1:F$101,5,FALSE))&gt;1000,CD&lt;&gt;PD),"XXXXX",IFERROR(SUMIFS(D$2:D1685,J$2:J1685,J1685)-SUMIFS(E$2:E1685,J$2:J1685,J1685)+VLOOKUP(J1685,Master!B$1:F$101,5,FALSE),IF(H1685&gt;EOF,"","Balance"))),IF(H1685&gt;EOF,"","Balance"))</f>
        <v/>
      </c>
      <c r="H1685" s="265" t="str">
        <f ca="1">IFERROR(IF(COUNTIF(H$2:H1684,H1684)&gt;VLOOKUP(H1684,LC,2,FALSE),H1684+1,H1684),"")</f>
        <v/>
      </c>
      <c r="I1685" s="265" t="str">
        <f ca="1">IFERROR(VLOOKUP(H1685,IF(H1685=H1684,INDIRECT("JournalEntry!"&amp;JournalEntry!D$2214&amp;I1684+1&amp;JournalEntry!L$2214),INDIRECT("JournalEntry!"&amp;JournalEntry!C$2214)),2,FALSE),"")</f>
        <v/>
      </c>
      <c r="J1685" s="191" t="str">
        <f t="shared" ca="1" si="189"/>
        <v/>
      </c>
    </row>
    <row r="1686" spans="1:10">
      <c r="A1686" s="205" t="str">
        <f t="shared" ca="1" si="183"/>
        <v/>
      </c>
      <c r="B1686" s="203" t="str">
        <f t="shared" ca="1" si="184"/>
        <v/>
      </c>
      <c r="C1686" s="192" t="str">
        <f t="shared" ca="1" si="185"/>
        <v/>
      </c>
      <c r="D1686" s="192" t="str">
        <f t="shared" ca="1" si="186"/>
        <v/>
      </c>
      <c r="E1686" s="192" t="str">
        <f t="shared" ca="1" si="187"/>
        <v/>
      </c>
      <c r="F1686" s="193" t="str">
        <f t="shared" ca="1" si="188"/>
        <v/>
      </c>
      <c r="G1686" s="80" t="str">
        <f ca="1">IFERROR(IF(AND(ABS(SUMIFS(D$2:D1686,J$2:J1686,J1686)-SUMIFS(E$2:E1686,J$2:J1686,J1686)+VLOOKUP(J1686,Master!B$1:F$101,5,FALSE))&gt;1000,CD&lt;&gt;PD),"XXXXX",IFERROR(SUMIFS(D$2:D1686,J$2:J1686,J1686)-SUMIFS(E$2:E1686,J$2:J1686,J1686)+VLOOKUP(J1686,Master!B$1:F$101,5,FALSE),IF(H1686&gt;EOF,"","Balance"))),IF(H1686&gt;EOF,"","Balance"))</f>
        <v/>
      </c>
      <c r="H1686" s="265" t="str">
        <f ca="1">IFERROR(IF(COUNTIF(H$2:H1685,H1685)&gt;VLOOKUP(H1685,LC,2,FALSE),H1685+1,H1685),"")</f>
        <v/>
      </c>
      <c r="I1686" s="265" t="str">
        <f ca="1">IFERROR(VLOOKUP(H1686,IF(H1686=H1685,INDIRECT("JournalEntry!"&amp;JournalEntry!D$2214&amp;I1685+1&amp;JournalEntry!L$2214),INDIRECT("JournalEntry!"&amp;JournalEntry!C$2214)),2,FALSE),"")</f>
        <v/>
      </c>
      <c r="J1686" s="191" t="str">
        <f t="shared" ca="1" si="189"/>
        <v/>
      </c>
    </row>
    <row r="1687" spans="1:10">
      <c r="A1687" s="205" t="str">
        <f t="shared" ca="1" si="183"/>
        <v/>
      </c>
      <c r="B1687" s="203" t="str">
        <f t="shared" ca="1" si="184"/>
        <v/>
      </c>
      <c r="C1687" s="192" t="str">
        <f t="shared" ca="1" si="185"/>
        <v/>
      </c>
      <c r="D1687" s="192" t="str">
        <f t="shared" ca="1" si="186"/>
        <v/>
      </c>
      <c r="E1687" s="192" t="str">
        <f t="shared" ca="1" si="187"/>
        <v/>
      </c>
      <c r="F1687" s="193" t="str">
        <f t="shared" ca="1" si="188"/>
        <v/>
      </c>
      <c r="G1687" s="80" t="str">
        <f ca="1">IFERROR(IF(AND(ABS(SUMIFS(D$2:D1687,J$2:J1687,J1687)-SUMIFS(E$2:E1687,J$2:J1687,J1687)+VLOOKUP(J1687,Master!B$1:F$101,5,FALSE))&gt;1000,CD&lt;&gt;PD),"XXXXX",IFERROR(SUMIFS(D$2:D1687,J$2:J1687,J1687)-SUMIFS(E$2:E1687,J$2:J1687,J1687)+VLOOKUP(J1687,Master!B$1:F$101,5,FALSE),IF(H1687&gt;EOF,"","Balance"))),IF(H1687&gt;EOF,"","Balance"))</f>
        <v/>
      </c>
      <c r="H1687" s="265" t="str">
        <f ca="1">IFERROR(IF(COUNTIF(H$2:H1686,H1686)&gt;VLOOKUP(H1686,LC,2,FALSE),H1686+1,H1686),"")</f>
        <v/>
      </c>
      <c r="I1687" s="265" t="str">
        <f ca="1">IFERROR(VLOOKUP(H1687,IF(H1687=H1686,INDIRECT("JournalEntry!"&amp;JournalEntry!D$2214&amp;I1686+1&amp;JournalEntry!L$2214),INDIRECT("JournalEntry!"&amp;JournalEntry!C$2214)),2,FALSE),"")</f>
        <v/>
      </c>
      <c r="J1687" s="191" t="str">
        <f t="shared" ca="1" si="189"/>
        <v/>
      </c>
    </row>
    <row r="1688" spans="1:10">
      <c r="A1688" s="205" t="str">
        <f t="shared" ca="1" si="183"/>
        <v/>
      </c>
      <c r="B1688" s="203" t="str">
        <f t="shared" ca="1" si="184"/>
        <v/>
      </c>
      <c r="C1688" s="192" t="str">
        <f t="shared" ca="1" si="185"/>
        <v/>
      </c>
      <c r="D1688" s="192" t="str">
        <f t="shared" ca="1" si="186"/>
        <v/>
      </c>
      <c r="E1688" s="192" t="str">
        <f t="shared" ca="1" si="187"/>
        <v/>
      </c>
      <c r="F1688" s="193" t="str">
        <f t="shared" ca="1" si="188"/>
        <v/>
      </c>
      <c r="G1688" s="80" t="str">
        <f ca="1">IFERROR(IF(AND(ABS(SUMIFS(D$2:D1688,J$2:J1688,J1688)-SUMIFS(E$2:E1688,J$2:J1688,J1688)+VLOOKUP(J1688,Master!B$1:F$101,5,FALSE))&gt;1000,CD&lt;&gt;PD),"XXXXX",IFERROR(SUMIFS(D$2:D1688,J$2:J1688,J1688)-SUMIFS(E$2:E1688,J$2:J1688,J1688)+VLOOKUP(J1688,Master!B$1:F$101,5,FALSE),IF(H1688&gt;EOF,"","Balance"))),IF(H1688&gt;EOF,"","Balance"))</f>
        <v/>
      </c>
      <c r="H1688" s="265" t="str">
        <f ca="1">IFERROR(IF(COUNTIF(H$2:H1687,H1687)&gt;VLOOKUP(H1687,LC,2,FALSE),H1687+1,H1687),"")</f>
        <v/>
      </c>
      <c r="I1688" s="265" t="str">
        <f ca="1">IFERROR(VLOOKUP(H1688,IF(H1688=H1687,INDIRECT("JournalEntry!"&amp;JournalEntry!D$2214&amp;I1687+1&amp;JournalEntry!L$2214),INDIRECT("JournalEntry!"&amp;JournalEntry!C$2214)),2,FALSE),"")</f>
        <v/>
      </c>
      <c r="J1688" s="191" t="str">
        <f t="shared" ca="1" si="189"/>
        <v/>
      </c>
    </row>
    <row r="1689" spans="1:10">
      <c r="A1689" s="205" t="str">
        <f t="shared" ref="A1689:A1752" ca="1" si="190">IFERROR(INDIRECT("JournalEntry!a"&amp;I1689),IF(H1689&gt;EOF,"","JNL No"))</f>
        <v/>
      </c>
      <c r="B1689" s="203" t="str">
        <f t="shared" ref="B1689:B1752" ca="1" si="191">IFERROR(INDIRECT("JournalEntry!j"&amp;I1689),IF(H1689&gt;EOF,"","Date"))</f>
        <v/>
      </c>
      <c r="C1689" s="192" t="str">
        <f t="shared" ref="C1689:C1752" ca="1" si="192">IFERROR(INDIRECT("JournalEntry!k"&amp;I1689),IF(H1689&gt;EOF,"","Particulars of "&amp; VLOOKUP(H1689+1,LR,3,FALSE)))</f>
        <v/>
      </c>
      <c r="D1689" s="192" t="str">
        <f t="shared" ref="D1689:D1752" ca="1" si="193">IFERROR(INDIRECT("JournalEntry!d"&amp;I1689),IF(H1689&gt;EOF,"","Dr"))</f>
        <v/>
      </c>
      <c r="E1689" s="192" t="str">
        <f t="shared" ref="E1689:E1752" ca="1" si="194">IFERROR(INDIRECT("JournalEntry!e"&amp;I1689),IF(H1689&gt;EOF,"","Cr"))</f>
        <v/>
      </c>
      <c r="F1689" s="193" t="str">
        <f t="shared" ref="F1689:F1752" ca="1" si="195">IFERROR(INDIRECT("JournalEntry!f"&amp;I1689),IF(H1689&gt;EOF,"","Narration"))</f>
        <v/>
      </c>
      <c r="G1689" s="80" t="str">
        <f ca="1">IFERROR(IF(AND(ABS(SUMIFS(D$2:D1689,J$2:J1689,J1689)-SUMIFS(E$2:E1689,J$2:J1689,J1689)+VLOOKUP(J1689,Master!B$1:F$101,5,FALSE))&gt;1000,CD&lt;&gt;PD),"XXXXX",IFERROR(SUMIFS(D$2:D1689,J$2:J1689,J1689)-SUMIFS(E$2:E1689,J$2:J1689,J1689)+VLOOKUP(J1689,Master!B$1:F$101,5,FALSE),IF(H1689&gt;EOF,"","Balance"))),IF(H1689&gt;EOF,"","Balance"))</f>
        <v/>
      </c>
      <c r="H1689" s="265" t="str">
        <f ca="1">IFERROR(IF(COUNTIF(H$2:H1688,H1688)&gt;VLOOKUP(H1688,LC,2,FALSE),H1688+1,H1688),"")</f>
        <v/>
      </c>
      <c r="I1689" s="265" t="str">
        <f ca="1">IFERROR(VLOOKUP(H1689,IF(H1689=H1688,INDIRECT("JournalEntry!"&amp;JournalEntry!D$2214&amp;I1688+1&amp;JournalEntry!L$2214),INDIRECT("JournalEntry!"&amp;JournalEntry!C$2214)),2,FALSE),"")</f>
        <v/>
      </c>
      <c r="J1689" s="191" t="str">
        <f t="shared" ca="1" si="189"/>
        <v/>
      </c>
    </row>
    <row r="1690" spans="1:10">
      <c r="A1690" s="205" t="str">
        <f t="shared" ca="1" si="190"/>
        <v/>
      </c>
      <c r="B1690" s="203" t="str">
        <f t="shared" ca="1" si="191"/>
        <v/>
      </c>
      <c r="C1690" s="192" t="str">
        <f t="shared" ca="1" si="192"/>
        <v/>
      </c>
      <c r="D1690" s="192" t="str">
        <f t="shared" ca="1" si="193"/>
        <v/>
      </c>
      <c r="E1690" s="192" t="str">
        <f t="shared" ca="1" si="194"/>
        <v/>
      </c>
      <c r="F1690" s="193" t="str">
        <f t="shared" ca="1" si="195"/>
        <v/>
      </c>
      <c r="G1690" s="80" t="str">
        <f ca="1">IFERROR(IF(AND(ABS(SUMIFS(D$2:D1690,J$2:J1690,J1690)-SUMIFS(E$2:E1690,J$2:J1690,J1690)+VLOOKUP(J1690,Master!B$1:F$101,5,FALSE))&gt;1000,CD&lt;&gt;PD),"XXXXX",IFERROR(SUMIFS(D$2:D1690,J$2:J1690,J1690)-SUMIFS(E$2:E1690,J$2:J1690,J1690)+VLOOKUP(J1690,Master!B$1:F$101,5,FALSE),IF(H1690&gt;EOF,"","Balance"))),IF(H1690&gt;EOF,"","Balance"))</f>
        <v/>
      </c>
      <c r="H1690" s="265" t="str">
        <f ca="1">IFERROR(IF(COUNTIF(H$2:H1689,H1689)&gt;VLOOKUP(H1689,LC,2,FALSE),H1689+1,H1689),"")</f>
        <v/>
      </c>
      <c r="I1690" s="265" t="str">
        <f ca="1">IFERROR(VLOOKUP(H1690,IF(H1690=H1689,INDIRECT("JournalEntry!"&amp;JournalEntry!D$2214&amp;I1689+1&amp;JournalEntry!L$2214),INDIRECT("JournalEntry!"&amp;JournalEntry!C$2214)),2,FALSE),"")</f>
        <v/>
      </c>
      <c r="J1690" s="191" t="str">
        <f t="shared" ca="1" si="189"/>
        <v/>
      </c>
    </row>
    <row r="1691" spans="1:10">
      <c r="A1691" s="205" t="str">
        <f t="shared" ca="1" si="190"/>
        <v/>
      </c>
      <c r="B1691" s="203" t="str">
        <f t="shared" ca="1" si="191"/>
        <v/>
      </c>
      <c r="C1691" s="192" t="str">
        <f t="shared" ca="1" si="192"/>
        <v/>
      </c>
      <c r="D1691" s="192" t="str">
        <f t="shared" ca="1" si="193"/>
        <v/>
      </c>
      <c r="E1691" s="192" t="str">
        <f t="shared" ca="1" si="194"/>
        <v/>
      </c>
      <c r="F1691" s="193" t="str">
        <f t="shared" ca="1" si="195"/>
        <v/>
      </c>
      <c r="G1691" s="80" t="str">
        <f ca="1">IFERROR(IF(AND(ABS(SUMIFS(D$2:D1691,J$2:J1691,J1691)-SUMIFS(E$2:E1691,J$2:J1691,J1691)+VLOOKUP(J1691,Master!B$1:F$101,5,FALSE))&gt;1000,CD&lt;&gt;PD),"XXXXX",IFERROR(SUMIFS(D$2:D1691,J$2:J1691,J1691)-SUMIFS(E$2:E1691,J$2:J1691,J1691)+VLOOKUP(J1691,Master!B$1:F$101,5,FALSE),IF(H1691&gt;EOF,"","Balance"))),IF(H1691&gt;EOF,"","Balance"))</f>
        <v/>
      </c>
      <c r="H1691" s="265" t="str">
        <f ca="1">IFERROR(IF(COUNTIF(H$2:H1690,H1690)&gt;VLOOKUP(H1690,LC,2,FALSE),H1690+1,H1690),"")</f>
        <v/>
      </c>
      <c r="I1691" s="265" t="str">
        <f ca="1">IFERROR(VLOOKUP(H1691,IF(H1691=H1690,INDIRECT("JournalEntry!"&amp;JournalEntry!D$2214&amp;I1690+1&amp;JournalEntry!L$2214),INDIRECT("JournalEntry!"&amp;JournalEntry!C$2214)),2,FALSE),"")</f>
        <v/>
      </c>
      <c r="J1691" s="191" t="str">
        <f t="shared" ca="1" si="189"/>
        <v/>
      </c>
    </row>
    <row r="1692" spans="1:10">
      <c r="A1692" s="205" t="str">
        <f t="shared" ca="1" si="190"/>
        <v/>
      </c>
      <c r="B1692" s="203" t="str">
        <f t="shared" ca="1" si="191"/>
        <v/>
      </c>
      <c r="C1692" s="192" t="str">
        <f t="shared" ca="1" si="192"/>
        <v/>
      </c>
      <c r="D1692" s="192" t="str">
        <f t="shared" ca="1" si="193"/>
        <v/>
      </c>
      <c r="E1692" s="192" t="str">
        <f t="shared" ca="1" si="194"/>
        <v/>
      </c>
      <c r="F1692" s="193" t="str">
        <f t="shared" ca="1" si="195"/>
        <v/>
      </c>
      <c r="G1692" s="80" t="str">
        <f ca="1">IFERROR(IF(AND(ABS(SUMIFS(D$2:D1692,J$2:J1692,J1692)-SUMIFS(E$2:E1692,J$2:J1692,J1692)+VLOOKUP(J1692,Master!B$1:F$101,5,FALSE))&gt;1000,CD&lt;&gt;PD),"XXXXX",IFERROR(SUMIFS(D$2:D1692,J$2:J1692,J1692)-SUMIFS(E$2:E1692,J$2:J1692,J1692)+VLOOKUP(J1692,Master!B$1:F$101,5,FALSE),IF(H1692&gt;EOF,"","Balance"))),IF(H1692&gt;EOF,"","Balance"))</f>
        <v/>
      </c>
      <c r="H1692" s="265" t="str">
        <f ca="1">IFERROR(IF(COUNTIF(H$2:H1691,H1691)&gt;VLOOKUP(H1691,LC,2,FALSE),H1691+1,H1691),"")</f>
        <v/>
      </c>
      <c r="I1692" s="265" t="str">
        <f ca="1">IFERROR(VLOOKUP(H1692,IF(H1692=H1691,INDIRECT("JournalEntry!"&amp;JournalEntry!D$2214&amp;I1691+1&amp;JournalEntry!L$2214),INDIRECT("JournalEntry!"&amp;JournalEntry!C$2214)),2,FALSE),"")</f>
        <v/>
      </c>
      <c r="J1692" s="191" t="str">
        <f t="shared" ca="1" si="189"/>
        <v/>
      </c>
    </row>
    <row r="1693" spans="1:10">
      <c r="A1693" s="205" t="str">
        <f t="shared" ca="1" si="190"/>
        <v/>
      </c>
      <c r="B1693" s="203" t="str">
        <f t="shared" ca="1" si="191"/>
        <v/>
      </c>
      <c r="C1693" s="192" t="str">
        <f t="shared" ca="1" si="192"/>
        <v/>
      </c>
      <c r="D1693" s="192" t="str">
        <f t="shared" ca="1" si="193"/>
        <v/>
      </c>
      <c r="E1693" s="192" t="str">
        <f t="shared" ca="1" si="194"/>
        <v/>
      </c>
      <c r="F1693" s="193" t="str">
        <f t="shared" ca="1" si="195"/>
        <v/>
      </c>
      <c r="G1693" s="80" t="str">
        <f ca="1">IFERROR(IF(AND(ABS(SUMIFS(D$2:D1693,J$2:J1693,J1693)-SUMIFS(E$2:E1693,J$2:J1693,J1693)+VLOOKUP(J1693,Master!B$1:F$101,5,FALSE))&gt;1000,CD&lt;&gt;PD),"XXXXX",IFERROR(SUMIFS(D$2:D1693,J$2:J1693,J1693)-SUMIFS(E$2:E1693,J$2:J1693,J1693)+VLOOKUP(J1693,Master!B$1:F$101,5,FALSE),IF(H1693&gt;EOF,"","Balance"))),IF(H1693&gt;EOF,"","Balance"))</f>
        <v/>
      </c>
      <c r="H1693" s="265" t="str">
        <f ca="1">IFERROR(IF(COUNTIF(H$2:H1692,H1692)&gt;VLOOKUP(H1692,LC,2,FALSE),H1692+1,H1692),"")</f>
        <v/>
      </c>
      <c r="I1693" s="265" t="str">
        <f ca="1">IFERROR(VLOOKUP(H1693,IF(H1693=H1692,INDIRECT("JournalEntry!"&amp;JournalEntry!D$2214&amp;I1692+1&amp;JournalEntry!L$2214),INDIRECT("JournalEntry!"&amp;JournalEntry!C$2214)),2,FALSE),"")</f>
        <v/>
      </c>
      <c r="J1693" s="191" t="str">
        <f t="shared" ca="1" si="189"/>
        <v/>
      </c>
    </row>
    <row r="1694" spans="1:10">
      <c r="A1694" s="205" t="str">
        <f t="shared" ca="1" si="190"/>
        <v/>
      </c>
      <c r="B1694" s="203" t="str">
        <f t="shared" ca="1" si="191"/>
        <v/>
      </c>
      <c r="C1694" s="192" t="str">
        <f t="shared" ca="1" si="192"/>
        <v/>
      </c>
      <c r="D1694" s="192" t="str">
        <f t="shared" ca="1" si="193"/>
        <v/>
      </c>
      <c r="E1694" s="192" t="str">
        <f t="shared" ca="1" si="194"/>
        <v/>
      </c>
      <c r="F1694" s="193" t="str">
        <f t="shared" ca="1" si="195"/>
        <v/>
      </c>
      <c r="G1694" s="80" t="str">
        <f ca="1">IFERROR(IF(AND(ABS(SUMIFS(D$2:D1694,J$2:J1694,J1694)-SUMIFS(E$2:E1694,J$2:J1694,J1694)+VLOOKUP(J1694,Master!B$1:F$101,5,FALSE))&gt;1000,CD&lt;&gt;PD),"XXXXX",IFERROR(SUMIFS(D$2:D1694,J$2:J1694,J1694)-SUMIFS(E$2:E1694,J$2:J1694,J1694)+VLOOKUP(J1694,Master!B$1:F$101,5,FALSE),IF(H1694&gt;EOF,"","Balance"))),IF(H1694&gt;EOF,"","Balance"))</f>
        <v/>
      </c>
      <c r="H1694" s="265" t="str">
        <f ca="1">IFERROR(IF(COUNTIF(H$2:H1693,H1693)&gt;VLOOKUP(H1693,LC,2,FALSE),H1693+1,H1693),"")</f>
        <v/>
      </c>
      <c r="I1694" s="265" t="str">
        <f ca="1">IFERROR(VLOOKUP(H1694,IF(H1694=H1693,INDIRECT("JournalEntry!"&amp;JournalEntry!D$2214&amp;I1693+1&amp;JournalEntry!L$2214),INDIRECT("JournalEntry!"&amp;JournalEntry!C$2214)),2,FALSE),"")</f>
        <v/>
      </c>
      <c r="J1694" s="191" t="str">
        <f t="shared" ca="1" si="189"/>
        <v/>
      </c>
    </row>
    <row r="1695" spans="1:10">
      <c r="A1695" s="205" t="str">
        <f t="shared" ca="1" si="190"/>
        <v/>
      </c>
      <c r="B1695" s="203" t="str">
        <f t="shared" ca="1" si="191"/>
        <v/>
      </c>
      <c r="C1695" s="192" t="str">
        <f t="shared" ca="1" si="192"/>
        <v/>
      </c>
      <c r="D1695" s="192" t="str">
        <f t="shared" ca="1" si="193"/>
        <v/>
      </c>
      <c r="E1695" s="192" t="str">
        <f t="shared" ca="1" si="194"/>
        <v/>
      </c>
      <c r="F1695" s="193" t="str">
        <f t="shared" ca="1" si="195"/>
        <v/>
      </c>
      <c r="G1695" s="80" t="str">
        <f ca="1">IFERROR(IF(AND(ABS(SUMIFS(D$2:D1695,J$2:J1695,J1695)-SUMIFS(E$2:E1695,J$2:J1695,J1695)+VLOOKUP(J1695,Master!B$1:F$101,5,FALSE))&gt;1000,CD&lt;&gt;PD),"XXXXX",IFERROR(SUMIFS(D$2:D1695,J$2:J1695,J1695)-SUMIFS(E$2:E1695,J$2:J1695,J1695)+VLOOKUP(J1695,Master!B$1:F$101,5,FALSE),IF(H1695&gt;EOF,"","Balance"))),IF(H1695&gt;EOF,"","Balance"))</f>
        <v/>
      </c>
      <c r="H1695" s="265" t="str">
        <f ca="1">IFERROR(IF(COUNTIF(H$2:H1694,H1694)&gt;VLOOKUP(H1694,LC,2,FALSE),H1694+1,H1694),"")</f>
        <v/>
      </c>
      <c r="I1695" s="265" t="str">
        <f ca="1">IFERROR(VLOOKUP(H1695,IF(H1695=H1694,INDIRECT("JournalEntry!"&amp;JournalEntry!D$2214&amp;I1694+1&amp;JournalEntry!L$2214),INDIRECT("JournalEntry!"&amp;JournalEntry!C$2214)),2,FALSE),"")</f>
        <v/>
      </c>
      <c r="J1695" s="191" t="str">
        <f t="shared" ca="1" si="189"/>
        <v/>
      </c>
    </row>
    <row r="1696" spans="1:10">
      <c r="A1696" s="205" t="str">
        <f t="shared" ca="1" si="190"/>
        <v/>
      </c>
      <c r="B1696" s="203" t="str">
        <f t="shared" ca="1" si="191"/>
        <v/>
      </c>
      <c r="C1696" s="192" t="str">
        <f t="shared" ca="1" si="192"/>
        <v/>
      </c>
      <c r="D1696" s="192" t="str">
        <f t="shared" ca="1" si="193"/>
        <v/>
      </c>
      <c r="E1696" s="192" t="str">
        <f t="shared" ca="1" si="194"/>
        <v/>
      </c>
      <c r="F1696" s="193" t="str">
        <f t="shared" ca="1" si="195"/>
        <v/>
      </c>
      <c r="G1696" s="80" t="str">
        <f ca="1">IFERROR(IF(AND(ABS(SUMIFS(D$2:D1696,J$2:J1696,J1696)-SUMIFS(E$2:E1696,J$2:J1696,J1696)+VLOOKUP(J1696,Master!B$1:F$101,5,FALSE))&gt;1000,CD&lt;&gt;PD),"XXXXX",IFERROR(SUMIFS(D$2:D1696,J$2:J1696,J1696)-SUMIFS(E$2:E1696,J$2:J1696,J1696)+VLOOKUP(J1696,Master!B$1:F$101,5,FALSE),IF(H1696&gt;EOF,"","Balance"))),IF(H1696&gt;EOF,"","Balance"))</f>
        <v/>
      </c>
      <c r="H1696" s="265" t="str">
        <f ca="1">IFERROR(IF(COUNTIF(H$2:H1695,H1695)&gt;VLOOKUP(H1695,LC,2,FALSE),H1695+1,H1695),"")</f>
        <v/>
      </c>
      <c r="I1696" s="265" t="str">
        <f ca="1">IFERROR(VLOOKUP(H1696,IF(H1696=H1695,INDIRECT("JournalEntry!"&amp;JournalEntry!D$2214&amp;I1695+1&amp;JournalEntry!L$2214),INDIRECT("JournalEntry!"&amp;JournalEntry!C$2214)),2,FALSE),"")</f>
        <v/>
      </c>
      <c r="J1696" s="191" t="str">
        <f t="shared" ca="1" si="189"/>
        <v/>
      </c>
    </row>
    <row r="1697" spans="1:10">
      <c r="A1697" s="205" t="str">
        <f t="shared" ca="1" si="190"/>
        <v/>
      </c>
      <c r="B1697" s="203" t="str">
        <f t="shared" ca="1" si="191"/>
        <v/>
      </c>
      <c r="C1697" s="192" t="str">
        <f t="shared" ca="1" si="192"/>
        <v/>
      </c>
      <c r="D1697" s="192" t="str">
        <f t="shared" ca="1" si="193"/>
        <v/>
      </c>
      <c r="E1697" s="192" t="str">
        <f t="shared" ca="1" si="194"/>
        <v/>
      </c>
      <c r="F1697" s="193" t="str">
        <f t="shared" ca="1" si="195"/>
        <v/>
      </c>
      <c r="G1697" s="80" t="str">
        <f ca="1">IFERROR(IF(AND(ABS(SUMIFS(D$2:D1697,J$2:J1697,J1697)-SUMIFS(E$2:E1697,J$2:J1697,J1697)+VLOOKUP(J1697,Master!B$1:F$101,5,FALSE))&gt;1000,CD&lt;&gt;PD),"XXXXX",IFERROR(SUMIFS(D$2:D1697,J$2:J1697,J1697)-SUMIFS(E$2:E1697,J$2:J1697,J1697)+VLOOKUP(J1697,Master!B$1:F$101,5,FALSE),IF(H1697&gt;EOF,"","Balance"))),IF(H1697&gt;EOF,"","Balance"))</f>
        <v/>
      </c>
      <c r="H1697" s="265" t="str">
        <f ca="1">IFERROR(IF(COUNTIF(H$2:H1696,H1696)&gt;VLOOKUP(H1696,LC,2,FALSE),H1696+1,H1696),"")</f>
        <v/>
      </c>
      <c r="I1697" s="265" t="str">
        <f ca="1">IFERROR(VLOOKUP(H1697,IF(H1697=H1696,INDIRECT("JournalEntry!"&amp;JournalEntry!D$2214&amp;I1696+1&amp;JournalEntry!L$2214),INDIRECT("JournalEntry!"&amp;JournalEntry!C$2214)),2,FALSE),"")</f>
        <v/>
      </c>
      <c r="J1697" s="191" t="str">
        <f t="shared" ca="1" si="189"/>
        <v/>
      </c>
    </row>
    <row r="1698" spans="1:10">
      <c r="A1698" s="205" t="str">
        <f t="shared" ca="1" si="190"/>
        <v/>
      </c>
      <c r="B1698" s="203" t="str">
        <f t="shared" ca="1" si="191"/>
        <v/>
      </c>
      <c r="C1698" s="192" t="str">
        <f t="shared" ca="1" si="192"/>
        <v/>
      </c>
      <c r="D1698" s="192" t="str">
        <f t="shared" ca="1" si="193"/>
        <v/>
      </c>
      <c r="E1698" s="192" t="str">
        <f t="shared" ca="1" si="194"/>
        <v/>
      </c>
      <c r="F1698" s="193" t="str">
        <f t="shared" ca="1" si="195"/>
        <v/>
      </c>
      <c r="G1698" s="80" t="str">
        <f ca="1">IFERROR(IF(AND(ABS(SUMIFS(D$2:D1698,J$2:J1698,J1698)-SUMIFS(E$2:E1698,J$2:J1698,J1698)+VLOOKUP(J1698,Master!B$1:F$101,5,FALSE))&gt;1000,CD&lt;&gt;PD),"XXXXX",IFERROR(SUMIFS(D$2:D1698,J$2:J1698,J1698)-SUMIFS(E$2:E1698,J$2:J1698,J1698)+VLOOKUP(J1698,Master!B$1:F$101,5,FALSE),IF(H1698&gt;EOF,"","Balance"))),IF(H1698&gt;EOF,"","Balance"))</f>
        <v/>
      </c>
      <c r="H1698" s="265" t="str">
        <f ca="1">IFERROR(IF(COUNTIF(H$2:H1697,H1697)&gt;VLOOKUP(H1697,LC,2,FALSE),H1697+1,H1697),"")</f>
        <v/>
      </c>
      <c r="I1698" s="265" t="str">
        <f ca="1">IFERROR(VLOOKUP(H1698,IF(H1698=H1697,INDIRECT("JournalEntry!"&amp;JournalEntry!D$2214&amp;I1697+1&amp;JournalEntry!L$2214),INDIRECT("JournalEntry!"&amp;JournalEntry!C$2214)),2,FALSE),"")</f>
        <v/>
      </c>
      <c r="J1698" s="191" t="str">
        <f t="shared" ca="1" si="189"/>
        <v/>
      </c>
    </row>
    <row r="1699" spans="1:10">
      <c r="A1699" s="205" t="str">
        <f t="shared" ca="1" si="190"/>
        <v/>
      </c>
      <c r="B1699" s="203" t="str">
        <f t="shared" ca="1" si="191"/>
        <v/>
      </c>
      <c r="C1699" s="192" t="str">
        <f t="shared" ca="1" si="192"/>
        <v/>
      </c>
      <c r="D1699" s="192" t="str">
        <f t="shared" ca="1" si="193"/>
        <v/>
      </c>
      <c r="E1699" s="192" t="str">
        <f t="shared" ca="1" si="194"/>
        <v/>
      </c>
      <c r="F1699" s="193" t="str">
        <f t="shared" ca="1" si="195"/>
        <v/>
      </c>
      <c r="G1699" s="80" t="str">
        <f ca="1">IFERROR(IF(AND(ABS(SUMIFS(D$2:D1699,J$2:J1699,J1699)-SUMIFS(E$2:E1699,J$2:J1699,J1699)+VLOOKUP(J1699,Master!B$1:F$101,5,FALSE))&gt;1000,CD&lt;&gt;PD),"XXXXX",IFERROR(SUMIFS(D$2:D1699,J$2:J1699,J1699)-SUMIFS(E$2:E1699,J$2:J1699,J1699)+VLOOKUP(J1699,Master!B$1:F$101,5,FALSE),IF(H1699&gt;EOF,"","Balance"))),IF(H1699&gt;EOF,"","Balance"))</f>
        <v/>
      </c>
      <c r="H1699" s="265" t="str">
        <f ca="1">IFERROR(IF(COUNTIF(H$2:H1698,H1698)&gt;VLOOKUP(H1698,LC,2,FALSE),H1698+1,H1698),"")</f>
        <v/>
      </c>
      <c r="I1699" s="265" t="str">
        <f ca="1">IFERROR(VLOOKUP(H1699,IF(H1699=H1698,INDIRECT("JournalEntry!"&amp;JournalEntry!D$2214&amp;I1698+1&amp;JournalEntry!L$2214),INDIRECT("JournalEntry!"&amp;JournalEntry!C$2214)),2,FALSE),"")</f>
        <v/>
      </c>
      <c r="J1699" s="191" t="str">
        <f t="shared" ca="1" si="189"/>
        <v/>
      </c>
    </row>
    <row r="1700" spans="1:10">
      <c r="A1700" s="205" t="str">
        <f t="shared" ca="1" si="190"/>
        <v/>
      </c>
      <c r="B1700" s="203" t="str">
        <f t="shared" ca="1" si="191"/>
        <v/>
      </c>
      <c r="C1700" s="192" t="str">
        <f t="shared" ca="1" si="192"/>
        <v/>
      </c>
      <c r="D1700" s="192" t="str">
        <f t="shared" ca="1" si="193"/>
        <v/>
      </c>
      <c r="E1700" s="192" t="str">
        <f t="shared" ca="1" si="194"/>
        <v/>
      </c>
      <c r="F1700" s="193" t="str">
        <f t="shared" ca="1" si="195"/>
        <v/>
      </c>
      <c r="G1700" s="80" t="str">
        <f ca="1">IFERROR(IF(AND(ABS(SUMIFS(D$2:D1700,J$2:J1700,J1700)-SUMIFS(E$2:E1700,J$2:J1700,J1700)+VLOOKUP(J1700,Master!B$1:F$101,5,FALSE))&gt;1000,CD&lt;&gt;PD),"XXXXX",IFERROR(SUMIFS(D$2:D1700,J$2:J1700,J1700)-SUMIFS(E$2:E1700,J$2:J1700,J1700)+VLOOKUP(J1700,Master!B$1:F$101,5,FALSE),IF(H1700&gt;EOF,"","Balance"))),IF(H1700&gt;EOF,"","Balance"))</f>
        <v/>
      </c>
      <c r="H1700" s="265" t="str">
        <f ca="1">IFERROR(IF(COUNTIF(H$2:H1699,H1699)&gt;VLOOKUP(H1699,LC,2,FALSE),H1699+1,H1699),"")</f>
        <v/>
      </c>
      <c r="I1700" s="265" t="str">
        <f ca="1">IFERROR(VLOOKUP(H1700,IF(H1700=H1699,INDIRECT("JournalEntry!"&amp;JournalEntry!D$2214&amp;I1699+1&amp;JournalEntry!L$2214),INDIRECT("JournalEntry!"&amp;JournalEntry!C$2214)),2,FALSE),"")</f>
        <v/>
      </c>
      <c r="J1700" s="191" t="str">
        <f t="shared" ca="1" si="189"/>
        <v/>
      </c>
    </row>
    <row r="1701" spans="1:10">
      <c r="A1701" s="205" t="str">
        <f t="shared" ca="1" si="190"/>
        <v/>
      </c>
      <c r="B1701" s="203" t="str">
        <f t="shared" ca="1" si="191"/>
        <v/>
      </c>
      <c r="C1701" s="192" t="str">
        <f t="shared" ca="1" si="192"/>
        <v/>
      </c>
      <c r="D1701" s="192" t="str">
        <f t="shared" ca="1" si="193"/>
        <v/>
      </c>
      <c r="E1701" s="192" t="str">
        <f t="shared" ca="1" si="194"/>
        <v/>
      </c>
      <c r="F1701" s="193" t="str">
        <f t="shared" ca="1" si="195"/>
        <v/>
      </c>
      <c r="G1701" s="80" t="str">
        <f ca="1">IFERROR(IF(AND(ABS(SUMIFS(D$2:D1701,J$2:J1701,J1701)-SUMIFS(E$2:E1701,J$2:J1701,J1701)+VLOOKUP(J1701,Master!B$1:F$101,5,FALSE))&gt;1000,CD&lt;&gt;PD),"XXXXX",IFERROR(SUMIFS(D$2:D1701,J$2:J1701,J1701)-SUMIFS(E$2:E1701,J$2:J1701,J1701)+VLOOKUP(J1701,Master!B$1:F$101,5,FALSE),IF(H1701&gt;EOF,"","Balance"))),IF(H1701&gt;EOF,"","Balance"))</f>
        <v/>
      </c>
      <c r="H1701" s="265" t="str">
        <f ca="1">IFERROR(IF(COUNTIF(H$2:H1700,H1700)&gt;VLOOKUP(H1700,LC,2,FALSE),H1700+1,H1700),"")</f>
        <v/>
      </c>
      <c r="I1701" s="265" t="str">
        <f ca="1">IFERROR(VLOOKUP(H1701,IF(H1701=H1700,INDIRECT("JournalEntry!"&amp;JournalEntry!D$2214&amp;I1700+1&amp;JournalEntry!L$2214),INDIRECT("JournalEntry!"&amp;JournalEntry!C$2214)),2,FALSE),"")</f>
        <v/>
      </c>
      <c r="J1701" s="191" t="str">
        <f t="shared" ca="1" si="189"/>
        <v/>
      </c>
    </row>
    <row r="1702" spans="1:10">
      <c r="A1702" s="205" t="str">
        <f t="shared" ca="1" si="190"/>
        <v/>
      </c>
      <c r="B1702" s="203" t="str">
        <f t="shared" ca="1" si="191"/>
        <v/>
      </c>
      <c r="C1702" s="192" t="str">
        <f t="shared" ca="1" si="192"/>
        <v/>
      </c>
      <c r="D1702" s="192" t="str">
        <f t="shared" ca="1" si="193"/>
        <v/>
      </c>
      <c r="E1702" s="192" t="str">
        <f t="shared" ca="1" si="194"/>
        <v/>
      </c>
      <c r="F1702" s="193" t="str">
        <f t="shared" ca="1" si="195"/>
        <v/>
      </c>
      <c r="G1702" s="80" t="str">
        <f ca="1">IFERROR(IF(AND(ABS(SUMIFS(D$2:D1702,J$2:J1702,J1702)-SUMIFS(E$2:E1702,J$2:J1702,J1702)+VLOOKUP(J1702,Master!B$1:F$101,5,FALSE))&gt;1000,CD&lt;&gt;PD),"XXXXX",IFERROR(SUMIFS(D$2:D1702,J$2:J1702,J1702)-SUMIFS(E$2:E1702,J$2:J1702,J1702)+VLOOKUP(J1702,Master!B$1:F$101,5,FALSE),IF(H1702&gt;EOF,"","Balance"))),IF(H1702&gt;EOF,"","Balance"))</f>
        <v/>
      </c>
      <c r="H1702" s="265" t="str">
        <f ca="1">IFERROR(IF(COUNTIF(H$2:H1701,H1701)&gt;VLOOKUP(H1701,LC,2,FALSE),H1701+1,H1701),"")</f>
        <v/>
      </c>
      <c r="I1702" s="265" t="str">
        <f ca="1">IFERROR(VLOOKUP(H1702,IF(H1702=H1701,INDIRECT("JournalEntry!"&amp;JournalEntry!D$2214&amp;I1701+1&amp;JournalEntry!L$2214),INDIRECT("JournalEntry!"&amp;JournalEntry!C$2214)),2,FALSE),"")</f>
        <v/>
      </c>
      <c r="J1702" s="191" t="str">
        <f t="shared" ca="1" si="189"/>
        <v/>
      </c>
    </row>
    <row r="1703" spans="1:10">
      <c r="A1703" s="205" t="str">
        <f t="shared" ca="1" si="190"/>
        <v/>
      </c>
      <c r="B1703" s="203" t="str">
        <f t="shared" ca="1" si="191"/>
        <v/>
      </c>
      <c r="C1703" s="192" t="str">
        <f t="shared" ca="1" si="192"/>
        <v/>
      </c>
      <c r="D1703" s="192" t="str">
        <f t="shared" ca="1" si="193"/>
        <v/>
      </c>
      <c r="E1703" s="192" t="str">
        <f t="shared" ca="1" si="194"/>
        <v/>
      </c>
      <c r="F1703" s="193" t="str">
        <f t="shared" ca="1" si="195"/>
        <v/>
      </c>
      <c r="G1703" s="80" t="str">
        <f ca="1">IFERROR(IF(AND(ABS(SUMIFS(D$2:D1703,J$2:J1703,J1703)-SUMIFS(E$2:E1703,J$2:J1703,J1703)+VLOOKUP(J1703,Master!B$1:F$101,5,FALSE))&gt;1000,CD&lt;&gt;PD),"XXXXX",IFERROR(SUMIFS(D$2:D1703,J$2:J1703,J1703)-SUMIFS(E$2:E1703,J$2:J1703,J1703)+VLOOKUP(J1703,Master!B$1:F$101,5,FALSE),IF(H1703&gt;EOF,"","Balance"))),IF(H1703&gt;EOF,"","Balance"))</f>
        <v/>
      </c>
      <c r="H1703" s="265" t="str">
        <f ca="1">IFERROR(IF(COUNTIF(H$2:H1702,H1702)&gt;VLOOKUP(H1702,LC,2,FALSE),H1702+1,H1702),"")</f>
        <v/>
      </c>
      <c r="I1703" s="265" t="str">
        <f ca="1">IFERROR(VLOOKUP(H1703,IF(H1703=H1702,INDIRECT("JournalEntry!"&amp;JournalEntry!D$2214&amp;I1702+1&amp;JournalEntry!L$2214),INDIRECT("JournalEntry!"&amp;JournalEntry!C$2214)),2,FALSE),"")</f>
        <v/>
      </c>
      <c r="J1703" s="191" t="str">
        <f t="shared" ca="1" si="189"/>
        <v/>
      </c>
    </row>
    <row r="1704" spans="1:10">
      <c r="A1704" s="205" t="str">
        <f t="shared" ca="1" si="190"/>
        <v/>
      </c>
      <c r="B1704" s="203" t="str">
        <f t="shared" ca="1" si="191"/>
        <v/>
      </c>
      <c r="C1704" s="192" t="str">
        <f t="shared" ca="1" si="192"/>
        <v/>
      </c>
      <c r="D1704" s="192" t="str">
        <f t="shared" ca="1" si="193"/>
        <v/>
      </c>
      <c r="E1704" s="192" t="str">
        <f t="shared" ca="1" si="194"/>
        <v/>
      </c>
      <c r="F1704" s="193" t="str">
        <f t="shared" ca="1" si="195"/>
        <v/>
      </c>
      <c r="G1704" s="80" t="str">
        <f ca="1">IFERROR(IF(AND(ABS(SUMIFS(D$2:D1704,J$2:J1704,J1704)-SUMIFS(E$2:E1704,J$2:J1704,J1704)+VLOOKUP(J1704,Master!B$1:F$101,5,FALSE))&gt;1000,CD&lt;&gt;PD),"XXXXX",IFERROR(SUMIFS(D$2:D1704,J$2:J1704,J1704)-SUMIFS(E$2:E1704,J$2:J1704,J1704)+VLOOKUP(J1704,Master!B$1:F$101,5,FALSE),IF(H1704&gt;EOF,"","Balance"))),IF(H1704&gt;EOF,"","Balance"))</f>
        <v/>
      </c>
      <c r="H1704" s="265" t="str">
        <f ca="1">IFERROR(IF(COUNTIF(H$2:H1703,H1703)&gt;VLOOKUP(H1703,LC,2,FALSE),H1703+1,H1703),"")</f>
        <v/>
      </c>
      <c r="I1704" s="265" t="str">
        <f ca="1">IFERROR(VLOOKUP(H1704,IF(H1704=H1703,INDIRECT("JournalEntry!"&amp;JournalEntry!D$2214&amp;I1703+1&amp;JournalEntry!L$2214),INDIRECT("JournalEntry!"&amp;JournalEntry!C$2214)),2,FALSE),"")</f>
        <v/>
      </c>
      <c r="J1704" s="191" t="str">
        <f t="shared" ca="1" si="189"/>
        <v/>
      </c>
    </row>
    <row r="1705" spans="1:10">
      <c r="A1705" s="205" t="str">
        <f t="shared" ca="1" si="190"/>
        <v/>
      </c>
      <c r="B1705" s="203" t="str">
        <f t="shared" ca="1" si="191"/>
        <v/>
      </c>
      <c r="C1705" s="192" t="str">
        <f t="shared" ca="1" si="192"/>
        <v/>
      </c>
      <c r="D1705" s="192" t="str">
        <f t="shared" ca="1" si="193"/>
        <v/>
      </c>
      <c r="E1705" s="192" t="str">
        <f t="shared" ca="1" si="194"/>
        <v/>
      </c>
      <c r="F1705" s="193" t="str">
        <f t="shared" ca="1" si="195"/>
        <v/>
      </c>
      <c r="G1705" s="80" t="str">
        <f ca="1">IFERROR(IF(AND(ABS(SUMIFS(D$2:D1705,J$2:J1705,J1705)-SUMIFS(E$2:E1705,J$2:J1705,J1705)+VLOOKUP(J1705,Master!B$1:F$101,5,FALSE))&gt;1000,CD&lt;&gt;PD),"XXXXX",IFERROR(SUMIFS(D$2:D1705,J$2:J1705,J1705)-SUMIFS(E$2:E1705,J$2:J1705,J1705)+VLOOKUP(J1705,Master!B$1:F$101,5,FALSE),IF(H1705&gt;EOF,"","Balance"))),IF(H1705&gt;EOF,"","Balance"))</f>
        <v/>
      </c>
      <c r="H1705" s="265" t="str">
        <f ca="1">IFERROR(IF(COUNTIF(H$2:H1704,H1704)&gt;VLOOKUP(H1704,LC,2,FALSE),H1704+1,H1704),"")</f>
        <v/>
      </c>
      <c r="I1705" s="265" t="str">
        <f ca="1">IFERROR(VLOOKUP(H1705,IF(H1705=H1704,INDIRECT("JournalEntry!"&amp;JournalEntry!D$2214&amp;I1704+1&amp;JournalEntry!L$2214),INDIRECT("JournalEntry!"&amp;JournalEntry!C$2214)),2,FALSE),"")</f>
        <v/>
      </c>
      <c r="J1705" s="191" t="str">
        <f t="shared" ca="1" si="189"/>
        <v/>
      </c>
    </row>
    <row r="1706" spans="1:10">
      <c r="A1706" s="205" t="str">
        <f t="shared" ca="1" si="190"/>
        <v/>
      </c>
      <c r="B1706" s="203" t="str">
        <f t="shared" ca="1" si="191"/>
        <v/>
      </c>
      <c r="C1706" s="192" t="str">
        <f t="shared" ca="1" si="192"/>
        <v/>
      </c>
      <c r="D1706" s="192" t="str">
        <f t="shared" ca="1" si="193"/>
        <v/>
      </c>
      <c r="E1706" s="192" t="str">
        <f t="shared" ca="1" si="194"/>
        <v/>
      </c>
      <c r="F1706" s="193" t="str">
        <f t="shared" ca="1" si="195"/>
        <v/>
      </c>
      <c r="G1706" s="80" t="str">
        <f ca="1">IFERROR(IF(AND(ABS(SUMIFS(D$2:D1706,J$2:J1706,J1706)-SUMIFS(E$2:E1706,J$2:J1706,J1706)+VLOOKUP(J1706,Master!B$1:F$101,5,FALSE))&gt;1000,CD&lt;&gt;PD),"XXXXX",IFERROR(SUMIFS(D$2:D1706,J$2:J1706,J1706)-SUMIFS(E$2:E1706,J$2:J1706,J1706)+VLOOKUP(J1706,Master!B$1:F$101,5,FALSE),IF(H1706&gt;EOF,"","Balance"))),IF(H1706&gt;EOF,"","Balance"))</f>
        <v/>
      </c>
      <c r="H1706" s="265" t="str">
        <f ca="1">IFERROR(IF(COUNTIF(H$2:H1705,H1705)&gt;VLOOKUP(H1705,LC,2,FALSE),H1705+1,H1705),"")</f>
        <v/>
      </c>
      <c r="I1706" s="265" t="str">
        <f ca="1">IFERROR(VLOOKUP(H1706,IF(H1706=H1705,INDIRECT("JournalEntry!"&amp;JournalEntry!D$2214&amp;I1705+1&amp;JournalEntry!L$2214),INDIRECT("JournalEntry!"&amp;JournalEntry!C$2214)),2,FALSE),"")</f>
        <v/>
      </c>
      <c r="J1706" s="191" t="str">
        <f t="shared" ca="1" si="189"/>
        <v/>
      </c>
    </row>
    <row r="1707" spans="1:10">
      <c r="A1707" s="205" t="str">
        <f t="shared" ca="1" si="190"/>
        <v/>
      </c>
      <c r="B1707" s="203" t="str">
        <f t="shared" ca="1" si="191"/>
        <v/>
      </c>
      <c r="C1707" s="192" t="str">
        <f t="shared" ca="1" si="192"/>
        <v/>
      </c>
      <c r="D1707" s="192" t="str">
        <f t="shared" ca="1" si="193"/>
        <v/>
      </c>
      <c r="E1707" s="192" t="str">
        <f t="shared" ca="1" si="194"/>
        <v/>
      </c>
      <c r="F1707" s="193" t="str">
        <f t="shared" ca="1" si="195"/>
        <v/>
      </c>
      <c r="G1707" s="80" t="str">
        <f ca="1">IFERROR(IF(AND(ABS(SUMIFS(D$2:D1707,J$2:J1707,J1707)-SUMIFS(E$2:E1707,J$2:J1707,J1707)+VLOOKUP(J1707,Master!B$1:F$101,5,FALSE))&gt;1000,CD&lt;&gt;PD),"XXXXX",IFERROR(SUMIFS(D$2:D1707,J$2:J1707,J1707)-SUMIFS(E$2:E1707,J$2:J1707,J1707)+VLOOKUP(J1707,Master!B$1:F$101,5,FALSE),IF(H1707&gt;EOF,"","Balance"))),IF(H1707&gt;EOF,"","Balance"))</f>
        <v/>
      </c>
      <c r="H1707" s="265" t="str">
        <f ca="1">IFERROR(IF(COUNTIF(H$2:H1706,H1706)&gt;VLOOKUP(H1706,LC,2,FALSE),H1706+1,H1706),"")</f>
        <v/>
      </c>
      <c r="I1707" s="265" t="str">
        <f ca="1">IFERROR(VLOOKUP(H1707,IF(H1707=H1706,INDIRECT("JournalEntry!"&amp;JournalEntry!D$2214&amp;I1706+1&amp;JournalEntry!L$2214),INDIRECT("JournalEntry!"&amp;JournalEntry!C$2214)),2,FALSE),"")</f>
        <v/>
      </c>
      <c r="J1707" s="191" t="str">
        <f t="shared" ca="1" si="189"/>
        <v/>
      </c>
    </row>
    <row r="1708" spans="1:10">
      <c r="A1708" s="205" t="str">
        <f t="shared" ca="1" si="190"/>
        <v/>
      </c>
      <c r="B1708" s="203" t="str">
        <f t="shared" ca="1" si="191"/>
        <v/>
      </c>
      <c r="C1708" s="192" t="str">
        <f t="shared" ca="1" si="192"/>
        <v/>
      </c>
      <c r="D1708" s="192" t="str">
        <f t="shared" ca="1" si="193"/>
        <v/>
      </c>
      <c r="E1708" s="192" t="str">
        <f t="shared" ca="1" si="194"/>
        <v/>
      </c>
      <c r="F1708" s="193" t="str">
        <f t="shared" ca="1" si="195"/>
        <v/>
      </c>
      <c r="G1708" s="80" t="str">
        <f ca="1">IFERROR(IF(AND(ABS(SUMIFS(D$2:D1708,J$2:J1708,J1708)-SUMIFS(E$2:E1708,J$2:J1708,J1708)+VLOOKUP(J1708,Master!B$1:F$101,5,FALSE))&gt;1000,CD&lt;&gt;PD),"XXXXX",IFERROR(SUMIFS(D$2:D1708,J$2:J1708,J1708)-SUMIFS(E$2:E1708,J$2:J1708,J1708)+VLOOKUP(J1708,Master!B$1:F$101,5,FALSE),IF(H1708&gt;EOF,"","Balance"))),IF(H1708&gt;EOF,"","Balance"))</f>
        <v/>
      </c>
      <c r="H1708" s="265" t="str">
        <f ca="1">IFERROR(IF(COUNTIF(H$2:H1707,H1707)&gt;VLOOKUP(H1707,LC,2,FALSE),H1707+1,H1707),"")</f>
        <v/>
      </c>
      <c r="I1708" s="265" t="str">
        <f ca="1">IFERROR(VLOOKUP(H1708,IF(H1708=H1707,INDIRECT("JournalEntry!"&amp;JournalEntry!D$2214&amp;I1707+1&amp;JournalEntry!L$2214),INDIRECT("JournalEntry!"&amp;JournalEntry!C$2214)),2,FALSE),"")</f>
        <v/>
      </c>
      <c r="J1708" s="191" t="str">
        <f t="shared" ca="1" si="189"/>
        <v/>
      </c>
    </row>
    <row r="1709" spans="1:10">
      <c r="A1709" s="205" t="str">
        <f t="shared" ca="1" si="190"/>
        <v/>
      </c>
      <c r="B1709" s="203" t="str">
        <f t="shared" ca="1" si="191"/>
        <v/>
      </c>
      <c r="C1709" s="192" t="str">
        <f t="shared" ca="1" si="192"/>
        <v/>
      </c>
      <c r="D1709" s="192" t="str">
        <f t="shared" ca="1" si="193"/>
        <v/>
      </c>
      <c r="E1709" s="192" t="str">
        <f t="shared" ca="1" si="194"/>
        <v/>
      </c>
      <c r="F1709" s="193" t="str">
        <f t="shared" ca="1" si="195"/>
        <v/>
      </c>
      <c r="G1709" s="80" t="str">
        <f ca="1">IFERROR(IF(AND(ABS(SUMIFS(D$2:D1709,J$2:J1709,J1709)-SUMIFS(E$2:E1709,J$2:J1709,J1709)+VLOOKUP(J1709,Master!B$1:F$101,5,FALSE))&gt;1000,CD&lt;&gt;PD),"XXXXX",IFERROR(SUMIFS(D$2:D1709,J$2:J1709,J1709)-SUMIFS(E$2:E1709,J$2:J1709,J1709)+VLOOKUP(J1709,Master!B$1:F$101,5,FALSE),IF(H1709&gt;EOF,"","Balance"))),IF(H1709&gt;EOF,"","Balance"))</f>
        <v/>
      </c>
      <c r="H1709" s="265" t="str">
        <f ca="1">IFERROR(IF(COUNTIF(H$2:H1708,H1708)&gt;VLOOKUP(H1708,LC,2,FALSE),H1708+1,H1708),"")</f>
        <v/>
      </c>
      <c r="I1709" s="265" t="str">
        <f ca="1">IFERROR(VLOOKUP(H1709,IF(H1709=H1708,INDIRECT("JournalEntry!"&amp;JournalEntry!D$2214&amp;I1708+1&amp;JournalEntry!L$2214),INDIRECT("JournalEntry!"&amp;JournalEntry!C$2214)),2,FALSE),"")</f>
        <v/>
      </c>
      <c r="J1709" s="191" t="str">
        <f t="shared" ca="1" si="189"/>
        <v/>
      </c>
    </row>
    <row r="1710" spans="1:10">
      <c r="A1710" s="205" t="str">
        <f t="shared" ca="1" si="190"/>
        <v/>
      </c>
      <c r="B1710" s="203" t="str">
        <f t="shared" ca="1" si="191"/>
        <v/>
      </c>
      <c r="C1710" s="192" t="str">
        <f t="shared" ca="1" si="192"/>
        <v/>
      </c>
      <c r="D1710" s="192" t="str">
        <f t="shared" ca="1" si="193"/>
        <v/>
      </c>
      <c r="E1710" s="192" t="str">
        <f t="shared" ca="1" si="194"/>
        <v/>
      </c>
      <c r="F1710" s="193" t="str">
        <f t="shared" ca="1" si="195"/>
        <v/>
      </c>
      <c r="G1710" s="80" t="str">
        <f ca="1">IFERROR(IF(AND(ABS(SUMIFS(D$2:D1710,J$2:J1710,J1710)-SUMIFS(E$2:E1710,J$2:J1710,J1710)+VLOOKUP(J1710,Master!B$1:F$101,5,FALSE))&gt;1000,CD&lt;&gt;PD),"XXXXX",IFERROR(SUMIFS(D$2:D1710,J$2:J1710,J1710)-SUMIFS(E$2:E1710,J$2:J1710,J1710)+VLOOKUP(J1710,Master!B$1:F$101,5,FALSE),IF(H1710&gt;EOF,"","Balance"))),IF(H1710&gt;EOF,"","Balance"))</f>
        <v/>
      </c>
      <c r="H1710" s="265" t="str">
        <f ca="1">IFERROR(IF(COUNTIF(H$2:H1709,H1709)&gt;VLOOKUP(H1709,LC,2,FALSE),H1709+1,H1709),"")</f>
        <v/>
      </c>
      <c r="I1710" s="265" t="str">
        <f ca="1">IFERROR(VLOOKUP(H1710,IF(H1710=H1709,INDIRECT("JournalEntry!"&amp;JournalEntry!D$2214&amp;I1709+1&amp;JournalEntry!L$2214),INDIRECT("JournalEntry!"&amp;JournalEntry!C$2214)),2,FALSE),"")</f>
        <v/>
      </c>
      <c r="J1710" s="191" t="str">
        <f t="shared" ca="1" si="189"/>
        <v/>
      </c>
    </row>
    <row r="1711" spans="1:10">
      <c r="A1711" s="205" t="str">
        <f t="shared" ca="1" si="190"/>
        <v/>
      </c>
      <c r="B1711" s="203" t="str">
        <f t="shared" ca="1" si="191"/>
        <v/>
      </c>
      <c r="C1711" s="192" t="str">
        <f t="shared" ca="1" si="192"/>
        <v/>
      </c>
      <c r="D1711" s="192" t="str">
        <f t="shared" ca="1" si="193"/>
        <v/>
      </c>
      <c r="E1711" s="192" t="str">
        <f t="shared" ca="1" si="194"/>
        <v/>
      </c>
      <c r="F1711" s="193" t="str">
        <f t="shared" ca="1" si="195"/>
        <v/>
      </c>
      <c r="G1711" s="80" t="str">
        <f ca="1">IFERROR(IF(AND(ABS(SUMIFS(D$2:D1711,J$2:J1711,J1711)-SUMIFS(E$2:E1711,J$2:J1711,J1711)+VLOOKUP(J1711,Master!B$1:F$101,5,FALSE))&gt;1000,CD&lt;&gt;PD),"XXXXX",IFERROR(SUMIFS(D$2:D1711,J$2:J1711,J1711)-SUMIFS(E$2:E1711,J$2:J1711,J1711)+VLOOKUP(J1711,Master!B$1:F$101,5,FALSE),IF(H1711&gt;EOF,"","Balance"))),IF(H1711&gt;EOF,"","Balance"))</f>
        <v/>
      </c>
      <c r="H1711" s="265" t="str">
        <f ca="1">IFERROR(IF(COUNTIF(H$2:H1710,H1710)&gt;VLOOKUP(H1710,LC,2,FALSE),H1710+1,H1710),"")</f>
        <v/>
      </c>
      <c r="I1711" s="265" t="str">
        <f ca="1">IFERROR(VLOOKUP(H1711,IF(H1711=H1710,INDIRECT("JournalEntry!"&amp;JournalEntry!D$2214&amp;I1710+1&amp;JournalEntry!L$2214),INDIRECT("JournalEntry!"&amp;JournalEntry!C$2214)),2,FALSE),"")</f>
        <v/>
      </c>
      <c r="J1711" s="191" t="str">
        <f t="shared" ca="1" si="189"/>
        <v/>
      </c>
    </row>
    <row r="1712" spans="1:10">
      <c r="A1712" s="205" t="str">
        <f t="shared" ca="1" si="190"/>
        <v/>
      </c>
      <c r="B1712" s="203" t="str">
        <f t="shared" ca="1" si="191"/>
        <v/>
      </c>
      <c r="C1712" s="192" t="str">
        <f t="shared" ca="1" si="192"/>
        <v/>
      </c>
      <c r="D1712" s="192" t="str">
        <f t="shared" ca="1" si="193"/>
        <v/>
      </c>
      <c r="E1712" s="192" t="str">
        <f t="shared" ca="1" si="194"/>
        <v/>
      </c>
      <c r="F1712" s="193" t="str">
        <f t="shared" ca="1" si="195"/>
        <v/>
      </c>
      <c r="G1712" s="80" t="str">
        <f ca="1">IFERROR(IF(AND(ABS(SUMIFS(D$2:D1712,J$2:J1712,J1712)-SUMIFS(E$2:E1712,J$2:J1712,J1712)+VLOOKUP(J1712,Master!B$1:F$101,5,FALSE))&gt;1000,CD&lt;&gt;PD),"XXXXX",IFERROR(SUMIFS(D$2:D1712,J$2:J1712,J1712)-SUMIFS(E$2:E1712,J$2:J1712,J1712)+VLOOKUP(J1712,Master!B$1:F$101,5,FALSE),IF(H1712&gt;EOF,"","Balance"))),IF(H1712&gt;EOF,"","Balance"))</f>
        <v/>
      </c>
      <c r="H1712" s="265" t="str">
        <f ca="1">IFERROR(IF(COUNTIF(H$2:H1711,H1711)&gt;VLOOKUP(H1711,LC,2,FALSE),H1711+1,H1711),"")</f>
        <v/>
      </c>
      <c r="I1712" s="265" t="str">
        <f ca="1">IFERROR(VLOOKUP(H1712,IF(H1712=H1711,INDIRECT("JournalEntry!"&amp;JournalEntry!D$2214&amp;I1711+1&amp;JournalEntry!L$2214),INDIRECT("JournalEntry!"&amp;JournalEntry!C$2214)),2,FALSE),"")</f>
        <v/>
      </c>
      <c r="J1712" s="191" t="str">
        <f t="shared" ca="1" si="189"/>
        <v/>
      </c>
    </row>
    <row r="1713" spans="1:10">
      <c r="A1713" s="205" t="str">
        <f t="shared" ca="1" si="190"/>
        <v/>
      </c>
      <c r="B1713" s="203" t="str">
        <f t="shared" ca="1" si="191"/>
        <v/>
      </c>
      <c r="C1713" s="192" t="str">
        <f t="shared" ca="1" si="192"/>
        <v/>
      </c>
      <c r="D1713" s="192" t="str">
        <f t="shared" ca="1" si="193"/>
        <v/>
      </c>
      <c r="E1713" s="192" t="str">
        <f t="shared" ca="1" si="194"/>
        <v/>
      </c>
      <c r="F1713" s="193" t="str">
        <f t="shared" ca="1" si="195"/>
        <v/>
      </c>
      <c r="G1713" s="80" t="str">
        <f ca="1">IFERROR(IF(AND(ABS(SUMIFS(D$2:D1713,J$2:J1713,J1713)-SUMIFS(E$2:E1713,J$2:J1713,J1713)+VLOOKUP(J1713,Master!B$1:F$101,5,FALSE))&gt;1000,CD&lt;&gt;PD),"XXXXX",IFERROR(SUMIFS(D$2:D1713,J$2:J1713,J1713)-SUMIFS(E$2:E1713,J$2:J1713,J1713)+VLOOKUP(J1713,Master!B$1:F$101,5,FALSE),IF(H1713&gt;EOF,"","Balance"))),IF(H1713&gt;EOF,"","Balance"))</f>
        <v/>
      </c>
      <c r="H1713" s="265" t="str">
        <f ca="1">IFERROR(IF(COUNTIF(H$2:H1712,H1712)&gt;VLOOKUP(H1712,LC,2,FALSE),H1712+1,H1712),"")</f>
        <v/>
      </c>
      <c r="I1713" s="265" t="str">
        <f ca="1">IFERROR(VLOOKUP(H1713,IF(H1713=H1712,INDIRECT("JournalEntry!"&amp;JournalEntry!D$2214&amp;I1712+1&amp;JournalEntry!L$2214),INDIRECT("JournalEntry!"&amp;JournalEntry!C$2214)),2,FALSE),"")</f>
        <v/>
      </c>
      <c r="J1713" s="191" t="str">
        <f t="shared" ca="1" si="189"/>
        <v/>
      </c>
    </row>
    <row r="1714" spans="1:10">
      <c r="A1714" s="205" t="str">
        <f t="shared" ca="1" si="190"/>
        <v/>
      </c>
      <c r="B1714" s="203" t="str">
        <f t="shared" ca="1" si="191"/>
        <v/>
      </c>
      <c r="C1714" s="192" t="str">
        <f t="shared" ca="1" si="192"/>
        <v/>
      </c>
      <c r="D1714" s="192" t="str">
        <f t="shared" ca="1" si="193"/>
        <v/>
      </c>
      <c r="E1714" s="192" t="str">
        <f t="shared" ca="1" si="194"/>
        <v/>
      </c>
      <c r="F1714" s="193" t="str">
        <f t="shared" ca="1" si="195"/>
        <v/>
      </c>
      <c r="G1714" s="80" t="str">
        <f ca="1">IFERROR(IF(AND(ABS(SUMIFS(D$2:D1714,J$2:J1714,J1714)-SUMIFS(E$2:E1714,J$2:J1714,J1714)+VLOOKUP(J1714,Master!B$1:F$101,5,FALSE))&gt;1000,CD&lt;&gt;PD),"XXXXX",IFERROR(SUMIFS(D$2:D1714,J$2:J1714,J1714)-SUMIFS(E$2:E1714,J$2:J1714,J1714)+VLOOKUP(J1714,Master!B$1:F$101,5,FALSE),IF(H1714&gt;EOF,"","Balance"))),IF(H1714&gt;EOF,"","Balance"))</f>
        <v/>
      </c>
      <c r="H1714" s="265" t="str">
        <f ca="1">IFERROR(IF(COUNTIF(H$2:H1713,H1713)&gt;VLOOKUP(H1713,LC,2,FALSE),H1713+1,H1713),"")</f>
        <v/>
      </c>
      <c r="I1714" s="265" t="str">
        <f ca="1">IFERROR(VLOOKUP(H1714,IF(H1714=H1713,INDIRECT("JournalEntry!"&amp;JournalEntry!D$2214&amp;I1713+1&amp;JournalEntry!L$2214),INDIRECT("JournalEntry!"&amp;JournalEntry!C$2214)),2,FALSE),"")</f>
        <v/>
      </c>
      <c r="J1714" s="191" t="str">
        <f t="shared" ca="1" si="189"/>
        <v/>
      </c>
    </row>
    <row r="1715" spans="1:10">
      <c r="A1715" s="205" t="str">
        <f t="shared" ca="1" si="190"/>
        <v/>
      </c>
      <c r="B1715" s="203" t="str">
        <f t="shared" ca="1" si="191"/>
        <v/>
      </c>
      <c r="C1715" s="192" t="str">
        <f t="shared" ca="1" si="192"/>
        <v/>
      </c>
      <c r="D1715" s="192" t="str">
        <f t="shared" ca="1" si="193"/>
        <v/>
      </c>
      <c r="E1715" s="192" t="str">
        <f t="shared" ca="1" si="194"/>
        <v/>
      </c>
      <c r="F1715" s="193" t="str">
        <f t="shared" ca="1" si="195"/>
        <v/>
      </c>
      <c r="G1715" s="80" t="str">
        <f ca="1">IFERROR(IF(AND(ABS(SUMIFS(D$2:D1715,J$2:J1715,J1715)-SUMIFS(E$2:E1715,J$2:J1715,J1715)+VLOOKUP(J1715,Master!B$1:F$101,5,FALSE))&gt;1000,CD&lt;&gt;PD),"XXXXX",IFERROR(SUMIFS(D$2:D1715,J$2:J1715,J1715)-SUMIFS(E$2:E1715,J$2:J1715,J1715)+VLOOKUP(J1715,Master!B$1:F$101,5,FALSE),IF(H1715&gt;EOF,"","Balance"))),IF(H1715&gt;EOF,"","Balance"))</f>
        <v/>
      </c>
      <c r="H1715" s="265" t="str">
        <f ca="1">IFERROR(IF(COUNTIF(H$2:H1714,H1714)&gt;VLOOKUP(H1714,LC,2,FALSE),H1714+1,H1714),"")</f>
        <v/>
      </c>
      <c r="I1715" s="265" t="str">
        <f ca="1">IFERROR(VLOOKUP(H1715,IF(H1715=H1714,INDIRECT("JournalEntry!"&amp;JournalEntry!D$2214&amp;I1714+1&amp;JournalEntry!L$2214),INDIRECT("JournalEntry!"&amp;JournalEntry!C$2214)),2,FALSE),"")</f>
        <v/>
      </c>
      <c r="J1715" s="191" t="str">
        <f t="shared" ca="1" si="189"/>
        <v/>
      </c>
    </row>
    <row r="1716" spans="1:10">
      <c r="A1716" s="205" t="str">
        <f t="shared" ca="1" si="190"/>
        <v/>
      </c>
      <c r="B1716" s="203" t="str">
        <f t="shared" ca="1" si="191"/>
        <v/>
      </c>
      <c r="C1716" s="192" t="str">
        <f t="shared" ca="1" si="192"/>
        <v/>
      </c>
      <c r="D1716" s="192" t="str">
        <f t="shared" ca="1" si="193"/>
        <v/>
      </c>
      <c r="E1716" s="192" t="str">
        <f t="shared" ca="1" si="194"/>
        <v/>
      </c>
      <c r="F1716" s="193" t="str">
        <f t="shared" ca="1" si="195"/>
        <v/>
      </c>
      <c r="G1716" s="80" t="str">
        <f ca="1">IFERROR(IF(AND(ABS(SUMIFS(D$2:D1716,J$2:J1716,J1716)-SUMIFS(E$2:E1716,J$2:J1716,J1716)+VLOOKUP(J1716,Master!B$1:F$101,5,FALSE))&gt;1000,CD&lt;&gt;PD),"XXXXX",IFERROR(SUMIFS(D$2:D1716,J$2:J1716,J1716)-SUMIFS(E$2:E1716,J$2:J1716,J1716)+VLOOKUP(J1716,Master!B$1:F$101,5,FALSE),IF(H1716&gt;EOF,"","Balance"))),IF(H1716&gt;EOF,"","Balance"))</f>
        <v/>
      </c>
      <c r="H1716" s="265" t="str">
        <f ca="1">IFERROR(IF(COUNTIF(H$2:H1715,H1715)&gt;VLOOKUP(H1715,LC,2,FALSE),H1715+1,H1715),"")</f>
        <v/>
      </c>
      <c r="I1716" s="265" t="str">
        <f ca="1">IFERROR(VLOOKUP(H1716,IF(H1716=H1715,INDIRECT("JournalEntry!"&amp;JournalEntry!D$2214&amp;I1715+1&amp;JournalEntry!L$2214),INDIRECT("JournalEntry!"&amp;JournalEntry!C$2214)),2,FALSE),"")</f>
        <v/>
      </c>
      <c r="J1716" s="191" t="str">
        <f t="shared" ca="1" si="189"/>
        <v/>
      </c>
    </row>
    <row r="1717" spans="1:10">
      <c r="A1717" s="205" t="str">
        <f t="shared" ca="1" si="190"/>
        <v/>
      </c>
      <c r="B1717" s="203" t="str">
        <f t="shared" ca="1" si="191"/>
        <v/>
      </c>
      <c r="C1717" s="192" t="str">
        <f t="shared" ca="1" si="192"/>
        <v/>
      </c>
      <c r="D1717" s="192" t="str">
        <f t="shared" ca="1" si="193"/>
        <v/>
      </c>
      <c r="E1717" s="192" t="str">
        <f t="shared" ca="1" si="194"/>
        <v/>
      </c>
      <c r="F1717" s="193" t="str">
        <f t="shared" ca="1" si="195"/>
        <v/>
      </c>
      <c r="G1717" s="80" t="str">
        <f ca="1">IFERROR(IF(AND(ABS(SUMIFS(D$2:D1717,J$2:J1717,J1717)-SUMIFS(E$2:E1717,J$2:J1717,J1717)+VLOOKUP(J1717,Master!B$1:F$101,5,FALSE))&gt;1000,CD&lt;&gt;PD),"XXXXX",IFERROR(SUMIFS(D$2:D1717,J$2:J1717,J1717)-SUMIFS(E$2:E1717,J$2:J1717,J1717)+VLOOKUP(J1717,Master!B$1:F$101,5,FALSE),IF(H1717&gt;EOF,"","Balance"))),IF(H1717&gt;EOF,"","Balance"))</f>
        <v/>
      </c>
      <c r="H1717" s="265" t="str">
        <f ca="1">IFERROR(IF(COUNTIF(H$2:H1716,H1716)&gt;VLOOKUP(H1716,LC,2,FALSE),H1716+1,H1716),"")</f>
        <v/>
      </c>
      <c r="I1717" s="265" t="str">
        <f ca="1">IFERROR(VLOOKUP(H1717,IF(H1717=H1716,INDIRECT("JournalEntry!"&amp;JournalEntry!D$2214&amp;I1716+1&amp;JournalEntry!L$2214),INDIRECT("JournalEntry!"&amp;JournalEntry!C$2214)),2,FALSE),"")</f>
        <v/>
      </c>
      <c r="J1717" s="191" t="str">
        <f t="shared" ca="1" si="189"/>
        <v/>
      </c>
    </row>
    <row r="1718" spans="1:10">
      <c r="A1718" s="205" t="str">
        <f t="shared" ca="1" si="190"/>
        <v/>
      </c>
      <c r="B1718" s="203" t="str">
        <f t="shared" ca="1" si="191"/>
        <v/>
      </c>
      <c r="C1718" s="192" t="str">
        <f t="shared" ca="1" si="192"/>
        <v/>
      </c>
      <c r="D1718" s="192" t="str">
        <f t="shared" ca="1" si="193"/>
        <v/>
      </c>
      <c r="E1718" s="192" t="str">
        <f t="shared" ca="1" si="194"/>
        <v/>
      </c>
      <c r="F1718" s="193" t="str">
        <f t="shared" ca="1" si="195"/>
        <v/>
      </c>
      <c r="G1718" s="80" t="str">
        <f ca="1">IFERROR(IF(AND(ABS(SUMIFS(D$2:D1718,J$2:J1718,J1718)-SUMIFS(E$2:E1718,J$2:J1718,J1718)+VLOOKUP(J1718,Master!B$1:F$101,5,FALSE))&gt;1000,CD&lt;&gt;PD),"XXXXX",IFERROR(SUMIFS(D$2:D1718,J$2:J1718,J1718)-SUMIFS(E$2:E1718,J$2:J1718,J1718)+VLOOKUP(J1718,Master!B$1:F$101,5,FALSE),IF(H1718&gt;EOF,"","Balance"))),IF(H1718&gt;EOF,"","Balance"))</f>
        <v/>
      </c>
      <c r="H1718" s="265" t="str">
        <f ca="1">IFERROR(IF(COUNTIF(H$2:H1717,H1717)&gt;VLOOKUP(H1717,LC,2,FALSE),H1717+1,H1717),"")</f>
        <v/>
      </c>
      <c r="I1718" s="265" t="str">
        <f ca="1">IFERROR(VLOOKUP(H1718,IF(H1718=H1717,INDIRECT("JournalEntry!"&amp;JournalEntry!D$2214&amp;I1717+1&amp;JournalEntry!L$2214),INDIRECT("JournalEntry!"&amp;JournalEntry!C$2214)),2,FALSE),"")</f>
        <v/>
      </c>
      <c r="J1718" s="191" t="str">
        <f t="shared" ca="1" si="189"/>
        <v/>
      </c>
    </row>
    <row r="1719" spans="1:10">
      <c r="A1719" s="205" t="str">
        <f t="shared" ca="1" si="190"/>
        <v/>
      </c>
      <c r="B1719" s="203" t="str">
        <f t="shared" ca="1" si="191"/>
        <v/>
      </c>
      <c r="C1719" s="192" t="str">
        <f t="shared" ca="1" si="192"/>
        <v/>
      </c>
      <c r="D1719" s="192" t="str">
        <f t="shared" ca="1" si="193"/>
        <v/>
      </c>
      <c r="E1719" s="192" t="str">
        <f t="shared" ca="1" si="194"/>
        <v/>
      </c>
      <c r="F1719" s="193" t="str">
        <f t="shared" ca="1" si="195"/>
        <v/>
      </c>
      <c r="G1719" s="80" t="str">
        <f ca="1">IFERROR(IF(AND(ABS(SUMIFS(D$2:D1719,J$2:J1719,J1719)-SUMIFS(E$2:E1719,J$2:J1719,J1719)+VLOOKUP(J1719,Master!B$1:F$101,5,FALSE))&gt;1000,CD&lt;&gt;PD),"XXXXX",IFERROR(SUMIFS(D$2:D1719,J$2:J1719,J1719)-SUMIFS(E$2:E1719,J$2:J1719,J1719)+VLOOKUP(J1719,Master!B$1:F$101,5,FALSE),IF(H1719&gt;EOF,"","Balance"))),IF(H1719&gt;EOF,"","Balance"))</f>
        <v/>
      </c>
      <c r="H1719" s="265" t="str">
        <f ca="1">IFERROR(IF(COUNTIF(H$2:H1718,H1718)&gt;VLOOKUP(H1718,LC,2,FALSE),H1718+1,H1718),"")</f>
        <v/>
      </c>
      <c r="I1719" s="265" t="str">
        <f ca="1">IFERROR(VLOOKUP(H1719,IF(H1719=H1718,INDIRECT("JournalEntry!"&amp;JournalEntry!D$2214&amp;I1718+1&amp;JournalEntry!L$2214),INDIRECT("JournalEntry!"&amp;JournalEntry!C$2214)),2,FALSE),"")</f>
        <v/>
      </c>
      <c r="J1719" s="191" t="str">
        <f t="shared" ca="1" si="189"/>
        <v/>
      </c>
    </row>
    <row r="1720" spans="1:10">
      <c r="A1720" s="205" t="str">
        <f t="shared" ca="1" si="190"/>
        <v/>
      </c>
      <c r="B1720" s="203" t="str">
        <f t="shared" ca="1" si="191"/>
        <v/>
      </c>
      <c r="C1720" s="192" t="str">
        <f t="shared" ca="1" si="192"/>
        <v/>
      </c>
      <c r="D1720" s="192" t="str">
        <f t="shared" ca="1" si="193"/>
        <v/>
      </c>
      <c r="E1720" s="192" t="str">
        <f t="shared" ca="1" si="194"/>
        <v/>
      </c>
      <c r="F1720" s="193" t="str">
        <f t="shared" ca="1" si="195"/>
        <v/>
      </c>
      <c r="G1720" s="80" t="str">
        <f ca="1">IFERROR(IF(AND(ABS(SUMIFS(D$2:D1720,J$2:J1720,J1720)-SUMIFS(E$2:E1720,J$2:J1720,J1720)+VLOOKUP(J1720,Master!B$1:F$101,5,FALSE))&gt;1000,CD&lt;&gt;PD),"XXXXX",IFERROR(SUMIFS(D$2:D1720,J$2:J1720,J1720)-SUMIFS(E$2:E1720,J$2:J1720,J1720)+VLOOKUP(J1720,Master!B$1:F$101,5,FALSE),IF(H1720&gt;EOF,"","Balance"))),IF(H1720&gt;EOF,"","Balance"))</f>
        <v/>
      </c>
      <c r="H1720" s="265" t="str">
        <f ca="1">IFERROR(IF(COUNTIF(H$2:H1719,H1719)&gt;VLOOKUP(H1719,LC,2,FALSE),H1719+1,H1719),"")</f>
        <v/>
      </c>
      <c r="I1720" s="265" t="str">
        <f ca="1">IFERROR(VLOOKUP(H1720,IF(H1720=H1719,INDIRECT("JournalEntry!"&amp;JournalEntry!D$2214&amp;I1719+1&amp;JournalEntry!L$2214),INDIRECT("JournalEntry!"&amp;JournalEntry!C$2214)),2,FALSE),"")</f>
        <v/>
      </c>
      <c r="J1720" s="191" t="str">
        <f t="shared" ca="1" si="189"/>
        <v/>
      </c>
    </row>
    <row r="1721" spans="1:10">
      <c r="A1721" s="205" t="str">
        <f t="shared" ca="1" si="190"/>
        <v/>
      </c>
      <c r="B1721" s="203" t="str">
        <f t="shared" ca="1" si="191"/>
        <v/>
      </c>
      <c r="C1721" s="192" t="str">
        <f t="shared" ca="1" si="192"/>
        <v/>
      </c>
      <c r="D1721" s="192" t="str">
        <f t="shared" ca="1" si="193"/>
        <v/>
      </c>
      <c r="E1721" s="192" t="str">
        <f t="shared" ca="1" si="194"/>
        <v/>
      </c>
      <c r="F1721" s="193" t="str">
        <f t="shared" ca="1" si="195"/>
        <v/>
      </c>
      <c r="G1721" s="80" t="str">
        <f ca="1">IFERROR(IF(AND(ABS(SUMIFS(D$2:D1721,J$2:J1721,J1721)-SUMIFS(E$2:E1721,J$2:J1721,J1721)+VLOOKUP(J1721,Master!B$1:F$101,5,FALSE))&gt;1000,CD&lt;&gt;PD),"XXXXX",IFERROR(SUMIFS(D$2:D1721,J$2:J1721,J1721)-SUMIFS(E$2:E1721,J$2:J1721,J1721)+VLOOKUP(J1721,Master!B$1:F$101,5,FALSE),IF(H1721&gt;EOF,"","Balance"))),IF(H1721&gt;EOF,"","Balance"))</f>
        <v/>
      </c>
      <c r="H1721" s="265" t="str">
        <f ca="1">IFERROR(IF(COUNTIF(H$2:H1720,H1720)&gt;VLOOKUP(H1720,LC,2,FALSE),H1720+1,H1720),"")</f>
        <v/>
      </c>
      <c r="I1721" s="265" t="str">
        <f ca="1">IFERROR(VLOOKUP(H1721,IF(H1721=H1720,INDIRECT("JournalEntry!"&amp;JournalEntry!D$2214&amp;I1720+1&amp;JournalEntry!L$2214),INDIRECT("JournalEntry!"&amp;JournalEntry!C$2214)),2,FALSE),"")</f>
        <v/>
      </c>
      <c r="J1721" s="191" t="str">
        <f t="shared" ca="1" si="189"/>
        <v/>
      </c>
    </row>
    <row r="1722" spans="1:10">
      <c r="A1722" s="205" t="str">
        <f t="shared" ca="1" si="190"/>
        <v/>
      </c>
      <c r="B1722" s="203" t="str">
        <f t="shared" ca="1" si="191"/>
        <v/>
      </c>
      <c r="C1722" s="192" t="str">
        <f t="shared" ca="1" si="192"/>
        <v/>
      </c>
      <c r="D1722" s="192" t="str">
        <f t="shared" ca="1" si="193"/>
        <v/>
      </c>
      <c r="E1722" s="192" t="str">
        <f t="shared" ca="1" si="194"/>
        <v/>
      </c>
      <c r="F1722" s="193" t="str">
        <f t="shared" ca="1" si="195"/>
        <v/>
      </c>
      <c r="G1722" s="80" t="str">
        <f ca="1">IFERROR(IF(AND(ABS(SUMIFS(D$2:D1722,J$2:J1722,J1722)-SUMIFS(E$2:E1722,J$2:J1722,J1722)+VLOOKUP(J1722,Master!B$1:F$101,5,FALSE))&gt;1000,CD&lt;&gt;PD),"XXXXX",IFERROR(SUMIFS(D$2:D1722,J$2:J1722,J1722)-SUMIFS(E$2:E1722,J$2:J1722,J1722)+VLOOKUP(J1722,Master!B$1:F$101,5,FALSE),IF(H1722&gt;EOF,"","Balance"))),IF(H1722&gt;EOF,"","Balance"))</f>
        <v/>
      </c>
      <c r="H1722" s="265" t="str">
        <f ca="1">IFERROR(IF(COUNTIF(H$2:H1721,H1721)&gt;VLOOKUP(H1721,LC,2,FALSE),H1721+1,H1721),"")</f>
        <v/>
      </c>
      <c r="I1722" s="265" t="str">
        <f ca="1">IFERROR(VLOOKUP(H1722,IF(H1722=H1721,INDIRECT("JournalEntry!"&amp;JournalEntry!D$2214&amp;I1721+1&amp;JournalEntry!L$2214),INDIRECT("JournalEntry!"&amp;JournalEntry!C$2214)),2,FALSE),"")</f>
        <v/>
      </c>
      <c r="J1722" s="191" t="str">
        <f t="shared" ca="1" si="189"/>
        <v/>
      </c>
    </row>
    <row r="1723" spans="1:10">
      <c r="A1723" s="205" t="str">
        <f t="shared" ca="1" si="190"/>
        <v/>
      </c>
      <c r="B1723" s="203" t="str">
        <f t="shared" ca="1" si="191"/>
        <v/>
      </c>
      <c r="C1723" s="192" t="str">
        <f t="shared" ca="1" si="192"/>
        <v/>
      </c>
      <c r="D1723" s="192" t="str">
        <f t="shared" ca="1" si="193"/>
        <v/>
      </c>
      <c r="E1723" s="192" t="str">
        <f t="shared" ca="1" si="194"/>
        <v/>
      </c>
      <c r="F1723" s="193" t="str">
        <f t="shared" ca="1" si="195"/>
        <v/>
      </c>
      <c r="G1723" s="80" t="str">
        <f ca="1">IFERROR(IF(AND(ABS(SUMIFS(D$2:D1723,J$2:J1723,J1723)-SUMIFS(E$2:E1723,J$2:J1723,J1723)+VLOOKUP(J1723,Master!B$1:F$101,5,FALSE))&gt;1000,CD&lt;&gt;PD),"XXXXX",IFERROR(SUMIFS(D$2:D1723,J$2:J1723,J1723)-SUMIFS(E$2:E1723,J$2:J1723,J1723)+VLOOKUP(J1723,Master!B$1:F$101,5,FALSE),IF(H1723&gt;EOF,"","Balance"))),IF(H1723&gt;EOF,"","Balance"))</f>
        <v/>
      </c>
      <c r="H1723" s="265" t="str">
        <f ca="1">IFERROR(IF(COUNTIF(H$2:H1722,H1722)&gt;VLOOKUP(H1722,LC,2,FALSE),H1722+1,H1722),"")</f>
        <v/>
      </c>
      <c r="I1723" s="265" t="str">
        <f ca="1">IFERROR(VLOOKUP(H1723,IF(H1723=H1722,INDIRECT("JournalEntry!"&amp;JournalEntry!D$2214&amp;I1722+1&amp;JournalEntry!L$2214),INDIRECT("JournalEntry!"&amp;JournalEntry!C$2214)),2,FALSE),"")</f>
        <v/>
      </c>
      <c r="J1723" s="191" t="str">
        <f t="shared" ca="1" si="189"/>
        <v/>
      </c>
    </row>
    <row r="1724" spans="1:10">
      <c r="A1724" s="205" t="str">
        <f t="shared" ca="1" si="190"/>
        <v/>
      </c>
      <c r="B1724" s="203" t="str">
        <f t="shared" ca="1" si="191"/>
        <v/>
      </c>
      <c r="C1724" s="192" t="str">
        <f t="shared" ca="1" si="192"/>
        <v/>
      </c>
      <c r="D1724" s="192" t="str">
        <f t="shared" ca="1" si="193"/>
        <v/>
      </c>
      <c r="E1724" s="192" t="str">
        <f t="shared" ca="1" si="194"/>
        <v/>
      </c>
      <c r="F1724" s="193" t="str">
        <f t="shared" ca="1" si="195"/>
        <v/>
      </c>
      <c r="G1724" s="80" t="str">
        <f ca="1">IFERROR(IF(AND(ABS(SUMIFS(D$2:D1724,J$2:J1724,J1724)-SUMIFS(E$2:E1724,J$2:J1724,J1724)+VLOOKUP(J1724,Master!B$1:F$101,5,FALSE))&gt;1000,CD&lt;&gt;PD),"XXXXX",IFERROR(SUMIFS(D$2:D1724,J$2:J1724,J1724)-SUMIFS(E$2:E1724,J$2:J1724,J1724)+VLOOKUP(J1724,Master!B$1:F$101,5,FALSE),IF(H1724&gt;EOF,"","Balance"))),IF(H1724&gt;EOF,"","Balance"))</f>
        <v/>
      </c>
      <c r="H1724" s="265" t="str">
        <f ca="1">IFERROR(IF(COUNTIF(H$2:H1723,H1723)&gt;VLOOKUP(H1723,LC,2,FALSE),H1723+1,H1723),"")</f>
        <v/>
      </c>
      <c r="I1724" s="265" t="str">
        <f ca="1">IFERROR(VLOOKUP(H1724,IF(H1724=H1723,INDIRECT("JournalEntry!"&amp;JournalEntry!D$2214&amp;I1723+1&amp;JournalEntry!L$2214),INDIRECT("JournalEntry!"&amp;JournalEntry!C$2214)),2,FALSE),"")</f>
        <v/>
      </c>
      <c r="J1724" s="191" t="str">
        <f t="shared" ca="1" si="189"/>
        <v/>
      </c>
    </row>
    <row r="1725" spans="1:10">
      <c r="A1725" s="205" t="str">
        <f t="shared" ca="1" si="190"/>
        <v/>
      </c>
      <c r="B1725" s="203" t="str">
        <f t="shared" ca="1" si="191"/>
        <v/>
      </c>
      <c r="C1725" s="192" t="str">
        <f t="shared" ca="1" si="192"/>
        <v/>
      </c>
      <c r="D1725" s="192" t="str">
        <f t="shared" ca="1" si="193"/>
        <v/>
      </c>
      <c r="E1725" s="192" t="str">
        <f t="shared" ca="1" si="194"/>
        <v/>
      </c>
      <c r="F1725" s="193" t="str">
        <f t="shared" ca="1" si="195"/>
        <v/>
      </c>
      <c r="G1725" s="80" t="str">
        <f ca="1">IFERROR(IF(AND(ABS(SUMIFS(D$2:D1725,J$2:J1725,J1725)-SUMIFS(E$2:E1725,J$2:J1725,J1725)+VLOOKUP(J1725,Master!B$1:F$101,5,FALSE))&gt;1000,CD&lt;&gt;PD),"XXXXX",IFERROR(SUMIFS(D$2:D1725,J$2:J1725,J1725)-SUMIFS(E$2:E1725,J$2:J1725,J1725)+VLOOKUP(J1725,Master!B$1:F$101,5,FALSE),IF(H1725&gt;EOF,"","Balance"))),IF(H1725&gt;EOF,"","Balance"))</f>
        <v/>
      </c>
      <c r="H1725" s="265" t="str">
        <f ca="1">IFERROR(IF(COUNTIF(H$2:H1724,H1724)&gt;VLOOKUP(H1724,LC,2,FALSE),H1724+1,H1724),"")</f>
        <v/>
      </c>
      <c r="I1725" s="265" t="str">
        <f ca="1">IFERROR(VLOOKUP(H1725,IF(H1725=H1724,INDIRECT("JournalEntry!"&amp;JournalEntry!D$2214&amp;I1724+1&amp;JournalEntry!L$2214),INDIRECT("JournalEntry!"&amp;JournalEntry!C$2214)),2,FALSE),"")</f>
        <v/>
      </c>
      <c r="J1725" s="191" t="str">
        <f t="shared" ca="1" si="189"/>
        <v/>
      </c>
    </row>
    <row r="1726" spans="1:10">
      <c r="A1726" s="205" t="str">
        <f t="shared" ca="1" si="190"/>
        <v/>
      </c>
      <c r="B1726" s="203" t="str">
        <f t="shared" ca="1" si="191"/>
        <v/>
      </c>
      <c r="C1726" s="192" t="str">
        <f t="shared" ca="1" si="192"/>
        <v/>
      </c>
      <c r="D1726" s="192" t="str">
        <f t="shared" ca="1" si="193"/>
        <v/>
      </c>
      <c r="E1726" s="192" t="str">
        <f t="shared" ca="1" si="194"/>
        <v/>
      </c>
      <c r="F1726" s="193" t="str">
        <f t="shared" ca="1" si="195"/>
        <v/>
      </c>
      <c r="G1726" s="80" t="str">
        <f ca="1">IFERROR(IF(AND(ABS(SUMIFS(D$2:D1726,J$2:J1726,J1726)-SUMIFS(E$2:E1726,J$2:J1726,J1726)+VLOOKUP(J1726,Master!B$1:F$101,5,FALSE))&gt;1000,CD&lt;&gt;PD),"XXXXX",IFERROR(SUMIFS(D$2:D1726,J$2:J1726,J1726)-SUMIFS(E$2:E1726,J$2:J1726,J1726)+VLOOKUP(J1726,Master!B$1:F$101,5,FALSE),IF(H1726&gt;EOF,"","Balance"))),IF(H1726&gt;EOF,"","Balance"))</f>
        <v/>
      </c>
      <c r="H1726" s="265" t="str">
        <f ca="1">IFERROR(IF(COUNTIF(H$2:H1725,H1725)&gt;VLOOKUP(H1725,LC,2,FALSE),H1725+1,H1725),"")</f>
        <v/>
      </c>
      <c r="I1726" s="265" t="str">
        <f ca="1">IFERROR(VLOOKUP(H1726,IF(H1726=H1725,INDIRECT("JournalEntry!"&amp;JournalEntry!D$2214&amp;I1725+1&amp;JournalEntry!L$2214),INDIRECT("JournalEntry!"&amp;JournalEntry!C$2214)),2,FALSE),"")</f>
        <v/>
      </c>
      <c r="J1726" s="191" t="str">
        <f t="shared" ca="1" si="189"/>
        <v/>
      </c>
    </row>
    <row r="1727" spans="1:10">
      <c r="A1727" s="205" t="str">
        <f t="shared" ca="1" si="190"/>
        <v/>
      </c>
      <c r="B1727" s="203" t="str">
        <f t="shared" ca="1" si="191"/>
        <v/>
      </c>
      <c r="C1727" s="192" t="str">
        <f t="shared" ca="1" si="192"/>
        <v/>
      </c>
      <c r="D1727" s="192" t="str">
        <f t="shared" ca="1" si="193"/>
        <v/>
      </c>
      <c r="E1727" s="192" t="str">
        <f t="shared" ca="1" si="194"/>
        <v/>
      </c>
      <c r="F1727" s="193" t="str">
        <f t="shared" ca="1" si="195"/>
        <v/>
      </c>
      <c r="G1727" s="80" t="str">
        <f ca="1">IFERROR(IF(AND(ABS(SUMIFS(D$2:D1727,J$2:J1727,J1727)-SUMIFS(E$2:E1727,J$2:J1727,J1727)+VLOOKUP(J1727,Master!B$1:F$101,5,FALSE))&gt;1000,CD&lt;&gt;PD),"XXXXX",IFERROR(SUMIFS(D$2:D1727,J$2:J1727,J1727)-SUMIFS(E$2:E1727,J$2:J1727,J1727)+VLOOKUP(J1727,Master!B$1:F$101,5,FALSE),IF(H1727&gt;EOF,"","Balance"))),IF(H1727&gt;EOF,"","Balance"))</f>
        <v/>
      </c>
      <c r="H1727" s="265" t="str">
        <f ca="1">IFERROR(IF(COUNTIF(H$2:H1726,H1726)&gt;VLOOKUP(H1726,LC,2,FALSE),H1726+1,H1726),"")</f>
        <v/>
      </c>
      <c r="I1727" s="265" t="str">
        <f ca="1">IFERROR(VLOOKUP(H1727,IF(H1727=H1726,INDIRECT("JournalEntry!"&amp;JournalEntry!D$2214&amp;I1726+1&amp;JournalEntry!L$2214),INDIRECT("JournalEntry!"&amp;JournalEntry!C$2214)),2,FALSE),"")</f>
        <v/>
      </c>
      <c r="J1727" s="191" t="str">
        <f t="shared" ca="1" si="189"/>
        <v/>
      </c>
    </row>
    <row r="1728" spans="1:10">
      <c r="A1728" s="205" t="str">
        <f t="shared" ca="1" si="190"/>
        <v/>
      </c>
      <c r="B1728" s="203" t="str">
        <f t="shared" ca="1" si="191"/>
        <v/>
      </c>
      <c r="C1728" s="192" t="str">
        <f t="shared" ca="1" si="192"/>
        <v/>
      </c>
      <c r="D1728" s="192" t="str">
        <f t="shared" ca="1" si="193"/>
        <v/>
      </c>
      <c r="E1728" s="192" t="str">
        <f t="shared" ca="1" si="194"/>
        <v/>
      </c>
      <c r="F1728" s="193" t="str">
        <f t="shared" ca="1" si="195"/>
        <v/>
      </c>
      <c r="G1728" s="80" t="str">
        <f ca="1">IFERROR(IF(AND(ABS(SUMIFS(D$2:D1728,J$2:J1728,J1728)-SUMIFS(E$2:E1728,J$2:J1728,J1728)+VLOOKUP(J1728,Master!B$1:F$101,5,FALSE))&gt;1000,CD&lt;&gt;PD),"XXXXX",IFERROR(SUMIFS(D$2:D1728,J$2:J1728,J1728)-SUMIFS(E$2:E1728,J$2:J1728,J1728)+VLOOKUP(J1728,Master!B$1:F$101,5,FALSE),IF(H1728&gt;EOF,"","Balance"))),IF(H1728&gt;EOF,"","Balance"))</f>
        <v/>
      </c>
      <c r="H1728" s="265" t="str">
        <f ca="1">IFERROR(IF(COUNTIF(H$2:H1727,H1727)&gt;VLOOKUP(H1727,LC,2,FALSE),H1727+1,H1727),"")</f>
        <v/>
      </c>
      <c r="I1728" s="265" t="str">
        <f ca="1">IFERROR(VLOOKUP(H1728,IF(H1728=H1727,INDIRECT("JournalEntry!"&amp;JournalEntry!D$2214&amp;I1727+1&amp;JournalEntry!L$2214),INDIRECT("JournalEntry!"&amp;JournalEntry!C$2214)),2,FALSE),"")</f>
        <v/>
      </c>
      <c r="J1728" s="191" t="str">
        <f t="shared" ca="1" si="189"/>
        <v/>
      </c>
    </row>
    <row r="1729" spans="1:10">
      <c r="A1729" s="205" t="str">
        <f t="shared" ca="1" si="190"/>
        <v/>
      </c>
      <c r="B1729" s="203" t="str">
        <f t="shared" ca="1" si="191"/>
        <v/>
      </c>
      <c r="C1729" s="192" t="str">
        <f t="shared" ca="1" si="192"/>
        <v/>
      </c>
      <c r="D1729" s="192" t="str">
        <f t="shared" ca="1" si="193"/>
        <v/>
      </c>
      <c r="E1729" s="192" t="str">
        <f t="shared" ca="1" si="194"/>
        <v/>
      </c>
      <c r="F1729" s="193" t="str">
        <f t="shared" ca="1" si="195"/>
        <v/>
      </c>
      <c r="G1729" s="80" t="str">
        <f ca="1">IFERROR(IF(AND(ABS(SUMIFS(D$2:D1729,J$2:J1729,J1729)-SUMIFS(E$2:E1729,J$2:J1729,J1729)+VLOOKUP(J1729,Master!B$1:F$101,5,FALSE))&gt;1000,CD&lt;&gt;PD),"XXXXX",IFERROR(SUMIFS(D$2:D1729,J$2:J1729,J1729)-SUMIFS(E$2:E1729,J$2:J1729,J1729)+VLOOKUP(J1729,Master!B$1:F$101,5,FALSE),IF(H1729&gt;EOF,"","Balance"))),IF(H1729&gt;EOF,"","Balance"))</f>
        <v/>
      </c>
      <c r="H1729" s="265" t="str">
        <f ca="1">IFERROR(IF(COUNTIF(H$2:H1728,H1728)&gt;VLOOKUP(H1728,LC,2,FALSE),H1728+1,H1728),"")</f>
        <v/>
      </c>
      <c r="I1729" s="265" t="str">
        <f ca="1">IFERROR(VLOOKUP(H1729,IF(H1729=H1728,INDIRECT("JournalEntry!"&amp;JournalEntry!D$2214&amp;I1728+1&amp;JournalEntry!L$2214),INDIRECT("JournalEntry!"&amp;JournalEntry!C$2214)),2,FALSE),"")</f>
        <v/>
      </c>
      <c r="J1729" s="191" t="str">
        <f t="shared" ca="1" si="189"/>
        <v/>
      </c>
    </row>
    <row r="1730" spans="1:10">
      <c r="A1730" s="205" t="str">
        <f t="shared" ca="1" si="190"/>
        <v/>
      </c>
      <c r="B1730" s="203" t="str">
        <f t="shared" ca="1" si="191"/>
        <v/>
      </c>
      <c r="C1730" s="192" t="str">
        <f t="shared" ca="1" si="192"/>
        <v/>
      </c>
      <c r="D1730" s="192" t="str">
        <f t="shared" ca="1" si="193"/>
        <v/>
      </c>
      <c r="E1730" s="192" t="str">
        <f t="shared" ca="1" si="194"/>
        <v/>
      </c>
      <c r="F1730" s="193" t="str">
        <f t="shared" ca="1" si="195"/>
        <v/>
      </c>
      <c r="G1730" s="80" t="str">
        <f ca="1">IFERROR(IF(AND(ABS(SUMIFS(D$2:D1730,J$2:J1730,J1730)-SUMIFS(E$2:E1730,J$2:J1730,J1730)+VLOOKUP(J1730,Master!B$1:F$101,5,FALSE))&gt;1000,CD&lt;&gt;PD),"XXXXX",IFERROR(SUMIFS(D$2:D1730,J$2:J1730,J1730)-SUMIFS(E$2:E1730,J$2:J1730,J1730)+VLOOKUP(J1730,Master!B$1:F$101,5,FALSE),IF(H1730&gt;EOF,"","Balance"))),IF(H1730&gt;EOF,"","Balance"))</f>
        <v/>
      </c>
      <c r="H1730" s="265" t="str">
        <f ca="1">IFERROR(IF(COUNTIF(H$2:H1729,H1729)&gt;VLOOKUP(H1729,LC,2,FALSE),H1729+1,H1729),"")</f>
        <v/>
      </c>
      <c r="I1730" s="265" t="str">
        <f ca="1">IFERROR(VLOOKUP(H1730,IF(H1730=H1729,INDIRECT("JournalEntry!"&amp;JournalEntry!D$2214&amp;I1729+1&amp;JournalEntry!L$2214),INDIRECT("JournalEntry!"&amp;JournalEntry!C$2214)),2,FALSE),"")</f>
        <v/>
      </c>
      <c r="J1730" s="191" t="str">
        <f t="shared" ref="J1730:J1793" ca="1" si="196">IFERROR(INDIRECT("JournalEntry!c"&amp;I1730),IF(H1730&gt;EOF,"","Ledger"))</f>
        <v/>
      </c>
    </row>
    <row r="1731" spans="1:10">
      <c r="A1731" s="205" t="str">
        <f t="shared" ca="1" si="190"/>
        <v/>
      </c>
      <c r="B1731" s="203" t="str">
        <f t="shared" ca="1" si="191"/>
        <v/>
      </c>
      <c r="C1731" s="192" t="str">
        <f t="shared" ca="1" si="192"/>
        <v/>
      </c>
      <c r="D1731" s="192" t="str">
        <f t="shared" ca="1" si="193"/>
        <v/>
      </c>
      <c r="E1731" s="192" t="str">
        <f t="shared" ca="1" si="194"/>
        <v/>
      </c>
      <c r="F1731" s="193" t="str">
        <f t="shared" ca="1" si="195"/>
        <v/>
      </c>
      <c r="G1731" s="80" t="str">
        <f ca="1">IFERROR(IF(AND(ABS(SUMIFS(D$2:D1731,J$2:J1731,J1731)-SUMIFS(E$2:E1731,J$2:J1731,J1731)+VLOOKUP(J1731,Master!B$1:F$101,5,FALSE))&gt;1000,CD&lt;&gt;PD),"XXXXX",IFERROR(SUMIFS(D$2:D1731,J$2:J1731,J1731)-SUMIFS(E$2:E1731,J$2:J1731,J1731)+VLOOKUP(J1731,Master!B$1:F$101,5,FALSE),IF(H1731&gt;EOF,"","Balance"))),IF(H1731&gt;EOF,"","Balance"))</f>
        <v/>
      </c>
      <c r="H1731" s="265" t="str">
        <f ca="1">IFERROR(IF(COUNTIF(H$2:H1730,H1730)&gt;VLOOKUP(H1730,LC,2,FALSE),H1730+1,H1730),"")</f>
        <v/>
      </c>
      <c r="I1731" s="265" t="str">
        <f ca="1">IFERROR(VLOOKUP(H1731,IF(H1731=H1730,INDIRECT("JournalEntry!"&amp;JournalEntry!D$2214&amp;I1730+1&amp;JournalEntry!L$2214),INDIRECT("JournalEntry!"&amp;JournalEntry!C$2214)),2,FALSE),"")</f>
        <v/>
      </c>
      <c r="J1731" s="191" t="str">
        <f t="shared" ca="1" si="196"/>
        <v/>
      </c>
    </row>
    <row r="1732" spans="1:10">
      <c r="A1732" s="205" t="str">
        <f t="shared" ca="1" si="190"/>
        <v/>
      </c>
      <c r="B1732" s="203" t="str">
        <f t="shared" ca="1" si="191"/>
        <v/>
      </c>
      <c r="C1732" s="192" t="str">
        <f t="shared" ca="1" si="192"/>
        <v/>
      </c>
      <c r="D1732" s="192" t="str">
        <f t="shared" ca="1" si="193"/>
        <v/>
      </c>
      <c r="E1732" s="192" t="str">
        <f t="shared" ca="1" si="194"/>
        <v/>
      </c>
      <c r="F1732" s="193" t="str">
        <f t="shared" ca="1" si="195"/>
        <v/>
      </c>
      <c r="G1732" s="80" t="str">
        <f ca="1">IFERROR(IF(AND(ABS(SUMIFS(D$2:D1732,J$2:J1732,J1732)-SUMIFS(E$2:E1732,J$2:J1732,J1732)+VLOOKUP(J1732,Master!B$1:F$101,5,FALSE))&gt;1000,CD&lt;&gt;PD),"XXXXX",IFERROR(SUMIFS(D$2:D1732,J$2:J1732,J1732)-SUMIFS(E$2:E1732,J$2:J1732,J1732)+VLOOKUP(J1732,Master!B$1:F$101,5,FALSE),IF(H1732&gt;EOF,"","Balance"))),IF(H1732&gt;EOF,"","Balance"))</f>
        <v/>
      </c>
      <c r="H1732" s="265" t="str">
        <f ca="1">IFERROR(IF(COUNTIF(H$2:H1731,H1731)&gt;VLOOKUP(H1731,LC,2,FALSE),H1731+1,H1731),"")</f>
        <v/>
      </c>
      <c r="I1732" s="265" t="str">
        <f ca="1">IFERROR(VLOOKUP(H1732,IF(H1732=H1731,INDIRECT("JournalEntry!"&amp;JournalEntry!D$2214&amp;I1731+1&amp;JournalEntry!L$2214),INDIRECT("JournalEntry!"&amp;JournalEntry!C$2214)),2,FALSE),"")</f>
        <v/>
      </c>
      <c r="J1732" s="191" t="str">
        <f t="shared" ca="1" si="196"/>
        <v/>
      </c>
    </row>
    <row r="1733" spans="1:10">
      <c r="A1733" s="205" t="str">
        <f t="shared" ca="1" si="190"/>
        <v/>
      </c>
      <c r="B1733" s="203" t="str">
        <f t="shared" ca="1" si="191"/>
        <v/>
      </c>
      <c r="C1733" s="192" t="str">
        <f t="shared" ca="1" si="192"/>
        <v/>
      </c>
      <c r="D1733" s="192" t="str">
        <f t="shared" ca="1" si="193"/>
        <v/>
      </c>
      <c r="E1733" s="192" t="str">
        <f t="shared" ca="1" si="194"/>
        <v/>
      </c>
      <c r="F1733" s="193" t="str">
        <f t="shared" ca="1" si="195"/>
        <v/>
      </c>
      <c r="G1733" s="80" t="str">
        <f ca="1">IFERROR(IF(AND(ABS(SUMIFS(D$2:D1733,J$2:J1733,J1733)-SUMIFS(E$2:E1733,J$2:J1733,J1733)+VLOOKUP(J1733,Master!B$1:F$101,5,FALSE))&gt;1000,CD&lt;&gt;PD),"XXXXX",IFERROR(SUMIFS(D$2:D1733,J$2:J1733,J1733)-SUMIFS(E$2:E1733,J$2:J1733,J1733)+VLOOKUP(J1733,Master!B$1:F$101,5,FALSE),IF(H1733&gt;EOF,"","Balance"))),IF(H1733&gt;EOF,"","Balance"))</f>
        <v/>
      </c>
      <c r="H1733" s="265" t="str">
        <f ca="1">IFERROR(IF(COUNTIF(H$2:H1732,H1732)&gt;VLOOKUP(H1732,LC,2,FALSE),H1732+1,H1732),"")</f>
        <v/>
      </c>
      <c r="I1733" s="265" t="str">
        <f ca="1">IFERROR(VLOOKUP(H1733,IF(H1733=H1732,INDIRECT("JournalEntry!"&amp;JournalEntry!D$2214&amp;I1732+1&amp;JournalEntry!L$2214),INDIRECT("JournalEntry!"&amp;JournalEntry!C$2214)),2,FALSE),"")</f>
        <v/>
      </c>
      <c r="J1733" s="191" t="str">
        <f t="shared" ca="1" si="196"/>
        <v/>
      </c>
    </row>
    <row r="1734" spans="1:10">
      <c r="A1734" s="205" t="str">
        <f t="shared" ca="1" si="190"/>
        <v/>
      </c>
      <c r="B1734" s="203" t="str">
        <f t="shared" ca="1" si="191"/>
        <v/>
      </c>
      <c r="C1734" s="192" t="str">
        <f t="shared" ca="1" si="192"/>
        <v/>
      </c>
      <c r="D1734" s="192" t="str">
        <f t="shared" ca="1" si="193"/>
        <v/>
      </c>
      <c r="E1734" s="192" t="str">
        <f t="shared" ca="1" si="194"/>
        <v/>
      </c>
      <c r="F1734" s="193" t="str">
        <f t="shared" ca="1" si="195"/>
        <v/>
      </c>
      <c r="G1734" s="80" t="str">
        <f ca="1">IFERROR(IF(AND(ABS(SUMIFS(D$2:D1734,J$2:J1734,J1734)-SUMIFS(E$2:E1734,J$2:J1734,J1734)+VLOOKUP(J1734,Master!B$1:F$101,5,FALSE))&gt;1000,CD&lt;&gt;PD),"XXXXX",IFERROR(SUMIFS(D$2:D1734,J$2:J1734,J1734)-SUMIFS(E$2:E1734,J$2:J1734,J1734)+VLOOKUP(J1734,Master!B$1:F$101,5,FALSE),IF(H1734&gt;EOF,"","Balance"))),IF(H1734&gt;EOF,"","Balance"))</f>
        <v/>
      </c>
      <c r="H1734" s="265" t="str">
        <f ca="1">IFERROR(IF(COUNTIF(H$2:H1733,H1733)&gt;VLOOKUP(H1733,LC,2,FALSE),H1733+1,H1733),"")</f>
        <v/>
      </c>
      <c r="I1734" s="265" t="str">
        <f ca="1">IFERROR(VLOOKUP(H1734,IF(H1734=H1733,INDIRECT("JournalEntry!"&amp;JournalEntry!D$2214&amp;I1733+1&amp;JournalEntry!L$2214),INDIRECT("JournalEntry!"&amp;JournalEntry!C$2214)),2,FALSE),"")</f>
        <v/>
      </c>
      <c r="J1734" s="191" t="str">
        <f t="shared" ca="1" si="196"/>
        <v/>
      </c>
    </row>
    <row r="1735" spans="1:10">
      <c r="A1735" s="205" t="str">
        <f t="shared" ca="1" si="190"/>
        <v/>
      </c>
      <c r="B1735" s="203" t="str">
        <f t="shared" ca="1" si="191"/>
        <v/>
      </c>
      <c r="C1735" s="192" t="str">
        <f t="shared" ca="1" si="192"/>
        <v/>
      </c>
      <c r="D1735" s="192" t="str">
        <f t="shared" ca="1" si="193"/>
        <v/>
      </c>
      <c r="E1735" s="192" t="str">
        <f t="shared" ca="1" si="194"/>
        <v/>
      </c>
      <c r="F1735" s="193" t="str">
        <f t="shared" ca="1" si="195"/>
        <v/>
      </c>
      <c r="G1735" s="80" t="str">
        <f ca="1">IFERROR(IF(AND(ABS(SUMIFS(D$2:D1735,J$2:J1735,J1735)-SUMIFS(E$2:E1735,J$2:J1735,J1735)+VLOOKUP(J1735,Master!B$1:F$101,5,FALSE))&gt;1000,CD&lt;&gt;PD),"XXXXX",IFERROR(SUMIFS(D$2:D1735,J$2:J1735,J1735)-SUMIFS(E$2:E1735,J$2:J1735,J1735)+VLOOKUP(J1735,Master!B$1:F$101,5,FALSE),IF(H1735&gt;EOF,"","Balance"))),IF(H1735&gt;EOF,"","Balance"))</f>
        <v/>
      </c>
      <c r="H1735" s="265" t="str">
        <f ca="1">IFERROR(IF(COUNTIF(H$2:H1734,H1734)&gt;VLOOKUP(H1734,LC,2,FALSE),H1734+1,H1734),"")</f>
        <v/>
      </c>
      <c r="I1735" s="265" t="str">
        <f ca="1">IFERROR(VLOOKUP(H1735,IF(H1735=H1734,INDIRECT("JournalEntry!"&amp;JournalEntry!D$2214&amp;I1734+1&amp;JournalEntry!L$2214),INDIRECT("JournalEntry!"&amp;JournalEntry!C$2214)),2,FALSE),"")</f>
        <v/>
      </c>
      <c r="J1735" s="191" t="str">
        <f t="shared" ca="1" si="196"/>
        <v/>
      </c>
    </row>
    <row r="1736" spans="1:10">
      <c r="A1736" s="205" t="str">
        <f t="shared" ca="1" si="190"/>
        <v/>
      </c>
      <c r="B1736" s="203" t="str">
        <f t="shared" ca="1" si="191"/>
        <v/>
      </c>
      <c r="C1736" s="192" t="str">
        <f t="shared" ca="1" si="192"/>
        <v/>
      </c>
      <c r="D1736" s="192" t="str">
        <f t="shared" ca="1" si="193"/>
        <v/>
      </c>
      <c r="E1736" s="192" t="str">
        <f t="shared" ca="1" si="194"/>
        <v/>
      </c>
      <c r="F1736" s="193" t="str">
        <f t="shared" ca="1" si="195"/>
        <v/>
      </c>
      <c r="G1736" s="80" t="str">
        <f ca="1">IFERROR(IF(AND(ABS(SUMIFS(D$2:D1736,J$2:J1736,J1736)-SUMIFS(E$2:E1736,J$2:J1736,J1736)+VLOOKUP(J1736,Master!B$1:F$101,5,FALSE))&gt;1000,CD&lt;&gt;PD),"XXXXX",IFERROR(SUMIFS(D$2:D1736,J$2:J1736,J1736)-SUMIFS(E$2:E1736,J$2:J1736,J1736)+VLOOKUP(J1736,Master!B$1:F$101,5,FALSE),IF(H1736&gt;EOF,"","Balance"))),IF(H1736&gt;EOF,"","Balance"))</f>
        <v/>
      </c>
      <c r="H1736" s="265" t="str">
        <f ca="1">IFERROR(IF(COUNTIF(H$2:H1735,H1735)&gt;VLOOKUP(H1735,LC,2,FALSE),H1735+1,H1735),"")</f>
        <v/>
      </c>
      <c r="I1736" s="265" t="str">
        <f ca="1">IFERROR(VLOOKUP(H1736,IF(H1736=H1735,INDIRECT("JournalEntry!"&amp;JournalEntry!D$2214&amp;I1735+1&amp;JournalEntry!L$2214),INDIRECT("JournalEntry!"&amp;JournalEntry!C$2214)),2,FALSE),"")</f>
        <v/>
      </c>
      <c r="J1736" s="191" t="str">
        <f t="shared" ca="1" si="196"/>
        <v/>
      </c>
    </row>
    <row r="1737" spans="1:10">
      <c r="A1737" s="205" t="str">
        <f t="shared" ca="1" si="190"/>
        <v/>
      </c>
      <c r="B1737" s="203" t="str">
        <f t="shared" ca="1" si="191"/>
        <v/>
      </c>
      <c r="C1737" s="192" t="str">
        <f t="shared" ca="1" si="192"/>
        <v/>
      </c>
      <c r="D1737" s="192" t="str">
        <f t="shared" ca="1" si="193"/>
        <v/>
      </c>
      <c r="E1737" s="192" t="str">
        <f t="shared" ca="1" si="194"/>
        <v/>
      </c>
      <c r="F1737" s="193" t="str">
        <f t="shared" ca="1" si="195"/>
        <v/>
      </c>
      <c r="G1737" s="80" t="str">
        <f ca="1">IFERROR(IF(AND(ABS(SUMIFS(D$2:D1737,J$2:J1737,J1737)-SUMIFS(E$2:E1737,J$2:J1737,J1737)+VLOOKUP(J1737,Master!B$1:F$101,5,FALSE))&gt;1000,CD&lt;&gt;PD),"XXXXX",IFERROR(SUMIFS(D$2:D1737,J$2:J1737,J1737)-SUMIFS(E$2:E1737,J$2:J1737,J1737)+VLOOKUP(J1737,Master!B$1:F$101,5,FALSE),IF(H1737&gt;EOF,"","Balance"))),IF(H1737&gt;EOF,"","Balance"))</f>
        <v/>
      </c>
      <c r="H1737" s="265" t="str">
        <f ca="1">IFERROR(IF(COUNTIF(H$2:H1736,H1736)&gt;VLOOKUP(H1736,LC,2,FALSE),H1736+1,H1736),"")</f>
        <v/>
      </c>
      <c r="I1737" s="265" t="str">
        <f ca="1">IFERROR(VLOOKUP(H1737,IF(H1737=H1736,INDIRECT("JournalEntry!"&amp;JournalEntry!D$2214&amp;I1736+1&amp;JournalEntry!L$2214),INDIRECT("JournalEntry!"&amp;JournalEntry!C$2214)),2,FALSE),"")</f>
        <v/>
      </c>
      <c r="J1737" s="191" t="str">
        <f t="shared" ca="1" si="196"/>
        <v/>
      </c>
    </row>
    <row r="1738" spans="1:10">
      <c r="A1738" s="205" t="str">
        <f t="shared" ca="1" si="190"/>
        <v/>
      </c>
      <c r="B1738" s="203" t="str">
        <f t="shared" ca="1" si="191"/>
        <v/>
      </c>
      <c r="C1738" s="192" t="str">
        <f t="shared" ca="1" si="192"/>
        <v/>
      </c>
      <c r="D1738" s="192" t="str">
        <f t="shared" ca="1" si="193"/>
        <v/>
      </c>
      <c r="E1738" s="192" t="str">
        <f t="shared" ca="1" si="194"/>
        <v/>
      </c>
      <c r="F1738" s="193" t="str">
        <f t="shared" ca="1" si="195"/>
        <v/>
      </c>
      <c r="G1738" s="80" t="str">
        <f ca="1">IFERROR(IF(AND(ABS(SUMIFS(D$2:D1738,J$2:J1738,J1738)-SUMIFS(E$2:E1738,J$2:J1738,J1738)+VLOOKUP(J1738,Master!B$1:F$101,5,FALSE))&gt;1000,CD&lt;&gt;PD),"XXXXX",IFERROR(SUMIFS(D$2:D1738,J$2:J1738,J1738)-SUMIFS(E$2:E1738,J$2:J1738,J1738)+VLOOKUP(J1738,Master!B$1:F$101,5,FALSE),IF(H1738&gt;EOF,"","Balance"))),IF(H1738&gt;EOF,"","Balance"))</f>
        <v/>
      </c>
      <c r="H1738" s="265" t="str">
        <f ca="1">IFERROR(IF(COUNTIF(H$2:H1737,H1737)&gt;VLOOKUP(H1737,LC,2,FALSE),H1737+1,H1737),"")</f>
        <v/>
      </c>
      <c r="I1738" s="265" t="str">
        <f ca="1">IFERROR(VLOOKUP(H1738,IF(H1738=H1737,INDIRECT("JournalEntry!"&amp;JournalEntry!D$2214&amp;I1737+1&amp;JournalEntry!L$2214),INDIRECT("JournalEntry!"&amp;JournalEntry!C$2214)),2,FALSE),"")</f>
        <v/>
      </c>
      <c r="J1738" s="191" t="str">
        <f t="shared" ca="1" si="196"/>
        <v/>
      </c>
    </row>
    <row r="1739" spans="1:10">
      <c r="A1739" s="205" t="str">
        <f t="shared" ca="1" si="190"/>
        <v/>
      </c>
      <c r="B1739" s="203" t="str">
        <f t="shared" ca="1" si="191"/>
        <v/>
      </c>
      <c r="C1739" s="192" t="str">
        <f t="shared" ca="1" si="192"/>
        <v/>
      </c>
      <c r="D1739" s="192" t="str">
        <f t="shared" ca="1" si="193"/>
        <v/>
      </c>
      <c r="E1739" s="192" t="str">
        <f t="shared" ca="1" si="194"/>
        <v/>
      </c>
      <c r="F1739" s="193" t="str">
        <f t="shared" ca="1" si="195"/>
        <v/>
      </c>
      <c r="G1739" s="80" t="str">
        <f ca="1">IFERROR(IF(AND(ABS(SUMIFS(D$2:D1739,J$2:J1739,J1739)-SUMIFS(E$2:E1739,J$2:J1739,J1739)+VLOOKUP(J1739,Master!B$1:F$101,5,FALSE))&gt;1000,CD&lt;&gt;PD),"XXXXX",IFERROR(SUMIFS(D$2:D1739,J$2:J1739,J1739)-SUMIFS(E$2:E1739,J$2:J1739,J1739)+VLOOKUP(J1739,Master!B$1:F$101,5,FALSE),IF(H1739&gt;EOF,"","Balance"))),IF(H1739&gt;EOF,"","Balance"))</f>
        <v/>
      </c>
      <c r="H1739" s="265" t="str">
        <f ca="1">IFERROR(IF(COUNTIF(H$2:H1738,H1738)&gt;VLOOKUP(H1738,LC,2,FALSE),H1738+1,H1738),"")</f>
        <v/>
      </c>
      <c r="I1739" s="265" t="str">
        <f ca="1">IFERROR(VLOOKUP(H1739,IF(H1739=H1738,INDIRECT("JournalEntry!"&amp;JournalEntry!D$2214&amp;I1738+1&amp;JournalEntry!L$2214),INDIRECT("JournalEntry!"&amp;JournalEntry!C$2214)),2,FALSE),"")</f>
        <v/>
      </c>
      <c r="J1739" s="191" t="str">
        <f t="shared" ca="1" si="196"/>
        <v/>
      </c>
    </row>
    <row r="1740" spans="1:10">
      <c r="A1740" s="205" t="str">
        <f t="shared" ca="1" si="190"/>
        <v/>
      </c>
      <c r="B1740" s="203" t="str">
        <f t="shared" ca="1" si="191"/>
        <v/>
      </c>
      <c r="C1740" s="192" t="str">
        <f t="shared" ca="1" si="192"/>
        <v/>
      </c>
      <c r="D1740" s="192" t="str">
        <f t="shared" ca="1" si="193"/>
        <v/>
      </c>
      <c r="E1740" s="192" t="str">
        <f t="shared" ca="1" si="194"/>
        <v/>
      </c>
      <c r="F1740" s="193" t="str">
        <f t="shared" ca="1" si="195"/>
        <v/>
      </c>
      <c r="G1740" s="80" t="str">
        <f ca="1">IFERROR(IF(AND(ABS(SUMIFS(D$2:D1740,J$2:J1740,J1740)-SUMIFS(E$2:E1740,J$2:J1740,J1740)+VLOOKUP(J1740,Master!B$1:F$101,5,FALSE))&gt;1000,CD&lt;&gt;PD),"XXXXX",IFERROR(SUMIFS(D$2:D1740,J$2:J1740,J1740)-SUMIFS(E$2:E1740,J$2:J1740,J1740)+VLOOKUP(J1740,Master!B$1:F$101,5,FALSE),IF(H1740&gt;EOF,"","Balance"))),IF(H1740&gt;EOF,"","Balance"))</f>
        <v/>
      </c>
      <c r="H1740" s="265" t="str">
        <f ca="1">IFERROR(IF(COUNTIF(H$2:H1739,H1739)&gt;VLOOKUP(H1739,LC,2,FALSE),H1739+1,H1739),"")</f>
        <v/>
      </c>
      <c r="I1740" s="265" t="str">
        <f ca="1">IFERROR(VLOOKUP(H1740,IF(H1740=H1739,INDIRECT("JournalEntry!"&amp;JournalEntry!D$2214&amp;I1739+1&amp;JournalEntry!L$2214),INDIRECT("JournalEntry!"&amp;JournalEntry!C$2214)),2,FALSE),"")</f>
        <v/>
      </c>
      <c r="J1740" s="191" t="str">
        <f t="shared" ca="1" si="196"/>
        <v/>
      </c>
    </row>
    <row r="1741" spans="1:10">
      <c r="A1741" s="205" t="str">
        <f t="shared" ca="1" si="190"/>
        <v/>
      </c>
      <c r="B1741" s="203" t="str">
        <f t="shared" ca="1" si="191"/>
        <v/>
      </c>
      <c r="C1741" s="192" t="str">
        <f t="shared" ca="1" si="192"/>
        <v/>
      </c>
      <c r="D1741" s="192" t="str">
        <f t="shared" ca="1" si="193"/>
        <v/>
      </c>
      <c r="E1741" s="192" t="str">
        <f t="shared" ca="1" si="194"/>
        <v/>
      </c>
      <c r="F1741" s="193" t="str">
        <f t="shared" ca="1" si="195"/>
        <v/>
      </c>
      <c r="G1741" s="80" t="str">
        <f ca="1">IFERROR(IF(AND(ABS(SUMIFS(D$2:D1741,J$2:J1741,J1741)-SUMIFS(E$2:E1741,J$2:J1741,J1741)+VLOOKUP(J1741,Master!B$1:F$101,5,FALSE))&gt;1000,CD&lt;&gt;PD),"XXXXX",IFERROR(SUMIFS(D$2:D1741,J$2:J1741,J1741)-SUMIFS(E$2:E1741,J$2:J1741,J1741)+VLOOKUP(J1741,Master!B$1:F$101,5,FALSE),IF(H1741&gt;EOF,"","Balance"))),IF(H1741&gt;EOF,"","Balance"))</f>
        <v/>
      </c>
      <c r="H1741" s="265" t="str">
        <f ca="1">IFERROR(IF(COUNTIF(H$2:H1740,H1740)&gt;VLOOKUP(H1740,LC,2,FALSE),H1740+1,H1740),"")</f>
        <v/>
      </c>
      <c r="I1741" s="265" t="str">
        <f ca="1">IFERROR(VLOOKUP(H1741,IF(H1741=H1740,INDIRECT("JournalEntry!"&amp;JournalEntry!D$2214&amp;I1740+1&amp;JournalEntry!L$2214),INDIRECT("JournalEntry!"&amp;JournalEntry!C$2214)),2,FALSE),"")</f>
        <v/>
      </c>
      <c r="J1741" s="191" t="str">
        <f t="shared" ca="1" si="196"/>
        <v/>
      </c>
    </row>
    <row r="1742" spans="1:10">
      <c r="A1742" s="205" t="str">
        <f t="shared" ca="1" si="190"/>
        <v/>
      </c>
      <c r="B1742" s="203" t="str">
        <f t="shared" ca="1" si="191"/>
        <v/>
      </c>
      <c r="C1742" s="192" t="str">
        <f t="shared" ca="1" si="192"/>
        <v/>
      </c>
      <c r="D1742" s="192" t="str">
        <f t="shared" ca="1" si="193"/>
        <v/>
      </c>
      <c r="E1742" s="192" t="str">
        <f t="shared" ca="1" si="194"/>
        <v/>
      </c>
      <c r="F1742" s="193" t="str">
        <f t="shared" ca="1" si="195"/>
        <v/>
      </c>
      <c r="G1742" s="80" t="str">
        <f ca="1">IFERROR(IF(AND(ABS(SUMIFS(D$2:D1742,J$2:J1742,J1742)-SUMIFS(E$2:E1742,J$2:J1742,J1742)+VLOOKUP(J1742,Master!B$1:F$101,5,FALSE))&gt;1000,CD&lt;&gt;PD),"XXXXX",IFERROR(SUMIFS(D$2:D1742,J$2:J1742,J1742)-SUMIFS(E$2:E1742,J$2:J1742,J1742)+VLOOKUP(J1742,Master!B$1:F$101,5,FALSE),IF(H1742&gt;EOF,"","Balance"))),IF(H1742&gt;EOF,"","Balance"))</f>
        <v/>
      </c>
      <c r="H1742" s="265" t="str">
        <f ca="1">IFERROR(IF(COUNTIF(H$2:H1741,H1741)&gt;VLOOKUP(H1741,LC,2,FALSE),H1741+1,H1741),"")</f>
        <v/>
      </c>
      <c r="I1742" s="265" t="str">
        <f ca="1">IFERROR(VLOOKUP(H1742,IF(H1742=H1741,INDIRECT("JournalEntry!"&amp;JournalEntry!D$2214&amp;I1741+1&amp;JournalEntry!L$2214),INDIRECT("JournalEntry!"&amp;JournalEntry!C$2214)),2,FALSE),"")</f>
        <v/>
      </c>
      <c r="J1742" s="191" t="str">
        <f t="shared" ca="1" si="196"/>
        <v/>
      </c>
    </row>
    <row r="1743" spans="1:10">
      <c r="A1743" s="205" t="str">
        <f t="shared" ca="1" si="190"/>
        <v/>
      </c>
      <c r="B1743" s="203" t="str">
        <f t="shared" ca="1" si="191"/>
        <v/>
      </c>
      <c r="C1743" s="192" t="str">
        <f t="shared" ca="1" si="192"/>
        <v/>
      </c>
      <c r="D1743" s="192" t="str">
        <f t="shared" ca="1" si="193"/>
        <v/>
      </c>
      <c r="E1743" s="192" t="str">
        <f t="shared" ca="1" si="194"/>
        <v/>
      </c>
      <c r="F1743" s="193" t="str">
        <f t="shared" ca="1" si="195"/>
        <v/>
      </c>
      <c r="G1743" s="80" t="str">
        <f ca="1">IFERROR(IF(AND(ABS(SUMIFS(D$2:D1743,J$2:J1743,J1743)-SUMIFS(E$2:E1743,J$2:J1743,J1743)+VLOOKUP(J1743,Master!B$1:F$101,5,FALSE))&gt;1000,CD&lt;&gt;PD),"XXXXX",IFERROR(SUMIFS(D$2:D1743,J$2:J1743,J1743)-SUMIFS(E$2:E1743,J$2:J1743,J1743)+VLOOKUP(J1743,Master!B$1:F$101,5,FALSE),IF(H1743&gt;EOF,"","Balance"))),IF(H1743&gt;EOF,"","Balance"))</f>
        <v/>
      </c>
      <c r="H1743" s="265" t="str">
        <f ca="1">IFERROR(IF(COUNTIF(H$2:H1742,H1742)&gt;VLOOKUP(H1742,LC,2,FALSE),H1742+1,H1742),"")</f>
        <v/>
      </c>
      <c r="I1743" s="265" t="str">
        <f ca="1">IFERROR(VLOOKUP(H1743,IF(H1743=H1742,INDIRECT("JournalEntry!"&amp;JournalEntry!D$2214&amp;I1742+1&amp;JournalEntry!L$2214),INDIRECT("JournalEntry!"&amp;JournalEntry!C$2214)),2,FALSE),"")</f>
        <v/>
      </c>
      <c r="J1743" s="191" t="str">
        <f t="shared" ca="1" si="196"/>
        <v/>
      </c>
    </row>
    <row r="1744" spans="1:10">
      <c r="A1744" s="205" t="str">
        <f t="shared" ca="1" si="190"/>
        <v/>
      </c>
      <c r="B1744" s="203" t="str">
        <f t="shared" ca="1" si="191"/>
        <v/>
      </c>
      <c r="C1744" s="192" t="str">
        <f t="shared" ca="1" si="192"/>
        <v/>
      </c>
      <c r="D1744" s="192" t="str">
        <f t="shared" ca="1" si="193"/>
        <v/>
      </c>
      <c r="E1744" s="192" t="str">
        <f t="shared" ca="1" si="194"/>
        <v/>
      </c>
      <c r="F1744" s="193" t="str">
        <f t="shared" ca="1" si="195"/>
        <v/>
      </c>
      <c r="G1744" s="80" t="str">
        <f ca="1">IFERROR(IF(AND(ABS(SUMIFS(D$2:D1744,J$2:J1744,J1744)-SUMIFS(E$2:E1744,J$2:J1744,J1744)+VLOOKUP(J1744,Master!B$1:F$101,5,FALSE))&gt;1000,CD&lt;&gt;PD),"XXXXX",IFERROR(SUMIFS(D$2:D1744,J$2:J1744,J1744)-SUMIFS(E$2:E1744,J$2:J1744,J1744)+VLOOKUP(J1744,Master!B$1:F$101,5,FALSE),IF(H1744&gt;EOF,"","Balance"))),IF(H1744&gt;EOF,"","Balance"))</f>
        <v/>
      </c>
      <c r="H1744" s="265" t="str">
        <f ca="1">IFERROR(IF(COUNTIF(H$2:H1743,H1743)&gt;VLOOKUP(H1743,LC,2,FALSE),H1743+1,H1743),"")</f>
        <v/>
      </c>
      <c r="I1744" s="265" t="str">
        <f ca="1">IFERROR(VLOOKUP(H1744,IF(H1744=H1743,INDIRECT("JournalEntry!"&amp;JournalEntry!D$2214&amp;I1743+1&amp;JournalEntry!L$2214),INDIRECT("JournalEntry!"&amp;JournalEntry!C$2214)),2,FALSE),"")</f>
        <v/>
      </c>
      <c r="J1744" s="191" t="str">
        <f t="shared" ca="1" si="196"/>
        <v/>
      </c>
    </row>
    <row r="1745" spans="1:10">
      <c r="A1745" s="205" t="str">
        <f t="shared" ca="1" si="190"/>
        <v/>
      </c>
      <c r="B1745" s="203" t="str">
        <f t="shared" ca="1" si="191"/>
        <v/>
      </c>
      <c r="C1745" s="192" t="str">
        <f t="shared" ca="1" si="192"/>
        <v/>
      </c>
      <c r="D1745" s="192" t="str">
        <f t="shared" ca="1" si="193"/>
        <v/>
      </c>
      <c r="E1745" s="192" t="str">
        <f t="shared" ca="1" si="194"/>
        <v/>
      </c>
      <c r="F1745" s="193" t="str">
        <f t="shared" ca="1" si="195"/>
        <v/>
      </c>
      <c r="G1745" s="80" t="str">
        <f ca="1">IFERROR(IF(AND(ABS(SUMIFS(D$2:D1745,J$2:J1745,J1745)-SUMIFS(E$2:E1745,J$2:J1745,J1745)+VLOOKUP(J1745,Master!B$1:F$101,5,FALSE))&gt;1000,CD&lt;&gt;PD),"XXXXX",IFERROR(SUMIFS(D$2:D1745,J$2:J1745,J1745)-SUMIFS(E$2:E1745,J$2:J1745,J1745)+VLOOKUP(J1745,Master!B$1:F$101,5,FALSE),IF(H1745&gt;EOF,"","Balance"))),IF(H1745&gt;EOF,"","Balance"))</f>
        <v/>
      </c>
      <c r="H1745" s="265" t="str">
        <f ca="1">IFERROR(IF(COUNTIF(H$2:H1744,H1744)&gt;VLOOKUP(H1744,LC,2,FALSE),H1744+1,H1744),"")</f>
        <v/>
      </c>
      <c r="I1745" s="265" t="str">
        <f ca="1">IFERROR(VLOOKUP(H1745,IF(H1745=H1744,INDIRECT("JournalEntry!"&amp;JournalEntry!D$2214&amp;I1744+1&amp;JournalEntry!L$2214),INDIRECT("JournalEntry!"&amp;JournalEntry!C$2214)),2,FALSE),"")</f>
        <v/>
      </c>
      <c r="J1745" s="191" t="str">
        <f t="shared" ca="1" si="196"/>
        <v/>
      </c>
    </row>
    <row r="1746" spans="1:10">
      <c r="A1746" s="205" t="str">
        <f t="shared" ca="1" si="190"/>
        <v/>
      </c>
      <c r="B1746" s="203" t="str">
        <f t="shared" ca="1" si="191"/>
        <v/>
      </c>
      <c r="C1746" s="192" t="str">
        <f t="shared" ca="1" si="192"/>
        <v/>
      </c>
      <c r="D1746" s="192" t="str">
        <f t="shared" ca="1" si="193"/>
        <v/>
      </c>
      <c r="E1746" s="192" t="str">
        <f t="shared" ca="1" si="194"/>
        <v/>
      </c>
      <c r="F1746" s="193" t="str">
        <f t="shared" ca="1" si="195"/>
        <v/>
      </c>
      <c r="G1746" s="80" t="str">
        <f ca="1">IFERROR(IF(AND(ABS(SUMIFS(D$2:D1746,J$2:J1746,J1746)-SUMIFS(E$2:E1746,J$2:J1746,J1746)+VLOOKUP(J1746,Master!B$1:F$101,5,FALSE))&gt;1000,CD&lt;&gt;PD),"XXXXX",IFERROR(SUMIFS(D$2:D1746,J$2:J1746,J1746)-SUMIFS(E$2:E1746,J$2:J1746,J1746)+VLOOKUP(J1746,Master!B$1:F$101,5,FALSE),IF(H1746&gt;EOF,"","Balance"))),IF(H1746&gt;EOF,"","Balance"))</f>
        <v/>
      </c>
      <c r="H1746" s="265" t="str">
        <f ca="1">IFERROR(IF(COUNTIF(H$2:H1745,H1745)&gt;VLOOKUP(H1745,LC,2,FALSE),H1745+1,H1745),"")</f>
        <v/>
      </c>
      <c r="I1746" s="265" t="str">
        <f ca="1">IFERROR(VLOOKUP(H1746,IF(H1746=H1745,INDIRECT("JournalEntry!"&amp;JournalEntry!D$2214&amp;I1745+1&amp;JournalEntry!L$2214),INDIRECT("JournalEntry!"&amp;JournalEntry!C$2214)),2,FALSE),"")</f>
        <v/>
      </c>
      <c r="J1746" s="191" t="str">
        <f t="shared" ca="1" si="196"/>
        <v/>
      </c>
    </row>
    <row r="1747" spans="1:10">
      <c r="A1747" s="205" t="str">
        <f t="shared" ca="1" si="190"/>
        <v/>
      </c>
      <c r="B1747" s="203" t="str">
        <f t="shared" ca="1" si="191"/>
        <v/>
      </c>
      <c r="C1747" s="192" t="str">
        <f t="shared" ca="1" si="192"/>
        <v/>
      </c>
      <c r="D1747" s="192" t="str">
        <f t="shared" ca="1" si="193"/>
        <v/>
      </c>
      <c r="E1747" s="192" t="str">
        <f t="shared" ca="1" si="194"/>
        <v/>
      </c>
      <c r="F1747" s="193" t="str">
        <f t="shared" ca="1" si="195"/>
        <v/>
      </c>
      <c r="G1747" s="80" t="str">
        <f ca="1">IFERROR(IF(AND(ABS(SUMIFS(D$2:D1747,J$2:J1747,J1747)-SUMIFS(E$2:E1747,J$2:J1747,J1747)+VLOOKUP(J1747,Master!B$1:F$101,5,FALSE))&gt;1000,CD&lt;&gt;PD),"XXXXX",IFERROR(SUMIFS(D$2:D1747,J$2:J1747,J1747)-SUMIFS(E$2:E1747,J$2:J1747,J1747)+VLOOKUP(J1747,Master!B$1:F$101,5,FALSE),IF(H1747&gt;EOF,"","Balance"))),IF(H1747&gt;EOF,"","Balance"))</f>
        <v/>
      </c>
      <c r="H1747" s="265" t="str">
        <f ca="1">IFERROR(IF(COUNTIF(H$2:H1746,H1746)&gt;VLOOKUP(H1746,LC,2,FALSE),H1746+1,H1746),"")</f>
        <v/>
      </c>
      <c r="I1747" s="265" t="str">
        <f ca="1">IFERROR(VLOOKUP(H1747,IF(H1747=H1746,INDIRECT("JournalEntry!"&amp;JournalEntry!D$2214&amp;I1746+1&amp;JournalEntry!L$2214),INDIRECT("JournalEntry!"&amp;JournalEntry!C$2214)),2,FALSE),"")</f>
        <v/>
      </c>
      <c r="J1747" s="191" t="str">
        <f t="shared" ca="1" si="196"/>
        <v/>
      </c>
    </row>
    <row r="1748" spans="1:10">
      <c r="A1748" s="205" t="str">
        <f t="shared" ca="1" si="190"/>
        <v/>
      </c>
      <c r="B1748" s="203" t="str">
        <f t="shared" ca="1" si="191"/>
        <v/>
      </c>
      <c r="C1748" s="192" t="str">
        <f t="shared" ca="1" si="192"/>
        <v/>
      </c>
      <c r="D1748" s="192" t="str">
        <f t="shared" ca="1" si="193"/>
        <v/>
      </c>
      <c r="E1748" s="192" t="str">
        <f t="shared" ca="1" si="194"/>
        <v/>
      </c>
      <c r="F1748" s="193" t="str">
        <f t="shared" ca="1" si="195"/>
        <v/>
      </c>
      <c r="G1748" s="80" t="str">
        <f ca="1">IFERROR(IF(AND(ABS(SUMIFS(D$2:D1748,J$2:J1748,J1748)-SUMIFS(E$2:E1748,J$2:J1748,J1748)+VLOOKUP(J1748,Master!B$1:F$101,5,FALSE))&gt;1000,CD&lt;&gt;PD),"XXXXX",IFERROR(SUMIFS(D$2:D1748,J$2:J1748,J1748)-SUMIFS(E$2:E1748,J$2:J1748,J1748)+VLOOKUP(J1748,Master!B$1:F$101,5,FALSE),IF(H1748&gt;EOF,"","Balance"))),IF(H1748&gt;EOF,"","Balance"))</f>
        <v/>
      </c>
      <c r="H1748" s="265" t="str">
        <f ca="1">IFERROR(IF(COUNTIF(H$2:H1747,H1747)&gt;VLOOKUP(H1747,LC,2,FALSE),H1747+1,H1747),"")</f>
        <v/>
      </c>
      <c r="I1748" s="265" t="str">
        <f ca="1">IFERROR(VLOOKUP(H1748,IF(H1748=H1747,INDIRECT("JournalEntry!"&amp;JournalEntry!D$2214&amp;I1747+1&amp;JournalEntry!L$2214),INDIRECT("JournalEntry!"&amp;JournalEntry!C$2214)),2,FALSE),"")</f>
        <v/>
      </c>
      <c r="J1748" s="191" t="str">
        <f t="shared" ca="1" si="196"/>
        <v/>
      </c>
    </row>
    <row r="1749" spans="1:10">
      <c r="A1749" s="205" t="str">
        <f t="shared" ca="1" si="190"/>
        <v/>
      </c>
      <c r="B1749" s="203" t="str">
        <f t="shared" ca="1" si="191"/>
        <v/>
      </c>
      <c r="C1749" s="192" t="str">
        <f t="shared" ca="1" si="192"/>
        <v/>
      </c>
      <c r="D1749" s="192" t="str">
        <f t="shared" ca="1" si="193"/>
        <v/>
      </c>
      <c r="E1749" s="192" t="str">
        <f t="shared" ca="1" si="194"/>
        <v/>
      </c>
      <c r="F1749" s="193" t="str">
        <f t="shared" ca="1" si="195"/>
        <v/>
      </c>
      <c r="G1749" s="80" t="str">
        <f ca="1">IFERROR(IF(AND(ABS(SUMIFS(D$2:D1749,J$2:J1749,J1749)-SUMIFS(E$2:E1749,J$2:J1749,J1749)+VLOOKUP(J1749,Master!B$1:F$101,5,FALSE))&gt;1000,CD&lt;&gt;PD),"XXXXX",IFERROR(SUMIFS(D$2:D1749,J$2:J1749,J1749)-SUMIFS(E$2:E1749,J$2:J1749,J1749)+VLOOKUP(J1749,Master!B$1:F$101,5,FALSE),IF(H1749&gt;EOF,"","Balance"))),IF(H1749&gt;EOF,"","Balance"))</f>
        <v/>
      </c>
      <c r="H1749" s="265" t="str">
        <f ca="1">IFERROR(IF(COUNTIF(H$2:H1748,H1748)&gt;VLOOKUP(H1748,LC,2,FALSE),H1748+1,H1748),"")</f>
        <v/>
      </c>
      <c r="I1749" s="265" t="str">
        <f ca="1">IFERROR(VLOOKUP(H1749,IF(H1749=H1748,INDIRECT("JournalEntry!"&amp;JournalEntry!D$2214&amp;I1748+1&amp;JournalEntry!L$2214),INDIRECT("JournalEntry!"&amp;JournalEntry!C$2214)),2,FALSE),"")</f>
        <v/>
      </c>
      <c r="J1749" s="191" t="str">
        <f t="shared" ca="1" si="196"/>
        <v/>
      </c>
    </row>
    <row r="1750" spans="1:10">
      <c r="A1750" s="205" t="str">
        <f t="shared" ca="1" si="190"/>
        <v/>
      </c>
      <c r="B1750" s="203" t="str">
        <f t="shared" ca="1" si="191"/>
        <v/>
      </c>
      <c r="C1750" s="192" t="str">
        <f t="shared" ca="1" si="192"/>
        <v/>
      </c>
      <c r="D1750" s="192" t="str">
        <f t="shared" ca="1" si="193"/>
        <v/>
      </c>
      <c r="E1750" s="192" t="str">
        <f t="shared" ca="1" si="194"/>
        <v/>
      </c>
      <c r="F1750" s="193" t="str">
        <f t="shared" ca="1" si="195"/>
        <v/>
      </c>
      <c r="G1750" s="80" t="str">
        <f ca="1">IFERROR(IF(AND(ABS(SUMIFS(D$2:D1750,J$2:J1750,J1750)-SUMIFS(E$2:E1750,J$2:J1750,J1750)+VLOOKUP(J1750,Master!B$1:F$101,5,FALSE))&gt;1000,CD&lt;&gt;PD),"XXXXX",IFERROR(SUMIFS(D$2:D1750,J$2:J1750,J1750)-SUMIFS(E$2:E1750,J$2:J1750,J1750)+VLOOKUP(J1750,Master!B$1:F$101,5,FALSE),IF(H1750&gt;EOF,"","Balance"))),IF(H1750&gt;EOF,"","Balance"))</f>
        <v/>
      </c>
      <c r="H1750" s="265" t="str">
        <f ca="1">IFERROR(IF(COUNTIF(H$2:H1749,H1749)&gt;VLOOKUP(H1749,LC,2,FALSE),H1749+1,H1749),"")</f>
        <v/>
      </c>
      <c r="I1750" s="265" t="str">
        <f ca="1">IFERROR(VLOOKUP(H1750,IF(H1750=H1749,INDIRECT("JournalEntry!"&amp;JournalEntry!D$2214&amp;I1749+1&amp;JournalEntry!L$2214),INDIRECT("JournalEntry!"&amp;JournalEntry!C$2214)),2,FALSE),"")</f>
        <v/>
      </c>
      <c r="J1750" s="191" t="str">
        <f t="shared" ca="1" si="196"/>
        <v/>
      </c>
    </row>
    <row r="1751" spans="1:10">
      <c r="A1751" s="205" t="str">
        <f t="shared" ca="1" si="190"/>
        <v/>
      </c>
      <c r="B1751" s="203" t="str">
        <f t="shared" ca="1" si="191"/>
        <v/>
      </c>
      <c r="C1751" s="192" t="str">
        <f t="shared" ca="1" si="192"/>
        <v/>
      </c>
      <c r="D1751" s="192" t="str">
        <f t="shared" ca="1" si="193"/>
        <v/>
      </c>
      <c r="E1751" s="192" t="str">
        <f t="shared" ca="1" si="194"/>
        <v/>
      </c>
      <c r="F1751" s="193" t="str">
        <f t="shared" ca="1" si="195"/>
        <v/>
      </c>
      <c r="G1751" s="80" t="str">
        <f ca="1">IFERROR(IF(AND(ABS(SUMIFS(D$2:D1751,J$2:J1751,J1751)-SUMIFS(E$2:E1751,J$2:J1751,J1751)+VLOOKUP(J1751,Master!B$1:F$101,5,FALSE))&gt;1000,CD&lt;&gt;PD),"XXXXX",IFERROR(SUMIFS(D$2:D1751,J$2:J1751,J1751)-SUMIFS(E$2:E1751,J$2:J1751,J1751)+VLOOKUP(J1751,Master!B$1:F$101,5,FALSE),IF(H1751&gt;EOF,"","Balance"))),IF(H1751&gt;EOF,"","Balance"))</f>
        <v/>
      </c>
      <c r="H1751" s="265" t="str">
        <f ca="1">IFERROR(IF(COUNTIF(H$2:H1750,H1750)&gt;VLOOKUP(H1750,LC,2,FALSE),H1750+1,H1750),"")</f>
        <v/>
      </c>
      <c r="I1751" s="265" t="str">
        <f ca="1">IFERROR(VLOOKUP(H1751,IF(H1751=H1750,INDIRECT("JournalEntry!"&amp;JournalEntry!D$2214&amp;I1750+1&amp;JournalEntry!L$2214),INDIRECT("JournalEntry!"&amp;JournalEntry!C$2214)),2,FALSE),"")</f>
        <v/>
      </c>
      <c r="J1751" s="191" t="str">
        <f t="shared" ca="1" si="196"/>
        <v/>
      </c>
    </row>
    <row r="1752" spans="1:10">
      <c r="A1752" s="205" t="str">
        <f t="shared" ca="1" si="190"/>
        <v/>
      </c>
      <c r="B1752" s="203" t="str">
        <f t="shared" ca="1" si="191"/>
        <v/>
      </c>
      <c r="C1752" s="192" t="str">
        <f t="shared" ca="1" si="192"/>
        <v/>
      </c>
      <c r="D1752" s="192" t="str">
        <f t="shared" ca="1" si="193"/>
        <v/>
      </c>
      <c r="E1752" s="192" t="str">
        <f t="shared" ca="1" si="194"/>
        <v/>
      </c>
      <c r="F1752" s="193" t="str">
        <f t="shared" ca="1" si="195"/>
        <v/>
      </c>
      <c r="G1752" s="80" t="str">
        <f ca="1">IFERROR(IF(AND(ABS(SUMIFS(D$2:D1752,J$2:J1752,J1752)-SUMIFS(E$2:E1752,J$2:J1752,J1752)+VLOOKUP(J1752,Master!B$1:F$101,5,FALSE))&gt;1000,CD&lt;&gt;PD),"XXXXX",IFERROR(SUMIFS(D$2:D1752,J$2:J1752,J1752)-SUMIFS(E$2:E1752,J$2:J1752,J1752)+VLOOKUP(J1752,Master!B$1:F$101,5,FALSE),IF(H1752&gt;EOF,"","Balance"))),IF(H1752&gt;EOF,"","Balance"))</f>
        <v/>
      </c>
      <c r="H1752" s="265" t="str">
        <f ca="1">IFERROR(IF(COUNTIF(H$2:H1751,H1751)&gt;VLOOKUP(H1751,LC,2,FALSE),H1751+1,H1751),"")</f>
        <v/>
      </c>
      <c r="I1752" s="265" t="str">
        <f ca="1">IFERROR(VLOOKUP(H1752,IF(H1752=H1751,INDIRECT("JournalEntry!"&amp;JournalEntry!D$2214&amp;I1751+1&amp;JournalEntry!L$2214),INDIRECT("JournalEntry!"&amp;JournalEntry!C$2214)),2,FALSE),"")</f>
        <v/>
      </c>
      <c r="J1752" s="191" t="str">
        <f t="shared" ca="1" si="196"/>
        <v/>
      </c>
    </row>
    <row r="1753" spans="1:10">
      <c r="A1753" s="205" t="str">
        <f t="shared" ref="A1753:A1816" ca="1" si="197">IFERROR(INDIRECT("JournalEntry!a"&amp;I1753),IF(H1753&gt;EOF,"","JNL No"))</f>
        <v/>
      </c>
      <c r="B1753" s="203" t="str">
        <f t="shared" ref="B1753:B1816" ca="1" si="198">IFERROR(INDIRECT("JournalEntry!j"&amp;I1753),IF(H1753&gt;EOF,"","Date"))</f>
        <v/>
      </c>
      <c r="C1753" s="192" t="str">
        <f t="shared" ref="C1753:C1816" ca="1" si="199">IFERROR(INDIRECT("JournalEntry!k"&amp;I1753),IF(H1753&gt;EOF,"","Particulars of "&amp; VLOOKUP(H1753+1,LR,3,FALSE)))</f>
        <v/>
      </c>
      <c r="D1753" s="192" t="str">
        <f t="shared" ref="D1753:D1816" ca="1" si="200">IFERROR(INDIRECT("JournalEntry!d"&amp;I1753),IF(H1753&gt;EOF,"","Dr"))</f>
        <v/>
      </c>
      <c r="E1753" s="192" t="str">
        <f t="shared" ref="E1753:E1816" ca="1" si="201">IFERROR(INDIRECT("JournalEntry!e"&amp;I1753),IF(H1753&gt;EOF,"","Cr"))</f>
        <v/>
      </c>
      <c r="F1753" s="193" t="str">
        <f t="shared" ref="F1753:F1816" ca="1" si="202">IFERROR(INDIRECT("JournalEntry!f"&amp;I1753),IF(H1753&gt;EOF,"","Narration"))</f>
        <v/>
      </c>
      <c r="G1753" s="80" t="str">
        <f ca="1">IFERROR(IF(AND(ABS(SUMIFS(D$2:D1753,J$2:J1753,J1753)-SUMIFS(E$2:E1753,J$2:J1753,J1753)+VLOOKUP(J1753,Master!B$1:F$101,5,FALSE))&gt;1000,CD&lt;&gt;PD),"XXXXX",IFERROR(SUMIFS(D$2:D1753,J$2:J1753,J1753)-SUMIFS(E$2:E1753,J$2:J1753,J1753)+VLOOKUP(J1753,Master!B$1:F$101,5,FALSE),IF(H1753&gt;EOF,"","Balance"))),IF(H1753&gt;EOF,"","Balance"))</f>
        <v/>
      </c>
      <c r="H1753" s="265" t="str">
        <f ca="1">IFERROR(IF(COUNTIF(H$2:H1752,H1752)&gt;VLOOKUP(H1752,LC,2,FALSE),H1752+1,H1752),"")</f>
        <v/>
      </c>
      <c r="I1753" s="265" t="str">
        <f ca="1">IFERROR(VLOOKUP(H1753,IF(H1753=H1752,INDIRECT("JournalEntry!"&amp;JournalEntry!D$2214&amp;I1752+1&amp;JournalEntry!L$2214),INDIRECT("JournalEntry!"&amp;JournalEntry!C$2214)),2,FALSE),"")</f>
        <v/>
      </c>
      <c r="J1753" s="191" t="str">
        <f t="shared" ca="1" si="196"/>
        <v/>
      </c>
    </row>
    <row r="1754" spans="1:10">
      <c r="A1754" s="205" t="str">
        <f t="shared" ca="1" si="197"/>
        <v/>
      </c>
      <c r="B1754" s="203" t="str">
        <f t="shared" ca="1" si="198"/>
        <v/>
      </c>
      <c r="C1754" s="192" t="str">
        <f t="shared" ca="1" si="199"/>
        <v/>
      </c>
      <c r="D1754" s="192" t="str">
        <f t="shared" ca="1" si="200"/>
        <v/>
      </c>
      <c r="E1754" s="192" t="str">
        <f t="shared" ca="1" si="201"/>
        <v/>
      </c>
      <c r="F1754" s="193" t="str">
        <f t="shared" ca="1" si="202"/>
        <v/>
      </c>
      <c r="G1754" s="80" t="str">
        <f ca="1">IFERROR(IF(AND(ABS(SUMIFS(D$2:D1754,J$2:J1754,J1754)-SUMIFS(E$2:E1754,J$2:J1754,J1754)+VLOOKUP(J1754,Master!B$1:F$101,5,FALSE))&gt;1000,CD&lt;&gt;PD),"XXXXX",IFERROR(SUMIFS(D$2:D1754,J$2:J1754,J1754)-SUMIFS(E$2:E1754,J$2:J1754,J1754)+VLOOKUP(J1754,Master!B$1:F$101,5,FALSE),IF(H1754&gt;EOF,"","Balance"))),IF(H1754&gt;EOF,"","Balance"))</f>
        <v/>
      </c>
      <c r="H1754" s="265" t="str">
        <f ca="1">IFERROR(IF(COUNTIF(H$2:H1753,H1753)&gt;VLOOKUP(H1753,LC,2,FALSE),H1753+1,H1753),"")</f>
        <v/>
      </c>
      <c r="I1754" s="265" t="str">
        <f ca="1">IFERROR(VLOOKUP(H1754,IF(H1754=H1753,INDIRECT("JournalEntry!"&amp;JournalEntry!D$2214&amp;I1753+1&amp;JournalEntry!L$2214),INDIRECT("JournalEntry!"&amp;JournalEntry!C$2214)),2,FALSE),"")</f>
        <v/>
      </c>
      <c r="J1754" s="191" t="str">
        <f t="shared" ca="1" si="196"/>
        <v/>
      </c>
    </row>
    <row r="1755" spans="1:10">
      <c r="A1755" s="205" t="str">
        <f t="shared" ca="1" si="197"/>
        <v/>
      </c>
      <c r="B1755" s="203" t="str">
        <f t="shared" ca="1" si="198"/>
        <v/>
      </c>
      <c r="C1755" s="192" t="str">
        <f t="shared" ca="1" si="199"/>
        <v/>
      </c>
      <c r="D1755" s="192" t="str">
        <f t="shared" ca="1" si="200"/>
        <v/>
      </c>
      <c r="E1755" s="192" t="str">
        <f t="shared" ca="1" si="201"/>
        <v/>
      </c>
      <c r="F1755" s="193" t="str">
        <f t="shared" ca="1" si="202"/>
        <v/>
      </c>
      <c r="G1755" s="80" t="str">
        <f ca="1">IFERROR(IF(AND(ABS(SUMIFS(D$2:D1755,J$2:J1755,J1755)-SUMIFS(E$2:E1755,J$2:J1755,J1755)+VLOOKUP(J1755,Master!B$1:F$101,5,FALSE))&gt;1000,CD&lt;&gt;PD),"XXXXX",IFERROR(SUMIFS(D$2:D1755,J$2:J1755,J1755)-SUMIFS(E$2:E1755,J$2:J1755,J1755)+VLOOKUP(J1755,Master!B$1:F$101,5,FALSE),IF(H1755&gt;EOF,"","Balance"))),IF(H1755&gt;EOF,"","Balance"))</f>
        <v/>
      </c>
      <c r="H1755" s="265" t="str">
        <f ca="1">IFERROR(IF(COUNTIF(H$2:H1754,H1754)&gt;VLOOKUP(H1754,LC,2,FALSE),H1754+1,H1754),"")</f>
        <v/>
      </c>
      <c r="I1755" s="265" t="str">
        <f ca="1">IFERROR(VLOOKUP(H1755,IF(H1755=H1754,INDIRECT("JournalEntry!"&amp;JournalEntry!D$2214&amp;I1754+1&amp;JournalEntry!L$2214),INDIRECT("JournalEntry!"&amp;JournalEntry!C$2214)),2,FALSE),"")</f>
        <v/>
      </c>
      <c r="J1755" s="191" t="str">
        <f t="shared" ca="1" si="196"/>
        <v/>
      </c>
    </row>
    <row r="1756" spans="1:10">
      <c r="A1756" s="205" t="str">
        <f t="shared" ca="1" si="197"/>
        <v/>
      </c>
      <c r="B1756" s="203" t="str">
        <f t="shared" ca="1" si="198"/>
        <v/>
      </c>
      <c r="C1756" s="192" t="str">
        <f t="shared" ca="1" si="199"/>
        <v/>
      </c>
      <c r="D1756" s="192" t="str">
        <f t="shared" ca="1" si="200"/>
        <v/>
      </c>
      <c r="E1756" s="192" t="str">
        <f t="shared" ca="1" si="201"/>
        <v/>
      </c>
      <c r="F1756" s="193" t="str">
        <f t="shared" ca="1" si="202"/>
        <v/>
      </c>
      <c r="G1756" s="80" t="str">
        <f ca="1">IFERROR(IF(AND(ABS(SUMIFS(D$2:D1756,J$2:J1756,J1756)-SUMIFS(E$2:E1756,J$2:J1756,J1756)+VLOOKUP(J1756,Master!B$1:F$101,5,FALSE))&gt;1000,CD&lt;&gt;PD),"XXXXX",IFERROR(SUMIFS(D$2:D1756,J$2:J1756,J1756)-SUMIFS(E$2:E1756,J$2:J1756,J1756)+VLOOKUP(J1756,Master!B$1:F$101,5,FALSE),IF(H1756&gt;EOF,"","Balance"))),IF(H1756&gt;EOF,"","Balance"))</f>
        <v/>
      </c>
      <c r="H1756" s="265" t="str">
        <f ca="1">IFERROR(IF(COUNTIF(H$2:H1755,H1755)&gt;VLOOKUP(H1755,LC,2,FALSE),H1755+1,H1755),"")</f>
        <v/>
      </c>
      <c r="I1756" s="265" t="str">
        <f ca="1">IFERROR(VLOOKUP(H1756,IF(H1756=H1755,INDIRECT("JournalEntry!"&amp;JournalEntry!D$2214&amp;I1755+1&amp;JournalEntry!L$2214),INDIRECT("JournalEntry!"&amp;JournalEntry!C$2214)),2,FALSE),"")</f>
        <v/>
      </c>
      <c r="J1756" s="191" t="str">
        <f t="shared" ca="1" si="196"/>
        <v/>
      </c>
    </row>
    <row r="1757" spans="1:10">
      <c r="A1757" s="205" t="str">
        <f t="shared" ca="1" si="197"/>
        <v/>
      </c>
      <c r="B1757" s="203" t="str">
        <f t="shared" ca="1" si="198"/>
        <v/>
      </c>
      <c r="C1757" s="192" t="str">
        <f t="shared" ca="1" si="199"/>
        <v/>
      </c>
      <c r="D1757" s="192" t="str">
        <f t="shared" ca="1" si="200"/>
        <v/>
      </c>
      <c r="E1757" s="192" t="str">
        <f t="shared" ca="1" si="201"/>
        <v/>
      </c>
      <c r="F1757" s="193" t="str">
        <f t="shared" ca="1" si="202"/>
        <v/>
      </c>
      <c r="G1757" s="80" t="str">
        <f ca="1">IFERROR(IF(AND(ABS(SUMIFS(D$2:D1757,J$2:J1757,J1757)-SUMIFS(E$2:E1757,J$2:J1757,J1757)+VLOOKUP(J1757,Master!B$1:F$101,5,FALSE))&gt;1000,CD&lt;&gt;PD),"XXXXX",IFERROR(SUMIFS(D$2:D1757,J$2:J1757,J1757)-SUMIFS(E$2:E1757,J$2:J1757,J1757)+VLOOKUP(J1757,Master!B$1:F$101,5,FALSE),IF(H1757&gt;EOF,"","Balance"))),IF(H1757&gt;EOF,"","Balance"))</f>
        <v/>
      </c>
      <c r="H1757" s="265" t="str">
        <f ca="1">IFERROR(IF(COUNTIF(H$2:H1756,H1756)&gt;VLOOKUP(H1756,LC,2,FALSE),H1756+1,H1756),"")</f>
        <v/>
      </c>
      <c r="I1757" s="265" t="str">
        <f ca="1">IFERROR(VLOOKUP(H1757,IF(H1757=H1756,INDIRECT("JournalEntry!"&amp;JournalEntry!D$2214&amp;I1756+1&amp;JournalEntry!L$2214),INDIRECT("JournalEntry!"&amp;JournalEntry!C$2214)),2,FALSE),"")</f>
        <v/>
      </c>
      <c r="J1757" s="191" t="str">
        <f t="shared" ca="1" si="196"/>
        <v/>
      </c>
    </row>
    <row r="1758" spans="1:10">
      <c r="A1758" s="205" t="str">
        <f t="shared" ca="1" si="197"/>
        <v/>
      </c>
      <c r="B1758" s="203" t="str">
        <f t="shared" ca="1" si="198"/>
        <v/>
      </c>
      <c r="C1758" s="192" t="str">
        <f t="shared" ca="1" si="199"/>
        <v/>
      </c>
      <c r="D1758" s="192" t="str">
        <f t="shared" ca="1" si="200"/>
        <v/>
      </c>
      <c r="E1758" s="192" t="str">
        <f t="shared" ca="1" si="201"/>
        <v/>
      </c>
      <c r="F1758" s="193" t="str">
        <f t="shared" ca="1" si="202"/>
        <v/>
      </c>
      <c r="G1758" s="80" t="str">
        <f ca="1">IFERROR(IF(AND(ABS(SUMIFS(D$2:D1758,J$2:J1758,J1758)-SUMIFS(E$2:E1758,J$2:J1758,J1758)+VLOOKUP(J1758,Master!B$1:F$101,5,FALSE))&gt;1000,CD&lt;&gt;PD),"XXXXX",IFERROR(SUMIFS(D$2:D1758,J$2:J1758,J1758)-SUMIFS(E$2:E1758,J$2:J1758,J1758)+VLOOKUP(J1758,Master!B$1:F$101,5,FALSE),IF(H1758&gt;EOF,"","Balance"))),IF(H1758&gt;EOF,"","Balance"))</f>
        <v/>
      </c>
      <c r="H1758" s="265" t="str">
        <f ca="1">IFERROR(IF(COUNTIF(H$2:H1757,H1757)&gt;VLOOKUP(H1757,LC,2,FALSE),H1757+1,H1757),"")</f>
        <v/>
      </c>
      <c r="I1758" s="265" t="str">
        <f ca="1">IFERROR(VLOOKUP(H1758,IF(H1758=H1757,INDIRECT("JournalEntry!"&amp;JournalEntry!D$2214&amp;I1757+1&amp;JournalEntry!L$2214),INDIRECT("JournalEntry!"&amp;JournalEntry!C$2214)),2,FALSE),"")</f>
        <v/>
      </c>
      <c r="J1758" s="191" t="str">
        <f t="shared" ca="1" si="196"/>
        <v/>
      </c>
    </row>
    <row r="1759" spans="1:10">
      <c r="A1759" s="205" t="str">
        <f t="shared" ca="1" si="197"/>
        <v/>
      </c>
      <c r="B1759" s="203" t="str">
        <f t="shared" ca="1" si="198"/>
        <v/>
      </c>
      <c r="C1759" s="192" t="str">
        <f t="shared" ca="1" si="199"/>
        <v/>
      </c>
      <c r="D1759" s="192" t="str">
        <f t="shared" ca="1" si="200"/>
        <v/>
      </c>
      <c r="E1759" s="192" t="str">
        <f t="shared" ca="1" si="201"/>
        <v/>
      </c>
      <c r="F1759" s="193" t="str">
        <f t="shared" ca="1" si="202"/>
        <v/>
      </c>
      <c r="G1759" s="80" t="str">
        <f ca="1">IFERROR(IF(AND(ABS(SUMIFS(D$2:D1759,J$2:J1759,J1759)-SUMIFS(E$2:E1759,J$2:J1759,J1759)+VLOOKUP(J1759,Master!B$1:F$101,5,FALSE))&gt;1000,CD&lt;&gt;PD),"XXXXX",IFERROR(SUMIFS(D$2:D1759,J$2:J1759,J1759)-SUMIFS(E$2:E1759,J$2:J1759,J1759)+VLOOKUP(J1759,Master!B$1:F$101,5,FALSE),IF(H1759&gt;EOF,"","Balance"))),IF(H1759&gt;EOF,"","Balance"))</f>
        <v/>
      </c>
      <c r="H1759" s="265" t="str">
        <f ca="1">IFERROR(IF(COUNTIF(H$2:H1758,H1758)&gt;VLOOKUP(H1758,LC,2,FALSE),H1758+1,H1758),"")</f>
        <v/>
      </c>
      <c r="I1759" s="265" t="str">
        <f ca="1">IFERROR(VLOOKUP(H1759,IF(H1759=H1758,INDIRECT("JournalEntry!"&amp;JournalEntry!D$2214&amp;I1758+1&amp;JournalEntry!L$2214),INDIRECT("JournalEntry!"&amp;JournalEntry!C$2214)),2,FALSE),"")</f>
        <v/>
      </c>
      <c r="J1759" s="191" t="str">
        <f t="shared" ca="1" si="196"/>
        <v/>
      </c>
    </row>
    <row r="1760" spans="1:10">
      <c r="A1760" s="205" t="str">
        <f t="shared" ca="1" si="197"/>
        <v/>
      </c>
      <c r="B1760" s="203" t="str">
        <f t="shared" ca="1" si="198"/>
        <v/>
      </c>
      <c r="C1760" s="192" t="str">
        <f t="shared" ca="1" si="199"/>
        <v/>
      </c>
      <c r="D1760" s="192" t="str">
        <f t="shared" ca="1" si="200"/>
        <v/>
      </c>
      <c r="E1760" s="192" t="str">
        <f t="shared" ca="1" si="201"/>
        <v/>
      </c>
      <c r="F1760" s="193" t="str">
        <f t="shared" ca="1" si="202"/>
        <v/>
      </c>
      <c r="G1760" s="80" t="str">
        <f ca="1">IFERROR(IF(AND(ABS(SUMIFS(D$2:D1760,J$2:J1760,J1760)-SUMIFS(E$2:E1760,J$2:J1760,J1760)+VLOOKUP(J1760,Master!B$1:F$101,5,FALSE))&gt;1000,CD&lt;&gt;PD),"XXXXX",IFERROR(SUMIFS(D$2:D1760,J$2:J1760,J1760)-SUMIFS(E$2:E1760,J$2:J1760,J1760)+VLOOKUP(J1760,Master!B$1:F$101,5,FALSE),IF(H1760&gt;EOF,"","Balance"))),IF(H1760&gt;EOF,"","Balance"))</f>
        <v/>
      </c>
      <c r="H1760" s="265" t="str">
        <f ca="1">IFERROR(IF(COUNTIF(H$2:H1759,H1759)&gt;VLOOKUP(H1759,LC,2,FALSE),H1759+1,H1759),"")</f>
        <v/>
      </c>
      <c r="I1760" s="265" t="str">
        <f ca="1">IFERROR(VLOOKUP(H1760,IF(H1760=H1759,INDIRECT("JournalEntry!"&amp;JournalEntry!D$2214&amp;I1759+1&amp;JournalEntry!L$2214),INDIRECT("JournalEntry!"&amp;JournalEntry!C$2214)),2,FALSE),"")</f>
        <v/>
      </c>
      <c r="J1760" s="191" t="str">
        <f t="shared" ca="1" si="196"/>
        <v/>
      </c>
    </row>
    <row r="1761" spans="1:10">
      <c r="A1761" s="205" t="str">
        <f t="shared" ca="1" si="197"/>
        <v/>
      </c>
      <c r="B1761" s="203" t="str">
        <f t="shared" ca="1" si="198"/>
        <v/>
      </c>
      <c r="C1761" s="192" t="str">
        <f t="shared" ca="1" si="199"/>
        <v/>
      </c>
      <c r="D1761" s="192" t="str">
        <f t="shared" ca="1" si="200"/>
        <v/>
      </c>
      <c r="E1761" s="192" t="str">
        <f t="shared" ca="1" si="201"/>
        <v/>
      </c>
      <c r="F1761" s="193" t="str">
        <f t="shared" ca="1" si="202"/>
        <v/>
      </c>
      <c r="G1761" s="80" t="str">
        <f ca="1">IFERROR(IF(AND(ABS(SUMIFS(D$2:D1761,J$2:J1761,J1761)-SUMIFS(E$2:E1761,J$2:J1761,J1761)+VLOOKUP(J1761,Master!B$1:F$101,5,FALSE))&gt;1000,CD&lt;&gt;PD),"XXXXX",IFERROR(SUMIFS(D$2:D1761,J$2:J1761,J1761)-SUMIFS(E$2:E1761,J$2:J1761,J1761)+VLOOKUP(J1761,Master!B$1:F$101,5,FALSE),IF(H1761&gt;EOF,"","Balance"))),IF(H1761&gt;EOF,"","Balance"))</f>
        <v/>
      </c>
      <c r="H1761" s="265" t="str">
        <f ca="1">IFERROR(IF(COUNTIF(H$2:H1760,H1760)&gt;VLOOKUP(H1760,LC,2,FALSE),H1760+1,H1760),"")</f>
        <v/>
      </c>
      <c r="I1761" s="265" t="str">
        <f ca="1">IFERROR(VLOOKUP(H1761,IF(H1761=H1760,INDIRECT("JournalEntry!"&amp;JournalEntry!D$2214&amp;I1760+1&amp;JournalEntry!L$2214),INDIRECT("JournalEntry!"&amp;JournalEntry!C$2214)),2,FALSE),"")</f>
        <v/>
      </c>
      <c r="J1761" s="191" t="str">
        <f t="shared" ca="1" si="196"/>
        <v/>
      </c>
    </row>
    <row r="1762" spans="1:10">
      <c r="A1762" s="205" t="str">
        <f t="shared" ca="1" si="197"/>
        <v/>
      </c>
      <c r="B1762" s="203" t="str">
        <f t="shared" ca="1" si="198"/>
        <v/>
      </c>
      <c r="C1762" s="192" t="str">
        <f t="shared" ca="1" si="199"/>
        <v/>
      </c>
      <c r="D1762" s="192" t="str">
        <f t="shared" ca="1" si="200"/>
        <v/>
      </c>
      <c r="E1762" s="192" t="str">
        <f t="shared" ca="1" si="201"/>
        <v/>
      </c>
      <c r="F1762" s="193" t="str">
        <f t="shared" ca="1" si="202"/>
        <v/>
      </c>
      <c r="G1762" s="80" t="str">
        <f ca="1">IFERROR(IF(AND(ABS(SUMIFS(D$2:D1762,J$2:J1762,J1762)-SUMIFS(E$2:E1762,J$2:J1762,J1762)+VLOOKUP(J1762,Master!B$1:F$101,5,FALSE))&gt;1000,CD&lt;&gt;PD),"XXXXX",IFERROR(SUMIFS(D$2:D1762,J$2:J1762,J1762)-SUMIFS(E$2:E1762,J$2:J1762,J1762)+VLOOKUP(J1762,Master!B$1:F$101,5,FALSE),IF(H1762&gt;EOF,"","Balance"))),IF(H1762&gt;EOF,"","Balance"))</f>
        <v/>
      </c>
      <c r="H1762" s="265" t="str">
        <f ca="1">IFERROR(IF(COUNTIF(H$2:H1761,H1761)&gt;VLOOKUP(H1761,LC,2,FALSE),H1761+1,H1761),"")</f>
        <v/>
      </c>
      <c r="I1762" s="265" t="str">
        <f ca="1">IFERROR(VLOOKUP(H1762,IF(H1762=H1761,INDIRECT("JournalEntry!"&amp;JournalEntry!D$2214&amp;I1761+1&amp;JournalEntry!L$2214),INDIRECT("JournalEntry!"&amp;JournalEntry!C$2214)),2,FALSE),"")</f>
        <v/>
      </c>
      <c r="J1762" s="191" t="str">
        <f t="shared" ca="1" si="196"/>
        <v/>
      </c>
    </row>
    <row r="1763" spans="1:10">
      <c r="A1763" s="205" t="str">
        <f t="shared" ca="1" si="197"/>
        <v/>
      </c>
      <c r="B1763" s="203" t="str">
        <f t="shared" ca="1" si="198"/>
        <v/>
      </c>
      <c r="C1763" s="192" t="str">
        <f t="shared" ca="1" si="199"/>
        <v/>
      </c>
      <c r="D1763" s="192" t="str">
        <f t="shared" ca="1" si="200"/>
        <v/>
      </c>
      <c r="E1763" s="192" t="str">
        <f t="shared" ca="1" si="201"/>
        <v/>
      </c>
      <c r="F1763" s="193" t="str">
        <f t="shared" ca="1" si="202"/>
        <v/>
      </c>
      <c r="G1763" s="80" t="str">
        <f ca="1">IFERROR(IF(AND(ABS(SUMIFS(D$2:D1763,J$2:J1763,J1763)-SUMIFS(E$2:E1763,J$2:J1763,J1763)+VLOOKUP(J1763,Master!B$1:F$101,5,FALSE))&gt;1000,CD&lt;&gt;PD),"XXXXX",IFERROR(SUMIFS(D$2:D1763,J$2:J1763,J1763)-SUMIFS(E$2:E1763,J$2:J1763,J1763)+VLOOKUP(J1763,Master!B$1:F$101,5,FALSE),IF(H1763&gt;EOF,"","Balance"))),IF(H1763&gt;EOF,"","Balance"))</f>
        <v/>
      </c>
      <c r="H1763" s="265" t="str">
        <f ca="1">IFERROR(IF(COUNTIF(H$2:H1762,H1762)&gt;VLOOKUP(H1762,LC,2,FALSE),H1762+1,H1762),"")</f>
        <v/>
      </c>
      <c r="I1763" s="265" t="str">
        <f ca="1">IFERROR(VLOOKUP(H1763,IF(H1763=H1762,INDIRECT("JournalEntry!"&amp;JournalEntry!D$2214&amp;I1762+1&amp;JournalEntry!L$2214),INDIRECT("JournalEntry!"&amp;JournalEntry!C$2214)),2,FALSE),"")</f>
        <v/>
      </c>
      <c r="J1763" s="191" t="str">
        <f t="shared" ca="1" si="196"/>
        <v/>
      </c>
    </row>
    <row r="1764" spans="1:10">
      <c r="A1764" s="205" t="str">
        <f t="shared" ca="1" si="197"/>
        <v/>
      </c>
      <c r="B1764" s="203" t="str">
        <f t="shared" ca="1" si="198"/>
        <v/>
      </c>
      <c r="C1764" s="192" t="str">
        <f t="shared" ca="1" si="199"/>
        <v/>
      </c>
      <c r="D1764" s="192" t="str">
        <f t="shared" ca="1" si="200"/>
        <v/>
      </c>
      <c r="E1764" s="192" t="str">
        <f t="shared" ca="1" si="201"/>
        <v/>
      </c>
      <c r="F1764" s="193" t="str">
        <f t="shared" ca="1" si="202"/>
        <v/>
      </c>
      <c r="G1764" s="80" t="str">
        <f ca="1">IFERROR(IF(AND(ABS(SUMIFS(D$2:D1764,J$2:J1764,J1764)-SUMIFS(E$2:E1764,J$2:J1764,J1764)+VLOOKUP(J1764,Master!B$1:F$101,5,FALSE))&gt;1000,CD&lt;&gt;PD),"XXXXX",IFERROR(SUMIFS(D$2:D1764,J$2:J1764,J1764)-SUMIFS(E$2:E1764,J$2:J1764,J1764)+VLOOKUP(J1764,Master!B$1:F$101,5,FALSE),IF(H1764&gt;EOF,"","Balance"))),IF(H1764&gt;EOF,"","Balance"))</f>
        <v/>
      </c>
      <c r="H1764" s="265" t="str">
        <f ca="1">IFERROR(IF(COUNTIF(H$2:H1763,H1763)&gt;VLOOKUP(H1763,LC,2,FALSE),H1763+1,H1763),"")</f>
        <v/>
      </c>
      <c r="I1764" s="265" t="str">
        <f ca="1">IFERROR(VLOOKUP(H1764,IF(H1764=H1763,INDIRECT("JournalEntry!"&amp;JournalEntry!D$2214&amp;I1763+1&amp;JournalEntry!L$2214),INDIRECT("JournalEntry!"&amp;JournalEntry!C$2214)),2,FALSE),"")</f>
        <v/>
      </c>
      <c r="J1764" s="191" t="str">
        <f t="shared" ca="1" si="196"/>
        <v/>
      </c>
    </row>
    <row r="1765" spans="1:10">
      <c r="A1765" s="205" t="str">
        <f t="shared" ca="1" si="197"/>
        <v/>
      </c>
      <c r="B1765" s="203" t="str">
        <f t="shared" ca="1" si="198"/>
        <v/>
      </c>
      <c r="C1765" s="192" t="str">
        <f t="shared" ca="1" si="199"/>
        <v/>
      </c>
      <c r="D1765" s="192" t="str">
        <f t="shared" ca="1" si="200"/>
        <v/>
      </c>
      <c r="E1765" s="192" t="str">
        <f t="shared" ca="1" si="201"/>
        <v/>
      </c>
      <c r="F1765" s="193" t="str">
        <f t="shared" ca="1" si="202"/>
        <v/>
      </c>
      <c r="G1765" s="80" t="str">
        <f ca="1">IFERROR(IF(AND(ABS(SUMIFS(D$2:D1765,J$2:J1765,J1765)-SUMIFS(E$2:E1765,J$2:J1765,J1765)+VLOOKUP(J1765,Master!B$1:F$101,5,FALSE))&gt;1000,CD&lt;&gt;PD),"XXXXX",IFERROR(SUMIFS(D$2:D1765,J$2:J1765,J1765)-SUMIFS(E$2:E1765,J$2:J1765,J1765)+VLOOKUP(J1765,Master!B$1:F$101,5,FALSE),IF(H1765&gt;EOF,"","Balance"))),IF(H1765&gt;EOF,"","Balance"))</f>
        <v/>
      </c>
      <c r="H1765" s="265" t="str">
        <f ca="1">IFERROR(IF(COUNTIF(H$2:H1764,H1764)&gt;VLOOKUP(H1764,LC,2,FALSE),H1764+1,H1764),"")</f>
        <v/>
      </c>
      <c r="I1765" s="265" t="str">
        <f ca="1">IFERROR(VLOOKUP(H1765,IF(H1765=H1764,INDIRECT("JournalEntry!"&amp;JournalEntry!D$2214&amp;I1764+1&amp;JournalEntry!L$2214),INDIRECT("JournalEntry!"&amp;JournalEntry!C$2214)),2,FALSE),"")</f>
        <v/>
      </c>
      <c r="J1765" s="191" t="str">
        <f t="shared" ca="1" si="196"/>
        <v/>
      </c>
    </row>
    <row r="1766" spans="1:10">
      <c r="A1766" s="205" t="str">
        <f t="shared" ca="1" si="197"/>
        <v/>
      </c>
      <c r="B1766" s="203" t="str">
        <f t="shared" ca="1" si="198"/>
        <v/>
      </c>
      <c r="C1766" s="192" t="str">
        <f t="shared" ca="1" si="199"/>
        <v/>
      </c>
      <c r="D1766" s="192" t="str">
        <f t="shared" ca="1" si="200"/>
        <v/>
      </c>
      <c r="E1766" s="192" t="str">
        <f t="shared" ca="1" si="201"/>
        <v/>
      </c>
      <c r="F1766" s="193" t="str">
        <f t="shared" ca="1" si="202"/>
        <v/>
      </c>
      <c r="G1766" s="80" t="str">
        <f ca="1">IFERROR(IF(AND(ABS(SUMIFS(D$2:D1766,J$2:J1766,J1766)-SUMIFS(E$2:E1766,J$2:J1766,J1766)+VLOOKUP(J1766,Master!B$1:F$101,5,FALSE))&gt;1000,CD&lt;&gt;PD),"XXXXX",IFERROR(SUMIFS(D$2:D1766,J$2:J1766,J1766)-SUMIFS(E$2:E1766,J$2:J1766,J1766)+VLOOKUP(J1766,Master!B$1:F$101,5,FALSE),IF(H1766&gt;EOF,"","Balance"))),IF(H1766&gt;EOF,"","Balance"))</f>
        <v/>
      </c>
      <c r="H1766" s="265" t="str">
        <f ca="1">IFERROR(IF(COUNTIF(H$2:H1765,H1765)&gt;VLOOKUP(H1765,LC,2,FALSE),H1765+1,H1765),"")</f>
        <v/>
      </c>
      <c r="I1766" s="265" t="str">
        <f ca="1">IFERROR(VLOOKUP(H1766,IF(H1766=H1765,INDIRECT("JournalEntry!"&amp;JournalEntry!D$2214&amp;I1765+1&amp;JournalEntry!L$2214),INDIRECT("JournalEntry!"&amp;JournalEntry!C$2214)),2,FALSE),"")</f>
        <v/>
      </c>
      <c r="J1766" s="191" t="str">
        <f t="shared" ca="1" si="196"/>
        <v/>
      </c>
    </row>
    <row r="1767" spans="1:10">
      <c r="A1767" s="205" t="str">
        <f t="shared" ca="1" si="197"/>
        <v/>
      </c>
      <c r="B1767" s="203" t="str">
        <f t="shared" ca="1" si="198"/>
        <v/>
      </c>
      <c r="C1767" s="192" t="str">
        <f t="shared" ca="1" si="199"/>
        <v/>
      </c>
      <c r="D1767" s="192" t="str">
        <f t="shared" ca="1" si="200"/>
        <v/>
      </c>
      <c r="E1767" s="192" t="str">
        <f t="shared" ca="1" si="201"/>
        <v/>
      </c>
      <c r="F1767" s="193" t="str">
        <f t="shared" ca="1" si="202"/>
        <v/>
      </c>
      <c r="G1767" s="80" t="str">
        <f ca="1">IFERROR(IF(AND(ABS(SUMIFS(D$2:D1767,J$2:J1767,J1767)-SUMIFS(E$2:E1767,J$2:J1767,J1767)+VLOOKUP(J1767,Master!B$1:F$101,5,FALSE))&gt;1000,CD&lt;&gt;PD),"XXXXX",IFERROR(SUMIFS(D$2:D1767,J$2:J1767,J1767)-SUMIFS(E$2:E1767,J$2:J1767,J1767)+VLOOKUP(J1767,Master!B$1:F$101,5,FALSE),IF(H1767&gt;EOF,"","Balance"))),IF(H1767&gt;EOF,"","Balance"))</f>
        <v/>
      </c>
      <c r="H1767" s="265" t="str">
        <f ca="1">IFERROR(IF(COUNTIF(H$2:H1766,H1766)&gt;VLOOKUP(H1766,LC,2,FALSE),H1766+1,H1766),"")</f>
        <v/>
      </c>
      <c r="I1767" s="265" t="str">
        <f ca="1">IFERROR(VLOOKUP(H1767,IF(H1767=H1766,INDIRECT("JournalEntry!"&amp;JournalEntry!D$2214&amp;I1766+1&amp;JournalEntry!L$2214),INDIRECT("JournalEntry!"&amp;JournalEntry!C$2214)),2,FALSE),"")</f>
        <v/>
      </c>
      <c r="J1767" s="191" t="str">
        <f t="shared" ca="1" si="196"/>
        <v/>
      </c>
    </row>
    <row r="1768" spans="1:10">
      <c r="A1768" s="205" t="str">
        <f t="shared" ca="1" si="197"/>
        <v/>
      </c>
      <c r="B1768" s="203" t="str">
        <f t="shared" ca="1" si="198"/>
        <v/>
      </c>
      <c r="C1768" s="192" t="str">
        <f t="shared" ca="1" si="199"/>
        <v/>
      </c>
      <c r="D1768" s="192" t="str">
        <f t="shared" ca="1" si="200"/>
        <v/>
      </c>
      <c r="E1768" s="192" t="str">
        <f t="shared" ca="1" si="201"/>
        <v/>
      </c>
      <c r="F1768" s="193" t="str">
        <f t="shared" ca="1" si="202"/>
        <v/>
      </c>
      <c r="G1768" s="80" t="str">
        <f ca="1">IFERROR(IF(AND(ABS(SUMIFS(D$2:D1768,J$2:J1768,J1768)-SUMIFS(E$2:E1768,J$2:J1768,J1768)+VLOOKUP(J1768,Master!B$1:F$101,5,FALSE))&gt;1000,CD&lt;&gt;PD),"XXXXX",IFERROR(SUMIFS(D$2:D1768,J$2:J1768,J1768)-SUMIFS(E$2:E1768,J$2:J1768,J1768)+VLOOKUP(J1768,Master!B$1:F$101,5,FALSE),IF(H1768&gt;EOF,"","Balance"))),IF(H1768&gt;EOF,"","Balance"))</f>
        <v/>
      </c>
      <c r="H1768" s="265" t="str">
        <f ca="1">IFERROR(IF(COUNTIF(H$2:H1767,H1767)&gt;VLOOKUP(H1767,LC,2,FALSE),H1767+1,H1767),"")</f>
        <v/>
      </c>
      <c r="I1768" s="265" t="str">
        <f ca="1">IFERROR(VLOOKUP(H1768,IF(H1768=H1767,INDIRECT("JournalEntry!"&amp;JournalEntry!D$2214&amp;I1767+1&amp;JournalEntry!L$2214),INDIRECT("JournalEntry!"&amp;JournalEntry!C$2214)),2,FALSE),"")</f>
        <v/>
      </c>
      <c r="J1768" s="191" t="str">
        <f t="shared" ca="1" si="196"/>
        <v/>
      </c>
    </row>
    <row r="1769" spans="1:10">
      <c r="A1769" s="205" t="str">
        <f t="shared" ca="1" si="197"/>
        <v/>
      </c>
      <c r="B1769" s="203" t="str">
        <f t="shared" ca="1" si="198"/>
        <v/>
      </c>
      <c r="C1769" s="192" t="str">
        <f t="shared" ca="1" si="199"/>
        <v/>
      </c>
      <c r="D1769" s="192" t="str">
        <f t="shared" ca="1" si="200"/>
        <v/>
      </c>
      <c r="E1769" s="192" t="str">
        <f t="shared" ca="1" si="201"/>
        <v/>
      </c>
      <c r="F1769" s="193" t="str">
        <f t="shared" ca="1" si="202"/>
        <v/>
      </c>
      <c r="G1769" s="80" t="str">
        <f ca="1">IFERROR(IF(AND(ABS(SUMIFS(D$2:D1769,J$2:J1769,J1769)-SUMIFS(E$2:E1769,J$2:J1769,J1769)+VLOOKUP(J1769,Master!B$1:F$101,5,FALSE))&gt;1000,CD&lt;&gt;PD),"XXXXX",IFERROR(SUMIFS(D$2:D1769,J$2:J1769,J1769)-SUMIFS(E$2:E1769,J$2:J1769,J1769)+VLOOKUP(J1769,Master!B$1:F$101,5,FALSE),IF(H1769&gt;EOF,"","Balance"))),IF(H1769&gt;EOF,"","Balance"))</f>
        <v/>
      </c>
      <c r="H1769" s="265" t="str">
        <f ca="1">IFERROR(IF(COUNTIF(H$2:H1768,H1768)&gt;VLOOKUP(H1768,LC,2,FALSE),H1768+1,H1768),"")</f>
        <v/>
      </c>
      <c r="I1769" s="265" t="str">
        <f ca="1">IFERROR(VLOOKUP(H1769,IF(H1769=H1768,INDIRECT("JournalEntry!"&amp;JournalEntry!D$2214&amp;I1768+1&amp;JournalEntry!L$2214),INDIRECT("JournalEntry!"&amp;JournalEntry!C$2214)),2,FALSE),"")</f>
        <v/>
      </c>
      <c r="J1769" s="191" t="str">
        <f t="shared" ca="1" si="196"/>
        <v/>
      </c>
    </row>
    <row r="1770" spans="1:10">
      <c r="A1770" s="205" t="str">
        <f t="shared" ca="1" si="197"/>
        <v/>
      </c>
      <c r="B1770" s="203" t="str">
        <f t="shared" ca="1" si="198"/>
        <v/>
      </c>
      <c r="C1770" s="192" t="str">
        <f t="shared" ca="1" si="199"/>
        <v/>
      </c>
      <c r="D1770" s="192" t="str">
        <f t="shared" ca="1" si="200"/>
        <v/>
      </c>
      <c r="E1770" s="192" t="str">
        <f t="shared" ca="1" si="201"/>
        <v/>
      </c>
      <c r="F1770" s="193" t="str">
        <f t="shared" ca="1" si="202"/>
        <v/>
      </c>
      <c r="G1770" s="80" t="str">
        <f ca="1">IFERROR(IF(AND(ABS(SUMIFS(D$2:D1770,J$2:J1770,J1770)-SUMIFS(E$2:E1770,J$2:J1770,J1770)+VLOOKUP(J1770,Master!B$1:F$101,5,FALSE))&gt;1000,CD&lt;&gt;PD),"XXXXX",IFERROR(SUMIFS(D$2:D1770,J$2:J1770,J1770)-SUMIFS(E$2:E1770,J$2:J1770,J1770)+VLOOKUP(J1770,Master!B$1:F$101,5,FALSE),IF(H1770&gt;EOF,"","Balance"))),IF(H1770&gt;EOF,"","Balance"))</f>
        <v/>
      </c>
      <c r="H1770" s="265" t="str">
        <f ca="1">IFERROR(IF(COUNTIF(H$2:H1769,H1769)&gt;VLOOKUP(H1769,LC,2,FALSE),H1769+1,H1769),"")</f>
        <v/>
      </c>
      <c r="I1770" s="265" t="str">
        <f ca="1">IFERROR(VLOOKUP(H1770,IF(H1770=H1769,INDIRECT("JournalEntry!"&amp;JournalEntry!D$2214&amp;I1769+1&amp;JournalEntry!L$2214),INDIRECT("JournalEntry!"&amp;JournalEntry!C$2214)),2,FALSE),"")</f>
        <v/>
      </c>
      <c r="J1770" s="191" t="str">
        <f t="shared" ca="1" si="196"/>
        <v/>
      </c>
    </row>
    <row r="1771" spans="1:10">
      <c r="A1771" s="205" t="str">
        <f t="shared" ca="1" si="197"/>
        <v/>
      </c>
      <c r="B1771" s="203" t="str">
        <f t="shared" ca="1" si="198"/>
        <v/>
      </c>
      <c r="C1771" s="192" t="str">
        <f t="shared" ca="1" si="199"/>
        <v/>
      </c>
      <c r="D1771" s="192" t="str">
        <f t="shared" ca="1" si="200"/>
        <v/>
      </c>
      <c r="E1771" s="192" t="str">
        <f t="shared" ca="1" si="201"/>
        <v/>
      </c>
      <c r="F1771" s="193" t="str">
        <f t="shared" ca="1" si="202"/>
        <v/>
      </c>
      <c r="G1771" s="80" t="str">
        <f ca="1">IFERROR(IF(AND(ABS(SUMIFS(D$2:D1771,J$2:J1771,J1771)-SUMIFS(E$2:E1771,J$2:J1771,J1771)+VLOOKUP(J1771,Master!B$1:F$101,5,FALSE))&gt;1000,CD&lt;&gt;PD),"XXXXX",IFERROR(SUMIFS(D$2:D1771,J$2:J1771,J1771)-SUMIFS(E$2:E1771,J$2:J1771,J1771)+VLOOKUP(J1771,Master!B$1:F$101,5,FALSE),IF(H1771&gt;EOF,"","Balance"))),IF(H1771&gt;EOF,"","Balance"))</f>
        <v/>
      </c>
      <c r="H1771" s="265" t="str">
        <f ca="1">IFERROR(IF(COUNTIF(H$2:H1770,H1770)&gt;VLOOKUP(H1770,LC,2,FALSE),H1770+1,H1770),"")</f>
        <v/>
      </c>
      <c r="I1771" s="265" t="str">
        <f ca="1">IFERROR(VLOOKUP(H1771,IF(H1771=H1770,INDIRECT("JournalEntry!"&amp;JournalEntry!D$2214&amp;I1770+1&amp;JournalEntry!L$2214),INDIRECT("JournalEntry!"&amp;JournalEntry!C$2214)),2,FALSE),"")</f>
        <v/>
      </c>
      <c r="J1771" s="191" t="str">
        <f t="shared" ca="1" si="196"/>
        <v/>
      </c>
    </row>
    <row r="1772" spans="1:10">
      <c r="A1772" s="205" t="str">
        <f t="shared" ca="1" si="197"/>
        <v/>
      </c>
      <c r="B1772" s="203" t="str">
        <f t="shared" ca="1" si="198"/>
        <v/>
      </c>
      <c r="C1772" s="192" t="str">
        <f t="shared" ca="1" si="199"/>
        <v/>
      </c>
      <c r="D1772" s="192" t="str">
        <f t="shared" ca="1" si="200"/>
        <v/>
      </c>
      <c r="E1772" s="192" t="str">
        <f t="shared" ca="1" si="201"/>
        <v/>
      </c>
      <c r="F1772" s="193" t="str">
        <f t="shared" ca="1" si="202"/>
        <v/>
      </c>
      <c r="G1772" s="80" t="str">
        <f ca="1">IFERROR(IF(AND(ABS(SUMIFS(D$2:D1772,J$2:J1772,J1772)-SUMIFS(E$2:E1772,J$2:J1772,J1772)+VLOOKUP(J1772,Master!B$1:F$101,5,FALSE))&gt;1000,CD&lt;&gt;PD),"XXXXX",IFERROR(SUMIFS(D$2:D1772,J$2:J1772,J1772)-SUMIFS(E$2:E1772,J$2:J1772,J1772)+VLOOKUP(J1772,Master!B$1:F$101,5,FALSE),IF(H1772&gt;EOF,"","Balance"))),IF(H1772&gt;EOF,"","Balance"))</f>
        <v/>
      </c>
      <c r="H1772" s="265" t="str">
        <f ca="1">IFERROR(IF(COUNTIF(H$2:H1771,H1771)&gt;VLOOKUP(H1771,LC,2,FALSE),H1771+1,H1771),"")</f>
        <v/>
      </c>
      <c r="I1772" s="265" t="str">
        <f ca="1">IFERROR(VLOOKUP(H1772,IF(H1772=H1771,INDIRECT("JournalEntry!"&amp;JournalEntry!D$2214&amp;I1771+1&amp;JournalEntry!L$2214),INDIRECT("JournalEntry!"&amp;JournalEntry!C$2214)),2,FALSE),"")</f>
        <v/>
      </c>
      <c r="J1772" s="191" t="str">
        <f t="shared" ca="1" si="196"/>
        <v/>
      </c>
    </row>
    <row r="1773" spans="1:10">
      <c r="A1773" s="205" t="str">
        <f t="shared" ca="1" si="197"/>
        <v/>
      </c>
      <c r="B1773" s="203" t="str">
        <f t="shared" ca="1" si="198"/>
        <v/>
      </c>
      <c r="C1773" s="192" t="str">
        <f t="shared" ca="1" si="199"/>
        <v/>
      </c>
      <c r="D1773" s="192" t="str">
        <f t="shared" ca="1" si="200"/>
        <v/>
      </c>
      <c r="E1773" s="192" t="str">
        <f t="shared" ca="1" si="201"/>
        <v/>
      </c>
      <c r="F1773" s="193" t="str">
        <f t="shared" ca="1" si="202"/>
        <v/>
      </c>
      <c r="G1773" s="80" t="str">
        <f ca="1">IFERROR(IF(AND(ABS(SUMIFS(D$2:D1773,J$2:J1773,J1773)-SUMIFS(E$2:E1773,J$2:J1773,J1773)+VLOOKUP(J1773,Master!B$1:F$101,5,FALSE))&gt;1000,CD&lt;&gt;PD),"XXXXX",IFERROR(SUMIFS(D$2:D1773,J$2:J1773,J1773)-SUMIFS(E$2:E1773,J$2:J1773,J1773)+VLOOKUP(J1773,Master!B$1:F$101,5,FALSE),IF(H1773&gt;EOF,"","Balance"))),IF(H1773&gt;EOF,"","Balance"))</f>
        <v/>
      </c>
      <c r="H1773" s="265" t="str">
        <f ca="1">IFERROR(IF(COUNTIF(H$2:H1772,H1772)&gt;VLOOKUP(H1772,LC,2,FALSE),H1772+1,H1772),"")</f>
        <v/>
      </c>
      <c r="I1773" s="265" t="str">
        <f ca="1">IFERROR(VLOOKUP(H1773,IF(H1773=H1772,INDIRECT("JournalEntry!"&amp;JournalEntry!D$2214&amp;I1772+1&amp;JournalEntry!L$2214),INDIRECT("JournalEntry!"&amp;JournalEntry!C$2214)),2,FALSE),"")</f>
        <v/>
      </c>
      <c r="J1773" s="191" t="str">
        <f t="shared" ca="1" si="196"/>
        <v/>
      </c>
    </row>
    <row r="1774" spans="1:10">
      <c r="A1774" s="205" t="str">
        <f t="shared" ca="1" si="197"/>
        <v/>
      </c>
      <c r="B1774" s="203" t="str">
        <f t="shared" ca="1" si="198"/>
        <v/>
      </c>
      <c r="C1774" s="192" t="str">
        <f t="shared" ca="1" si="199"/>
        <v/>
      </c>
      <c r="D1774" s="192" t="str">
        <f t="shared" ca="1" si="200"/>
        <v/>
      </c>
      <c r="E1774" s="192" t="str">
        <f t="shared" ca="1" si="201"/>
        <v/>
      </c>
      <c r="F1774" s="193" t="str">
        <f t="shared" ca="1" si="202"/>
        <v/>
      </c>
      <c r="G1774" s="80" t="str">
        <f ca="1">IFERROR(IF(AND(ABS(SUMIFS(D$2:D1774,J$2:J1774,J1774)-SUMIFS(E$2:E1774,J$2:J1774,J1774)+VLOOKUP(J1774,Master!B$1:F$101,5,FALSE))&gt;1000,CD&lt;&gt;PD),"XXXXX",IFERROR(SUMIFS(D$2:D1774,J$2:J1774,J1774)-SUMIFS(E$2:E1774,J$2:J1774,J1774)+VLOOKUP(J1774,Master!B$1:F$101,5,FALSE),IF(H1774&gt;EOF,"","Balance"))),IF(H1774&gt;EOF,"","Balance"))</f>
        <v/>
      </c>
      <c r="H1774" s="265" t="str">
        <f ca="1">IFERROR(IF(COUNTIF(H$2:H1773,H1773)&gt;VLOOKUP(H1773,LC,2,FALSE),H1773+1,H1773),"")</f>
        <v/>
      </c>
      <c r="I1774" s="265" t="str">
        <f ca="1">IFERROR(VLOOKUP(H1774,IF(H1774=H1773,INDIRECT("JournalEntry!"&amp;JournalEntry!D$2214&amp;I1773+1&amp;JournalEntry!L$2214),INDIRECT("JournalEntry!"&amp;JournalEntry!C$2214)),2,FALSE),"")</f>
        <v/>
      </c>
      <c r="J1774" s="191" t="str">
        <f t="shared" ca="1" si="196"/>
        <v/>
      </c>
    </row>
    <row r="1775" spans="1:10">
      <c r="A1775" s="205" t="str">
        <f t="shared" ca="1" si="197"/>
        <v/>
      </c>
      <c r="B1775" s="203" t="str">
        <f t="shared" ca="1" si="198"/>
        <v/>
      </c>
      <c r="C1775" s="192" t="str">
        <f t="shared" ca="1" si="199"/>
        <v/>
      </c>
      <c r="D1775" s="192" t="str">
        <f t="shared" ca="1" si="200"/>
        <v/>
      </c>
      <c r="E1775" s="192" t="str">
        <f t="shared" ca="1" si="201"/>
        <v/>
      </c>
      <c r="F1775" s="193" t="str">
        <f t="shared" ca="1" si="202"/>
        <v/>
      </c>
      <c r="G1775" s="80" t="str">
        <f ca="1">IFERROR(IF(AND(ABS(SUMIFS(D$2:D1775,J$2:J1775,J1775)-SUMIFS(E$2:E1775,J$2:J1775,J1775)+VLOOKUP(J1775,Master!B$1:F$101,5,FALSE))&gt;1000,CD&lt;&gt;PD),"XXXXX",IFERROR(SUMIFS(D$2:D1775,J$2:J1775,J1775)-SUMIFS(E$2:E1775,J$2:J1775,J1775)+VLOOKUP(J1775,Master!B$1:F$101,5,FALSE),IF(H1775&gt;EOF,"","Balance"))),IF(H1775&gt;EOF,"","Balance"))</f>
        <v/>
      </c>
      <c r="H1775" s="265" t="str">
        <f ca="1">IFERROR(IF(COUNTIF(H$2:H1774,H1774)&gt;VLOOKUP(H1774,LC,2,FALSE),H1774+1,H1774),"")</f>
        <v/>
      </c>
      <c r="I1775" s="265" t="str">
        <f ca="1">IFERROR(VLOOKUP(H1775,IF(H1775=H1774,INDIRECT("JournalEntry!"&amp;JournalEntry!D$2214&amp;I1774+1&amp;JournalEntry!L$2214),INDIRECT("JournalEntry!"&amp;JournalEntry!C$2214)),2,FALSE),"")</f>
        <v/>
      </c>
      <c r="J1775" s="191" t="str">
        <f t="shared" ca="1" si="196"/>
        <v/>
      </c>
    </row>
    <row r="1776" spans="1:10">
      <c r="A1776" s="205" t="str">
        <f t="shared" ca="1" si="197"/>
        <v/>
      </c>
      <c r="B1776" s="203" t="str">
        <f t="shared" ca="1" si="198"/>
        <v/>
      </c>
      <c r="C1776" s="192" t="str">
        <f t="shared" ca="1" si="199"/>
        <v/>
      </c>
      <c r="D1776" s="192" t="str">
        <f t="shared" ca="1" si="200"/>
        <v/>
      </c>
      <c r="E1776" s="192" t="str">
        <f t="shared" ca="1" si="201"/>
        <v/>
      </c>
      <c r="F1776" s="193" t="str">
        <f t="shared" ca="1" si="202"/>
        <v/>
      </c>
      <c r="G1776" s="80" t="str">
        <f ca="1">IFERROR(IF(AND(ABS(SUMIFS(D$2:D1776,J$2:J1776,J1776)-SUMIFS(E$2:E1776,J$2:J1776,J1776)+VLOOKUP(J1776,Master!B$1:F$101,5,FALSE))&gt;1000,CD&lt;&gt;PD),"XXXXX",IFERROR(SUMIFS(D$2:D1776,J$2:J1776,J1776)-SUMIFS(E$2:E1776,J$2:J1776,J1776)+VLOOKUP(J1776,Master!B$1:F$101,5,FALSE),IF(H1776&gt;EOF,"","Balance"))),IF(H1776&gt;EOF,"","Balance"))</f>
        <v/>
      </c>
      <c r="H1776" s="265" t="str">
        <f ca="1">IFERROR(IF(COUNTIF(H$2:H1775,H1775)&gt;VLOOKUP(H1775,LC,2,FALSE),H1775+1,H1775),"")</f>
        <v/>
      </c>
      <c r="I1776" s="265" t="str">
        <f ca="1">IFERROR(VLOOKUP(H1776,IF(H1776=H1775,INDIRECT("JournalEntry!"&amp;JournalEntry!D$2214&amp;I1775+1&amp;JournalEntry!L$2214),INDIRECT("JournalEntry!"&amp;JournalEntry!C$2214)),2,FALSE),"")</f>
        <v/>
      </c>
      <c r="J1776" s="191" t="str">
        <f t="shared" ca="1" si="196"/>
        <v/>
      </c>
    </row>
    <row r="1777" spans="1:10">
      <c r="A1777" s="205" t="str">
        <f t="shared" ca="1" si="197"/>
        <v/>
      </c>
      <c r="B1777" s="203" t="str">
        <f t="shared" ca="1" si="198"/>
        <v/>
      </c>
      <c r="C1777" s="192" t="str">
        <f t="shared" ca="1" si="199"/>
        <v/>
      </c>
      <c r="D1777" s="192" t="str">
        <f t="shared" ca="1" si="200"/>
        <v/>
      </c>
      <c r="E1777" s="192" t="str">
        <f t="shared" ca="1" si="201"/>
        <v/>
      </c>
      <c r="F1777" s="193" t="str">
        <f t="shared" ca="1" si="202"/>
        <v/>
      </c>
      <c r="G1777" s="80" t="str">
        <f ca="1">IFERROR(IF(AND(ABS(SUMIFS(D$2:D1777,J$2:J1777,J1777)-SUMIFS(E$2:E1777,J$2:J1777,J1777)+VLOOKUP(J1777,Master!B$1:F$101,5,FALSE))&gt;1000,CD&lt;&gt;PD),"XXXXX",IFERROR(SUMIFS(D$2:D1777,J$2:J1777,J1777)-SUMIFS(E$2:E1777,J$2:J1777,J1777)+VLOOKUP(J1777,Master!B$1:F$101,5,FALSE),IF(H1777&gt;EOF,"","Balance"))),IF(H1777&gt;EOF,"","Balance"))</f>
        <v/>
      </c>
      <c r="H1777" s="265" t="str">
        <f ca="1">IFERROR(IF(COUNTIF(H$2:H1776,H1776)&gt;VLOOKUP(H1776,LC,2,FALSE),H1776+1,H1776),"")</f>
        <v/>
      </c>
      <c r="I1777" s="265" t="str">
        <f ca="1">IFERROR(VLOOKUP(H1777,IF(H1777=H1776,INDIRECT("JournalEntry!"&amp;JournalEntry!D$2214&amp;I1776+1&amp;JournalEntry!L$2214),INDIRECT("JournalEntry!"&amp;JournalEntry!C$2214)),2,FALSE),"")</f>
        <v/>
      </c>
      <c r="J1777" s="191" t="str">
        <f t="shared" ca="1" si="196"/>
        <v/>
      </c>
    </row>
    <row r="1778" spans="1:10">
      <c r="A1778" s="205" t="str">
        <f t="shared" ca="1" si="197"/>
        <v/>
      </c>
      <c r="B1778" s="203" t="str">
        <f t="shared" ca="1" si="198"/>
        <v/>
      </c>
      <c r="C1778" s="192" t="str">
        <f t="shared" ca="1" si="199"/>
        <v/>
      </c>
      <c r="D1778" s="192" t="str">
        <f t="shared" ca="1" si="200"/>
        <v/>
      </c>
      <c r="E1778" s="192" t="str">
        <f t="shared" ca="1" si="201"/>
        <v/>
      </c>
      <c r="F1778" s="193" t="str">
        <f t="shared" ca="1" si="202"/>
        <v/>
      </c>
      <c r="G1778" s="80" t="str">
        <f ca="1">IFERROR(IF(AND(ABS(SUMIFS(D$2:D1778,J$2:J1778,J1778)-SUMIFS(E$2:E1778,J$2:J1778,J1778)+VLOOKUP(J1778,Master!B$1:F$101,5,FALSE))&gt;1000,CD&lt;&gt;PD),"XXXXX",IFERROR(SUMIFS(D$2:D1778,J$2:J1778,J1778)-SUMIFS(E$2:E1778,J$2:J1778,J1778)+VLOOKUP(J1778,Master!B$1:F$101,5,FALSE),IF(H1778&gt;EOF,"","Balance"))),IF(H1778&gt;EOF,"","Balance"))</f>
        <v/>
      </c>
      <c r="H1778" s="265" t="str">
        <f ca="1">IFERROR(IF(COUNTIF(H$2:H1777,H1777)&gt;VLOOKUP(H1777,LC,2,FALSE),H1777+1,H1777),"")</f>
        <v/>
      </c>
      <c r="I1778" s="265" t="str">
        <f ca="1">IFERROR(VLOOKUP(H1778,IF(H1778=H1777,INDIRECT("JournalEntry!"&amp;JournalEntry!D$2214&amp;I1777+1&amp;JournalEntry!L$2214),INDIRECT("JournalEntry!"&amp;JournalEntry!C$2214)),2,FALSE),"")</f>
        <v/>
      </c>
      <c r="J1778" s="191" t="str">
        <f t="shared" ca="1" si="196"/>
        <v/>
      </c>
    </row>
    <row r="1779" spans="1:10">
      <c r="A1779" s="205" t="str">
        <f t="shared" ca="1" si="197"/>
        <v/>
      </c>
      <c r="B1779" s="203" t="str">
        <f t="shared" ca="1" si="198"/>
        <v/>
      </c>
      <c r="C1779" s="192" t="str">
        <f t="shared" ca="1" si="199"/>
        <v/>
      </c>
      <c r="D1779" s="192" t="str">
        <f t="shared" ca="1" si="200"/>
        <v/>
      </c>
      <c r="E1779" s="192" t="str">
        <f t="shared" ca="1" si="201"/>
        <v/>
      </c>
      <c r="F1779" s="193" t="str">
        <f t="shared" ca="1" si="202"/>
        <v/>
      </c>
      <c r="G1779" s="80" t="str">
        <f ca="1">IFERROR(IF(AND(ABS(SUMIFS(D$2:D1779,J$2:J1779,J1779)-SUMIFS(E$2:E1779,J$2:J1779,J1779)+VLOOKUP(J1779,Master!B$1:F$101,5,FALSE))&gt;1000,CD&lt;&gt;PD),"XXXXX",IFERROR(SUMIFS(D$2:D1779,J$2:J1779,J1779)-SUMIFS(E$2:E1779,J$2:J1779,J1779)+VLOOKUP(J1779,Master!B$1:F$101,5,FALSE),IF(H1779&gt;EOF,"","Balance"))),IF(H1779&gt;EOF,"","Balance"))</f>
        <v/>
      </c>
      <c r="H1779" s="265" t="str">
        <f ca="1">IFERROR(IF(COUNTIF(H$2:H1778,H1778)&gt;VLOOKUP(H1778,LC,2,FALSE),H1778+1,H1778),"")</f>
        <v/>
      </c>
      <c r="I1779" s="265" t="str">
        <f ca="1">IFERROR(VLOOKUP(H1779,IF(H1779=H1778,INDIRECT("JournalEntry!"&amp;JournalEntry!D$2214&amp;I1778+1&amp;JournalEntry!L$2214),INDIRECT("JournalEntry!"&amp;JournalEntry!C$2214)),2,FALSE),"")</f>
        <v/>
      </c>
      <c r="J1779" s="191" t="str">
        <f t="shared" ca="1" si="196"/>
        <v/>
      </c>
    </row>
    <row r="1780" spans="1:10">
      <c r="A1780" s="205" t="str">
        <f t="shared" ca="1" si="197"/>
        <v/>
      </c>
      <c r="B1780" s="203" t="str">
        <f t="shared" ca="1" si="198"/>
        <v/>
      </c>
      <c r="C1780" s="192" t="str">
        <f t="shared" ca="1" si="199"/>
        <v/>
      </c>
      <c r="D1780" s="192" t="str">
        <f t="shared" ca="1" si="200"/>
        <v/>
      </c>
      <c r="E1780" s="192" t="str">
        <f t="shared" ca="1" si="201"/>
        <v/>
      </c>
      <c r="F1780" s="193" t="str">
        <f t="shared" ca="1" si="202"/>
        <v/>
      </c>
      <c r="G1780" s="80" t="str">
        <f ca="1">IFERROR(IF(AND(ABS(SUMIFS(D$2:D1780,J$2:J1780,J1780)-SUMIFS(E$2:E1780,J$2:J1780,J1780)+VLOOKUP(J1780,Master!B$1:F$101,5,FALSE))&gt;1000,CD&lt;&gt;PD),"XXXXX",IFERROR(SUMIFS(D$2:D1780,J$2:J1780,J1780)-SUMIFS(E$2:E1780,J$2:J1780,J1780)+VLOOKUP(J1780,Master!B$1:F$101,5,FALSE),IF(H1780&gt;EOF,"","Balance"))),IF(H1780&gt;EOF,"","Balance"))</f>
        <v/>
      </c>
      <c r="H1780" s="265" t="str">
        <f ca="1">IFERROR(IF(COUNTIF(H$2:H1779,H1779)&gt;VLOOKUP(H1779,LC,2,FALSE),H1779+1,H1779),"")</f>
        <v/>
      </c>
      <c r="I1780" s="265" t="str">
        <f ca="1">IFERROR(VLOOKUP(H1780,IF(H1780=H1779,INDIRECT("JournalEntry!"&amp;JournalEntry!D$2214&amp;I1779+1&amp;JournalEntry!L$2214),INDIRECT("JournalEntry!"&amp;JournalEntry!C$2214)),2,FALSE),"")</f>
        <v/>
      </c>
      <c r="J1780" s="191" t="str">
        <f t="shared" ca="1" si="196"/>
        <v/>
      </c>
    </row>
    <row r="1781" spans="1:10">
      <c r="A1781" s="205" t="str">
        <f t="shared" ca="1" si="197"/>
        <v/>
      </c>
      <c r="B1781" s="203" t="str">
        <f t="shared" ca="1" si="198"/>
        <v/>
      </c>
      <c r="C1781" s="192" t="str">
        <f t="shared" ca="1" si="199"/>
        <v/>
      </c>
      <c r="D1781" s="192" t="str">
        <f t="shared" ca="1" si="200"/>
        <v/>
      </c>
      <c r="E1781" s="192" t="str">
        <f t="shared" ca="1" si="201"/>
        <v/>
      </c>
      <c r="F1781" s="193" t="str">
        <f t="shared" ca="1" si="202"/>
        <v/>
      </c>
      <c r="G1781" s="80" t="str">
        <f ca="1">IFERROR(IF(AND(ABS(SUMIFS(D$2:D1781,J$2:J1781,J1781)-SUMIFS(E$2:E1781,J$2:J1781,J1781)+VLOOKUP(J1781,Master!B$1:F$101,5,FALSE))&gt;1000,CD&lt;&gt;PD),"XXXXX",IFERROR(SUMIFS(D$2:D1781,J$2:J1781,J1781)-SUMIFS(E$2:E1781,J$2:J1781,J1781)+VLOOKUP(J1781,Master!B$1:F$101,5,FALSE),IF(H1781&gt;EOF,"","Balance"))),IF(H1781&gt;EOF,"","Balance"))</f>
        <v/>
      </c>
      <c r="H1781" s="265" t="str">
        <f ca="1">IFERROR(IF(COUNTIF(H$2:H1780,H1780)&gt;VLOOKUP(H1780,LC,2,FALSE),H1780+1,H1780),"")</f>
        <v/>
      </c>
      <c r="I1781" s="265" t="str">
        <f ca="1">IFERROR(VLOOKUP(H1781,IF(H1781=H1780,INDIRECT("JournalEntry!"&amp;JournalEntry!D$2214&amp;I1780+1&amp;JournalEntry!L$2214),INDIRECT("JournalEntry!"&amp;JournalEntry!C$2214)),2,FALSE),"")</f>
        <v/>
      </c>
      <c r="J1781" s="191" t="str">
        <f t="shared" ca="1" si="196"/>
        <v/>
      </c>
    </row>
    <row r="1782" spans="1:10">
      <c r="A1782" s="205" t="str">
        <f t="shared" ca="1" si="197"/>
        <v/>
      </c>
      <c r="B1782" s="203" t="str">
        <f t="shared" ca="1" si="198"/>
        <v/>
      </c>
      <c r="C1782" s="192" t="str">
        <f t="shared" ca="1" si="199"/>
        <v/>
      </c>
      <c r="D1782" s="192" t="str">
        <f t="shared" ca="1" si="200"/>
        <v/>
      </c>
      <c r="E1782" s="192" t="str">
        <f t="shared" ca="1" si="201"/>
        <v/>
      </c>
      <c r="F1782" s="193" t="str">
        <f t="shared" ca="1" si="202"/>
        <v/>
      </c>
      <c r="G1782" s="80" t="str">
        <f ca="1">IFERROR(IF(AND(ABS(SUMIFS(D$2:D1782,J$2:J1782,J1782)-SUMIFS(E$2:E1782,J$2:J1782,J1782)+VLOOKUP(J1782,Master!B$1:F$101,5,FALSE))&gt;1000,CD&lt;&gt;PD),"XXXXX",IFERROR(SUMIFS(D$2:D1782,J$2:J1782,J1782)-SUMIFS(E$2:E1782,J$2:J1782,J1782)+VLOOKUP(J1782,Master!B$1:F$101,5,FALSE),IF(H1782&gt;EOF,"","Balance"))),IF(H1782&gt;EOF,"","Balance"))</f>
        <v/>
      </c>
      <c r="H1782" s="265" t="str">
        <f ca="1">IFERROR(IF(COUNTIF(H$2:H1781,H1781)&gt;VLOOKUP(H1781,LC,2,FALSE),H1781+1,H1781),"")</f>
        <v/>
      </c>
      <c r="I1782" s="265" t="str">
        <f ca="1">IFERROR(VLOOKUP(H1782,IF(H1782=H1781,INDIRECT("JournalEntry!"&amp;JournalEntry!D$2214&amp;I1781+1&amp;JournalEntry!L$2214),INDIRECT("JournalEntry!"&amp;JournalEntry!C$2214)),2,FALSE),"")</f>
        <v/>
      </c>
      <c r="J1782" s="191" t="str">
        <f t="shared" ca="1" si="196"/>
        <v/>
      </c>
    </row>
    <row r="1783" spans="1:10">
      <c r="A1783" s="205" t="str">
        <f t="shared" ca="1" si="197"/>
        <v/>
      </c>
      <c r="B1783" s="203" t="str">
        <f t="shared" ca="1" si="198"/>
        <v/>
      </c>
      <c r="C1783" s="192" t="str">
        <f t="shared" ca="1" si="199"/>
        <v/>
      </c>
      <c r="D1783" s="192" t="str">
        <f t="shared" ca="1" si="200"/>
        <v/>
      </c>
      <c r="E1783" s="192" t="str">
        <f t="shared" ca="1" si="201"/>
        <v/>
      </c>
      <c r="F1783" s="193" t="str">
        <f t="shared" ca="1" si="202"/>
        <v/>
      </c>
      <c r="G1783" s="80" t="str">
        <f ca="1">IFERROR(IF(AND(ABS(SUMIFS(D$2:D1783,J$2:J1783,J1783)-SUMIFS(E$2:E1783,J$2:J1783,J1783)+VLOOKUP(J1783,Master!B$1:F$101,5,FALSE))&gt;1000,CD&lt;&gt;PD),"XXXXX",IFERROR(SUMIFS(D$2:D1783,J$2:J1783,J1783)-SUMIFS(E$2:E1783,J$2:J1783,J1783)+VLOOKUP(J1783,Master!B$1:F$101,5,FALSE),IF(H1783&gt;EOF,"","Balance"))),IF(H1783&gt;EOF,"","Balance"))</f>
        <v/>
      </c>
      <c r="H1783" s="265" t="str">
        <f ca="1">IFERROR(IF(COUNTIF(H$2:H1782,H1782)&gt;VLOOKUP(H1782,LC,2,FALSE),H1782+1,H1782),"")</f>
        <v/>
      </c>
      <c r="I1783" s="265" t="str">
        <f ca="1">IFERROR(VLOOKUP(H1783,IF(H1783=H1782,INDIRECT("JournalEntry!"&amp;JournalEntry!D$2214&amp;I1782+1&amp;JournalEntry!L$2214),INDIRECT("JournalEntry!"&amp;JournalEntry!C$2214)),2,FALSE),"")</f>
        <v/>
      </c>
      <c r="J1783" s="191" t="str">
        <f t="shared" ca="1" si="196"/>
        <v/>
      </c>
    </row>
    <row r="1784" spans="1:10">
      <c r="A1784" s="205" t="str">
        <f t="shared" ca="1" si="197"/>
        <v/>
      </c>
      <c r="B1784" s="203" t="str">
        <f t="shared" ca="1" si="198"/>
        <v/>
      </c>
      <c r="C1784" s="192" t="str">
        <f t="shared" ca="1" si="199"/>
        <v/>
      </c>
      <c r="D1784" s="192" t="str">
        <f t="shared" ca="1" si="200"/>
        <v/>
      </c>
      <c r="E1784" s="192" t="str">
        <f t="shared" ca="1" si="201"/>
        <v/>
      </c>
      <c r="F1784" s="193" t="str">
        <f t="shared" ca="1" si="202"/>
        <v/>
      </c>
      <c r="G1784" s="80" t="str">
        <f ca="1">IFERROR(IF(AND(ABS(SUMIFS(D$2:D1784,J$2:J1784,J1784)-SUMIFS(E$2:E1784,J$2:J1784,J1784)+VLOOKUP(J1784,Master!B$1:F$101,5,FALSE))&gt;1000,CD&lt;&gt;PD),"XXXXX",IFERROR(SUMIFS(D$2:D1784,J$2:J1784,J1784)-SUMIFS(E$2:E1784,J$2:J1784,J1784)+VLOOKUP(J1784,Master!B$1:F$101,5,FALSE),IF(H1784&gt;EOF,"","Balance"))),IF(H1784&gt;EOF,"","Balance"))</f>
        <v/>
      </c>
      <c r="H1784" s="265" t="str">
        <f ca="1">IFERROR(IF(COUNTIF(H$2:H1783,H1783)&gt;VLOOKUP(H1783,LC,2,FALSE),H1783+1,H1783),"")</f>
        <v/>
      </c>
      <c r="I1784" s="265" t="str">
        <f ca="1">IFERROR(VLOOKUP(H1784,IF(H1784=H1783,INDIRECT("JournalEntry!"&amp;JournalEntry!D$2214&amp;I1783+1&amp;JournalEntry!L$2214),INDIRECT("JournalEntry!"&amp;JournalEntry!C$2214)),2,FALSE),"")</f>
        <v/>
      </c>
      <c r="J1784" s="191" t="str">
        <f t="shared" ca="1" si="196"/>
        <v/>
      </c>
    </row>
    <row r="1785" spans="1:10">
      <c r="A1785" s="205" t="str">
        <f t="shared" ca="1" si="197"/>
        <v/>
      </c>
      <c r="B1785" s="203" t="str">
        <f t="shared" ca="1" si="198"/>
        <v/>
      </c>
      <c r="C1785" s="192" t="str">
        <f t="shared" ca="1" si="199"/>
        <v/>
      </c>
      <c r="D1785" s="192" t="str">
        <f t="shared" ca="1" si="200"/>
        <v/>
      </c>
      <c r="E1785" s="192" t="str">
        <f t="shared" ca="1" si="201"/>
        <v/>
      </c>
      <c r="F1785" s="193" t="str">
        <f t="shared" ca="1" si="202"/>
        <v/>
      </c>
      <c r="G1785" s="80" t="str">
        <f ca="1">IFERROR(IF(AND(ABS(SUMIFS(D$2:D1785,J$2:J1785,J1785)-SUMIFS(E$2:E1785,J$2:J1785,J1785)+VLOOKUP(J1785,Master!B$1:F$101,5,FALSE))&gt;1000,CD&lt;&gt;PD),"XXXXX",IFERROR(SUMIFS(D$2:D1785,J$2:J1785,J1785)-SUMIFS(E$2:E1785,J$2:J1785,J1785)+VLOOKUP(J1785,Master!B$1:F$101,5,FALSE),IF(H1785&gt;EOF,"","Balance"))),IF(H1785&gt;EOF,"","Balance"))</f>
        <v/>
      </c>
      <c r="H1785" s="265" t="str">
        <f ca="1">IFERROR(IF(COUNTIF(H$2:H1784,H1784)&gt;VLOOKUP(H1784,LC,2,FALSE),H1784+1,H1784),"")</f>
        <v/>
      </c>
      <c r="I1785" s="265" t="str">
        <f ca="1">IFERROR(VLOOKUP(H1785,IF(H1785=H1784,INDIRECT("JournalEntry!"&amp;JournalEntry!D$2214&amp;I1784+1&amp;JournalEntry!L$2214),INDIRECT("JournalEntry!"&amp;JournalEntry!C$2214)),2,FALSE),"")</f>
        <v/>
      </c>
      <c r="J1785" s="191" t="str">
        <f t="shared" ca="1" si="196"/>
        <v/>
      </c>
    </row>
    <row r="1786" spans="1:10">
      <c r="A1786" s="205" t="str">
        <f t="shared" ca="1" si="197"/>
        <v/>
      </c>
      <c r="B1786" s="203" t="str">
        <f t="shared" ca="1" si="198"/>
        <v/>
      </c>
      <c r="C1786" s="192" t="str">
        <f t="shared" ca="1" si="199"/>
        <v/>
      </c>
      <c r="D1786" s="192" t="str">
        <f t="shared" ca="1" si="200"/>
        <v/>
      </c>
      <c r="E1786" s="192" t="str">
        <f t="shared" ca="1" si="201"/>
        <v/>
      </c>
      <c r="F1786" s="193" t="str">
        <f t="shared" ca="1" si="202"/>
        <v/>
      </c>
      <c r="G1786" s="80" t="str">
        <f ca="1">IFERROR(IF(AND(ABS(SUMIFS(D$2:D1786,J$2:J1786,J1786)-SUMIFS(E$2:E1786,J$2:J1786,J1786)+VLOOKUP(J1786,Master!B$1:F$101,5,FALSE))&gt;1000,CD&lt;&gt;PD),"XXXXX",IFERROR(SUMIFS(D$2:D1786,J$2:J1786,J1786)-SUMIFS(E$2:E1786,J$2:J1786,J1786)+VLOOKUP(J1786,Master!B$1:F$101,5,FALSE),IF(H1786&gt;EOF,"","Balance"))),IF(H1786&gt;EOF,"","Balance"))</f>
        <v/>
      </c>
      <c r="H1786" s="265" t="str">
        <f ca="1">IFERROR(IF(COUNTIF(H$2:H1785,H1785)&gt;VLOOKUP(H1785,LC,2,FALSE),H1785+1,H1785),"")</f>
        <v/>
      </c>
      <c r="I1786" s="265" t="str">
        <f ca="1">IFERROR(VLOOKUP(H1786,IF(H1786=H1785,INDIRECT("JournalEntry!"&amp;JournalEntry!D$2214&amp;I1785+1&amp;JournalEntry!L$2214),INDIRECT("JournalEntry!"&amp;JournalEntry!C$2214)),2,FALSE),"")</f>
        <v/>
      </c>
      <c r="J1786" s="191" t="str">
        <f t="shared" ca="1" si="196"/>
        <v/>
      </c>
    </row>
    <row r="1787" spans="1:10">
      <c r="A1787" s="205" t="str">
        <f t="shared" ca="1" si="197"/>
        <v/>
      </c>
      <c r="B1787" s="203" t="str">
        <f t="shared" ca="1" si="198"/>
        <v/>
      </c>
      <c r="C1787" s="192" t="str">
        <f t="shared" ca="1" si="199"/>
        <v/>
      </c>
      <c r="D1787" s="192" t="str">
        <f t="shared" ca="1" si="200"/>
        <v/>
      </c>
      <c r="E1787" s="192" t="str">
        <f t="shared" ca="1" si="201"/>
        <v/>
      </c>
      <c r="F1787" s="193" t="str">
        <f t="shared" ca="1" si="202"/>
        <v/>
      </c>
      <c r="G1787" s="80" t="str">
        <f ca="1">IFERROR(IF(AND(ABS(SUMIFS(D$2:D1787,J$2:J1787,J1787)-SUMIFS(E$2:E1787,J$2:J1787,J1787)+VLOOKUP(J1787,Master!B$1:F$101,5,FALSE))&gt;1000,CD&lt;&gt;PD),"XXXXX",IFERROR(SUMIFS(D$2:D1787,J$2:J1787,J1787)-SUMIFS(E$2:E1787,J$2:J1787,J1787)+VLOOKUP(J1787,Master!B$1:F$101,5,FALSE),IF(H1787&gt;EOF,"","Balance"))),IF(H1787&gt;EOF,"","Balance"))</f>
        <v/>
      </c>
      <c r="H1787" s="265" t="str">
        <f ca="1">IFERROR(IF(COUNTIF(H$2:H1786,H1786)&gt;VLOOKUP(H1786,LC,2,FALSE),H1786+1,H1786),"")</f>
        <v/>
      </c>
      <c r="I1787" s="265" t="str">
        <f ca="1">IFERROR(VLOOKUP(H1787,IF(H1787=H1786,INDIRECT("JournalEntry!"&amp;JournalEntry!D$2214&amp;I1786+1&amp;JournalEntry!L$2214),INDIRECT("JournalEntry!"&amp;JournalEntry!C$2214)),2,FALSE),"")</f>
        <v/>
      </c>
      <c r="J1787" s="191" t="str">
        <f t="shared" ca="1" si="196"/>
        <v/>
      </c>
    </row>
    <row r="1788" spans="1:10">
      <c r="A1788" s="205" t="str">
        <f t="shared" ca="1" si="197"/>
        <v/>
      </c>
      <c r="B1788" s="203" t="str">
        <f t="shared" ca="1" si="198"/>
        <v/>
      </c>
      <c r="C1788" s="192" t="str">
        <f t="shared" ca="1" si="199"/>
        <v/>
      </c>
      <c r="D1788" s="192" t="str">
        <f t="shared" ca="1" si="200"/>
        <v/>
      </c>
      <c r="E1788" s="192" t="str">
        <f t="shared" ca="1" si="201"/>
        <v/>
      </c>
      <c r="F1788" s="193" t="str">
        <f t="shared" ca="1" si="202"/>
        <v/>
      </c>
      <c r="G1788" s="80" t="str">
        <f ca="1">IFERROR(IF(AND(ABS(SUMIFS(D$2:D1788,J$2:J1788,J1788)-SUMIFS(E$2:E1788,J$2:J1788,J1788)+VLOOKUP(J1788,Master!B$1:F$101,5,FALSE))&gt;1000,CD&lt;&gt;PD),"XXXXX",IFERROR(SUMIFS(D$2:D1788,J$2:J1788,J1788)-SUMIFS(E$2:E1788,J$2:J1788,J1788)+VLOOKUP(J1788,Master!B$1:F$101,5,FALSE),IF(H1788&gt;EOF,"","Balance"))),IF(H1788&gt;EOF,"","Balance"))</f>
        <v/>
      </c>
      <c r="H1788" s="265" t="str">
        <f ca="1">IFERROR(IF(COUNTIF(H$2:H1787,H1787)&gt;VLOOKUP(H1787,LC,2,FALSE),H1787+1,H1787),"")</f>
        <v/>
      </c>
      <c r="I1788" s="265" t="str">
        <f ca="1">IFERROR(VLOOKUP(H1788,IF(H1788=H1787,INDIRECT("JournalEntry!"&amp;JournalEntry!D$2214&amp;I1787+1&amp;JournalEntry!L$2214),INDIRECT("JournalEntry!"&amp;JournalEntry!C$2214)),2,FALSE),"")</f>
        <v/>
      </c>
      <c r="J1788" s="191" t="str">
        <f t="shared" ca="1" si="196"/>
        <v/>
      </c>
    </row>
    <row r="1789" spans="1:10">
      <c r="A1789" s="205" t="str">
        <f t="shared" ca="1" si="197"/>
        <v/>
      </c>
      <c r="B1789" s="203" t="str">
        <f t="shared" ca="1" si="198"/>
        <v/>
      </c>
      <c r="C1789" s="192" t="str">
        <f t="shared" ca="1" si="199"/>
        <v/>
      </c>
      <c r="D1789" s="192" t="str">
        <f t="shared" ca="1" si="200"/>
        <v/>
      </c>
      <c r="E1789" s="192" t="str">
        <f t="shared" ca="1" si="201"/>
        <v/>
      </c>
      <c r="F1789" s="193" t="str">
        <f t="shared" ca="1" si="202"/>
        <v/>
      </c>
      <c r="G1789" s="80" t="str">
        <f ca="1">IFERROR(IF(AND(ABS(SUMIFS(D$2:D1789,J$2:J1789,J1789)-SUMIFS(E$2:E1789,J$2:J1789,J1789)+VLOOKUP(J1789,Master!B$1:F$101,5,FALSE))&gt;1000,CD&lt;&gt;PD),"XXXXX",IFERROR(SUMIFS(D$2:D1789,J$2:J1789,J1789)-SUMIFS(E$2:E1789,J$2:J1789,J1789)+VLOOKUP(J1789,Master!B$1:F$101,5,FALSE),IF(H1789&gt;EOF,"","Balance"))),IF(H1789&gt;EOF,"","Balance"))</f>
        <v/>
      </c>
      <c r="H1789" s="265" t="str">
        <f ca="1">IFERROR(IF(COUNTIF(H$2:H1788,H1788)&gt;VLOOKUP(H1788,LC,2,FALSE),H1788+1,H1788),"")</f>
        <v/>
      </c>
      <c r="I1789" s="265" t="str">
        <f ca="1">IFERROR(VLOOKUP(H1789,IF(H1789=H1788,INDIRECT("JournalEntry!"&amp;JournalEntry!D$2214&amp;I1788+1&amp;JournalEntry!L$2214),INDIRECT("JournalEntry!"&amp;JournalEntry!C$2214)),2,FALSE),"")</f>
        <v/>
      </c>
      <c r="J1789" s="191" t="str">
        <f t="shared" ca="1" si="196"/>
        <v/>
      </c>
    </row>
    <row r="1790" spans="1:10">
      <c r="A1790" s="205" t="str">
        <f t="shared" ca="1" si="197"/>
        <v/>
      </c>
      <c r="B1790" s="203" t="str">
        <f t="shared" ca="1" si="198"/>
        <v/>
      </c>
      <c r="C1790" s="192" t="str">
        <f t="shared" ca="1" si="199"/>
        <v/>
      </c>
      <c r="D1790" s="192" t="str">
        <f t="shared" ca="1" si="200"/>
        <v/>
      </c>
      <c r="E1790" s="192" t="str">
        <f t="shared" ca="1" si="201"/>
        <v/>
      </c>
      <c r="F1790" s="193" t="str">
        <f t="shared" ca="1" si="202"/>
        <v/>
      </c>
      <c r="G1790" s="80" t="str">
        <f ca="1">IFERROR(IF(AND(ABS(SUMIFS(D$2:D1790,J$2:J1790,J1790)-SUMIFS(E$2:E1790,J$2:J1790,J1790)+VLOOKUP(J1790,Master!B$1:F$101,5,FALSE))&gt;1000,CD&lt;&gt;PD),"XXXXX",IFERROR(SUMIFS(D$2:D1790,J$2:J1790,J1790)-SUMIFS(E$2:E1790,J$2:J1790,J1790)+VLOOKUP(J1790,Master!B$1:F$101,5,FALSE),IF(H1790&gt;EOF,"","Balance"))),IF(H1790&gt;EOF,"","Balance"))</f>
        <v/>
      </c>
      <c r="H1790" s="265" t="str">
        <f ca="1">IFERROR(IF(COUNTIF(H$2:H1789,H1789)&gt;VLOOKUP(H1789,LC,2,FALSE),H1789+1,H1789),"")</f>
        <v/>
      </c>
      <c r="I1790" s="265" t="str">
        <f ca="1">IFERROR(VLOOKUP(H1790,IF(H1790=H1789,INDIRECT("JournalEntry!"&amp;JournalEntry!D$2214&amp;I1789+1&amp;JournalEntry!L$2214),INDIRECT("JournalEntry!"&amp;JournalEntry!C$2214)),2,FALSE),"")</f>
        <v/>
      </c>
      <c r="J1790" s="191" t="str">
        <f t="shared" ca="1" si="196"/>
        <v/>
      </c>
    </row>
    <row r="1791" spans="1:10">
      <c r="A1791" s="205" t="str">
        <f t="shared" ca="1" si="197"/>
        <v/>
      </c>
      <c r="B1791" s="203" t="str">
        <f t="shared" ca="1" si="198"/>
        <v/>
      </c>
      <c r="C1791" s="192" t="str">
        <f t="shared" ca="1" si="199"/>
        <v/>
      </c>
      <c r="D1791" s="192" t="str">
        <f t="shared" ca="1" si="200"/>
        <v/>
      </c>
      <c r="E1791" s="192" t="str">
        <f t="shared" ca="1" si="201"/>
        <v/>
      </c>
      <c r="F1791" s="193" t="str">
        <f t="shared" ca="1" si="202"/>
        <v/>
      </c>
      <c r="G1791" s="80" t="str">
        <f ca="1">IFERROR(IF(AND(ABS(SUMIFS(D$2:D1791,J$2:J1791,J1791)-SUMIFS(E$2:E1791,J$2:J1791,J1791)+VLOOKUP(J1791,Master!B$1:F$101,5,FALSE))&gt;1000,CD&lt;&gt;PD),"XXXXX",IFERROR(SUMIFS(D$2:D1791,J$2:J1791,J1791)-SUMIFS(E$2:E1791,J$2:J1791,J1791)+VLOOKUP(J1791,Master!B$1:F$101,5,FALSE),IF(H1791&gt;EOF,"","Balance"))),IF(H1791&gt;EOF,"","Balance"))</f>
        <v/>
      </c>
      <c r="H1791" s="265" t="str">
        <f ca="1">IFERROR(IF(COUNTIF(H$2:H1790,H1790)&gt;VLOOKUP(H1790,LC,2,FALSE),H1790+1,H1790),"")</f>
        <v/>
      </c>
      <c r="I1791" s="265" t="str">
        <f ca="1">IFERROR(VLOOKUP(H1791,IF(H1791=H1790,INDIRECT("JournalEntry!"&amp;JournalEntry!D$2214&amp;I1790+1&amp;JournalEntry!L$2214),INDIRECT("JournalEntry!"&amp;JournalEntry!C$2214)),2,FALSE),"")</f>
        <v/>
      </c>
      <c r="J1791" s="191" t="str">
        <f t="shared" ca="1" si="196"/>
        <v/>
      </c>
    </row>
    <row r="1792" spans="1:10">
      <c r="A1792" s="205" t="str">
        <f t="shared" ca="1" si="197"/>
        <v/>
      </c>
      <c r="B1792" s="203" t="str">
        <f t="shared" ca="1" si="198"/>
        <v/>
      </c>
      <c r="C1792" s="192" t="str">
        <f t="shared" ca="1" si="199"/>
        <v/>
      </c>
      <c r="D1792" s="192" t="str">
        <f t="shared" ca="1" si="200"/>
        <v/>
      </c>
      <c r="E1792" s="192" t="str">
        <f t="shared" ca="1" si="201"/>
        <v/>
      </c>
      <c r="F1792" s="193" t="str">
        <f t="shared" ca="1" si="202"/>
        <v/>
      </c>
      <c r="G1792" s="80" t="str">
        <f ca="1">IFERROR(IF(AND(ABS(SUMIFS(D$2:D1792,J$2:J1792,J1792)-SUMIFS(E$2:E1792,J$2:J1792,J1792)+VLOOKUP(J1792,Master!B$1:F$101,5,FALSE))&gt;1000,CD&lt;&gt;PD),"XXXXX",IFERROR(SUMIFS(D$2:D1792,J$2:J1792,J1792)-SUMIFS(E$2:E1792,J$2:J1792,J1792)+VLOOKUP(J1792,Master!B$1:F$101,5,FALSE),IF(H1792&gt;EOF,"","Balance"))),IF(H1792&gt;EOF,"","Balance"))</f>
        <v/>
      </c>
      <c r="H1792" s="265" t="str">
        <f ca="1">IFERROR(IF(COUNTIF(H$2:H1791,H1791)&gt;VLOOKUP(H1791,LC,2,FALSE),H1791+1,H1791),"")</f>
        <v/>
      </c>
      <c r="I1792" s="265" t="str">
        <f ca="1">IFERROR(VLOOKUP(H1792,IF(H1792=H1791,INDIRECT("JournalEntry!"&amp;JournalEntry!D$2214&amp;I1791+1&amp;JournalEntry!L$2214),INDIRECT("JournalEntry!"&amp;JournalEntry!C$2214)),2,FALSE),"")</f>
        <v/>
      </c>
      <c r="J1792" s="191" t="str">
        <f t="shared" ca="1" si="196"/>
        <v/>
      </c>
    </row>
    <row r="1793" spans="1:10">
      <c r="A1793" s="205" t="str">
        <f t="shared" ca="1" si="197"/>
        <v/>
      </c>
      <c r="B1793" s="203" t="str">
        <f t="shared" ca="1" si="198"/>
        <v/>
      </c>
      <c r="C1793" s="192" t="str">
        <f t="shared" ca="1" si="199"/>
        <v/>
      </c>
      <c r="D1793" s="192" t="str">
        <f t="shared" ca="1" si="200"/>
        <v/>
      </c>
      <c r="E1793" s="192" t="str">
        <f t="shared" ca="1" si="201"/>
        <v/>
      </c>
      <c r="F1793" s="193" t="str">
        <f t="shared" ca="1" si="202"/>
        <v/>
      </c>
      <c r="G1793" s="80" t="str">
        <f ca="1">IFERROR(IF(AND(ABS(SUMIFS(D$2:D1793,J$2:J1793,J1793)-SUMIFS(E$2:E1793,J$2:J1793,J1793)+VLOOKUP(J1793,Master!B$1:F$101,5,FALSE))&gt;1000,CD&lt;&gt;PD),"XXXXX",IFERROR(SUMIFS(D$2:D1793,J$2:J1793,J1793)-SUMIFS(E$2:E1793,J$2:J1793,J1793)+VLOOKUP(J1793,Master!B$1:F$101,5,FALSE),IF(H1793&gt;EOF,"","Balance"))),IF(H1793&gt;EOF,"","Balance"))</f>
        <v/>
      </c>
      <c r="H1793" s="265" t="str">
        <f ca="1">IFERROR(IF(COUNTIF(H$2:H1792,H1792)&gt;VLOOKUP(H1792,LC,2,FALSE),H1792+1,H1792),"")</f>
        <v/>
      </c>
      <c r="I1793" s="265" t="str">
        <f ca="1">IFERROR(VLOOKUP(H1793,IF(H1793=H1792,INDIRECT("JournalEntry!"&amp;JournalEntry!D$2214&amp;I1792+1&amp;JournalEntry!L$2214),INDIRECT("JournalEntry!"&amp;JournalEntry!C$2214)),2,FALSE),"")</f>
        <v/>
      </c>
      <c r="J1793" s="191" t="str">
        <f t="shared" ca="1" si="196"/>
        <v/>
      </c>
    </row>
    <row r="1794" spans="1:10">
      <c r="A1794" s="205" t="str">
        <f t="shared" ca="1" si="197"/>
        <v/>
      </c>
      <c r="B1794" s="203" t="str">
        <f t="shared" ca="1" si="198"/>
        <v/>
      </c>
      <c r="C1794" s="192" t="str">
        <f t="shared" ca="1" si="199"/>
        <v/>
      </c>
      <c r="D1794" s="192" t="str">
        <f t="shared" ca="1" si="200"/>
        <v/>
      </c>
      <c r="E1794" s="192" t="str">
        <f t="shared" ca="1" si="201"/>
        <v/>
      </c>
      <c r="F1794" s="193" t="str">
        <f t="shared" ca="1" si="202"/>
        <v/>
      </c>
      <c r="G1794" s="80" t="str">
        <f ca="1">IFERROR(IF(AND(ABS(SUMIFS(D$2:D1794,J$2:J1794,J1794)-SUMIFS(E$2:E1794,J$2:J1794,J1794)+VLOOKUP(J1794,Master!B$1:F$101,5,FALSE))&gt;1000,CD&lt;&gt;PD),"XXXXX",IFERROR(SUMIFS(D$2:D1794,J$2:J1794,J1794)-SUMIFS(E$2:E1794,J$2:J1794,J1794)+VLOOKUP(J1794,Master!B$1:F$101,5,FALSE),IF(H1794&gt;EOF,"","Balance"))),IF(H1794&gt;EOF,"","Balance"))</f>
        <v/>
      </c>
      <c r="H1794" s="265" t="str">
        <f ca="1">IFERROR(IF(COUNTIF(H$2:H1793,H1793)&gt;VLOOKUP(H1793,LC,2,FALSE),H1793+1,H1793),"")</f>
        <v/>
      </c>
      <c r="I1794" s="265" t="str">
        <f ca="1">IFERROR(VLOOKUP(H1794,IF(H1794=H1793,INDIRECT("JournalEntry!"&amp;JournalEntry!D$2214&amp;I1793+1&amp;JournalEntry!L$2214),INDIRECT("JournalEntry!"&amp;JournalEntry!C$2214)),2,FALSE),"")</f>
        <v/>
      </c>
      <c r="J1794" s="191" t="str">
        <f t="shared" ref="J1794:J1857" ca="1" si="203">IFERROR(INDIRECT("JournalEntry!c"&amp;I1794),IF(H1794&gt;EOF,"","Ledger"))</f>
        <v/>
      </c>
    </row>
    <row r="1795" spans="1:10">
      <c r="A1795" s="205" t="str">
        <f t="shared" ca="1" si="197"/>
        <v/>
      </c>
      <c r="B1795" s="203" t="str">
        <f t="shared" ca="1" si="198"/>
        <v/>
      </c>
      <c r="C1795" s="192" t="str">
        <f t="shared" ca="1" si="199"/>
        <v/>
      </c>
      <c r="D1795" s="192" t="str">
        <f t="shared" ca="1" si="200"/>
        <v/>
      </c>
      <c r="E1795" s="192" t="str">
        <f t="shared" ca="1" si="201"/>
        <v/>
      </c>
      <c r="F1795" s="193" t="str">
        <f t="shared" ca="1" si="202"/>
        <v/>
      </c>
      <c r="G1795" s="80" t="str">
        <f ca="1">IFERROR(IF(AND(ABS(SUMIFS(D$2:D1795,J$2:J1795,J1795)-SUMIFS(E$2:E1795,J$2:J1795,J1795)+VLOOKUP(J1795,Master!B$1:F$101,5,FALSE))&gt;1000,CD&lt;&gt;PD),"XXXXX",IFERROR(SUMIFS(D$2:D1795,J$2:J1795,J1795)-SUMIFS(E$2:E1795,J$2:J1795,J1795)+VLOOKUP(J1795,Master!B$1:F$101,5,FALSE),IF(H1795&gt;EOF,"","Balance"))),IF(H1795&gt;EOF,"","Balance"))</f>
        <v/>
      </c>
      <c r="H1795" s="265" t="str">
        <f ca="1">IFERROR(IF(COUNTIF(H$2:H1794,H1794)&gt;VLOOKUP(H1794,LC,2,FALSE),H1794+1,H1794),"")</f>
        <v/>
      </c>
      <c r="I1795" s="265" t="str">
        <f ca="1">IFERROR(VLOOKUP(H1795,IF(H1795=H1794,INDIRECT("JournalEntry!"&amp;JournalEntry!D$2214&amp;I1794+1&amp;JournalEntry!L$2214),INDIRECT("JournalEntry!"&amp;JournalEntry!C$2214)),2,FALSE),"")</f>
        <v/>
      </c>
      <c r="J1795" s="191" t="str">
        <f t="shared" ca="1" si="203"/>
        <v/>
      </c>
    </row>
    <row r="1796" spans="1:10">
      <c r="A1796" s="205" t="str">
        <f t="shared" ca="1" si="197"/>
        <v/>
      </c>
      <c r="B1796" s="203" t="str">
        <f t="shared" ca="1" si="198"/>
        <v/>
      </c>
      <c r="C1796" s="192" t="str">
        <f t="shared" ca="1" si="199"/>
        <v/>
      </c>
      <c r="D1796" s="192" t="str">
        <f t="shared" ca="1" si="200"/>
        <v/>
      </c>
      <c r="E1796" s="192" t="str">
        <f t="shared" ca="1" si="201"/>
        <v/>
      </c>
      <c r="F1796" s="193" t="str">
        <f t="shared" ca="1" si="202"/>
        <v/>
      </c>
      <c r="G1796" s="80" t="str">
        <f ca="1">IFERROR(IF(AND(ABS(SUMIFS(D$2:D1796,J$2:J1796,J1796)-SUMIFS(E$2:E1796,J$2:J1796,J1796)+VLOOKUP(J1796,Master!B$1:F$101,5,FALSE))&gt;1000,CD&lt;&gt;PD),"XXXXX",IFERROR(SUMIFS(D$2:D1796,J$2:J1796,J1796)-SUMIFS(E$2:E1796,J$2:J1796,J1796)+VLOOKUP(J1796,Master!B$1:F$101,5,FALSE),IF(H1796&gt;EOF,"","Balance"))),IF(H1796&gt;EOF,"","Balance"))</f>
        <v/>
      </c>
      <c r="H1796" s="265" t="str">
        <f ca="1">IFERROR(IF(COUNTIF(H$2:H1795,H1795)&gt;VLOOKUP(H1795,LC,2,FALSE),H1795+1,H1795),"")</f>
        <v/>
      </c>
      <c r="I1796" s="265" t="str">
        <f ca="1">IFERROR(VLOOKUP(H1796,IF(H1796=H1795,INDIRECT("JournalEntry!"&amp;JournalEntry!D$2214&amp;I1795+1&amp;JournalEntry!L$2214),INDIRECT("JournalEntry!"&amp;JournalEntry!C$2214)),2,FALSE),"")</f>
        <v/>
      </c>
      <c r="J1796" s="191" t="str">
        <f t="shared" ca="1" si="203"/>
        <v/>
      </c>
    </row>
    <row r="1797" spans="1:10">
      <c r="A1797" s="205" t="str">
        <f t="shared" ca="1" si="197"/>
        <v/>
      </c>
      <c r="B1797" s="203" t="str">
        <f t="shared" ca="1" si="198"/>
        <v/>
      </c>
      <c r="C1797" s="192" t="str">
        <f t="shared" ca="1" si="199"/>
        <v/>
      </c>
      <c r="D1797" s="192" t="str">
        <f t="shared" ca="1" si="200"/>
        <v/>
      </c>
      <c r="E1797" s="192" t="str">
        <f t="shared" ca="1" si="201"/>
        <v/>
      </c>
      <c r="F1797" s="193" t="str">
        <f t="shared" ca="1" si="202"/>
        <v/>
      </c>
      <c r="G1797" s="80" t="str">
        <f ca="1">IFERROR(IF(AND(ABS(SUMIFS(D$2:D1797,J$2:J1797,J1797)-SUMIFS(E$2:E1797,J$2:J1797,J1797)+VLOOKUP(J1797,Master!B$1:F$101,5,FALSE))&gt;1000,CD&lt;&gt;PD),"XXXXX",IFERROR(SUMIFS(D$2:D1797,J$2:J1797,J1797)-SUMIFS(E$2:E1797,J$2:J1797,J1797)+VLOOKUP(J1797,Master!B$1:F$101,5,FALSE),IF(H1797&gt;EOF,"","Balance"))),IF(H1797&gt;EOF,"","Balance"))</f>
        <v/>
      </c>
      <c r="H1797" s="265" t="str">
        <f ca="1">IFERROR(IF(COUNTIF(H$2:H1796,H1796)&gt;VLOOKUP(H1796,LC,2,FALSE),H1796+1,H1796),"")</f>
        <v/>
      </c>
      <c r="I1797" s="265" t="str">
        <f ca="1">IFERROR(VLOOKUP(H1797,IF(H1797=H1796,INDIRECT("JournalEntry!"&amp;JournalEntry!D$2214&amp;I1796+1&amp;JournalEntry!L$2214),INDIRECT("JournalEntry!"&amp;JournalEntry!C$2214)),2,FALSE),"")</f>
        <v/>
      </c>
      <c r="J1797" s="191" t="str">
        <f t="shared" ca="1" si="203"/>
        <v/>
      </c>
    </row>
    <row r="1798" spans="1:10">
      <c r="A1798" s="205" t="str">
        <f t="shared" ca="1" si="197"/>
        <v/>
      </c>
      <c r="B1798" s="203" t="str">
        <f t="shared" ca="1" si="198"/>
        <v/>
      </c>
      <c r="C1798" s="192" t="str">
        <f t="shared" ca="1" si="199"/>
        <v/>
      </c>
      <c r="D1798" s="192" t="str">
        <f t="shared" ca="1" si="200"/>
        <v/>
      </c>
      <c r="E1798" s="192" t="str">
        <f t="shared" ca="1" si="201"/>
        <v/>
      </c>
      <c r="F1798" s="193" t="str">
        <f t="shared" ca="1" si="202"/>
        <v/>
      </c>
      <c r="G1798" s="80" t="str">
        <f ca="1">IFERROR(IF(AND(ABS(SUMIFS(D$2:D1798,J$2:J1798,J1798)-SUMIFS(E$2:E1798,J$2:J1798,J1798)+VLOOKUP(J1798,Master!B$1:F$101,5,FALSE))&gt;1000,CD&lt;&gt;PD),"XXXXX",IFERROR(SUMIFS(D$2:D1798,J$2:J1798,J1798)-SUMIFS(E$2:E1798,J$2:J1798,J1798)+VLOOKUP(J1798,Master!B$1:F$101,5,FALSE),IF(H1798&gt;EOF,"","Balance"))),IF(H1798&gt;EOF,"","Balance"))</f>
        <v/>
      </c>
      <c r="H1798" s="265" t="str">
        <f ca="1">IFERROR(IF(COUNTIF(H$2:H1797,H1797)&gt;VLOOKUP(H1797,LC,2,FALSE),H1797+1,H1797),"")</f>
        <v/>
      </c>
      <c r="I1798" s="265" t="str">
        <f ca="1">IFERROR(VLOOKUP(H1798,IF(H1798=H1797,INDIRECT("JournalEntry!"&amp;JournalEntry!D$2214&amp;I1797+1&amp;JournalEntry!L$2214),INDIRECT("JournalEntry!"&amp;JournalEntry!C$2214)),2,FALSE),"")</f>
        <v/>
      </c>
      <c r="J1798" s="191" t="str">
        <f t="shared" ca="1" si="203"/>
        <v/>
      </c>
    </row>
    <row r="1799" spans="1:10">
      <c r="A1799" s="205" t="str">
        <f t="shared" ca="1" si="197"/>
        <v/>
      </c>
      <c r="B1799" s="203" t="str">
        <f t="shared" ca="1" si="198"/>
        <v/>
      </c>
      <c r="C1799" s="192" t="str">
        <f t="shared" ca="1" si="199"/>
        <v/>
      </c>
      <c r="D1799" s="192" t="str">
        <f t="shared" ca="1" si="200"/>
        <v/>
      </c>
      <c r="E1799" s="192" t="str">
        <f t="shared" ca="1" si="201"/>
        <v/>
      </c>
      <c r="F1799" s="193" t="str">
        <f t="shared" ca="1" si="202"/>
        <v/>
      </c>
      <c r="G1799" s="80" t="str">
        <f ca="1">IFERROR(IF(AND(ABS(SUMIFS(D$2:D1799,J$2:J1799,J1799)-SUMIFS(E$2:E1799,J$2:J1799,J1799)+VLOOKUP(J1799,Master!B$1:F$101,5,FALSE))&gt;1000,CD&lt;&gt;PD),"XXXXX",IFERROR(SUMIFS(D$2:D1799,J$2:J1799,J1799)-SUMIFS(E$2:E1799,J$2:J1799,J1799)+VLOOKUP(J1799,Master!B$1:F$101,5,FALSE),IF(H1799&gt;EOF,"","Balance"))),IF(H1799&gt;EOF,"","Balance"))</f>
        <v/>
      </c>
      <c r="H1799" s="265" t="str">
        <f ca="1">IFERROR(IF(COUNTIF(H$2:H1798,H1798)&gt;VLOOKUP(H1798,LC,2,FALSE),H1798+1,H1798),"")</f>
        <v/>
      </c>
      <c r="I1799" s="265" t="str">
        <f ca="1">IFERROR(VLOOKUP(H1799,IF(H1799=H1798,INDIRECT("JournalEntry!"&amp;JournalEntry!D$2214&amp;I1798+1&amp;JournalEntry!L$2214),INDIRECT("JournalEntry!"&amp;JournalEntry!C$2214)),2,FALSE),"")</f>
        <v/>
      </c>
      <c r="J1799" s="191" t="str">
        <f t="shared" ca="1" si="203"/>
        <v/>
      </c>
    </row>
    <row r="1800" spans="1:10">
      <c r="A1800" s="205" t="str">
        <f t="shared" ca="1" si="197"/>
        <v/>
      </c>
      <c r="B1800" s="203" t="str">
        <f t="shared" ca="1" si="198"/>
        <v/>
      </c>
      <c r="C1800" s="192" t="str">
        <f t="shared" ca="1" si="199"/>
        <v/>
      </c>
      <c r="D1800" s="192" t="str">
        <f t="shared" ca="1" si="200"/>
        <v/>
      </c>
      <c r="E1800" s="192" t="str">
        <f t="shared" ca="1" si="201"/>
        <v/>
      </c>
      <c r="F1800" s="193" t="str">
        <f t="shared" ca="1" si="202"/>
        <v/>
      </c>
      <c r="G1800" s="80" t="str">
        <f ca="1">IFERROR(IF(AND(ABS(SUMIFS(D$2:D1800,J$2:J1800,J1800)-SUMIFS(E$2:E1800,J$2:J1800,J1800)+VLOOKUP(J1800,Master!B$1:F$101,5,FALSE))&gt;1000,CD&lt;&gt;PD),"XXXXX",IFERROR(SUMIFS(D$2:D1800,J$2:J1800,J1800)-SUMIFS(E$2:E1800,J$2:J1800,J1800)+VLOOKUP(J1800,Master!B$1:F$101,5,FALSE),IF(H1800&gt;EOF,"","Balance"))),IF(H1800&gt;EOF,"","Balance"))</f>
        <v/>
      </c>
      <c r="H1800" s="265" t="str">
        <f ca="1">IFERROR(IF(COUNTIF(H$2:H1799,H1799)&gt;VLOOKUP(H1799,LC,2,FALSE),H1799+1,H1799),"")</f>
        <v/>
      </c>
      <c r="I1800" s="265" t="str">
        <f ca="1">IFERROR(VLOOKUP(H1800,IF(H1800=H1799,INDIRECT("JournalEntry!"&amp;JournalEntry!D$2214&amp;I1799+1&amp;JournalEntry!L$2214),INDIRECT("JournalEntry!"&amp;JournalEntry!C$2214)),2,FALSE),"")</f>
        <v/>
      </c>
      <c r="J1800" s="191" t="str">
        <f t="shared" ca="1" si="203"/>
        <v/>
      </c>
    </row>
    <row r="1801" spans="1:10">
      <c r="A1801" s="205" t="str">
        <f t="shared" ca="1" si="197"/>
        <v/>
      </c>
      <c r="B1801" s="203" t="str">
        <f t="shared" ca="1" si="198"/>
        <v/>
      </c>
      <c r="C1801" s="192" t="str">
        <f t="shared" ca="1" si="199"/>
        <v/>
      </c>
      <c r="D1801" s="192" t="str">
        <f t="shared" ca="1" si="200"/>
        <v/>
      </c>
      <c r="E1801" s="192" t="str">
        <f t="shared" ca="1" si="201"/>
        <v/>
      </c>
      <c r="F1801" s="193" t="str">
        <f t="shared" ca="1" si="202"/>
        <v/>
      </c>
      <c r="G1801" s="80" t="str">
        <f ca="1">IFERROR(IF(AND(ABS(SUMIFS(D$2:D1801,J$2:J1801,J1801)-SUMIFS(E$2:E1801,J$2:J1801,J1801)+VLOOKUP(J1801,Master!B$1:F$101,5,FALSE))&gt;1000,CD&lt;&gt;PD),"XXXXX",IFERROR(SUMIFS(D$2:D1801,J$2:J1801,J1801)-SUMIFS(E$2:E1801,J$2:J1801,J1801)+VLOOKUP(J1801,Master!B$1:F$101,5,FALSE),IF(H1801&gt;EOF,"","Balance"))),IF(H1801&gt;EOF,"","Balance"))</f>
        <v/>
      </c>
      <c r="H1801" s="265" t="str">
        <f ca="1">IFERROR(IF(COUNTIF(H$2:H1800,H1800)&gt;VLOOKUP(H1800,LC,2,FALSE),H1800+1,H1800),"")</f>
        <v/>
      </c>
      <c r="I1801" s="265" t="str">
        <f ca="1">IFERROR(VLOOKUP(H1801,IF(H1801=H1800,INDIRECT("JournalEntry!"&amp;JournalEntry!D$2214&amp;I1800+1&amp;JournalEntry!L$2214),INDIRECT("JournalEntry!"&amp;JournalEntry!C$2214)),2,FALSE),"")</f>
        <v/>
      </c>
      <c r="J1801" s="191" t="str">
        <f t="shared" ca="1" si="203"/>
        <v/>
      </c>
    </row>
    <row r="1802" spans="1:10">
      <c r="A1802" s="205" t="str">
        <f t="shared" ca="1" si="197"/>
        <v/>
      </c>
      <c r="B1802" s="203" t="str">
        <f t="shared" ca="1" si="198"/>
        <v/>
      </c>
      <c r="C1802" s="192" t="str">
        <f t="shared" ca="1" si="199"/>
        <v/>
      </c>
      <c r="D1802" s="192" t="str">
        <f t="shared" ca="1" si="200"/>
        <v/>
      </c>
      <c r="E1802" s="192" t="str">
        <f t="shared" ca="1" si="201"/>
        <v/>
      </c>
      <c r="F1802" s="193" t="str">
        <f t="shared" ca="1" si="202"/>
        <v/>
      </c>
      <c r="G1802" s="80" t="str">
        <f ca="1">IFERROR(IF(AND(ABS(SUMIFS(D$2:D1802,J$2:J1802,J1802)-SUMIFS(E$2:E1802,J$2:J1802,J1802)+VLOOKUP(J1802,Master!B$1:F$101,5,FALSE))&gt;1000,CD&lt;&gt;PD),"XXXXX",IFERROR(SUMIFS(D$2:D1802,J$2:J1802,J1802)-SUMIFS(E$2:E1802,J$2:J1802,J1802)+VLOOKUP(J1802,Master!B$1:F$101,5,FALSE),IF(H1802&gt;EOF,"","Balance"))),IF(H1802&gt;EOF,"","Balance"))</f>
        <v/>
      </c>
      <c r="H1802" s="265" t="str">
        <f ca="1">IFERROR(IF(COUNTIF(H$2:H1801,H1801)&gt;VLOOKUP(H1801,LC,2,FALSE),H1801+1,H1801),"")</f>
        <v/>
      </c>
      <c r="I1802" s="265" t="str">
        <f ca="1">IFERROR(VLOOKUP(H1802,IF(H1802=H1801,INDIRECT("JournalEntry!"&amp;JournalEntry!D$2214&amp;I1801+1&amp;JournalEntry!L$2214),INDIRECT("JournalEntry!"&amp;JournalEntry!C$2214)),2,FALSE),"")</f>
        <v/>
      </c>
      <c r="J1802" s="191" t="str">
        <f t="shared" ca="1" si="203"/>
        <v/>
      </c>
    </row>
    <row r="1803" spans="1:10">
      <c r="A1803" s="205" t="str">
        <f t="shared" ca="1" si="197"/>
        <v/>
      </c>
      <c r="B1803" s="203" t="str">
        <f t="shared" ca="1" si="198"/>
        <v/>
      </c>
      <c r="C1803" s="192" t="str">
        <f t="shared" ca="1" si="199"/>
        <v/>
      </c>
      <c r="D1803" s="192" t="str">
        <f t="shared" ca="1" si="200"/>
        <v/>
      </c>
      <c r="E1803" s="192" t="str">
        <f t="shared" ca="1" si="201"/>
        <v/>
      </c>
      <c r="F1803" s="193" t="str">
        <f t="shared" ca="1" si="202"/>
        <v/>
      </c>
      <c r="G1803" s="80" t="str">
        <f ca="1">IFERROR(IF(AND(ABS(SUMIFS(D$2:D1803,J$2:J1803,J1803)-SUMIFS(E$2:E1803,J$2:J1803,J1803)+VLOOKUP(J1803,Master!B$1:F$101,5,FALSE))&gt;1000,CD&lt;&gt;PD),"XXXXX",IFERROR(SUMIFS(D$2:D1803,J$2:J1803,J1803)-SUMIFS(E$2:E1803,J$2:J1803,J1803)+VLOOKUP(J1803,Master!B$1:F$101,5,FALSE),IF(H1803&gt;EOF,"","Balance"))),IF(H1803&gt;EOF,"","Balance"))</f>
        <v/>
      </c>
      <c r="H1803" s="265" t="str">
        <f ca="1">IFERROR(IF(COUNTIF(H$2:H1802,H1802)&gt;VLOOKUP(H1802,LC,2,FALSE),H1802+1,H1802),"")</f>
        <v/>
      </c>
      <c r="I1803" s="265" t="str">
        <f ca="1">IFERROR(VLOOKUP(H1803,IF(H1803=H1802,INDIRECT("JournalEntry!"&amp;JournalEntry!D$2214&amp;I1802+1&amp;JournalEntry!L$2214),INDIRECT("JournalEntry!"&amp;JournalEntry!C$2214)),2,FALSE),"")</f>
        <v/>
      </c>
      <c r="J1803" s="191" t="str">
        <f t="shared" ca="1" si="203"/>
        <v/>
      </c>
    </row>
    <row r="1804" spans="1:10">
      <c r="A1804" s="205" t="str">
        <f t="shared" ca="1" si="197"/>
        <v/>
      </c>
      <c r="B1804" s="203" t="str">
        <f t="shared" ca="1" si="198"/>
        <v/>
      </c>
      <c r="C1804" s="192" t="str">
        <f t="shared" ca="1" si="199"/>
        <v/>
      </c>
      <c r="D1804" s="192" t="str">
        <f t="shared" ca="1" si="200"/>
        <v/>
      </c>
      <c r="E1804" s="192" t="str">
        <f t="shared" ca="1" si="201"/>
        <v/>
      </c>
      <c r="F1804" s="193" t="str">
        <f t="shared" ca="1" si="202"/>
        <v/>
      </c>
      <c r="G1804" s="80" t="str">
        <f ca="1">IFERROR(IF(AND(ABS(SUMIFS(D$2:D1804,J$2:J1804,J1804)-SUMIFS(E$2:E1804,J$2:J1804,J1804)+VLOOKUP(J1804,Master!B$1:F$101,5,FALSE))&gt;1000,CD&lt;&gt;PD),"XXXXX",IFERROR(SUMIFS(D$2:D1804,J$2:J1804,J1804)-SUMIFS(E$2:E1804,J$2:J1804,J1804)+VLOOKUP(J1804,Master!B$1:F$101,5,FALSE),IF(H1804&gt;EOF,"","Balance"))),IF(H1804&gt;EOF,"","Balance"))</f>
        <v/>
      </c>
      <c r="H1804" s="265" t="str">
        <f ca="1">IFERROR(IF(COUNTIF(H$2:H1803,H1803)&gt;VLOOKUP(H1803,LC,2,FALSE),H1803+1,H1803),"")</f>
        <v/>
      </c>
      <c r="I1804" s="265" t="str">
        <f ca="1">IFERROR(VLOOKUP(H1804,IF(H1804=H1803,INDIRECT("JournalEntry!"&amp;JournalEntry!D$2214&amp;I1803+1&amp;JournalEntry!L$2214),INDIRECT("JournalEntry!"&amp;JournalEntry!C$2214)),2,FALSE),"")</f>
        <v/>
      </c>
      <c r="J1804" s="191" t="str">
        <f t="shared" ca="1" si="203"/>
        <v/>
      </c>
    </row>
    <row r="1805" spans="1:10">
      <c r="A1805" s="205" t="str">
        <f t="shared" ca="1" si="197"/>
        <v/>
      </c>
      <c r="B1805" s="203" t="str">
        <f t="shared" ca="1" si="198"/>
        <v/>
      </c>
      <c r="C1805" s="192" t="str">
        <f t="shared" ca="1" si="199"/>
        <v/>
      </c>
      <c r="D1805" s="192" t="str">
        <f t="shared" ca="1" si="200"/>
        <v/>
      </c>
      <c r="E1805" s="192" t="str">
        <f t="shared" ca="1" si="201"/>
        <v/>
      </c>
      <c r="F1805" s="193" t="str">
        <f t="shared" ca="1" si="202"/>
        <v/>
      </c>
      <c r="G1805" s="80" t="str">
        <f ca="1">IFERROR(IF(AND(ABS(SUMIFS(D$2:D1805,J$2:J1805,J1805)-SUMIFS(E$2:E1805,J$2:J1805,J1805)+VLOOKUP(J1805,Master!B$1:F$101,5,FALSE))&gt;1000,CD&lt;&gt;PD),"XXXXX",IFERROR(SUMIFS(D$2:D1805,J$2:J1805,J1805)-SUMIFS(E$2:E1805,J$2:J1805,J1805)+VLOOKUP(J1805,Master!B$1:F$101,5,FALSE),IF(H1805&gt;EOF,"","Balance"))),IF(H1805&gt;EOF,"","Balance"))</f>
        <v/>
      </c>
      <c r="H1805" s="265" t="str">
        <f ca="1">IFERROR(IF(COUNTIF(H$2:H1804,H1804)&gt;VLOOKUP(H1804,LC,2,FALSE),H1804+1,H1804),"")</f>
        <v/>
      </c>
      <c r="I1805" s="265" t="str">
        <f ca="1">IFERROR(VLOOKUP(H1805,IF(H1805=H1804,INDIRECT("JournalEntry!"&amp;JournalEntry!D$2214&amp;I1804+1&amp;JournalEntry!L$2214),INDIRECT("JournalEntry!"&amp;JournalEntry!C$2214)),2,FALSE),"")</f>
        <v/>
      </c>
      <c r="J1805" s="191" t="str">
        <f t="shared" ca="1" si="203"/>
        <v/>
      </c>
    </row>
    <row r="1806" spans="1:10">
      <c r="A1806" s="205" t="str">
        <f t="shared" ca="1" si="197"/>
        <v/>
      </c>
      <c r="B1806" s="203" t="str">
        <f t="shared" ca="1" si="198"/>
        <v/>
      </c>
      <c r="C1806" s="192" t="str">
        <f t="shared" ca="1" si="199"/>
        <v/>
      </c>
      <c r="D1806" s="192" t="str">
        <f t="shared" ca="1" si="200"/>
        <v/>
      </c>
      <c r="E1806" s="192" t="str">
        <f t="shared" ca="1" si="201"/>
        <v/>
      </c>
      <c r="F1806" s="193" t="str">
        <f t="shared" ca="1" si="202"/>
        <v/>
      </c>
      <c r="G1806" s="80" t="str">
        <f ca="1">IFERROR(IF(AND(ABS(SUMIFS(D$2:D1806,J$2:J1806,J1806)-SUMIFS(E$2:E1806,J$2:J1806,J1806)+VLOOKUP(J1806,Master!B$1:F$101,5,FALSE))&gt;1000,CD&lt;&gt;PD),"XXXXX",IFERROR(SUMIFS(D$2:D1806,J$2:J1806,J1806)-SUMIFS(E$2:E1806,J$2:J1806,J1806)+VLOOKUP(J1806,Master!B$1:F$101,5,FALSE),IF(H1806&gt;EOF,"","Balance"))),IF(H1806&gt;EOF,"","Balance"))</f>
        <v/>
      </c>
      <c r="H1806" s="265" t="str">
        <f ca="1">IFERROR(IF(COUNTIF(H$2:H1805,H1805)&gt;VLOOKUP(H1805,LC,2,FALSE),H1805+1,H1805),"")</f>
        <v/>
      </c>
      <c r="I1806" s="265" t="str">
        <f ca="1">IFERROR(VLOOKUP(H1806,IF(H1806=H1805,INDIRECT("JournalEntry!"&amp;JournalEntry!D$2214&amp;I1805+1&amp;JournalEntry!L$2214),INDIRECT("JournalEntry!"&amp;JournalEntry!C$2214)),2,FALSE),"")</f>
        <v/>
      </c>
      <c r="J1806" s="191" t="str">
        <f t="shared" ca="1" si="203"/>
        <v/>
      </c>
    </row>
    <row r="1807" spans="1:10">
      <c r="A1807" s="205" t="str">
        <f t="shared" ca="1" si="197"/>
        <v/>
      </c>
      <c r="B1807" s="203" t="str">
        <f t="shared" ca="1" si="198"/>
        <v/>
      </c>
      <c r="C1807" s="192" t="str">
        <f t="shared" ca="1" si="199"/>
        <v/>
      </c>
      <c r="D1807" s="192" t="str">
        <f t="shared" ca="1" si="200"/>
        <v/>
      </c>
      <c r="E1807" s="192" t="str">
        <f t="shared" ca="1" si="201"/>
        <v/>
      </c>
      <c r="F1807" s="193" t="str">
        <f t="shared" ca="1" si="202"/>
        <v/>
      </c>
      <c r="G1807" s="80" t="str">
        <f ca="1">IFERROR(IF(AND(ABS(SUMIFS(D$2:D1807,J$2:J1807,J1807)-SUMIFS(E$2:E1807,J$2:J1807,J1807)+VLOOKUP(J1807,Master!B$1:F$101,5,FALSE))&gt;1000,CD&lt;&gt;PD),"XXXXX",IFERROR(SUMIFS(D$2:D1807,J$2:J1807,J1807)-SUMIFS(E$2:E1807,J$2:J1807,J1807)+VLOOKUP(J1807,Master!B$1:F$101,5,FALSE),IF(H1807&gt;EOF,"","Balance"))),IF(H1807&gt;EOF,"","Balance"))</f>
        <v/>
      </c>
      <c r="H1807" s="265" t="str">
        <f ca="1">IFERROR(IF(COUNTIF(H$2:H1806,H1806)&gt;VLOOKUP(H1806,LC,2,FALSE),H1806+1,H1806),"")</f>
        <v/>
      </c>
      <c r="I1807" s="265" t="str">
        <f ca="1">IFERROR(VLOOKUP(H1807,IF(H1807=H1806,INDIRECT("JournalEntry!"&amp;JournalEntry!D$2214&amp;I1806+1&amp;JournalEntry!L$2214),INDIRECT("JournalEntry!"&amp;JournalEntry!C$2214)),2,FALSE),"")</f>
        <v/>
      </c>
      <c r="J1807" s="191" t="str">
        <f t="shared" ca="1" si="203"/>
        <v/>
      </c>
    </row>
    <row r="1808" spans="1:10">
      <c r="A1808" s="205" t="str">
        <f t="shared" ca="1" si="197"/>
        <v/>
      </c>
      <c r="B1808" s="203" t="str">
        <f t="shared" ca="1" si="198"/>
        <v/>
      </c>
      <c r="C1808" s="192" t="str">
        <f t="shared" ca="1" si="199"/>
        <v/>
      </c>
      <c r="D1808" s="192" t="str">
        <f t="shared" ca="1" si="200"/>
        <v/>
      </c>
      <c r="E1808" s="192" t="str">
        <f t="shared" ca="1" si="201"/>
        <v/>
      </c>
      <c r="F1808" s="193" t="str">
        <f t="shared" ca="1" si="202"/>
        <v/>
      </c>
      <c r="G1808" s="80" t="str">
        <f ca="1">IFERROR(IF(AND(ABS(SUMIFS(D$2:D1808,J$2:J1808,J1808)-SUMIFS(E$2:E1808,J$2:J1808,J1808)+VLOOKUP(J1808,Master!B$1:F$101,5,FALSE))&gt;1000,CD&lt;&gt;PD),"XXXXX",IFERROR(SUMIFS(D$2:D1808,J$2:J1808,J1808)-SUMIFS(E$2:E1808,J$2:J1808,J1808)+VLOOKUP(J1808,Master!B$1:F$101,5,FALSE),IF(H1808&gt;EOF,"","Balance"))),IF(H1808&gt;EOF,"","Balance"))</f>
        <v/>
      </c>
      <c r="H1808" s="265" t="str">
        <f ca="1">IFERROR(IF(COUNTIF(H$2:H1807,H1807)&gt;VLOOKUP(H1807,LC,2,FALSE),H1807+1,H1807),"")</f>
        <v/>
      </c>
      <c r="I1808" s="265" t="str">
        <f ca="1">IFERROR(VLOOKUP(H1808,IF(H1808=H1807,INDIRECT("JournalEntry!"&amp;JournalEntry!D$2214&amp;I1807+1&amp;JournalEntry!L$2214),INDIRECT("JournalEntry!"&amp;JournalEntry!C$2214)),2,FALSE),"")</f>
        <v/>
      </c>
      <c r="J1808" s="191" t="str">
        <f t="shared" ca="1" si="203"/>
        <v/>
      </c>
    </row>
    <row r="1809" spans="1:10">
      <c r="A1809" s="205" t="str">
        <f t="shared" ca="1" si="197"/>
        <v/>
      </c>
      <c r="B1809" s="203" t="str">
        <f t="shared" ca="1" si="198"/>
        <v/>
      </c>
      <c r="C1809" s="192" t="str">
        <f t="shared" ca="1" si="199"/>
        <v/>
      </c>
      <c r="D1809" s="192" t="str">
        <f t="shared" ca="1" si="200"/>
        <v/>
      </c>
      <c r="E1809" s="192" t="str">
        <f t="shared" ca="1" si="201"/>
        <v/>
      </c>
      <c r="F1809" s="193" t="str">
        <f t="shared" ca="1" si="202"/>
        <v/>
      </c>
      <c r="G1809" s="80" t="str">
        <f ca="1">IFERROR(IF(AND(ABS(SUMIFS(D$2:D1809,J$2:J1809,J1809)-SUMIFS(E$2:E1809,J$2:J1809,J1809)+VLOOKUP(J1809,Master!B$1:F$101,5,FALSE))&gt;1000,CD&lt;&gt;PD),"XXXXX",IFERROR(SUMIFS(D$2:D1809,J$2:J1809,J1809)-SUMIFS(E$2:E1809,J$2:J1809,J1809)+VLOOKUP(J1809,Master!B$1:F$101,5,FALSE),IF(H1809&gt;EOF,"","Balance"))),IF(H1809&gt;EOF,"","Balance"))</f>
        <v/>
      </c>
      <c r="H1809" s="265" t="str">
        <f ca="1">IFERROR(IF(COUNTIF(H$2:H1808,H1808)&gt;VLOOKUP(H1808,LC,2,FALSE),H1808+1,H1808),"")</f>
        <v/>
      </c>
      <c r="I1809" s="265" t="str">
        <f ca="1">IFERROR(VLOOKUP(H1809,IF(H1809=H1808,INDIRECT("JournalEntry!"&amp;JournalEntry!D$2214&amp;I1808+1&amp;JournalEntry!L$2214),INDIRECT("JournalEntry!"&amp;JournalEntry!C$2214)),2,FALSE),"")</f>
        <v/>
      </c>
      <c r="J1809" s="191" t="str">
        <f t="shared" ca="1" si="203"/>
        <v/>
      </c>
    </row>
    <row r="1810" spans="1:10">
      <c r="A1810" s="205" t="str">
        <f t="shared" ca="1" si="197"/>
        <v/>
      </c>
      <c r="B1810" s="203" t="str">
        <f t="shared" ca="1" si="198"/>
        <v/>
      </c>
      <c r="C1810" s="192" t="str">
        <f t="shared" ca="1" si="199"/>
        <v/>
      </c>
      <c r="D1810" s="192" t="str">
        <f t="shared" ca="1" si="200"/>
        <v/>
      </c>
      <c r="E1810" s="192" t="str">
        <f t="shared" ca="1" si="201"/>
        <v/>
      </c>
      <c r="F1810" s="193" t="str">
        <f t="shared" ca="1" si="202"/>
        <v/>
      </c>
      <c r="G1810" s="80" t="str">
        <f ca="1">IFERROR(IF(AND(ABS(SUMIFS(D$2:D1810,J$2:J1810,J1810)-SUMIFS(E$2:E1810,J$2:J1810,J1810)+VLOOKUP(J1810,Master!B$1:F$101,5,FALSE))&gt;1000,CD&lt;&gt;PD),"XXXXX",IFERROR(SUMIFS(D$2:D1810,J$2:J1810,J1810)-SUMIFS(E$2:E1810,J$2:J1810,J1810)+VLOOKUP(J1810,Master!B$1:F$101,5,FALSE),IF(H1810&gt;EOF,"","Balance"))),IF(H1810&gt;EOF,"","Balance"))</f>
        <v/>
      </c>
      <c r="H1810" s="265" t="str">
        <f ca="1">IFERROR(IF(COUNTIF(H$2:H1809,H1809)&gt;VLOOKUP(H1809,LC,2,FALSE),H1809+1,H1809),"")</f>
        <v/>
      </c>
      <c r="I1810" s="265" t="str">
        <f ca="1">IFERROR(VLOOKUP(H1810,IF(H1810=H1809,INDIRECT("JournalEntry!"&amp;JournalEntry!D$2214&amp;I1809+1&amp;JournalEntry!L$2214),INDIRECT("JournalEntry!"&amp;JournalEntry!C$2214)),2,FALSE),"")</f>
        <v/>
      </c>
      <c r="J1810" s="191" t="str">
        <f t="shared" ca="1" si="203"/>
        <v/>
      </c>
    </row>
    <row r="1811" spans="1:10">
      <c r="A1811" s="205" t="str">
        <f t="shared" ca="1" si="197"/>
        <v/>
      </c>
      <c r="B1811" s="203" t="str">
        <f t="shared" ca="1" si="198"/>
        <v/>
      </c>
      <c r="C1811" s="192" t="str">
        <f t="shared" ca="1" si="199"/>
        <v/>
      </c>
      <c r="D1811" s="192" t="str">
        <f t="shared" ca="1" si="200"/>
        <v/>
      </c>
      <c r="E1811" s="192" t="str">
        <f t="shared" ca="1" si="201"/>
        <v/>
      </c>
      <c r="F1811" s="193" t="str">
        <f t="shared" ca="1" si="202"/>
        <v/>
      </c>
      <c r="G1811" s="80" t="str">
        <f ca="1">IFERROR(IF(AND(ABS(SUMIFS(D$2:D1811,J$2:J1811,J1811)-SUMIFS(E$2:E1811,J$2:J1811,J1811)+VLOOKUP(J1811,Master!B$1:F$101,5,FALSE))&gt;1000,CD&lt;&gt;PD),"XXXXX",IFERROR(SUMIFS(D$2:D1811,J$2:J1811,J1811)-SUMIFS(E$2:E1811,J$2:J1811,J1811)+VLOOKUP(J1811,Master!B$1:F$101,5,FALSE),IF(H1811&gt;EOF,"","Balance"))),IF(H1811&gt;EOF,"","Balance"))</f>
        <v/>
      </c>
      <c r="H1811" s="265" t="str">
        <f ca="1">IFERROR(IF(COUNTIF(H$2:H1810,H1810)&gt;VLOOKUP(H1810,LC,2,FALSE),H1810+1,H1810),"")</f>
        <v/>
      </c>
      <c r="I1811" s="265" t="str">
        <f ca="1">IFERROR(VLOOKUP(H1811,IF(H1811=H1810,INDIRECT("JournalEntry!"&amp;JournalEntry!D$2214&amp;I1810+1&amp;JournalEntry!L$2214),INDIRECT("JournalEntry!"&amp;JournalEntry!C$2214)),2,FALSE),"")</f>
        <v/>
      </c>
      <c r="J1811" s="191" t="str">
        <f t="shared" ca="1" si="203"/>
        <v/>
      </c>
    </row>
    <row r="1812" spans="1:10">
      <c r="A1812" s="205" t="str">
        <f t="shared" ca="1" si="197"/>
        <v/>
      </c>
      <c r="B1812" s="203" t="str">
        <f t="shared" ca="1" si="198"/>
        <v/>
      </c>
      <c r="C1812" s="192" t="str">
        <f t="shared" ca="1" si="199"/>
        <v/>
      </c>
      <c r="D1812" s="192" t="str">
        <f t="shared" ca="1" si="200"/>
        <v/>
      </c>
      <c r="E1812" s="192" t="str">
        <f t="shared" ca="1" si="201"/>
        <v/>
      </c>
      <c r="F1812" s="193" t="str">
        <f t="shared" ca="1" si="202"/>
        <v/>
      </c>
      <c r="G1812" s="80" t="str">
        <f ca="1">IFERROR(IF(AND(ABS(SUMIFS(D$2:D1812,J$2:J1812,J1812)-SUMIFS(E$2:E1812,J$2:J1812,J1812)+VLOOKUP(J1812,Master!B$1:F$101,5,FALSE))&gt;1000,CD&lt;&gt;PD),"XXXXX",IFERROR(SUMIFS(D$2:D1812,J$2:J1812,J1812)-SUMIFS(E$2:E1812,J$2:J1812,J1812)+VLOOKUP(J1812,Master!B$1:F$101,5,FALSE),IF(H1812&gt;EOF,"","Balance"))),IF(H1812&gt;EOF,"","Balance"))</f>
        <v/>
      </c>
      <c r="H1812" s="265" t="str">
        <f ca="1">IFERROR(IF(COUNTIF(H$2:H1811,H1811)&gt;VLOOKUP(H1811,LC,2,FALSE),H1811+1,H1811),"")</f>
        <v/>
      </c>
      <c r="I1812" s="265" t="str">
        <f ca="1">IFERROR(VLOOKUP(H1812,IF(H1812=H1811,INDIRECT("JournalEntry!"&amp;JournalEntry!D$2214&amp;I1811+1&amp;JournalEntry!L$2214),INDIRECT("JournalEntry!"&amp;JournalEntry!C$2214)),2,FALSE),"")</f>
        <v/>
      </c>
      <c r="J1812" s="191" t="str">
        <f t="shared" ca="1" si="203"/>
        <v/>
      </c>
    </row>
    <row r="1813" spans="1:10">
      <c r="A1813" s="205" t="str">
        <f t="shared" ca="1" si="197"/>
        <v/>
      </c>
      <c r="B1813" s="203" t="str">
        <f t="shared" ca="1" si="198"/>
        <v/>
      </c>
      <c r="C1813" s="192" t="str">
        <f t="shared" ca="1" si="199"/>
        <v/>
      </c>
      <c r="D1813" s="192" t="str">
        <f t="shared" ca="1" si="200"/>
        <v/>
      </c>
      <c r="E1813" s="192" t="str">
        <f t="shared" ca="1" si="201"/>
        <v/>
      </c>
      <c r="F1813" s="193" t="str">
        <f t="shared" ca="1" si="202"/>
        <v/>
      </c>
      <c r="G1813" s="80" t="str">
        <f ca="1">IFERROR(IF(AND(ABS(SUMIFS(D$2:D1813,J$2:J1813,J1813)-SUMIFS(E$2:E1813,J$2:J1813,J1813)+VLOOKUP(J1813,Master!B$1:F$101,5,FALSE))&gt;1000,CD&lt;&gt;PD),"XXXXX",IFERROR(SUMIFS(D$2:D1813,J$2:J1813,J1813)-SUMIFS(E$2:E1813,J$2:J1813,J1813)+VLOOKUP(J1813,Master!B$1:F$101,5,FALSE),IF(H1813&gt;EOF,"","Balance"))),IF(H1813&gt;EOF,"","Balance"))</f>
        <v/>
      </c>
      <c r="H1813" s="265" t="str">
        <f ca="1">IFERROR(IF(COUNTIF(H$2:H1812,H1812)&gt;VLOOKUP(H1812,LC,2,FALSE),H1812+1,H1812),"")</f>
        <v/>
      </c>
      <c r="I1813" s="265" t="str">
        <f ca="1">IFERROR(VLOOKUP(H1813,IF(H1813=H1812,INDIRECT("JournalEntry!"&amp;JournalEntry!D$2214&amp;I1812+1&amp;JournalEntry!L$2214),INDIRECT("JournalEntry!"&amp;JournalEntry!C$2214)),2,FALSE),"")</f>
        <v/>
      </c>
      <c r="J1813" s="191" t="str">
        <f t="shared" ca="1" si="203"/>
        <v/>
      </c>
    </row>
    <row r="1814" spans="1:10">
      <c r="A1814" s="205" t="str">
        <f t="shared" ca="1" si="197"/>
        <v/>
      </c>
      <c r="B1814" s="203" t="str">
        <f t="shared" ca="1" si="198"/>
        <v/>
      </c>
      <c r="C1814" s="192" t="str">
        <f t="shared" ca="1" si="199"/>
        <v/>
      </c>
      <c r="D1814" s="192" t="str">
        <f t="shared" ca="1" si="200"/>
        <v/>
      </c>
      <c r="E1814" s="192" t="str">
        <f t="shared" ca="1" si="201"/>
        <v/>
      </c>
      <c r="F1814" s="193" t="str">
        <f t="shared" ca="1" si="202"/>
        <v/>
      </c>
      <c r="G1814" s="80" t="str">
        <f ca="1">IFERROR(IF(AND(ABS(SUMIFS(D$2:D1814,J$2:J1814,J1814)-SUMIFS(E$2:E1814,J$2:J1814,J1814)+VLOOKUP(J1814,Master!B$1:F$101,5,FALSE))&gt;1000,CD&lt;&gt;PD),"XXXXX",IFERROR(SUMIFS(D$2:D1814,J$2:J1814,J1814)-SUMIFS(E$2:E1814,J$2:J1814,J1814)+VLOOKUP(J1814,Master!B$1:F$101,5,FALSE),IF(H1814&gt;EOF,"","Balance"))),IF(H1814&gt;EOF,"","Balance"))</f>
        <v/>
      </c>
      <c r="H1814" s="265" t="str">
        <f ca="1">IFERROR(IF(COUNTIF(H$2:H1813,H1813)&gt;VLOOKUP(H1813,LC,2,FALSE),H1813+1,H1813),"")</f>
        <v/>
      </c>
      <c r="I1814" s="265" t="str">
        <f ca="1">IFERROR(VLOOKUP(H1814,IF(H1814=H1813,INDIRECT("JournalEntry!"&amp;JournalEntry!D$2214&amp;I1813+1&amp;JournalEntry!L$2214),INDIRECT("JournalEntry!"&amp;JournalEntry!C$2214)),2,FALSE),"")</f>
        <v/>
      </c>
      <c r="J1814" s="191" t="str">
        <f t="shared" ca="1" si="203"/>
        <v/>
      </c>
    </row>
    <row r="1815" spans="1:10">
      <c r="A1815" s="205" t="str">
        <f t="shared" ca="1" si="197"/>
        <v/>
      </c>
      <c r="B1815" s="203" t="str">
        <f t="shared" ca="1" si="198"/>
        <v/>
      </c>
      <c r="C1815" s="192" t="str">
        <f t="shared" ca="1" si="199"/>
        <v/>
      </c>
      <c r="D1815" s="192" t="str">
        <f t="shared" ca="1" si="200"/>
        <v/>
      </c>
      <c r="E1815" s="192" t="str">
        <f t="shared" ca="1" si="201"/>
        <v/>
      </c>
      <c r="F1815" s="193" t="str">
        <f t="shared" ca="1" si="202"/>
        <v/>
      </c>
      <c r="G1815" s="80" t="str">
        <f ca="1">IFERROR(IF(AND(ABS(SUMIFS(D$2:D1815,J$2:J1815,J1815)-SUMIFS(E$2:E1815,J$2:J1815,J1815)+VLOOKUP(J1815,Master!B$1:F$101,5,FALSE))&gt;1000,CD&lt;&gt;PD),"XXXXX",IFERROR(SUMIFS(D$2:D1815,J$2:J1815,J1815)-SUMIFS(E$2:E1815,J$2:J1815,J1815)+VLOOKUP(J1815,Master!B$1:F$101,5,FALSE),IF(H1815&gt;EOF,"","Balance"))),IF(H1815&gt;EOF,"","Balance"))</f>
        <v/>
      </c>
      <c r="H1815" s="265" t="str">
        <f ca="1">IFERROR(IF(COUNTIF(H$2:H1814,H1814)&gt;VLOOKUP(H1814,LC,2,FALSE),H1814+1,H1814),"")</f>
        <v/>
      </c>
      <c r="I1815" s="265" t="str">
        <f ca="1">IFERROR(VLOOKUP(H1815,IF(H1815=H1814,INDIRECT("JournalEntry!"&amp;JournalEntry!D$2214&amp;I1814+1&amp;JournalEntry!L$2214),INDIRECT("JournalEntry!"&amp;JournalEntry!C$2214)),2,FALSE),"")</f>
        <v/>
      </c>
      <c r="J1815" s="191" t="str">
        <f t="shared" ca="1" si="203"/>
        <v/>
      </c>
    </row>
    <row r="1816" spans="1:10">
      <c r="A1816" s="205" t="str">
        <f t="shared" ca="1" si="197"/>
        <v/>
      </c>
      <c r="B1816" s="203" t="str">
        <f t="shared" ca="1" si="198"/>
        <v/>
      </c>
      <c r="C1816" s="192" t="str">
        <f t="shared" ca="1" si="199"/>
        <v/>
      </c>
      <c r="D1816" s="192" t="str">
        <f t="shared" ca="1" si="200"/>
        <v/>
      </c>
      <c r="E1816" s="192" t="str">
        <f t="shared" ca="1" si="201"/>
        <v/>
      </c>
      <c r="F1816" s="193" t="str">
        <f t="shared" ca="1" si="202"/>
        <v/>
      </c>
      <c r="G1816" s="80" t="str">
        <f ca="1">IFERROR(IF(AND(ABS(SUMIFS(D$2:D1816,J$2:J1816,J1816)-SUMIFS(E$2:E1816,J$2:J1816,J1816)+VLOOKUP(J1816,Master!B$1:F$101,5,FALSE))&gt;1000,CD&lt;&gt;PD),"XXXXX",IFERROR(SUMIFS(D$2:D1816,J$2:J1816,J1816)-SUMIFS(E$2:E1816,J$2:J1816,J1816)+VLOOKUP(J1816,Master!B$1:F$101,5,FALSE),IF(H1816&gt;EOF,"","Balance"))),IF(H1816&gt;EOF,"","Balance"))</f>
        <v/>
      </c>
      <c r="H1816" s="265" t="str">
        <f ca="1">IFERROR(IF(COUNTIF(H$2:H1815,H1815)&gt;VLOOKUP(H1815,LC,2,FALSE),H1815+1,H1815),"")</f>
        <v/>
      </c>
      <c r="I1816" s="265" t="str">
        <f ca="1">IFERROR(VLOOKUP(H1816,IF(H1816=H1815,INDIRECT("JournalEntry!"&amp;JournalEntry!D$2214&amp;I1815+1&amp;JournalEntry!L$2214),INDIRECT("JournalEntry!"&amp;JournalEntry!C$2214)),2,FALSE),"")</f>
        <v/>
      </c>
      <c r="J1816" s="191" t="str">
        <f t="shared" ca="1" si="203"/>
        <v/>
      </c>
    </row>
    <row r="1817" spans="1:10">
      <c r="A1817" s="205" t="str">
        <f t="shared" ref="A1817:A1880" ca="1" si="204">IFERROR(INDIRECT("JournalEntry!a"&amp;I1817),IF(H1817&gt;EOF,"","JNL No"))</f>
        <v/>
      </c>
      <c r="B1817" s="203" t="str">
        <f t="shared" ref="B1817:B1880" ca="1" si="205">IFERROR(INDIRECT("JournalEntry!j"&amp;I1817),IF(H1817&gt;EOF,"","Date"))</f>
        <v/>
      </c>
      <c r="C1817" s="192" t="str">
        <f t="shared" ref="C1817:C1880" ca="1" si="206">IFERROR(INDIRECT("JournalEntry!k"&amp;I1817),IF(H1817&gt;EOF,"","Particulars of "&amp; VLOOKUP(H1817+1,LR,3,FALSE)))</f>
        <v/>
      </c>
      <c r="D1817" s="192" t="str">
        <f t="shared" ref="D1817:D1880" ca="1" si="207">IFERROR(INDIRECT("JournalEntry!d"&amp;I1817),IF(H1817&gt;EOF,"","Dr"))</f>
        <v/>
      </c>
      <c r="E1817" s="192" t="str">
        <f t="shared" ref="E1817:E1880" ca="1" si="208">IFERROR(INDIRECT("JournalEntry!e"&amp;I1817),IF(H1817&gt;EOF,"","Cr"))</f>
        <v/>
      </c>
      <c r="F1817" s="193" t="str">
        <f t="shared" ref="F1817:F1880" ca="1" si="209">IFERROR(INDIRECT("JournalEntry!f"&amp;I1817),IF(H1817&gt;EOF,"","Narration"))</f>
        <v/>
      </c>
      <c r="G1817" s="80" t="str">
        <f ca="1">IFERROR(IF(AND(ABS(SUMIFS(D$2:D1817,J$2:J1817,J1817)-SUMIFS(E$2:E1817,J$2:J1817,J1817)+VLOOKUP(J1817,Master!B$1:F$101,5,FALSE))&gt;1000,CD&lt;&gt;PD),"XXXXX",IFERROR(SUMIFS(D$2:D1817,J$2:J1817,J1817)-SUMIFS(E$2:E1817,J$2:J1817,J1817)+VLOOKUP(J1817,Master!B$1:F$101,5,FALSE),IF(H1817&gt;EOF,"","Balance"))),IF(H1817&gt;EOF,"","Balance"))</f>
        <v/>
      </c>
      <c r="H1817" s="265" t="str">
        <f ca="1">IFERROR(IF(COUNTIF(H$2:H1816,H1816)&gt;VLOOKUP(H1816,LC,2,FALSE),H1816+1,H1816),"")</f>
        <v/>
      </c>
      <c r="I1817" s="265" t="str">
        <f ca="1">IFERROR(VLOOKUP(H1817,IF(H1817=H1816,INDIRECT("JournalEntry!"&amp;JournalEntry!D$2214&amp;I1816+1&amp;JournalEntry!L$2214),INDIRECT("JournalEntry!"&amp;JournalEntry!C$2214)),2,FALSE),"")</f>
        <v/>
      </c>
      <c r="J1817" s="191" t="str">
        <f t="shared" ca="1" si="203"/>
        <v/>
      </c>
    </row>
    <row r="1818" spans="1:10">
      <c r="A1818" s="205" t="str">
        <f t="shared" ca="1" si="204"/>
        <v/>
      </c>
      <c r="B1818" s="203" t="str">
        <f t="shared" ca="1" si="205"/>
        <v/>
      </c>
      <c r="C1818" s="192" t="str">
        <f t="shared" ca="1" si="206"/>
        <v/>
      </c>
      <c r="D1818" s="192" t="str">
        <f t="shared" ca="1" si="207"/>
        <v/>
      </c>
      <c r="E1818" s="192" t="str">
        <f t="shared" ca="1" si="208"/>
        <v/>
      </c>
      <c r="F1818" s="193" t="str">
        <f t="shared" ca="1" si="209"/>
        <v/>
      </c>
      <c r="G1818" s="80" t="str">
        <f ca="1">IFERROR(IF(AND(ABS(SUMIFS(D$2:D1818,J$2:J1818,J1818)-SUMIFS(E$2:E1818,J$2:J1818,J1818)+VLOOKUP(J1818,Master!B$1:F$101,5,FALSE))&gt;1000,CD&lt;&gt;PD),"XXXXX",IFERROR(SUMIFS(D$2:D1818,J$2:J1818,J1818)-SUMIFS(E$2:E1818,J$2:J1818,J1818)+VLOOKUP(J1818,Master!B$1:F$101,5,FALSE),IF(H1818&gt;EOF,"","Balance"))),IF(H1818&gt;EOF,"","Balance"))</f>
        <v/>
      </c>
      <c r="H1818" s="265" t="str">
        <f ca="1">IFERROR(IF(COUNTIF(H$2:H1817,H1817)&gt;VLOOKUP(H1817,LC,2,FALSE),H1817+1,H1817),"")</f>
        <v/>
      </c>
      <c r="I1818" s="265" t="str">
        <f ca="1">IFERROR(VLOOKUP(H1818,IF(H1818=H1817,INDIRECT("JournalEntry!"&amp;JournalEntry!D$2214&amp;I1817+1&amp;JournalEntry!L$2214),INDIRECT("JournalEntry!"&amp;JournalEntry!C$2214)),2,FALSE),"")</f>
        <v/>
      </c>
      <c r="J1818" s="191" t="str">
        <f t="shared" ca="1" si="203"/>
        <v/>
      </c>
    </row>
    <row r="1819" spans="1:10">
      <c r="A1819" s="205" t="str">
        <f t="shared" ca="1" si="204"/>
        <v/>
      </c>
      <c r="B1819" s="203" t="str">
        <f t="shared" ca="1" si="205"/>
        <v/>
      </c>
      <c r="C1819" s="192" t="str">
        <f t="shared" ca="1" si="206"/>
        <v/>
      </c>
      <c r="D1819" s="192" t="str">
        <f t="shared" ca="1" si="207"/>
        <v/>
      </c>
      <c r="E1819" s="192" t="str">
        <f t="shared" ca="1" si="208"/>
        <v/>
      </c>
      <c r="F1819" s="193" t="str">
        <f t="shared" ca="1" si="209"/>
        <v/>
      </c>
      <c r="G1819" s="80" t="str">
        <f ca="1">IFERROR(IF(AND(ABS(SUMIFS(D$2:D1819,J$2:J1819,J1819)-SUMIFS(E$2:E1819,J$2:J1819,J1819)+VLOOKUP(J1819,Master!B$1:F$101,5,FALSE))&gt;1000,CD&lt;&gt;PD),"XXXXX",IFERROR(SUMIFS(D$2:D1819,J$2:J1819,J1819)-SUMIFS(E$2:E1819,J$2:J1819,J1819)+VLOOKUP(J1819,Master!B$1:F$101,5,FALSE),IF(H1819&gt;EOF,"","Balance"))),IF(H1819&gt;EOF,"","Balance"))</f>
        <v/>
      </c>
      <c r="H1819" s="265" t="str">
        <f ca="1">IFERROR(IF(COUNTIF(H$2:H1818,H1818)&gt;VLOOKUP(H1818,LC,2,FALSE),H1818+1,H1818),"")</f>
        <v/>
      </c>
      <c r="I1819" s="265" t="str">
        <f ca="1">IFERROR(VLOOKUP(H1819,IF(H1819=H1818,INDIRECT("JournalEntry!"&amp;JournalEntry!D$2214&amp;I1818+1&amp;JournalEntry!L$2214),INDIRECT("JournalEntry!"&amp;JournalEntry!C$2214)),2,FALSE),"")</f>
        <v/>
      </c>
      <c r="J1819" s="191" t="str">
        <f t="shared" ca="1" si="203"/>
        <v/>
      </c>
    </row>
    <row r="1820" spans="1:10">
      <c r="A1820" s="205" t="str">
        <f t="shared" ca="1" si="204"/>
        <v/>
      </c>
      <c r="B1820" s="203" t="str">
        <f t="shared" ca="1" si="205"/>
        <v/>
      </c>
      <c r="C1820" s="192" t="str">
        <f t="shared" ca="1" si="206"/>
        <v/>
      </c>
      <c r="D1820" s="192" t="str">
        <f t="shared" ca="1" si="207"/>
        <v/>
      </c>
      <c r="E1820" s="192" t="str">
        <f t="shared" ca="1" si="208"/>
        <v/>
      </c>
      <c r="F1820" s="193" t="str">
        <f t="shared" ca="1" si="209"/>
        <v/>
      </c>
      <c r="G1820" s="80" t="str">
        <f ca="1">IFERROR(IF(AND(ABS(SUMIFS(D$2:D1820,J$2:J1820,J1820)-SUMIFS(E$2:E1820,J$2:J1820,J1820)+VLOOKUP(J1820,Master!B$1:F$101,5,FALSE))&gt;1000,CD&lt;&gt;PD),"XXXXX",IFERROR(SUMIFS(D$2:D1820,J$2:J1820,J1820)-SUMIFS(E$2:E1820,J$2:J1820,J1820)+VLOOKUP(J1820,Master!B$1:F$101,5,FALSE),IF(H1820&gt;EOF,"","Balance"))),IF(H1820&gt;EOF,"","Balance"))</f>
        <v/>
      </c>
      <c r="H1820" s="265" t="str">
        <f ca="1">IFERROR(IF(COUNTIF(H$2:H1819,H1819)&gt;VLOOKUP(H1819,LC,2,FALSE),H1819+1,H1819),"")</f>
        <v/>
      </c>
      <c r="I1820" s="265" t="str">
        <f ca="1">IFERROR(VLOOKUP(H1820,IF(H1820=H1819,INDIRECT("JournalEntry!"&amp;JournalEntry!D$2214&amp;I1819+1&amp;JournalEntry!L$2214),INDIRECT("JournalEntry!"&amp;JournalEntry!C$2214)),2,FALSE),"")</f>
        <v/>
      </c>
      <c r="J1820" s="191" t="str">
        <f t="shared" ca="1" si="203"/>
        <v/>
      </c>
    </row>
    <row r="1821" spans="1:10">
      <c r="A1821" s="205" t="str">
        <f t="shared" ca="1" si="204"/>
        <v/>
      </c>
      <c r="B1821" s="203" t="str">
        <f t="shared" ca="1" si="205"/>
        <v/>
      </c>
      <c r="C1821" s="192" t="str">
        <f t="shared" ca="1" si="206"/>
        <v/>
      </c>
      <c r="D1821" s="192" t="str">
        <f t="shared" ca="1" si="207"/>
        <v/>
      </c>
      <c r="E1821" s="192" t="str">
        <f t="shared" ca="1" si="208"/>
        <v/>
      </c>
      <c r="F1821" s="193" t="str">
        <f t="shared" ca="1" si="209"/>
        <v/>
      </c>
      <c r="G1821" s="80" t="str">
        <f ca="1">IFERROR(IF(AND(ABS(SUMIFS(D$2:D1821,J$2:J1821,J1821)-SUMIFS(E$2:E1821,J$2:J1821,J1821)+VLOOKUP(J1821,Master!B$1:F$101,5,FALSE))&gt;1000,CD&lt;&gt;PD),"XXXXX",IFERROR(SUMIFS(D$2:D1821,J$2:J1821,J1821)-SUMIFS(E$2:E1821,J$2:J1821,J1821)+VLOOKUP(J1821,Master!B$1:F$101,5,FALSE),IF(H1821&gt;EOF,"","Balance"))),IF(H1821&gt;EOF,"","Balance"))</f>
        <v/>
      </c>
      <c r="H1821" s="265" t="str">
        <f ca="1">IFERROR(IF(COUNTIF(H$2:H1820,H1820)&gt;VLOOKUP(H1820,LC,2,FALSE),H1820+1,H1820),"")</f>
        <v/>
      </c>
      <c r="I1821" s="265" t="str">
        <f ca="1">IFERROR(VLOOKUP(H1821,IF(H1821=H1820,INDIRECT("JournalEntry!"&amp;JournalEntry!D$2214&amp;I1820+1&amp;JournalEntry!L$2214),INDIRECT("JournalEntry!"&amp;JournalEntry!C$2214)),2,FALSE),"")</f>
        <v/>
      </c>
      <c r="J1821" s="191" t="str">
        <f t="shared" ca="1" si="203"/>
        <v/>
      </c>
    </row>
    <row r="1822" spans="1:10">
      <c r="A1822" s="205" t="str">
        <f t="shared" ca="1" si="204"/>
        <v/>
      </c>
      <c r="B1822" s="203" t="str">
        <f t="shared" ca="1" si="205"/>
        <v/>
      </c>
      <c r="C1822" s="192" t="str">
        <f t="shared" ca="1" si="206"/>
        <v/>
      </c>
      <c r="D1822" s="192" t="str">
        <f t="shared" ca="1" si="207"/>
        <v/>
      </c>
      <c r="E1822" s="192" t="str">
        <f t="shared" ca="1" si="208"/>
        <v/>
      </c>
      <c r="F1822" s="193" t="str">
        <f t="shared" ca="1" si="209"/>
        <v/>
      </c>
      <c r="G1822" s="80" t="str">
        <f ca="1">IFERROR(IF(AND(ABS(SUMIFS(D$2:D1822,J$2:J1822,J1822)-SUMIFS(E$2:E1822,J$2:J1822,J1822)+VLOOKUP(J1822,Master!B$1:F$101,5,FALSE))&gt;1000,CD&lt;&gt;PD),"XXXXX",IFERROR(SUMIFS(D$2:D1822,J$2:J1822,J1822)-SUMIFS(E$2:E1822,J$2:J1822,J1822)+VLOOKUP(J1822,Master!B$1:F$101,5,FALSE),IF(H1822&gt;EOF,"","Balance"))),IF(H1822&gt;EOF,"","Balance"))</f>
        <v/>
      </c>
      <c r="H1822" s="265" t="str">
        <f ca="1">IFERROR(IF(COUNTIF(H$2:H1821,H1821)&gt;VLOOKUP(H1821,LC,2,FALSE),H1821+1,H1821),"")</f>
        <v/>
      </c>
      <c r="I1822" s="265" t="str">
        <f ca="1">IFERROR(VLOOKUP(H1822,IF(H1822=H1821,INDIRECT("JournalEntry!"&amp;JournalEntry!D$2214&amp;I1821+1&amp;JournalEntry!L$2214),INDIRECT("JournalEntry!"&amp;JournalEntry!C$2214)),2,FALSE),"")</f>
        <v/>
      </c>
      <c r="J1822" s="191" t="str">
        <f t="shared" ca="1" si="203"/>
        <v/>
      </c>
    </row>
    <row r="1823" spans="1:10">
      <c r="A1823" s="205" t="str">
        <f t="shared" ca="1" si="204"/>
        <v/>
      </c>
      <c r="B1823" s="203" t="str">
        <f t="shared" ca="1" si="205"/>
        <v/>
      </c>
      <c r="C1823" s="192" t="str">
        <f t="shared" ca="1" si="206"/>
        <v/>
      </c>
      <c r="D1823" s="192" t="str">
        <f t="shared" ca="1" si="207"/>
        <v/>
      </c>
      <c r="E1823" s="192" t="str">
        <f t="shared" ca="1" si="208"/>
        <v/>
      </c>
      <c r="F1823" s="193" t="str">
        <f t="shared" ca="1" si="209"/>
        <v/>
      </c>
      <c r="G1823" s="80" t="str">
        <f ca="1">IFERROR(IF(AND(ABS(SUMIFS(D$2:D1823,J$2:J1823,J1823)-SUMIFS(E$2:E1823,J$2:J1823,J1823)+VLOOKUP(J1823,Master!B$1:F$101,5,FALSE))&gt;1000,CD&lt;&gt;PD),"XXXXX",IFERROR(SUMIFS(D$2:D1823,J$2:J1823,J1823)-SUMIFS(E$2:E1823,J$2:J1823,J1823)+VLOOKUP(J1823,Master!B$1:F$101,5,FALSE),IF(H1823&gt;EOF,"","Balance"))),IF(H1823&gt;EOF,"","Balance"))</f>
        <v/>
      </c>
      <c r="H1823" s="265" t="str">
        <f ca="1">IFERROR(IF(COUNTIF(H$2:H1822,H1822)&gt;VLOOKUP(H1822,LC,2,FALSE),H1822+1,H1822),"")</f>
        <v/>
      </c>
      <c r="I1823" s="265" t="str">
        <f ca="1">IFERROR(VLOOKUP(H1823,IF(H1823=H1822,INDIRECT("JournalEntry!"&amp;JournalEntry!D$2214&amp;I1822+1&amp;JournalEntry!L$2214),INDIRECT("JournalEntry!"&amp;JournalEntry!C$2214)),2,FALSE),"")</f>
        <v/>
      </c>
      <c r="J1823" s="191" t="str">
        <f t="shared" ca="1" si="203"/>
        <v/>
      </c>
    </row>
    <row r="1824" spans="1:10">
      <c r="A1824" s="205" t="str">
        <f t="shared" ca="1" si="204"/>
        <v/>
      </c>
      <c r="B1824" s="203" t="str">
        <f t="shared" ca="1" si="205"/>
        <v/>
      </c>
      <c r="C1824" s="192" t="str">
        <f t="shared" ca="1" si="206"/>
        <v/>
      </c>
      <c r="D1824" s="192" t="str">
        <f t="shared" ca="1" si="207"/>
        <v/>
      </c>
      <c r="E1824" s="192" t="str">
        <f t="shared" ca="1" si="208"/>
        <v/>
      </c>
      <c r="F1824" s="193" t="str">
        <f t="shared" ca="1" si="209"/>
        <v/>
      </c>
      <c r="G1824" s="80" t="str">
        <f ca="1">IFERROR(IF(AND(ABS(SUMIFS(D$2:D1824,J$2:J1824,J1824)-SUMIFS(E$2:E1824,J$2:J1824,J1824)+VLOOKUP(J1824,Master!B$1:F$101,5,FALSE))&gt;1000,CD&lt;&gt;PD),"XXXXX",IFERROR(SUMIFS(D$2:D1824,J$2:J1824,J1824)-SUMIFS(E$2:E1824,J$2:J1824,J1824)+VLOOKUP(J1824,Master!B$1:F$101,5,FALSE),IF(H1824&gt;EOF,"","Balance"))),IF(H1824&gt;EOF,"","Balance"))</f>
        <v/>
      </c>
      <c r="H1824" s="265" t="str">
        <f ca="1">IFERROR(IF(COUNTIF(H$2:H1823,H1823)&gt;VLOOKUP(H1823,LC,2,FALSE),H1823+1,H1823),"")</f>
        <v/>
      </c>
      <c r="I1824" s="265" t="str">
        <f ca="1">IFERROR(VLOOKUP(H1824,IF(H1824=H1823,INDIRECT("JournalEntry!"&amp;JournalEntry!D$2214&amp;I1823+1&amp;JournalEntry!L$2214),INDIRECT("JournalEntry!"&amp;JournalEntry!C$2214)),2,FALSE),"")</f>
        <v/>
      </c>
      <c r="J1824" s="191" t="str">
        <f t="shared" ca="1" si="203"/>
        <v/>
      </c>
    </row>
    <row r="1825" spans="1:10">
      <c r="A1825" s="205" t="str">
        <f t="shared" ca="1" si="204"/>
        <v/>
      </c>
      <c r="B1825" s="203" t="str">
        <f t="shared" ca="1" si="205"/>
        <v/>
      </c>
      <c r="C1825" s="192" t="str">
        <f t="shared" ca="1" si="206"/>
        <v/>
      </c>
      <c r="D1825" s="192" t="str">
        <f t="shared" ca="1" si="207"/>
        <v/>
      </c>
      <c r="E1825" s="192" t="str">
        <f t="shared" ca="1" si="208"/>
        <v/>
      </c>
      <c r="F1825" s="193" t="str">
        <f t="shared" ca="1" si="209"/>
        <v/>
      </c>
      <c r="G1825" s="80" t="str">
        <f ca="1">IFERROR(IF(AND(ABS(SUMIFS(D$2:D1825,J$2:J1825,J1825)-SUMIFS(E$2:E1825,J$2:J1825,J1825)+VLOOKUP(J1825,Master!B$1:F$101,5,FALSE))&gt;1000,CD&lt;&gt;PD),"XXXXX",IFERROR(SUMIFS(D$2:D1825,J$2:J1825,J1825)-SUMIFS(E$2:E1825,J$2:J1825,J1825)+VLOOKUP(J1825,Master!B$1:F$101,5,FALSE),IF(H1825&gt;EOF,"","Balance"))),IF(H1825&gt;EOF,"","Balance"))</f>
        <v/>
      </c>
      <c r="H1825" s="265" t="str">
        <f ca="1">IFERROR(IF(COUNTIF(H$2:H1824,H1824)&gt;VLOOKUP(H1824,LC,2,FALSE),H1824+1,H1824),"")</f>
        <v/>
      </c>
      <c r="I1825" s="265" t="str">
        <f ca="1">IFERROR(VLOOKUP(H1825,IF(H1825=H1824,INDIRECT("JournalEntry!"&amp;JournalEntry!D$2214&amp;I1824+1&amp;JournalEntry!L$2214),INDIRECT("JournalEntry!"&amp;JournalEntry!C$2214)),2,FALSE),"")</f>
        <v/>
      </c>
      <c r="J1825" s="191" t="str">
        <f t="shared" ca="1" si="203"/>
        <v/>
      </c>
    </row>
    <row r="1826" spans="1:10">
      <c r="A1826" s="205" t="str">
        <f t="shared" ca="1" si="204"/>
        <v/>
      </c>
      <c r="B1826" s="203" t="str">
        <f t="shared" ca="1" si="205"/>
        <v/>
      </c>
      <c r="C1826" s="192" t="str">
        <f t="shared" ca="1" si="206"/>
        <v/>
      </c>
      <c r="D1826" s="192" t="str">
        <f t="shared" ca="1" si="207"/>
        <v/>
      </c>
      <c r="E1826" s="192" t="str">
        <f t="shared" ca="1" si="208"/>
        <v/>
      </c>
      <c r="F1826" s="193" t="str">
        <f t="shared" ca="1" si="209"/>
        <v/>
      </c>
      <c r="G1826" s="80" t="str">
        <f ca="1">IFERROR(IF(AND(ABS(SUMIFS(D$2:D1826,J$2:J1826,J1826)-SUMIFS(E$2:E1826,J$2:J1826,J1826)+VLOOKUP(J1826,Master!B$1:F$101,5,FALSE))&gt;1000,CD&lt;&gt;PD),"XXXXX",IFERROR(SUMIFS(D$2:D1826,J$2:J1826,J1826)-SUMIFS(E$2:E1826,J$2:J1826,J1826)+VLOOKUP(J1826,Master!B$1:F$101,5,FALSE),IF(H1826&gt;EOF,"","Balance"))),IF(H1826&gt;EOF,"","Balance"))</f>
        <v/>
      </c>
      <c r="H1826" s="265" t="str">
        <f ca="1">IFERROR(IF(COUNTIF(H$2:H1825,H1825)&gt;VLOOKUP(H1825,LC,2,FALSE),H1825+1,H1825),"")</f>
        <v/>
      </c>
      <c r="I1826" s="265" t="str">
        <f ca="1">IFERROR(VLOOKUP(H1826,IF(H1826=H1825,INDIRECT("JournalEntry!"&amp;JournalEntry!D$2214&amp;I1825+1&amp;JournalEntry!L$2214),INDIRECT("JournalEntry!"&amp;JournalEntry!C$2214)),2,FALSE),"")</f>
        <v/>
      </c>
      <c r="J1826" s="191" t="str">
        <f t="shared" ca="1" si="203"/>
        <v/>
      </c>
    </row>
    <row r="1827" spans="1:10">
      <c r="A1827" s="205" t="str">
        <f t="shared" ca="1" si="204"/>
        <v/>
      </c>
      <c r="B1827" s="203" t="str">
        <f t="shared" ca="1" si="205"/>
        <v/>
      </c>
      <c r="C1827" s="192" t="str">
        <f t="shared" ca="1" si="206"/>
        <v/>
      </c>
      <c r="D1827" s="192" t="str">
        <f t="shared" ca="1" si="207"/>
        <v/>
      </c>
      <c r="E1827" s="192" t="str">
        <f t="shared" ca="1" si="208"/>
        <v/>
      </c>
      <c r="F1827" s="193" t="str">
        <f t="shared" ca="1" si="209"/>
        <v/>
      </c>
      <c r="G1827" s="80" t="str">
        <f ca="1">IFERROR(IF(AND(ABS(SUMIFS(D$2:D1827,J$2:J1827,J1827)-SUMIFS(E$2:E1827,J$2:J1827,J1827)+VLOOKUP(J1827,Master!B$1:F$101,5,FALSE))&gt;1000,CD&lt;&gt;PD),"XXXXX",IFERROR(SUMIFS(D$2:D1827,J$2:J1827,J1827)-SUMIFS(E$2:E1827,J$2:J1827,J1827)+VLOOKUP(J1827,Master!B$1:F$101,5,FALSE),IF(H1827&gt;EOF,"","Balance"))),IF(H1827&gt;EOF,"","Balance"))</f>
        <v/>
      </c>
      <c r="H1827" s="265" t="str">
        <f ca="1">IFERROR(IF(COUNTIF(H$2:H1826,H1826)&gt;VLOOKUP(H1826,LC,2,FALSE),H1826+1,H1826),"")</f>
        <v/>
      </c>
      <c r="I1827" s="265" t="str">
        <f ca="1">IFERROR(VLOOKUP(H1827,IF(H1827=H1826,INDIRECT("JournalEntry!"&amp;JournalEntry!D$2214&amp;I1826+1&amp;JournalEntry!L$2214),INDIRECT("JournalEntry!"&amp;JournalEntry!C$2214)),2,FALSE),"")</f>
        <v/>
      </c>
      <c r="J1827" s="191" t="str">
        <f t="shared" ca="1" si="203"/>
        <v/>
      </c>
    </row>
    <row r="1828" spans="1:10">
      <c r="A1828" s="205" t="str">
        <f t="shared" ca="1" si="204"/>
        <v/>
      </c>
      <c r="B1828" s="203" t="str">
        <f t="shared" ca="1" si="205"/>
        <v/>
      </c>
      <c r="C1828" s="192" t="str">
        <f t="shared" ca="1" si="206"/>
        <v/>
      </c>
      <c r="D1828" s="192" t="str">
        <f t="shared" ca="1" si="207"/>
        <v/>
      </c>
      <c r="E1828" s="192" t="str">
        <f t="shared" ca="1" si="208"/>
        <v/>
      </c>
      <c r="F1828" s="193" t="str">
        <f t="shared" ca="1" si="209"/>
        <v/>
      </c>
      <c r="G1828" s="80" t="str">
        <f ca="1">IFERROR(IF(AND(ABS(SUMIFS(D$2:D1828,J$2:J1828,J1828)-SUMIFS(E$2:E1828,J$2:J1828,J1828)+VLOOKUP(J1828,Master!B$1:F$101,5,FALSE))&gt;1000,CD&lt;&gt;PD),"XXXXX",IFERROR(SUMIFS(D$2:D1828,J$2:J1828,J1828)-SUMIFS(E$2:E1828,J$2:J1828,J1828)+VLOOKUP(J1828,Master!B$1:F$101,5,FALSE),IF(H1828&gt;EOF,"","Balance"))),IF(H1828&gt;EOF,"","Balance"))</f>
        <v/>
      </c>
      <c r="H1828" s="265" t="str">
        <f ca="1">IFERROR(IF(COUNTIF(H$2:H1827,H1827)&gt;VLOOKUP(H1827,LC,2,FALSE),H1827+1,H1827),"")</f>
        <v/>
      </c>
      <c r="I1828" s="265" t="str">
        <f ca="1">IFERROR(VLOOKUP(H1828,IF(H1828=H1827,INDIRECT("JournalEntry!"&amp;JournalEntry!D$2214&amp;I1827+1&amp;JournalEntry!L$2214),INDIRECT("JournalEntry!"&amp;JournalEntry!C$2214)),2,FALSE),"")</f>
        <v/>
      </c>
      <c r="J1828" s="191" t="str">
        <f t="shared" ca="1" si="203"/>
        <v/>
      </c>
    </row>
    <row r="1829" spans="1:10">
      <c r="A1829" s="205" t="str">
        <f t="shared" ca="1" si="204"/>
        <v/>
      </c>
      <c r="B1829" s="203" t="str">
        <f t="shared" ca="1" si="205"/>
        <v/>
      </c>
      <c r="C1829" s="192" t="str">
        <f t="shared" ca="1" si="206"/>
        <v/>
      </c>
      <c r="D1829" s="192" t="str">
        <f t="shared" ca="1" si="207"/>
        <v/>
      </c>
      <c r="E1829" s="192" t="str">
        <f t="shared" ca="1" si="208"/>
        <v/>
      </c>
      <c r="F1829" s="193" t="str">
        <f t="shared" ca="1" si="209"/>
        <v/>
      </c>
      <c r="G1829" s="80" t="str">
        <f ca="1">IFERROR(IF(AND(ABS(SUMIFS(D$2:D1829,J$2:J1829,J1829)-SUMIFS(E$2:E1829,J$2:J1829,J1829)+VLOOKUP(J1829,Master!B$1:F$101,5,FALSE))&gt;1000,CD&lt;&gt;PD),"XXXXX",IFERROR(SUMIFS(D$2:D1829,J$2:J1829,J1829)-SUMIFS(E$2:E1829,J$2:J1829,J1829)+VLOOKUP(J1829,Master!B$1:F$101,5,FALSE),IF(H1829&gt;EOF,"","Balance"))),IF(H1829&gt;EOF,"","Balance"))</f>
        <v/>
      </c>
      <c r="H1829" s="265" t="str">
        <f ca="1">IFERROR(IF(COUNTIF(H$2:H1828,H1828)&gt;VLOOKUP(H1828,LC,2,FALSE),H1828+1,H1828),"")</f>
        <v/>
      </c>
      <c r="I1829" s="265" t="str">
        <f ca="1">IFERROR(VLOOKUP(H1829,IF(H1829=H1828,INDIRECT("JournalEntry!"&amp;JournalEntry!D$2214&amp;I1828+1&amp;JournalEntry!L$2214),INDIRECT("JournalEntry!"&amp;JournalEntry!C$2214)),2,FALSE),"")</f>
        <v/>
      </c>
      <c r="J1829" s="191" t="str">
        <f t="shared" ca="1" si="203"/>
        <v/>
      </c>
    </row>
    <row r="1830" spans="1:10">
      <c r="A1830" s="205" t="str">
        <f t="shared" ca="1" si="204"/>
        <v/>
      </c>
      <c r="B1830" s="203" t="str">
        <f t="shared" ca="1" si="205"/>
        <v/>
      </c>
      <c r="C1830" s="192" t="str">
        <f t="shared" ca="1" si="206"/>
        <v/>
      </c>
      <c r="D1830" s="192" t="str">
        <f t="shared" ca="1" si="207"/>
        <v/>
      </c>
      <c r="E1830" s="192" t="str">
        <f t="shared" ca="1" si="208"/>
        <v/>
      </c>
      <c r="F1830" s="193" t="str">
        <f t="shared" ca="1" si="209"/>
        <v/>
      </c>
      <c r="G1830" s="80" t="str">
        <f ca="1">IFERROR(IF(AND(ABS(SUMIFS(D$2:D1830,J$2:J1830,J1830)-SUMIFS(E$2:E1830,J$2:J1830,J1830)+VLOOKUP(J1830,Master!B$1:F$101,5,FALSE))&gt;1000,CD&lt;&gt;PD),"XXXXX",IFERROR(SUMIFS(D$2:D1830,J$2:J1830,J1830)-SUMIFS(E$2:E1830,J$2:J1830,J1830)+VLOOKUP(J1830,Master!B$1:F$101,5,FALSE),IF(H1830&gt;EOF,"","Balance"))),IF(H1830&gt;EOF,"","Balance"))</f>
        <v/>
      </c>
      <c r="H1830" s="265" t="str">
        <f ca="1">IFERROR(IF(COUNTIF(H$2:H1829,H1829)&gt;VLOOKUP(H1829,LC,2,FALSE),H1829+1,H1829),"")</f>
        <v/>
      </c>
      <c r="I1830" s="265" t="str">
        <f ca="1">IFERROR(VLOOKUP(H1830,IF(H1830=H1829,INDIRECT("JournalEntry!"&amp;JournalEntry!D$2214&amp;I1829+1&amp;JournalEntry!L$2214),INDIRECT("JournalEntry!"&amp;JournalEntry!C$2214)),2,FALSE),"")</f>
        <v/>
      </c>
      <c r="J1830" s="191" t="str">
        <f t="shared" ca="1" si="203"/>
        <v/>
      </c>
    </row>
    <row r="1831" spans="1:10">
      <c r="A1831" s="205" t="str">
        <f t="shared" ca="1" si="204"/>
        <v/>
      </c>
      <c r="B1831" s="203" t="str">
        <f t="shared" ca="1" si="205"/>
        <v/>
      </c>
      <c r="C1831" s="192" t="str">
        <f t="shared" ca="1" si="206"/>
        <v/>
      </c>
      <c r="D1831" s="192" t="str">
        <f t="shared" ca="1" si="207"/>
        <v/>
      </c>
      <c r="E1831" s="192" t="str">
        <f t="shared" ca="1" si="208"/>
        <v/>
      </c>
      <c r="F1831" s="193" t="str">
        <f t="shared" ca="1" si="209"/>
        <v/>
      </c>
      <c r="G1831" s="80" t="str">
        <f ca="1">IFERROR(IF(AND(ABS(SUMIFS(D$2:D1831,J$2:J1831,J1831)-SUMIFS(E$2:E1831,J$2:J1831,J1831)+VLOOKUP(J1831,Master!B$1:F$101,5,FALSE))&gt;1000,CD&lt;&gt;PD),"XXXXX",IFERROR(SUMIFS(D$2:D1831,J$2:J1831,J1831)-SUMIFS(E$2:E1831,J$2:J1831,J1831)+VLOOKUP(J1831,Master!B$1:F$101,5,FALSE),IF(H1831&gt;EOF,"","Balance"))),IF(H1831&gt;EOF,"","Balance"))</f>
        <v/>
      </c>
      <c r="H1831" s="265" t="str">
        <f ca="1">IFERROR(IF(COUNTIF(H$2:H1830,H1830)&gt;VLOOKUP(H1830,LC,2,FALSE),H1830+1,H1830),"")</f>
        <v/>
      </c>
      <c r="I1831" s="265" t="str">
        <f ca="1">IFERROR(VLOOKUP(H1831,IF(H1831=H1830,INDIRECT("JournalEntry!"&amp;JournalEntry!D$2214&amp;I1830+1&amp;JournalEntry!L$2214),INDIRECT("JournalEntry!"&amp;JournalEntry!C$2214)),2,FALSE),"")</f>
        <v/>
      </c>
      <c r="J1831" s="191" t="str">
        <f t="shared" ca="1" si="203"/>
        <v/>
      </c>
    </row>
    <row r="1832" spans="1:10">
      <c r="A1832" s="205" t="str">
        <f t="shared" ca="1" si="204"/>
        <v/>
      </c>
      <c r="B1832" s="203" t="str">
        <f t="shared" ca="1" si="205"/>
        <v/>
      </c>
      <c r="C1832" s="192" t="str">
        <f t="shared" ca="1" si="206"/>
        <v/>
      </c>
      <c r="D1832" s="192" t="str">
        <f t="shared" ca="1" si="207"/>
        <v/>
      </c>
      <c r="E1832" s="192" t="str">
        <f t="shared" ca="1" si="208"/>
        <v/>
      </c>
      <c r="F1832" s="193" t="str">
        <f t="shared" ca="1" si="209"/>
        <v/>
      </c>
      <c r="G1832" s="80" t="str">
        <f ca="1">IFERROR(IF(AND(ABS(SUMIFS(D$2:D1832,J$2:J1832,J1832)-SUMIFS(E$2:E1832,J$2:J1832,J1832)+VLOOKUP(J1832,Master!B$1:F$101,5,FALSE))&gt;1000,CD&lt;&gt;PD),"XXXXX",IFERROR(SUMIFS(D$2:D1832,J$2:J1832,J1832)-SUMIFS(E$2:E1832,J$2:J1832,J1832)+VLOOKUP(J1832,Master!B$1:F$101,5,FALSE),IF(H1832&gt;EOF,"","Balance"))),IF(H1832&gt;EOF,"","Balance"))</f>
        <v/>
      </c>
      <c r="H1832" s="265" t="str">
        <f ca="1">IFERROR(IF(COUNTIF(H$2:H1831,H1831)&gt;VLOOKUP(H1831,LC,2,FALSE),H1831+1,H1831),"")</f>
        <v/>
      </c>
      <c r="I1832" s="265" t="str">
        <f ca="1">IFERROR(VLOOKUP(H1832,IF(H1832=H1831,INDIRECT("JournalEntry!"&amp;JournalEntry!D$2214&amp;I1831+1&amp;JournalEntry!L$2214),INDIRECT("JournalEntry!"&amp;JournalEntry!C$2214)),2,FALSE),"")</f>
        <v/>
      </c>
      <c r="J1832" s="191" t="str">
        <f t="shared" ca="1" si="203"/>
        <v/>
      </c>
    </row>
    <row r="1833" spans="1:10">
      <c r="A1833" s="205" t="str">
        <f t="shared" ca="1" si="204"/>
        <v/>
      </c>
      <c r="B1833" s="203" t="str">
        <f t="shared" ca="1" si="205"/>
        <v/>
      </c>
      <c r="C1833" s="192" t="str">
        <f t="shared" ca="1" si="206"/>
        <v/>
      </c>
      <c r="D1833" s="192" t="str">
        <f t="shared" ca="1" si="207"/>
        <v/>
      </c>
      <c r="E1833" s="192" t="str">
        <f t="shared" ca="1" si="208"/>
        <v/>
      </c>
      <c r="F1833" s="193" t="str">
        <f t="shared" ca="1" si="209"/>
        <v/>
      </c>
      <c r="G1833" s="80" t="str">
        <f ca="1">IFERROR(IF(AND(ABS(SUMIFS(D$2:D1833,J$2:J1833,J1833)-SUMIFS(E$2:E1833,J$2:J1833,J1833)+VLOOKUP(J1833,Master!B$1:F$101,5,FALSE))&gt;1000,CD&lt;&gt;PD),"XXXXX",IFERROR(SUMIFS(D$2:D1833,J$2:J1833,J1833)-SUMIFS(E$2:E1833,J$2:J1833,J1833)+VLOOKUP(J1833,Master!B$1:F$101,5,FALSE),IF(H1833&gt;EOF,"","Balance"))),IF(H1833&gt;EOF,"","Balance"))</f>
        <v/>
      </c>
      <c r="H1833" s="265" t="str">
        <f ca="1">IFERROR(IF(COUNTIF(H$2:H1832,H1832)&gt;VLOOKUP(H1832,LC,2,FALSE),H1832+1,H1832),"")</f>
        <v/>
      </c>
      <c r="I1833" s="265" t="str">
        <f ca="1">IFERROR(VLOOKUP(H1833,IF(H1833=H1832,INDIRECT("JournalEntry!"&amp;JournalEntry!D$2214&amp;I1832+1&amp;JournalEntry!L$2214),INDIRECT("JournalEntry!"&amp;JournalEntry!C$2214)),2,FALSE),"")</f>
        <v/>
      </c>
      <c r="J1833" s="191" t="str">
        <f t="shared" ca="1" si="203"/>
        <v/>
      </c>
    </row>
    <row r="1834" spans="1:10">
      <c r="A1834" s="205" t="str">
        <f t="shared" ca="1" si="204"/>
        <v/>
      </c>
      <c r="B1834" s="203" t="str">
        <f t="shared" ca="1" si="205"/>
        <v/>
      </c>
      <c r="C1834" s="192" t="str">
        <f t="shared" ca="1" si="206"/>
        <v/>
      </c>
      <c r="D1834" s="192" t="str">
        <f t="shared" ca="1" si="207"/>
        <v/>
      </c>
      <c r="E1834" s="192" t="str">
        <f t="shared" ca="1" si="208"/>
        <v/>
      </c>
      <c r="F1834" s="193" t="str">
        <f t="shared" ca="1" si="209"/>
        <v/>
      </c>
      <c r="G1834" s="80" t="str">
        <f ca="1">IFERROR(IF(AND(ABS(SUMIFS(D$2:D1834,J$2:J1834,J1834)-SUMIFS(E$2:E1834,J$2:J1834,J1834)+VLOOKUP(J1834,Master!B$1:F$101,5,FALSE))&gt;1000,CD&lt;&gt;PD),"XXXXX",IFERROR(SUMIFS(D$2:D1834,J$2:J1834,J1834)-SUMIFS(E$2:E1834,J$2:J1834,J1834)+VLOOKUP(J1834,Master!B$1:F$101,5,FALSE),IF(H1834&gt;EOF,"","Balance"))),IF(H1834&gt;EOF,"","Balance"))</f>
        <v/>
      </c>
      <c r="H1834" s="265" t="str">
        <f ca="1">IFERROR(IF(COUNTIF(H$2:H1833,H1833)&gt;VLOOKUP(H1833,LC,2,FALSE),H1833+1,H1833),"")</f>
        <v/>
      </c>
      <c r="I1834" s="265" t="str">
        <f ca="1">IFERROR(VLOOKUP(H1834,IF(H1834=H1833,INDIRECT("JournalEntry!"&amp;JournalEntry!D$2214&amp;I1833+1&amp;JournalEntry!L$2214),INDIRECT("JournalEntry!"&amp;JournalEntry!C$2214)),2,FALSE),"")</f>
        <v/>
      </c>
      <c r="J1834" s="191" t="str">
        <f t="shared" ca="1" si="203"/>
        <v/>
      </c>
    </row>
    <row r="1835" spans="1:10">
      <c r="A1835" s="205" t="str">
        <f t="shared" ca="1" si="204"/>
        <v/>
      </c>
      <c r="B1835" s="203" t="str">
        <f t="shared" ca="1" si="205"/>
        <v/>
      </c>
      <c r="C1835" s="192" t="str">
        <f t="shared" ca="1" si="206"/>
        <v/>
      </c>
      <c r="D1835" s="192" t="str">
        <f t="shared" ca="1" si="207"/>
        <v/>
      </c>
      <c r="E1835" s="192" t="str">
        <f t="shared" ca="1" si="208"/>
        <v/>
      </c>
      <c r="F1835" s="193" t="str">
        <f t="shared" ca="1" si="209"/>
        <v/>
      </c>
      <c r="G1835" s="80" t="str">
        <f ca="1">IFERROR(IF(AND(ABS(SUMIFS(D$2:D1835,J$2:J1835,J1835)-SUMIFS(E$2:E1835,J$2:J1835,J1835)+VLOOKUP(J1835,Master!B$1:F$101,5,FALSE))&gt;1000,CD&lt;&gt;PD),"XXXXX",IFERROR(SUMIFS(D$2:D1835,J$2:J1835,J1835)-SUMIFS(E$2:E1835,J$2:J1835,J1835)+VLOOKUP(J1835,Master!B$1:F$101,5,FALSE),IF(H1835&gt;EOF,"","Balance"))),IF(H1835&gt;EOF,"","Balance"))</f>
        <v/>
      </c>
      <c r="H1835" s="265" t="str">
        <f ca="1">IFERROR(IF(COUNTIF(H$2:H1834,H1834)&gt;VLOOKUP(H1834,LC,2,FALSE),H1834+1,H1834),"")</f>
        <v/>
      </c>
      <c r="I1835" s="265" t="str">
        <f ca="1">IFERROR(VLOOKUP(H1835,IF(H1835=H1834,INDIRECT("JournalEntry!"&amp;JournalEntry!D$2214&amp;I1834+1&amp;JournalEntry!L$2214),INDIRECT("JournalEntry!"&amp;JournalEntry!C$2214)),2,FALSE),"")</f>
        <v/>
      </c>
      <c r="J1835" s="191" t="str">
        <f t="shared" ca="1" si="203"/>
        <v/>
      </c>
    </row>
    <row r="1836" spans="1:10">
      <c r="A1836" s="205" t="str">
        <f t="shared" ca="1" si="204"/>
        <v/>
      </c>
      <c r="B1836" s="203" t="str">
        <f t="shared" ca="1" si="205"/>
        <v/>
      </c>
      <c r="C1836" s="192" t="str">
        <f t="shared" ca="1" si="206"/>
        <v/>
      </c>
      <c r="D1836" s="192" t="str">
        <f t="shared" ca="1" si="207"/>
        <v/>
      </c>
      <c r="E1836" s="192" t="str">
        <f t="shared" ca="1" si="208"/>
        <v/>
      </c>
      <c r="F1836" s="193" t="str">
        <f t="shared" ca="1" si="209"/>
        <v/>
      </c>
      <c r="G1836" s="80" t="str">
        <f ca="1">IFERROR(IF(AND(ABS(SUMIFS(D$2:D1836,J$2:J1836,J1836)-SUMIFS(E$2:E1836,J$2:J1836,J1836)+VLOOKUP(J1836,Master!B$1:F$101,5,FALSE))&gt;1000,CD&lt;&gt;PD),"XXXXX",IFERROR(SUMIFS(D$2:D1836,J$2:J1836,J1836)-SUMIFS(E$2:E1836,J$2:J1836,J1836)+VLOOKUP(J1836,Master!B$1:F$101,5,FALSE),IF(H1836&gt;EOF,"","Balance"))),IF(H1836&gt;EOF,"","Balance"))</f>
        <v/>
      </c>
      <c r="H1836" s="265" t="str">
        <f ca="1">IFERROR(IF(COUNTIF(H$2:H1835,H1835)&gt;VLOOKUP(H1835,LC,2,FALSE),H1835+1,H1835),"")</f>
        <v/>
      </c>
      <c r="I1836" s="265" t="str">
        <f ca="1">IFERROR(VLOOKUP(H1836,IF(H1836=H1835,INDIRECT("JournalEntry!"&amp;JournalEntry!D$2214&amp;I1835+1&amp;JournalEntry!L$2214),INDIRECT("JournalEntry!"&amp;JournalEntry!C$2214)),2,FALSE),"")</f>
        <v/>
      </c>
      <c r="J1836" s="191" t="str">
        <f t="shared" ca="1" si="203"/>
        <v/>
      </c>
    </row>
    <row r="1837" spans="1:10">
      <c r="A1837" s="205" t="str">
        <f t="shared" ca="1" si="204"/>
        <v/>
      </c>
      <c r="B1837" s="203" t="str">
        <f t="shared" ca="1" si="205"/>
        <v/>
      </c>
      <c r="C1837" s="192" t="str">
        <f t="shared" ca="1" si="206"/>
        <v/>
      </c>
      <c r="D1837" s="192" t="str">
        <f t="shared" ca="1" si="207"/>
        <v/>
      </c>
      <c r="E1837" s="192" t="str">
        <f t="shared" ca="1" si="208"/>
        <v/>
      </c>
      <c r="F1837" s="193" t="str">
        <f t="shared" ca="1" si="209"/>
        <v/>
      </c>
      <c r="G1837" s="80" t="str">
        <f ca="1">IFERROR(IF(AND(ABS(SUMIFS(D$2:D1837,J$2:J1837,J1837)-SUMIFS(E$2:E1837,J$2:J1837,J1837)+VLOOKUP(J1837,Master!B$1:F$101,5,FALSE))&gt;1000,CD&lt;&gt;PD),"XXXXX",IFERROR(SUMIFS(D$2:D1837,J$2:J1837,J1837)-SUMIFS(E$2:E1837,J$2:J1837,J1837)+VLOOKUP(J1837,Master!B$1:F$101,5,FALSE),IF(H1837&gt;EOF,"","Balance"))),IF(H1837&gt;EOF,"","Balance"))</f>
        <v/>
      </c>
      <c r="H1837" s="265" t="str">
        <f ca="1">IFERROR(IF(COUNTIF(H$2:H1836,H1836)&gt;VLOOKUP(H1836,LC,2,FALSE),H1836+1,H1836),"")</f>
        <v/>
      </c>
      <c r="I1837" s="265" t="str">
        <f ca="1">IFERROR(VLOOKUP(H1837,IF(H1837=H1836,INDIRECT("JournalEntry!"&amp;JournalEntry!D$2214&amp;I1836+1&amp;JournalEntry!L$2214),INDIRECT("JournalEntry!"&amp;JournalEntry!C$2214)),2,FALSE),"")</f>
        <v/>
      </c>
      <c r="J1837" s="191" t="str">
        <f t="shared" ca="1" si="203"/>
        <v/>
      </c>
    </row>
    <row r="1838" spans="1:10">
      <c r="A1838" s="205" t="str">
        <f t="shared" ca="1" si="204"/>
        <v/>
      </c>
      <c r="B1838" s="203" t="str">
        <f t="shared" ca="1" si="205"/>
        <v/>
      </c>
      <c r="C1838" s="192" t="str">
        <f t="shared" ca="1" si="206"/>
        <v/>
      </c>
      <c r="D1838" s="192" t="str">
        <f t="shared" ca="1" si="207"/>
        <v/>
      </c>
      <c r="E1838" s="192" t="str">
        <f t="shared" ca="1" si="208"/>
        <v/>
      </c>
      <c r="F1838" s="193" t="str">
        <f t="shared" ca="1" si="209"/>
        <v/>
      </c>
      <c r="G1838" s="80" t="str">
        <f ca="1">IFERROR(IF(AND(ABS(SUMIFS(D$2:D1838,J$2:J1838,J1838)-SUMIFS(E$2:E1838,J$2:J1838,J1838)+VLOOKUP(J1838,Master!B$1:F$101,5,FALSE))&gt;1000,CD&lt;&gt;PD),"XXXXX",IFERROR(SUMIFS(D$2:D1838,J$2:J1838,J1838)-SUMIFS(E$2:E1838,J$2:J1838,J1838)+VLOOKUP(J1838,Master!B$1:F$101,5,FALSE),IF(H1838&gt;EOF,"","Balance"))),IF(H1838&gt;EOF,"","Balance"))</f>
        <v/>
      </c>
      <c r="H1838" s="265" t="str">
        <f ca="1">IFERROR(IF(COUNTIF(H$2:H1837,H1837)&gt;VLOOKUP(H1837,LC,2,FALSE),H1837+1,H1837),"")</f>
        <v/>
      </c>
      <c r="I1838" s="265" t="str">
        <f ca="1">IFERROR(VLOOKUP(H1838,IF(H1838=H1837,INDIRECT("JournalEntry!"&amp;JournalEntry!D$2214&amp;I1837+1&amp;JournalEntry!L$2214),INDIRECT("JournalEntry!"&amp;JournalEntry!C$2214)),2,FALSE),"")</f>
        <v/>
      </c>
      <c r="J1838" s="191" t="str">
        <f t="shared" ca="1" si="203"/>
        <v/>
      </c>
    </row>
    <row r="1839" spans="1:10">
      <c r="A1839" s="205" t="str">
        <f t="shared" ca="1" si="204"/>
        <v/>
      </c>
      <c r="B1839" s="203" t="str">
        <f t="shared" ca="1" si="205"/>
        <v/>
      </c>
      <c r="C1839" s="192" t="str">
        <f t="shared" ca="1" si="206"/>
        <v/>
      </c>
      <c r="D1839" s="192" t="str">
        <f t="shared" ca="1" si="207"/>
        <v/>
      </c>
      <c r="E1839" s="192" t="str">
        <f t="shared" ca="1" si="208"/>
        <v/>
      </c>
      <c r="F1839" s="193" t="str">
        <f t="shared" ca="1" si="209"/>
        <v/>
      </c>
      <c r="G1839" s="80" t="str">
        <f ca="1">IFERROR(IF(AND(ABS(SUMIFS(D$2:D1839,J$2:J1839,J1839)-SUMIFS(E$2:E1839,J$2:J1839,J1839)+VLOOKUP(J1839,Master!B$1:F$101,5,FALSE))&gt;1000,CD&lt;&gt;PD),"XXXXX",IFERROR(SUMIFS(D$2:D1839,J$2:J1839,J1839)-SUMIFS(E$2:E1839,J$2:J1839,J1839)+VLOOKUP(J1839,Master!B$1:F$101,5,FALSE),IF(H1839&gt;EOF,"","Balance"))),IF(H1839&gt;EOF,"","Balance"))</f>
        <v/>
      </c>
      <c r="H1839" s="265" t="str">
        <f ca="1">IFERROR(IF(COUNTIF(H$2:H1838,H1838)&gt;VLOOKUP(H1838,LC,2,FALSE),H1838+1,H1838),"")</f>
        <v/>
      </c>
      <c r="I1839" s="265" t="str">
        <f ca="1">IFERROR(VLOOKUP(H1839,IF(H1839=H1838,INDIRECT("JournalEntry!"&amp;JournalEntry!D$2214&amp;I1838+1&amp;JournalEntry!L$2214),INDIRECT("JournalEntry!"&amp;JournalEntry!C$2214)),2,FALSE),"")</f>
        <v/>
      </c>
      <c r="J1839" s="191" t="str">
        <f t="shared" ca="1" si="203"/>
        <v/>
      </c>
    </row>
    <row r="1840" spans="1:10">
      <c r="A1840" s="205" t="str">
        <f t="shared" ca="1" si="204"/>
        <v/>
      </c>
      <c r="B1840" s="203" t="str">
        <f t="shared" ca="1" si="205"/>
        <v/>
      </c>
      <c r="C1840" s="192" t="str">
        <f t="shared" ca="1" si="206"/>
        <v/>
      </c>
      <c r="D1840" s="192" t="str">
        <f t="shared" ca="1" si="207"/>
        <v/>
      </c>
      <c r="E1840" s="192" t="str">
        <f t="shared" ca="1" si="208"/>
        <v/>
      </c>
      <c r="F1840" s="193" t="str">
        <f t="shared" ca="1" si="209"/>
        <v/>
      </c>
      <c r="G1840" s="80" t="str">
        <f ca="1">IFERROR(IF(AND(ABS(SUMIFS(D$2:D1840,J$2:J1840,J1840)-SUMIFS(E$2:E1840,J$2:J1840,J1840)+VLOOKUP(J1840,Master!B$1:F$101,5,FALSE))&gt;1000,CD&lt;&gt;PD),"XXXXX",IFERROR(SUMIFS(D$2:D1840,J$2:J1840,J1840)-SUMIFS(E$2:E1840,J$2:J1840,J1840)+VLOOKUP(J1840,Master!B$1:F$101,5,FALSE),IF(H1840&gt;EOF,"","Balance"))),IF(H1840&gt;EOF,"","Balance"))</f>
        <v/>
      </c>
      <c r="H1840" s="265" t="str">
        <f ca="1">IFERROR(IF(COUNTIF(H$2:H1839,H1839)&gt;VLOOKUP(H1839,LC,2,FALSE),H1839+1,H1839),"")</f>
        <v/>
      </c>
      <c r="I1840" s="265" t="str">
        <f ca="1">IFERROR(VLOOKUP(H1840,IF(H1840=H1839,INDIRECT("JournalEntry!"&amp;JournalEntry!D$2214&amp;I1839+1&amp;JournalEntry!L$2214),INDIRECT("JournalEntry!"&amp;JournalEntry!C$2214)),2,FALSE),"")</f>
        <v/>
      </c>
      <c r="J1840" s="191" t="str">
        <f t="shared" ca="1" si="203"/>
        <v/>
      </c>
    </row>
    <row r="1841" spans="1:10">
      <c r="A1841" s="205" t="str">
        <f t="shared" ca="1" si="204"/>
        <v/>
      </c>
      <c r="B1841" s="203" t="str">
        <f t="shared" ca="1" si="205"/>
        <v/>
      </c>
      <c r="C1841" s="192" t="str">
        <f t="shared" ca="1" si="206"/>
        <v/>
      </c>
      <c r="D1841" s="192" t="str">
        <f t="shared" ca="1" si="207"/>
        <v/>
      </c>
      <c r="E1841" s="192" t="str">
        <f t="shared" ca="1" si="208"/>
        <v/>
      </c>
      <c r="F1841" s="193" t="str">
        <f t="shared" ca="1" si="209"/>
        <v/>
      </c>
      <c r="G1841" s="80" t="str">
        <f ca="1">IFERROR(IF(AND(ABS(SUMIFS(D$2:D1841,J$2:J1841,J1841)-SUMIFS(E$2:E1841,J$2:J1841,J1841)+VLOOKUP(J1841,Master!B$1:F$101,5,FALSE))&gt;1000,CD&lt;&gt;PD),"XXXXX",IFERROR(SUMIFS(D$2:D1841,J$2:J1841,J1841)-SUMIFS(E$2:E1841,J$2:J1841,J1841)+VLOOKUP(J1841,Master!B$1:F$101,5,FALSE),IF(H1841&gt;EOF,"","Balance"))),IF(H1841&gt;EOF,"","Balance"))</f>
        <v/>
      </c>
      <c r="H1841" s="265" t="str">
        <f ca="1">IFERROR(IF(COUNTIF(H$2:H1840,H1840)&gt;VLOOKUP(H1840,LC,2,FALSE),H1840+1,H1840),"")</f>
        <v/>
      </c>
      <c r="I1841" s="265" t="str">
        <f ca="1">IFERROR(VLOOKUP(H1841,IF(H1841=H1840,INDIRECT("JournalEntry!"&amp;JournalEntry!D$2214&amp;I1840+1&amp;JournalEntry!L$2214),INDIRECT("JournalEntry!"&amp;JournalEntry!C$2214)),2,FALSE),"")</f>
        <v/>
      </c>
      <c r="J1841" s="191" t="str">
        <f t="shared" ca="1" si="203"/>
        <v/>
      </c>
    </row>
    <row r="1842" spans="1:10">
      <c r="A1842" s="205" t="str">
        <f t="shared" ca="1" si="204"/>
        <v/>
      </c>
      <c r="B1842" s="203" t="str">
        <f t="shared" ca="1" si="205"/>
        <v/>
      </c>
      <c r="C1842" s="192" t="str">
        <f t="shared" ca="1" si="206"/>
        <v/>
      </c>
      <c r="D1842" s="192" t="str">
        <f t="shared" ca="1" si="207"/>
        <v/>
      </c>
      <c r="E1842" s="192" t="str">
        <f t="shared" ca="1" si="208"/>
        <v/>
      </c>
      <c r="F1842" s="193" t="str">
        <f t="shared" ca="1" si="209"/>
        <v/>
      </c>
      <c r="G1842" s="80" t="str">
        <f ca="1">IFERROR(IF(AND(ABS(SUMIFS(D$2:D1842,J$2:J1842,J1842)-SUMIFS(E$2:E1842,J$2:J1842,J1842)+VLOOKUP(J1842,Master!B$1:F$101,5,FALSE))&gt;1000,CD&lt;&gt;PD),"XXXXX",IFERROR(SUMIFS(D$2:D1842,J$2:J1842,J1842)-SUMIFS(E$2:E1842,J$2:J1842,J1842)+VLOOKUP(J1842,Master!B$1:F$101,5,FALSE),IF(H1842&gt;EOF,"","Balance"))),IF(H1842&gt;EOF,"","Balance"))</f>
        <v/>
      </c>
      <c r="H1842" s="265" t="str">
        <f ca="1">IFERROR(IF(COUNTIF(H$2:H1841,H1841)&gt;VLOOKUP(H1841,LC,2,FALSE),H1841+1,H1841),"")</f>
        <v/>
      </c>
      <c r="I1842" s="265" t="str">
        <f ca="1">IFERROR(VLOOKUP(H1842,IF(H1842=H1841,INDIRECT("JournalEntry!"&amp;JournalEntry!D$2214&amp;I1841+1&amp;JournalEntry!L$2214),INDIRECT("JournalEntry!"&amp;JournalEntry!C$2214)),2,FALSE),"")</f>
        <v/>
      </c>
      <c r="J1842" s="191" t="str">
        <f t="shared" ca="1" si="203"/>
        <v/>
      </c>
    </row>
    <row r="1843" spans="1:10">
      <c r="A1843" s="205" t="str">
        <f t="shared" ca="1" si="204"/>
        <v/>
      </c>
      <c r="B1843" s="203" t="str">
        <f t="shared" ca="1" si="205"/>
        <v/>
      </c>
      <c r="C1843" s="192" t="str">
        <f t="shared" ca="1" si="206"/>
        <v/>
      </c>
      <c r="D1843" s="192" t="str">
        <f t="shared" ca="1" si="207"/>
        <v/>
      </c>
      <c r="E1843" s="192" t="str">
        <f t="shared" ca="1" si="208"/>
        <v/>
      </c>
      <c r="F1843" s="193" t="str">
        <f t="shared" ca="1" si="209"/>
        <v/>
      </c>
      <c r="G1843" s="80" t="str">
        <f ca="1">IFERROR(IF(AND(ABS(SUMIFS(D$2:D1843,J$2:J1843,J1843)-SUMIFS(E$2:E1843,J$2:J1843,J1843)+VLOOKUP(J1843,Master!B$1:F$101,5,FALSE))&gt;1000,CD&lt;&gt;PD),"XXXXX",IFERROR(SUMIFS(D$2:D1843,J$2:J1843,J1843)-SUMIFS(E$2:E1843,J$2:J1843,J1843)+VLOOKUP(J1843,Master!B$1:F$101,5,FALSE),IF(H1843&gt;EOF,"","Balance"))),IF(H1843&gt;EOF,"","Balance"))</f>
        <v/>
      </c>
      <c r="H1843" s="265" t="str">
        <f ca="1">IFERROR(IF(COUNTIF(H$2:H1842,H1842)&gt;VLOOKUP(H1842,LC,2,FALSE),H1842+1,H1842),"")</f>
        <v/>
      </c>
      <c r="I1843" s="265" t="str">
        <f ca="1">IFERROR(VLOOKUP(H1843,IF(H1843=H1842,INDIRECT("JournalEntry!"&amp;JournalEntry!D$2214&amp;I1842+1&amp;JournalEntry!L$2214),INDIRECT("JournalEntry!"&amp;JournalEntry!C$2214)),2,FALSE),"")</f>
        <v/>
      </c>
      <c r="J1843" s="191" t="str">
        <f t="shared" ca="1" si="203"/>
        <v/>
      </c>
    </row>
    <row r="1844" spans="1:10">
      <c r="A1844" s="205" t="str">
        <f t="shared" ca="1" si="204"/>
        <v/>
      </c>
      <c r="B1844" s="203" t="str">
        <f t="shared" ca="1" si="205"/>
        <v/>
      </c>
      <c r="C1844" s="192" t="str">
        <f t="shared" ca="1" si="206"/>
        <v/>
      </c>
      <c r="D1844" s="192" t="str">
        <f t="shared" ca="1" si="207"/>
        <v/>
      </c>
      <c r="E1844" s="192" t="str">
        <f t="shared" ca="1" si="208"/>
        <v/>
      </c>
      <c r="F1844" s="193" t="str">
        <f t="shared" ca="1" si="209"/>
        <v/>
      </c>
      <c r="G1844" s="80" t="str">
        <f ca="1">IFERROR(IF(AND(ABS(SUMIFS(D$2:D1844,J$2:J1844,J1844)-SUMIFS(E$2:E1844,J$2:J1844,J1844)+VLOOKUP(J1844,Master!B$1:F$101,5,FALSE))&gt;1000,CD&lt;&gt;PD),"XXXXX",IFERROR(SUMIFS(D$2:D1844,J$2:J1844,J1844)-SUMIFS(E$2:E1844,J$2:J1844,J1844)+VLOOKUP(J1844,Master!B$1:F$101,5,FALSE),IF(H1844&gt;EOF,"","Balance"))),IF(H1844&gt;EOF,"","Balance"))</f>
        <v/>
      </c>
      <c r="H1844" s="265" t="str">
        <f ca="1">IFERROR(IF(COUNTIF(H$2:H1843,H1843)&gt;VLOOKUP(H1843,LC,2,FALSE),H1843+1,H1843),"")</f>
        <v/>
      </c>
      <c r="I1844" s="265" t="str">
        <f ca="1">IFERROR(VLOOKUP(H1844,IF(H1844=H1843,INDIRECT("JournalEntry!"&amp;JournalEntry!D$2214&amp;I1843+1&amp;JournalEntry!L$2214),INDIRECT("JournalEntry!"&amp;JournalEntry!C$2214)),2,FALSE),"")</f>
        <v/>
      </c>
      <c r="J1844" s="191" t="str">
        <f t="shared" ca="1" si="203"/>
        <v/>
      </c>
    </row>
    <row r="1845" spans="1:10">
      <c r="A1845" s="205" t="str">
        <f t="shared" ca="1" si="204"/>
        <v/>
      </c>
      <c r="B1845" s="203" t="str">
        <f t="shared" ca="1" si="205"/>
        <v/>
      </c>
      <c r="C1845" s="192" t="str">
        <f t="shared" ca="1" si="206"/>
        <v/>
      </c>
      <c r="D1845" s="192" t="str">
        <f t="shared" ca="1" si="207"/>
        <v/>
      </c>
      <c r="E1845" s="192" t="str">
        <f t="shared" ca="1" si="208"/>
        <v/>
      </c>
      <c r="F1845" s="193" t="str">
        <f t="shared" ca="1" si="209"/>
        <v/>
      </c>
      <c r="G1845" s="80" t="str">
        <f ca="1">IFERROR(IF(AND(ABS(SUMIFS(D$2:D1845,J$2:J1845,J1845)-SUMIFS(E$2:E1845,J$2:J1845,J1845)+VLOOKUP(J1845,Master!B$1:F$101,5,FALSE))&gt;1000,CD&lt;&gt;PD),"XXXXX",IFERROR(SUMIFS(D$2:D1845,J$2:J1845,J1845)-SUMIFS(E$2:E1845,J$2:J1845,J1845)+VLOOKUP(J1845,Master!B$1:F$101,5,FALSE),IF(H1845&gt;EOF,"","Balance"))),IF(H1845&gt;EOF,"","Balance"))</f>
        <v/>
      </c>
      <c r="H1845" s="265" t="str">
        <f ca="1">IFERROR(IF(COUNTIF(H$2:H1844,H1844)&gt;VLOOKUP(H1844,LC,2,FALSE),H1844+1,H1844),"")</f>
        <v/>
      </c>
      <c r="I1845" s="265" t="str">
        <f ca="1">IFERROR(VLOOKUP(H1845,IF(H1845=H1844,INDIRECT("JournalEntry!"&amp;JournalEntry!D$2214&amp;I1844+1&amp;JournalEntry!L$2214),INDIRECT("JournalEntry!"&amp;JournalEntry!C$2214)),2,FALSE),"")</f>
        <v/>
      </c>
      <c r="J1845" s="191" t="str">
        <f t="shared" ca="1" si="203"/>
        <v/>
      </c>
    </row>
    <row r="1846" spans="1:10">
      <c r="A1846" s="205" t="str">
        <f t="shared" ca="1" si="204"/>
        <v/>
      </c>
      <c r="B1846" s="203" t="str">
        <f t="shared" ca="1" si="205"/>
        <v/>
      </c>
      <c r="C1846" s="192" t="str">
        <f t="shared" ca="1" si="206"/>
        <v/>
      </c>
      <c r="D1846" s="192" t="str">
        <f t="shared" ca="1" si="207"/>
        <v/>
      </c>
      <c r="E1846" s="192" t="str">
        <f t="shared" ca="1" si="208"/>
        <v/>
      </c>
      <c r="F1846" s="193" t="str">
        <f t="shared" ca="1" si="209"/>
        <v/>
      </c>
      <c r="G1846" s="80" t="str">
        <f ca="1">IFERROR(IF(AND(ABS(SUMIFS(D$2:D1846,J$2:J1846,J1846)-SUMIFS(E$2:E1846,J$2:J1846,J1846)+VLOOKUP(J1846,Master!B$1:F$101,5,FALSE))&gt;1000,CD&lt;&gt;PD),"XXXXX",IFERROR(SUMIFS(D$2:D1846,J$2:J1846,J1846)-SUMIFS(E$2:E1846,J$2:J1846,J1846)+VLOOKUP(J1846,Master!B$1:F$101,5,FALSE),IF(H1846&gt;EOF,"","Balance"))),IF(H1846&gt;EOF,"","Balance"))</f>
        <v/>
      </c>
      <c r="H1846" s="265" t="str">
        <f ca="1">IFERROR(IF(COUNTIF(H$2:H1845,H1845)&gt;VLOOKUP(H1845,LC,2,FALSE),H1845+1,H1845),"")</f>
        <v/>
      </c>
      <c r="I1846" s="265" t="str">
        <f ca="1">IFERROR(VLOOKUP(H1846,IF(H1846=H1845,INDIRECT("JournalEntry!"&amp;JournalEntry!D$2214&amp;I1845+1&amp;JournalEntry!L$2214),INDIRECT("JournalEntry!"&amp;JournalEntry!C$2214)),2,FALSE),"")</f>
        <v/>
      </c>
      <c r="J1846" s="191" t="str">
        <f t="shared" ca="1" si="203"/>
        <v/>
      </c>
    </row>
    <row r="1847" spans="1:10">
      <c r="A1847" s="205" t="str">
        <f t="shared" ca="1" si="204"/>
        <v/>
      </c>
      <c r="B1847" s="203" t="str">
        <f t="shared" ca="1" si="205"/>
        <v/>
      </c>
      <c r="C1847" s="192" t="str">
        <f t="shared" ca="1" si="206"/>
        <v/>
      </c>
      <c r="D1847" s="192" t="str">
        <f t="shared" ca="1" si="207"/>
        <v/>
      </c>
      <c r="E1847" s="192" t="str">
        <f t="shared" ca="1" si="208"/>
        <v/>
      </c>
      <c r="F1847" s="193" t="str">
        <f t="shared" ca="1" si="209"/>
        <v/>
      </c>
      <c r="G1847" s="80" t="str">
        <f ca="1">IFERROR(IF(AND(ABS(SUMIFS(D$2:D1847,J$2:J1847,J1847)-SUMIFS(E$2:E1847,J$2:J1847,J1847)+VLOOKUP(J1847,Master!B$1:F$101,5,FALSE))&gt;1000,CD&lt;&gt;PD),"XXXXX",IFERROR(SUMIFS(D$2:D1847,J$2:J1847,J1847)-SUMIFS(E$2:E1847,J$2:J1847,J1847)+VLOOKUP(J1847,Master!B$1:F$101,5,FALSE),IF(H1847&gt;EOF,"","Balance"))),IF(H1847&gt;EOF,"","Balance"))</f>
        <v/>
      </c>
      <c r="H1847" s="265" t="str">
        <f ca="1">IFERROR(IF(COUNTIF(H$2:H1846,H1846)&gt;VLOOKUP(H1846,LC,2,FALSE),H1846+1,H1846),"")</f>
        <v/>
      </c>
      <c r="I1847" s="265" t="str">
        <f ca="1">IFERROR(VLOOKUP(H1847,IF(H1847=H1846,INDIRECT("JournalEntry!"&amp;JournalEntry!D$2214&amp;I1846+1&amp;JournalEntry!L$2214),INDIRECT("JournalEntry!"&amp;JournalEntry!C$2214)),2,FALSE),"")</f>
        <v/>
      </c>
      <c r="J1847" s="191" t="str">
        <f t="shared" ca="1" si="203"/>
        <v/>
      </c>
    </row>
    <row r="1848" spans="1:10">
      <c r="A1848" s="205" t="str">
        <f t="shared" ca="1" si="204"/>
        <v/>
      </c>
      <c r="B1848" s="203" t="str">
        <f t="shared" ca="1" si="205"/>
        <v/>
      </c>
      <c r="C1848" s="192" t="str">
        <f t="shared" ca="1" si="206"/>
        <v/>
      </c>
      <c r="D1848" s="192" t="str">
        <f t="shared" ca="1" si="207"/>
        <v/>
      </c>
      <c r="E1848" s="192" t="str">
        <f t="shared" ca="1" si="208"/>
        <v/>
      </c>
      <c r="F1848" s="193" t="str">
        <f t="shared" ca="1" si="209"/>
        <v/>
      </c>
      <c r="G1848" s="80" t="str">
        <f ca="1">IFERROR(IF(AND(ABS(SUMIFS(D$2:D1848,J$2:J1848,J1848)-SUMIFS(E$2:E1848,J$2:J1848,J1848)+VLOOKUP(J1848,Master!B$1:F$101,5,FALSE))&gt;1000,CD&lt;&gt;PD),"XXXXX",IFERROR(SUMIFS(D$2:D1848,J$2:J1848,J1848)-SUMIFS(E$2:E1848,J$2:J1848,J1848)+VLOOKUP(J1848,Master!B$1:F$101,5,FALSE),IF(H1848&gt;EOF,"","Balance"))),IF(H1848&gt;EOF,"","Balance"))</f>
        <v/>
      </c>
      <c r="H1848" s="265" t="str">
        <f ca="1">IFERROR(IF(COUNTIF(H$2:H1847,H1847)&gt;VLOOKUP(H1847,LC,2,FALSE),H1847+1,H1847),"")</f>
        <v/>
      </c>
      <c r="I1848" s="265" t="str">
        <f ca="1">IFERROR(VLOOKUP(H1848,IF(H1848=H1847,INDIRECT("JournalEntry!"&amp;JournalEntry!D$2214&amp;I1847+1&amp;JournalEntry!L$2214),INDIRECT("JournalEntry!"&amp;JournalEntry!C$2214)),2,FALSE),"")</f>
        <v/>
      </c>
      <c r="J1848" s="191" t="str">
        <f t="shared" ca="1" si="203"/>
        <v/>
      </c>
    </row>
    <row r="1849" spans="1:10">
      <c r="A1849" s="205" t="str">
        <f t="shared" ca="1" si="204"/>
        <v/>
      </c>
      <c r="B1849" s="203" t="str">
        <f t="shared" ca="1" si="205"/>
        <v/>
      </c>
      <c r="C1849" s="192" t="str">
        <f t="shared" ca="1" si="206"/>
        <v/>
      </c>
      <c r="D1849" s="192" t="str">
        <f t="shared" ca="1" si="207"/>
        <v/>
      </c>
      <c r="E1849" s="192" t="str">
        <f t="shared" ca="1" si="208"/>
        <v/>
      </c>
      <c r="F1849" s="193" t="str">
        <f t="shared" ca="1" si="209"/>
        <v/>
      </c>
      <c r="G1849" s="80" t="str">
        <f ca="1">IFERROR(IF(AND(ABS(SUMIFS(D$2:D1849,J$2:J1849,J1849)-SUMIFS(E$2:E1849,J$2:J1849,J1849)+VLOOKUP(J1849,Master!B$1:F$101,5,FALSE))&gt;1000,CD&lt;&gt;PD),"XXXXX",IFERROR(SUMIFS(D$2:D1849,J$2:J1849,J1849)-SUMIFS(E$2:E1849,J$2:J1849,J1849)+VLOOKUP(J1849,Master!B$1:F$101,5,FALSE),IF(H1849&gt;EOF,"","Balance"))),IF(H1849&gt;EOF,"","Balance"))</f>
        <v/>
      </c>
      <c r="H1849" s="265" t="str">
        <f ca="1">IFERROR(IF(COUNTIF(H$2:H1848,H1848)&gt;VLOOKUP(H1848,LC,2,FALSE),H1848+1,H1848),"")</f>
        <v/>
      </c>
      <c r="I1849" s="265" t="str">
        <f ca="1">IFERROR(VLOOKUP(H1849,IF(H1849=H1848,INDIRECT("JournalEntry!"&amp;JournalEntry!D$2214&amp;I1848+1&amp;JournalEntry!L$2214),INDIRECT("JournalEntry!"&amp;JournalEntry!C$2214)),2,FALSE),"")</f>
        <v/>
      </c>
      <c r="J1849" s="191" t="str">
        <f t="shared" ca="1" si="203"/>
        <v/>
      </c>
    </row>
    <row r="1850" spans="1:10">
      <c r="A1850" s="205" t="str">
        <f t="shared" ca="1" si="204"/>
        <v/>
      </c>
      <c r="B1850" s="203" t="str">
        <f t="shared" ca="1" si="205"/>
        <v/>
      </c>
      <c r="C1850" s="192" t="str">
        <f t="shared" ca="1" si="206"/>
        <v/>
      </c>
      <c r="D1850" s="192" t="str">
        <f t="shared" ca="1" si="207"/>
        <v/>
      </c>
      <c r="E1850" s="192" t="str">
        <f t="shared" ca="1" si="208"/>
        <v/>
      </c>
      <c r="F1850" s="193" t="str">
        <f t="shared" ca="1" si="209"/>
        <v/>
      </c>
      <c r="G1850" s="80" t="str">
        <f ca="1">IFERROR(IF(AND(ABS(SUMIFS(D$2:D1850,J$2:J1850,J1850)-SUMIFS(E$2:E1850,J$2:J1850,J1850)+VLOOKUP(J1850,Master!B$1:F$101,5,FALSE))&gt;1000,CD&lt;&gt;PD),"XXXXX",IFERROR(SUMIFS(D$2:D1850,J$2:J1850,J1850)-SUMIFS(E$2:E1850,J$2:J1850,J1850)+VLOOKUP(J1850,Master!B$1:F$101,5,FALSE),IF(H1850&gt;EOF,"","Balance"))),IF(H1850&gt;EOF,"","Balance"))</f>
        <v/>
      </c>
      <c r="H1850" s="265" t="str">
        <f ca="1">IFERROR(IF(COUNTIF(H$2:H1849,H1849)&gt;VLOOKUP(H1849,LC,2,FALSE),H1849+1,H1849),"")</f>
        <v/>
      </c>
      <c r="I1850" s="265" t="str">
        <f ca="1">IFERROR(VLOOKUP(H1850,IF(H1850=H1849,INDIRECT("JournalEntry!"&amp;JournalEntry!D$2214&amp;I1849+1&amp;JournalEntry!L$2214),INDIRECT("JournalEntry!"&amp;JournalEntry!C$2214)),2,FALSE),"")</f>
        <v/>
      </c>
      <c r="J1850" s="191" t="str">
        <f t="shared" ca="1" si="203"/>
        <v/>
      </c>
    </row>
    <row r="1851" spans="1:10">
      <c r="A1851" s="205" t="str">
        <f t="shared" ca="1" si="204"/>
        <v/>
      </c>
      <c r="B1851" s="203" t="str">
        <f t="shared" ca="1" si="205"/>
        <v/>
      </c>
      <c r="C1851" s="192" t="str">
        <f t="shared" ca="1" si="206"/>
        <v/>
      </c>
      <c r="D1851" s="192" t="str">
        <f t="shared" ca="1" si="207"/>
        <v/>
      </c>
      <c r="E1851" s="192" t="str">
        <f t="shared" ca="1" si="208"/>
        <v/>
      </c>
      <c r="F1851" s="193" t="str">
        <f t="shared" ca="1" si="209"/>
        <v/>
      </c>
      <c r="G1851" s="80" t="str">
        <f ca="1">IFERROR(IF(AND(ABS(SUMIFS(D$2:D1851,J$2:J1851,J1851)-SUMIFS(E$2:E1851,J$2:J1851,J1851)+VLOOKUP(J1851,Master!B$1:F$101,5,FALSE))&gt;1000,CD&lt;&gt;PD),"XXXXX",IFERROR(SUMIFS(D$2:D1851,J$2:J1851,J1851)-SUMIFS(E$2:E1851,J$2:J1851,J1851)+VLOOKUP(J1851,Master!B$1:F$101,5,FALSE),IF(H1851&gt;EOF,"","Balance"))),IF(H1851&gt;EOF,"","Balance"))</f>
        <v/>
      </c>
      <c r="H1851" s="265" t="str">
        <f ca="1">IFERROR(IF(COUNTIF(H$2:H1850,H1850)&gt;VLOOKUP(H1850,LC,2,FALSE),H1850+1,H1850),"")</f>
        <v/>
      </c>
      <c r="I1851" s="265" t="str">
        <f ca="1">IFERROR(VLOOKUP(H1851,IF(H1851=H1850,INDIRECT("JournalEntry!"&amp;JournalEntry!D$2214&amp;I1850+1&amp;JournalEntry!L$2214),INDIRECT("JournalEntry!"&amp;JournalEntry!C$2214)),2,FALSE),"")</f>
        <v/>
      </c>
      <c r="J1851" s="191" t="str">
        <f t="shared" ca="1" si="203"/>
        <v/>
      </c>
    </row>
    <row r="1852" spans="1:10">
      <c r="A1852" s="205" t="str">
        <f t="shared" ca="1" si="204"/>
        <v/>
      </c>
      <c r="B1852" s="203" t="str">
        <f t="shared" ca="1" si="205"/>
        <v/>
      </c>
      <c r="C1852" s="192" t="str">
        <f t="shared" ca="1" si="206"/>
        <v/>
      </c>
      <c r="D1852" s="192" t="str">
        <f t="shared" ca="1" si="207"/>
        <v/>
      </c>
      <c r="E1852" s="192" t="str">
        <f t="shared" ca="1" si="208"/>
        <v/>
      </c>
      <c r="F1852" s="193" t="str">
        <f t="shared" ca="1" si="209"/>
        <v/>
      </c>
      <c r="G1852" s="80" t="str">
        <f ca="1">IFERROR(IF(AND(ABS(SUMIFS(D$2:D1852,J$2:J1852,J1852)-SUMIFS(E$2:E1852,J$2:J1852,J1852)+VLOOKUP(J1852,Master!B$1:F$101,5,FALSE))&gt;1000,CD&lt;&gt;PD),"XXXXX",IFERROR(SUMIFS(D$2:D1852,J$2:J1852,J1852)-SUMIFS(E$2:E1852,J$2:J1852,J1852)+VLOOKUP(J1852,Master!B$1:F$101,5,FALSE),IF(H1852&gt;EOF,"","Balance"))),IF(H1852&gt;EOF,"","Balance"))</f>
        <v/>
      </c>
      <c r="H1852" s="265" t="str">
        <f ca="1">IFERROR(IF(COUNTIF(H$2:H1851,H1851)&gt;VLOOKUP(H1851,LC,2,FALSE),H1851+1,H1851),"")</f>
        <v/>
      </c>
      <c r="I1852" s="265" t="str">
        <f ca="1">IFERROR(VLOOKUP(H1852,IF(H1852=H1851,INDIRECT("JournalEntry!"&amp;JournalEntry!D$2214&amp;I1851+1&amp;JournalEntry!L$2214),INDIRECT("JournalEntry!"&amp;JournalEntry!C$2214)),2,FALSE),"")</f>
        <v/>
      </c>
      <c r="J1852" s="191" t="str">
        <f t="shared" ca="1" si="203"/>
        <v/>
      </c>
    </row>
    <row r="1853" spans="1:10">
      <c r="A1853" s="205" t="str">
        <f t="shared" ca="1" si="204"/>
        <v/>
      </c>
      <c r="B1853" s="203" t="str">
        <f t="shared" ca="1" si="205"/>
        <v/>
      </c>
      <c r="C1853" s="192" t="str">
        <f t="shared" ca="1" si="206"/>
        <v/>
      </c>
      <c r="D1853" s="192" t="str">
        <f t="shared" ca="1" si="207"/>
        <v/>
      </c>
      <c r="E1853" s="192" t="str">
        <f t="shared" ca="1" si="208"/>
        <v/>
      </c>
      <c r="F1853" s="193" t="str">
        <f t="shared" ca="1" si="209"/>
        <v/>
      </c>
      <c r="G1853" s="80" t="str">
        <f ca="1">IFERROR(IF(AND(ABS(SUMIFS(D$2:D1853,J$2:J1853,J1853)-SUMIFS(E$2:E1853,J$2:J1853,J1853)+VLOOKUP(J1853,Master!B$1:F$101,5,FALSE))&gt;1000,CD&lt;&gt;PD),"XXXXX",IFERROR(SUMIFS(D$2:D1853,J$2:J1853,J1853)-SUMIFS(E$2:E1853,J$2:J1853,J1853)+VLOOKUP(J1853,Master!B$1:F$101,5,FALSE),IF(H1853&gt;EOF,"","Balance"))),IF(H1853&gt;EOF,"","Balance"))</f>
        <v/>
      </c>
      <c r="H1853" s="265" t="str">
        <f ca="1">IFERROR(IF(COUNTIF(H$2:H1852,H1852)&gt;VLOOKUP(H1852,LC,2,FALSE),H1852+1,H1852),"")</f>
        <v/>
      </c>
      <c r="I1853" s="265" t="str">
        <f ca="1">IFERROR(VLOOKUP(H1853,IF(H1853=H1852,INDIRECT("JournalEntry!"&amp;JournalEntry!D$2214&amp;I1852+1&amp;JournalEntry!L$2214),INDIRECT("JournalEntry!"&amp;JournalEntry!C$2214)),2,FALSE),"")</f>
        <v/>
      </c>
      <c r="J1853" s="191" t="str">
        <f t="shared" ca="1" si="203"/>
        <v/>
      </c>
    </row>
    <row r="1854" spans="1:10">
      <c r="A1854" s="205" t="str">
        <f t="shared" ca="1" si="204"/>
        <v/>
      </c>
      <c r="B1854" s="203" t="str">
        <f t="shared" ca="1" si="205"/>
        <v/>
      </c>
      <c r="C1854" s="192" t="str">
        <f t="shared" ca="1" si="206"/>
        <v/>
      </c>
      <c r="D1854" s="192" t="str">
        <f t="shared" ca="1" si="207"/>
        <v/>
      </c>
      <c r="E1854" s="192" t="str">
        <f t="shared" ca="1" si="208"/>
        <v/>
      </c>
      <c r="F1854" s="193" t="str">
        <f t="shared" ca="1" si="209"/>
        <v/>
      </c>
      <c r="G1854" s="80" t="str">
        <f ca="1">IFERROR(IF(AND(ABS(SUMIFS(D$2:D1854,J$2:J1854,J1854)-SUMIFS(E$2:E1854,J$2:J1854,J1854)+VLOOKUP(J1854,Master!B$1:F$101,5,FALSE))&gt;1000,CD&lt;&gt;PD),"XXXXX",IFERROR(SUMIFS(D$2:D1854,J$2:J1854,J1854)-SUMIFS(E$2:E1854,J$2:J1854,J1854)+VLOOKUP(J1854,Master!B$1:F$101,5,FALSE),IF(H1854&gt;EOF,"","Balance"))),IF(H1854&gt;EOF,"","Balance"))</f>
        <v/>
      </c>
      <c r="H1854" s="265" t="str">
        <f ca="1">IFERROR(IF(COUNTIF(H$2:H1853,H1853)&gt;VLOOKUP(H1853,LC,2,FALSE),H1853+1,H1853),"")</f>
        <v/>
      </c>
      <c r="I1854" s="265" t="str">
        <f ca="1">IFERROR(VLOOKUP(H1854,IF(H1854=H1853,INDIRECT("JournalEntry!"&amp;JournalEntry!D$2214&amp;I1853+1&amp;JournalEntry!L$2214),INDIRECT("JournalEntry!"&amp;JournalEntry!C$2214)),2,FALSE),"")</f>
        <v/>
      </c>
      <c r="J1854" s="191" t="str">
        <f t="shared" ca="1" si="203"/>
        <v/>
      </c>
    </row>
    <row r="1855" spans="1:10">
      <c r="A1855" s="205" t="str">
        <f t="shared" ca="1" si="204"/>
        <v/>
      </c>
      <c r="B1855" s="203" t="str">
        <f t="shared" ca="1" si="205"/>
        <v/>
      </c>
      <c r="C1855" s="192" t="str">
        <f t="shared" ca="1" si="206"/>
        <v/>
      </c>
      <c r="D1855" s="192" t="str">
        <f t="shared" ca="1" si="207"/>
        <v/>
      </c>
      <c r="E1855" s="192" t="str">
        <f t="shared" ca="1" si="208"/>
        <v/>
      </c>
      <c r="F1855" s="193" t="str">
        <f t="shared" ca="1" si="209"/>
        <v/>
      </c>
      <c r="G1855" s="80" t="str">
        <f ca="1">IFERROR(IF(AND(ABS(SUMIFS(D$2:D1855,J$2:J1855,J1855)-SUMIFS(E$2:E1855,J$2:J1855,J1855)+VLOOKUP(J1855,Master!B$1:F$101,5,FALSE))&gt;1000,CD&lt;&gt;PD),"XXXXX",IFERROR(SUMIFS(D$2:D1855,J$2:J1855,J1855)-SUMIFS(E$2:E1855,J$2:J1855,J1855)+VLOOKUP(J1855,Master!B$1:F$101,5,FALSE),IF(H1855&gt;EOF,"","Balance"))),IF(H1855&gt;EOF,"","Balance"))</f>
        <v/>
      </c>
      <c r="H1855" s="265" t="str">
        <f ca="1">IFERROR(IF(COUNTIF(H$2:H1854,H1854)&gt;VLOOKUP(H1854,LC,2,FALSE),H1854+1,H1854),"")</f>
        <v/>
      </c>
      <c r="I1855" s="265" t="str">
        <f ca="1">IFERROR(VLOOKUP(H1855,IF(H1855=H1854,INDIRECT("JournalEntry!"&amp;JournalEntry!D$2214&amp;I1854+1&amp;JournalEntry!L$2214),INDIRECT("JournalEntry!"&amp;JournalEntry!C$2214)),2,FALSE),"")</f>
        <v/>
      </c>
      <c r="J1855" s="191" t="str">
        <f t="shared" ca="1" si="203"/>
        <v/>
      </c>
    </row>
    <row r="1856" spans="1:10">
      <c r="A1856" s="205" t="str">
        <f t="shared" ca="1" si="204"/>
        <v/>
      </c>
      <c r="B1856" s="203" t="str">
        <f t="shared" ca="1" si="205"/>
        <v/>
      </c>
      <c r="C1856" s="192" t="str">
        <f t="shared" ca="1" si="206"/>
        <v/>
      </c>
      <c r="D1856" s="192" t="str">
        <f t="shared" ca="1" si="207"/>
        <v/>
      </c>
      <c r="E1856" s="192" t="str">
        <f t="shared" ca="1" si="208"/>
        <v/>
      </c>
      <c r="F1856" s="193" t="str">
        <f t="shared" ca="1" si="209"/>
        <v/>
      </c>
      <c r="G1856" s="80" t="str">
        <f ca="1">IFERROR(IF(AND(ABS(SUMIFS(D$2:D1856,J$2:J1856,J1856)-SUMIFS(E$2:E1856,J$2:J1856,J1856)+VLOOKUP(J1856,Master!B$1:F$101,5,FALSE))&gt;1000,CD&lt;&gt;PD),"XXXXX",IFERROR(SUMIFS(D$2:D1856,J$2:J1856,J1856)-SUMIFS(E$2:E1856,J$2:J1856,J1856)+VLOOKUP(J1856,Master!B$1:F$101,5,FALSE),IF(H1856&gt;EOF,"","Balance"))),IF(H1856&gt;EOF,"","Balance"))</f>
        <v/>
      </c>
      <c r="H1856" s="265" t="str">
        <f ca="1">IFERROR(IF(COUNTIF(H$2:H1855,H1855)&gt;VLOOKUP(H1855,LC,2,FALSE),H1855+1,H1855),"")</f>
        <v/>
      </c>
      <c r="I1856" s="265" t="str">
        <f ca="1">IFERROR(VLOOKUP(H1856,IF(H1856=H1855,INDIRECT("JournalEntry!"&amp;JournalEntry!D$2214&amp;I1855+1&amp;JournalEntry!L$2214),INDIRECT("JournalEntry!"&amp;JournalEntry!C$2214)),2,FALSE),"")</f>
        <v/>
      </c>
      <c r="J1856" s="191" t="str">
        <f t="shared" ca="1" si="203"/>
        <v/>
      </c>
    </row>
    <row r="1857" spans="1:10">
      <c r="A1857" s="205" t="str">
        <f t="shared" ca="1" si="204"/>
        <v/>
      </c>
      <c r="B1857" s="203" t="str">
        <f t="shared" ca="1" si="205"/>
        <v/>
      </c>
      <c r="C1857" s="192" t="str">
        <f t="shared" ca="1" si="206"/>
        <v/>
      </c>
      <c r="D1857" s="192" t="str">
        <f t="shared" ca="1" si="207"/>
        <v/>
      </c>
      <c r="E1857" s="192" t="str">
        <f t="shared" ca="1" si="208"/>
        <v/>
      </c>
      <c r="F1857" s="193" t="str">
        <f t="shared" ca="1" si="209"/>
        <v/>
      </c>
      <c r="G1857" s="80" t="str">
        <f ca="1">IFERROR(IF(AND(ABS(SUMIFS(D$2:D1857,J$2:J1857,J1857)-SUMIFS(E$2:E1857,J$2:J1857,J1857)+VLOOKUP(J1857,Master!B$1:F$101,5,FALSE))&gt;1000,CD&lt;&gt;PD),"XXXXX",IFERROR(SUMIFS(D$2:D1857,J$2:J1857,J1857)-SUMIFS(E$2:E1857,J$2:J1857,J1857)+VLOOKUP(J1857,Master!B$1:F$101,5,FALSE),IF(H1857&gt;EOF,"","Balance"))),IF(H1857&gt;EOF,"","Balance"))</f>
        <v/>
      </c>
      <c r="H1857" s="265" t="str">
        <f ca="1">IFERROR(IF(COUNTIF(H$2:H1856,H1856)&gt;VLOOKUP(H1856,LC,2,FALSE),H1856+1,H1856),"")</f>
        <v/>
      </c>
      <c r="I1857" s="265" t="str">
        <f ca="1">IFERROR(VLOOKUP(H1857,IF(H1857=H1856,INDIRECT("JournalEntry!"&amp;JournalEntry!D$2214&amp;I1856+1&amp;JournalEntry!L$2214),INDIRECT("JournalEntry!"&amp;JournalEntry!C$2214)),2,FALSE),"")</f>
        <v/>
      </c>
      <c r="J1857" s="191" t="str">
        <f t="shared" ca="1" si="203"/>
        <v/>
      </c>
    </row>
    <row r="1858" spans="1:10">
      <c r="A1858" s="205" t="str">
        <f t="shared" ca="1" si="204"/>
        <v/>
      </c>
      <c r="B1858" s="203" t="str">
        <f t="shared" ca="1" si="205"/>
        <v/>
      </c>
      <c r="C1858" s="192" t="str">
        <f t="shared" ca="1" si="206"/>
        <v/>
      </c>
      <c r="D1858" s="192" t="str">
        <f t="shared" ca="1" si="207"/>
        <v/>
      </c>
      <c r="E1858" s="192" t="str">
        <f t="shared" ca="1" si="208"/>
        <v/>
      </c>
      <c r="F1858" s="193" t="str">
        <f t="shared" ca="1" si="209"/>
        <v/>
      </c>
      <c r="G1858" s="80" t="str">
        <f ca="1">IFERROR(IF(AND(ABS(SUMIFS(D$2:D1858,J$2:J1858,J1858)-SUMIFS(E$2:E1858,J$2:J1858,J1858)+VLOOKUP(J1858,Master!B$1:F$101,5,FALSE))&gt;1000,CD&lt;&gt;PD),"XXXXX",IFERROR(SUMIFS(D$2:D1858,J$2:J1858,J1858)-SUMIFS(E$2:E1858,J$2:J1858,J1858)+VLOOKUP(J1858,Master!B$1:F$101,5,FALSE),IF(H1858&gt;EOF,"","Balance"))),IF(H1858&gt;EOF,"","Balance"))</f>
        <v/>
      </c>
      <c r="H1858" s="265" t="str">
        <f ca="1">IFERROR(IF(COUNTIF(H$2:H1857,H1857)&gt;VLOOKUP(H1857,LC,2,FALSE),H1857+1,H1857),"")</f>
        <v/>
      </c>
      <c r="I1858" s="265" t="str">
        <f ca="1">IFERROR(VLOOKUP(H1858,IF(H1858=H1857,INDIRECT("JournalEntry!"&amp;JournalEntry!D$2214&amp;I1857+1&amp;JournalEntry!L$2214),INDIRECT("JournalEntry!"&amp;JournalEntry!C$2214)),2,FALSE),"")</f>
        <v/>
      </c>
      <c r="J1858" s="191" t="str">
        <f t="shared" ref="J1858:J1921" ca="1" si="210">IFERROR(INDIRECT("JournalEntry!c"&amp;I1858),IF(H1858&gt;EOF,"","Ledger"))</f>
        <v/>
      </c>
    </row>
    <row r="1859" spans="1:10">
      <c r="A1859" s="205" t="str">
        <f t="shared" ca="1" si="204"/>
        <v/>
      </c>
      <c r="B1859" s="203" t="str">
        <f t="shared" ca="1" si="205"/>
        <v/>
      </c>
      <c r="C1859" s="192" t="str">
        <f t="shared" ca="1" si="206"/>
        <v/>
      </c>
      <c r="D1859" s="192" t="str">
        <f t="shared" ca="1" si="207"/>
        <v/>
      </c>
      <c r="E1859" s="192" t="str">
        <f t="shared" ca="1" si="208"/>
        <v/>
      </c>
      <c r="F1859" s="193" t="str">
        <f t="shared" ca="1" si="209"/>
        <v/>
      </c>
      <c r="G1859" s="80" t="str">
        <f ca="1">IFERROR(IF(AND(ABS(SUMIFS(D$2:D1859,J$2:J1859,J1859)-SUMIFS(E$2:E1859,J$2:J1859,J1859)+VLOOKUP(J1859,Master!B$1:F$101,5,FALSE))&gt;1000,CD&lt;&gt;PD),"XXXXX",IFERROR(SUMIFS(D$2:D1859,J$2:J1859,J1859)-SUMIFS(E$2:E1859,J$2:J1859,J1859)+VLOOKUP(J1859,Master!B$1:F$101,5,FALSE),IF(H1859&gt;EOF,"","Balance"))),IF(H1859&gt;EOF,"","Balance"))</f>
        <v/>
      </c>
      <c r="H1859" s="265" t="str">
        <f ca="1">IFERROR(IF(COUNTIF(H$2:H1858,H1858)&gt;VLOOKUP(H1858,LC,2,FALSE),H1858+1,H1858),"")</f>
        <v/>
      </c>
      <c r="I1859" s="265" t="str">
        <f ca="1">IFERROR(VLOOKUP(H1859,IF(H1859=H1858,INDIRECT("JournalEntry!"&amp;JournalEntry!D$2214&amp;I1858+1&amp;JournalEntry!L$2214),INDIRECT("JournalEntry!"&amp;JournalEntry!C$2214)),2,FALSE),"")</f>
        <v/>
      </c>
      <c r="J1859" s="191" t="str">
        <f t="shared" ca="1" si="210"/>
        <v/>
      </c>
    </row>
    <row r="1860" spans="1:10">
      <c r="A1860" s="205" t="str">
        <f t="shared" ca="1" si="204"/>
        <v/>
      </c>
      <c r="B1860" s="203" t="str">
        <f t="shared" ca="1" si="205"/>
        <v/>
      </c>
      <c r="C1860" s="192" t="str">
        <f t="shared" ca="1" si="206"/>
        <v/>
      </c>
      <c r="D1860" s="192" t="str">
        <f t="shared" ca="1" si="207"/>
        <v/>
      </c>
      <c r="E1860" s="192" t="str">
        <f t="shared" ca="1" si="208"/>
        <v/>
      </c>
      <c r="F1860" s="193" t="str">
        <f t="shared" ca="1" si="209"/>
        <v/>
      </c>
      <c r="G1860" s="80" t="str">
        <f ca="1">IFERROR(IF(AND(ABS(SUMIFS(D$2:D1860,J$2:J1860,J1860)-SUMIFS(E$2:E1860,J$2:J1860,J1860)+VLOOKUP(J1860,Master!B$1:F$101,5,FALSE))&gt;1000,CD&lt;&gt;PD),"XXXXX",IFERROR(SUMIFS(D$2:D1860,J$2:J1860,J1860)-SUMIFS(E$2:E1860,J$2:J1860,J1860)+VLOOKUP(J1860,Master!B$1:F$101,5,FALSE),IF(H1860&gt;EOF,"","Balance"))),IF(H1860&gt;EOF,"","Balance"))</f>
        <v/>
      </c>
      <c r="H1860" s="265" t="str">
        <f ca="1">IFERROR(IF(COUNTIF(H$2:H1859,H1859)&gt;VLOOKUP(H1859,LC,2,FALSE),H1859+1,H1859),"")</f>
        <v/>
      </c>
      <c r="I1860" s="265" t="str">
        <f ca="1">IFERROR(VLOOKUP(H1860,IF(H1860=H1859,INDIRECT("JournalEntry!"&amp;JournalEntry!D$2214&amp;I1859+1&amp;JournalEntry!L$2214),INDIRECT("JournalEntry!"&amp;JournalEntry!C$2214)),2,FALSE),"")</f>
        <v/>
      </c>
      <c r="J1860" s="191" t="str">
        <f t="shared" ca="1" si="210"/>
        <v/>
      </c>
    </row>
    <row r="1861" spans="1:10">
      <c r="A1861" s="205" t="str">
        <f t="shared" ca="1" si="204"/>
        <v/>
      </c>
      <c r="B1861" s="203" t="str">
        <f t="shared" ca="1" si="205"/>
        <v/>
      </c>
      <c r="C1861" s="192" t="str">
        <f t="shared" ca="1" si="206"/>
        <v/>
      </c>
      <c r="D1861" s="192" t="str">
        <f t="shared" ca="1" si="207"/>
        <v/>
      </c>
      <c r="E1861" s="192" t="str">
        <f t="shared" ca="1" si="208"/>
        <v/>
      </c>
      <c r="F1861" s="193" t="str">
        <f t="shared" ca="1" si="209"/>
        <v/>
      </c>
      <c r="G1861" s="80" t="str">
        <f ca="1">IFERROR(IF(AND(ABS(SUMIFS(D$2:D1861,J$2:J1861,J1861)-SUMIFS(E$2:E1861,J$2:J1861,J1861)+VLOOKUP(J1861,Master!B$1:F$101,5,FALSE))&gt;1000,CD&lt;&gt;PD),"XXXXX",IFERROR(SUMIFS(D$2:D1861,J$2:J1861,J1861)-SUMIFS(E$2:E1861,J$2:J1861,J1861)+VLOOKUP(J1861,Master!B$1:F$101,5,FALSE),IF(H1861&gt;EOF,"","Balance"))),IF(H1861&gt;EOF,"","Balance"))</f>
        <v/>
      </c>
      <c r="H1861" s="265" t="str">
        <f ca="1">IFERROR(IF(COUNTIF(H$2:H1860,H1860)&gt;VLOOKUP(H1860,LC,2,FALSE),H1860+1,H1860),"")</f>
        <v/>
      </c>
      <c r="I1861" s="265" t="str">
        <f ca="1">IFERROR(VLOOKUP(H1861,IF(H1861=H1860,INDIRECT("JournalEntry!"&amp;JournalEntry!D$2214&amp;I1860+1&amp;JournalEntry!L$2214),INDIRECT("JournalEntry!"&amp;JournalEntry!C$2214)),2,FALSE),"")</f>
        <v/>
      </c>
      <c r="J1861" s="191" t="str">
        <f t="shared" ca="1" si="210"/>
        <v/>
      </c>
    </row>
    <row r="1862" spans="1:10">
      <c r="A1862" s="205" t="str">
        <f t="shared" ca="1" si="204"/>
        <v/>
      </c>
      <c r="B1862" s="203" t="str">
        <f t="shared" ca="1" si="205"/>
        <v/>
      </c>
      <c r="C1862" s="192" t="str">
        <f t="shared" ca="1" si="206"/>
        <v/>
      </c>
      <c r="D1862" s="192" t="str">
        <f t="shared" ca="1" si="207"/>
        <v/>
      </c>
      <c r="E1862" s="192" t="str">
        <f t="shared" ca="1" si="208"/>
        <v/>
      </c>
      <c r="F1862" s="193" t="str">
        <f t="shared" ca="1" si="209"/>
        <v/>
      </c>
      <c r="G1862" s="80" t="str">
        <f ca="1">IFERROR(IF(AND(ABS(SUMIFS(D$2:D1862,J$2:J1862,J1862)-SUMIFS(E$2:E1862,J$2:J1862,J1862)+VLOOKUP(J1862,Master!B$1:F$101,5,FALSE))&gt;1000,CD&lt;&gt;PD),"XXXXX",IFERROR(SUMIFS(D$2:D1862,J$2:J1862,J1862)-SUMIFS(E$2:E1862,J$2:J1862,J1862)+VLOOKUP(J1862,Master!B$1:F$101,5,FALSE),IF(H1862&gt;EOF,"","Balance"))),IF(H1862&gt;EOF,"","Balance"))</f>
        <v/>
      </c>
      <c r="H1862" s="265" t="str">
        <f ca="1">IFERROR(IF(COUNTIF(H$2:H1861,H1861)&gt;VLOOKUP(H1861,LC,2,FALSE),H1861+1,H1861),"")</f>
        <v/>
      </c>
      <c r="I1862" s="265" t="str">
        <f ca="1">IFERROR(VLOOKUP(H1862,IF(H1862=H1861,INDIRECT("JournalEntry!"&amp;JournalEntry!D$2214&amp;I1861+1&amp;JournalEntry!L$2214),INDIRECT("JournalEntry!"&amp;JournalEntry!C$2214)),2,FALSE),"")</f>
        <v/>
      </c>
      <c r="J1862" s="191" t="str">
        <f t="shared" ca="1" si="210"/>
        <v/>
      </c>
    </row>
    <row r="1863" spans="1:10">
      <c r="A1863" s="205" t="str">
        <f t="shared" ca="1" si="204"/>
        <v/>
      </c>
      <c r="B1863" s="203" t="str">
        <f t="shared" ca="1" si="205"/>
        <v/>
      </c>
      <c r="C1863" s="192" t="str">
        <f t="shared" ca="1" si="206"/>
        <v/>
      </c>
      <c r="D1863" s="192" t="str">
        <f t="shared" ca="1" si="207"/>
        <v/>
      </c>
      <c r="E1863" s="192" t="str">
        <f t="shared" ca="1" si="208"/>
        <v/>
      </c>
      <c r="F1863" s="193" t="str">
        <f t="shared" ca="1" si="209"/>
        <v/>
      </c>
      <c r="G1863" s="80" t="str">
        <f ca="1">IFERROR(IF(AND(ABS(SUMIFS(D$2:D1863,J$2:J1863,J1863)-SUMIFS(E$2:E1863,J$2:J1863,J1863)+VLOOKUP(J1863,Master!B$1:F$101,5,FALSE))&gt;1000,CD&lt;&gt;PD),"XXXXX",IFERROR(SUMIFS(D$2:D1863,J$2:J1863,J1863)-SUMIFS(E$2:E1863,J$2:J1863,J1863)+VLOOKUP(J1863,Master!B$1:F$101,5,FALSE),IF(H1863&gt;EOF,"","Balance"))),IF(H1863&gt;EOF,"","Balance"))</f>
        <v/>
      </c>
      <c r="H1863" s="265" t="str">
        <f ca="1">IFERROR(IF(COUNTIF(H$2:H1862,H1862)&gt;VLOOKUP(H1862,LC,2,FALSE),H1862+1,H1862),"")</f>
        <v/>
      </c>
      <c r="I1863" s="265" t="str">
        <f ca="1">IFERROR(VLOOKUP(H1863,IF(H1863=H1862,INDIRECT("JournalEntry!"&amp;JournalEntry!D$2214&amp;I1862+1&amp;JournalEntry!L$2214),INDIRECT("JournalEntry!"&amp;JournalEntry!C$2214)),2,FALSE),"")</f>
        <v/>
      </c>
      <c r="J1863" s="191" t="str">
        <f t="shared" ca="1" si="210"/>
        <v/>
      </c>
    </row>
    <row r="1864" spans="1:10">
      <c r="A1864" s="205" t="str">
        <f t="shared" ca="1" si="204"/>
        <v/>
      </c>
      <c r="B1864" s="203" t="str">
        <f t="shared" ca="1" si="205"/>
        <v/>
      </c>
      <c r="C1864" s="192" t="str">
        <f t="shared" ca="1" si="206"/>
        <v/>
      </c>
      <c r="D1864" s="192" t="str">
        <f t="shared" ca="1" si="207"/>
        <v/>
      </c>
      <c r="E1864" s="192" t="str">
        <f t="shared" ca="1" si="208"/>
        <v/>
      </c>
      <c r="F1864" s="193" t="str">
        <f t="shared" ca="1" si="209"/>
        <v/>
      </c>
      <c r="G1864" s="80" t="str">
        <f ca="1">IFERROR(IF(AND(ABS(SUMIFS(D$2:D1864,J$2:J1864,J1864)-SUMIFS(E$2:E1864,J$2:J1864,J1864)+VLOOKUP(J1864,Master!B$1:F$101,5,FALSE))&gt;1000,CD&lt;&gt;PD),"XXXXX",IFERROR(SUMIFS(D$2:D1864,J$2:J1864,J1864)-SUMIFS(E$2:E1864,J$2:J1864,J1864)+VLOOKUP(J1864,Master!B$1:F$101,5,FALSE),IF(H1864&gt;EOF,"","Balance"))),IF(H1864&gt;EOF,"","Balance"))</f>
        <v/>
      </c>
      <c r="H1864" s="265" t="str">
        <f ca="1">IFERROR(IF(COUNTIF(H$2:H1863,H1863)&gt;VLOOKUP(H1863,LC,2,FALSE),H1863+1,H1863),"")</f>
        <v/>
      </c>
      <c r="I1864" s="265" t="str">
        <f ca="1">IFERROR(VLOOKUP(H1864,IF(H1864=H1863,INDIRECT("JournalEntry!"&amp;JournalEntry!D$2214&amp;I1863+1&amp;JournalEntry!L$2214),INDIRECT("JournalEntry!"&amp;JournalEntry!C$2214)),2,FALSE),"")</f>
        <v/>
      </c>
      <c r="J1864" s="191" t="str">
        <f t="shared" ca="1" si="210"/>
        <v/>
      </c>
    </row>
    <row r="1865" spans="1:10">
      <c r="A1865" s="205" t="str">
        <f t="shared" ca="1" si="204"/>
        <v/>
      </c>
      <c r="B1865" s="203" t="str">
        <f t="shared" ca="1" si="205"/>
        <v/>
      </c>
      <c r="C1865" s="192" t="str">
        <f t="shared" ca="1" si="206"/>
        <v/>
      </c>
      <c r="D1865" s="192" t="str">
        <f t="shared" ca="1" si="207"/>
        <v/>
      </c>
      <c r="E1865" s="192" t="str">
        <f t="shared" ca="1" si="208"/>
        <v/>
      </c>
      <c r="F1865" s="193" t="str">
        <f t="shared" ca="1" si="209"/>
        <v/>
      </c>
      <c r="G1865" s="80" t="str">
        <f ca="1">IFERROR(IF(AND(ABS(SUMIFS(D$2:D1865,J$2:J1865,J1865)-SUMIFS(E$2:E1865,J$2:J1865,J1865)+VLOOKUP(J1865,Master!B$1:F$101,5,FALSE))&gt;1000,CD&lt;&gt;PD),"XXXXX",IFERROR(SUMIFS(D$2:D1865,J$2:J1865,J1865)-SUMIFS(E$2:E1865,J$2:J1865,J1865)+VLOOKUP(J1865,Master!B$1:F$101,5,FALSE),IF(H1865&gt;EOF,"","Balance"))),IF(H1865&gt;EOF,"","Balance"))</f>
        <v/>
      </c>
      <c r="H1865" s="265" t="str">
        <f ca="1">IFERROR(IF(COUNTIF(H$2:H1864,H1864)&gt;VLOOKUP(H1864,LC,2,FALSE),H1864+1,H1864),"")</f>
        <v/>
      </c>
      <c r="I1865" s="265" t="str">
        <f ca="1">IFERROR(VLOOKUP(H1865,IF(H1865=H1864,INDIRECT("JournalEntry!"&amp;JournalEntry!D$2214&amp;I1864+1&amp;JournalEntry!L$2214),INDIRECT("JournalEntry!"&amp;JournalEntry!C$2214)),2,FALSE),"")</f>
        <v/>
      </c>
      <c r="J1865" s="191" t="str">
        <f t="shared" ca="1" si="210"/>
        <v/>
      </c>
    </row>
    <row r="1866" spans="1:10">
      <c r="A1866" s="205" t="str">
        <f t="shared" ca="1" si="204"/>
        <v/>
      </c>
      <c r="B1866" s="203" t="str">
        <f t="shared" ca="1" si="205"/>
        <v/>
      </c>
      <c r="C1866" s="192" t="str">
        <f t="shared" ca="1" si="206"/>
        <v/>
      </c>
      <c r="D1866" s="192" t="str">
        <f t="shared" ca="1" si="207"/>
        <v/>
      </c>
      <c r="E1866" s="192" t="str">
        <f t="shared" ca="1" si="208"/>
        <v/>
      </c>
      <c r="F1866" s="193" t="str">
        <f t="shared" ca="1" si="209"/>
        <v/>
      </c>
      <c r="G1866" s="80" t="str">
        <f ca="1">IFERROR(IF(AND(ABS(SUMIFS(D$2:D1866,J$2:J1866,J1866)-SUMIFS(E$2:E1866,J$2:J1866,J1866)+VLOOKUP(J1866,Master!B$1:F$101,5,FALSE))&gt;1000,CD&lt;&gt;PD),"XXXXX",IFERROR(SUMIFS(D$2:D1866,J$2:J1866,J1866)-SUMIFS(E$2:E1866,J$2:J1866,J1866)+VLOOKUP(J1866,Master!B$1:F$101,5,FALSE),IF(H1866&gt;EOF,"","Balance"))),IF(H1866&gt;EOF,"","Balance"))</f>
        <v/>
      </c>
      <c r="H1866" s="265" t="str">
        <f ca="1">IFERROR(IF(COUNTIF(H$2:H1865,H1865)&gt;VLOOKUP(H1865,LC,2,FALSE),H1865+1,H1865),"")</f>
        <v/>
      </c>
      <c r="I1866" s="265" t="str">
        <f ca="1">IFERROR(VLOOKUP(H1866,IF(H1866=H1865,INDIRECT("JournalEntry!"&amp;JournalEntry!D$2214&amp;I1865+1&amp;JournalEntry!L$2214),INDIRECT("JournalEntry!"&amp;JournalEntry!C$2214)),2,FALSE),"")</f>
        <v/>
      </c>
      <c r="J1866" s="191" t="str">
        <f t="shared" ca="1" si="210"/>
        <v/>
      </c>
    </row>
    <row r="1867" spans="1:10">
      <c r="A1867" s="205" t="str">
        <f t="shared" ca="1" si="204"/>
        <v/>
      </c>
      <c r="B1867" s="203" t="str">
        <f t="shared" ca="1" si="205"/>
        <v/>
      </c>
      <c r="C1867" s="192" t="str">
        <f t="shared" ca="1" si="206"/>
        <v/>
      </c>
      <c r="D1867" s="192" t="str">
        <f t="shared" ca="1" si="207"/>
        <v/>
      </c>
      <c r="E1867" s="192" t="str">
        <f t="shared" ca="1" si="208"/>
        <v/>
      </c>
      <c r="F1867" s="193" t="str">
        <f t="shared" ca="1" si="209"/>
        <v/>
      </c>
      <c r="G1867" s="80" t="str">
        <f ca="1">IFERROR(IF(AND(ABS(SUMIFS(D$2:D1867,J$2:J1867,J1867)-SUMIFS(E$2:E1867,J$2:J1867,J1867)+VLOOKUP(J1867,Master!B$1:F$101,5,FALSE))&gt;1000,CD&lt;&gt;PD),"XXXXX",IFERROR(SUMIFS(D$2:D1867,J$2:J1867,J1867)-SUMIFS(E$2:E1867,J$2:J1867,J1867)+VLOOKUP(J1867,Master!B$1:F$101,5,FALSE),IF(H1867&gt;EOF,"","Balance"))),IF(H1867&gt;EOF,"","Balance"))</f>
        <v/>
      </c>
      <c r="H1867" s="265" t="str">
        <f ca="1">IFERROR(IF(COUNTIF(H$2:H1866,H1866)&gt;VLOOKUP(H1866,LC,2,FALSE),H1866+1,H1866),"")</f>
        <v/>
      </c>
      <c r="I1867" s="265" t="str">
        <f ca="1">IFERROR(VLOOKUP(H1867,IF(H1867=H1866,INDIRECT("JournalEntry!"&amp;JournalEntry!D$2214&amp;I1866+1&amp;JournalEntry!L$2214),INDIRECT("JournalEntry!"&amp;JournalEntry!C$2214)),2,FALSE),"")</f>
        <v/>
      </c>
      <c r="J1867" s="191" t="str">
        <f t="shared" ca="1" si="210"/>
        <v/>
      </c>
    </row>
    <row r="1868" spans="1:10">
      <c r="A1868" s="205" t="str">
        <f t="shared" ca="1" si="204"/>
        <v/>
      </c>
      <c r="B1868" s="203" t="str">
        <f t="shared" ca="1" si="205"/>
        <v/>
      </c>
      <c r="C1868" s="192" t="str">
        <f t="shared" ca="1" si="206"/>
        <v/>
      </c>
      <c r="D1868" s="192" t="str">
        <f t="shared" ca="1" si="207"/>
        <v/>
      </c>
      <c r="E1868" s="192" t="str">
        <f t="shared" ca="1" si="208"/>
        <v/>
      </c>
      <c r="F1868" s="193" t="str">
        <f t="shared" ca="1" si="209"/>
        <v/>
      </c>
      <c r="G1868" s="80" t="str">
        <f ca="1">IFERROR(IF(AND(ABS(SUMIFS(D$2:D1868,J$2:J1868,J1868)-SUMIFS(E$2:E1868,J$2:J1868,J1868)+VLOOKUP(J1868,Master!B$1:F$101,5,FALSE))&gt;1000,CD&lt;&gt;PD),"XXXXX",IFERROR(SUMIFS(D$2:D1868,J$2:J1868,J1868)-SUMIFS(E$2:E1868,J$2:J1868,J1868)+VLOOKUP(J1868,Master!B$1:F$101,5,FALSE),IF(H1868&gt;EOF,"","Balance"))),IF(H1868&gt;EOF,"","Balance"))</f>
        <v/>
      </c>
      <c r="H1868" s="265" t="str">
        <f ca="1">IFERROR(IF(COUNTIF(H$2:H1867,H1867)&gt;VLOOKUP(H1867,LC,2,FALSE),H1867+1,H1867),"")</f>
        <v/>
      </c>
      <c r="I1868" s="265" t="str">
        <f ca="1">IFERROR(VLOOKUP(H1868,IF(H1868=H1867,INDIRECT("JournalEntry!"&amp;JournalEntry!D$2214&amp;I1867+1&amp;JournalEntry!L$2214),INDIRECT("JournalEntry!"&amp;JournalEntry!C$2214)),2,FALSE),"")</f>
        <v/>
      </c>
      <c r="J1868" s="191" t="str">
        <f t="shared" ca="1" si="210"/>
        <v/>
      </c>
    </row>
    <row r="1869" spans="1:10">
      <c r="A1869" s="205" t="str">
        <f t="shared" ca="1" si="204"/>
        <v/>
      </c>
      <c r="B1869" s="203" t="str">
        <f t="shared" ca="1" si="205"/>
        <v/>
      </c>
      <c r="C1869" s="192" t="str">
        <f t="shared" ca="1" si="206"/>
        <v/>
      </c>
      <c r="D1869" s="192" t="str">
        <f t="shared" ca="1" si="207"/>
        <v/>
      </c>
      <c r="E1869" s="192" t="str">
        <f t="shared" ca="1" si="208"/>
        <v/>
      </c>
      <c r="F1869" s="193" t="str">
        <f t="shared" ca="1" si="209"/>
        <v/>
      </c>
      <c r="G1869" s="80" t="str">
        <f ca="1">IFERROR(IF(AND(ABS(SUMIFS(D$2:D1869,J$2:J1869,J1869)-SUMIFS(E$2:E1869,J$2:J1869,J1869)+VLOOKUP(J1869,Master!B$1:F$101,5,FALSE))&gt;1000,CD&lt;&gt;PD),"XXXXX",IFERROR(SUMIFS(D$2:D1869,J$2:J1869,J1869)-SUMIFS(E$2:E1869,J$2:J1869,J1869)+VLOOKUP(J1869,Master!B$1:F$101,5,FALSE),IF(H1869&gt;EOF,"","Balance"))),IF(H1869&gt;EOF,"","Balance"))</f>
        <v/>
      </c>
      <c r="H1869" s="265" t="str">
        <f ca="1">IFERROR(IF(COUNTIF(H$2:H1868,H1868)&gt;VLOOKUP(H1868,LC,2,FALSE),H1868+1,H1868),"")</f>
        <v/>
      </c>
      <c r="I1869" s="265" t="str">
        <f ca="1">IFERROR(VLOOKUP(H1869,IF(H1869=H1868,INDIRECT("JournalEntry!"&amp;JournalEntry!D$2214&amp;I1868+1&amp;JournalEntry!L$2214),INDIRECT("JournalEntry!"&amp;JournalEntry!C$2214)),2,FALSE),"")</f>
        <v/>
      </c>
      <c r="J1869" s="191" t="str">
        <f t="shared" ca="1" si="210"/>
        <v/>
      </c>
    </row>
    <row r="1870" spans="1:10">
      <c r="A1870" s="205" t="str">
        <f t="shared" ca="1" si="204"/>
        <v/>
      </c>
      <c r="B1870" s="203" t="str">
        <f t="shared" ca="1" si="205"/>
        <v/>
      </c>
      <c r="C1870" s="192" t="str">
        <f t="shared" ca="1" si="206"/>
        <v/>
      </c>
      <c r="D1870" s="192" t="str">
        <f t="shared" ca="1" si="207"/>
        <v/>
      </c>
      <c r="E1870" s="192" t="str">
        <f t="shared" ca="1" si="208"/>
        <v/>
      </c>
      <c r="F1870" s="193" t="str">
        <f t="shared" ca="1" si="209"/>
        <v/>
      </c>
      <c r="G1870" s="80" t="str">
        <f ca="1">IFERROR(IF(AND(ABS(SUMIFS(D$2:D1870,J$2:J1870,J1870)-SUMIFS(E$2:E1870,J$2:J1870,J1870)+VLOOKUP(J1870,Master!B$1:F$101,5,FALSE))&gt;1000,CD&lt;&gt;PD),"XXXXX",IFERROR(SUMIFS(D$2:D1870,J$2:J1870,J1870)-SUMIFS(E$2:E1870,J$2:J1870,J1870)+VLOOKUP(J1870,Master!B$1:F$101,5,FALSE),IF(H1870&gt;EOF,"","Balance"))),IF(H1870&gt;EOF,"","Balance"))</f>
        <v/>
      </c>
      <c r="H1870" s="265" t="str">
        <f ca="1">IFERROR(IF(COUNTIF(H$2:H1869,H1869)&gt;VLOOKUP(H1869,LC,2,FALSE),H1869+1,H1869),"")</f>
        <v/>
      </c>
      <c r="I1870" s="265" t="str">
        <f ca="1">IFERROR(VLOOKUP(H1870,IF(H1870=H1869,INDIRECT("JournalEntry!"&amp;JournalEntry!D$2214&amp;I1869+1&amp;JournalEntry!L$2214),INDIRECT("JournalEntry!"&amp;JournalEntry!C$2214)),2,FALSE),"")</f>
        <v/>
      </c>
      <c r="J1870" s="191" t="str">
        <f t="shared" ca="1" si="210"/>
        <v/>
      </c>
    </row>
    <row r="1871" spans="1:10">
      <c r="A1871" s="205" t="str">
        <f t="shared" ca="1" si="204"/>
        <v/>
      </c>
      <c r="B1871" s="203" t="str">
        <f t="shared" ca="1" si="205"/>
        <v/>
      </c>
      <c r="C1871" s="192" t="str">
        <f t="shared" ca="1" si="206"/>
        <v/>
      </c>
      <c r="D1871" s="192" t="str">
        <f t="shared" ca="1" si="207"/>
        <v/>
      </c>
      <c r="E1871" s="192" t="str">
        <f t="shared" ca="1" si="208"/>
        <v/>
      </c>
      <c r="F1871" s="193" t="str">
        <f t="shared" ca="1" si="209"/>
        <v/>
      </c>
      <c r="G1871" s="80" t="str">
        <f ca="1">IFERROR(IF(AND(ABS(SUMIFS(D$2:D1871,J$2:J1871,J1871)-SUMIFS(E$2:E1871,J$2:J1871,J1871)+VLOOKUP(J1871,Master!B$1:F$101,5,FALSE))&gt;1000,CD&lt;&gt;PD),"XXXXX",IFERROR(SUMIFS(D$2:D1871,J$2:J1871,J1871)-SUMIFS(E$2:E1871,J$2:J1871,J1871)+VLOOKUP(J1871,Master!B$1:F$101,5,FALSE),IF(H1871&gt;EOF,"","Balance"))),IF(H1871&gt;EOF,"","Balance"))</f>
        <v/>
      </c>
      <c r="H1871" s="265" t="str">
        <f ca="1">IFERROR(IF(COUNTIF(H$2:H1870,H1870)&gt;VLOOKUP(H1870,LC,2,FALSE),H1870+1,H1870),"")</f>
        <v/>
      </c>
      <c r="I1871" s="265" t="str">
        <f ca="1">IFERROR(VLOOKUP(H1871,IF(H1871=H1870,INDIRECT("JournalEntry!"&amp;JournalEntry!D$2214&amp;I1870+1&amp;JournalEntry!L$2214),INDIRECT("JournalEntry!"&amp;JournalEntry!C$2214)),2,FALSE),"")</f>
        <v/>
      </c>
      <c r="J1871" s="191" t="str">
        <f t="shared" ca="1" si="210"/>
        <v/>
      </c>
    </row>
    <row r="1872" spans="1:10">
      <c r="A1872" s="205" t="str">
        <f t="shared" ca="1" si="204"/>
        <v/>
      </c>
      <c r="B1872" s="203" t="str">
        <f t="shared" ca="1" si="205"/>
        <v/>
      </c>
      <c r="C1872" s="192" t="str">
        <f t="shared" ca="1" si="206"/>
        <v/>
      </c>
      <c r="D1872" s="192" t="str">
        <f t="shared" ca="1" si="207"/>
        <v/>
      </c>
      <c r="E1872" s="192" t="str">
        <f t="shared" ca="1" si="208"/>
        <v/>
      </c>
      <c r="F1872" s="193" t="str">
        <f t="shared" ca="1" si="209"/>
        <v/>
      </c>
      <c r="G1872" s="80" t="str">
        <f ca="1">IFERROR(IF(AND(ABS(SUMIFS(D$2:D1872,J$2:J1872,J1872)-SUMIFS(E$2:E1872,J$2:J1872,J1872)+VLOOKUP(J1872,Master!B$1:F$101,5,FALSE))&gt;1000,CD&lt;&gt;PD),"XXXXX",IFERROR(SUMIFS(D$2:D1872,J$2:J1872,J1872)-SUMIFS(E$2:E1872,J$2:J1872,J1872)+VLOOKUP(J1872,Master!B$1:F$101,5,FALSE),IF(H1872&gt;EOF,"","Balance"))),IF(H1872&gt;EOF,"","Balance"))</f>
        <v/>
      </c>
      <c r="H1872" s="265" t="str">
        <f ca="1">IFERROR(IF(COUNTIF(H$2:H1871,H1871)&gt;VLOOKUP(H1871,LC,2,FALSE),H1871+1,H1871),"")</f>
        <v/>
      </c>
      <c r="I1872" s="265" t="str">
        <f ca="1">IFERROR(VLOOKUP(H1872,IF(H1872=H1871,INDIRECT("JournalEntry!"&amp;JournalEntry!D$2214&amp;I1871+1&amp;JournalEntry!L$2214),INDIRECT("JournalEntry!"&amp;JournalEntry!C$2214)),2,FALSE),"")</f>
        <v/>
      </c>
      <c r="J1872" s="191" t="str">
        <f t="shared" ca="1" si="210"/>
        <v/>
      </c>
    </row>
    <row r="1873" spans="1:10">
      <c r="A1873" s="205" t="str">
        <f t="shared" ca="1" si="204"/>
        <v/>
      </c>
      <c r="B1873" s="203" t="str">
        <f t="shared" ca="1" si="205"/>
        <v/>
      </c>
      <c r="C1873" s="192" t="str">
        <f t="shared" ca="1" si="206"/>
        <v/>
      </c>
      <c r="D1873" s="192" t="str">
        <f t="shared" ca="1" si="207"/>
        <v/>
      </c>
      <c r="E1873" s="192" t="str">
        <f t="shared" ca="1" si="208"/>
        <v/>
      </c>
      <c r="F1873" s="193" t="str">
        <f t="shared" ca="1" si="209"/>
        <v/>
      </c>
      <c r="G1873" s="80" t="str">
        <f ca="1">IFERROR(IF(AND(ABS(SUMIFS(D$2:D1873,J$2:J1873,J1873)-SUMIFS(E$2:E1873,J$2:J1873,J1873)+VLOOKUP(J1873,Master!B$1:F$101,5,FALSE))&gt;1000,CD&lt;&gt;PD),"XXXXX",IFERROR(SUMIFS(D$2:D1873,J$2:J1873,J1873)-SUMIFS(E$2:E1873,J$2:J1873,J1873)+VLOOKUP(J1873,Master!B$1:F$101,5,FALSE),IF(H1873&gt;EOF,"","Balance"))),IF(H1873&gt;EOF,"","Balance"))</f>
        <v/>
      </c>
      <c r="H1873" s="265" t="str">
        <f ca="1">IFERROR(IF(COUNTIF(H$2:H1872,H1872)&gt;VLOOKUP(H1872,LC,2,FALSE),H1872+1,H1872),"")</f>
        <v/>
      </c>
      <c r="I1873" s="265" t="str">
        <f ca="1">IFERROR(VLOOKUP(H1873,IF(H1873=H1872,INDIRECT("JournalEntry!"&amp;JournalEntry!D$2214&amp;I1872+1&amp;JournalEntry!L$2214),INDIRECT("JournalEntry!"&amp;JournalEntry!C$2214)),2,FALSE),"")</f>
        <v/>
      </c>
      <c r="J1873" s="191" t="str">
        <f t="shared" ca="1" si="210"/>
        <v/>
      </c>
    </row>
    <row r="1874" spans="1:10">
      <c r="A1874" s="205" t="str">
        <f t="shared" ca="1" si="204"/>
        <v/>
      </c>
      <c r="B1874" s="203" t="str">
        <f t="shared" ca="1" si="205"/>
        <v/>
      </c>
      <c r="C1874" s="192" t="str">
        <f t="shared" ca="1" si="206"/>
        <v/>
      </c>
      <c r="D1874" s="192" t="str">
        <f t="shared" ca="1" si="207"/>
        <v/>
      </c>
      <c r="E1874" s="192" t="str">
        <f t="shared" ca="1" si="208"/>
        <v/>
      </c>
      <c r="F1874" s="193" t="str">
        <f t="shared" ca="1" si="209"/>
        <v/>
      </c>
      <c r="G1874" s="80" t="str">
        <f ca="1">IFERROR(IF(AND(ABS(SUMIFS(D$2:D1874,J$2:J1874,J1874)-SUMIFS(E$2:E1874,J$2:J1874,J1874)+VLOOKUP(J1874,Master!B$1:F$101,5,FALSE))&gt;1000,CD&lt;&gt;PD),"XXXXX",IFERROR(SUMIFS(D$2:D1874,J$2:J1874,J1874)-SUMIFS(E$2:E1874,J$2:J1874,J1874)+VLOOKUP(J1874,Master!B$1:F$101,5,FALSE),IF(H1874&gt;EOF,"","Balance"))),IF(H1874&gt;EOF,"","Balance"))</f>
        <v/>
      </c>
      <c r="H1874" s="265" t="str">
        <f ca="1">IFERROR(IF(COUNTIF(H$2:H1873,H1873)&gt;VLOOKUP(H1873,LC,2,FALSE),H1873+1,H1873),"")</f>
        <v/>
      </c>
      <c r="I1874" s="265" t="str">
        <f ca="1">IFERROR(VLOOKUP(H1874,IF(H1874=H1873,INDIRECT("JournalEntry!"&amp;JournalEntry!D$2214&amp;I1873+1&amp;JournalEntry!L$2214),INDIRECT("JournalEntry!"&amp;JournalEntry!C$2214)),2,FALSE),"")</f>
        <v/>
      </c>
      <c r="J1874" s="191" t="str">
        <f t="shared" ca="1" si="210"/>
        <v/>
      </c>
    </row>
    <row r="1875" spans="1:10">
      <c r="A1875" s="205" t="str">
        <f t="shared" ca="1" si="204"/>
        <v/>
      </c>
      <c r="B1875" s="203" t="str">
        <f t="shared" ca="1" si="205"/>
        <v/>
      </c>
      <c r="C1875" s="192" t="str">
        <f t="shared" ca="1" si="206"/>
        <v/>
      </c>
      <c r="D1875" s="192" t="str">
        <f t="shared" ca="1" si="207"/>
        <v/>
      </c>
      <c r="E1875" s="192" t="str">
        <f t="shared" ca="1" si="208"/>
        <v/>
      </c>
      <c r="F1875" s="193" t="str">
        <f t="shared" ca="1" si="209"/>
        <v/>
      </c>
      <c r="G1875" s="80" t="str">
        <f ca="1">IFERROR(IF(AND(ABS(SUMIFS(D$2:D1875,J$2:J1875,J1875)-SUMIFS(E$2:E1875,J$2:J1875,J1875)+VLOOKUP(J1875,Master!B$1:F$101,5,FALSE))&gt;1000,CD&lt;&gt;PD),"XXXXX",IFERROR(SUMIFS(D$2:D1875,J$2:J1875,J1875)-SUMIFS(E$2:E1875,J$2:J1875,J1875)+VLOOKUP(J1875,Master!B$1:F$101,5,FALSE),IF(H1875&gt;EOF,"","Balance"))),IF(H1875&gt;EOF,"","Balance"))</f>
        <v/>
      </c>
      <c r="H1875" s="265" t="str">
        <f ca="1">IFERROR(IF(COUNTIF(H$2:H1874,H1874)&gt;VLOOKUP(H1874,LC,2,FALSE),H1874+1,H1874),"")</f>
        <v/>
      </c>
      <c r="I1875" s="265" t="str">
        <f ca="1">IFERROR(VLOOKUP(H1875,IF(H1875=H1874,INDIRECT("JournalEntry!"&amp;JournalEntry!D$2214&amp;I1874+1&amp;JournalEntry!L$2214),INDIRECT("JournalEntry!"&amp;JournalEntry!C$2214)),2,FALSE),"")</f>
        <v/>
      </c>
      <c r="J1875" s="191" t="str">
        <f t="shared" ca="1" si="210"/>
        <v/>
      </c>
    </row>
    <row r="1876" spans="1:10">
      <c r="A1876" s="205" t="str">
        <f t="shared" ca="1" si="204"/>
        <v/>
      </c>
      <c r="B1876" s="203" t="str">
        <f t="shared" ca="1" si="205"/>
        <v/>
      </c>
      <c r="C1876" s="192" t="str">
        <f t="shared" ca="1" si="206"/>
        <v/>
      </c>
      <c r="D1876" s="192" t="str">
        <f t="shared" ca="1" si="207"/>
        <v/>
      </c>
      <c r="E1876" s="192" t="str">
        <f t="shared" ca="1" si="208"/>
        <v/>
      </c>
      <c r="F1876" s="193" t="str">
        <f t="shared" ca="1" si="209"/>
        <v/>
      </c>
      <c r="G1876" s="80" t="str">
        <f ca="1">IFERROR(IF(AND(ABS(SUMIFS(D$2:D1876,J$2:J1876,J1876)-SUMIFS(E$2:E1876,J$2:J1876,J1876)+VLOOKUP(J1876,Master!B$1:F$101,5,FALSE))&gt;1000,CD&lt;&gt;PD),"XXXXX",IFERROR(SUMIFS(D$2:D1876,J$2:J1876,J1876)-SUMIFS(E$2:E1876,J$2:J1876,J1876)+VLOOKUP(J1876,Master!B$1:F$101,5,FALSE),IF(H1876&gt;EOF,"","Balance"))),IF(H1876&gt;EOF,"","Balance"))</f>
        <v/>
      </c>
      <c r="H1876" s="265" t="str">
        <f ca="1">IFERROR(IF(COUNTIF(H$2:H1875,H1875)&gt;VLOOKUP(H1875,LC,2,FALSE),H1875+1,H1875),"")</f>
        <v/>
      </c>
      <c r="I1876" s="265" t="str">
        <f ca="1">IFERROR(VLOOKUP(H1876,IF(H1876=H1875,INDIRECT("JournalEntry!"&amp;JournalEntry!D$2214&amp;I1875+1&amp;JournalEntry!L$2214),INDIRECT("JournalEntry!"&amp;JournalEntry!C$2214)),2,FALSE),"")</f>
        <v/>
      </c>
      <c r="J1876" s="191" t="str">
        <f t="shared" ca="1" si="210"/>
        <v/>
      </c>
    </row>
    <row r="1877" spans="1:10">
      <c r="A1877" s="205" t="str">
        <f t="shared" ca="1" si="204"/>
        <v/>
      </c>
      <c r="B1877" s="203" t="str">
        <f t="shared" ca="1" si="205"/>
        <v/>
      </c>
      <c r="C1877" s="192" t="str">
        <f t="shared" ca="1" si="206"/>
        <v/>
      </c>
      <c r="D1877" s="192" t="str">
        <f t="shared" ca="1" si="207"/>
        <v/>
      </c>
      <c r="E1877" s="192" t="str">
        <f t="shared" ca="1" si="208"/>
        <v/>
      </c>
      <c r="F1877" s="193" t="str">
        <f t="shared" ca="1" si="209"/>
        <v/>
      </c>
      <c r="G1877" s="80" t="str">
        <f ca="1">IFERROR(IF(AND(ABS(SUMIFS(D$2:D1877,J$2:J1877,J1877)-SUMIFS(E$2:E1877,J$2:J1877,J1877)+VLOOKUP(J1877,Master!B$1:F$101,5,FALSE))&gt;1000,CD&lt;&gt;PD),"XXXXX",IFERROR(SUMIFS(D$2:D1877,J$2:J1877,J1877)-SUMIFS(E$2:E1877,J$2:J1877,J1877)+VLOOKUP(J1877,Master!B$1:F$101,5,FALSE),IF(H1877&gt;EOF,"","Balance"))),IF(H1877&gt;EOF,"","Balance"))</f>
        <v/>
      </c>
      <c r="H1877" s="265" t="str">
        <f ca="1">IFERROR(IF(COUNTIF(H$2:H1876,H1876)&gt;VLOOKUP(H1876,LC,2,FALSE),H1876+1,H1876),"")</f>
        <v/>
      </c>
      <c r="I1877" s="265" t="str">
        <f ca="1">IFERROR(VLOOKUP(H1877,IF(H1877=H1876,INDIRECT("JournalEntry!"&amp;JournalEntry!D$2214&amp;I1876+1&amp;JournalEntry!L$2214),INDIRECT("JournalEntry!"&amp;JournalEntry!C$2214)),2,FALSE),"")</f>
        <v/>
      </c>
      <c r="J1877" s="191" t="str">
        <f t="shared" ca="1" si="210"/>
        <v/>
      </c>
    </row>
    <row r="1878" spans="1:10">
      <c r="A1878" s="205" t="str">
        <f t="shared" ca="1" si="204"/>
        <v/>
      </c>
      <c r="B1878" s="203" t="str">
        <f t="shared" ca="1" si="205"/>
        <v/>
      </c>
      <c r="C1878" s="192" t="str">
        <f t="shared" ca="1" si="206"/>
        <v/>
      </c>
      <c r="D1878" s="192" t="str">
        <f t="shared" ca="1" si="207"/>
        <v/>
      </c>
      <c r="E1878" s="192" t="str">
        <f t="shared" ca="1" si="208"/>
        <v/>
      </c>
      <c r="F1878" s="193" t="str">
        <f t="shared" ca="1" si="209"/>
        <v/>
      </c>
      <c r="G1878" s="80" t="str">
        <f ca="1">IFERROR(IF(AND(ABS(SUMIFS(D$2:D1878,J$2:J1878,J1878)-SUMIFS(E$2:E1878,J$2:J1878,J1878)+VLOOKUP(J1878,Master!B$1:F$101,5,FALSE))&gt;1000,CD&lt;&gt;PD),"XXXXX",IFERROR(SUMIFS(D$2:D1878,J$2:J1878,J1878)-SUMIFS(E$2:E1878,J$2:J1878,J1878)+VLOOKUP(J1878,Master!B$1:F$101,5,FALSE),IF(H1878&gt;EOF,"","Balance"))),IF(H1878&gt;EOF,"","Balance"))</f>
        <v/>
      </c>
      <c r="H1878" s="265" t="str">
        <f ca="1">IFERROR(IF(COUNTIF(H$2:H1877,H1877)&gt;VLOOKUP(H1877,LC,2,FALSE),H1877+1,H1877),"")</f>
        <v/>
      </c>
      <c r="I1878" s="265" t="str">
        <f ca="1">IFERROR(VLOOKUP(H1878,IF(H1878=H1877,INDIRECT("JournalEntry!"&amp;JournalEntry!D$2214&amp;I1877+1&amp;JournalEntry!L$2214),INDIRECT("JournalEntry!"&amp;JournalEntry!C$2214)),2,FALSE),"")</f>
        <v/>
      </c>
      <c r="J1878" s="191" t="str">
        <f t="shared" ca="1" si="210"/>
        <v/>
      </c>
    </row>
    <row r="1879" spans="1:10">
      <c r="A1879" s="205" t="str">
        <f t="shared" ca="1" si="204"/>
        <v/>
      </c>
      <c r="B1879" s="203" t="str">
        <f t="shared" ca="1" si="205"/>
        <v/>
      </c>
      <c r="C1879" s="192" t="str">
        <f t="shared" ca="1" si="206"/>
        <v/>
      </c>
      <c r="D1879" s="192" t="str">
        <f t="shared" ca="1" si="207"/>
        <v/>
      </c>
      <c r="E1879" s="192" t="str">
        <f t="shared" ca="1" si="208"/>
        <v/>
      </c>
      <c r="F1879" s="193" t="str">
        <f t="shared" ca="1" si="209"/>
        <v/>
      </c>
      <c r="G1879" s="80" t="str">
        <f ca="1">IFERROR(IF(AND(ABS(SUMIFS(D$2:D1879,J$2:J1879,J1879)-SUMIFS(E$2:E1879,J$2:J1879,J1879)+VLOOKUP(J1879,Master!B$1:F$101,5,FALSE))&gt;1000,CD&lt;&gt;PD),"XXXXX",IFERROR(SUMIFS(D$2:D1879,J$2:J1879,J1879)-SUMIFS(E$2:E1879,J$2:J1879,J1879)+VLOOKUP(J1879,Master!B$1:F$101,5,FALSE),IF(H1879&gt;EOF,"","Balance"))),IF(H1879&gt;EOF,"","Balance"))</f>
        <v/>
      </c>
      <c r="H1879" s="265" t="str">
        <f ca="1">IFERROR(IF(COUNTIF(H$2:H1878,H1878)&gt;VLOOKUP(H1878,LC,2,FALSE),H1878+1,H1878),"")</f>
        <v/>
      </c>
      <c r="I1879" s="265" t="str">
        <f ca="1">IFERROR(VLOOKUP(H1879,IF(H1879=H1878,INDIRECT("JournalEntry!"&amp;JournalEntry!D$2214&amp;I1878+1&amp;JournalEntry!L$2214),INDIRECT("JournalEntry!"&amp;JournalEntry!C$2214)),2,FALSE),"")</f>
        <v/>
      </c>
      <c r="J1879" s="191" t="str">
        <f t="shared" ca="1" si="210"/>
        <v/>
      </c>
    </row>
    <row r="1880" spans="1:10">
      <c r="A1880" s="205" t="str">
        <f t="shared" ca="1" si="204"/>
        <v/>
      </c>
      <c r="B1880" s="203" t="str">
        <f t="shared" ca="1" si="205"/>
        <v/>
      </c>
      <c r="C1880" s="192" t="str">
        <f t="shared" ca="1" si="206"/>
        <v/>
      </c>
      <c r="D1880" s="192" t="str">
        <f t="shared" ca="1" si="207"/>
        <v/>
      </c>
      <c r="E1880" s="192" t="str">
        <f t="shared" ca="1" si="208"/>
        <v/>
      </c>
      <c r="F1880" s="193" t="str">
        <f t="shared" ca="1" si="209"/>
        <v/>
      </c>
      <c r="G1880" s="80" t="str">
        <f ca="1">IFERROR(IF(AND(ABS(SUMIFS(D$2:D1880,J$2:J1880,J1880)-SUMIFS(E$2:E1880,J$2:J1880,J1880)+VLOOKUP(J1880,Master!B$1:F$101,5,FALSE))&gt;1000,CD&lt;&gt;PD),"XXXXX",IFERROR(SUMIFS(D$2:D1880,J$2:J1880,J1880)-SUMIFS(E$2:E1880,J$2:J1880,J1880)+VLOOKUP(J1880,Master!B$1:F$101,5,FALSE),IF(H1880&gt;EOF,"","Balance"))),IF(H1880&gt;EOF,"","Balance"))</f>
        <v/>
      </c>
      <c r="H1880" s="265" t="str">
        <f ca="1">IFERROR(IF(COUNTIF(H$2:H1879,H1879)&gt;VLOOKUP(H1879,LC,2,FALSE),H1879+1,H1879),"")</f>
        <v/>
      </c>
      <c r="I1880" s="265" t="str">
        <f ca="1">IFERROR(VLOOKUP(H1880,IF(H1880=H1879,INDIRECT("JournalEntry!"&amp;JournalEntry!D$2214&amp;I1879+1&amp;JournalEntry!L$2214),INDIRECT("JournalEntry!"&amp;JournalEntry!C$2214)),2,FALSE),"")</f>
        <v/>
      </c>
      <c r="J1880" s="191" t="str">
        <f t="shared" ca="1" si="210"/>
        <v/>
      </c>
    </row>
    <row r="1881" spans="1:10">
      <c r="A1881" s="205" t="str">
        <f t="shared" ref="A1881:A1944" ca="1" si="211">IFERROR(INDIRECT("JournalEntry!a"&amp;I1881),IF(H1881&gt;EOF,"","JNL No"))</f>
        <v/>
      </c>
      <c r="B1881" s="203" t="str">
        <f t="shared" ref="B1881:B1944" ca="1" si="212">IFERROR(INDIRECT("JournalEntry!j"&amp;I1881),IF(H1881&gt;EOF,"","Date"))</f>
        <v/>
      </c>
      <c r="C1881" s="192" t="str">
        <f t="shared" ref="C1881:C1944" ca="1" si="213">IFERROR(INDIRECT("JournalEntry!k"&amp;I1881),IF(H1881&gt;EOF,"","Particulars of "&amp; VLOOKUP(H1881+1,LR,3,FALSE)))</f>
        <v/>
      </c>
      <c r="D1881" s="192" t="str">
        <f t="shared" ref="D1881:D1944" ca="1" si="214">IFERROR(INDIRECT("JournalEntry!d"&amp;I1881),IF(H1881&gt;EOF,"","Dr"))</f>
        <v/>
      </c>
      <c r="E1881" s="192" t="str">
        <f t="shared" ref="E1881:E1944" ca="1" si="215">IFERROR(INDIRECT("JournalEntry!e"&amp;I1881),IF(H1881&gt;EOF,"","Cr"))</f>
        <v/>
      </c>
      <c r="F1881" s="193" t="str">
        <f t="shared" ref="F1881:F1944" ca="1" si="216">IFERROR(INDIRECT("JournalEntry!f"&amp;I1881),IF(H1881&gt;EOF,"","Narration"))</f>
        <v/>
      </c>
      <c r="G1881" s="80" t="str">
        <f ca="1">IFERROR(IF(AND(ABS(SUMIFS(D$2:D1881,J$2:J1881,J1881)-SUMIFS(E$2:E1881,J$2:J1881,J1881)+VLOOKUP(J1881,Master!B$1:F$101,5,FALSE))&gt;1000,CD&lt;&gt;PD),"XXXXX",IFERROR(SUMIFS(D$2:D1881,J$2:J1881,J1881)-SUMIFS(E$2:E1881,J$2:J1881,J1881)+VLOOKUP(J1881,Master!B$1:F$101,5,FALSE),IF(H1881&gt;EOF,"","Balance"))),IF(H1881&gt;EOF,"","Balance"))</f>
        <v/>
      </c>
      <c r="H1881" s="265" t="str">
        <f ca="1">IFERROR(IF(COUNTIF(H$2:H1880,H1880)&gt;VLOOKUP(H1880,LC,2,FALSE),H1880+1,H1880),"")</f>
        <v/>
      </c>
      <c r="I1881" s="265" t="str">
        <f ca="1">IFERROR(VLOOKUP(H1881,IF(H1881=H1880,INDIRECT("JournalEntry!"&amp;JournalEntry!D$2214&amp;I1880+1&amp;JournalEntry!L$2214),INDIRECT("JournalEntry!"&amp;JournalEntry!C$2214)),2,FALSE),"")</f>
        <v/>
      </c>
      <c r="J1881" s="191" t="str">
        <f t="shared" ca="1" si="210"/>
        <v/>
      </c>
    </row>
    <row r="1882" spans="1:10">
      <c r="A1882" s="205" t="str">
        <f t="shared" ca="1" si="211"/>
        <v/>
      </c>
      <c r="B1882" s="203" t="str">
        <f t="shared" ca="1" si="212"/>
        <v/>
      </c>
      <c r="C1882" s="192" t="str">
        <f t="shared" ca="1" si="213"/>
        <v/>
      </c>
      <c r="D1882" s="192" t="str">
        <f t="shared" ca="1" si="214"/>
        <v/>
      </c>
      <c r="E1882" s="192" t="str">
        <f t="shared" ca="1" si="215"/>
        <v/>
      </c>
      <c r="F1882" s="193" t="str">
        <f t="shared" ca="1" si="216"/>
        <v/>
      </c>
      <c r="G1882" s="80" t="str">
        <f ca="1">IFERROR(IF(AND(ABS(SUMIFS(D$2:D1882,J$2:J1882,J1882)-SUMIFS(E$2:E1882,J$2:J1882,J1882)+VLOOKUP(J1882,Master!B$1:F$101,5,FALSE))&gt;1000,CD&lt;&gt;PD),"XXXXX",IFERROR(SUMIFS(D$2:D1882,J$2:J1882,J1882)-SUMIFS(E$2:E1882,J$2:J1882,J1882)+VLOOKUP(J1882,Master!B$1:F$101,5,FALSE),IF(H1882&gt;EOF,"","Balance"))),IF(H1882&gt;EOF,"","Balance"))</f>
        <v/>
      </c>
      <c r="H1882" s="265" t="str">
        <f ca="1">IFERROR(IF(COUNTIF(H$2:H1881,H1881)&gt;VLOOKUP(H1881,LC,2,FALSE),H1881+1,H1881),"")</f>
        <v/>
      </c>
      <c r="I1882" s="265" t="str">
        <f ca="1">IFERROR(VLOOKUP(H1882,IF(H1882=H1881,INDIRECT("JournalEntry!"&amp;JournalEntry!D$2214&amp;I1881+1&amp;JournalEntry!L$2214),INDIRECT("JournalEntry!"&amp;JournalEntry!C$2214)),2,FALSE),"")</f>
        <v/>
      </c>
      <c r="J1882" s="191" t="str">
        <f t="shared" ca="1" si="210"/>
        <v/>
      </c>
    </row>
    <row r="1883" spans="1:10">
      <c r="A1883" s="205" t="str">
        <f t="shared" ca="1" si="211"/>
        <v/>
      </c>
      <c r="B1883" s="203" t="str">
        <f t="shared" ca="1" si="212"/>
        <v/>
      </c>
      <c r="C1883" s="192" t="str">
        <f t="shared" ca="1" si="213"/>
        <v/>
      </c>
      <c r="D1883" s="192" t="str">
        <f t="shared" ca="1" si="214"/>
        <v/>
      </c>
      <c r="E1883" s="192" t="str">
        <f t="shared" ca="1" si="215"/>
        <v/>
      </c>
      <c r="F1883" s="193" t="str">
        <f t="shared" ca="1" si="216"/>
        <v/>
      </c>
      <c r="G1883" s="80" t="str">
        <f ca="1">IFERROR(IF(AND(ABS(SUMIFS(D$2:D1883,J$2:J1883,J1883)-SUMIFS(E$2:E1883,J$2:J1883,J1883)+VLOOKUP(J1883,Master!B$1:F$101,5,FALSE))&gt;1000,CD&lt;&gt;PD),"XXXXX",IFERROR(SUMIFS(D$2:D1883,J$2:J1883,J1883)-SUMIFS(E$2:E1883,J$2:J1883,J1883)+VLOOKUP(J1883,Master!B$1:F$101,5,FALSE),IF(H1883&gt;EOF,"","Balance"))),IF(H1883&gt;EOF,"","Balance"))</f>
        <v/>
      </c>
      <c r="H1883" s="265" t="str">
        <f ca="1">IFERROR(IF(COUNTIF(H$2:H1882,H1882)&gt;VLOOKUP(H1882,LC,2,FALSE),H1882+1,H1882),"")</f>
        <v/>
      </c>
      <c r="I1883" s="265" t="str">
        <f ca="1">IFERROR(VLOOKUP(H1883,IF(H1883=H1882,INDIRECT("JournalEntry!"&amp;JournalEntry!D$2214&amp;I1882+1&amp;JournalEntry!L$2214),INDIRECT("JournalEntry!"&amp;JournalEntry!C$2214)),2,FALSE),"")</f>
        <v/>
      </c>
      <c r="J1883" s="191" t="str">
        <f t="shared" ca="1" si="210"/>
        <v/>
      </c>
    </row>
    <row r="1884" spans="1:10">
      <c r="A1884" s="205" t="str">
        <f t="shared" ca="1" si="211"/>
        <v/>
      </c>
      <c r="B1884" s="203" t="str">
        <f t="shared" ca="1" si="212"/>
        <v/>
      </c>
      <c r="C1884" s="192" t="str">
        <f t="shared" ca="1" si="213"/>
        <v/>
      </c>
      <c r="D1884" s="192" t="str">
        <f t="shared" ca="1" si="214"/>
        <v/>
      </c>
      <c r="E1884" s="192" t="str">
        <f t="shared" ca="1" si="215"/>
        <v/>
      </c>
      <c r="F1884" s="193" t="str">
        <f t="shared" ca="1" si="216"/>
        <v/>
      </c>
      <c r="G1884" s="80" t="str">
        <f ca="1">IFERROR(IF(AND(ABS(SUMIFS(D$2:D1884,J$2:J1884,J1884)-SUMIFS(E$2:E1884,J$2:J1884,J1884)+VLOOKUP(J1884,Master!B$1:F$101,5,FALSE))&gt;1000,CD&lt;&gt;PD),"XXXXX",IFERROR(SUMIFS(D$2:D1884,J$2:J1884,J1884)-SUMIFS(E$2:E1884,J$2:J1884,J1884)+VLOOKUP(J1884,Master!B$1:F$101,5,FALSE),IF(H1884&gt;EOF,"","Balance"))),IF(H1884&gt;EOF,"","Balance"))</f>
        <v/>
      </c>
      <c r="H1884" s="265" t="str">
        <f ca="1">IFERROR(IF(COUNTIF(H$2:H1883,H1883)&gt;VLOOKUP(H1883,LC,2,FALSE),H1883+1,H1883),"")</f>
        <v/>
      </c>
      <c r="I1884" s="265" t="str">
        <f ca="1">IFERROR(VLOOKUP(H1884,IF(H1884=H1883,INDIRECT("JournalEntry!"&amp;JournalEntry!D$2214&amp;I1883+1&amp;JournalEntry!L$2214),INDIRECT("JournalEntry!"&amp;JournalEntry!C$2214)),2,FALSE),"")</f>
        <v/>
      </c>
      <c r="J1884" s="191" t="str">
        <f t="shared" ca="1" si="210"/>
        <v/>
      </c>
    </row>
    <row r="1885" spans="1:10">
      <c r="A1885" s="205" t="str">
        <f t="shared" ca="1" si="211"/>
        <v/>
      </c>
      <c r="B1885" s="203" t="str">
        <f t="shared" ca="1" si="212"/>
        <v/>
      </c>
      <c r="C1885" s="192" t="str">
        <f t="shared" ca="1" si="213"/>
        <v/>
      </c>
      <c r="D1885" s="192" t="str">
        <f t="shared" ca="1" si="214"/>
        <v/>
      </c>
      <c r="E1885" s="192" t="str">
        <f t="shared" ca="1" si="215"/>
        <v/>
      </c>
      <c r="F1885" s="193" t="str">
        <f t="shared" ca="1" si="216"/>
        <v/>
      </c>
      <c r="G1885" s="80" t="str">
        <f ca="1">IFERROR(IF(AND(ABS(SUMIFS(D$2:D1885,J$2:J1885,J1885)-SUMIFS(E$2:E1885,J$2:J1885,J1885)+VLOOKUP(J1885,Master!B$1:F$101,5,FALSE))&gt;1000,CD&lt;&gt;PD),"XXXXX",IFERROR(SUMIFS(D$2:D1885,J$2:J1885,J1885)-SUMIFS(E$2:E1885,J$2:J1885,J1885)+VLOOKUP(J1885,Master!B$1:F$101,5,FALSE),IF(H1885&gt;EOF,"","Balance"))),IF(H1885&gt;EOF,"","Balance"))</f>
        <v/>
      </c>
      <c r="H1885" s="265" t="str">
        <f ca="1">IFERROR(IF(COUNTIF(H$2:H1884,H1884)&gt;VLOOKUP(H1884,LC,2,FALSE),H1884+1,H1884),"")</f>
        <v/>
      </c>
      <c r="I1885" s="265" t="str">
        <f ca="1">IFERROR(VLOOKUP(H1885,IF(H1885=H1884,INDIRECT("JournalEntry!"&amp;JournalEntry!D$2214&amp;I1884+1&amp;JournalEntry!L$2214),INDIRECT("JournalEntry!"&amp;JournalEntry!C$2214)),2,FALSE),"")</f>
        <v/>
      </c>
      <c r="J1885" s="191" t="str">
        <f t="shared" ca="1" si="210"/>
        <v/>
      </c>
    </row>
    <row r="1886" spans="1:10">
      <c r="A1886" s="205" t="str">
        <f t="shared" ca="1" si="211"/>
        <v/>
      </c>
      <c r="B1886" s="203" t="str">
        <f t="shared" ca="1" si="212"/>
        <v/>
      </c>
      <c r="C1886" s="192" t="str">
        <f t="shared" ca="1" si="213"/>
        <v/>
      </c>
      <c r="D1886" s="192" t="str">
        <f t="shared" ca="1" si="214"/>
        <v/>
      </c>
      <c r="E1886" s="192" t="str">
        <f t="shared" ca="1" si="215"/>
        <v/>
      </c>
      <c r="F1886" s="193" t="str">
        <f t="shared" ca="1" si="216"/>
        <v/>
      </c>
      <c r="G1886" s="80" t="str">
        <f ca="1">IFERROR(IF(AND(ABS(SUMIFS(D$2:D1886,J$2:J1886,J1886)-SUMIFS(E$2:E1886,J$2:J1886,J1886)+VLOOKUP(J1886,Master!B$1:F$101,5,FALSE))&gt;1000,CD&lt;&gt;PD),"XXXXX",IFERROR(SUMIFS(D$2:D1886,J$2:J1886,J1886)-SUMIFS(E$2:E1886,J$2:J1886,J1886)+VLOOKUP(J1886,Master!B$1:F$101,5,FALSE),IF(H1886&gt;EOF,"","Balance"))),IF(H1886&gt;EOF,"","Balance"))</f>
        <v/>
      </c>
      <c r="H1886" s="265" t="str">
        <f ca="1">IFERROR(IF(COUNTIF(H$2:H1885,H1885)&gt;VLOOKUP(H1885,LC,2,FALSE),H1885+1,H1885),"")</f>
        <v/>
      </c>
      <c r="I1886" s="265" t="str">
        <f ca="1">IFERROR(VLOOKUP(H1886,IF(H1886=H1885,INDIRECT("JournalEntry!"&amp;JournalEntry!D$2214&amp;I1885+1&amp;JournalEntry!L$2214),INDIRECT("JournalEntry!"&amp;JournalEntry!C$2214)),2,FALSE),"")</f>
        <v/>
      </c>
      <c r="J1886" s="191" t="str">
        <f t="shared" ca="1" si="210"/>
        <v/>
      </c>
    </row>
    <row r="1887" spans="1:10">
      <c r="A1887" s="205" t="str">
        <f t="shared" ca="1" si="211"/>
        <v/>
      </c>
      <c r="B1887" s="203" t="str">
        <f t="shared" ca="1" si="212"/>
        <v/>
      </c>
      <c r="C1887" s="192" t="str">
        <f t="shared" ca="1" si="213"/>
        <v/>
      </c>
      <c r="D1887" s="192" t="str">
        <f t="shared" ca="1" si="214"/>
        <v/>
      </c>
      <c r="E1887" s="192" t="str">
        <f t="shared" ca="1" si="215"/>
        <v/>
      </c>
      <c r="F1887" s="193" t="str">
        <f t="shared" ca="1" si="216"/>
        <v/>
      </c>
      <c r="G1887" s="80" t="str">
        <f ca="1">IFERROR(IF(AND(ABS(SUMIFS(D$2:D1887,J$2:J1887,J1887)-SUMIFS(E$2:E1887,J$2:J1887,J1887)+VLOOKUP(J1887,Master!B$1:F$101,5,FALSE))&gt;1000,CD&lt;&gt;PD),"XXXXX",IFERROR(SUMIFS(D$2:D1887,J$2:J1887,J1887)-SUMIFS(E$2:E1887,J$2:J1887,J1887)+VLOOKUP(J1887,Master!B$1:F$101,5,FALSE),IF(H1887&gt;EOF,"","Balance"))),IF(H1887&gt;EOF,"","Balance"))</f>
        <v/>
      </c>
      <c r="H1887" s="265" t="str">
        <f ca="1">IFERROR(IF(COUNTIF(H$2:H1886,H1886)&gt;VLOOKUP(H1886,LC,2,FALSE),H1886+1,H1886),"")</f>
        <v/>
      </c>
      <c r="I1887" s="265" t="str">
        <f ca="1">IFERROR(VLOOKUP(H1887,IF(H1887=H1886,INDIRECT("JournalEntry!"&amp;JournalEntry!D$2214&amp;I1886+1&amp;JournalEntry!L$2214),INDIRECT("JournalEntry!"&amp;JournalEntry!C$2214)),2,FALSE),"")</f>
        <v/>
      </c>
      <c r="J1887" s="191" t="str">
        <f t="shared" ca="1" si="210"/>
        <v/>
      </c>
    </row>
    <row r="1888" spans="1:10">
      <c r="A1888" s="205" t="str">
        <f t="shared" ca="1" si="211"/>
        <v/>
      </c>
      <c r="B1888" s="203" t="str">
        <f t="shared" ca="1" si="212"/>
        <v/>
      </c>
      <c r="C1888" s="192" t="str">
        <f t="shared" ca="1" si="213"/>
        <v/>
      </c>
      <c r="D1888" s="192" t="str">
        <f t="shared" ca="1" si="214"/>
        <v/>
      </c>
      <c r="E1888" s="192" t="str">
        <f t="shared" ca="1" si="215"/>
        <v/>
      </c>
      <c r="F1888" s="193" t="str">
        <f t="shared" ca="1" si="216"/>
        <v/>
      </c>
      <c r="G1888" s="80" t="str">
        <f ca="1">IFERROR(IF(AND(ABS(SUMIFS(D$2:D1888,J$2:J1888,J1888)-SUMIFS(E$2:E1888,J$2:J1888,J1888)+VLOOKUP(J1888,Master!B$1:F$101,5,FALSE))&gt;1000,CD&lt;&gt;PD),"XXXXX",IFERROR(SUMIFS(D$2:D1888,J$2:J1888,J1888)-SUMIFS(E$2:E1888,J$2:J1888,J1888)+VLOOKUP(J1888,Master!B$1:F$101,5,FALSE),IF(H1888&gt;EOF,"","Balance"))),IF(H1888&gt;EOF,"","Balance"))</f>
        <v/>
      </c>
      <c r="H1888" s="265" t="str">
        <f ca="1">IFERROR(IF(COUNTIF(H$2:H1887,H1887)&gt;VLOOKUP(H1887,LC,2,FALSE),H1887+1,H1887),"")</f>
        <v/>
      </c>
      <c r="I1888" s="265" t="str">
        <f ca="1">IFERROR(VLOOKUP(H1888,IF(H1888=H1887,INDIRECT("JournalEntry!"&amp;JournalEntry!D$2214&amp;I1887+1&amp;JournalEntry!L$2214),INDIRECT("JournalEntry!"&amp;JournalEntry!C$2214)),2,FALSE),"")</f>
        <v/>
      </c>
      <c r="J1888" s="191" t="str">
        <f t="shared" ca="1" si="210"/>
        <v/>
      </c>
    </row>
    <row r="1889" spans="1:10">
      <c r="A1889" s="205" t="str">
        <f t="shared" ca="1" si="211"/>
        <v/>
      </c>
      <c r="B1889" s="203" t="str">
        <f t="shared" ca="1" si="212"/>
        <v/>
      </c>
      <c r="C1889" s="192" t="str">
        <f t="shared" ca="1" si="213"/>
        <v/>
      </c>
      <c r="D1889" s="192" t="str">
        <f t="shared" ca="1" si="214"/>
        <v/>
      </c>
      <c r="E1889" s="192" t="str">
        <f t="shared" ca="1" si="215"/>
        <v/>
      </c>
      <c r="F1889" s="193" t="str">
        <f t="shared" ca="1" si="216"/>
        <v/>
      </c>
      <c r="G1889" s="80" t="str">
        <f ca="1">IFERROR(IF(AND(ABS(SUMIFS(D$2:D1889,J$2:J1889,J1889)-SUMIFS(E$2:E1889,J$2:J1889,J1889)+VLOOKUP(J1889,Master!B$1:F$101,5,FALSE))&gt;1000,CD&lt;&gt;PD),"XXXXX",IFERROR(SUMIFS(D$2:D1889,J$2:J1889,J1889)-SUMIFS(E$2:E1889,J$2:J1889,J1889)+VLOOKUP(J1889,Master!B$1:F$101,5,FALSE),IF(H1889&gt;EOF,"","Balance"))),IF(H1889&gt;EOF,"","Balance"))</f>
        <v/>
      </c>
      <c r="H1889" s="265" t="str">
        <f ca="1">IFERROR(IF(COUNTIF(H$2:H1888,H1888)&gt;VLOOKUP(H1888,LC,2,FALSE),H1888+1,H1888),"")</f>
        <v/>
      </c>
      <c r="I1889" s="265" t="str">
        <f ca="1">IFERROR(VLOOKUP(H1889,IF(H1889=H1888,INDIRECT("JournalEntry!"&amp;JournalEntry!D$2214&amp;I1888+1&amp;JournalEntry!L$2214),INDIRECT("JournalEntry!"&amp;JournalEntry!C$2214)),2,FALSE),"")</f>
        <v/>
      </c>
      <c r="J1889" s="191" t="str">
        <f t="shared" ca="1" si="210"/>
        <v/>
      </c>
    </row>
    <row r="1890" spans="1:10">
      <c r="A1890" s="205" t="str">
        <f t="shared" ca="1" si="211"/>
        <v/>
      </c>
      <c r="B1890" s="203" t="str">
        <f t="shared" ca="1" si="212"/>
        <v/>
      </c>
      <c r="C1890" s="192" t="str">
        <f t="shared" ca="1" si="213"/>
        <v/>
      </c>
      <c r="D1890" s="192" t="str">
        <f t="shared" ca="1" si="214"/>
        <v/>
      </c>
      <c r="E1890" s="192" t="str">
        <f t="shared" ca="1" si="215"/>
        <v/>
      </c>
      <c r="F1890" s="193" t="str">
        <f t="shared" ca="1" si="216"/>
        <v/>
      </c>
      <c r="G1890" s="80" t="str">
        <f ca="1">IFERROR(IF(AND(ABS(SUMIFS(D$2:D1890,J$2:J1890,J1890)-SUMIFS(E$2:E1890,J$2:J1890,J1890)+VLOOKUP(J1890,Master!B$1:F$101,5,FALSE))&gt;1000,CD&lt;&gt;PD),"XXXXX",IFERROR(SUMIFS(D$2:D1890,J$2:J1890,J1890)-SUMIFS(E$2:E1890,J$2:J1890,J1890)+VLOOKUP(J1890,Master!B$1:F$101,5,FALSE),IF(H1890&gt;EOF,"","Balance"))),IF(H1890&gt;EOF,"","Balance"))</f>
        <v/>
      </c>
      <c r="H1890" s="265" t="str">
        <f ca="1">IFERROR(IF(COUNTIF(H$2:H1889,H1889)&gt;VLOOKUP(H1889,LC,2,FALSE),H1889+1,H1889),"")</f>
        <v/>
      </c>
      <c r="I1890" s="265" t="str">
        <f ca="1">IFERROR(VLOOKUP(H1890,IF(H1890=H1889,INDIRECT("JournalEntry!"&amp;JournalEntry!D$2214&amp;I1889+1&amp;JournalEntry!L$2214),INDIRECT("JournalEntry!"&amp;JournalEntry!C$2214)),2,FALSE),"")</f>
        <v/>
      </c>
      <c r="J1890" s="191" t="str">
        <f t="shared" ca="1" si="210"/>
        <v/>
      </c>
    </row>
    <row r="1891" spans="1:10">
      <c r="A1891" s="205" t="str">
        <f t="shared" ca="1" si="211"/>
        <v/>
      </c>
      <c r="B1891" s="203" t="str">
        <f t="shared" ca="1" si="212"/>
        <v/>
      </c>
      <c r="C1891" s="192" t="str">
        <f t="shared" ca="1" si="213"/>
        <v/>
      </c>
      <c r="D1891" s="192" t="str">
        <f t="shared" ca="1" si="214"/>
        <v/>
      </c>
      <c r="E1891" s="192" t="str">
        <f t="shared" ca="1" si="215"/>
        <v/>
      </c>
      <c r="F1891" s="193" t="str">
        <f t="shared" ca="1" si="216"/>
        <v/>
      </c>
      <c r="G1891" s="80" t="str">
        <f ca="1">IFERROR(IF(AND(ABS(SUMIFS(D$2:D1891,J$2:J1891,J1891)-SUMIFS(E$2:E1891,J$2:J1891,J1891)+VLOOKUP(J1891,Master!B$1:F$101,5,FALSE))&gt;1000,CD&lt;&gt;PD),"XXXXX",IFERROR(SUMIFS(D$2:D1891,J$2:J1891,J1891)-SUMIFS(E$2:E1891,J$2:J1891,J1891)+VLOOKUP(J1891,Master!B$1:F$101,5,FALSE),IF(H1891&gt;EOF,"","Balance"))),IF(H1891&gt;EOF,"","Balance"))</f>
        <v/>
      </c>
      <c r="H1891" s="265" t="str">
        <f ca="1">IFERROR(IF(COUNTIF(H$2:H1890,H1890)&gt;VLOOKUP(H1890,LC,2,FALSE),H1890+1,H1890),"")</f>
        <v/>
      </c>
      <c r="I1891" s="265" t="str">
        <f ca="1">IFERROR(VLOOKUP(H1891,IF(H1891=H1890,INDIRECT("JournalEntry!"&amp;JournalEntry!D$2214&amp;I1890+1&amp;JournalEntry!L$2214),INDIRECT("JournalEntry!"&amp;JournalEntry!C$2214)),2,FALSE),"")</f>
        <v/>
      </c>
      <c r="J1891" s="191" t="str">
        <f t="shared" ca="1" si="210"/>
        <v/>
      </c>
    </row>
    <row r="1892" spans="1:10">
      <c r="A1892" s="205" t="str">
        <f t="shared" ca="1" si="211"/>
        <v/>
      </c>
      <c r="B1892" s="203" t="str">
        <f t="shared" ca="1" si="212"/>
        <v/>
      </c>
      <c r="C1892" s="192" t="str">
        <f t="shared" ca="1" si="213"/>
        <v/>
      </c>
      <c r="D1892" s="192" t="str">
        <f t="shared" ca="1" si="214"/>
        <v/>
      </c>
      <c r="E1892" s="192" t="str">
        <f t="shared" ca="1" si="215"/>
        <v/>
      </c>
      <c r="F1892" s="193" t="str">
        <f t="shared" ca="1" si="216"/>
        <v/>
      </c>
      <c r="G1892" s="80" t="str">
        <f ca="1">IFERROR(IF(AND(ABS(SUMIFS(D$2:D1892,J$2:J1892,J1892)-SUMIFS(E$2:E1892,J$2:J1892,J1892)+VLOOKUP(J1892,Master!B$1:F$101,5,FALSE))&gt;1000,CD&lt;&gt;PD),"XXXXX",IFERROR(SUMIFS(D$2:D1892,J$2:J1892,J1892)-SUMIFS(E$2:E1892,J$2:J1892,J1892)+VLOOKUP(J1892,Master!B$1:F$101,5,FALSE),IF(H1892&gt;EOF,"","Balance"))),IF(H1892&gt;EOF,"","Balance"))</f>
        <v/>
      </c>
      <c r="H1892" s="265" t="str">
        <f ca="1">IFERROR(IF(COUNTIF(H$2:H1891,H1891)&gt;VLOOKUP(H1891,LC,2,FALSE),H1891+1,H1891),"")</f>
        <v/>
      </c>
      <c r="I1892" s="265" t="str">
        <f ca="1">IFERROR(VLOOKUP(H1892,IF(H1892=H1891,INDIRECT("JournalEntry!"&amp;JournalEntry!D$2214&amp;I1891+1&amp;JournalEntry!L$2214),INDIRECT("JournalEntry!"&amp;JournalEntry!C$2214)),2,FALSE),"")</f>
        <v/>
      </c>
      <c r="J1892" s="191" t="str">
        <f t="shared" ca="1" si="210"/>
        <v/>
      </c>
    </row>
    <row r="1893" spans="1:10">
      <c r="A1893" s="205" t="str">
        <f t="shared" ca="1" si="211"/>
        <v/>
      </c>
      <c r="B1893" s="203" t="str">
        <f t="shared" ca="1" si="212"/>
        <v/>
      </c>
      <c r="C1893" s="192" t="str">
        <f t="shared" ca="1" si="213"/>
        <v/>
      </c>
      <c r="D1893" s="192" t="str">
        <f t="shared" ca="1" si="214"/>
        <v/>
      </c>
      <c r="E1893" s="192" t="str">
        <f t="shared" ca="1" si="215"/>
        <v/>
      </c>
      <c r="F1893" s="193" t="str">
        <f t="shared" ca="1" si="216"/>
        <v/>
      </c>
      <c r="G1893" s="80" t="str">
        <f ca="1">IFERROR(IF(AND(ABS(SUMIFS(D$2:D1893,J$2:J1893,J1893)-SUMIFS(E$2:E1893,J$2:J1893,J1893)+VLOOKUP(J1893,Master!B$1:F$101,5,FALSE))&gt;1000,CD&lt;&gt;PD),"XXXXX",IFERROR(SUMIFS(D$2:D1893,J$2:J1893,J1893)-SUMIFS(E$2:E1893,J$2:J1893,J1893)+VLOOKUP(J1893,Master!B$1:F$101,5,FALSE),IF(H1893&gt;EOF,"","Balance"))),IF(H1893&gt;EOF,"","Balance"))</f>
        <v/>
      </c>
      <c r="H1893" s="265" t="str">
        <f ca="1">IFERROR(IF(COUNTIF(H$2:H1892,H1892)&gt;VLOOKUP(H1892,LC,2,FALSE),H1892+1,H1892),"")</f>
        <v/>
      </c>
      <c r="I1893" s="265" t="str">
        <f ca="1">IFERROR(VLOOKUP(H1893,IF(H1893=H1892,INDIRECT("JournalEntry!"&amp;JournalEntry!D$2214&amp;I1892+1&amp;JournalEntry!L$2214),INDIRECT("JournalEntry!"&amp;JournalEntry!C$2214)),2,FALSE),"")</f>
        <v/>
      </c>
      <c r="J1893" s="191" t="str">
        <f t="shared" ca="1" si="210"/>
        <v/>
      </c>
    </row>
    <row r="1894" spans="1:10">
      <c r="A1894" s="205" t="str">
        <f t="shared" ca="1" si="211"/>
        <v/>
      </c>
      <c r="B1894" s="203" t="str">
        <f t="shared" ca="1" si="212"/>
        <v/>
      </c>
      <c r="C1894" s="192" t="str">
        <f t="shared" ca="1" si="213"/>
        <v/>
      </c>
      <c r="D1894" s="192" t="str">
        <f t="shared" ca="1" si="214"/>
        <v/>
      </c>
      <c r="E1894" s="192" t="str">
        <f t="shared" ca="1" si="215"/>
        <v/>
      </c>
      <c r="F1894" s="193" t="str">
        <f t="shared" ca="1" si="216"/>
        <v/>
      </c>
      <c r="G1894" s="80" t="str">
        <f ca="1">IFERROR(IF(AND(ABS(SUMIFS(D$2:D1894,J$2:J1894,J1894)-SUMIFS(E$2:E1894,J$2:J1894,J1894)+VLOOKUP(J1894,Master!B$1:F$101,5,FALSE))&gt;1000,CD&lt;&gt;PD),"XXXXX",IFERROR(SUMIFS(D$2:D1894,J$2:J1894,J1894)-SUMIFS(E$2:E1894,J$2:J1894,J1894)+VLOOKUP(J1894,Master!B$1:F$101,5,FALSE),IF(H1894&gt;EOF,"","Balance"))),IF(H1894&gt;EOF,"","Balance"))</f>
        <v/>
      </c>
      <c r="H1894" s="265" t="str">
        <f ca="1">IFERROR(IF(COUNTIF(H$2:H1893,H1893)&gt;VLOOKUP(H1893,LC,2,FALSE),H1893+1,H1893),"")</f>
        <v/>
      </c>
      <c r="I1894" s="265" t="str">
        <f ca="1">IFERROR(VLOOKUP(H1894,IF(H1894=H1893,INDIRECT("JournalEntry!"&amp;JournalEntry!D$2214&amp;I1893+1&amp;JournalEntry!L$2214),INDIRECT("JournalEntry!"&amp;JournalEntry!C$2214)),2,FALSE),"")</f>
        <v/>
      </c>
      <c r="J1894" s="191" t="str">
        <f t="shared" ca="1" si="210"/>
        <v/>
      </c>
    </row>
    <row r="1895" spans="1:10">
      <c r="A1895" s="205" t="str">
        <f t="shared" ca="1" si="211"/>
        <v/>
      </c>
      <c r="B1895" s="203" t="str">
        <f t="shared" ca="1" si="212"/>
        <v/>
      </c>
      <c r="C1895" s="192" t="str">
        <f t="shared" ca="1" si="213"/>
        <v/>
      </c>
      <c r="D1895" s="192" t="str">
        <f t="shared" ca="1" si="214"/>
        <v/>
      </c>
      <c r="E1895" s="192" t="str">
        <f t="shared" ca="1" si="215"/>
        <v/>
      </c>
      <c r="F1895" s="193" t="str">
        <f t="shared" ca="1" si="216"/>
        <v/>
      </c>
      <c r="G1895" s="80" t="str">
        <f ca="1">IFERROR(IF(AND(ABS(SUMIFS(D$2:D1895,J$2:J1895,J1895)-SUMIFS(E$2:E1895,J$2:J1895,J1895)+VLOOKUP(J1895,Master!B$1:F$101,5,FALSE))&gt;1000,CD&lt;&gt;PD),"XXXXX",IFERROR(SUMIFS(D$2:D1895,J$2:J1895,J1895)-SUMIFS(E$2:E1895,J$2:J1895,J1895)+VLOOKUP(J1895,Master!B$1:F$101,5,FALSE),IF(H1895&gt;EOF,"","Balance"))),IF(H1895&gt;EOF,"","Balance"))</f>
        <v/>
      </c>
      <c r="H1895" s="265" t="str">
        <f ca="1">IFERROR(IF(COUNTIF(H$2:H1894,H1894)&gt;VLOOKUP(H1894,LC,2,FALSE),H1894+1,H1894),"")</f>
        <v/>
      </c>
      <c r="I1895" s="265" t="str">
        <f ca="1">IFERROR(VLOOKUP(H1895,IF(H1895=H1894,INDIRECT("JournalEntry!"&amp;JournalEntry!D$2214&amp;I1894+1&amp;JournalEntry!L$2214),INDIRECT("JournalEntry!"&amp;JournalEntry!C$2214)),2,FALSE),"")</f>
        <v/>
      </c>
      <c r="J1895" s="191" t="str">
        <f t="shared" ca="1" si="210"/>
        <v/>
      </c>
    </row>
    <row r="1896" spans="1:10">
      <c r="A1896" s="205" t="str">
        <f t="shared" ca="1" si="211"/>
        <v/>
      </c>
      <c r="B1896" s="203" t="str">
        <f t="shared" ca="1" si="212"/>
        <v/>
      </c>
      <c r="C1896" s="192" t="str">
        <f t="shared" ca="1" si="213"/>
        <v/>
      </c>
      <c r="D1896" s="192" t="str">
        <f t="shared" ca="1" si="214"/>
        <v/>
      </c>
      <c r="E1896" s="192" t="str">
        <f t="shared" ca="1" si="215"/>
        <v/>
      </c>
      <c r="F1896" s="193" t="str">
        <f t="shared" ca="1" si="216"/>
        <v/>
      </c>
      <c r="G1896" s="80" t="str">
        <f ca="1">IFERROR(IF(AND(ABS(SUMIFS(D$2:D1896,J$2:J1896,J1896)-SUMIFS(E$2:E1896,J$2:J1896,J1896)+VLOOKUP(J1896,Master!B$1:F$101,5,FALSE))&gt;1000,CD&lt;&gt;PD),"XXXXX",IFERROR(SUMIFS(D$2:D1896,J$2:J1896,J1896)-SUMIFS(E$2:E1896,J$2:J1896,J1896)+VLOOKUP(J1896,Master!B$1:F$101,5,FALSE),IF(H1896&gt;EOF,"","Balance"))),IF(H1896&gt;EOF,"","Balance"))</f>
        <v/>
      </c>
      <c r="H1896" s="265" t="str">
        <f ca="1">IFERROR(IF(COUNTIF(H$2:H1895,H1895)&gt;VLOOKUP(H1895,LC,2,FALSE),H1895+1,H1895),"")</f>
        <v/>
      </c>
      <c r="I1896" s="265" t="str">
        <f ca="1">IFERROR(VLOOKUP(H1896,IF(H1896=H1895,INDIRECT("JournalEntry!"&amp;JournalEntry!D$2214&amp;I1895+1&amp;JournalEntry!L$2214),INDIRECT("JournalEntry!"&amp;JournalEntry!C$2214)),2,FALSE),"")</f>
        <v/>
      </c>
      <c r="J1896" s="191" t="str">
        <f t="shared" ca="1" si="210"/>
        <v/>
      </c>
    </row>
    <row r="1897" spans="1:10">
      <c r="A1897" s="205" t="str">
        <f t="shared" ca="1" si="211"/>
        <v/>
      </c>
      <c r="B1897" s="203" t="str">
        <f t="shared" ca="1" si="212"/>
        <v/>
      </c>
      <c r="C1897" s="192" t="str">
        <f t="shared" ca="1" si="213"/>
        <v/>
      </c>
      <c r="D1897" s="192" t="str">
        <f t="shared" ca="1" si="214"/>
        <v/>
      </c>
      <c r="E1897" s="192" t="str">
        <f t="shared" ca="1" si="215"/>
        <v/>
      </c>
      <c r="F1897" s="193" t="str">
        <f t="shared" ca="1" si="216"/>
        <v/>
      </c>
      <c r="G1897" s="80" t="str">
        <f ca="1">IFERROR(IF(AND(ABS(SUMIFS(D$2:D1897,J$2:J1897,J1897)-SUMIFS(E$2:E1897,J$2:J1897,J1897)+VLOOKUP(J1897,Master!B$1:F$101,5,FALSE))&gt;1000,CD&lt;&gt;PD),"XXXXX",IFERROR(SUMIFS(D$2:D1897,J$2:J1897,J1897)-SUMIFS(E$2:E1897,J$2:J1897,J1897)+VLOOKUP(J1897,Master!B$1:F$101,5,FALSE),IF(H1897&gt;EOF,"","Balance"))),IF(H1897&gt;EOF,"","Balance"))</f>
        <v/>
      </c>
      <c r="H1897" s="265" t="str">
        <f ca="1">IFERROR(IF(COUNTIF(H$2:H1896,H1896)&gt;VLOOKUP(H1896,LC,2,FALSE),H1896+1,H1896),"")</f>
        <v/>
      </c>
      <c r="I1897" s="265" t="str">
        <f ca="1">IFERROR(VLOOKUP(H1897,IF(H1897=H1896,INDIRECT("JournalEntry!"&amp;JournalEntry!D$2214&amp;I1896+1&amp;JournalEntry!L$2214),INDIRECT("JournalEntry!"&amp;JournalEntry!C$2214)),2,FALSE),"")</f>
        <v/>
      </c>
      <c r="J1897" s="191" t="str">
        <f t="shared" ca="1" si="210"/>
        <v/>
      </c>
    </row>
    <row r="1898" spans="1:10">
      <c r="A1898" s="205" t="str">
        <f t="shared" ca="1" si="211"/>
        <v/>
      </c>
      <c r="B1898" s="203" t="str">
        <f t="shared" ca="1" si="212"/>
        <v/>
      </c>
      <c r="C1898" s="192" t="str">
        <f t="shared" ca="1" si="213"/>
        <v/>
      </c>
      <c r="D1898" s="192" t="str">
        <f t="shared" ca="1" si="214"/>
        <v/>
      </c>
      <c r="E1898" s="192" t="str">
        <f t="shared" ca="1" si="215"/>
        <v/>
      </c>
      <c r="F1898" s="193" t="str">
        <f t="shared" ca="1" si="216"/>
        <v/>
      </c>
      <c r="G1898" s="80" t="str">
        <f ca="1">IFERROR(IF(AND(ABS(SUMIFS(D$2:D1898,J$2:J1898,J1898)-SUMIFS(E$2:E1898,J$2:J1898,J1898)+VLOOKUP(J1898,Master!B$1:F$101,5,FALSE))&gt;1000,CD&lt;&gt;PD),"XXXXX",IFERROR(SUMIFS(D$2:D1898,J$2:J1898,J1898)-SUMIFS(E$2:E1898,J$2:J1898,J1898)+VLOOKUP(J1898,Master!B$1:F$101,5,FALSE),IF(H1898&gt;EOF,"","Balance"))),IF(H1898&gt;EOF,"","Balance"))</f>
        <v/>
      </c>
      <c r="H1898" s="265" t="str">
        <f ca="1">IFERROR(IF(COUNTIF(H$2:H1897,H1897)&gt;VLOOKUP(H1897,LC,2,FALSE),H1897+1,H1897),"")</f>
        <v/>
      </c>
      <c r="I1898" s="265" t="str">
        <f ca="1">IFERROR(VLOOKUP(H1898,IF(H1898=H1897,INDIRECT("JournalEntry!"&amp;JournalEntry!D$2214&amp;I1897+1&amp;JournalEntry!L$2214),INDIRECT("JournalEntry!"&amp;JournalEntry!C$2214)),2,FALSE),"")</f>
        <v/>
      </c>
      <c r="J1898" s="191" t="str">
        <f t="shared" ca="1" si="210"/>
        <v/>
      </c>
    </row>
    <row r="1899" spans="1:10">
      <c r="A1899" s="205" t="str">
        <f t="shared" ca="1" si="211"/>
        <v/>
      </c>
      <c r="B1899" s="203" t="str">
        <f t="shared" ca="1" si="212"/>
        <v/>
      </c>
      <c r="C1899" s="192" t="str">
        <f t="shared" ca="1" si="213"/>
        <v/>
      </c>
      <c r="D1899" s="192" t="str">
        <f t="shared" ca="1" si="214"/>
        <v/>
      </c>
      <c r="E1899" s="192" t="str">
        <f t="shared" ca="1" si="215"/>
        <v/>
      </c>
      <c r="F1899" s="193" t="str">
        <f t="shared" ca="1" si="216"/>
        <v/>
      </c>
      <c r="G1899" s="80" t="str">
        <f ca="1">IFERROR(IF(AND(ABS(SUMIFS(D$2:D1899,J$2:J1899,J1899)-SUMIFS(E$2:E1899,J$2:J1899,J1899)+VLOOKUP(J1899,Master!B$1:F$101,5,FALSE))&gt;1000,CD&lt;&gt;PD),"XXXXX",IFERROR(SUMIFS(D$2:D1899,J$2:J1899,J1899)-SUMIFS(E$2:E1899,J$2:J1899,J1899)+VLOOKUP(J1899,Master!B$1:F$101,5,FALSE),IF(H1899&gt;EOF,"","Balance"))),IF(H1899&gt;EOF,"","Balance"))</f>
        <v/>
      </c>
      <c r="H1899" s="265" t="str">
        <f ca="1">IFERROR(IF(COUNTIF(H$2:H1898,H1898)&gt;VLOOKUP(H1898,LC,2,FALSE),H1898+1,H1898),"")</f>
        <v/>
      </c>
      <c r="I1899" s="265" t="str">
        <f ca="1">IFERROR(VLOOKUP(H1899,IF(H1899=H1898,INDIRECT("JournalEntry!"&amp;JournalEntry!D$2214&amp;I1898+1&amp;JournalEntry!L$2214),INDIRECT("JournalEntry!"&amp;JournalEntry!C$2214)),2,FALSE),"")</f>
        <v/>
      </c>
      <c r="J1899" s="191" t="str">
        <f t="shared" ca="1" si="210"/>
        <v/>
      </c>
    </row>
    <row r="1900" spans="1:10">
      <c r="A1900" s="205" t="str">
        <f t="shared" ca="1" si="211"/>
        <v/>
      </c>
      <c r="B1900" s="203" t="str">
        <f t="shared" ca="1" si="212"/>
        <v/>
      </c>
      <c r="C1900" s="192" t="str">
        <f t="shared" ca="1" si="213"/>
        <v/>
      </c>
      <c r="D1900" s="192" t="str">
        <f t="shared" ca="1" si="214"/>
        <v/>
      </c>
      <c r="E1900" s="192" t="str">
        <f t="shared" ca="1" si="215"/>
        <v/>
      </c>
      <c r="F1900" s="193" t="str">
        <f t="shared" ca="1" si="216"/>
        <v/>
      </c>
      <c r="G1900" s="80" t="str">
        <f ca="1">IFERROR(IF(AND(ABS(SUMIFS(D$2:D1900,J$2:J1900,J1900)-SUMIFS(E$2:E1900,J$2:J1900,J1900)+VLOOKUP(J1900,Master!B$1:F$101,5,FALSE))&gt;1000,CD&lt;&gt;PD),"XXXXX",IFERROR(SUMIFS(D$2:D1900,J$2:J1900,J1900)-SUMIFS(E$2:E1900,J$2:J1900,J1900)+VLOOKUP(J1900,Master!B$1:F$101,5,FALSE),IF(H1900&gt;EOF,"","Balance"))),IF(H1900&gt;EOF,"","Balance"))</f>
        <v/>
      </c>
      <c r="H1900" s="265" t="str">
        <f ca="1">IFERROR(IF(COUNTIF(H$2:H1899,H1899)&gt;VLOOKUP(H1899,LC,2,FALSE),H1899+1,H1899),"")</f>
        <v/>
      </c>
      <c r="I1900" s="265" t="str">
        <f ca="1">IFERROR(VLOOKUP(H1900,IF(H1900=H1899,INDIRECT("JournalEntry!"&amp;JournalEntry!D$2214&amp;I1899+1&amp;JournalEntry!L$2214),INDIRECT("JournalEntry!"&amp;JournalEntry!C$2214)),2,FALSE),"")</f>
        <v/>
      </c>
      <c r="J1900" s="191" t="str">
        <f t="shared" ca="1" si="210"/>
        <v/>
      </c>
    </row>
    <row r="1901" spans="1:10">
      <c r="A1901" s="205" t="str">
        <f t="shared" ca="1" si="211"/>
        <v/>
      </c>
      <c r="B1901" s="203" t="str">
        <f t="shared" ca="1" si="212"/>
        <v/>
      </c>
      <c r="C1901" s="192" t="str">
        <f t="shared" ca="1" si="213"/>
        <v/>
      </c>
      <c r="D1901" s="192" t="str">
        <f t="shared" ca="1" si="214"/>
        <v/>
      </c>
      <c r="E1901" s="192" t="str">
        <f t="shared" ca="1" si="215"/>
        <v/>
      </c>
      <c r="F1901" s="193" t="str">
        <f t="shared" ca="1" si="216"/>
        <v/>
      </c>
      <c r="G1901" s="80" t="str">
        <f ca="1">IFERROR(IF(AND(ABS(SUMIFS(D$2:D1901,J$2:J1901,J1901)-SUMIFS(E$2:E1901,J$2:J1901,J1901)+VLOOKUP(J1901,Master!B$1:F$101,5,FALSE))&gt;1000,CD&lt;&gt;PD),"XXXXX",IFERROR(SUMIFS(D$2:D1901,J$2:J1901,J1901)-SUMIFS(E$2:E1901,J$2:J1901,J1901)+VLOOKUP(J1901,Master!B$1:F$101,5,FALSE),IF(H1901&gt;EOF,"","Balance"))),IF(H1901&gt;EOF,"","Balance"))</f>
        <v/>
      </c>
      <c r="H1901" s="265" t="str">
        <f ca="1">IFERROR(IF(COUNTIF(H$2:H1900,H1900)&gt;VLOOKUP(H1900,LC,2,FALSE),H1900+1,H1900),"")</f>
        <v/>
      </c>
      <c r="I1901" s="265" t="str">
        <f ca="1">IFERROR(VLOOKUP(H1901,IF(H1901=H1900,INDIRECT("JournalEntry!"&amp;JournalEntry!D$2214&amp;I1900+1&amp;JournalEntry!L$2214),INDIRECT("JournalEntry!"&amp;JournalEntry!C$2214)),2,FALSE),"")</f>
        <v/>
      </c>
      <c r="J1901" s="191" t="str">
        <f t="shared" ca="1" si="210"/>
        <v/>
      </c>
    </row>
    <row r="1902" spans="1:10">
      <c r="A1902" s="205" t="str">
        <f t="shared" ca="1" si="211"/>
        <v/>
      </c>
      <c r="B1902" s="203" t="str">
        <f t="shared" ca="1" si="212"/>
        <v/>
      </c>
      <c r="C1902" s="192" t="str">
        <f t="shared" ca="1" si="213"/>
        <v/>
      </c>
      <c r="D1902" s="192" t="str">
        <f t="shared" ca="1" si="214"/>
        <v/>
      </c>
      <c r="E1902" s="192" t="str">
        <f t="shared" ca="1" si="215"/>
        <v/>
      </c>
      <c r="F1902" s="193" t="str">
        <f t="shared" ca="1" si="216"/>
        <v/>
      </c>
      <c r="G1902" s="80" t="str">
        <f ca="1">IFERROR(IF(AND(ABS(SUMIFS(D$2:D1902,J$2:J1902,J1902)-SUMIFS(E$2:E1902,J$2:J1902,J1902)+VLOOKUP(J1902,Master!B$1:F$101,5,FALSE))&gt;1000,CD&lt;&gt;PD),"XXXXX",IFERROR(SUMIFS(D$2:D1902,J$2:J1902,J1902)-SUMIFS(E$2:E1902,J$2:J1902,J1902)+VLOOKUP(J1902,Master!B$1:F$101,5,FALSE),IF(H1902&gt;EOF,"","Balance"))),IF(H1902&gt;EOF,"","Balance"))</f>
        <v/>
      </c>
      <c r="H1902" s="265" t="str">
        <f ca="1">IFERROR(IF(COUNTIF(H$2:H1901,H1901)&gt;VLOOKUP(H1901,LC,2,FALSE),H1901+1,H1901),"")</f>
        <v/>
      </c>
      <c r="I1902" s="265" t="str">
        <f ca="1">IFERROR(VLOOKUP(H1902,IF(H1902=H1901,INDIRECT("JournalEntry!"&amp;JournalEntry!D$2214&amp;I1901+1&amp;JournalEntry!L$2214),INDIRECT("JournalEntry!"&amp;JournalEntry!C$2214)),2,FALSE),"")</f>
        <v/>
      </c>
      <c r="J1902" s="191" t="str">
        <f t="shared" ca="1" si="210"/>
        <v/>
      </c>
    </row>
    <row r="1903" spans="1:10">
      <c r="A1903" s="205" t="str">
        <f t="shared" ca="1" si="211"/>
        <v/>
      </c>
      <c r="B1903" s="203" t="str">
        <f t="shared" ca="1" si="212"/>
        <v/>
      </c>
      <c r="C1903" s="192" t="str">
        <f t="shared" ca="1" si="213"/>
        <v/>
      </c>
      <c r="D1903" s="192" t="str">
        <f t="shared" ca="1" si="214"/>
        <v/>
      </c>
      <c r="E1903" s="192" t="str">
        <f t="shared" ca="1" si="215"/>
        <v/>
      </c>
      <c r="F1903" s="193" t="str">
        <f t="shared" ca="1" si="216"/>
        <v/>
      </c>
      <c r="G1903" s="80" t="str">
        <f ca="1">IFERROR(IF(AND(ABS(SUMIFS(D$2:D1903,J$2:J1903,J1903)-SUMIFS(E$2:E1903,J$2:J1903,J1903)+VLOOKUP(J1903,Master!B$1:F$101,5,FALSE))&gt;1000,CD&lt;&gt;PD),"XXXXX",IFERROR(SUMIFS(D$2:D1903,J$2:J1903,J1903)-SUMIFS(E$2:E1903,J$2:J1903,J1903)+VLOOKUP(J1903,Master!B$1:F$101,5,FALSE),IF(H1903&gt;EOF,"","Balance"))),IF(H1903&gt;EOF,"","Balance"))</f>
        <v/>
      </c>
      <c r="H1903" s="265" t="str">
        <f ca="1">IFERROR(IF(COUNTIF(H$2:H1902,H1902)&gt;VLOOKUP(H1902,LC,2,FALSE),H1902+1,H1902),"")</f>
        <v/>
      </c>
      <c r="I1903" s="265" t="str">
        <f ca="1">IFERROR(VLOOKUP(H1903,IF(H1903=H1902,INDIRECT("JournalEntry!"&amp;JournalEntry!D$2214&amp;I1902+1&amp;JournalEntry!L$2214),INDIRECT("JournalEntry!"&amp;JournalEntry!C$2214)),2,FALSE),"")</f>
        <v/>
      </c>
      <c r="J1903" s="191" t="str">
        <f t="shared" ca="1" si="210"/>
        <v/>
      </c>
    </row>
    <row r="1904" spans="1:10">
      <c r="A1904" s="205" t="str">
        <f t="shared" ca="1" si="211"/>
        <v/>
      </c>
      <c r="B1904" s="203" t="str">
        <f t="shared" ca="1" si="212"/>
        <v/>
      </c>
      <c r="C1904" s="192" t="str">
        <f t="shared" ca="1" si="213"/>
        <v/>
      </c>
      <c r="D1904" s="192" t="str">
        <f t="shared" ca="1" si="214"/>
        <v/>
      </c>
      <c r="E1904" s="192" t="str">
        <f t="shared" ca="1" si="215"/>
        <v/>
      </c>
      <c r="F1904" s="193" t="str">
        <f t="shared" ca="1" si="216"/>
        <v/>
      </c>
      <c r="G1904" s="80" t="str">
        <f ca="1">IFERROR(IF(AND(ABS(SUMIFS(D$2:D1904,J$2:J1904,J1904)-SUMIFS(E$2:E1904,J$2:J1904,J1904)+VLOOKUP(J1904,Master!B$1:F$101,5,FALSE))&gt;1000,CD&lt;&gt;PD),"XXXXX",IFERROR(SUMIFS(D$2:D1904,J$2:J1904,J1904)-SUMIFS(E$2:E1904,J$2:J1904,J1904)+VLOOKUP(J1904,Master!B$1:F$101,5,FALSE),IF(H1904&gt;EOF,"","Balance"))),IF(H1904&gt;EOF,"","Balance"))</f>
        <v/>
      </c>
      <c r="H1904" s="265" t="str">
        <f ca="1">IFERROR(IF(COUNTIF(H$2:H1903,H1903)&gt;VLOOKUP(H1903,LC,2,FALSE),H1903+1,H1903),"")</f>
        <v/>
      </c>
      <c r="I1904" s="265" t="str">
        <f ca="1">IFERROR(VLOOKUP(H1904,IF(H1904=H1903,INDIRECT("JournalEntry!"&amp;JournalEntry!D$2214&amp;I1903+1&amp;JournalEntry!L$2214),INDIRECT("JournalEntry!"&amp;JournalEntry!C$2214)),2,FALSE),"")</f>
        <v/>
      </c>
      <c r="J1904" s="191" t="str">
        <f t="shared" ca="1" si="210"/>
        <v/>
      </c>
    </row>
    <row r="1905" spans="1:10">
      <c r="A1905" s="205" t="str">
        <f t="shared" ca="1" si="211"/>
        <v/>
      </c>
      <c r="B1905" s="203" t="str">
        <f t="shared" ca="1" si="212"/>
        <v/>
      </c>
      <c r="C1905" s="192" t="str">
        <f t="shared" ca="1" si="213"/>
        <v/>
      </c>
      <c r="D1905" s="192" t="str">
        <f t="shared" ca="1" si="214"/>
        <v/>
      </c>
      <c r="E1905" s="192" t="str">
        <f t="shared" ca="1" si="215"/>
        <v/>
      </c>
      <c r="F1905" s="193" t="str">
        <f t="shared" ca="1" si="216"/>
        <v/>
      </c>
      <c r="G1905" s="80" t="str">
        <f ca="1">IFERROR(IF(AND(ABS(SUMIFS(D$2:D1905,J$2:J1905,J1905)-SUMIFS(E$2:E1905,J$2:J1905,J1905)+VLOOKUP(J1905,Master!B$1:F$101,5,FALSE))&gt;1000,CD&lt;&gt;PD),"XXXXX",IFERROR(SUMIFS(D$2:D1905,J$2:J1905,J1905)-SUMIFS(E$2:E1905,J$2:J1905,J1905)+VLOOKUP(J1905,Master!B$1:F$101,5,FALSE),IF(H1905&gt;EOF,"","Balance"))),IF(H1905&gt;EOF,"","Balance"))</f>
        <v/>
      </c>
      <c r="H1905" s="265" t="str">
        <f ca="1">IFERROR(IF(COUNTIF(H$2:H1904,H1904)&gt;VLOOKUP(H1904,LC,2,FALSE),H1904+1,H1904),"")</f>
        <v/>
      </c>
      <c r="I1905" s="265" t="str">
        <f ca="1">IFERROR(VLOOKUP(H1905,IF(H1905=H1904,INDIRECT("JournalEntry!"&amp;JournalEntry!D$2214&amp;I1904+1&amp;JournalEntry!L$2214),INDIRECT("JournalEntry!"&amp;JournalEntry!C$2214)),2,FALSE),"")</f>
        <v/>
      </c>
      <c r="J1905" s="191" t="str">
        <f t="shared" ca="1" si="210"/>
        <v/>
      </c>
    </row>
    <row r="1906" spans="1:10">
      <c r="A1906" s="205" t="str">
        <f t="shared" ca="1" si="211"/>
        <v/>
      </c>
      <c r="B1906" s="203" t="str">
        <f t="shared" ca="1" si="212"/>
        <v/>
      </c>
      <c r="C1906" s="192" t="str">
        <f t="shared" ca="1" si="213"/>
        <v/>
      </c>
      <c r="D1906" s="192" t="str">
        <f t="shared" ca="1" si="214"/>
        <v/>
      </c>
      <c r="E1906" s="192" t="str">
        <f t="shared" ca="1" si="215"/>
        <v/>
      </c>
      <c r="F1906" s="193" t="str">
        <f t="shared" ca="1" si="216"/>
        <v/>
      </c>
      <c r="G1906" s="80" t="str">
        <f ca="1">IFERROR(IF(AND(ABS(SUMIFS(D$2:D1906,J$2:J1906,J1906)-SUMIFS(E$2:E1906,J$2:J1906,J1906)+VLOOKUP(J1906,Master!B$1:F$101,5,FALSE))&gt;1000,CD&lt;&gt;PD),"XXXXX",IFERROR(SUMIFS(D$2:D1906,J$2:J1906,J1906)-SUMIFS(E$2:E1906,J$2:J1906,J1906)+VLOOKUP(J1906,Master!B$1:F$101,5,FALSE),IF(H1906&gt;EOF,"","Balance"))),IF(H1906&gt;EOF,"","Balance"))</f>
        <v/>
      </c>
      <c r="H1906" s="265" t="str">
        <f ca="1">IFERROR(IF(COUNTIF(H$2:H1905,H1905)&gt;VLOOKUP(H1905,LC,2,FALSE),H1905+1,H1905),"")</f>
        <v/>
      </c>
      <c r="I1906" s="265" t="str">
        <f ca="1">IFERROR(VLOOKUP(H1906,IF(H1906=H1905,INDIRECT("JournalEntry!"&amp;JournalEntry!D$2214&amp;I1905+1&amp;JournalEntry!L$2214),INDIRECT("JournalEntry!"&amp;JournalEntry!C$2214)),2,FALSE),"")</f>
        <v/>
      </c>
      <c r="J1906" s="191" t="str">
        <f t="shared" ca="1" si="210"/>
        <v/>
      </c>
    </row>
    <row r="1907" spans="1:10">
      <c r="A1907" s="205" t="str">
        <f t="shared" ca="1" si="211"/>
        <v/>
      </c>
      <c r="B1907" s="203" t="str">
        <f t="shared" ca="1" si="212"/>
        <v/>
      </c>
      <c r="C1907" s="192" t="str">
        <f t="shared" ca="1" si="213"/>
        <v/>
      </c>
      <c r="D1907" s="192" t="str">
        <f t="shared" ca="1" si="214"/>
        <v/>
      </c>
      <c r="E1907" s="192" t="str">
        <f t="shared" ca="1" si="215"/>
        <v/>
      </c>
      <c r="F1907" s="193" t="str">
        <f t="shared" ca="1" si="216"/>
        <v/>
      </c>
      <c r="G1907" s="80" t="str">
        <f ca="1">IFERROR(IF(AND(ABS(SUMIFS(D$2:D1907,J$2:J1907,J1907)-SUMIFS(E$2:E1907,J$2:J1907,J1907)+VLOOKUP(J1907,Master!B$1:F$101,5,FALSE))&gt;1000,CD&lt;&gt;PD),"XXXXX",IFERROR(SUMIFS(D$2:D1907,J$2:J1907,J1907)-SUMIFS(E$2:E1907,J$2:J1907,J1907)+VLOOKUP(J1907,Master!B$1:F$101,5,FALSE),IF(H1907&gt;EOF,"","Balance"))),IF(H1907&gt;EOF,"","Balance"))</f>
        <v/>
      </c>
      <c r="H1907" s="265" t="str">
        <f ca="1">IFERROR(IF(COUNTIF(H$2:H1906,H1906)&gt;VLOOKUP(H1906,LC,2,FALSE),H1906+1,H1906),"")</f>
        <v/>
      </c>
      <c r="I1907" s="265" t="str">
        <f ca="1">IFERROR(VLOOKUP(H1907,IF(H1907=H1906,INDIRECT("JournalEntry!"&amp;JournalEntry!D$2214&amp;I1906+1&amp;JournalEntry!L$2214),INDIRECT("JournalEntry!"&amp;JournalEntry!C$2214)),2,FALSE),"")</f>
        <v/>
      </c>
      <c r="J1907" s="191" t="str">
        <f t="shared" ca="1" si="210"/>
        <v/>
      </c>
    </row>
    <row r="1908" spans="1:10">
      <c r="A1908" s="205" t="str">
        <f t="shared" ca="1" si="211"/>
        <v/>
      </c>
      <c r="B1908" s="203" t="str">
        <f t="shared" ca="1" si="212"/>
        <v/>
      </c>
      <c r="C1908" s="192" t="str">
        <f t="shared" ca="1" si="213"/>
        <v/>
      </c>
      <c r="D1908" s="192" t="str">
        <f t="shared" ca="1" si="214"/>
        <v/>
      </c>
      <c r="E1908" s="192" t="str">
        <f t="shared" ca="1" si="215"/>
        <v/>
      </c>
      <c r="F1908" s="193" t="str">
        <f t="shared" ca="1" si="216"/>
        <v/>
      </c>
      <c r="G1908" s="80" t="str">
        <f ca="1">IFERROR(IF(AND(ABS(SUMIFS(D$2:D1908,J$2:J1908,J1908)-SUMIFS(E$2:E1908,J$2:J1908,J1908)+VLOOKUP(J1908,Master!B$1:F$101,5,FALSE))&gt;1000,CD&lt;&gt;PD),"XXXXX",IFERROR(SUMIFS(D$2:D1908,J$2:J1908,J1908)-SUMIFS(E$2:E1908,J$2:J1908,J1908)+VLOOKUP(J1908,Master!B$1:F$101,5,FALSE),IF(H1908&gt;EOF,"","Balance"))),IF(H1908&gt;EOF,"","Balance"))</f>
        <v/>
      </c>
      <c r="H1908" s="265" t="str">
        <f ca="1">IFERROR(IF(COUNTIF(H$2:H1907,H1907)&gt;VLOOKUP(H1907,LC,2,FALSE),H1907+1,H1907),"")</f>
        <v/>
      </c>
      <c r="I1908" s="265" t="str">
        <f ca="1">IFERROR(VLOOKUP(H1908,IF(H1908=H1907,INDIRECT("JournalEntry!"&amp;JournalEntry!D$2214&amp;I1907+1&amp;JournalEntry!L$2214),INDIRECT("JournalEntry!"&amp;JournalEntry!C$2214)),2,FALSE),"")</f>
        <v/>
      </c>
      <c r="J1908" s="191" t="str">
        <f t="shared" ca="1" si="210"/>
        <v/>
      </c>
    </row>
    <row r="1909" spans="1:10">
      <c r="A1909" s="205" t="str">
        <f t="shared" ca="1" si="211"/>
        <v/>
      </c>
      <c r="B1909" s="203" t="str">
        <f t="shared" ca="1" si="212"/>
        <v/>
      </c>
      <c r="C1909" s="192" t="str">
        <f t="shared" ca="1" si="213"/>
        <v/>
      </c>
      <c r="D1909" s="192" t="str">
        <f t="shared" ca="1" si="214"/>
        <v/>
      </c>
      <c r="E1909" s="192" t="str">
        <f t="shared" ca="1" si="215"/>
        <v/>
      </c>
      <c r="F1909" s="193" t="str">
        <f t="shared" ca="1" si="216"/>
        <v/>
      </c>
      <c r="G1909" s="80" t="str">
        <f ca="1">IFERROR(IF(AND(ABS(SUMIFS(D$2:D1909,J$2:J1909,J1909)-SUMIFS(E$2:E1909,J$2:J1909,J1909)+VLOOKUP(J1909,Master!B$1:F$101,5,FALSE))&gt;1000,CD&lt;&gt;PD),"XXXXX",IFERROR(SUMIFS(D$2:D1909,J$2:J1909,J1909)-SUMIFS(E$2:E1909,J$2:J1909,J1909)+VLOOKUP(J1909,Master!B$1:F$101,5,FALSE),IF(H1909&gt;EOF,"","Balance"))),IF(H1909&gt;EOF,"","Balance"))</f>
        <v/>
      </c>
      <c r="H1909" s="265" t="str">
        <f ca="1">IFERROR(IF(COUNTIF(H$2:H1908,H1908)&gt;VLOOKUP(H1908,LC,2,FALSE),H1908+1,H1908),"")</f>
        <v/>
      </c>
      <c r="I1909" s="265" t="str">
        <f ca="1">IFERROR(VLOOKUP(H1909,IF(H1909=H1908,INDIRECT("JournalEntry!"&amp;JournalEntry!D$2214&amp;I1908+1&amp;JournalEntry!L$2214),INDIRECT("JournalEntry!"&amp;JournalEntry!C$2214)),2,FALSE),"")</f>
        <v/>
      </c>
      <c r="J1909" s="191" t="str">
        <f t="shared" ca="1" si="210"/>
        <v/>
      </c>
    </row>
    <row r="1910" spans="1:10">
      <c r="A1910" s="205" t="str">
        <f t="shared" ca="1" si="211"/>
        <v/>
      </c>
      <c r="B1910" s="203" t="str">
        <f t="shared" ca="1" si="212"/>
        <v/>
      </c>
      <c r="C1910" s="192" t="str">
        <f t="shared" ca="1" si="213"/>
        <v/>
      </c>
      <c r="D1910" s="192" t="str">
        <f t="shared" ca="1" si="214"/>
        <v/>
      </c>
      <c r="E1910" s="192" t="str">
        <f t="shared" ca="1" si="215"/>
        <v/>
      </c>
      <c r="F1910" s="193" t="str">
        <f t="shared" ca="1" si="216"/>
        <v/>
      </c>
      <c r="G1910" s="80" t="str">
        <f ca="1">IFERROR(IF(AND(ABS(SUMIFS(D$2:D1910,J$2:J1910,J1910)-SUMIFS(E$2:E1910,J$2:J1910,J1910)+VLOOKUP(J1910,Master!B$1:F$101,5,FALSE))&gt;1000,CD&lt;&gt;PD),"XXXXX",IFERROR(SUMIFS(D$2:D1910,J$2:J1910,J1910)-SUMIFS(E$2:E1910,J$2:J1910,J1910)+VLOOKUP(J1910,Master!B$1:F$101,5,FALSE),IF(H1910&gt;EOF,"","Balance"))),IF(H1910&gt;EOF,"","Balance"))</f>
        <v/>
      </c>
      <c r="H1910" s="265" t="str">
        <f ca="1">IFERROR(IF(COUNTIF(H$2:H1909,H1909)&gt;VLOOKUP(H1909,LC,2,FALSE),H1909+1,H1909),"")</f>
        <v/>
      </c>
      <c r="I1910" s="265" t="str">
        <f ca="1">IFERROR(VLOOKUP(H1910,IF(H1910=H1909,INDIRECT("JournalEntry!"&amp;JournalEntry!D$2214&amp;I1909+1&amp;JournalEntry!L$2214),INDIRECT("JournalEntry!"&amp;JournalEntry!C$2214)),2,FALSE),"")</f>
        <v/>
      </c>
      <c r="J1910" s="191" t="str">
        <f t="shared" ca="1" si="210"/>
        <v/>
      </c>
    </row>
    <row r="1911" spans="1:10">
      <c r="A1911" s="205" t="str">
        <f t="shared" ca="1" si="211"/>
        <v/>
      </c>
      <c r="B1911" s="203" t="str">
        <f t="shared" ca="1" si="212"/>
        <v/>
      </c>
      <c r="C1911" s="192" t="str">
        <f t="shared" ca="1" si="213"/>
        <v/>
      </c>
      <c r="D1911" s="192" t="str">
        <f t="shared" ca="1" si="214"/>
        <v/>
      </c>
      <c r="E1911" s="192" t="str">
        <f t="shared" ca="1" si="215"/>
        <v/>
      </c>
      <c r="F1911" s="193" t="str">
        <f t="shared" ca="1" si="216"/>
        <v/>
      </c>
      <c r="G1911" s="80" t="str">
        <f ca="1">IFERROR(IF(AND(ABS(SUMIFS(D$2:D1911,J$2:J1911,J1911)-SUMIFS(E$2:E1911,J$2:J1911,J1911)+VLOOKUP(J1911,Master!B$1:F$101,5,FALSE))&gt;1000,CD&lt;&gt;PD),"XXXXX",IFERROR(SUMIFS(D$2:D1911,J$2:J1911,J1911)-SUMIFS(E$2:E1911,J$2:J1911,J1911)+VLOOKUP(J1911,Master!B$1:F$101,5,FALSE),IF(H1911&gt;EOF,"","Balance"))),IF(H1911&gt;EOF,"","Balance"))</f>
        <v/>
      </c>
      <c r="H1911" s="265" t="str">
        <f ca="1">IFERROR(IF(COUNTIF(H$2:H1910,H1910)&gt;VLOOKUP(H1910,LC,2,FALSE),H1910+1,H1910),"")</f>
        <v/>
      </c>
      <c r="I1911" s="265" t="str">
        <f ca="1">IFERROR(VLOOKUP(H1911,IF(H1911=H1910,INDIRECT("JournalEntry!"&amp;JournalEntry!D$2214&amp;I1910+1&amp;JournalEntry!L$2214),INDIRECT("JournalEntry!"&amp;JournalEntry!C$2214)),2,FALSE),"")</f>
        <v/>
      </c>
      <c r="J1911" s="191" t="str">
        <f t="shared" ca="1" si="210"/>
        <v/>
      </c>
    </row>
    <row r="1912" spans="1:10">
      <c r="A1912" s="205" t="str">
        <f t="shared" ca="1" si="211"/>
        <v/>
      </c>
      <c r="B1912" s="203" t="str">
        <f t="shared" ca="1" si="212"/>
        <v/>
      </c>
      <c r="C1912" s="192" t="str">
        <f t="shared" ca="1" si="213"/>
        <v/>
      </c>
      <c r="D1912" s="192" t="str">
        <f t="shared" ca="1" si="214"/>
        <v/>
      </c>
      <c r="E1912" s="192" t="str">
        <f t="shared" ca="1" si="215"/>
        <v/>
      </c>
      <c r="F1912" s="193" t="str">
        <f t="shared" ca="1" si="216"/>
        <v/>
      </c>
      <c r="G1912" s="80" t="str">
        <f ca="1">IFERROR(IF(AND(ABS(SUMIFS(D$2:D1912,J$2:J1912,J1912)-SUMIFS(E$2:E1912,J$2:J1912,J1912)+VLOOKUP(J1912,Master!B$1:F$101,5,FALSE))&gt;1000,CD&lt;&gt;PD),"XXXXX",IFERROR(SUMIFS(D$2:D1912,J$2:J1912,J1912)-SUMIFS(E$2:E1912,J$2:J1912,J1912)+VLOOKUP(J1912,Master!B$1:F$101,5,FALSE),IF(H1912&gt;EOF,"","Balance"))),IF(H1912&gt;EOF,"","Balance"))</f>
        <v/>
      </c>
      <c r="H1912" s="265" t="str">
        <f ca="1">IFERROR(IF(COUNTIF(H$2:H1911,H1911)&gt;VLOOKUP(H1911,LC,2,FALSE),H1911+1,H1911),"")</f>
        <v/>
      </c>
      <c r="I1912" s="265" t="str">
        <f ca="1">IFERROR(VLOOKUP(H1912,IF(H1912=H1911,INDIRECT("JournalEntry!"&amp;JournalEntry!D$2214&amp;I1911+1&amp;JournalEntry!L$2214),INDIRECT("JournalEntry!"&amp;JournalEntry!C$2214)),2,FALSE),"")</f>
        <v/>
      </c>
      <c r="J1912" s="191" t="str">
        <f t="shared" ca="1" si="210"/>
        <v/>
      </c>
    </row>
    <row r="1913" spans="1:10">
      <c r="A1913" s="205" t="str">
        <f t="shared" ca="1" si="211"/>
        <v/>
      </c>
      <c r="B1913" s="203" t="str">
        <f t="shared" ca="1" si="212"/>
        <v/>
      </c>
      <c r="C1913" s="192" t="str">
        <f t="shared" ca="1" si="213"/>
        <v/>
      </c>
      <c r="D1913" s="192" t="str">
        <f t="shared" ca="1" si="214"/>
        <v/>
      </c>
      <c r="E1913" s="192" t="str">
        <f t="shared" ca="1" si="215"/>
        <v/>
      </c>
      <c r="F1913" s="193" t="str">
        <f t="shared" ca="1" si="216"/>
        <v/>
      </c>
      <c r="G1913" s="80" t="str">
        <f ca="1">IFERROR(IF(AND(ABS(SUMIFS(D$2:D1913,J$2:J1913,J1913)-SUMIFS(E$2:E1913,J$2:J1913,J1913)+VLOOKUP(J1913,Master!B$1:F$101,5,FALSE))&gt;1000,CD&lt;&gt;PD),"XXXXX",IFERROR(SUMIFS(D$2:D1913,J$2:J1913,J1913)-SUMIFS(E$2:E1913,J$2:J1913,J1913)+VLOOKUP(J1913,Master!B$1:F$101,5,FALSE),IF(H1913&gt;EOF,"","Balance"))),IF(H1913&gt;EOF,"","Balance"))</f>
        <v/>
      </c>
      <c r="H1913" s="265" t="str">
        <f ca="1">IFERROR(IF(COUNTIF(H$2:H1912,H1912)&gt;VLOOKUP(H1912,LC,2,FALSE),H1912+1,H1912),"")</f>
        <v/>
      </c>
      <c r="I1913" s="265" t="str">
        <f ca="1">IFERROR(VLOOKUP(H1913,IF(H1913=H1912,INDIRECT("JournalEntry!"&amp;JournalEntry!D$2214&amp;I1912+1&amp;JournalEntry!L$2214),INDIRECT("JournalEntry!"&amp;JournalEntry!C$2214)),2,FALSE),"")</f>
        <v/>
      </c>
      <c r="J1913" s="191" t="str">
        <f t="shared" ca="1" si="210"/>
        <v/>
      </c>
    </row>
    <row r="1914" spans="1:10">
      <c r="A1914" s="205" t="str">
        <f t="shared" ca="1" si="211"/>
        <v/>
      </c>
      <c r="B1914" s="203" t="str">
        <f t="shared" ca="1" si="212"/>
        <v/>
      </c>
      <c r="C1914" s="192" t="str">
        <f t="shared" ca="1" si="213"/>
        <v/>
      </c>
      <c r="D1914" s="192" t="str">
        <f t="shared" ca="1" si="214"/>
        <v/>
      </c>
      <c r="E1914" s="192" t="str">
        <f t="shared" ca="1" si="215"/>
        <v/>
      </c>
      <c r="F1914" s="193" t="str">
        <f t="shared" ca="1" si="216"/>
        <v/>
      </c>
      <c r="G1914" s="80" t="str">
        <f ca="1">IFERROR(IF(AND(ABS(SUMIFS(D$2:D1914,J$2:J1914,J1914)-SUMIFS(E$2:E1914,J$2:J1914,J1914)+VLOOKUP(J1914,Master!B$1:F$101,5,FALSE))&gt;1000,CD&lt;&gt;PD),"XXXXX",IFERROR(SUMIFS(D$2:D1914,J$2:J1914,J1914)-SUMIFS(E$2:E1914,J$2:J1914,J1914)+VLOOKUP(J1914,Master!B$1:F$101,5,FALSE),IF(H1914&gt;EOF,"","Balance"))),IF(H1914&gt;EOF,"","Balance"))</f>
        <v/>
      </c>
      <c r="H1914" s="265" t="str">
        <f ca="1">IFERROR(IF(COUNTIF(H$2:H1913,H1913)&gt;VLOOKUP(H1913,LC,2,FALSE),H1913+1,H1913),"")</f>
        <v/>
      </c>
      <c r="I1914" s="265" t="str">
        <f ca="1">IFERROR(VLOOKUP(H1914,IF(H1914=H1913,INDIRECT("JournalEntry!"&amp;JournalEntry!D$2214&amp;I1913+1&amp;JournalEntry!L$2214),INDIRECT("JournalEntry!"&amp;JournalEntry!C$2214)),2,FALSE),"")</f>
        <v/>
      </c>
      <c r="J1914" s="191" t="str">
        <f t="shared" ca="1" si="210"/>
        <v/>
      </c>
    </row>
    <row r="1915" spans="1:10">
      <c r="A1915" s="205" t="str">
        <f t="shared" ca="1" si="211"/>
        <v/>
      </c>
      <c r="B1915" s="203" t="str">
        <f t="shared" ca="1" si="212"/>
        <v/>
      </c>
      <c r="C1915" s="192" t="str">
        <f t="shared" ca="1" si="213"/>
        <v/>
      </c>
      <c r="D1915" s="192" t="str">
        <f t="shared" ca="1" si="214"/>
        <v/>
      </c>
      <c r="E1915" s="192" t="str">
        <f t="shared" ca="1" si="215"/>
        <v/>
      </c>
      <c r="F1915" s="193" t="str">
        <f t="shared" ca="1" si="216"/>
        <v/>
      </c>
      <c r="G1915" s="80" t="str">
        <f ca="1">IFERROR(IF(AND(ABS(SUMIFS(D$2:D1915,J$2:J1915,J1915)-SUMIFS(E$2:E1915,J$2:J1915,J1915)+VLOOKUP(J1915,Master!B$1:F$101,5,FALSE))&gt;1000,CD&lt;&gt;PD),"XXXXX",IFERROR(SUMIFS(D$2:D1915,J$2:J1915,J1915)-SUMIFS(E$2:E1915,J$2:J1915,J1915)+VLOOKUP(J1915,Master!B$1:F$101,5,FALSE),IF(H1915&gt;EOF,"","Balance"))),IF(H1915&gt;EOF,"","Balance"))</f>
        <v/>
      </c>
      <c r="H1915" s="265" t="str">
        <f ca="1">IFERROR(IF(COUNTIF(H$2:H1914,H1914)&gt;VLOOKUP(H1914,LC,2,FALSE),H1914+1,H1914),"")</f>
        <v/>
      </c>
      <c r="I1915" s="265" t="str">
        <f ca="1">IFERROR(VLOOKUP(H1915,IF(H1915=H1914,INDIRECT("JournalEntry!"&amp;JournalEntry!D$2214&amp;I1914+1&amp;JournalEntry!L$2214),INDIRECT("JournalEntry!"&amp;JournalEntry!C$2214)),2,FALSE),"")</f>
        <v/>
      </c>
      <c r="J1915" s="191" t="str">
        <f t="shared" ca="1" si="210"/>
        <v/>
      </c>
    </row>
    <row r="1916" spans="1:10">
      <c r="A1916" s="205" t="str">
        <f t="shared" ca="1" si="211"/>
        <v/>
      </c>
      <c r="B1916" s="203" t="str">
        <f t="shared" ca="1" si="212"/>
        <v/>
      </c>
      <c r="C1916" s="192" t="str">
        <f t="shared" ca="1" si="213"/>
        <v/>
      </c>
      <c r="D1916" s="192" t="str">
        <f t="shared" ca="1" si="214"/>
        <v/>
      </c>
      <c r="E1916" s="192" t="str">
        <f t="shared" ca="1" si="215"/>
        <v/>
      </c>
      <c r="F1916" s="193" t="str">
        <f t="shared" ca="1" si="216"/>
        <v/>
      </c>
      <c r="G1916" s="80" t="str">
        <f ca="1">IFERROR(IF(AND(ABS(SUMIFS(D$2:D1916,J$2:J1916,J1916)-SUMIFS(E$2:E1916,J$2:J1916,J1916)+VLOOKUP(J1916,Master!B$1:F$101,5,FALSE))&gt;1000,CD&lt;&gt;PD),"XXXXX",IFERROR(SUMIFS(D$2:D1916,J$2:J1916,J1916)-SUMIFS(E$2:E1916,J$2:J1916,J1916)+VLOOKUP(J1916,Master!B$1:F$101,5,FALSE),IF(H1916&gt;EOF,"","Balance"))),IF(H1916&gt;EOF,"","Balance"))</f>
        <v/>
      </c>
      <c r="H1916" s="265" t="str">
        <f ca="1">IFERROR(IF(COUNTIF(H$2:H1915,H1915)&gt;VLOOKUP(H1915,LC,2,FALSE),H1915+1,H1915),"")</f>
        <v/>
      </c>
      <c r="I1916" s="265" t="str">
        <f ca="1">IFERROR(VLOOKUP(H1916,IF(H1916=H1915,INDIRECT("JournalEntry!"&amp;JournalEntry!D$2214&amp;I1915+1&amp;JournalEntry!L$2214),INDIRECT("JournalEntry!"&amp;JournalEntry!C$2214)),2,FALSE),"")</f>
        <v/>
      </c>
      <c r="J1916" s="191" t="str">
        <f t="shared" ca="1" si="210"/>
        <v/>
      </c>
    </row>
    <row r="1917" spans="1:10">
      <c r="A1917" s="205" t="str">
        <f t="shared" ca="1" si="211"/>
        <v/>
      </c>
      <c r="B1917" s="203" t="str">
        <f t="shared" ca="1" si="212"/>
        <v/>
      </c>
      <c r="C1917" s="192" t="str">
        <f t="shared" ca="1" si="213"/>
        <v/>
      </c>
      <c r="D1917" s="192" t="str">
        <f t="shared" ca="1" si="214"/>
        <v/>
      </c>
      <c r="E1917" s="192" t="str">
        <f t="shared" ca="1" si="215"/>
        <v/>
      </c>
      <c r="F1917" s="193" t="str">
        <f t="shared" ca="1" si="216"/>
        <v/>
      </c>
      <c r="G1917" s="80" t="str">
        <f ca="1">IFERROR(IF(AND(ABS(SUMIFS(D$2:D1917,J$2:J1917,J1917)-SUMIFS(E$2:E1917,J$2:J1917,J1917)+VLOOKUP(J1917,Master!B$1:F$101,5,FALSE))&gt;1000,CD&lt;&gt;PD),"XXXXX",IFERROR(SUMIFS(D$2:D1917,J$2:J1917,J1917)-SUMIFS(E$2:E1917,J$2:J1917,J1917)+VLOOKUP(J1917,Master!B$1:F$101,5,FALSE),IF(H1917&gt;EOF,"","Balance"))),IF(H1917&gt;EOF,"","Balance"))</f>
        <v/>
      </c>
      <c r="H1917" s="265" t="str">
        <f ca="1">IFERROR(IF(COUNTIF(H$2:H1916,H1916)&gt;VLOOKUP(H1916,LC,2,FALSE),H1916+1,H1916),"")</f>
        <v/>
      </c>
      <c r="I1917" s="265" t="str">
        <f ca="1">IFERROR(VLOOKUP(H1917,IF(H1917=H1916,INDIRECT("JournalEntry!"&amp;JournalEntry!D$2214&amp;I1916+1&amp;JournalEntry!L$2214),INDIRECT("JournalEntry!"&amp;JournalEntry!C$2214)),2,FALSE),"")</f>
        <v/>
      </c>
      <c r="J1917" s="191" t="str">
        <f t="shared" ca="1" si="210"/>
        <v/>
      </c>
    </row>
    <row r="1918" spans="1:10">
      <c r="A1918" s="205" t="str">
        <f t="shared" ca="1" si="211"/>
        <v/>
      </c>
      <c r="B1918" s="203" t="str">
        <f t="shared" ca="1" si="212"/>
        <v/>
      </c>
      <c r="C1918" s="192" t="str">
        <f t="shared" ca="1" si="213"/>
        <v/>
      </c>
      <c r="D1918" s="192" t="str">
        <f t="shared" ca="1" si="214"/>
        <v/>
      </c>
      <c r="E1918" s="192" t="str">
        <f t="shared" ca="1" si="215"/>
        <v/>
      </c>
      <c r="F1918" s="193" t="str">
        <f t="shared" ca="1" si="216"/>
        <v/>
      </c>
      <c r="G1918" s="80" t="str">
        <f ca="1">IFERROR(IF(AND(ABS(SUMIFS(D$2:D1918,J$2:J1918,J1918)-SUMIFS(E$2:E1918,J$2:J1918,J1918)+VLOOKUP(J1918,Master!B$1:F$101,5,FALSE))&gt;1000,CD&lt;&gt;PD),"XXXXX",IFERROR(SUMIFS(D$2:D1918,J$2:J1918,J1918)-SUMIFS(E$2:E1918,J$2:J1918,J1918)+VLOOKUP(J1918,Master!B$1:F$101,5,FALSE),IF(H1918&gt;EOF,"","Balance"))),IF(H1918&gt;EOF,"","Balance"))</f>
        <v/>
      </c>
      <c r="H1918" s="265" t="str">
        <f ca="1">IFERROR(IF(COUNTIF(H$2:H1917,H1917)&gt;VLOOKUP(H1917,LC,2,FALSE),H1917+1,H1917),"")</f>
        <v/>
      </c>
      <c r="I1918" s="265" t="str">
        <f ca="1">IFERROR(VLOOKUP(H1918,IF(H1918=H1917,INDIRECT("JournalEntry!"&amp;JournalEntry!D$2214&amp;I1917+1&amp;JournalEntry!L$2214),INDIRECT("JournalEntry!"&amp;JournalEntry!C$2214)),2,FALSE),"")</f>
        <v/>
      </c>
      <c r="J1918" s="191" t="str">
        <f t="shared" ca="1" si="210"/>
        <v/>
      </c>
    </row>
    <row r="1919" spans="1:10">
      <c r="A1919" s="205" t="str">
        <f t="shared" ca="1" si="211"/>
        <v/>
      </c>
      <c r="B1919" s="203" t="str">
        <f t="shared" ca="1" si="212"/>
        <v/>
      </c>
      <c r="C1919" s="192" t="str">
        <f t="shared" ca="1" si="213"/>
        <v/>
      </c>
      <c r="D1919" s="192" t="str">
        <f t="shared" ca="1" si="214"/>
        <v/>
      </c>
      <c r="E1919" s="192" t="str">
        <f t="shared" ca="1" si="215"/>
        <v/>
      </c>
      <c r="F1919" s="193" t="str">
        <f t="shared" ca="1" si="216"/>
        <v/>
      </c>
      <c r="G1919" s="80" t="str">
        <f ca="1">IFERROR(IF(AND(ABS(SUMIFS(D$2:D1919,J$2:J1919,J1919)-SUMIFS(E$2:E1919,J$2:J1919,J1919)+VLOOKUP(J1919,Master!B$1:F$101,5,FALSE))&gt;1000,CD&lt;&gt;PD),"XXXXX",IFERROR(SUMIFS(D$2:D1919,J$2:J1919,J1919)-SUMIFS(E$2:E1919,J$2:J1919,J1919)+VLOOKUP(J1919,Master!B$1:F$101,5,FALSE),IF(H1919&gt;EOF,"","Balance"))),IF(H1919&gt;EOF,"","Balance"))</f>
        <v/>
      </c>
      <c r="H1919" s="265" t="str">
        <f ca="1">IFERROR(IF(COUNTIF(H$2:H1918,H1918)&gt;VLOOKUP(H1918,LC,2,FALSE),H1918+1,H1918),"")</f>
        <v/>
      </c>
      <c r="I1919" s="265" t="str">
        <f ca="1">IFERROR(VLOOKUP(H1919,IF(H1919=H1918,INDIRECT("JournalEntry!"&amp;JournalEntry!D$2214&amp;I1918+1&amp;JournalEntry!L$2214),INDIRECT("JournalEntry!"&amp;JournalEntry!C$2214)),2,FALSE),"")</f>
        <v/>
      </c>
      <c r="J1919" s="191" t="str">
        <f t="shared" ca="1" si="210"/>
        <v/>
      </c>
    </row>
    <row r="1920" spans="1:10">
      <c r="A1920" s="205" t="str">
        <f t="shared" ca="1" si="211"/>
        <v/>
      </c>
      <c r="B1920" s="203" t="str">
        <f t="shared" ca="1" si="212"/>
        <v/>
      </c>
      <c r="C1920" s="192" t="str">
        <f t="shared" ca="1" si="213"/>
        <v/>
      </c>
      <c r="D1920" s="192" t="str">
        <f t="shared" ca="1" si="214"/>
        <v/>
      </c>
      <c r="E1920" s="192" t="str">
        <f t="shared" ca="1" si="215"/>
        <v/>
      </c>
      <c r="F1920" s="193" t="str">
        <f t="shared" ca="1" si="216"/>
        <v/>
      </c>
      <c r="G1920" s="80" t="str">
        <f ca="1">IFERROR(IF(AND(ABS(SUMIFS(D$2:D1920,J$2:J1920,J1920)-SUMIFS(E$2:E1920,J$2:J1920,J1920)+VLOOKUP(J1920,Master!B$1:F$101,5,FALSE))&gt;1000,CD&lt;&gt;PD),"XXXXX",IFERROR(SUMIFS(D$2:D1920,J$2:J1920,J1920)-SUMIFS(E$2:E1920,J$2:J1920,J1920)+VLOOKUP(J1920,Master!B$1:F$101,5,FALSE),IF(H1920&gt;EOF,"","Balance"))),IF(H1920&gt;EOF,"","Balance"))</f>
        <v/>
      </c>
      <c r="H1920" s="265" t="str">
        <f ca="1">IFERROR(IF(COUNTIF(H$2:H1919,H1919)&gt;VLOOKUP(H1919,LC,2,FALSE),H1919+1,H1919),"")</f>
        <v/>
      </c>
      <c r="I1920" s="265" t="str">
        <f ca="1">IFERROR(VLOOKUP(H1920,IF(H1920=H1919,INDIRECT("JournalEntry!"&amp;JournalEntry!D$2214&amp;I1919+1&amp;JournalEntry!L$2214),INDIRECT("JournalEntry!"&amp;JournalEntry!C$2214)),2,FALSE),"")</f>
        <v/>
      </c>
      <c r="J1920" s="191" t="str">
        <f t="shared" ca="1" si="210"/>
        <v/>
      </c>
    </row>
    <row r="1921" spans="1:10">
      <c r="A1921" s="205" t="str">
        <f t="shared" ca="1" si="211"/>
        <v/>
      </c>
      <c r="B1921" s="203" t="str">
        <f t="shared" ca="1" si="212"/>
        <v/>
      </c>
      <c r="C1921" s="192" t="str">
        <f t="shared" ca="1" si="213"/>
        <v/>
      </c>
      <c r="D1921" s="192" t="str">
        <f t="shared" ca="1" si="214"/>
        <v/>
      </c>
      <c r="E1921" s="192" t="str">
        <f t="shared" ca="1" si="215"/>
        <v/>
      </c>
      <c r="F1921" s="193" t="str">
        <f t="shared" ca="1" si="216"/>
        <v/>
      </c>
      <c r="G1921" s="80" t="str">
        <f ca="1">IFERROR(IF(AND(ABS(SUMIFS(D$2:D1921,J$2:J1921,J1921)-SUMIFS(E$2:E1921,J$2:J1921,J1921)+VLOOKUP(J1921,Master!B$1:F$101,5,FALSE))&gt;1000,CD&lt;&gt;PD),"XXXXX",IFERROR(SUMIFS(D$2:D1921,J$2:J1921,J1921)-SUMIFS(E$2:E1921,J$2:J1921,J1921)+VLOOKUP(J1921,Master!B$1:F$101,5,FALSE),IF(H1921&gt;EOF,"","Balance"))),IF(H1921&gt;EOF,"","Balance"))</f>
        <v/>
      </c>
      <c r="H1921" s="265" t="str">
        <f ca="1">IFERROR(IF(COUNTIF(H$2:H1920,H1920)&gt;VLOOKUP(H1920,LC,2,FALSE),H1920+1,H1920),"")</f>
        <v/>
      </c>
      <c r="I1921" s="265" t="str">
        <f ca="1">IFERROR(VLOOKUP(H1921,IF(H1921=H1920,INDIRECT("JournalEntry!"&amp;JournalEntry!D$2214&amp;I1920+1&amp;JournalEntry!L$2214),INDIRECT("JournalEntry!"&amp;JournalEntry!C$2214)),2,FALSE),"")</f>
        <v/>
      </c>
      <c r="J1921" s="191" t="str">
        <f t="shared" ca="1" si="210"/>
        <v/>
      </c>
    </row>
    <row r="1922" spans="1:10">
      <c r="A1922" s="205" t="str">
        <f t="shared" ca="1" si="211"/>
        <v/>
      </c>
      <c r="B1922" s="203" t="str">
        <f t="shared" ca="1" si="212"/>
        <v/>
      </c>
      <c r="C1922" s="192" t="str">
        <f t="shared" ca="1" si="213"/>
        <v/>
      </c>
      <c r="D1922" s="192" t="str">
        <f t="shared" ca="1" si="214"/>
        <v/>
      </c>
      <c r="E1922" s="192" t="str">
        <f t="shared" ca="1" si="215"/>
        <v/>
      </c>
      <c r="F1922" s="193" t="str">
        <f t="shared" ca="1" si="216"/>
        <v/>
      </c>
      <c r="G1922" s="80" t="str">
        <f ca="1">IFERROR(IF(AND(ABS(SUMIFS(D$2:D1922,J$2:J1922,J1922)-SUMIFS(E$2:E1922,J$2:J1922,J1922)+VLOOKUP(J1922,Master!B$1:F$101,5,FALSE))&gt;1000,CD&lt;&gt;PD),"XXXXX",IFERROR(SUMIFS(D$2:D1922,J$2:J1922,J1922)-SUMIFS(E$2:E1922,J$2:J1922,J1922)+VLOOKUP(J1922,Master!B$1:F$101,5,FALSE),IF(H1922&gt;EOF,"","Balance"))),IF(H1922&gt;EOF,"","Balance"))</f>
        <v/>
      </c>
      <c r="H1922" s="265" t="str">
        <f ca="1">IFERROR(IF(COUNTIF(H$2:H1921,H1921)&gt;VLOOKUP(H1921,LC,2,FALSE),H1921+1,H1921),"")</f>
        <v/>
      </c>
      <c r="I1922" s="265" t="str">
        <f ca="1">IFERROR(VLOOKUP(H1922,IF(H1922=H1921,INDIRECT("JournalEntry!"&amp;JournalEntry!D$2214&amp;I1921+1&amp;JournalEntry!L$2214),INDIRECT("JournalEntry!"&amp;JournalEntry!C$2214)),2,FALSE),"")</f>
        <v/>
      </c>
      <c r="J1922" s="191" t="str">
        <f t="shared" ref="J1922:J1985" ca="1" si="217">IFERROR(INDIRECT("JournalEntry!c"&amp;I1922),IF(H1922&gt;EOF,"","Ledger"))</f>
        <v/>
      </c>
    </row>
    <row r="1923" spans="1:10">
      <c r="A1923" s="205" t="str">
        <f t="shared" ca="1" si="211"/>
        <v/>
      </c>
      <c r="B1923" s="203" t="str">
        <f t="shared" ca="1" si="212"/>
        <v/>
      </c>
      <c r="C1923" s="192" t="str">
        <f t="shared" ca="1" si="213"/>
        <v/>
      </c>
      <c r="D1923" s="192" t="str">
        <f t="shared" ca="1" si="214"/>
        <v/>
      </c>
      <c r="E1923" s="192" t="str">
        <f t="shared" ca="1" si="215"/>
        <v/>
      </c>
      <c r="F1923" s="193" t="str">
        <f t="shared" ca="1" si="216"/>
        <v/>
      </c>
      <c r="G1923" s="80" t="str">
        <f ca="1">IFERROR(IF(AND(ABS(SUMIFS(D$2:D1923,J$2:J1923,J1923)-SUMIFS(E$2:E1923,J$2:J1923,J1923)+VLOOKUP(J1923,Master!B$1:F$101,5,FALSE))&gt;1000,CD&lt;&gt;PD),"XXXXX",IFERROR(SUMIFS(D$2:D1923,J$2:J1923,J1923)-SUMIFS(E$2:E1923,J$2:J1923,J1923)+VLOOKUP(J1923,Master!B$1:F$101,5,FALSE),IF(H1923&gt;EOF,"","Balance"))),IF(H1923&gt;EOF,"","Balance"))</f>
        <v/>
      </c>
      <c r="H1923" s="265" t="str">
        <f ca="1">IFERROR(IF(COUNTIF(H$2:H1922,H1922)&gt;VLOOKUP(H1922,LC,2,FALSE),H1922+1,H1922),"")</f>
        <v/>
      </c>
      <c r="I1923" s="265" t="str">
        <f ca="1">IFERROR(VLOOKUP(H1923,IF(H1923=H1922,INDIRECT("JournalEntry!"&amp;JournalEntry!D$2214&amp;I1922+1&amp;JournalEntry!L$2214),INDIRECT("JournalEntry!"&amp;JournalEntry!C$2214)),2,FALSE),"")</f>
        <v/>
      </c>
      <c r="J1923" s="191" t="str">
        <f t="shared" ca="1" si="217"/>
        <v/>
      </c>
    </row>
    <row r="1924" spans="1:10">
      <c r="A1924" s="205" t="str">
        <f t="shared" ca="1" si="211"/>
        <v/>
      </c>
      <c r="B1924" s="203" t="str">
        <f t="shared" ca="1" si="212"/>
        <v/>
      </c>
      <c r="C1924" s="192" t="str">
        <f t="shared" ca="1" si="213"/>
        <v/>
      </c>
      <c r="D1924" s="192" t="str">
        <f t="shared" ca="1" si="214"/>
        <v/>
      </c>
      <c r="E1924" s="192" t="str">
        <f t="shared" ca="1" si="215"/>
        <v/>
      </c>
      <c r="F1924" s="193" t="str">
        <f t="shared" ca="1" si="216"/>
        <v/>
      </c>
      <c r="G1924" s="80" t="str">
        <f ca="1">IFERROR(IF(AND(ABS(SUMIFS(D$2:D1924,J$2:J1924,J1924)-SUMIFS(E$2:E1924,J$2:J1924,J1924)+VLOOKUP(J1924,Master!B$1:F$101,5,FALSE))&gt;1000,CD&lt;&gt;PD),"XXXXX",IFERROR(SUMIFS(D$2:D1924,J$2:J1924,J1924)-SUMIFS(E$2:E1924,J$2:J1924,J1924)+VLOOKUP(J1924,Master!B$1:F$101,5,FALSE),IF(H1924&gt;EOF,"","Balance"))),IF(H1924&gt;EOF,"","Balance"))</f>
        <v/>
      </c>
      <c r="H1924" s="265" t="str">
        <f ca="1">IFERROR(IF(COUNTIF(H$2:H1923,H1923)&gt;VLOOKUP(H1923,LC,2,FALSE),H1923+1,H1923),"")</f>
        <v/>
      </c>
      <c r="I1924" s="265" t="str">
        <f ca="1">IFERROR(VLOOKUP(H1924,IF(H1924=H1923,INDIRECT("JournalEntry!"&amp;JournalEntry!D$2214&amp;I1923+1&amp;JournalEntry!L$2214),INDIRECT("JournalEntry!"&amp;JournalEntry!C$2214)),2,FALSE),"")</f>
        <v/>
      </c>
      <c r="J1924" s="191" t="str">
        <f t="shared" ca="1" si="217"/>
        <v/>
      </c>
    </row>
    <row r="1925" spans="1:10">
      <c r="A1925" s="205" t="str">
        <f t="shared" ca="1" si="211"/>
        <v/>
      </c>
      <c r="B1925" s="203" t="str">
        <f t="shared" ca="1" si="212"/>
        <v/>
      </c>
      <c r="C1925" s="192" t="str">
        <f t="shared" ca="1" si="213"/>
        <v/>
      </c>
      <c r="D1925" s="192" t="str">
        <f t="shared" ca="1" si="214"/>
        <v/>
      </c>
      <c r="E1925" s="192" t="str">
        <f t="shared" ca="1" si="215"/>
        <v/>
      </c>
      <c r="F1925" s="193" t="str">
        <f t="shared" ca="1" si="216"/>
        <v/>
      </c>
      <c r="G1925" s="80" t="str">
        <f ca="1">IFERROR(IF(AND(ABS(SUMIFS(D$2:D1925,J$2:J1925,J1925)-SUMIFS(E$2:E1925,J$2:J1925,J1925)+VLOOKUP(J1925,Master!B$1:F$101,5,FALSE))&gt;1000,CD&lt;&gt;PD),"XXXXX",IFERROR(SUMIFS(D$2:D1925,J$2:J1925,J1925)-SUMIFS(E$2:E1925,J$2:J1925,J1925)+VLOOKUP(J1925,Master!B$1:F$101,5,FALSE),IF(H1925&gt;EOF,"","Balance"))),IF(H1925&gt;EOF,"","Balance"))</f>
        <v/>
      </c>
      <c r="H1925" s="265" t="str">
        <f ca="1">IFERROR(IF(COUNTIF(H$2:H1924,H1924)&gt;VLOOKUP(H1924,LC,2,FALSE),H1924+1,H1924),"")</f>
        <v/>
      </c>
      <c r="I1925" s="265" t="str">
        <f ca="1">IFERROR(VLOOKUP(H1925,IF(H1925=H1924,INDIRECT("JournalEntry!"&amp;JournalEntry!D$2214&amp;I1924+1&amp;JournalEntry!L$2214),INDIRECT("JournalEntry!"&amp;JournalEntry!C$2214)),2,FALSE),"")</f>
        <v/>
      </c>
      <c r="J1925" s="191" t="str">
        <f t="shared" ca="1" si="217"/>
        <v/>
      </c>
    </row>
    <row r="1926" spans="1:10">
      <c r="A1926" s="205" t="str">
        <f t="shared" ca="1" si="211"/>
        <v/>
      </c>
      <c r="B1926" s="203" t="str">
        <f t="shared" ca="1" si="212"/>
        <v/>
      </c>
      <c r="C1926" s="192" t="str">
        <f t="shared" ca="1" si="213"/>
        <v/>
      </c>
      <c r="D1926" s="192" t="str">
        <f t="shared" ca="1" si="214"/>
        <v/>
      </c>
      <c r="E1926" s="192" t="str">
        <f t="shared" ca="1" si="215"/>
        <v/>
      </c>
      <c r="F1926" s="193" t="str">
        <f t="shared" ca="1" si="216"/>
        <v/>
      </c>
      <c r="G1926" s="80" t="str">
        <f ca="1">IFERROR(IF(AND(ABS(SUMIFS(D$2:D1926,J$2:J1926,J1926)-SUMIFS(E$2:E1926,J$2:J1926,J1926)+VLOOKUP(J1926,Master!B$1:F$101,5,FALSE))&gt;1000,CD&lt;&gt;PD),"XXXXX",IFERROR(SUMIFS(D$2:D1926,J$2:J1926,J1926)-SUMIFS(E$2:E1926,J$2:J1926,J1926)+VLOOKUP(J1926,Master!B$1:F$101,5,FALSE),IF(H1926&gt;EOF,"","Balance"))),IF(H1926&gt;EOF,"","Balance"))</f>
        <v/>
      </c>
      <c r="H1926" s="265" t="str">
        <f ca="1">IFERROR(IF(COUNTIF(H$2:H1925,H1925)&gt;VLOOKUP(H1925,LC,2,FALSE),H1925+1,H1925),"")</f>
        <v/>
      </c>
      <c r="I1926" s="265" t="str">
        <f ca="1">IFERROR(VLOOKUP(H1926,IF(H1926=H1925,INDIRECT("JournalEntry!"&amp;JournalEntry!D$2214&amp;I1925+1&amp;JournalEntry!L$2214),INDIRECT("JournalEntry!"&amp;JournalEntry!C$2214)),2,FALSE),"")</f>
        <v/>
      </c>
      <c r="J1926" s="191" t="str">
        <f t="shared" ca="1" si="217"/>
        <v/>
      </c>
    </row>
    <row r="1927" spans="1:10">
      <c r="A1927" s="205" t="str">
        <f t="shared" ca="1" si="211"/>
        <v/>
      </c>
      <c r="B1927" s="203" t="str">
        <f t="shared" ca="1" si="212"/>
        <v/>
      </c>
      <c r="C1927" s="192" t="str">
        <f t="shared" ca="1" si="213"/>
        <v/>
      </c>
      <c r="D1927" s="192" t="str">
        <f t="shared" ca="1" si="214"/>
        <v/>
      </c>
      <c r="E1927" s="192" t="str">
        <f t="shared" ca="1" si="215"/>
        <v/>
      </c>
      <c r="F1927" s="193" t="str">
        <f t="shared" ca="1" si="216"/>
        <v/>
      </c>
      <c r="G1927" s="80" t="str">
        <f ca="1">IFERROR(IF(AND(ABS(SUMIFS(D$2:D1927,J$2:J1927,J1927)-SUMIFS(E$2:E1927,J$2:J1927,J1927)+VLOOKUP(J1927,Master!B$1:F$101,5,FALSE))&gt;1000,CD&lt;&gt;PD),"XXXXX",IFERROR(SUMIFS(D$2:D1927,J$2:J1927,J1927)-SUMIFS(E$2:E1927,J$2:J1927,J1927)+VLOOKUP(J1927,Master!B$1:F$101,5,FALSE),IF(H1927&gt;EOF,"","Balance"))),IF(H1927&gt;EOF,"","Balance"))</f>
        <v/>
      </c>
      <c r="H1927" s="265" t="str">
        <f ca="1">IFERROR(IF(COUNTIF(H$2:H1926,H1926)&gt;VLOOKUP(H1926,LC,2,FALSE),H1926+1,H1926),"")</f>
        <v/>
      </c>
      <c r="I1927" s="265" t="str">
        <f ca="1">IFERROR(VLOOKUP(H1927,IF(H1927=H1926,INDIRECT("JournalEntry!"&amp;JournalEntry!D$2214&amp;I1926+1&amp;JournalEntry!L$2214),INDIRECT("JournalEntry!"&amp;JournalEntry!C$2214)),2,FALSE),"")</f>
        <v/>
      </c>
      <c r="J1927" s="191" t="str">
        <f t="shared" ca="1" si="217"/>
        <v/>
      </c>
    </row>
    <row r="1928" spans="1:10">
      <c r="A1928" s="205" t="str">
        <f t="shared" ca="1" si="211"/>
        <v/>
      </c>
      <c r="B1928" s="203" t="str">
        <f t="shared" ca="1" si="212"/>
        <v/>
      </c>
      <c r="C1928" s="192" t="str">
        <f t="shared" ca="1" si="213"/>
        <v/>
      </c>
      <c r="D1928" s="192" t="str">
        <f t="shared" ca="1" si="214"/>
        <v/>
      </c>
      <c r="E1928" s="192" t="str">
        <f t="shared" ca="1" si="215"/>
        <v/>
      </c>
      <c r="F1928" s="193" t="str">
        <f t="shared" ca="1" si="216"/>
        <v/>
      </c>
      <c r="G1928" s="80" t="str">
        <f ca="1">IFERROR(IF(AND(ABS(SUMIFS(D$2:D1928,J$2:J1928,J1928)-SUMIFS(E$2:E1928,J$2:J1928,J1928)+VLOOKUP(J1928,Master!B$1:F$101,5,FALSE))&gt;1000,CD&lt;&gt;PD),"XXXXX",IFERROR(SUMIFS(D$2:D1928,J$2:J1928,J1928)-SUMIFS(E$2:E1928,J$2:J1928,J1928)+VLOOKUP(J1928,Master!B$1:F$101,5,FALSE),IF(H1928&gt;EOF,"","Balance"))),IF(H1928&gt;EOF,"","Balance"))</f>
        <v/>
      </c>
      <c r="H1928" s="265" t="str">
        <f ca="1">IFERROR(IF(COUNTIF(H$2:H1927,H1927)&gt;VLOOKUP(H1927,LC,2,FALSE),H1927+1,H1927),"")</f>
        <v/>
      </c>
      <c r="I1928" s="265" t="str">
        <f ca="1">IFERROR(VLOOKUP(H1928,IF(H1928=H1927,INDIRECT("JournalEntry!"&amp;JournalEntry!D$2214&amp;I1927+1&amp;JournalEntry!L$2214),INDIRECT("JournalEntry!"&amp;JournalEntry!C$2214)),2,FALSE),"")</f>
        <v/>
      </c>
      <c r="J1928" s="191" t="str">
        <f t="shared" ca="1" si="217"/>
        <v/>
      </c>
    </row>
    <row r="1929" spans="1:10">
      <c r="A1929" s="205" t="str">
        <f t="shared" ca="1" si="211"/>
        <v/>
      </c>
      <c r="B1929" s="203" t="str">
        <f t="shared" ca="1" si="212"/>
        <v/>
      </c>
      <c r="C1929" s="192" t="str">
        <f t="shared" ca="1" si="213"/>
        <v/>
      </c>
      <c r="D1929" s="192" t="str">
        <f t="shared" ca="1" si="214"/>
        <v/>
      </c>
      <c r="E1929" s="192" t="str">
        <f t="shared" ca="1" si="215"/>
        <v/>
      </c>
      <c r="F1929" s="193" t="str">
        <f t="shared" ca="1" si="216"/>
        <v/>
      </c>
      <c r="G1929" s="80" t="str">
        <f ca="1">IFERROR(IF(AND(ABS(SUMIFS(D$2:D1929,J$2:J1929,J1929)-SUMIFS(E$2:E1929,J$2:J1929,J1929)+VLOOKUP(J1929,Master!B$1:F$101,5,FALSE))&gt;1000,CD&lt;&gt;PD),"XXXXX",IFERROR(SUMIFS(D$2:D1929,J$2:J1929,J1929)-SUMIFS(E$2:E1929,J$2:J1929,J1929)+VLOOKUP(J1929,Master!B$1:F$101,5,FALSE),IF(H1929&gt;EOF,"","Balance"))),IF(H1929&gt;EOF,"","Balance"))</f>
        <v/>
      </c>
      <c r="H1929" s="265" t="str">
        <f ca="1">IFERROR(IF(COUNTIF(H$2:H1928,H1928)&gt;VLOOKUP(H1928,LC,2,FALSE),H1928+1,H1928),"")</f>
        <v/>
      </c>
      <c r="I1929" s="265" t="str">
        <f ca="1">IFERROR(VLOOKUP(H1929,IF(H1929=H1928,INDIRECT("JournalEntry!"&amp;JournalEntry!D$2214&amp;I1928+1&amp;JournalEntry!L$2214),INDIRECT("JournalEntry!"&amp;JournalEntry!C$2214)),2,FALSE),"")</f>
        <v/>
      </c>
      <c r="J1929" s="191" t="str">
        <f t="shared" ca="1" si="217"/>
        <v/>
      </c>
    </row>
    <row r="1930" spans="1:10">
      <c r="A1930" s="205" t="str">
        <f t="shared" ca="1" si="211"/>
        <v/>
      </c>
      <c r="B1930" s="203" t="str">
        <f t="shared" ca="1" si="212"/>
        <v/>
      </c>
      <c r="C1930" s="192" t="str">
        <f t="shared" ca="1" si="213"/>
        <v/>
      </c>
      <c r="D1930" s="192" t="str">
        <f t="shared" ca="1" si="214"/>
        <v/>
      </c>
      <c r="E1930" s="192" t="str">
        <f t="shared" ca="1" si="215"/>
        <v/>
      </c>
      <c r="F1930" s="193" t="str">
        <f t="shared" ca="1" si="216"/>
        <v/>
      </c>
      <c r="G1930" s="80" t="str">
        <f ca="1">IFERROR(IF(AND(ABS(SUMIFS(D$2:D1930,J$2:J1930,J1930)-SUMIFS(E$2:E1930,J$2:J1930,J1930)+VLOOKUP(J1930,Master!B$1:F$101,5,FALSE))&gt;1000,CD&lt;&gt;PD),"XXXXX",IFERROR(SUMIFS(D$2:D1930,J$2:J1930,J1930)-SUMIFS(E$2:E1930,J$2:J1930,J1930)+VLOOKUP(J1930,Master!B$1:F$101,5,FALSE),IF(H1930&gt;EOF,"","Balance"))),IF(H1930&gt;EOF,"","Balance"))</f>
        <v/>
      </c>
      <c r="H1930" s="265" t="str">
        <f ca="1">IFERROR(IF(COUNTIF(H$2:H1929,H1929)&gt;VLOOKUP(H1929,LC,2,FALSE),H1929+1,H1929),"")</f>
        <v/>
      </c>
      <c r="I1930" s="265" t="str">
        <f ca="1">IFERROR(VLOOKUP(H1930,IF(H1930=H1929,INDIRECT("JournalEntry!"&amp;JournalEntry!D$2214&amp;I1929+1&amp;JournalEntry!L$2214),INDIRECT("JournalEntry!"&amp;JournalEntry!C$2214)),2,FALSE),"")</f>
        <v/>
      </c>
      <c r="J1930" s="191" t="str">
        <f t="shared" ca="1" si="217"/>
        <v/>
      </c>
    </row>
    <row r="1931" spans="1:10">
      <c r="A1931" s="205" t="str">
        <f t="shared" ca="1" si="211"/>
        <v/>
      </c>
      <c r="B1931" s="203" t="str">
        <f t="shared" ca="1" si="212"/>
        <v/>
      </c>
      <c r="C1931" s="192" t="str">
        <f t="shared" ca="1" si="213"/>
        <v/>
      </c>
      <c r="D1931" s="192" t="str">
        <f t="shared" ca="1" si="214"/>
        <v/>
      </c>
      <c r="E1931" s="192" t="str">
        <f t="shared" ca="1" si="215"/>
        <v/>
      </c>
      <c r="F1931" s="193" t="str">
        <f t="shared" ca="1" si="216"/>
        <v/>
      </c>
      <c r="G1931" s="80" t="str">
        <f ca="1">IFERROR(IF(AND(ABS(SUMIFS(D$2:D1931,J$2:J1931,J1931)-SUMIFS(E$2:E1931,J$2:J1931,J1931)+VLOOKUP(J1931,Master!B$1:F$101,5,FALSE))&gt;1000,CD&lt;&gt;PD),"XXXXX",IFERROR(SUMIFS(D$2:D1931,J$2:J1931,J1931)-SUMIFS(E$2:E1931,J$2:J1931,J1931)+VLOOKUP(J1931,Master!B$1:F$101,5,FALSE),IF(H1931&gt;EOF,"","Balance"))),IF(H1931&gt;EOF,"","Balance"))</f>
        <v/>
      </c>
      <c r="H1931" s="265" t="str">
        <f ca="1">IFERROR(IF(COUNTIF(H$2:H1930,H1930)&gt;VLOOKUP(H1930,LC,2,FALSE),H1930+1,H1930),"")</f>
        <v/>
      </c>
      <c r="I1931" s="265" t="str">
        <f ca="1">IFERROR(VLOOKUP(H1931,IF(H1931=H1930,INDIRECT("JournalEntry!"&amp;JournalEntry!D$2214&amp;I1930+1&amp;JournalEntry!L$2214),INDIRECT("JournalEntry!"&amp;JournalEntry!C$2214)),2,FALSE),"")</f>
        <v/>
      </c>
      <c r="J1931" s="191" t="str">
        <f t="shared" ca="1" si="217"/>
        <v/>
      </c>
    </row>
    <row r="1932" spans="1:10">
      <c r="A1932" s="205" t="str">
        <f t="shared" ca="1" si="211"/>
        <v/>
      </c>
      <c r="B1932" s="203" t="str">
        <f t="shared" ca="1" si="212"/>
        <v/>
      </c>
      <c r="C1932" s="192" t="str">
        <f t="shared" ca="1" si="213"/>
        <v/>
      </c>
      <c r="D1932" s="192" t="str">
        <f t="shared" ca="1" si="214"/>
        <v/>
      </c>
      <c r="E1932" s="192" t="str">
        <f t="shared" ca="1" si="215"/>
        <v/>
      </c>
      <c r="F1932" s="193" t="str">
        <f t="shared" ca="1" si="216"/>
        <v/>
      </c>
      <c r="G1932" s="80" t="str">
        <f ca="1">IFERROR(IF(AND(ABS(SUMIFS(D$2:D1932,J$2:J1932,J1932)-SUMIFS(E$2:E1932,J$2:J1932,J1932)+VLOOKUP(J1932,Master!B$1:F$101,5,FALSE))&gt;1000,CD&lt;&gt;PD),"XXXXX",IFERROR(SUMIFS(D$2:D1932,J$2:J1932,J1932)-SUMIFS(E$2:E1932,J$2:J1932,J1932)+VLOOKUP(J1932,Master!B$1:F$101,5,FALSE),IF(H1932&gt;EOF,"","Balance"))),IF(H1932&gt;EOF,"","Balance"))</f>
        <v/>
      </c>
      <c r="H1932" s="265" t="str">
        <f ca="1">IFERROR(IF(COUNTIF(H$2:H1931,H1931)&gt;VLOOKUP(H1931,LC,2,FALSE),H1931+1,H1931),"")</f>
        <v/>
      </c>
      <c r="I1932" s="265" t="str">
        <f ca="1">IFERROR(VLOOKUP(H1932,IF(H1932=H1931,INDIRECT("JournalEntry!"&amp;JournalEntry!D$2214&amp;I1931+1&amp;JournalEntry!L$2214),INDIRECT("JournalEntry!"&amp;JournalEntry!C$2214)),2,FALSE),"")</f>
        <v/>
      </c>
      <c r="J1932" s="191" t="str">
        <f t="shared" ca="1" si="217"/>
        <v/>
      </c>
    </row>
    <row r="1933" spans="1:10">
      <c r="A1933" s="205" t="str">
        <f t="shared" ca="1" si="211"/>
        <v/>
      </c>
      <c r="B1933" s="203" t="str">
        <f t="shared" ca="1" si="212"/>
        <v/>
      </c>
      <c r="C1933" s="192" t="str">
        <f t="shared" ca="1" si="213"/>
        <v/>
      </c>
      <c r="D1933" s="192" t="str">
        <f t="shared" ca="1" si="214"/>
        <v/>
      </c>
      <c r="E1933" s="192" t="str">
        <f t="shared" ca="1" si="215"/>
        <v/>
      </c>
      <c r="F1933" s="193" t="str">
        <f t="shared" ca="1" si="216"/>
        <v/>
      </c>
      <c r="G1933" s="80" t="str">
        <f ca="1">IFERROR(IF(AND(ABS(SUMIFS(D$2:D1933,J$2:J1933,J1933)-SUMIFS(E$2:E1933,J$2:J1933,J1933)+VLOOKUP(J1933,Master!B$1:F$101,5,FALSE))&gt;1000,CD&lt;&gt;PD),"XXXXX",IFERROR(SUMIFS(D$2:D1933,J$2:J1933,J1933)-SUMIFS(E$2:E1933,J$2:J1933,J1933)+VLOOKUP(J1933,Master!B$1:F$101,5,FALSE),IF(H1933&gt;EOF,"","Balance"))),IF(H1933&gt;EOF,"","Balance"))</f>
        <v/>
      </c>
      <c r="H1933" s="265" t="str">
        <f ca="1">IFERROR(IF(COUNTIF(H$2:H1932,H1932)&gt;VLOOKUP(H1932,LC,2,FALSE),H1932+1,H1932),"")</f>
        <v/>
      </c>
      <c r="I1933" s="265" t="str">
        <f ca="1">IFERROR(VLOOKUP(H1933,IF(H1933=H1932,INDIRECT("JournalEntry!"&amp;JournalEntry!D$2214&amp;I1932+1&amp;JournalEntry!L$2214),INDIRECT("JournalEntry!"&amp;JournalEntry!C$2214)),2,FALSE),"")</f>
        <v/>
      </c>
      <c r="J1933" s="191" t="str">
        <f t="shared" ca="1" si="217"/>
        <v/>
      </c>
    </row>
    <row r="1934" spans="1:10">
      <c r="A1934" s="205" t="str">
        <f t="shared" ca="1" si="211"/>
        <v/>
      </c>
      <c r="B1934" s="203" t="str">
        <f t="shared" ca="1" si="212"/>
        <v/>
      </c>
      <c r="C1934" s="192" t="str">
        <f t="shared" ca="1" si="213"/>
        <v/>
      </c>
      <c r="D1934" s="192" t="str">
        <f t="shared" ca="1" si="214"/>
        <v/>
      </c>
      <c r="E1934" s="192" t="str">
        <f t="shared" ca="1" si="215"/>
        <v/>
      </c>
      <c r="F1934" s="193" t="str">
        <f t="shared" ca="1" si="216"/>
        <v/>
      </c>
      <c r="G1934" s="80" t="str">
        <f ca="1">IFERROR(IF(AND(ABS(SUMIFS(D$2:D1934,J$2:J1934,J1934)-SUMIFS(E$2:E1934,J$2:J1934,J1934)+VLOOKUP(J1934,Master!B$1:F$101,5,FALSE))&gt;1000,CD&lt;&gt;PD),"XXXXX",IFERROR(SUMIFS(D$2:D1934,J$2:J1934,J1934)-SUMIFS(E$2:E1934,J$2:J1934,J1934)+VLOOKUP(J1934,Master!B$1:F$101,5,FALSE),IF(H1934&gt;EOF,"","Balance"))),IF(H1934&gt;EOF,"","Balance"))</f>
        <v/>
      </c>
      <c r="H1934" s="265" t="str">
        <f ca="1">IFERROR(IF(COUNTIF(H$2:H1933,H1933)&gt;VLOOKUP(H1933,LC,2,FALSE),H1933+1,H1933),"")</f>
        <v/>
      </c>
      <c r="I1934" s="265" t="str">
        <f ca="1">IFERROR(VLOOKUP(H1934,IF(H1934=H1933,INDIRECT("JournalEntry!"&amp;JournalEntry!D$2214&amp;I1933+1&amp;JournalEntry!L$2214),INDIRECT("JournalEntry!"&amp;JournalEntry!C$2214)),2,FALSE),"")</f>
        <v/>
      </c>
      <c r="J1934" s="191" t="str">
        <f t="shared" ca="1" si="217"/>
        <v/>
      </c>
    </row>
    <row r="1935" spans="1:10">
      <c r="A1935" s="205" t="str">
        <f t="shared" ca="1" si="211"/>
        <v/>
      </c>
      <c r="B1935" s="203" t="str">
        <f t="shared" ca="1" si="212"/>
        <v/>
      </c>
      <c r="C1935" s="192" t="str">
        <f t="shared" ca="1" si="213"/>
        <v/>
      </c>
      <c r="D1935" s="192" t="str">
        <f t="shared" ca="1" si="214"/>
        <v/>
      </c>
      <c r="E1935" s="192" t="str">
        <f t="shared" ca="1" si="215"/>
        <v/>
      </c>
      <c r="F1935" s="193" t="str">
        <f t="shared" ca="1" si="216"/>
        <v/>
      </c>
      <c r="G1935" s="80" t="str">
        <f ca="1">IFERROR(IF(AND(ABS(SUMIFS(D$2:D1935,J$2:J1935,J1935)-SUMIFS(E$2:E1935,J$2:J1935,J1935)+VLOOKUP(J1935,Master!B$1:F$101,5,FALSE))&gt;1000,CD&lt;&gt;PD),"XXXXX",IFERROR(SUMIFS(D$2:D1935,J$2:J1935,J1935)-SUMIFS(E$2:E1935,J$2:J1935,J1935)+VLOOKUP(J1935,Master!B$1:F$101,5,FALSE),IF(H1935&gt;EOF,"","Balance"))),IF(H1935&gt;EOF,"","Balance"))</f>
        <v/>
      </c>
      <c r="H1935" s="265" t="str">
        <f ca="1">IFERROR(IF(COUNTIF(H$2:H1934,H1934)&gt;VLOOKUP(H1934,LC,2,FALSE),H1934+1,H1934),"")</f>
        <v/>
      </c>
      <c r="I1935" s="265" t="str">
        <f ca="1">IFERROR(VLOOKUP(H1935,IF(H1935=H1934,INDIRECT("JournalEntry!"&amp;JournalEntry!D$2214&amp;I1934+1&amp;JournalEntry!L$2214),INDIRECT("JournalEntry!"&amp;JournalEntry!C$2214)),2,FALSE),"")</f>
        <v/>
      </c>
      <c r="J1935" s="191" t="str">
        <f t="shared" ca="1" si="217"/>
        <v/>
      </c>
    </row>
    <row r="1936" spans="1:10">
      <c r="A1936" s="205" t="str">
        <f t="shared" ca="1" si="211"/>
        <v/>
      </c>
      <c r="B1936" s="203" t="str">
        <f t="shared" ca="1" si="212"/>
        <v/>
      </c>
      <c r="C1936" s="192" t="str">
        <f t="shared" ca="1" si="213"/>
        <v/>
      </c>
      <c r="D1936" s="192" t="str">
        <f t="shared" ca="1" si="214"/>
        <v/>
      </c>
      <c r="E1936" s="192" t="str">
        <f t="shared" ca="1" si="215"/>
        <v/>
      </c>
      <c r="F1936" s="193" t="str">
        <f t="shared" ca="1" si="216"/>
        <v/>
      </c>
      <c r="G1936" s="80" t="str">
        <f ca="1">IFERROR(IF(AND(ABS(SUMIFS(D$2:D1936,J$2:J1936,J1936)-SUMIFS(E$2:E1936,J$2:J1936,J1936)+VLOOKUP(J1936,Master!B$1:F$101,5,FALSE))&gt;1000,CD&lt;&gt;PD),"XXXXX",IFERROR(SUMIFS(D$2:D1936,J$2:J1936,J1936)-SUMIFS(E$2:E1936,J$2:J1936,J1936)+VLOOKUP(J1936,Master!B$1:F$101,5,FALSE),IF(H1936&gt;EOF,"","Balance"))),IF(H1936&gt;EOF,"","Balance"))</f>
        <v/>
      </c>
      <c r="H1936" s="265" t="str">
        <f ca="1">IFERROR(IF(COUNTIF(H$2:H1935,H1935)&gt;VLOOKUP(H1935,LC,2,FALSE),H1935+1,H1935),"")</f>
        <v/>
      </c>
      <c r="I1936" s="265" t="str">
        <f ca="1">IFERROR(VLOOKUP(H1936,IF(H1936=H1935,INDIRECT("JournalEntry!"&amp;JournalEntry!D$2214&amp;I1935+1&amp;JournalEntry!L$2214),INDIRECT("JournalEntry!"&amp;JournalEntry!C$2214)),2,FALSE),"")</f>
        <v/>
      </c>
      <c r="J1936" s="191" t="str">
        <f t="shared" ca="1" si="217"/>
        <v/>
      </c>
    </row>
    <row r="1937" spans="1:10">
      <c r="A1937" s="205" t="str">
        <f t="shared" ca="1" si="211"/>
        <v/>
      </c>
      <c r="B1937" s="203" t="str">
        <f t="shared" ca="1" si="212"/>
        <v/>
      </c>
      <c r="C1937" s="192" t="str">
        <f t="shared" ca="1" si="213"/>
        <v/>
      </c>
      <c r="D1937" s="192" t="str">
        <f t="shared" ca="1" si="214"/>
        <v/>
      </c>
      <c r="E1937" s="192" t="str">
        <f t="shared" ca="1" si="215"/>
        <v/>
      </c>
      <c r="F1937" s="193" t="str">
        <f t="shared" ca="1" si="216"/>
        <v/>
      </c>
      <c r="G1937" s="80" t="str">
        <f ca="1">IFERROR(IF(AND(ABS(SUMIFS(D$2:D1937,J$2:J1937,J1937)-SUMIFS(E$2:E1937,J$2:J1937,J1937)+VLOOKUP(J1937,Master!B$1:F$101,5,FALSE))&gt;1000,CD&lt;&gt;PD),"XXXXX",IFERROR(SUMIFS(D$2:D1937,J$2:J1937,J1937)-SUMIFS(E$2:E1937,J$2:J1937,J1937)+VLOOKUP(J1937,Master!B$1:F$101,5,FALSE),IF(H1937&gt;EOF,"","Balance"))),IF(H1937&gt;EOF,"","Balance"))</f>
        <v/>
      </c>
      <c r="H1937" s="265" t="str">
        <f ca="1">IFERROR(IF(COUNTIF(H$2:H1936,H1936)&gt;VLOOKUP(H1936,LC,2,FALSE),H1936+1,H1936),"")</f>
        <v/>
      </c>
      <c r="I1937" s="265" t="str">
        <f ca="1">IFERROR(VLOOKUP(H1937,IF(H1937=H1936,INDIRECT("JournalEntry!"&amp;JournalEntry!D$2214&amp;I1936+1&amp;JournalEntry!L$2214),INDIRECT("JournalEntry!"&amp;JournalEntry!C$2214)),2,FALSE),"")</f>
        <v/>
      </c>
      <c r="J1937" s="191" t="str">
        <f t="shared" ca="1" si="217"/>
        <v/>
      </c>
    </row>
    <row r="1938" spans="1:10">
      <c r="A1938" s="205" t="str">
        <f t="shared" ca="1" si="211"/>
        <v/>
      </c>
      <c r="B1938" s="203" t="str">
        <f t="shared" ca="1" si="212"/>
        <v/>
      </c>
      <c r="C1938" s="192" t="str">
        <f t="shared" ca="1" si="213"/>
        <v/>
      </c>
      <c r="D1938" s="192" t="str">
        <f t="shared" ca="1" si="214"/>
        <v/>
      </c>
      <c r="E1938" s="192" t="str">
        <f t="shared" ca="1" si="215"/>
        <v/>
      </c>
      <c r="F1938" s="193" t="str">
        <f t="shared" ca="1" si="216"/>
        <v/>
      </c>
      <c r="G1938" s="80" t="str">
        <f ca="1">IFERROR(IF(AND(ABS(SUMIFS(D$2:D1938,J$2:J1938,J1938)-SUMIFS(E$2:E1938,J$2:J1938,J1938)+VLOOKUP(J1938,Master!B$1:F$101,5,FALSE))&gt;1000,CD&lt;&gt;PD),"XXXXX",IFERROR(SUMIFS(D$2:D1938,J$2:J1938,J1938)-SUMIFS(E$2:E1938,J$2:J1938,J1938)+VLOOKUP(J1938,Master!B$1:F$101,5,FALSE),IF(H1938&gt;EOF,"","Balance"))),IF(H1938&gt;EOF,"","Balance"))</f>
        <v/>
      </c>
      <c r="H1938" s="265" t="str">
        <f ca="1">IFERROR(IF(COUNTIF(H$2:H1937,H1937)&gt;VLOOKUP(H1937,LC,2,FALSE),H1937+1,H1937),"")</f>
        <v/>
      </c>
      <c r="I1938" s="265" t="str">
        <f ca="1">IFERROR(VLOOKUP(H1938,IF(H1938=H1937,INDIRECT("JournalEntry!"&amp;JournalEntry!D$2214&amp;I1937+1&amp;JournalEntry!L$2214),INDIRECT("JournalEntry!"&amp;JournalEntry!C$2214)),2,FALSE),"")</f>
        <v/>
      </c>
      <c r="J1938" s="191" t="str">
        <f t="shared" ca="1" si="217"/>
        <v/>
      </c>
    </row>
    <row r="1939" spans="1:10">
      <c r="A1939" s="205" t="str">
        <f t="shared" ca="1" si="211"/>
        <v/>
      </c>
      <c r="B1939" s="203" t="str">
        <f t="shared" ca="1" si="212"/>
        <v/>
      </c>
      <c r="C1939" s="192" t="str">
        <f t="shared" ca="1" si="213"/>
        <v/>
      </c>
      <c r="D1939" s="192" t="str">
        <f t="shared" ca="1" si="214"/>
        <v/>
      </c>
      <c r="E1939" s="192" t="str">
        <f t="shared" ca="1" si="215"/>
        <v/>
      </c>
      <c r="F1939" s="193" t="str">
        <f t="shared" ca="1" si="216"/>
        <v/>
      </c>
      <c r="G1939" s="80" t="str">
        <f ca="1">IFERROR(IF(AND(ABS(SUMIFS(D$2:D1939,J$2:J1939,J1939)-SUMIFS(E$2:E1939,J$2:J1939,J1939)+VLOOKUP(J1939,Master!B$1:F$101,5,FALSE))&gt;1000,CD&lt;&gt;PD),"XXXXX",IFERROR(SUMIFS(D$2:D1939,J$2:J1939,J1939)-SUMIFS(E$2:E1939,J$2:J1939,J1939)+VLOOKUP(J1939,Master!B$1:F$101,5,FALSE),IF(H1939&gt;EOF,"","Balance"))),IF(H1939&gt;EOF,"","Balance"))</f>
        <v/>
      </c>
      <c r="H1939" s="265" t="str">
        <f ca="1">IFERROR(IF(COUNTIF(H$2:H1938,H1938)&gt;VLOOKUP(H1938,LC,2,FALSE),H1938+1,H1938),"")</f>
        <v/>
      </c>
      <c r="I1939" s="265" t="str">
        <f ca="1">IFERROR(VLOOKUP(H1939,IF(H1939=H1938,INDIRECT("JournalEntry!"&amp;JournalEntry!D$2214&amp;I1938+1&amp;JournalEntry!L$2214),INDIRECT("JournalEntry!"&amp;JournalEntry!C$2214)),2,FALSE),"")</f>
        <v/>
      </c>
      <c r="J1939" s="191" t="str">
        <f t="shared" ca="1" si="217"/>
        <v/>
      </c>
    </row>
    <row r="1940" spans="1:10">
      <c r="A1940" s="205" t="str">
        <f t="shared" ca="1" si="211"/>
        <v/>
      </c>
      <c r="B1940" s="203" t="str">
        <f t="shared" ca="1" si="212"/>
        <v/>
      </c>
      <c r="C1940" s="192" t="str">
        <f t="shared" ca="1" si="213"/>
        <v/>
      </c>
      <c r="D1940" s="192" t="str">
        <f t="shared" ca="1" si="214"/>
        <v/>
      </c>
      <c r="E1940" s="192" t="str">
        <f t="shared" ca="1" si="215"/>
        <v/>
      </c>
      <c r="F1940" s="193" t="str">
        <f t="shared" ca="1" si="216"/>
        <v/>
      </c>
      <c r="G1940" s="80" t="str">
        <f ca="1">IFERROR(IF(AND(ABS(SUMIFS(D$2:D1940,J$2:J1940,J1940)-SUMIFS(E$2:E1940,J$2:J1940,J1940)+VLOOKUP(J1940,Master!B$1:F$101,5,FALSE))&gt;1000,CD&lt;&gt;PD),"XXXXX",IFERROR(SUMIFS(D$2:D1940,J$2:J1940,J1940)-SUMIFS(E$2:E1940,J$2:J1940,J1940)+VLOOKUP(J1940,Master!B$1:F$101,5,FALSE),IF(H1940&gt;EOF,"","Balance"))),IF(H1940&gt;EOF,"","Balance"))</f>
        <v/>
      </c>
      <c r="H1940" s="265" t="str">
        <f ca="1">IFERROR(IF(COUNTIF(H$2:H1939,H1939)&gt;VLOOKUP(H1939,LC,2,FALSE),H1939+1,H1939),"")</f>
        <v/>
      </c>
      <c r="I1940" s="265" t="str">
        <f ca="1">IFERROR(VLOOKUP(H1940,IF(H1940=H1939,INDIRECT("JournalEntry!"&amp;JournalEntry!D$2214&amp;I1939+1&amp;JournalEntry!L$2214),INDIRECT("JournalEntry!"&amp;JournalEntry!C$2214)),2,FALSE),"")</f>
        <v/>
      </c>
      <c r="J1940" s="191" t="str">
        <f t="shared" ca="1" si="217"/>
        <v/>
      </c>
    </row>
    <row r="1941" spans="1:10">
      <c r="A1941" s="205" t="str">
        <f t="shared" ca="1" si="211"/>
        <v/>
      </c>
      <c r="B1941" s="203" t="str">
        <f t="shared" ca="1" si="212"/>
        <v/>
      </c>
      <c r="C1941" s="192" t="str">
        <f t="shared" ca="1" si="213"/>
        <v/>
      </c>
      <c r="D1941" s="192" t="str">
        <f t="shared" ca="1" si="214"/>
        <v/>
      </c>
      <c r="E1941" s="192" t="str">
        <f t="shared" ca="1" si="215"/>
        <v/>
      </c>
      <c r="F1941" s="193" t="str">
        <f t="shared" ca="1" si="216"/>
        <v/>
      </c>
      <c r="G1941" s="80" t="str">
        <f ca="1">IFERROR(IF(AND(ABS(SUMIFS(D$2:D1941,J$2:J1941,J1941)-SUMIFS(E$2:E1941,J$2:J1941,J1941)+VLOOKUP(J1941,Master!B$1:F$101,5,FALSE))&gt;1000,CD&lt;&gt;PD),"XXXXX",IFERROR(SUMIFS(D$2:D1941,J$2:J1941,J1941)-SUMIFS(E$2:E1941,J$2:J1941,J1941)+VLOOKUP(J1941,Master!B$1:F$101,5,FALSE),IF(H1941&gt;EOF,"","Balance"))),IF(H1941&gt;EOF,"","Balance"))</f>
        <v/>
      </c>
      <c r="H1941" s="265" t="str">
        <f ca="1">IFERROR(IF(COUNTIF(H$2:H1940,H1940)&gt;VLOOKUP(H1940,LC,2,FALSE),H1940+1,H1940),"")</f>
        <v/>
      </c>
      <c r="I1941" s="265" t="str">
        <f ca="1">IFERROR(VLOOKUP(H1941,IF(H1941=H1940,INDIRECT("JournalEntry!"&amp;JournalEntry!D$2214&amp;I1940+1&amp;JournalEntry!L$2214),INDIRECT("JournalEntry!"&amp;JournalEntry!C$2214)),2,FALSE),"")</f>
        <v/>
      </c>
      <c r="J1941" s="191" t="str">
        <f t="shared" ca="1" si="217"/>
        <v/>
      </c>
    </row>
    <row r="1942" spans="1:10">
      <c r="A1942" s="205" t="str">
        <f t="shared" ca="1" si="211"/>
        <v/>
      </c>
      <c r="B1942" s="203" t="str">
        <f t="shared" ca="1" si="212"/>
        <v/>
      </c>
      <c r="C1942" s="192" t="str">
        <f t="shared" ca="1" si="213"/>
        <v/>
      </c>
      <c r="D1942" s="192" t="str">
        <f t="shared" ca="1" si="214"/>
        <v/>
      </c>
      <c r="E1942" s="192" t="str">
        <f t="shared" ca="1" si="215"/>
        <v/>
      </c>
      <c r="F1942" s="193" t="str">
        <f t="shared" ca="1" si="216"/>
        <v/>
      </c>
      <c r="G1942" s="80" t="str">
        <f ca="1">IFERROR(IF(AND(ABS(SUMIFS(D$2:D1942,J$2:J1942,J1942)-SUMIFS(E$2:E1942,J$2:J1942,J1942)+VLOOKUP(J1942,Master!B$1:F$101,5,FALSE))&gt;1000,CD&lt;&gt;PD),"XXXXX",IFERROR(SUMIFS(D$2:D1942,J$2:J1942,J1942)-SUMIFS(E$2:E1942,J$2:J1942,J1942)+VLOOKUP(J1942,Master!B$1:F$101,5,FALSE),IF(H1942&gt;EOF,"","Balance"))),IF(H1942&gt;EOF,"","Balance"))</f>
        <v/>
      </c>
      <c r="H1942" s="265" t="str">
        <f ca="1">IFERROR(IF(COUNTIF(H$2:H1941,H1941)&gt;VLOOKUP(H1941,LC,2,FALSE),H1941+1,H1941),"")</f>
        <v/>
      </c>
      <c r="I1942" s="265" t="str">
        <f ca="1">IFERROR(VLOOKUP(H1942,IF(H1942=H1941,INDIRECT("JournalEntry!"&amp;JournalEntry!D$2214&amp;I1941+1&amp;JournalEntry!L$2214),INDIRECT("JournalEntry!"&amp;JournalEntry!C$2214)),2,FALSE),"")</f>
        <v/>
      </c>
      <c r="J1942" s="191" t="str">
        <f t="shared" ca="1" si="217"/>
        <v/>
      </c>
    </row>
    <row r="1943" spans="1:10">
      <c r="A1943" s="205" t="str">
        <f t="shared" ca="1" si="211"/>
        <v/>
      </c>
      <c r="B1943" s="203" t="str">
        <f t="shared" ca="1" si="212"/>
        <v/>
      </c>
      <c r="C1943" s="192" t="str">
        <f t="shared" ca="1" si="213"/>
        <v/>
      </c>
      <c r="D1943" s="192" t="str">
        <f t="shared" ca="1" si="214"/>
        <v/>
      </c>
      <c r="E1943" s="192" t="str">
        <f t="shared" ca="1" si="215"/>
        <v/>
      </c>
      <c r="F1943" s="193" t="str">
        <f t="shared" ca="1" si="216"/>
        <v/>
      </c>
      <c r="G1943" s="80" t="str">
        <f ca="1">IFERROR(IF(AND(ABS(SUMIFS(D$2:D1943,J$2:J1943,J1943)-SUMIFS(E$2:E1943,J$2:J1943,J1943)+VLOOKUP(J1943,Master!B$1:F$101,5,FALSE))&gt;1000,CD&lt;&gt;PD),"XXXXX",IFERROR(SUMIFS(D$2:D1943,J$2:J1943,J1943)-SUMIFS(E$2:E1943,J$2:J1943,J1943)+VLOOKUP(J1943,Master!B$1:F$101,5,FALSE),IF(H1943&gt;EOF,"","Balance"))),IF(H1943&gt;EOF,"","Balance"))</f>
        <v/>
      </c>
      <c r="H1943" s="265" t="str">
        <f ca="1">IFERROR(IF(COUNTIF(H$2:H1942,H1942)&gt;VLOOKUP(H1942,LC,2,FALSE),H1942+1,H1942),"")</f>
        <v/>
      </c>
      <c r="I1943" s="265" t="str">
        <f ca="1">IFERROR(VLOOKUP(H1943,IF(H1943=H1942,INDIRECT("JournalEntry!"&amp;JournalEntry!D$2214&amp;I1942+1&amp;JournalEntry!L$2214),INDIRECT("JournalEntry!"&amp;JournalEntry!C$2214)),2,FALSE),"")</f>
        <v/>
      </c>
      <c r="J1943" s="191" t="str">
        <f t="shared" ca="1" si="217"/>
        <v/>
      </c>
    </row>
    <row r="1944" spans="1:10">
      <c r="A1944" s="205" t="str">
        <f t="shared" ca="1" si="211"/>
        <v/>
      </c>
      <c r="B1944" s="203" t="str">
        <f t="shared" ca="1" si="212"/>
        <v/>
      </c>
      <c r="C1944" s="192" t="str">
        <f t="shared" ca="1" si="213"/>
        <v/>
      </c>
      <c r="D1944" s="192" t="str">
        <f t="shared" ca="1" si="214"/>
        <v/>
      </c>
      <c r="E1944" s="192" t="str">
        <f t="shared" ca="1" si="215"/>
        <v/>
      </c>
      <c r="F1944" s="193" t="str">
        <f t="shared" ca="1" si="216"/>
        <v/>
      </c>
      <c r="G1944" s="80" t="str">
        <f ca="1">IFERROR(IF(AND(ABS(SUMIFS(D$2:D1944,J$2:J1944,J1944)-SUMIFS(E$2:E1944,J$2:J1944,J1944)+VLOOKUP(J1944,Master!B$1:F$101,5,FALSE))&gt;1000,CD&lt;&gt;PD),"XXXXX",IFERROR(SUMIFS(D$2:D1944,J$2:J1944,J1944)-SUMIFS(E$2:E1944,J$2:J1944,J1944)+VLOOKUP(J1944,Master!B$1:F$101,5,FALSE),IF(H1944&gt;EOF,"","Balance"))),IF(H1944&gt;EOF,"","Balance"))</f>
        <v/>
      </c>
      <c r="H1944" s="265" t="str">
        <f ca="1">IFERROR(IF(COUNTIF(H$2:H1943,H1943)&gt;VLOOKUP(H1943,LC,2,FALSE),H1943+1,H1943),"")</f>
        <v/>
      </c>
      <c r="I1944" s="265" t="str">
        <f ca="1">IFERROR(VLOOKUP(H1944,IF(H1944=H1943,INDIRECT("JournalEntry!"&amp;JournalEntry!D$2214&amp;I1943+1&amp;JournalEntry!L$2214),INDIRECT("JournalEntry!"&amp;JournalEntry!C$2214)),2,FALSE),"")</f>
        <v/>
      </c>
      <c r="J1944" s="191" t="str">
        <f t="shared" ca="1" si="217"/>
        <v/>
      </c>
    </row>
    <row r="1945" spans="1:10">
      <c r="A1945" s="205" t="str">
        <f t="shared" ref="A1945:A2008" ca="1" si="218">IFERROR(INDIRECT("JournalEntry!a"&amp;I1945),IF(H1945&gt;EOF,"","JNL No"))</f>
        <v/>
      </c>
      <c r="B1945" s="203" t="str">
        <f t="shared" ref="B1945:B2008" ca="1" si="219">IFERROR(INDIRECT("JournalEntry!j"&amp;I1945),IF(H1945&gt;EOF,"","Date"))</f>
        <v/>
      </c>
      <c r="C1945" s="192" t="str">
        <f t="shared" ref="C1945:C2008" ca="1" si="220">IFERROR(INDIRECT("JournalEntry!k"&amp;I1945),IF(H1945&gt;EOF,"","Particulars of "&amp; VLOOKUP(H1945+1,LR,3,FALSE)))</f>
        <v/>
      </c>
      <c r="D1945" s="192" t="str">
        <f t="shared" ref="D1945:D2008" ca="1" si="221">IFERROR(INDIRECT("JournalEntry!d"&amp;I1945),IF(H1945&gt;EOF,"","Dr"))</f>
        <v/>
      </c>
      <c r="E1945" s="192" t="str">
        <f t="shared" ref="E1945:E2008" ca="1" si="222">IFERROR(INDIRECT("JournalEntry!e"&amp;I1945),IF(H1945&gt;EOF,"","Cr"))</f>
        <v/>
      </c>
      <c r="F1945" s="193" t="str">
        <f t="shared" ref="F1945:F2008" ca="1" si="223">IFERROR(INDIRECT("JournalEntry!f"&amp;I1945),IF(H1945&gt;EOF,"","Narration"))</f>
        <v/>
      </c>
      <c r="G1945" s="80" t="str">
        <f ca="1">IFERROR(IF(AND(ABS(SUMIFS(D$2:D1945,J$2:J1945,J1945)-SUMIFS(E$2:E1945,J$2:J1945,J1945)+VLOOKUP(J1945,Master!B$1:F$101,5,FALSE))&gt;1000,CD&lt;&gt;PD),"XXXXX",IFERROR(SUMIFS(D$2:D1945,J$2:J1945,J1945)-SUMIFS(E$2:E1945,J$2:J1945,J1945)+VLOOKUP(J1945,Master!B$1:F$101,5,FALSE),IF(H1945&gt;EOF,"","Balance"))),IF(H1945&gt;EOF,"","Balance"))</f>
        <v/>
      </c>
      <c r="H1945" s="265" t="str">
        <f ca="1">IFERROR(IF(COUNTIF(H$2:H1944,H1944)&gt;VLOOKUP(H1944,LC,2,FALSE),H1944+1,H1944),"")</f>
        <v/>
      </c>
      <c r="I1945" s="265" t="str">
        <f ca="1">IFERROR(VLOOKUP(H1945,IF(H1945=H1944,INDIRECT("JournalEntry!"&amp;JournalEntry!D$2214&amp;I1944+1&amp;JournalEntry!L$2214),INDIRECT("JournalEntry!"&amp;JournalEntry!C$2214)),2,FALSE),"")</f>
        <v/>
      </c>
      <c r="J1945" s="191" t="str">
        <f t="shared" ca="1" si="217"/>
        <v/>
      </c>
    </row>
    <row r="1946" spans="1:10">
      <c r="A1946" s="205" t="str">
        <f t="shared" ca="1" si="218"/>
        <v/>
      </c>
      <c r="B1946" s="203" t="str">
        <f t="shared" ca="1" si="219"/>
        <v/>
      </c>
      <c r="C1946" s="192" t="str">
        <f t="shared" ca="1" si="220"/>
        <v/>
      </c>
      <c r="D1946" s="192" t="str">
        <f t="shared" ca="1" si="221"/>
        <v/>
      </c>
      <c r="E1946" s="192" t="str">
        <f t="shared" ca="1" si="222"/>
        <v/>
      </c>
      <c r="F1946" s="193" t="str">
        <f t="shared" ca="1" si="223"/>
        <v/>
      </c>
      <c r="G1946" s="80" t="str">
        <f ca="1">IFERROR(IF(AND(ABS(SUMIFS(D$2:D1946,J$2:J1946,J1946)-SUMIFS(E$2:E1946,J$2:J1946,J1946)+VLOOKUP(J1946,Master!B$1:F$101,5,FALSE))&gt;1000,CD&lt;&gt;PD),"XXXXX",IFERROR(SUMIFS(D$2:D1946,J$2:J1946,J1946)-SUMIFS(E$2:E1946,J$2:J1946,J1946)+VLOOKUP(J1946,Master!B$1:F$101,5,FALSE),IF(H1946&gt;EOF,"","Balance"))),IF(H1946&gt;EOF,"","Balance"))</f>
        <v/>
      </c>
      <c r="H1946" s="265" t="str">
        <f ca="1">IFERROR(IF(COUNTIF(H$2:H1945,H1945)&gt;VLOOKUP(H1945,LC,2,FALSE),H1945+1,H1945),"")</f>
        <v/>
      </c>
      <c r="I1946" s="265" t="str">
        <f ca="1">IFERROR(VLOOKUP(H1946,IF(H1946=H1945,INDIRECT("JournalEntry!"&amp;JournalEntry!D$2214&amp;I1945+1&amp;JournalEntry!L$2214),INDIRECT("JournalEntry!"&amp;JournalEntry!C$2214)),2,FALSE),"")</f>
        <v/>
      </c>
      <c r="J1946" s="191" t="str">
        <f t="shared" ca="1" si="217"/>
        <v/>
      </c>
    </row>
    <row r="1947" spans="1:10">
      <c r="A1947" s="205" t="str">
        <f t="shared" ca="1" si="218"/>
        <v/>
      </c>
      <c r="B1947" s="203" t="str">
        <f t="shared" ca="1" si="219"/>
        <v/>
      </c>
      <c r="C1947" s="192" t="str">
        <f t="shared" ca="1" si="220"/>
        <v/>
      </c>
      <c r="D1947" s="192" t="str">
        <f t="shared" ca="1" si="221"/>
        <v/>
      </c>
      <c r="E1947" s="192" t="str">
        <f t="shared" ca="1" si="222"/>
        <v/>
      </c>
      <c r="F1947" s="193" t="str">
        <f t="shared" ca="1" si="223"/>
        <v/>
      </c>
      <c r="G1947" s="80" t="str">
        <f ca="1">IFERROR(IF(AND(ABS(SUMIFS(D$2:D1947,J$2:J1947,J1947)-SUMIFS(E$2:E1947,J$2:J1947,J1947)+VLOOKUP(J1947,Master!B$1:F$101,5,FALSE))&gt;1000,CD&lt;&gt;PD),"XXXXX",IFERROR(SUMIFS(D$2:D1947,J$2:J1947,J1947)-SUMIFS(E$2:E1947,J$2:J1947,J1947)+VLOOKUP(J1947,Master!B$1:F$101,5,FALSE),IF(H1947&gt;EOF,"","Balance"))),IF(H1947&gt;EOF,"","Balance"))</f>
        <v/>
      </c>
      <c r="H1947" s="265" t="str">
        <f ca="1">IFERROR(IF(COUNTIF(H$2:H1946,H1946)&gt;VLOOKUP(H1946,LC,2,FALSE),H1946+1,H1946),"")</f>
        <v/>
      </c>
      <c r="I1947" s="265" t="str">
        <f ca="1">IFERROR(VLOOKUP(H1947,IF(H1947=H1946,INDIRECT("JournalEntry!"&amp;JournalEntry!D$2214&amp;I1946+1&amp;JournalEntry!L$2214),INDIRECT("JournalEntry!"&amp;JournalEntry!C$2214)),2,FALSE),"")</f>
        <v/>
      </c>
      <c r="J1947" s="191" t="str">
        <f t="shared" ca="1" si="217"/>
        <v/>
      </c>
    </row>
    <row r="1948" spans="1:10">
      <c r="A1948" s="205" t="str">
        <f t="shared" ca="1" si="218"/>
        <v/>
      </c>
      <c r="B1948" s="203" t="str">
        <f t="shared" ca="1" si="219"/>
        <v/>
      </c>
      <c r="C1948" s="192" t="str">
        <f t="shared" ca="1" si="220"/>
        <v/>
      </c>
      <c r="D1948" s="192" t="str">
        <f t="shared" ca="1" si="221"/>
        <v/>
      </c>
      <c r="E1948" s="192" t="str">
        <f t="shared" ca="1" si="222"/>
        <v/>
      </c>
      <c r="F1948" s="193" t="str">
        <f t="shared" ca="1" si="223"/>
        <v/>
      </c>
      <c r="G1948" s="80" t="str">
        <f ca="1">IFERROR(IF(AND(ABS(SUMIFS(D$2:D1948,J$2:J1948,J1948)-SUMIFS(E$2:E1948,J$2:J1948,J1948)+VLOOKUP(J1948,Master!B$1:F$101,5,FALSE))&gt;1000,CD&lt;&gt;PD),"XXXXX",IFERROR(SUMIFS(D$2:D1948,J$2:J1948,J1948)-SUMIFS(E$2:E1948,J$2:J1948,J1948)+VLOOKUP(J1948,Master!B$1:F$101,5,FALSE),IF(H1948&gt;EOF,"","Balance"))),IF(H1948&gt;EOF,"","Balance"))</f>
        <v/>
      </c>
      <c r="H1948" s="265" t="str">
        <f ca="1">IFERROR(IF(COUNTIF(H$2:H1947,H1947)&gt;VLOOKUP(H1947,LC,2,FALSE),H1947+1,H1947),"")</f>
        <v/>
      </c>
      <c r="I1948" s="265" t="str">
        <f ca="1">IFERROR(VLOOKUP(H1948,IF(H1948=H1947,INDIRECT("JournalEntry!"&amp;JournalEntry!D$2214&amp;I1947+1&amp;JournalEntry!L$2214),INDIRECT("JournalEntry!"&amp;JournalEntry!C$2214)),2,FALSE),"")</f>
        <v/>
      </c>
      <c r="J1948" s="191" t="str">
        <f t="shared" ca="1" si="217"/>
        <v/>
      </c>
    </row>
    <row r="1949" spans="1:10">
      <c r="A1949" s="205" t="str">
        <f t="shared" ca="1" si="218"/>
        <v/>
      </c>
      <c r="B1949" s="203" t="str">
        <f t="shared" ca="1" si="219"/>
        <v/>
      </c>
      <c r="C1949" s="192" t="str">
        <f t="shared" ca="1" si="220"/>
        <v/>
      </c>
      <c r="D1949" s="192" t="str">
        <f t="shared" ca="1" si="221"/>
        <v/>
      </c>
      <c r="E1949" s="192" t="str">
        <f t="shared" ca="1" si="222"/>
        <v/>
      </c>
      <c r="F1949" s="193" t="str">
        <f t="shared" ca="1" si="223"/>
        <v/>
      </c>
      <c r="G1949" s="80" t="str">
        <f ca="1">IFERROR(IF(AND(ABS(SUMIFS(D$2:D1949,J$2:J1949,J1949)-SUMIFS(E$2:E1949,J$2:J1949,J1949)+VLOOKUP(J1949,Master!B$1:F$101,5,FALSE))&gt;1000,CD&lt;&gt;PD),"XXXXX",IFERROR(SUMIFS(D$2:D1949,J$2:J1949,J1949)-SUMIFS(E$2:E1949,J$2:J1949,J1949)+VLOOKUP(J1949,Master!B$1:F$101,5,FALSE),IF(H1949&gt;EOF,"","Balance"))),IF(H1949&gt;EOF,"","Balance"))</f>
        <v/>
      </c>
      <c r="H1949" s="265" t="str">
        <f ca="1">IFERROR(IF(COUNTIF(H$2:H1948,H1948)&gt;VLOOKUP(H1948,LC,2,FALSE),H1948+1,H1948),"")</f>
        <v/>
      </c>
      <c r="I1949" s="265" t="str">
        <f ca="1">IFERROR(VLOOKUP(H1949,IF(H1949=H1948,INDIRECT("JournalEntry!"&amp;JournalEntry!D$2214&amp;I1948+1&amp;JournalEntry!L$2214),INDIRECT("JournalEntry!"&amp;JournalEntry!C$2214)),2,FALSE),"")</f>
        <v/>
      </c>
      <c r="J1949" s="191" t="str">
        <f t="shared" ca="1" si="217"/>
        <v/>
      </c>
    </row>
    <row r="1950" spans="1:10">
      <c r="A1950" s="205" t="str">
        <f t="shared" ca="1" si="218"/>
        <v/>
      </c>
      <c r="B1950" s="203" t="str">
        <f t="shared" ca="1" si="219"/>
        <v/>
      </c>
      <c r="C1950" s="192" t="str">
        <f t="shared" ca="1" si="220"/>
        <v/>
      </c>
      <c r="D1950" s="192" t="str">
        <f t="shared" ca="1" si="221"/>
        <v/>
      </c>
      <c r="E1950" s="192" t="str">
        <f t="shared" ca="1" si="222"/>
        <v/>
      </c>
      <c r="F1950" s="193" t="str">
        <f t="shared" ca="1" si="223"/>
        <v/>
      </c>
      <c r="G1950" s="80" t="str">
        <f ca="1">IFERROR(IF(AND(ABS(SUMIFS(D$2:D1950,J$2:J1950,J1950)-SUMIFS(E$2:E1950,J$2:J1950,J1950)+VLOOKUP(J1950,Master!B$1:F$101,5,FALSE))&gt;1000,CD&lt;&gt;PD),"XXXXX",IFERROR(SUMIFS(D$2:D1950,J$2:J1950,J1950)-SUMIFS(E$2:E1950,J$2:J1950,J1950)+VLOOKUP(J1950,Master!B$1:F$101,5,FALSE),IF(H1950&gt;EOF,"","Balance"))),IF(H1950&gt;EOF,"","Balance"))</f>
        <v/>
      </c>
      <c r="H1950" s="265" t="str">
        <f ca="1">IFERROR(IF(COUNTIF(H$2:H1949,H1949)&gt;VLOOKUP(H1949,LC,2,FALSE),H1949+1,H1949),"")</f>
        <v/>
      </c>
      <c r="I1950" s="265" t="str">
        <f ca="1">IFERROR(VLOOKUP(H1950,IF(H1950=H1949,INDIRECT("JournalEntry!"&amp;JournalEntry!D$2214&amp;I1949+1&amp;JournalEntry!L$2214),INDIRECT("JournalEntry!"&amp;JournalEntry!C$2214)),2,FALSE),"")</f>
        <v/>
      </c>
      <c r="J1950" s="191" t="str">
        <f t="shared" ca="1" si="217"/>
        <v/>
      </c>
    </row>
    <row r="1951" spans="1:10">
      <c r="A1951" s="205" t="str">
        <f t="shared" ca="1" si="218"/>
        <v/>
      </c>
      <c r="B1951" s="203" t="str">
        <f t="shared" ca="1" si="219"/>
        <v/>
      </c>
      <c r="C1951" s="192" t="str">
        <f t="shared" ca="1" si="220"/>
        <v/>
      </c>
      <c r="D1951" s="192" t="str">
        <f t="shared" ca="1" si="221"/>
        <v/>
      </c>
      <c r="E1951" s="192" t="str">
        <f t="shared" ca="1" si="222"/>
        <v/>
      </c>
      <c r="F1951" s="193" t="str">
        <f t="shared" ca="1" si="223"/>
        <v/>
      </c>
      <c r="G1951" s="80" t="str">
        <f ca="1">IFERROR(IF(AND(ABS(SUMIFS(D$2:D1951,J$2:J1951,J1951)-SUMIFS(E$2:E1951,J$2:J1951,J1951)+VLOOKUP(J1951,Master!B$1:F$101,5,FALSE))&gt;1000,CD&lt;&gt;PD),"XXXXX",IFERROR(SUMIFS(D$2:D1951,J$2:J1951,J1951)-SUMIFS(E$2:E1951,J$2:J1951,J1951)+VLOOKUP(J1951,Master!B$1:F$101,5,FALSE),IF(H1951&gt;EOF,"","Balance"))),IF(H1951&gt;EOF,"","Balance"))</f>
        <v/>
      </c>
      <c r="H1951" s="265" t="str">
        <f ca="1">IFERROR(IF(COUNTIF(H$2:H1950,H1950)&gt;VLOOKUP(H1950,LC,2,FALSE),H1950+1,H1950),"")</f>
        <v/>
      </c>
      <c r="I1951" s="265" t="str">
        <f ca="1">IFERROR(VLOOKUP(H1951,IF(H1951=H1950,INDIRECT("JournalEntry!"&amp;JournalEntry!D$2214&amp;I1950+1&amp;JournalEntry!L$2214),INDIRECT("JournalEntry!"&amp;JournalEntry!C$2214)),2,FALSE),"")</f>
        <v/>
      </c>
      <c r="J1951" s="191" t="str">
        <f t="shared" ca="1" si="217"/>
        <v/>
      </c>
    </row>
    <row r="1952" spans="1:10">
      <c r="A1952" s="205" t="str">
        <f t="shared" ca="1" si="218"/>
        <v/>
      </c>
      <c r="B1952" s="203" t="str">
        <f t="shared" ca="1" si="219"/>
        <v/>
      </c>
      <c r="C1952" s="192" t="str">
        <f t="shared" ca="1" si="220"/>
        <v/>
      </c>
      <c r="D1952" s="192" t="str">
        <f t="shared" ca="1" si="221"/>
        <v/>
      </c>
      <c r="E1952" s="192" t="str">
        <f t="shared" ca="1" si="222"/>
        <v/>
      </c>
      <c r="F1952" s="193" t="str">
        <f t="shared" ca="1" si="223"/>
        <v/>
      </c>
      <c r="G1952" s="80" t="str">
        <f ca="1">IFERROR(IF(AND(ABS(SUMIFS(D$2:D1952,J$2:J1952,J1952)-SUMIFS(E$2:E1952,J$2:J1952,J1952)+VLOOKUP(J1952,Master!B$1:F$101,5,FALSE))&gt;1000,CD&lt;&gt;PD),"XXXXX",IFERROR(SUMIFS(D$2:D1952,J$2:J1952,J1952)-SUMIFS(E$2:E1952,J$2:J1952,J1952)+VLOOKUP(J1952,Master!B$1:F$101,5,FALSE),IF(H1952&gt;EOF,"","Balance"))),IF(H1952&gt;EOF,"","Balance"))</f>
        <v/>
      </c>
      <c r="H1952" s="265" t="str">
        <f ca="1">IFERROR(IF(COUNTIF(H$2:H1951,H1951)&gt;VLOOKUP(H1951,LC,2,FALSE),H1951+1,H1951),"")</f>
        <v/>
      </c>
      <c r="I1952" s="265" t="str">
        <f ca="1">IFERROR(VLOOKUP(H1952,IF(H1952=H1951,INDIRECT("JournalEntry!"&amp;JournalEntry!D$2214&amp;I1951+1&amp;JournalEntry!L$2214),INDIRECT("JournalEntry!"&amp;JournalEntry!C$2214)),2,FALSE),"")</f>
        <v/>
      </c>
      <c r="J1952" s="191" t="str">
        <f t="shared" ca="1" si="217"/>
        <v/>
      </c>
    </row>
    <row r="1953" spans="1:10">
      <c r="A1953" s="205" t="str">
        <f t="shared" ca="1" si="218"/>
        <v/>
      </c>
      <c r="B1953" s="203" t="str">
        <f t="shared" ca="1" si="219"/>
        <v/>
      </c>
      <c r="C1953" s="192" t="str">
        <f t="shared" ca="1" si="220"/>
        <v/>
      </c>
      <c r="D1953" s="192" t="str">
        <f t="shared" ca="1" si="221"/>
        <v/>
      </c>
      <c r="E1953" s="192" t="str">
        <f t="shared" ca="1" si="222"/>
        <v/>
      </c>
      <c r="F1953" s="193" t="str">
        <f t="shared" ca="1" si="223"/>
        <v/>
      </c>
      <c r="G1953" s="80" t="str">
        <f ca="1">IFERROR(IF(AND(ABS(SUMIFS(D$2:D1953,J$2:J1953,J1953)-SUMIFS(E$2:E1953,J$2:J1953,J1953)+VLOOKUP(J1953,Master!B$1:F$101,5,FALSE))&gt;1000,CD&lt;&gt;PD),"XXXXX",IFERROR(SUMIFS(D$2:D1953,J$2:J1953,J1953)-SUMIFS(E$2:E1953,J$2:J1953,J1953)+VLOOKUP(J1953,Master!B$1:F$101,5,FALSE),IF(H1953&gt;EOF,"","Balance"))),IF(H1953&gt;EOF,"","Balance"))</f>
        <v/>
      </c>
      <c r="H1953" s="265" t="str">
        <f ca="1">IFERROR(IF(COUNTIF(H$2:H1952,H1952)&gt;VLOOKUP(H1952,LC,2,FALSE),H1952+1,H1952),"")</f>
        <v/>
      </c>
      <c r="I1953" s="265" t="str">
        <f ca="1">IFERROR(VLOOKUP(H1953,IF(H1953=H1952,INDIRECT("JournalEntry!"&amp;JournalEntry!D$2214&amp;I1952+1&amp;JournalEntry!L$2214),INDIRECT("JournalEntry!"&amp;JournalEntry!C$2214)),2,FALSE),"")</f>
        <v/>
      </c>
      <c r="J1953" s="191" t="str">
        <f t="shared" ca="1" si="217"/>
        <v/>
      </c>
    </row>
    <row r="1954" spans="1:10">
      <c r="A1954" s="205" t="str">
        <f t="shared" ca="1" si="218"/>
        <v/>
      </c>
      <c r="B1954" s="203" t="str">
        <f t="shared" ca="1" si="219"/>
        <v/>
      </c>
      <c r="C1954" s="192" t="str">
        <f t="shared" ca="1" si="220"/>
        <v/>
      </c>
      <c r="D1954" s="192" t="str">
        <f t="shared" ca="1" si="221"/>
        <v/>
      </c>
      <c r="E1954" s="192" t="str">
        <f t="shared" ca="1" si="222"/>
        <v/>
      </c>
      <c r="F1954" s="193" t="str">
        <f t="shared" ca="1" si="223"/>
        <v/>
      </c>
      <c r="G1954" s="80" t="str">
        <f ca="1">IFERROR(IF(AND(ABS(SUMIFS(D$2:D1954,J$2:J1954,J1954)-SUMIFS(E$2:E1954,J$2:J1954,J1954)+VLOOKUP(J1954,Master!B$1:F$101,5,FALSE))&gt;1000,CD&lt;&gt;PD),"XXXXX",IFERROR(SUMIFS(D$2:D1954,J$2:J1954,J1954)-SUMIFS(E$2:E1954,J$2:J1954,J1954)+VLOOKUP(J1954,Master!B$1:F$101,5,FALSE),IF(H1954&gt;EOF,"","Balance"))),IF(H1954&gt;EOF,"","Balance"))</f>
        <v/>
      </c>
      <c r="H1954" s="265" t="str">
        <f ca="1">IFERROR(IF(COUNTIF(H$2:H1953,H1953)&gt;VLOOKUP(H1953,LC,2,FALSE),H1953+1,H1953),"")</f>
        <v/>
      </c>
      <c r="I1954" s="265" t="str">
        <f ca="1">IFERROR(VLOOKUP(H1954,IF(H1954=H1953,INDIRECT("JournalEntry!"&amp;JournalEntry!D$2214&amp;I1953+1&amp;JournalEntry!L$2214),INDIRECT("JournalEntry!"&amp;JournalEntry!C$2214)),2,FALSE),"")</f>
        <v/>
      </c>
      <c r="J1954" s="191" t="str">
        <f t="shared" ca="1" si="217"/>
        <v/>
      </c>
    </row>
    <row r="1955" spans="1:10">
      <c r="A1955" s="205" t="str">
        <f t="shared" ca="1" si="218"/>
        <v/>
      </c>
      <c r="B1955" s="203" t="str">
        <f t="shared" ca="1" si="219"/>
        <v/>
      </c>
      <c r="C1955" s="192" t="str">
        <f t="shared" ca="1" si="220"/>
        <v/>
      </c>
      <c r="D1955" s="192" t="str">
        <f t="shared" ca="1" si="221"/>
        <v/>
      </c>
      <c r="E1955" s="192" t="str">
        <f t="shared" ca="1" si="222"/>
        <v/>
      </c>
      <c r="F1955" s="193" t="str">
        <f t="shared" ca="1" si="223"/>
        <v/>
      </c>
      <c r="G1955" s="80" t="str">
        <f ca="1">IFERROR(IF(AND(ABS(SUMIFS(D$2:D1955,J$2:J1955,J1955)-SUMIFS(E$2:E1955,J$2:J1955,J1955)+VLOOKUP(J1955,Master!B$1:F$101,5,FALSE))&gt;1000,CD&lt;&gt;PD),"XXXXX",IFERROR(SUMIFS(D$2:D1955,J$2:J1955,J1955)-SUMIFS(E$2:E1955,J$2:J1955,J1955)+VLOOKUP(J1955,Master!B$1:F$101,5,FALSE),IF(H1955&gt;EOF,"","Balance"))),IF(H1955&gt;EOF,"","Balance"))</f>
        <v/>
      </c>
      <c r="H1955" s="265" t="str">
        <f ca="1">IFERROR(IF(COUNTIF(H$2:H1954,H1954)&gt;VLOOKUP(H1954,LC,2,FALSE),H1954+1,H1954),"")</f>
        <v/>
      </c>
      <c r="I1955" s="265" t="str">
        <f ca="1">IFERROR(VLOOKUP(H1955,IF(H1955=H1954,INDIRECT("JournalEntry!"&amp;JournalEntry!D$2214&amp;I1954+1&amp;JournalEntry!L$2214),INDIRECT("JournalEntry!"&amp;JournalEntry!C$2214)),2,FALSE),"")</f>
        <v/>
      </c>
      <c r="J1955" s="191" t="str">
        <f t="shared" ca="1" si="217"/>
        <v/>
      </c>
    </row>
    <row r="1956" spans="1:10">
      <c r="A1956" s="205" t="str">
        <f t="shared" ca="1" si="218"/>
        <v/>
      </c>
      <c r="B1956" s="203" t="str">
        <f t="shared" ca="1" si="219"/>
        <v/>
      </c>
      <c r="C1956" s="192" t="str">
        <f t="shared" ca="1" si="220"/>
        <v/>
      </c>
      <c r="D1956" s="192" t="str">
        <f t="shared" ca="1" si="221"/>
        <v/>
      </c>
      <c r="E1956" s="192" t="str">
        <f t="shared" ca="1" si="222"/>
        <v/>
      </c>
      <c r="F1956" s="193" t="str">
        <f t="shared" ca="1" si="223"/>
        <v/>
      </c>
      <c r="G1956" s="80" t="str">
        <f ca="1">IFERROR(IF(AND(ABS(SUMIFS(D$2:D1956,J$2:J1956,J1956)-SUMIFS(E$2:E1956,J$2:J1956,J1956)+VLOOKUP(J1956,Master!B$1:F$101,5,FALSE))&gt;1000,CD&lt;&gt;PD),"XXXXX",IFERROR(SUMIFS(D$2:D1956,J$2:J1956,J1956)-SUMIFS(E$2:E1956,J$2:J1956,J1956)+VLOOKUP(J1956,Master!B$1:F$101,5,FALSE),IF(H1956&gt;EOF,"","Balance"))),IF(H1956&gt;EOF,"","Balance"))</f>
        <v/>
      </c>
      <c r="H1956" s="265" t="str">
        <f ca="1">IFERROR(IF(COUNTIF(H$2:H1955,H1955)&gt;VLOOKUP(H1955,LC,2,FALSE),H1955+1,H1955),"")</f>
        <v/>
      </c>
      <c r="I1956" s="265" t="str">
        <f ca="1">IFERROR(VLOOKUP(H1956,IF(H1956=H1955,INDIRECT("JournalEntry!"&amp;JournalEntry!D$2214&amp;I1955+1&amp;JournalEntry!L$2214),INDIRECT("JournalEntry!"&amp;JournalEntry!C$2214)),2,FALSE),"")</f>
        <v/>
      </c>
      <c r="J1956" s="191" t="str">
        <f t="shared" ca="1" si="217"/>
        <v/>
      </c>
    </row>
    <row r="1957" spans="1:10">
      <c r="A1957" s="205" t="str">
        <f t="shared" ca="1" si="218"/>
        <v/>
      </c>
      <c r="B1957" s="203" t="str">
        <f t="shared" ca="1" si="219"/>
        <v/>
      </c>
      <c r="C1957" s="192" t="str">
        <f t="shared" ca="1" si="220"/>
        <v/>
      </c>
      <c r="D1957" s="192" t="str">
        <f t="shared" ca="1" si="221"/>
        <v/>
      </c>
      <c r="E1957" s="192" t="str">
        <f t="shared" ca="1" si="222"/>
        <v/>
      </c>
      <c r="F1957" s="193" t="str">
        <f t="shared" ca="1" si="223"/>
        <v/>
      </c>
      <c r="G1957" s="80" t="str">
        <f ca="1">IFERROR(IF(AND(ABS(SUMIFS(D$2:D1957,J$2:J1957,J1957)-SUMIFS(E$2:E1957,J$2:J1957,J1957)+VLOOKUP(J1957,Master!B$1:F$101,5,FALSE))&gt;1000,CD&lt;&gt;PD),"XXXXX",IFERROR(SUMIFS(D$2:D1957,J$2:J1957,J1957)-SUMIFS(E$2:E1957,J$2:J1957,J1957)+VLOOKUP(J1957,Master!B$1:F$101,5,FALSE),IF(H1957&gt;EOF,"","Balance"))),IF(H1957&gt;EOF,"","Balance"))</f>
        <v/>
      </c>
      <c r="H1957" s="265" t="str">
        <f ca="1">IFERROR(IF(COUNTIF(H$2:H1956,H1956)&gt;VLOOKUP(H1956,LC,2,FALSE),H1956+1,H1956),"")</f>
        <v/>
      </c>
      <c r="I1957" s="265" t="str">
        <f ca="1">IFERROR(VLOOKUP(H1957,IF(H1957=H1956,INDIRECT("JournalEntry!"&amp;JournalEntry!D$2214&amp;I1956+1&amp;JournalEntry!L$2214),INDIRECT("JournalEntry!"&amp;JournalEntry!C$2214)),2,FALSE),"")</f>
        <v/>
      </c>
      <c r="J1957" s="191" t="str">
        <f t="shared" ca="1" si="217"/>
        <v/>
      </c>
    </row>
    <row r="1958" spans="1:10">
      <c r="A1958" s="205" t="str">
        <f t="shared" ca="1" si="218"/>
        <v/>
      </c>
      <c r="B1958" s="203" t="str">
        <f t="shared" ca="1" si="219"/>
        <v/>
      </c>
      <c r="C1958" s="192" t="str">
        <f t="shared" ca="1" si="220"/>
        <v/>
      </c>
      <c r="D1958" s="192" t="str">
        <f t="shared" ca="1" si="221"/>
        <v/>
      </c>
      <c r="E1958" s="192" t="str">
        <f t="shared" ca="1" si="222"/>
        <v/>
      </c>
      <c r="F1958" s="193" t="str">
        <f t="shared" ca="1" si="223"/>
        <v/>
      </c>
      <c r="G1958" s="80" t="str">
        <f ca="1">IFERROR(IF(AND(ABS(SUMIFS(D$2:D1958,J$2:J1958,J1958)-SUMIFS(E$2:E1958,J$2:J1958,J1958)+VLOOKUP(J1958,Master!B$1:F$101,5,FALSE))&gt;1000,CD&lt;&gt;PD),"XXXXX",IFERROR(SUMIFS(D$2:D1958,J$2:J1958,J1958)-SUMIFS(E$2:E1958,J$2:J1958,J1958)+VLOOKUP(J1958,Master!B$1:F$101,5,FALSE),IF(H1958&gt;EOF,"","Balance"))),IF(H1958&gt;EOF,"","Balance"))</f>
        <v/>
      </c>
      <c r="H1958" s="265" t="str">
        <f ca="1">IFERROR(IF(COUNTIF(H$2:H1957,H1957)&gt;VLOOKUP(H1957,LC,2,FALSE),H1957+1,H1957),"")</f>
        <v/>
      </c>
      <c r="I1958" s="265" t="str">
        <f ca="1">IFERROR(VLOOKUP(H1958,IF(H1958=H1957,INDIRECT("JournalEntry!"&amp;JournalEntry!D$2214&amp;I1957+1&amp;JournalEntry!L$2214),INDIRECT("JournalEntry!"&amp;JournalEntry!C$2214)),2,FALSE),"")</f>
        <v/>
      </c>
      <c r="J1958" s="191" t="str">
        <f t="shared" ca="1" si="217"/>
        <v/>
      </c>
    </row>
    <row r="1959" spans="1:10">
      <c r="A1959" s="205" t="str">
        <f t="shared" ca="1" si="218"/>
        <v/>
      </c>
      <c r="B1959" s="203" t="str">
        <f t="shared" ca="1" si="219"/>
        <v/>
      </c>
      <c r="C1959" s="192" t="str">
        <f t="shared" ca="1" si="220"/>
        <v/>
      </c>
      <c r="D1959" s="192" t="str">
        <f t="shared" ca="1" si="221"/>
        <v/>
      </c>
      <c r="E1959" s="192" t="str">
        <f t="shared" ca="1" si="222"/>
        <v/>
      </c>
      <c r="F1959" s="193" t="str">
        <f t="shared" ca="1" si="223"/>
        <v/>
      </c>
      <c r="G1959" s="80" t="str">
        <f ca="1">IFERROR(IF(AND(ABS(SUMIFS(D$2:D1959,J$2:J1959,J1959)-SUMIFS(E$2:E1959,J$2:J1959,J1959)+VLOOKUP(J1959,Master!B$1:F$101,5,FALSE))&gt;1000,CD&lt;&gt;PD),"XXXXX",IFERROR(SUMIFS(D$2:D1959,J$2:J1959,J1959)-SUMIFS(E$2:E1959,J$2:J1959,J1959)+VLOOKUP(J1959,Master!B$1:F$101,5,FALSE),IF(H1959&gt;EOF,"","Balance"))),IF(H1959&gt;EOF,"","Balance"))</f>
        <v/>
      </c>
      <c r="H1959" s="265" t="str">
        <f ca="1">IFERROR(IF(COUNTIF(H$2:H1958,H1958)&gt;VLOOKUP(H1958,LC,2,FALSE),H1958+1,H1958),"")</f>
        <v/>
      </c>
      <c r="I1959" s="265" t="str">
        <f ca="1">IFERROR(VLOOKUP(H1959,IF(H1959=H1958,INDIRECT("JournalEntry!"&amp;JournalEntry!D$2214&amp;I1958+1&amp;JournalEntry!L$2214),INDIRECT("JournalEntry!"&amp;JournalEntry!C$2214)),2,FALSE),"")</f>
        <v/>
      </c>
      <c r="J1959" s="191" t="str">
        <f t="shared" ca="1" si="217"/>
        <v/>
      </c>
    </row>
    <row r="1960" spans="1:10">
      <c r="A1960" s="205" t="str">
        <f t="shared" ca="1" si="218"/>
        <v/>
      </c>
      <c r="B1960" s="203" t="str">
        <f t="shared" ca="1" si="219"/>
        <v/>
      </c>
      <c r="C1960" s="192" t="str">
        <f t="shared" ca="1" si="220"/>
        <v/>
      </c>
      <c r="D1960" s="192" t="str">
        <f t="shared" ca="1" si="221"/>
        <v/>
      </c>
      <c r="E1960" s="192" t="str">
        <f t="shared" ca="1" si="222"/>
        <v/>
      </c>
      <c r="F1960" s="193" t="str">
        <f t="shared" ca="1" si="223"/>
        <v/>
      </c>
      <c r="G1960" s="80" t="str">
        <f ca="1">IFERROR(IF(AND(ABS(SUMIFS(D$2:D1960,J$2:J1960,J1960)-SUMIFS(E$2:E1960,J$2:J1960,J1960)+VLOOKUP(J1960,Master!B$1:F$101,5,FALSE))&gt;1000,CD&lt;&gt;PD),"XXXXX",IFERROR(SUMIFS(D$2:D1960,J$2:J1960,J1960)-SUMIFS(E$2:E1960,J$2:J1960,J1960)+VLOOKUP(J1960,Master!B$1:F$101,5,FALSE),IF(H1960&gt;EOF,"","Balance"))),IF(H1960&gt;EOF,"","Balance"))</f>
        <v/>
      </c>
      <c r="H1960" s="265" t="str">
        <f ca="1">IFERROR(IF(COUNTIF(H$2:H1959,H1959)&gt;VLOOKUP(H1959,LC,2,FALSE),H1959+1,H1959),"")</f>
        <v/>
      </c>
      <c r="I1960" s="265" t="str">
        <f ca="1">IFERROR(VLOOKUP(H1960,IF(H1960=H1959,INDIRECT("JournalEntry!"&amp;JournalEntry!D$2214&amp;I1959+1&amp;JournalEntry!L$2214),INDIRECT("JournalEntry!"&amp;JournalEntry!C$2214)),2,FALSE),"")</f>
        <v/>
      </c>
      <c r="J1960" s="191" t="str">
        <f t="shared" ca="1" si="217"/>
        <v/>
      </c>
    </row>
    <row r="1961" spans="1:10">
      <c r="A1961" s="205" t="str">
        <f t="shared" ca="1" si="218"/>
        <v/>
      </c>
      <c r="B1961" s="203" t="str">
        <f t="shared" ca="1" si="219"/>
        <v/>
      </c>
      <c r="C1961" s="192" t="str">
        <f t="shared" ca="1" si="220"/>
        <v/>
      </c>
      <c r="D1961" s="192" t="str">
        <f t="shared" ca="1" si="221"/>
        <v/>
      </c>
      <c r="E1961" s="192" t="str">
        <f t="shared" ca="1" si="222"/>
        <v/>
      </c>
      <c r="F1961" s="193" t="str">
        <f t="shared" ca="1" si="223"/>
        <v/>
      </c>
      <c r="G1961" s="80" t="str">
        <f ca="1">IFERROR(IF(AND(ABS(SUMIFS(D$2:D1961,J$2:J1961,J1961)-SUMIFS(E$2:E1961,J$2:J1961,J1961)+VLOOKUP(J1961,Master!B$1:F$101,5,FALSE))&gt;1000,CD&lt;&gt;PD),"XXXXX",IFERROR(SUMIFS(D$2:D1961,J$2:J1961,J1961)-SUMIFS(E$2:E1961,J$2:J1961,J1961)+VLOOKUP(J1961,Master!B$1:F$101,5,FALSE),IF(H1961&gt;EOF,"","Balance"))),IF(H1961&gt;EOF,"","Balance"))</f>
        <v/>
      </c>
      <c r="H1961" s="265" t="str">
        <f ca="1">IFERROR(IF(COUNTIF(H$2:H1960,H1960)&gt;VLOOKUP(H1960,LC,2,FALSE),H1960+1,H1960),"")</f>
        <v/>
      </c>
      <c r="I1961" s="265" t="str">
        <f ca="1">IFERROR(VLOOKUP(H1961,IF(H1961=H1960,INDIRECT("JournalEntry!"&amp;JournalEntry!D$2214&amp;I1960+1&amp;JournalEntry!L$2214),INDIRECT("JournalEntry!"&amp;JournalEntry!C$2214)),2,FALSE),"")</f>
        <v/>
      </c>
      <c r="J1961" s="191" t="str">
        <f t="shared" ca="1" si="217"/>
        <v/>
      </c>
    </row>
    <row r="1962" spans="1:10">
      <c r="A1962" s="205" t="str">
        <f t="shared" ca="1" si="218"/>
        <v/>
      </c>
      <c r="B1962" s="203" t="str">
        <f t="shared" ca="1" si="219"/>
        <v/>
      </c>
      <c r="C1962" s="192" t="str">
        <f t="shared" ca="1" si="220"/>
        <v/>
      </c>
      <c r="D1962" s="192" t="str">
        <f t="shared" ca="1" si="221"/>
        <v/>
      </c>
      <c r="E1962" s="192" t="str">
        <f t="shared" ca="1" si="222"/>
        <v/>
      </c>
      <c r="F1962" s="193" t="str">
        <f t="shared" ca="1" si="223"/>
        <v/>
      </c>
      <c r="G1962" s="80" t="str">
        <f ca="1">IFERROR(IF(AND(ABS(SUMIFS(D$2:D1962,J$2:J1962,J1962)-SUMIFS(E$2:E1962,J$2:J1962,J1962)+VLOOKUP(J1962,Master!B$1:F$101,5,FALSE))&gt;1000,CD&lt;&gt;PD),"XXXXX",IFERROR(SUMIFS(D$2:D1962,J$2:J1962,J1962)-SUMIFS(E$2:E1962,J$2:J1962,J1962)+VLOOKUP(J1962,Master!B$1:F$101,5,FALSE),IF(H1962&gt;EOF,"","Balance"))),IF(H1962&gt;EOF,"","Balance"))</f>
        <v/>
      </c>
      <c r="H1962" s="265" t="str">
        <f ca="1">IFERROR(IF(COUNTIF(H$2:H1961,H1961)&gt;VLOOKUP(H1961,LC,2,FALSE),H1961+1,H1961),"")</f>
        <v/>
      </c>
      <c r="I1962" s="265" t="str">
        <f ca="1">IFERROR(VLOOKUP(H1962,IF(H1962=H1961,INDIRECT("JournalEntry!"&amp;JournalEntry!D$2214&amp;I1961+1&amp;JournalEntry!L$2214),INDIRECT("JournalEntry!"&amp;JournalEntry!C$2214)),2,FALSE),"")</f>
        <v/>
      </c>
      <c r="J1962" s="191" t="str">
        <f t="shared" ca="1" si="217"/>
        <v/>
      </c>
    </row>
    <row r="1963" spans="1:10">
      <c r="A1963" s="205" t="str">
        <f t="shared" ca="1" si="218"/>
        <v/>
      </c>
      <c r="B1963" s="203" t="str">
        <f t="shared" ca="1" si="219"/>
        <v/>
      </c>
      <c r="C1963" s="192" t="str">
        <f t="shared" ca="1" si="220"/>
        <v/>
      </c>
      <c r="D1963" s="192" t="str">
        <f t="shared" ca="1" si="221"/>
        <v/>
      </c>
      <c r="E1963" s="192" t="str">
        <f t="shared" ca="1" si="222"/>
        <v/>
      </c>
      <c r="F1963" s="193" t="str">
        <f t="shared" ca="1" si="223"/>
        <v/>
      </c>
      <c r="G1963" s="80" t="str">
        <f ca="1">IFERROR(IF(AND(ABS(SUMIFS(D$2:D1963,J$2:J1963,J1963)-SUMIFS(E$2:E1963,J$2:J1963,J1963)+VLOOKUP(J1963,Master!B$1:F$101,5,FALSE))&gt;1000,CD&lt;&gt;PD),"XXXXX",IFERROR(SUMIFS(D$2:D1963,J$2:J1963,J1963)-SUMIFS(E$2:E1963,J$2:J1963,J1963)+VLOOKUP(J1963,Master!B$1:F$101,5,FALSE),IF(H1963&gt;EOF,"","Balance"))),IF(H1963&gt;EOF,"","Balance"))</f>
        <v/>
      </c>
      <c r="H1963" s="265" t="str">
        <f ca="1">IFERROR(IF(COUNTIF(H$2:H1962,H1962)&gt;VLOOKUP(H1962,LC,2,FALSE),H1962+1,H1962),"")</f>
        <v/>
      </c>
      <c r="I1963" s="265" t="str">
        <f ca="1">IFERROR(VLOOKUP(H1963,IF(H1963=H1962,INDIRECT("JournalEntry!"&amp;JournalEntry!D$2214&amp;I1962+1&amp;JournalEntry!L$2214),INDIRECT("JournalEntry!"&amp;JournalEntry!C$2214)),2,FALSE),"")</f>
        <v/>
      </c>
      <c r="J1963" s="191" t="str">
        <f t="shared" ca="1" si="217"/>
        <v/>
      </c>
    </row>
    <row r="1964" spans="1:10">
      <c r="A1964" s="205" t="str">
        <f t="shared" ca="1" si="218"/>
        <v/>
      </c>
      <c r="B1964" s="203" t="str">
        <f t="shared" ca="1" si="219"/>
        <v/>
      </c>
      <c r="C1964" s="192" t="str">
        <f t="shared" ca="1" si="220"/>
        <v/>
      </c>
      <c r="D1964" s="192" t="str">
        <f t="shared" ca="1" si="221"/>
        <v/>
      </c>
      <c r="E1964" s="192" t="str">
        <f t="shared" ca="1" si="222"/>
        <v/>
      </c>
      <c r="F1964" s="193" t="str">
        <f t="shared" ca="1" si="223"/>
        <v/>
      </c>
      <c r="G1964" s="80" t="str">
        <f ca="1">IFERROR(IF(AND(ABS(SUMIFS(D$2:D1964,J$2:J1964,J1964)-SUMIFS(E$2:E1964,J$2:J1964,J1964)+VLOOKUP(J1964,Master!B$1:F$101,5,FALSE))&gt;1000,CD&lt;&gt;PD),"XXXXX",IFERROR(SUMIFS(D$2:D1964,J$2:J1964,J1964)-SUMIFS(E$2:E1964,J$2:J1964,J1964)+VLOOKUP(J1964,Master!B$1:F$101,5,FALSE),IF(H1964&gt;EOF,"","Balance"))),IF(H1964&gt;EOF,"","Balance"))</f>
        <v/>
      </c>
      <c r="H1964" s="265" t="str">
        <f ca="1">IFERROR(IF(COUNTIF(H$2:H1963,H1963)&gt;VLOOKUP(H1963,LC,2,FALSE),H1963+1,H1963),"")</f>
        <v/>
      </c>
      <c r="I1964" s="265" t="str">
        <f ca="1">IFERROR(VLOOKUP(H1964,IF(H1964=H1963,INDIRECT("JournalEntry!"&amp;JournalEntry!D$2214&amp;I1963+1&amp;JournalEntry!L$2214),INDIRECT("JournalEntry!"&amp;JournalEntry!C$2214)),2,FALSE),"")</f>
        <v/>
      </c>
      <c r="J1964" s="191" t="str">
        <f t="shared" ca="1" si="217"/>
        <v/>
      </c>
    </row>
    <row r="1965" spans="1:10">
      <c r="A1965" s="205" t="str">
        <f t="shared" ca="1" si="218"/>
        <v/>
      </c>
      <c r="B1965" s="203" t="str">
        <f t="shared" ca="1" si="219"/>
        <v/>
      </c>
      <c r="C1965" s="192" t="str">
        <f t="shared" ca="1" si="220"/>
        <v/>
      </c>
      <c r="D1965" s="192" t="str">
        <f t="shared" ca="1" si="221"/>
        <v/>
      </c>
      <c r="E1965" s="192" t="str">
        <f t="shared" ca="1" si="222"/>
        <v/>
      </c>
      <c r="F1965" s="193" t="str">
        <f t="shared" ca="1" si="223"/>
        <v/>
      </c>
      <c r="G1965" s="80" t="str">
        <f ca="1">IFERROR(IF(AND(ABS(SUMIFS(D$2:D1965,J$2:J1965,J1965)-SUMIFS(E$2:E1965,J$2:J1965,J1965)+VLOOKUP(J1965,Master!B$1:F$101,5,FALSE))&gt;1000,CD&lt;&gt;PD),"XXXXX",IFERROR(SUMIFS(D$2:D1965,J$2:J1965,J1965)-SUMIFS(E$2:E1965,J$2:J1965,J1965)+VLOOKUP(J1965,Master!B$1:F$101,5,FALSE),IF(H1965&gt;EOF,"","Balance"))),IF(H1965&gt;EOF,"","Balance"))</f>
        <v/>
      </c>
      <c r="H1965" s="265" t="str">
        <f ca="1">IFERROR(IF(COUNTIF(H$2:H1964,H1964)&gt;VLOOKUP(H1964,LC,2,FALSE),H1964+1,H1964),"")</f>
        <v/>
      </c>
      <c r="I1965" s="265" t="str">
        <f ca="1">IFERROR(VLOOKUP(H1965,IF(H1965=H1964,INDIRECT("JournalEntry!"&amp;JournalEntry!D$2214&amp;I1964+1&amp;JournalEntry!L$2214),INDIRECT("JournalEntry!"&amp;JournalEntry!C$2214)),2,FALSE),"")</f>
        <v/>
      </c>
      <c r="J1965" s="191" t="str">
        <f t="shared" ca="1" si="217"/>
        <v/>
      </c>
    </row>
    <row r="1966" spans="1:10">
      <c r="A1966" s="205" t="str">
        <f t="shared" ca="1" si="218"/>
        <v/>
      </c>
      <c r="B1966" s="203" t="str">
        <f t="shared" ca="1" si="219"/>
        <v/>
      </c>
      <c r="C1966" s="192" t="str">
        <f t="shared" ca="1" si="220"/>
        <v/>
      </c>
      <c r="D1966" s="192" t="str">
        <f t="shared" ca="1" si="221"/>
        <v/>
      </c>
      <c r="E1966" s="192" t="str">
        <f t="shared" ca="1" si="222"/>
        <v/>
      </c>
      <c r="F1966" s="193" t="str">
        <f t="shared" ca="1" si="223"/>
        <v/>
      </c>
      <c r="G1966" s="80" t="str">
        <f ca="1">IFERROR(IF(AND(ABS(SUMIFS(D$2:D1966,J$2:J1966,J1966)-SUMIFS(E$2:E1966,J$2:J1966,J1966)+VLOOKUP(J1966,Master!B$1:F$101,5,FALSE))&gt;1000,CD&lt;&gt;PD),"XXXXX",IFERROR(SUMIFS(D$2:D1966,J$2:J1966,J1966)-SUMIFS(E$2:E1966,J$2:J1966,J1966)+VLOOKUP(J1966,Master!B$1:F$101,5,FALSE),IF(H1966&gt;EOF,"","Balance"))),IF(H1966&gt;EOF,"","Balance"))</f>
        <v/>
      </c>
      <c r="H1966" s="265" t="str">
        <f ca="1">IFERROR(IF(COUNTIF(H$2:H1965,H1965)&gt;VLOOKUP(H1965,LC,2,FALSE),H1965+1,H1965),"")</f>
        <v/>
      </c>
      <c r="I1966" s="265" t="str">
        <f ca="1">IFERROR(VLOOKUP(H1966,IF(H1966=H1965,INDIRECT("JournalEntry!"&amp;JournalEntry!D$2214&amp;I1965+1&amp;JournalEntry!L$2214),INDIRECT("JournalEntry!"&amp;JournalEntry!C$2214)),2,FALSE),"")</f>
        <v/>
      </c>
      <c r="J1966" s="191" t="str">
        <f t="shared" ca="1" si="217"/>
        <v/>
      </c>
    </row>
    <row r="1967" spans="1:10">
      <c r="A1967" s="205" t="str">
        <f t="shared" ca="1" si="218"/>
        <v/>
      </c>
      <c r="B1967" s="203" t="str">
        <f t="shared" ca="1" si="219"/>
        <v/>
      </c>
      <c r="C1967" s="192" t="str">
        <f t="shared" ca="1" si="220"/>
        <v/>
      </c>
      <c r="D1967" s="192" t="str">
        <f t="shared" ca="1" si="221"/>
        <v/>
      </c>
      <c r="E1967" s="192" t="str">
        <f t="shared" ca="1" si="222"/>
        <v/>
      </c>
      <c r="F1967" s="193" t="str">
        <f t="shared" ca="1" si="223"/>
        <v/>
      </c>
      <c r="G1967" s="80" t="str">
        <f ca="1">IFERROR(IF(AND(ABS(SUMIFS(D$2:D1967,J$2:J1967,J1967)-SUMIFS(E$2:E1967,J$2:J1967,J1967)+VLOOKUP(J1967,Master!B$1:F$101,5,FALSE))&gt;1000,CD&lt;&gt;PD),"XXXXX",IFERROR(SUMIFS(D$2:D1967,J$2:J1967,J1967)-SUMIFS(E$2:E1967,J$2:J1967,J1967)+VLOOKUP(J1967,Master!B$1:F$101,5,FALSE),IF(H1967&gt;EOF,"","Balance"))),IF(H1967&gt;EOF,"","Balance"))</f>
        <v/>
      </c>
      <c r="H1967" s="265" t="str">
        <f ca="1">IFERROR(IF(COUNTIF(H$2:H1966,H1966)&gt;VLOOKUP(H1966,LC,2,FALSE),H1966+1,H1966),"")</f>
        <v/>
      </c>
      <c r="I1967" s="265" t="str">
        <f ca="1">IFERROR(VLOOKUP(H1967,IF(H1967=H1966,INDIRECT("JournalEntry!"&amp;JournalEntry!D$2214&amp;I1966+1&amp;JournalEntry!L$2214),INDIRECT("JournalEntry!"&amp;JournalEntry!C$2214)),2,FALSE),"")</f>
        <v/>
      </c>
      <c r="J1967" s="191" t="str">
        <f t="shared" ca="1" si="217"/>
        <v/>
      </c>
    </row>
    <row r="1968" spans="1:10">
      <c r="A1968" s="205" t="str">
        <f t="shared" ca="1" si="218"/>
        <v/>
      </c>
      <c r="B1968" s="203" t="str">
        <f t="shared" ca="1" si="219"/>
        <v/>
      </c>
      <c r="C1968" s="192" t="str">
        <f t="shared" ca="1" si="220"/>
        <v/>
      </c>
      <c r="D1968" s="192" t="str">
        <f t="shared" ca="1" si="221"/>
        <v/>
      </c>
      <c r="E1968" s="192" t="str">
        <f t="shared" ca="1" si="222"/>
        <v/>
      </c>
      <c r="F1968" s="193" t="str">
        <f t="shared" ca="1" si="223"/>
        <v/>
      </c>
      <c r="G1968" s="80" t="str">
        <f ca="1">IFERROR(IF(AND(ABS(SUMIFS(D$2:D1968,J$2:J1968,J1968)-SUMIFS(E$2:E1968,J$2:J1968,J1968)+VLOOKUP(J1968,Master!B$1:F$101,5,FALSE))&gt;1000,CD&lt;&gt;PD),"XXXXX",IFERROR(SUMIFS(D$2:D1968,J$2:J1968,J1968)-SUMIFS(E$2:E1968,J$2:J1968,J1968)+VLOOKUP(J1968,Master!B$1:F$101,5,FALSE),IF(H1968&gt;EOF,"","Balance"))),IF(H1968&gt;EOF,"","Balance"))</f>
        <v/>
      </c>
      <c r="H1968" s="265" t="str">
        <f ca="1">IFERROR(IF(COUNTIF(H$2:H1967,H1967)&gt;VLOOKUP(H1967,LC,2,FALSE),H1967+1,H1967),"")</f>
        <v/>
      </c>
      <c r="I1968" s="265" t="str">
        <f ca="1">IFERROR(VLOOKUP(H1968,IF(H1968=H1967,INDIRECT("JournalEntry!"&amp;JournalEntry!D$2214&amp;I1967+1&amp;JournalEntry!L$2214),INDIRECT("JournalEntry!"&amp;JournalEntry!C$2214)),2,FALSE),"")</f>
        <v/>
      </c>
      <c r="J1968" s="191" t="str">
        <f t="shared" ca="1" si="217"/>
        <v/>
      </c>
    </row>
    <row r="1969" spans="1:10">
      <c r="A1969" s="205" t="str">
        <f t="shared" ca="1" si="218"/>
        <v/>
      </c>
      <c r="B1969" s="203" t="str">
        <f t="shared" ca="1" si="219"/>
        <v/>
      </c>
      <c r="C1969" s="192" t="str">
        <f t="shared" ca="1" si="220"/>
        <v/>
      </c>
      <c r="D1969" s="192" t="str">
        <f t="shared" ca="1" si="221"/>
        <v/>
      </c>
      <c r="E1969" s="192" t="str">
        <f t="shared" ca="1" si="222"/>
        <v/>
      </c>
      <c r="F1969" s="193" t="str">
        <f t="shared" ca="1" si="223"/>
        <v/>
      </c>
      <c r="G1969" s="80" t="str">
        <f ca="1">IFERROR(IF(AND(ABS(SUMIFS(D$2:D1969,J$2:J1969,J1969)-SUMIFS(E$2:E1969,J$2:J1969,J1969)+VLOOKUP(J1969,Master!B$1:F$101,5,FALSE))&gt;1000,CD&lt;&gt;PD),"XXXXX",IFERROR(SUMIFS(D$2:D1969,J$2:J1969,J1969)-SUMIFS(E$2:E1969,J$2:J1969,J1969)+VLOOKUP(J1969,Master!B$1:F$101,5,FALSE),IF(H1969&gt;EOF,"","Balance"))),IF(H1969&gt;EOF,"","Balance"))</f>
        <v/>
      </c>
      <c r="H1969" s="265" t="str">
        <f ca="1">IFERROR(IF(COUNTIF(H$2:H1968,H1968)&gt;VLOOKUP(H1968,LC,2,FALSE),H1968+1,H1968),"")</f>
        <v/>
      </c>
      <c r="I1969" s="265" t="str">
        <f ca="1">IFERROR(VLOOKUP(H1969,IF(H1969=H1968,INDIRECT("JournalEntry!"&amp;JournalEntry!D$2214&amp;I1968+1&amp;JournalEntry!L$2214),INDIRECT("JournalEntry!"&amp;JournalEntry!C$2214)),2,FALSE),"")</f>
        <v/>
      </c>
      <c r="J1969" s="191" t="str">
        <f t="shared" ca="1" si="217"/>
        <v/>
      </c>
    </row>
    <row r="1970" spans="1:10">
      <c r="A1970" s="205" t="str">
        <f t="shared" ca="1" si="218"/>
        <v/>
      </c>
      <c r="B1970" s="203" t="str">
        <f t="shared" ca="1" si="219"/>
        <v/>
      </c>
      <c r="C1970" s="192" t="str">
        <f t="shared" ca="1" si="220"/>
        <v/>
      </c>
      <c r="D1970" s="192" t="str">
        <f t="shared" ca="1" si="221"/>
        <v/>
      </c>
      <c r="E1970" s="192" t="str">
        <f t="shared" ca="1" si="222"/>
        <v/>
      </c>
      <c r="F1970" s="193" t="str">
        <f t="shared" ca="1" si="223"/>
        <v/>
      </c>
      <c r="G1970" s="80" t="str">
        <f ca="1">IFERROR(IF(AND(ABS(SUMIFS(D$2:D1970,J$2:J1970,J1970)-SUMIFS(E$2:E1970,J$2:J1970,J1970)+VLOOKUP(J1970,Master!B$1:F$101,5,FALSE))&gt;1000,CD&lt;&gt;PD),"XXXXX",IFERROR(SUMIFS(D$2:D1970,J$2:J1970,J1970)-SUMIFS(E$2:E1970,J$2:J1970,J1970)+VLOOKUP(J1970,Master!B$1:F$101,5,FALSE),IF(H1970&gt;EOF,"","Balance"))),IF(H1970&gt;EOF,"","Balance"))</f>
        <v/>
      </c>
      <c r="H1970" s="265" t="str">
        <f ca="1">IFERROR(IF(COUNTIF(H$2:H1969,H1969)&gt;VLOOKUP(H1969,LC,2,FALSE),H1969+1,H1969),"")</f>
        <v/>
      </c>
      <c r="I1970" s="265" t="str">
        <f ca="1">IFERROR(VLOOKUP(H1970,IF(H1970=H1969,INDIRECT("JournalEntry!"&amp;JournalEntry!D$2214&amp;I1969+1&amp;JournalEntry!L$2214),INDIRECT("JournalEntry!"&amp;JournalEntry!C$2214)),2,FALSE),"")</f>
        <v/>
      </c>
      <c r="J1970" s="191" t="str">
        <f t="shared" ca="1" si="217"/>
        <v/>
      </c>
    </row>
    <row r="1971" spans="1:10">
      <c r="A1971" s="205" t="str">
        <f t="shared" ca="1" si="218"/>
        <v/>
      </c>
      <c r="B1971" s="203" t="str">
        <f t="shared" ca="1" si="219"/>
        <v/>
      </c>
      <c r="C1971" s="192" t="str">
        <f t="shared" ca="1" si="220"/>
        <v/>
      </c>
      <c r="D1971" s="192" t="str">
        <f t="shared" ca="1" si="221"/>
        <v/>
      </c>
      <c r="E1971" s="192" t="str">
        <f t="shared" ca="1" si="222"/>
        <v/>
      </c>
      <c r="F1971" s="193" t="str">
        <f t="shared" ca="1" si="223"/>
        <v/>
      </c>
      <c r="G1971" s="80" t="str">
        <f ca="1">IFERROR(IF(AND(ABS(SUMIFS(D$2:D1971,J$2:J1971,J1971)-SUMIFS(E$2:E1971,J$2:J1971,J1971)+VLOOKUP(J1971,Master!B$1:F$101,5,FALSE))&gt;1000,CD&lt;&gt;PD),"XXXXX",IFERROR(SUMIFS(D$2:D1971,J$2:J1971,J1971)-SUMIFS(E$2:E1971,J$2:J1971,J1971)+VLOOKUP(J1971,Master!B$1:F$101,5,FALSE),IF(H1971&gt;EOF,"","Balance"))),IF(H1971&gt;EOF,"","Balance"))</f>
        <v/>
      </c>
      <c r="H1971" s="265" t="str">
        <f ca="1">IFERROR(IF(COUNTIF(H$2:H1970,H1970)&gt;VLOOKUP(H1970,LC,2,FALSE),H1970+1,H1970),"")</f>
        <v/>
      </c>
      <c r="I1971" s="265" t="str">
        <f ca="1">IFERROR(VLOOKUP(H1971,IF(H1971=H1970,INDIRECT("JournalEntry!"&amp;JournalEntry!D$2214&amp;I1970+1&amp;JournalEntry!L$2214),INDIRECT("JournalEntry!"&amp;JournalEntry!C$2214)),2,FALSE),"")</f>
        <v/>
      </c>
      <c r="J1971" s="191" t="str">
        <f t="shared" ca="1" si="217"/>
        <v/>
      </c>
    </row>
    <row r="1972" spans="1:10">
      <c r="A1972" s="205" t="str">
        <f t="shared" ca="1" si="218"/>
        <v/>
      </c>
      <c r="B1972" s="203" t="str">
        <f t="shared" ca="1" si="219"/>
        <v/>
      </c>
      <c r="C1972" s="192" t="str">
        <f t="shared" ca="1" si="220"/>
        <v/>
      </c>
      <c r="D1972" s="192" t="str">
        <f t="shared" ca="1" si="221"/>
        <v/>
      </c>
      <c r="E1972" s="192" t="str">
        <f t="shared" ca="1" si="222"/>
        <v/>
      </c>
      <c r="F1972" s="193" t="str">
        <f t="shared" ca="1" si="223"/>
        <v/>
      </c>
      <c r="G1972" s="80" t="str">
        <f ca="1">IFERROR(IF(AND(ABS(SUMIFS(D$2:D1972,J$2:J1972,J1972)-SUMIFS(E$2:E1972,J$2:J1972,J1972)+VLOOKUP(J1972,Master!B$1:F$101,5,FALSE))&gt;1000,CD&lt;&gt;PD),"XXXXX",IFERROR(SUMIFS(D$2:D1972,J$2:J1972,J1972)-SUMIFS(E$2:E1972,J$2:J1972,J1972)+VLOOKUP(J1972,Master!B$1:F$101,5,FALSE),IF(H1972&gt;EOF,"","Balance"))),IF(H1972&gt;EOF,"","Balance"))</f>
        <v/>
      </c>
      <c r="H1972" s="265" t="str">
        <f ca="1">IFERROR(IF(COUNTIF(H$2:H1971,H1971)&gt;VLOOKUP(H1971,LC,2,FALSE),H1971+1,H1971),"")</f>
        <v/>
      </c>
      <c r="I1972" s="265" t="str">
        <f ca="1">IFERROR(VLOOKUP(H1972,IF(H1972=H1971,INDIRECT("JournalEntry!"&amp;JournalEntry!D$2214&amp;I1971+1&amp;JournalEntry!L$2214),INDIRECT("JournalEntry!"&amp;JournalEntry!C$2214)),2,FALSE),"")</f>
        <v/>
      </c>
      <c r="J1972" s="191" t="str">
        <f t="shared" ca="1" si="217"/>
        <v/>
      </c>
    </row>
    <row r="1973" spans="1:10">
      <c r="A1973" s="205" t="str">
        <f t="shared" ca="1" si="218"/>
        <v/>
      </c>
      <c r="B1973" s="203" t="str">
        <f t="shared" ca="1" si="219"/>
        <v/>
      </c>
      <c r="C1973" s="192" t="str">
        <f t="shared" ca="1" si="220"/>
        <v/>
      </c>
      <c r="D1973" s="192" t="str">
        <f t="shared" ca="1" si="221"/>
        <v/>
      </c>
      <c r="E1973" s="192" t="str">
        <f t="shared" ca="1" si="222"/>
        <v/>
      </c>
      <c r="F1973" s="193" t="str">
        <f t="shared" ca="1" si="223"/>
        <v/>
      </c>
      <c r="G1973" s="80" t="str">
        <f ca="1">IFERROR(IF(AND(ABS(SUMIFS(D$2:D1973,J$2:J1973,J1973)-SUMIFS(E$2:E1973,J$2:J1973,J1973)+VLOOKUP(J1973,Master!B$1:F$101,5,FALSE))&gt;1000,CD&lt;&gt;PD),"XXXXX",IFERROR(SUMIFS(D$2:D1973,J$2:J1973,J1973)-SUMIFS(E$2:E1973,J$2:J1973,J1973)+VLOOKUP(J1973,Master!B$1:F$101,5,FALSE),IF(H1973&gt;EOF,"","Balance"))),IF(H1973&gt;EOF,"","Balance"))</f>
        <v/>
      </c>
      <c r="H1973" s="265" t="str">
        <f ca="1">IFERROR(IF(COUNTIF(H$2:H1972,H1972)&gt;VLOOKUP(H1972,LC,2,FALSE),H1972+1,H1972),"")</f>
        <v/>
      </c>
      <c r="I1973" s="265" t="str">
        <f ca="1">IFERROR(VLOOKUP(H1973,IF(H1973=H1972,INDIRECT("JournalEntry!"&amp;JournalEntry!D$2214&amp;I1972+1&amp;JournalEntry!L$2214),INDIRECT("JournalEntry!"&amp;JournalEntry!C$2214)),2,FALSE),"")</f>
        <v/>
      </c>
      <c r="J1973" s="191" t="str">
        <f t="shared" ca="1" si="217"/>
        <v/>
      </c>
    </row>
    <row r="1974" spans="1:10">
      <c r="A1974" s="205" t="str">
        <f t="shared" ca="1" si="218"/>
        <v/>
      </c>
      <c r="B1974" s="203" t="str">
        <f t="shared" ca="1" si="219"/>
        <v/>
      </c>
      <c r="C1974" s="192" t="str">
        <f t="shared" ca="1" si="220"/>
        <v/>
      </c>
      <c r="D1974" s="192" t="str">
        <f t="shared" ca="1" si="221"/>
        <v/>
      </c>
      <c r="E1974" s="192" t="str">
        <f t="shared" ca="1" si="222"/>
        <v/>
      </c>
      <c r="F1974" s="193" t="str">
        <f t="shared" ca="1" si="223"/>
        <v/>
      </c>
      <c r="G1974" s="80" t="str">
        <f ca="1">IFERROR(IF(AND(ABS(SUMIFS(D$2:D1974,J$2:J1974,J1974)-SUMIFS(E$2:E1974,J$2:J1974,J1974)+VLOOKUP(J1974,Master!B$1:F$101,5,FALSE))&gt;1000,CD&lt;&gt;PD),"XXXXX",IFERROR(SUMIFS(D$2:D1974,J$2:J1974,J1974)-SUMIFS(E$2:E1974,J$2:J1974,J1974)+VLOOKUP(J1974,Master!B$1:F$101,5,FALSE),IF(H1974&gt;EOF,"","Balance"))),IF(H1974&gt;EOF,"","Balance"))</f>
        <v/>
      </c>
      <c r="H1974" s="265" t="str">
        <f ca="1">IFERROR(IF(COUNTIF(H$2:H1973,H1973)&gt;VLOOKUP(H1973,LC,2,FALSE),H1973+1,H1973),"")</f>
        <v/>
      </c>
      <c r="I1974" s="265" t="str">
        <f ca="1">IFERROR(VLOOKUP(H1974,IF(H1974=H1973,INDIRECT("JournalEntry!"&amp;JournalEntry!D$2214&amp;I1973+1&amp;JournalEntry!L$2214),INDIRECT("JournalEntry!"&amp;JournalEntry!C$2214)),2,FALSE),"")</f>
        <v/>
      </c>
      <c r="J1974" s="191" t="str">
        <f t="shared" ca="1" si="217"/>
        <v/>
      </c>
    </row>
    <row r="1975" spans="1:10">
      <c r="A1975" s="205" t="str">
        <f t="shared" ca="1" si="218"/>
        <v/>
      </c>
      <c r="B1975" s="203" t="str">
        <f t="shared" ca="1" si="219"/>
        <v/>
      </c>
      <c r="C1975" s="192" t="str">
        <f t="shared" ca="1" si="220"/>
        <v/>
      </c>
      <c r="D1975" s="192" t="str">
        <f t="shared" ca="1" si="221"/>
        <v/>
      </c>
      <c r="E1975" s="192" t="str">
        <f t="shared" ca="1" si="222"/>
        <v/>
      </c>
      <c r="F1975" s="193" t="str">
        <f t="shared" ca="1" si="223"/>
        <v/>
      </c>
      <c r="G1975" s="80" t="str">
        <f ca="1">IFERROR(IF(AND(ABS(SUMIFS(D$2:D1975,J$2:J1975,J1975)-SUMIFS(E$2:E1975,J$2:J1975,J1975)+VLOOKUP(J1975,Master!B$1:F$101,5,FALSE))&gt;1000,CD&lt;&gt;PD),"XXXXX",IFERROR(SUMIFS(D$2:D1975,J$2:J1975,J1975)-SUMIFS(E$2:E1975,J$2:J1975,J1975)+VLOOKUP(J1975,Master!B$1:F$101,5,FALSE),IF(H1975&gt;EOF,"","Balance"))),IF(H1975&gt;EOF,"","Balance"))</f>
        <v/>
      </c>
      <c r="H1975" s="265" t="str">
        <f ca="1">IFERROR(IF(COUNTIF(H$2:H1974,H1974)&gt;VLOOKUP(H1974,LC,2,FALSE),H1974+1,H1974),"")</f>
        <v/>
      </c>
      <c r="I1975" s="265" t="str">
        <f ca="1">IFERROR(VLOOKUP(H1975,IF(H1975=H1974,INDIRECT("JournalEntry!"&amp;JournalEntry!D$2214&amp;I1974+1&amp;JournalEntry!L$2214),INDIRECT("JournalEntry!"&amp;JournalEntry!C$2214)),2,FALSE),"")</f>
        <v/>
      </c>
      <c r="J1975" s="191" t="str">
        <f t="shared" ca="1" si="217"/>
        <v/>
      </c>
    </row>
    <row r="1976" spans="1:10">
      <c r="A1976" s="205" t="str">
        <f t="shared" ca="1" si="218"/>
        <v/>
      </c>
      <c r="B1976" s="203" t="str">
        <f t="shared" ca="1" si="219"/>
        <v/>
      </c>
      <c r="C1976" s="192" t="str">
        <f t="shared" ca="1" si="220"/>
        <v/>
      </c>
      <c r="D1976" s="192" t="str">
        <f t="shared" ca="1" si="221"/>
        <v/>
      </c>
      <c r="E1976" s="192" t="str">
        <f t="shared" ca="1" si="222"/>
        <v/>
      </c>
      <c r="F1976" s="193" t="str">
        <f t="shared" ca="1" si="223"/>
        <v/>
      </c>
      <c r="G1976" s="80" t="str">
        <f ca="1">IFERROR(IF(AND(ABS(SUMIFS(D$2:D1976,J$2:J1976,J1976)-SUMIFS(E$2:E1976,J$2:J1976,J1976)+VLOOKUP(J1976,Master!B$1:F$101,5,FALSE))&gt;1000,CD&lt;&gt;PD),"XXXXX",IFERROR(SUMIFS(D$2:D1976,J$2:J1976,J1976)-SUMIFS(E$2:E1976,J$2:J1976,J1976)+VLOOKUP(J1976,Master!B$1:F$101,5,FALSE),IF(H1976&gt;EOF,"","Balance"))),IF(H1976&gt;EOF,"","Balance"))</f>
        <v/>
      </c>
      <c r="H1976" s="265" t="str">
        <f ca="1">IFERROR(IF(COUNTIF(H$2:H1975,H1975)&gt;VLOOKUP(H1975,LC,2,FALSE),H1975+1,H1975),"")</f>
        <v/>
      </c>
      <c r="I1976" s="265" t="str">
        <f ca="1">IFERROR(VLOOKUP(H1976,IF(H1976=H1975,INDIRECT("JournalEntry!"&amp;JournalEntry!D$2214&amp;I1975+1&amp;JournalEntry!L$2214),INDIRECT("JournalEntry!"&amp;JournalEntry!C$2214)),2,FALSE),"")</f>
        <v/>
      </c>
      <c r="J1976" s="191" t="str">
        <f t="shared" ca="1" si="217"/>
        <v/>
      </c>
    </row>
    <row r="1977" spans="1:10">
      <c r="A1977" s="205" t="str">
        <f t="shared" ca="1" si="218"/>
        <v/>
      </c>
      <c r="B1977" s="203" t="str">
        <f t="shared" ca="1" si="219"/>
        <v/>
      </c>
      <c r="C1977" s="192" t="str">
        <f t="shared" ca="1" si="220"/>
        <v/>
      </c>
      <c r="D1977" s="192" t="str">
        <f t="shared" ca="1" si="221"/>
        <v/>
      </c>
      <c r="E1977" s="192" t="str">
        <f t="shared" ca="1" si="222"/>
        <v/>
      </c>
      <c r="F1977" s="193" t="str">
        <f t="shared" ca="1" si="223"/>
        <v/>
      </c>
      <c r="G1977" s="80" t="str">
        <f ca="1">IFERROR(IF(AND(ABS(SUMIFS(D$2:D1977,J$2:J1977,J1977)-SUMIFS(E$2:E1977,J$2:J1977,J1977)+VLOOKUP(J1977,Master!B$1:F$101,5,FALSE))&gt;1000,CD&lt;&gt;PD),"XXXXX",IFERROR(SUMIFS(D$2:D1977,J$2:J1977,J1977)-SUMIFS(E$2:E1977,J$2:J1977,J1977)+VLOOKUP(J1977,Master!B$1:F$101,5,FALSE),IF(H1977&gt;EOF,"","Balance"))),IF(H1977&gt;EOF,"","Balance"))</f>
        <v/>
      </c>
      <c r="H1977" s="265" t="str">
        <f ca="1">IFERROR(IF(COUNTIF(H$2:H1976,H1976)&gt;VLOOKUP(H1976,LC,2,FALSE),H1976+1,H1976),"")</f>
        <v/>
      </c>
      <c r="I1977" s="265" t="str">
        <f ca="1">IFERROR(VLOOKUP(H1977,IF(H1977=H1976,INDIRECT("JournalEntry!"&amp;JournalEntry!D$2214&amp;I1976+1&amp;JournalEntry!L$2214),INDIRECT("JournalEntry!"&amp;JournalEntry!C$2214)),2,FALSE),"")</f>
        <v/>
      </c>
      <c r="J1977" s="191" t="str">
        <f t="shared" ca="1" si="217"/>
        <v/>
      </c>
    </row>
    <row r="1978" spans="1:10">
      <c r="A1978" s="205" t="str">
        <f t="shared" ca="1" si="218"/>
        <v/>
      </c>
      <c r="B1978" s="203" t="str">
        <f t="shared" ca="1" si="219"/>
        <v/>
      </c>
      <c r="C1978" s="192" t="str">
        <f t="shared" ca="1" si="220"/>
        <v/>
      </c>
      <c r="D1978" s="192" t="str">
        <f t="shared" ca="1" si="221"/>
        <v/>
      </c>
      <c r="E1978" s="192" t="str">
        <f t="shared" ca="1" si="222"/>
        <v/>
      </c>
      <c r="F1978" s="193" t="str">
        <f t="shared" ca="1" si="223"/>
        <v/>
      </c>
      <c r="G1978" s="80" t="str">
        <f ca="1">IFERROR(IF(AND(ABS(SUMIFS(D$2:D1978,J$2:J1978,J1978)-SUMIFS(E$2:E1978,J$2:J1978,J1978)+VLOOKUP(J1978,Master!B$1:F$101,5,FALSE))&gt;1000,CD&lt;&gt;PD),"XXXXX",IFERROR(SUMIFS(D$2:D1978,J$2:J1978,J1978)-SUMIFS(E$2:E1978,J$2:J1978,J1978)+VLOOKUP(J1978,Master!B$1:F$101,5,FALSE),IF(H1978&gt;EOF,"","Balance"))),IF(H1978&gt;EOF,"","Balance"))</f>
        <v/>
      </c>
      <c r="H1978" s="265" t="str">
        <f ca="1">IFERROR(IF(COUNTIF(H$2:H1977,H1977)&gt;VLOOKUP(H1977,LC,2,FALSE),H1977+1,H1977),"")</f>
        <v/>
      </c>
      <c r="I1978" s="265" t="str">
        <f ca="1">IFERROR(VLOOKUP(H1978,IF(H1978=H1977,INDIRECT("JournalEntry!"&amp;JournalEntry!D$2214&amp;I1977+1&amp;JournalEntry!L$2214),INDIRECT("JournalEntry!"&amp;JournalEntry!C$2214)),2,FALSE),"")</f>
        <v/>
      </c>
      <c r="J1978" s="191" t="str">
        <f t="shared" ca="1" si="217"/>
        <v/>
      </c>
    </row>
    <row r="1979" spans="1:10">
      <c r="A1979" s="205" t="str">
        <f t="shared" ca="1" si="218"/>
        <v/>
      </c>
      <c r="B1979" s="203" t="str">
        <f t="shared" ca="1" si="219"/>
        <v/>
      </c>
      <c r="C1979" s="192" t="str">
        <f t="shared" ca="1" si="220"/>
        <v/>
      </c>
      <c r="D1979" s="192" t="str">
        <f t="shared" ca="1" si="221"/>
        <v/>
      </c>
      <c r="E1979" s="192" t="str">
        <f t="shared" ca="1" si="222"/>
        <v/>
      </c>
      <c r="F1979" s="193" t="str">
        <f t="shared" ca="1" si="223"/>
        <v/>
      </c>
      <c r="G1979" s="80" t="str">
        <f ca="1">IFERROR(IF(AND(ABS(SUMIFS(D$2:D1979,J$2:J1979,J1979)-SUMIFS(E$2:E1979,J$2:J1979,J1979)+VLOOKUP(J1979,Master!B$1:F$101,5,FALSE))&gt;1000,CD&lt;&gt;PD),"XXXXX",IFERROR(SUMIFS(D$2:D1979,J$2:J1979,J1979)-SUMIFS(E$2:E1979,J$2:J1979,J1979)+VLOOKUP(J1979,Master!B$1:F$101,5,FALSE),IF(H1979&gt;EOF,"","Balance"))),IF(H1979&gt;EOF,"","Balance"))</f>
        <v/>
      </c>
      <c r="H1979" s="265" t="str">
        <f ca="1">IFERROR(IF(COUNTIF(H$2:H1978,H1978)&gt;VLOOKUP(H1978,LC,2,FALSE),H1978+1,H1978),"")</f>
        <v/>
      </c>
      <c r="I1979" s="265" t="str">
        <f ca="1">IFERROR(VLOOKUP(H1979,IF(H1979=H1978,INDIRECT("JournalEntry!"&amp;JournalEntry!D$2214&amp;I1978+1&amp;JournalEntry!L$2214),INDIRECT("JournalEntry!"&amp;JournalEntry!C$2214)),2,FALSE),"")</f>
        <v/>
      </c>
      <c r="J1979" s="191" t="str">
        <f t="shared" ca="1" si="217"/>
        <v/>
      </c>
    </row>
    <row r="1980" spans="1:10">
      <c r="A1980" s="205" t="str">
        <f t="shared" ca="1" si="218"/>
        <v/>
      </c>
      <c r="B1980" s="203" t="str">
        <f t="shared" ca="1" si="219"/>
        <v/>
      </c>
      <c r="C1980" s="192" t="str">
        <f t="shared" ca="1" si="220"/>
        <v/>
      </c>
      <c r="D1980" s="192" t="str">
        <f t="shared" ca="1" si="221"/>
        <v/>
      </c>
      <c r="E1980" s="192" t="str">
        <f t="shared" ca="1" si="222"/>
        <v/>
      </c>
      <c r="F1980" s="193" t="str">
        <f t="shared" ca="1" si="223"/>
        <v/>
      </c>
      <c r="G1980" s="80" t="str">
        <f ca="1">IFERROR(IF(AND(ABS(SUMIFS(D$2:D1980,J$2:J1980,J1980)-SUMIFS(E$2:E1980,J$2:J1980,J1980)+VLOOKUP(J1980,Master!B$1:F$101,5,FALSE))&gt;1000,CD&lt;&gt;PD),"XXXXX",IFERROR(SUMIFS(D$2:D1980,J$2:J1980,J1980)-SUMIFS(E$2:E1980,J$2:J1980,J1980)+VLOOKUP(J1980,Master!B$1:F$101,5,FALSE),IF(H1980&gt;EOF,"","Balance"))),IF(H1980&gt;EOF,"","Balance"))</f>
        <v/>
      </c>
      <c r="H1980" s="265" t="str">
        <f ca="1">IFERROR(IF(COUNTIF(H$2:H1979,H1979)&gt;VLOOKUP(H1979,LC,2,FALSE),H1979+1,H1979),"")</f>
        <v/>
      </c>
      <c r="I1980" s="265" t="str">
        <f ca="1">IFERROR(VLOOKUP(H1980,IF(H1980=H1979,INDIRECT("JournalEntry!"&amp;JournalEntry!D$2214&amp;I1979+1&amp;JournalEntry!L$2214),INDIRECT("JournalEntry!"&amp;JournalEntry!C$2214)),2,FALSE),"")</f>
        <v/>
      </c>
      <c r="J1980" s="191" t="str">
        <f t="shared" ca="1" si="217"/>
        <v/>
      </c>
    </row>
    <row r="1981" spans="1:10">
      <c r="A1981" s="205" t="str">
        <f t="shared" ca="1" si="218"/>
        <v/>
      </c>
      <c r="B1981" s="203" t="str">
        <f t="shared" ca="1" si="219"/>
        <v/>
      </c>
      <c r="C1981" s="192" t="str">
        <f t="shared" ca="1" si="220"/>
        <v/>
      </c>
      <c r="D1981" s="192" t="str">
        <f t="shared" ca="1" si="221"/>
        <v/>
      </c>
      <c r="E1981" s="192" t="str">
        <f t="shared" ca="1" si="222"/>
        <v/>
      </c>
      <c r="F1981" s="193" t="str">
        <f t="shared" ca="1" si="223"/>
        <v/>
      </c>
      <c r="G1981" s="80" t="str">
        <f ca="1">IFERROR(IF(AND(ABS(SUMIFS(D$2:D1981,J$2:J1981,J1981)-SUMIFS(E$2:E1981,J$2:J1981,J1981)+VLOOKUP(J1981,Master!B$1:F$101,5,FALSE))&gt;1000,CD&lt;&gt;PD),"XXXXX",IFERROR(SUMIFS(D$2:D1981,J$2:J1981,J1981)-SUMIFS(E$2:E1981,J$2:J1981,J1981)+VLOOKUP(J1981,Master!B$1:F$101,5,FALSE),IF(H1981&gt;EOF,"","Balance"))),IF(H1981&gt;EOF,"","Balance"))</f>
        <v/>
      </c>
      <c r="H1981" s="265" t="str">
        <f ca="1">IFERROR(IF(COUNTIF(H$2:H1980,H1980)&gt;VLOOKUP(H1980,LC,2,FALSE),H1980+1,H1980),"")</f>
        <v/>
      </c>
      <c r="I1981" s="265" t="str">
        <f ca="1">IFERROR(VLOOKUP(H1981,IF(H1981=H1980,INDIRECT("JournalEntry!"&amp;JournalEntry!D$2214&amp;I1980+1&amp;JournalEntry!L$2214),INDIRECT("JournalEntry!"&amp;JournalEntry!C$2214)),2,FALSE),"")</f>
        <v/>
      </c>
      <c r="J1981" s="191" t="str">
        <f t="shared" ca="1" si="217"/>
        <v/>
      </c>
    </row>
    <row r="1982" spans="1:10">
      <c r="A1982" s="205" t="str">
        <f t="shared" ca="1" si="218"/>
        <v/>
      </c>
      <c r="B1982" s="203" t="str">
        <f t="shared" ca="1" si="219"/>
        <v/>
      </c>
      <c r="C1982" s="192" t="str">
        <f t="shared" ca="1" si="220"/>
        <v/>
      </c>
      <c r="D1982" s="192" t="str">
        <f t="shared" ca="1" si="221"/>
        <v/>
      </c>
      <c r="E1982" s="192" t="str">
        <f t="shared" ca="1" si="222"/>
        <v/>
      </c>
      <c r="F1982" s="193" t="str">
        <f t="shared" ca="1" si="223"/>
        <v/>
      </c>
      <c r="G1982" s="80" t="str">
        <f ca="1">IFERROR(IF(AND(ABS(SUMIFS(D$2:D1982,J$2:J1982,J1982)-SUMIFS(E$2:E1982,J$2:J1982,J1982)+VLOOKUP(J1982,Master!B$1:F$101,5,FALSE))&gt;1000,CD&lt;&gt;PD),"XXXXX",IFERROR(SUMIFS(D$2:D1982,J$2:J1982,J1982)-SUMIFS(E$2:E1982,J$2:J1982,J1982)+VLOOKUP(J1982,Master!B$1:F$101,5,FALSE),IF(H1982&gt;EOF,"","Balance"))),IF(H1982&gt;EOF,"","Balance"))</f>
        <v/>
      </c>
      <c r="H1982" s="265" t="str">
        <f ca="1">IFERROR(IF(COUNTIF(H$2:H1981,H1981)&gt;VLOOKUP(H1981,LC,2,FALSE),H1981+1,H1981),"")</f>
        <v/>
      </c>
      <c r="I1982" s="265" t="str">
        <f ca="1">IFERROR(VLOOKUP(H1982,IF(H1982=H1981,INDIRECT("JournalEntry!"&amp;JournalEntry!D$2214&amp;I1981+1&amp;JournalEntry!L$2214),INDIRECT("JournalEntry!"&amp;JournalEntry!C$2214)),2,FALSE),"")</f>
        <v/>
      </c>
      <c r="J1982" s="191" t="str">
        <f t="shared" ca="1" si="217"/>
        <v/>
      </c>
    </row>
    <row r="1983" spans="1:10">
      <c r="A1983" s="205" t="str">
        <f t="shared" ca="1" si="218"/>
        <v/>
      </c>
      <c r="B1983" s="203" t="str">
        <f t="shared" ca="1" si="219"/>
        <v/>
      </c>
      <c r="C1983" s="192" t="str">
        <f t="shared" ca="1" si="220"/>
        <v/>
      </c>
      <c r="D1983" s="192" t="str">
        <f t="shared" ca="1" si="221"/>
        <v/>
      </c>
      <c r="E1983" s="192" t="str">
        <f t="shared" ca="1" si="222"/>
        <v/>
      </c>
      <c r="F1983" s="193" t="str">
        <f t="shared" ca="1" si="223"/>
        <v/>
      </c>
      <c r="G1983" s="80" t="str">
        <f ca="1">IFERROR(IF(AND(ABS(SUMIFS(D$2:D1983,J$2:J1983,J1983)-SUMIFS(E$2:E1983,J$2:J1983,J1983)+VLOOKUP(J1983,Master!B$1:F$101,5,FALSE))&gt;1000,CD&lt;&gt;PD),"XXXXX",IFERROR(SUMIFS(D$2:D1983,J$2:J1983,J1983)-SUMIFS(E$2:E1983,J$2:J1983,J1983)+VLOOKUP(J1983,Master!B$1:F$101,5,FALSE),IF(H1983&gt;EOF,"","Balance"))),IF(H1983&gt;EOF,"","Balance"))</f>
        <v/>
      </c>
      <c r="H1983" s="265" t="str">
        <f ca="1">IFERROR(IF(COUNTIF(H$2:H1982,H1982)&gt;VLOOKUP(H1982,LC,2,FALSE),H1982+1,H1982),"")</f>
        <v/>
      </c>
      <c r="I1983" s="265" t="str">
        <f ca="1">IFERROR(VLOOKUP(H1983,IF(H1983=H1982,INDIRECT("JournalEntry!"&amp;JournalEntry!D$2214&amp;I1982+1&amp;JournalEntry!L$2214),INDIRECT("JournalEntry!"&amp;JournalEntry!C$2214)),2,FALSE),"")</f>
        <v/>
      </c>
      <c r="J1983" s="191" t="str">
        <f t="shared" ca="1" si="217"/>
        <v/>
      </c>
    </row>
    <row r="1984" spans="1:10">
      <c r="A1984" s="205" t="str">
        <f t="shared" ca="1" si="218"/>
        <v/>
      </c>
      <c r="B1984" s="203" t="str">
        <f t="shared" ca="1" si="219"/>
        <v/>
      </c>
      <c r="C1984" s="192" t="str">
        <f t="shared" ca="1" si="220"/>
        <v/>
      </c>
      <c r="D1984" s="192" t="str">
        <f t="shared" ca="1" si="221"/>
        <v/>
      </c>
      <c r="E1984" s="192" t="str">
        <f t="shared" ca="1" si="222"/>
        <v/>
      </c>
      <c r="F1984" s="193" t="str">
        <f t="shared" ca="1" si="223"/>
        <v/>
      </c>
      <c r="G1984" s="80" t="str">
        <f ca="1">IFERROR(IF(AND(ABS(SUMIFS(D$2:D1984,J$2:J1984,J1984)-SUMIFS(E$2:E1984,J$2:J1984,J1984)+VLOOKUP(J1984,Master!B$1:F$101,5,FALSE))&gt;1000,CD&lt;&gt;PD),"XXXXX",IFERROR(SUMIFS(D$2:D1984,J$2:J1984,J1984)-SUMIFS(E$2:E1984,J$2:J1984,J1984)+VLOOKUP(J1984,Master!B$1:F$101,5,FALSE),IF(H1984&gt;EOF,"","Balance"))),IF(H1984&gt;EOF,"","Balance"))</f>
        <v/>
      </c>
      <c r="H1984" s="265" t="str">
        <f ca="1">IFERROR(IF(COUNTIF(H$2:H1983,H1983)&gt;VLOOKUP(H1983,LC,2,FALSE),H1983+1,H1983),"")</f>
        <v/>
      </c>
      <c r="I1984" s="265" t="str">
        <f ca="1">IFERROR(VLOOKUP(H1984,IF(H1984=H1983,INDIRECT("JournalEntry!"&amp;JournalEntry!D$2214&amp;I1983+1&amp;JournalEntry!L$2214),INDIRECT("JournalEntry!"&amp;JournalEntry!C$2214)),2,FALSE),"")</f>
        <v/>
      </c>
      <c r="J1984" s="191" t="str">
        <f t="shared" ca="1" si="217"/>
        <v/>
      </c>
    </row>
    <row r="1985" spans="1:10">
      <c r="A1985" s="205" t="str">
        <f t="shared" ca="1" si="218"/>
        <v/>
      </c>
      <c r="B1985" s="203" t="str">
        <f t="shared" ca="1" si="219"/>
        <v/>
      </c>
      <c r="C1985" s="192" t="str">
        <f t="shared" ca="1" si="220"/>
        <v/>
      </c>
      <c r="D1985" s="192" t="str">
        <f t="shared" ca="1" si="221"/>
        <v/>
      </c>
      <c r="E1985" s="192" t="str">
        <f t="shared" ca="1" si="222"/>
        <v/>
      </c>
      <c r="F1985" s="193" t="str">
        <f t="shared" ca="1" si="223"/>
        <v/>
      </c>
      <c r="G1985" s="80" t="str">
        <f ca="1">IFERROR(IF(AND(ABS(SUMIFS(D$2:D1985,J$2:J1985,J1985)-SUMIFS(E$2:E1985,J$2:J1985,J1985)+VLOOKUP(J1985,Master!B$1:F$101,5,FALSE))&gt;1000,CD&lt;&gt;PD),"XXXXX",IFERROR(SUMIFS(D$2:D1985,J$2:J1985,J1985)-SUMIFS(E$2:E1985,J$2:J1985,J1985)+VLOOKUP(J1985,Master!B$1:F$101,5,FALSE),IF(H1985&gt;EOF,"","Balance"))),IF(H1985&gt;EOF,"","Balance"))</f>
        <v/>
      </c>
      <c r="H1985" s="265" t="str">
        <f ca="1">IFERROR(IF(COUNTIF(H$2:H1984,H1984)&gt;VLOOKUP(H1984,LC,2,FALSE),H1984+1,H1984),"")</f>
        <v/>
      </c>
      <c r="I1985" s="265" t="str">
        <f ca="1">IFERROR(VLOOKUP(H1985,IF(H1985=H1984,INDIRECT("JournalEntry!"&amp;JournalEntry!D$2214&amp;I1984+1&amp;JournalEntry!L$2214),INDIRECT("JournalEntry!"&amp;JournalEntry!C$2214)),2,FALSE),"")</f>
        <v/>
      </c>
      <c r="J1985" s="191" t="str">
        <f t="shared" ca="1" si="217"/>
        <v/>
      </c>
    </row>
    <row r="1986" spans="1:10">
      <c r="A1986" s="205" t="str">
        <f t="shared" ca="1" si="218"/>
        <v/>
      </c>
      <c r="B1986" s="203" t="str">
        <f t="shared" ca="1" si="219"/>
        <v/>
      </c>
      <c r="C1986" s="192" t="str">
        <f t="shared" ca="1" si="220"/>
        <v/>
      </c>
      <c r="D1986" s="192" t="str">
        <f t="shared" ca="1" si="221"/>
        <v/>
      </c>
      <c r="E1986" s="192" t="str">
        <f t="shared" ca="1" si="222"/>
        <v/>
      </c>
      <c r="F1986" s="193" t="str">
        <f t="shared" ca="1" si="223"/>
        <v/>
      </c>
      <c r="G1986" s="80" t="str">
        <f ca="1">IFERROR(IF(AND(ABS(SUMIFS(D$2:D1986,J$2:J1986,J1986)-SUMIFS(E$2:E1986,J$2:J1986,J1986)+VLOOKUP(J1986,Master!B$1:F$101,5,FALSE))&gt;1000,CD&lt;&gt;PD),"XXXXX",IFERROR(SUMIFS(D$2:D1986,J$2:J1986,J1986)-SUMIFS(E$2:E1986,J$2:J1986,J1986)+VLOOKUP(J1986,Master!B$1:F$101,5,FALSE),IF(H1986&gt;EOF,"","Balance"))),IF(H1986&gt;EOF,"","Balance"))</f>
        <v/>
      </c>
      <c r="H1986" s="265" t="str">
        <f ca="1">IFERROR(IF(COUNTIF(H$2:H1985,H1985)&gt;VLOOKUP(H1985,LC,2,FALSE),H1985+1,H1985),"")</f>
        <v/>
      </c>
      <c r="I1986" s="265" t="str">
        <f ca="1">IFERROR(VLOOKUP(H1986,IF(H1986=H1985,INDIRECT("JournalEntry!"&amp;JournalEntry!D$2214&amp;I1985+1&amp;JournalEntry!L$2214),INDIRECT("JournalEntry!"&amp;JournalEntry!C$2214)),2,FALSE),"")</f>
        <v/>
      </c>
      <c r="J1986" s="191" t="str">
        <f t="shared" ref="J1986:J2049" ca="1" si="224">IFERROR(INDIRECT("JournalEntry!c"&amp;I1986),IF(H1986&gt;EOF,"","Ledger"))</f>
        <v/>
      </c>
    </row>
    <row r="1987" spans="1:10">
      <c r="A1987" s="205" t="str">
        <f t="shared" ca="1" si="218"/>
        <v/>
      </c>
      <c r="B1987" s="203" t="str">
        <f t="shared" ca="1" si="219"/>
        <v/>
      </c>
      <c r="C1987" s="192" t="str">
        <f t="shared" ca="1" si="220"/>
        <v/>
      </c>
      <c r="D1987" s="192" t="str">
        <f t="shared" ca="1" si="221"/>
        <v/>
      </c>
      <c r="E1987" s="192" t="str">
        <f t="shared" ca="1" si="222"/>
        <v/>
      </c>
      <c r="F1987" s="193" t="str">
        <f t="shared" ca="1" si="223"/>
        <v/>
      </c>
      <c r="G1987" s="80" t="str">
        <f ca="1">IFERROR(IF(AND(ABS(SUMIFS(D$2:D1987,J$2:J1987,J1987)-SUMIFS(E$2:E1987,J$2:J1987,J1987)+VLOOKUP(J1987,Master!B$1:F$101,5,FALSE))&gt;1000,CD&lt;&gt;PD),"XXXXX",IFERROR(SUMIFS(D$2:D1987,J$2:J1987,J1987)-SUMIFS(E$2:E1987,J$2:J1987,J1987)+VLOOKUP(J1987,Master!B$1:F$101,5,FALSE),IF(H1987&gt;EOF,"","Balance"))),IF(H1987&gt;EOF,"","Balance"))</f>
        <v/>
      </c>
      <c r="H1987" s="265" t="str">
        <f ca="1">IFERROR(IF(COUNTIF(H$2:H1986,H1986)&gt;VLOOKUP(H1986,LC,2,FALSE),H1986+1,H1986),"")</f>
        <v/>
      </c>
      <c r="I1987" s="265" t="str">
        <f ca="1">IFERROR(VLOOKUP(H1987,IF(H1987=H1986,INDIRECT("JournalEntry!"&amp;JournalEntry!D$2214&amp;I1986+1&amp;JournalEntry!L$2214),INDIRECT("JournalEntry!"&amp;JournalEntry!C$2214)),2,FALSE),"")</f>
        <v/>
      </c>
      <c r="J1987" s="191" t="str">
        <f t="shared" ca="1" si="224"/>
        <v/>
      </c>
    </row>
    <row r="1988" spans="1:10">
      <c r="A1988" s="205" t="str">
        <f t="shared" ca="1" si="218"/>
        <v/>
      </c>
      <c r="B1988" s="203" t="str">
        <f t="shared" ca="1" si="219"/>
        <v/>
      </c>
      <c r="C1988" s="192" t="str">
        <f t="shared" ca="1" si="220"/>
        <v/>
      </c>
      <c r="D1988" s="192" t="str">
        <f t="shared" ca="1" si="221"/>
        <v/>
      </c>
      <c r="E1988" s="192" t="str">
        <f t="shared" ca="1" si="222"/>
        <v/>
      </c>
      <c r="F1988" s="193" t="str">
        <f t="shared" ca="1" si="223"/>
        <v/>
      </c>
      <c r="G1988" s="80" t="str">
        <f ca="1">IFERROR(IF(AND(ABS(SUMIFS(D$2:D1988,J$2:J1988,J1988)-SUMIFS(E$2:E1988,J$2:J1988,J1988)+VLOOKUP(J1988,Master!B$1:F$101,5,FALSE))&gt;1000,CD&lt;&gt;PD),"XXXXX",IFERROR(SUMIFS(D$2:D1988,J$2:J1988,J1988)-SUMIFS(E$2:E1988,J$2:J1988,J1988)+VLOOKUP(J1988,Master!B$1:F$101,5,FALSE),IF(H1988&gt;EOF,"","Balance"))),IF(H1988&gt;EOF,"","Balance"))</f>
        <v/>
      </c>
      <c r="H1988" s="265" t="str">
        <f ca="1">IFERROR(IF(COUNTIF(H$2:H1987,H1987)&gt;VLOOKUP(H1987,LC,2,FALSE),H1987+1,H1987),"")</f>
        <v/>
      </c>
      <c r="I1988" s="265" t="str">
        <f ca="1">IFERROR(VLOOKUP(H1988,IF(H1988=H1987,INDIRECT("JournalEntry!"&amp;JournalEntry!D$2214&amp;I1987+1&amp;JournalEntry!L$2214),INDIRECT("JournalEntry!"&amp;JournalEntry!C$2214)),2,FALSE),"")</f>
        <v/>
      </c>
      <c r="J1988" s="191" t="str">
        <f t="shared" ca="1" si="224"/>
        <v/>
      </c>
    </row>
    <row r="1989" spans="1:10">
      <c r="A1989" s="205" t="str">
        <f t="shared" ca="1" si="218"/>
        <v/>
      </c>
      <c r="B1989" s="203" t="str">
        <f t="shared" ca="1" si="219"/>
        <v/>
      </c>
      <c r="C1989" s="192" t="str">
        <f t="shared" ca="1" si="220"/>
        <v/>
      </c>
      <c r="D1989" s="192" t="str">
        <f t="shared" ca="1" si="221"/>
        <v/>
      </c>
      <c r="E1989" s="192" t="str">
        <f t="shared" ca="1" si="222"/>
        <v/>
      </c>
      <c r="F1989" s="193" t="str">
        <f t="shared" ca="1" si="223"/>
        <v/>
      </c>
      <c r="G1989" s="80" t="str">
        <f ca="1">IFERROR(IF(AND(ABS(SUMIFS(D$2:D1989,J$2:J1989,J1989)-SUMIFS(E$2:E1989,J$2:J1989,J1989)+VLOOKUP(J1989,Master!B$1:F$101,5,FALSE))&gt;1000,CD&lt;&gt;PD),"XXXXX",IFERROR(SUMIFS(D$2:D1989,J$2:J1989,J1989)-SUMIFS(E$2:E1989,J$2:J1989,J1989)+VLOOKUP(J1989,Master!B$1:F$101,5,FALSE),IF(H1989&gt;EOF,"","Balance"))),IF(H1989&gt;EOF,"","Balance"))</f>
        <v/>
      </c>
      <c r="H1989" s="265" t="str">
        <f ca="1">IFERROR(IF(COUNTIF(H$2:H1988,H1988)&gt;VLOOKUP(H1988,LC,2,FALSE),H1988+1,H1988),"")</f>
        <v/>
      </c>
      <c r="I1989" s="265" t="str">
        <f ca="1">IFERROR(VLOOKUP(H1989,IF(H1989=H1988,INDIRECT("JournalEntry!"&amp;JournalEntry!D$2214&amp;I1988+1&amp;JournalEntry!L$2214),INDIRECT("JournalEntry!"&amp;JournalEntry!C$2214)),2,FALSE),"")</f>
        <v/>
      </c>
      <c r="J1989" s="191" t="str">
        <f t="shared" ca="1" si="224"/>
        <v/>
      </c>
    </row>
    <row r="1990" spans="1:10">
      <c r="A1990" s="205" t="str">
        <f t="shared" ca="1" si="218"/>
        <v/>
      </c>
      <c r="B1990" s="203" t="str">
        <f t="shared" ca="1" si="219"/>
        <v/>
      </c>
      <c r="C1990" s="192" t="str">
        <f t="shared" ca="1" si="220"/>
        <v/>
      </c>
      <c r="D1990" s="192" t="str">
        <f t="shared" ca="1" si="221"/>
        <v/>
      </c>
      <c r="E1990" s="192" t="str">
        <f t="shared" ca="1" si="222"/>
        <v/>
      </c>
      <c r="F1990" s="193" t="str">
        <f t="shared" ca="1" si="223"/>
        <v/>
      </c>
      <c r="G1990" s="80" t="str">
        <f ca="1">IFERROR(IF(AND(ABS(SUMIFS(D$2:D1990,J$2:J1990,J1990)-SUMIFS(E$2:E1990,J$2:J1990,J1990)+VLOOKUP(J1990,Master!B$1:F$101,5,FALSE))&gt;1000,CD&lt;&gt;PD),"XXXXX",IFERROR(SUMIFS(D$2:D1990,J$2:J1990,J1990)-SUMIFS(E$2:E1990,J$2:J1990,J1990)+VLOOKUP(J1990,Master!B$1:F$101,5,FALSE),IF(H1990&gt;EOF,"","Balance"))),IF(H1990&gt;EOF,"","Balance"))</f>
        <v/>
      </c>
      <c r="H1990" s="265" t="str">
        <f ca="1">IFERROR(IF(COUNTIF(H$2:H1989,H1989)&gt;VLOOKUP(H1989,LC,2,FALSE),H1989+1,H1989),"")</f>
        <v/>
      </c>
      <c r="I1990" s="265" t="str">
        <f ca="1">IFERROR(VLOOKUP(H1990,IF(H1990=H1989,INDIRECT("JournalEntry!"&amp;JournalEntry!D$2214&amp;I1989+1&amp;JournalEntry!L$2214),INDIRECT("JournalEntry!"&amp;JournalEntry!C$2214)),2,FALSE),"")</f>
        <v/>
      </c>
      <c r="J1990" s="191" t="str">
        <f t="shared" ca="1" si="224"/>
        <v/>
      </c>
    </row>
    <row r="1991" spans="1:10">
      <c r="A1991" s="205" t="str">
        <f t="shared" ca="1" si="218"/>
        <v/>
      </c>
      <c r="B1991" s="203" t="str">
        <f t="shared" ca="1" si="219"/>
        <v/>
      </c>
      <c r="C1991" s="192" t="str">
        <f t="shared" ca="1" si="220"/>
        <v/>
      </c>
      <c r="D1991" s="192" t="str">
        <f t="shared" ca="1" si="221"/>
        <v/>
      </c>
      <c r="E1991" s="192" t="str">
        <f t="shared" ca="1" si="222"/>
        <v/>
      </c>
      <c r="F1991" s="193" t="str">
        <f t="shared" ca="1" si="223"/>
        <v/>
      </c>
      <c r="G1991" s="80" t="str">
        <f ca="1">IFERROR(IF(AND(ABS(SUMIFS(D$2:D1991,J$2:J1991,J1991)-SUMIFS(E$2:E1991,J$2:J1991,J1991)+VLOOKUP(J1991,Master!B$1:F$101,5,FALSE))&gt;1000,CD&lt;&gt;PD),"XXXXX",IFERROR(SUMIFS(D$2:D1991,J$2:J1991,J1991)-SUMIFS(E$2:E1991,J$2:J1991,J1991)+VLOOKUP(J1991,Master!B$1:F$101,5,FALSE),IF(H1991&gt;EOF,"","Balance"))),IF(H1991&gt;EOF,"","Balance"))</f>
        <v/>
      </c>
      <c r="H1991" s="265" t="str">
        <f ca="1">IFERROR(IF(COUNTIF(H$2:H1990,H1990)&gt;VLOOKUP(H1990,LC,2,FALSE),H1990+1,H1990),"")</f>
        <v/>
      </c>
      <c r="I1991" s="265" t="str">
        <f ca="1">IFERROR(VLOOKUP(H1991,IF(H1991=H1990,INDIRECT("JournalEntry!"&amp;JournalEntry!D$2214&amp;I1990+1&amp;JournalEntry!L$2214),INDIRECT("JournalEntry!"&amp;JournalEntry!C$2214)),2,FALSE),"")</f>
        <v/>
      </c>
      <c r="J1991" s="191" t="str">
        <f t="shared" ca="1" si="224"/>
        <v/>
      </c>
    </row>
    <row r="1992" spans="1:10">
      <c r="A1992" s="205" t="str">
        <f t="shared" ca="1" si="218"/>
        <v/>
      </c>
      <c r="B1992" s="203" t="str">
        <f t="shared" ca="1" si="219"/>
        <v/>
      </c>
      <c r="C1992" s="192" t="str">
        <f t="shared" ca="1" si="220"/>
        <v/>
      </c>
      <c r="D1992" s="192" t="str">
        <f t="shared" ca="1" si="221"/>
        <v/>
      </c>
      <c r="E1992" s="192" t="str">
        <f t="shared" ca="1" si="222"/>
        <v/>
      </c>
      <c r="F1992" s="193" t="str">
        <f t="shared" ca="1" si="223"/>
        <v/>
      </c>
      <c r="G1992" s="80" t="str">
        <f ca="1">IFERROR(IF(AND(ABS(SUMIFS(D$2:D1992,J$2:J1992,J1992)-SUMIFS(E$2:E1992,J$2:J1992,J1992)+VLOOKUP(J1992,Master!B$1:F$101,5,FALSE))&gt;1000,CD&lt;&gt;PD),"XXXXX",IFERROR(SUMIFS(D$2:D1992,J$2:J1992,J1992)-SUMIFS(E$2:E1992,J$2:J1992,J1992)+VLOOKUP(J1992,Master!B$1:F$101,5,FALSE),IF(H1992&gt;EOF,"","Balance"))),IF(H1992&gt;EOF,"","Balance"))</f>
        <v/>
      </c>
      <c r="H1992" s="265" t="str">
        <f ca="1">IFERROR(IF(COUNTIF(H$2:H1991,H1991)&gt;VLOOKUP(H1991,LC,2,FALSE),H1991+1,H1991),"")</f>
        <v/>
      </c>
      <c r="I1992" s="265" t="str">
        <f ca="1">IFERROR(VLOOKUP(H1992,IF(H1992=H1991,INDIRECT("JournalEntry!"&amp;JournalEntry!D$2214&amp;I1991+1&amp;JournalEntry!L$2214),INDIRECT("JournalEntry!"&amp;JournalEntry!C$2214)),2,FALSE),"")</f>
        <v/>
      </c>
      <c r="J1992" s="191" t="str">
        <f t="shared" ca="1" si="224"/>
        <v/>
      </c>
    </row>
    <row r="1993" spans="1:10">
      <c r="A1993" s="205" t="str">
        <f t="shared" ca="1" si="218"/>
        <v/>
      </c>
      <c r="B1993" s="203" t="str">
        <f t="shared" ca="1" si="219"/>
        <v/>
      </c>
      <c r="C1993" s="192" t="str">
        <f t="shared" ca="1" si="220"/>
        <v/>
      </c>
      <c r="D1993" s="192" t="str">
        <f t="shared" ca="1" si="221"/>
        <v/>
      </c>
      <c r="E1993" s="192" t="str">
        <f t="shared" ca="1" si="222"/>
        <v/>
      </c>
      <c r="F1993" s="193" t="str">
        <f t="shared" ca="1" si="223"/>
        <v/>
      </c>
      <c r="G1993" s="80" t="str">
        <f ca="1">IFERROR(IF(AND(ABS(SUMIFS(D$2:D1993,J$2:J1993,J1993)-SUMIFS(E$2:E1993,J$2:J1993,J1993)+VLOOKUP(J1993,Master!B$1:F$101,5,FALSE))&gt;1000,CD&lt;&gt;PD),"XXXXX",IFERROR(SUMIFS(D$2:D1993,J$2:J1993,J1993)-SUMIFS(E$2:E1993,J$2:J1993,J1993)+VLOOKUP(J1993,Master!B$1:F$101,5,FALSE),IF(H1993&gt;EOF,"","Balance"))),IF(H1993&gt;EOF,"","Balance"))</f>
        <v/>
      </c>
      <c r="H1993" s="265" t="str">
        <f ca="1">IFERROR(IF(COUNTIF(H$2:H1992,H1992)&gt;VLOOKUP(H1992,LC,2,FALSE),H1992+1,H1992),"")</f>
        <v/>
      </c>
      <c r="I1993" s="265" t="str">
        <f ca="1">IFERROR(VLOOKUP(H1993,IF(H1993=H1992,INDIRECT("JournalEntry!"&amp;JournalEntry!D$2214&amp;I1992+1&amp;JournalEntry!L$2214),INDIRECT("JournalEntry!"&amp;JournalEntry!C$2214)),2,FALSE),"")</f>
        <v/>
      </c>
      <c r="J1993" s="191" t="str">
        <f t="shared" ca="1" si="224"/>
        <v/>
      </c>
    </row>
    <row r="1994" spans="1:10">
      <c r="A1994" s="205" t="str">
        <f t="shared" ca="1" si="218"/>
        <v/>
      </c>
      <c r="B1994" s="203" t="str">
        <f t="shared" ca="1" si="219"/>
        <v/>
      </c>
      <c r="C1994" s="192" t="str">
        <f t="shared" ca="1" si="220"/>
        <v/>
      </c>
      <c r="D1994" s="192" t="str">
        <f t="shared" ca="1" si="221"/>
        <v/>
      </c>
      <c r="E1994" s="192" t="str">
        <f t="shared" ca="1" si="222"/>
        <v/>
      </c>
      <c r="F1994" s="193" t="str">
        <f t="shared" ca="1" si="223"/>
        <v/>
      </c>
      <c r="G1994" s="80" t="str">
        <f ca="1">IFERROR(IF(AND(ABS(SUMIFS(D$2:D1994,J$2:J1994,J1994)-SUMIFS(E$2:E1994,J$2:J1994,J1994)+VLOOKUP(J1994,Master!B$1:F$101,5,FALSE))&gt;1000,CD&lt;&gt;PD),"XXXXX",IFERROR(SUMIFS(D$2:D1994,J$2:J1994,J1994)-SUMIFS(E$2:E1994,J$2:J1994,J1994)+VLOOKUP(J1994,Master!B$1:F$101,5,FALSE),IF(H1994&gt;EOF,"","Balance"))),IF(H1994&gt;EOF,"","Balance"))</f>
        <v/>
      </c>
      <c r="H1994" s="265" t="str">
        <f ca="1">IFERROR(IF(COUNTIF(H$2:H1993,H1993)&gt;VLOOKUP(H1993,LC,2,FALSE),H1993+1,H1993),"")</f>
        <v/>
      </c>
      <c r="I1994" s="265" t="str">
        <f ca="1">IFERROR(VLOOKUP(H1994,IF(H1994=H1993,INDIRECT("JournalEntry!"&amp;JournalEntry!D$2214&amp;I1993+1&amp;JournalEntry!L$2214),INDIRECT("JournalEntry!"&amp;JournalEntry!C$2214)),2,FALSE),"")</f>
        <v/>
      </c>
      <c r="J1994" s="191" t="str">
        <f t="shared" ca="1" si="224"/>
        <v/>
      </c>
    </row>
    <row r="1995" spans="1:10">
      <c r="A1995" s="205" t="str">
        <f t="shared" ca="1" si="218"/>
        <v/>
      </c>
      <c r="B1995" s="203" t="str">
        <f t="shared" ca="1" si="219"/>
        <v/>
      </c>
      <c r="C1995" s="192" t="str">
        <f t="shared" ca="1" si="220"/>
        <v/>
      </c>
      <c r="D1995" s="192" t="str">
        <f t="shared" ca="1" si="221"/>
        <v/>
      </c>
      <c r="E1995" s="192" t="str">
        <f t="shared" ca="1" si="222"/>
        <v/>
      </c>
      <c r="F1995" s="193" t="str">
        <f t="shared" ca="1" si="223"/>
        <v/>
      </c>
      <c r="G1995" s="80" t="str">
        <f ca="1">IFERROR(IF(AND(ABS(SUMIFS(D$2:D1995,J$2:J1995,J1995)-SUMIFS(E$2:E1995,J$2:J1995,J1995)+VLOOKUP(J1995,Master!B$1:F$101,5,FALSE))&gt;1000,CD&lt;&gt;PD),"XXXXX",IFERROR(SUMIFS(D$2:D1995,J$2:J1995,J1995)-SUMIFS(E$2:E1995,J$2:J1995,J1995)+VLOOKUP(J1995,Master!B$1:F$101,5,FALSE),IF(H1995&gt;EOF,"","Balance"))),IF(H1995&gt;EOF,"","Balance"))</f>
        <v/>
      </c>
      <c r="H1995" s="265" t="str">
        <f ca="1">IFERROR(IF(COUNTIF(H$2:H1994,H1994)&gt;VLOOKUP(H1994,LC,2,FALSE),H1994+1,H1994),"")</f>
        <v/>
      </c>
      <c r="I1995" s="265" t="str">
        <f ca="1">IFERROR(VLOOKUP(H1995,IF(H1995=H1994,INDIRECT("JournalEntry!"&amp;JournalEntry!D$2214&amp;I1994+1&amp;JournalEntry!L$2214),INDIRECT("JournalEntry!"&amp;JournalEntry!C$2214)),2,FALSE),"")</f>
        <v/>
      </c>
      <c r="J1995" s="191" t="str">
        <f t="shared" ca="1" si="224"/>
        <v/>
      </c>
    </row>
    <row r="1996" spans="1:10">
      <c r="A1996" s="205" t="str">
        <f t="shared" ca="1" si="218"/>
        <v/>
      </c>
      <c r="B1996" s="203" t="str">
        <f t="shared" ca="1" si="219"/>
        <v/>
      </c>
      <c r="C1996" s="192" t="str">
        <f t="shared" ca="1" si="220"/>
        <v/>
      </c>
      <c r="D1996" s="192" t="str">
        <f t="shared" ca="1" si="221"/>
        <v/>
      </c>
      <c r="E1996" s="192" t="str">
        <f t="shared" ca="1" si="222"/>
        <v/>
      </c>
      <c r="F1996" s="193" t="str">
        <f t="shared" ca="1" si="223"/>
        <v/>
      </c>
      <c r="G1996" s="80" t="str">
        <f ca="1">IFERROR(IF(AND(ABS(SUMIFS(D$2:D1996,J$2:J1996,J1996)-SUMIFS(E$2:E1996,J$2:J1996,J1996)+VLOOKUP(J1996,Master!B$1:F$101,5,FALSE))&gt;1000,CD&lt;&gt;PD),"XXXXX",IFERROR(SUMIFS(D$2:D1996,J$2:J1996,J1996)-SUMIFS(E$2:E1996,J$2:J1996,J1996)+VLOOKUP(J1996,Master!B$1:F$101,5,FALSE),IF(H1996&gt;EOF,"","Balance"))),IF(H1996&gt;EOF,"","Balance"))</f>
        <v/>
      </c>
      <c r="H1996" s="265" t="str">
        <f ca="1">IFERROR(IF(COUNTIF(H$2:H1995,H1995)&gt;VLOOKUP(H1995,LC,2,FALSE),H1995+1,H1995),"")</f>
        <v/>
      </c>
      <c r="I1996" s="265" t="str">
        <f ca="1">IFERROR(VLOOKUP(H1996,IF(H1996=H1995,INDIRECT("JournalEntry!"&amp;JournalEntry!D$2214&amp;I1995+1&amp;JournalEntry!L$2214),INDIRECT("JournalEntry!"&amp;JournalEntry!C$2214)),2,FALSE),"")</f>
        <v/>
      </c>
      <c r="J1996" s="191" t="str">
        <f t="shared" ca="1" si="224"/>
        <v/>
      </c>
    </row>
    <row r="1997" spans="1:10">
      <c r="A1997" s="205" t="str">
        <f t="shared" ca="1" si="218"/>
        <v/>
      </c>
      <c r="B1997" s="203" t="str">
        <f t="shared" ca="1" si="219"/>
        <v/>
      </c>
      <c r="C1997" s="192" t="str">
        <f t="shared" ca="1" si="220"/>
        <v/>
      </c>
      <c r="D1997" s="192" t="str">
        <f t="shared" ca="1" si="221"/>
        <v/>
      </c>
      <c r="E1997" s="192" t="str">
        <f t="shared" ca="1" si="222"/>
        <v/>
      </c>
      <c r="F1997" s="193" t="str">
        <f t="shared" ca="1" si="223"/>
        <v/>
      </c>
      <c r="G1997" s="80" t="str">
        <f ca="1">IFERROR(IF(AND(ABS(SUMIFS(D$2:D1997,J$2:J1997,J1997)-SUMIFS(E$2:E1997,J$2:J1997,J1997)+VLOOKUP(J1997,Master!B$1:F$101,5,FALSE))&gt;1000,CD&lt;&gt;PD),"XXXXX",IFERROR(SUMIFS(D$2:D1997,J$2:J1997,J1997)-SUMIFS(E$2:E1997,J$2:J1997,J1997)+VLOOKUP(J1997,Master!B$1:F$101,5,FALSE),IF(H1997&gt;EOF,"","Balance"))),IF(H1997&gt;EOF,"","Balance"))</f>
        <v/>
      </c>
      <c r="H1997" s="265" t="str">
        <f ca="1">IFERROR(IF(COUNTIF(H$2:H1996,H1996)&gt;VLOOKUP(H1996,LC,2,FALSE),H1996+1,H1996),"")</f>
        <v/>
      </c>
      <c r="I1997" s="265" t="str">
        <f ca="1">IFERROR(VLOOKUP(H1997,IF(H1997=H1996,INDIRECT("JournalEntry!"&amp;JournalEntry!D$2214&amp;I1996+1&amp;JournalEntry!L$2214),INDIRECT("JournalEntry!"&amp;JournalEntry!C$2214)),2,FALSE),"")</f>
        <v/>
      </c>
      <c r="J1997" s="191" t="str">
        <f t="shared" ca="1" si="224"/>
        <v/>
      </c>
    </row>
    <row r="1998" spans="1:10">
      <c r="A1998" s="205" t="str">
        <f t="shared" ca="1" si="218"/>
        <v/>
      </c>
      <c r="B1998" s="203" t="str">
        <f t="shared" ca="1" si="219"/>
        <v/>
      </c>
      <c r="C1998" s="192" t="str">
        <f t="shared" ca="1" si="220"/>
        <v/>
      </c>
      <c r="D1998" s="192" t="str">
        <f t="shared" ca="1" si="221"/>
        <v/>
      </c>
      <c r="E1998" s="192" t="str">
        <f t="shared" ca="1" si="222"/>
        <v/>
      </c>
      <c r="F1998" s="193" t="str">
        <f t="shared" ca="1" si="223"/>
        <v/>
      </c>
      <c r="G1998" s="80" t="str">
        <f ca="1">IFERROR(IF(AND(ABS(SUMIFS(D$2:D1998,J$2:J1998,J1998)-SUMIFS(E$2:E1998,J$2:J1998,J1998)+VLOOKUP(J1998,Master!B$1:F$101,5,FALSE))&gt;1000,CD&lt;&gt;PD),"XXXXX",IFERROR(SUMIFS(D$2:D1998,J$2:J1998,J1998)-SUMIFS(E$2:E1998,J$2:J1998,J1998)+VLOOKUP(J1998,Master!B$1:F$101,5,FALSE),IF(H1998&gt;EOF,"","Balance"))),IF(H1998&gt;EOF,"","Balance"))</f>
        <v/>
      </c>
      <c r="H1998" s="265" t="str">
        <f ca="1">IFERROR(IF(COUNTIF(H$2:H1997,H1997)&gt;VLOOKUP(H1997,LC,2,FALSE),H1997+1,H1997),"")</f>
        <v/>
      </c>
      <c r="I1998" s="265" t="str">
        <f ca="1">IFERROR(VLOOKUP(H1998,IF(H1998=H1997,INDIRECT("JournalEntry!"&amp;JournalEntry!D$2214&amp;I1997+1&amp;JournalEntry!L$2214),INDIRECT("JournalEntry!"&amp;JournalEntry!C$2214)),2,FALSE),"")</f>
        <v/>
      </c>
      <c r="J1998" s="191" t="str">
        <f t="shared" ca="1" si="224"/>
        <v/>
      </c>
    </row>
    <row r="1999" spans="1:10">
      <c r="A1999" s="205" t="str">
        <f t="shared" ca="1" si="218"/>
        <v/>
      </c>
      <c r="B1999" s="203" t="str">
        <f t="shared" ca="1" si="219"/>
        <v/>
      </c>
      <c r="C1999" s="192" t="str">
        <f t="shared" ca="1" si="220"/>
        <v/>
      </c>
      <c r="D1999" s="192" t="str">
        <f t="shared" ca="1" si="221"/>
        <v/>
      </c>
      <c r="E1999" s="192" t="str">
        <f t="shared" ca="1" si="222"/>
        <v/>
      </c>
      <c r="F1999" s="193" t="str">
        <f t="shared" ca="1" si="223"/>
        <v/>
      </c>
      <c r="G1999" s="80" t="str">
        <f ca="1">IFERROR(IF(AND(ABS(SUMIFS(D$2:D1999,J$2:J1999,J1999)-SUMIFS(E$2:E1999,J$2:J1999,J1999)+VLOOKUP(J1999,Master!B$1:F$101,5,FALSE))&gt;1000,CD&lt;&gt;PD),"XXXXX",IFERROR(SUMIFS(D$2:D1999,J$2:J1999,J1999)-SUMIFS(E$2:E1999,J$2:J1999,J1999)+VLOOKUP(J1999,Master!B$1:F$101,5,FALSE),IF(H1999&gt;EOF,"","Balance"))),IF(H1999&gt;EOF,"","Balance"))</f>
        <v/>
      </c>
      <c r="H1999" s="265" t="str">
        <f ca="1">IFERROR(IF(COUNTIF(H$2:H1998,H1998)&gt;VLOOKUP(H1998,LC,2,FALSE),H1998+1,H1998),"")</f>
        <v/>
      </c>
      <c r="I1999" s="265" t="str">
        <f ca="1">IFERROR(VLOOKUP(H1999,IF(H1999=H1998,INDIRECT("JournalEntry!"&amp;JournalEntry!D$2214&amp;I1998+1&amp;JournalEntry!L$2214),INDIRECT("JournalEntry!"&amp;JournalEntry!C$2214)),2,FALSE),"")</f>
        <v/>
      </c>
      <c r="J1999" s="191" t="str">
        <f t="shared" ca="1" si="224"/>
        <v/>
      </c>
    </row>
    <row r="2000" spans="1:10">
      <c r="A2000" s="205" t="str">
        <f t="shared" ca="1" si="218"/>
        <v/>
      </c>
      <c r="B2000" s="203" t="str">
        <f t="shared" ca="1" si="219"/>
        <v/>
      </c>
      <c r="C2000" s="192" t="str">
        <f t="shared" ca="1" si="220"/>
        <v/>
      </c>
      <c r="D2000" s="192" t="str">
        <f t="shared" ca="1" si="221"/>
        <v/>
      </c>
      <c r="E2000" s="192" t="str">
        <f t="shared" ca="1" si="222"/>
        <v/>
      </c>
      <c r="F2000" s="193" t="str">
        <f t="shared" ca="1" si="223"/>
        <v/>
      </c>
      <c r="G2000" s="80" t="str">
        <f ca="1">IFERROR(IF(AND(ABS(SUMIFS(D$2:D2000,J$2:J2000,J2000)-SUMIFS(E$2:E2000,J$2:J2000,J2000)+VLOOKUP(J2000,Master!B$1:F$101,5,FALSE))&gt;1000,CD&lt;&gt;PD),"XXXXX",IFERROR(SUMIFS(D$2:D2000,J$2:J2000,J2000)-SUMIFS(E$2:E2000,J$2:J2000,J2000)+VLOOKUP(J2000,Master!B$1:F$101,5,FALSE),IF(H2000&gt;EOF,"","Balance"))),IF(H2000&gt;EOF,"","Balance"))</f>
        <v/>
      </c>
      <c r="H2000" s="265" t="str">
        <f ca="1">IFERROR(IF(COUNTIF(H$2:H1999,H1999)&gt;VLOOKUP(H1999,LC,2,FALSE),H1999+1,H1999),"")</f>
        <v/>
      </c>
      <c r="I2000" s="265" t="str">
        <f ca="1">IFERROR(VLOOKUP(H2000,IF(H2000=H1999,INDIRECT("JournalEntry!"&amp;JournalEntry!D$2214&amp;I1999+1&amp;JournalEntry!L$2214),INDIRECT("JournalEntry!"&amp;JournalEntry!C$2214)),2,FALSE),"")</f>
        <v/>
      </c>
      <c r="J2000" s="191" t="str">
        <f t="shared" ca="1" si="224"/>
        <v/>
      </c>
    </row>
    <row r="2001" spans="1:10">
      <c r="A2001" s="205" t="str">
        <f t="shared" ca="1" si="218"/>
        <v/>
      </c>
      <c r="B2001" s="203" t="str">
        <f t="shared" ca="1" si="219"/>
        <v/>
      </c>
      <c r="C2001" s="192" t="str">
        <f t="shared" ca="1" si="220"/>
        <v/>
      </c>
      <c r="D2001" s="192" t="str">
        <f t="shared" ca="1" si="221"/>
        <v/>
      </c>
      <c r="E2001" s="192" t="str">
        <f t="shared" ca="1" si="222"/>
        <v/>
      </c>
      <c r="F2001" s="193" t="str">
        <f t="shared" ca="1" si="223"/>
        <v/>
      </c>
      <c r="G2001" s="80" t="str">
        <f ca="1">IFERROR(IF(AND(ABS(SUMIFS(D$2:D2001,J$2:J2001,J2001)-SUMIFS(E$2:E2001,J$2:J2001,J2001)+VLOOKUP(J2001,Master!B$1:F$101,5,FALSE))&gt;1000,CD&lt;&gt;PD),"XXXXX",IFERROR(SUMIFS(D$2:D2001,J$2:J2001,J2001)-SUMIFS(E$2:E2001,J$2:J2001,J2001)+VLOOKUP(J2001,Master!B$1:F$101,5,FALSE),IF(H2001&gt;EOF,"","Balance"))),IF(H2001&gt;EOF,"","Balance"))</f>
        <v/>
      </c>
      <c r="H2001" s="265" t="str">
        <f ca="1">IFERROR(IF(COUNTIF(H$2:H2000,H2000)&gt;VLOOKUP(H2000,LC,2,FALSE),H2000+1,H2000),"")</f>
        <v/>
      </c>
      <c r="I2001" s="265" t="str">
        <f ca="1">IFERROR(VLOOKUP(H2001,IF(H2001=H2000,INDIRECT("JournalEntry!"&amp;JournalEntry!D$2214&amp;I2000+1&amp;JournalEntry!L$2214),INDIRECT("JournalEntry!"&amp;JournalEntry!C$2214)),2,FALSE),"")</f>
        <v/>
      </c>
      <c r="J2001" s="191" t="str">
        <f t="shared" ca="1" si="224"/>
        <v/>
      </c>
    </row>
    <row r="2002" spans="1:10">
      <c r="A2002" s="205" t="str">
        <f t="shared" ca="1" si="218"/>
        <v/>
      </c>
      <c r="B2002" s="203" t="str">
        <f t="shared" ca="1" si="219"/>
        <v/>
      </c>
      <c r="C2002" s="192" t="str">
        <f t="shared" ca="1" si="220"/>
        <v/>
      </c>
      <c r="D2002" s="192" t="str">
        <f t="shared" ca="1" si="221"/>
        <v/>
      </c>
      <c r="E2002" s="192" t="str">
        <f t="shared" ca="1" si="222"/>
        <v/>
      </c>
      <c r="F2002" s="193" t="str">
        <f t="shared" ca="1" si="223"/>
        <v/>
      </c>
      <c r="G2002" s="80" t="str">
        <f ca="1">IFERROR(IF(AND(ABS(SUMIFS(D$2:D2002,J$2:J2002,J2002)-SUMIFS(E$2:E2002,J$2:J2002,J2002)+VLOOKUP(J2002,Master!B$1:F$101,5,FALSE))&gt;1000,CD&lt;&gt;PD),"XXXXX",IFERROR(SUMIFS(D$2:D2002,J$2:J2002,J2002)-SUMIFS(E$2:E2002,J$2:J2002,J2002)+VLOOKUP(J2002,Master!B$1:F$101,5,FALSE),IF(H2002&gt;EOF,"","Balance"))),IF(H2002&gt;EOF,"","Balance"))</f>
        <v/>
      </c>
      <c r="H2002" s="265" t="str">
        <f ca="1">IFERROR(IF(COUNTIF(H$2:H2001,H2001)&gt;VLOOKUP(H2001,LC,2,FALSE),H2001+1,H2001),"")</f>
        <v/>
      </c>
      <c r="I2002" s="265" t="str">
        <f ca="1">IFERROR(VLOOKUP(H2002,IF(H2002=H2001,INDIRECT("JournalEntry!"&amp;JournalEntry!D$2214&amp;I2001+1&amp;JournalEntry!L$2214),INDIRECT("JournalEntry!"&amp;JournalEntry!C$2214)),2,FALSE),"")</f>
        <v/>
      </c>
      <c r="J2002" s="191" t="str">
        <f t="shared" ca="1" si="224"/>
        <v/>
      </c>
    </row>
    <row r="2003" spans="1:10">
      <c r="A2003" s="205" t="str">
        <f t="shared" ca="1" si="218"/>
        <v/>
      </c>
      <c r="B2003" s="203" t="str">
        <f t="shared" ca="1" si="219"/>
        <v/>
      </c>
      <c r="C2003" s="192" t="str">
        <f t="shared" ca="1" si="220"/>
        <v/>
      </c>
      <c r="D2003" s="192" t="str">
        <f t="shared" ca="1" si="221"/>
        <v/>
      </c>
      <c r="E2003" s="192" t="str">
        <f t="shared" ca="1" si="222"/>
        <v/>
      </c>
      <c r="F2003" s="193" t="str">
        <f t="shared" ca="1" si="223"/>
        <v/>
      </c>
      <c r="G2003" s="80" t="str">
        <f ca="1">IFERROR(IF(AND(ABS(SUMIFS(D$2:D2003,J$2:J2003,J2003)-SUMIFS(E$2:E2003,J$2:J2003,J2003)+VLOOKUP(J2003,Master!B$1:F$101,5,FALSE))&gt;1000,CD&lt;&gt;PD),"XXXXX",IFERROR(SUMIFS(D$2:D2003,J$2:J2003,J2003)-SUMIFS(E$2:E2003,J$2:J2003,J2003)+VLOOKUP(J2003,Master!B$1:F$101,5,FALSE),IF(H2003&gt;EOF,"","Balance"))),IF(H2003&gt;EOF,"","Balance"))</f>
        <v/>
      </c>
      <c r="H2003" s="265" t="str">
        <f ca="1">IFERROR(IF(COUNTIF(H$2:H2002,H2002)&gt;VLOOKUP(H2002,LC,2,FALSE),H2002+1,H2002),"")</f>
        <v/>
      </c>
      <c r="I2003" s="265" t="str">
        <f ca="1">IFERROR(VLOOKUP(H2003,IF(H2003=H2002,INDIRECT("JournalEntry!"&amp;JournalEntry!D$2214&amp;I2002+1&amp;JournalEntry!L$2214),INDIRECT("JournalEntry!"&amp;JournalEntry!C$2214)),2,FALSE),"")</f>
        <v/>
      </c>
      <c r="J2003" s="191" t="str">
        <f t="shared" ca="1" si="224"/>
        <v/>
      </c>
    </row>
    <row r="2004" spans="1:10">
      <c r="A2004" s="205" t="str">
        <f t="shared" ca="1" si="218"/>
        <v/>
      </c>
      <c r="B2004" s="203" t="str">
        <f t="shared" ca="1" si="219"/>
        <v/>
      </c>
      <c r="C2004" s="192" t="str">
        <f t="shared" ca="1" si="220"/>
        <v/>
      </c>
      <c r="D2004" s="192" t="str">
        <f t="shared" ca="1" si="221"/>
        <v/>
      </c>
      <c r="E2004" s="192" t="str">
        <f t="shared" ca="1" si="222"/>
        <v/>
      </c>
      <c r="F2004" s="193" t="str">
        <f t="shared" ca="1" si="223"/>
        <v/>
      </c>
      <c r="G2004" s="80" t="str">
        <f ca="1">IFERROR(IF(AND(ABS(SUMIFS(D$2:D2004,J$2:J2004,J2004)-SUMIFS(E$2:E2004,J$2:J2004,J2004)+VLOOKUP(J2004,Master!B$1:F$101,5,FALSE))&gt;1000,CD&lt;&gt;PD),"XXXXX",IFERROR(SUMIFS(D$2:D2004,J$2:J2004,J2004)-SUMIFS(E$2:E2004,J$2:J2004,J2004)+VLOOKUP(J2004,Master!B$1:F$101,5,FALSE),IF(H2004&gt;EOF,"","Balance"))),IF(H2004&gt;EOF,"","Balance"))</f>
        <v/>
      </c>
      <c r="H2004" s="265" t="str">
        <f ca="1">IFERROR(IF(COUNTIF(H$2:H2003,H2003)&gt;VLOOKUP(H2003,LC,2,FALSE),H2003+1,H2003),"")</f>
        <v/>
      </c>
      <c r="I2004" s="265" t="str">
        <f ca="1">IFERROR(VLOOKUP(H2004,IF(H2004=H2003,INDIRECT("JournalEntry!"&amp;JournalEntry!D$2214&amp;I2003+1&amp;JournalEntry!L$2214),INDIRECT("JournalEntry!"&amp;JournalEntry!C$2214)),2,FALSE),"")</f>
        <v/>
      </c>
      <c r="J2004" s="191" t="str">
        <f t="shared" ca="1" si="224"/>
        <v/>
      </c>
    </row>
    <row r="2005" spans="1:10">
      <c r="A2005" s="205" t="str">
        <f t="shared" ca="1" si="218"/>
        <v/>
      </c>
      <c r="B2005" s="203" t="str">
        <f t="shared" ca="1" si="219"/>
        <v/>
      </c>
      <c r="C2005" s="192" t="str">
        <f t="shared" ca="1" si="220"/>
        <v/>
      </c>
      <c r="D2005" s="192" t="str">
        <f t="shared" ca="1" si="221"/>
        <v/>
      </c>
      <c r="E2005" s="192" t="str">
        <f t="shared" ca="1" si="222"/>
        <v/>
      </c>
      <c r="F2005" s="193" t="str">
        <f t="shared" ca="1" si="223"/>
        <v/>
      </c>
      <c r="G2005" s="80" t="str">
        <f ca="1">IFERROR(IF(AND(ABS(SUMIFS(D$2:D2005,J$2:J2005,J2005)-SUMIFS(E$2:E2005,J$2:J2005,J2005)+VLOOKUP(J2005,Master!B$1:F$101,5,FALSE))&gt;1000,CD&lt;&gt;PD),"XXXXX",IFERROR(SUMIFS(D$2:D2005,J$2:J2005,J2005)-SUMIFS(E$2:E2005,J$2:J2005,J2005)+VLOOKUP(J2005,Master!B$1:F$101,5,FALSE),IF(H2005&gt;EOF,"","Balance"))),IF(H2005&gt;EOF,"","Balance"))</f>
        <v/>
      </c>
      <c r="H2005" s="265" t="str">
        <f ca="1">IFERROR(IF(COUNTIF(H$2:H2004,H2004)&gt;VLOOKUP(H2004,LC,2,FALSE),H2004+1,H2004),"")</f>
        <v/>
      </c>
      <c r="I2005" s="265" t="str">
        <f ca="1">IFERROR(VLOOKUP(H2005,IF(H2005=H2004,INDIRECT("JournalEntry!"&amp;JournalEntry!D$2214&amp;I2004+1&amp;JournalEntry!L$2214),INDIRECT("JournalEntry!"&amp;JournalEntry!C$2214)),2,FALSE),"")</f>
        <v/>
      </c>
      <c r="J2005" s="191" t="str">
        <f t="shared" ca="1" si="224"/>
        <v/>
      </c>
    </row>
    <row r="2006" spans="1:10">
      <c r="A2006" s="205" t="str">
        <f t="shared" ca="1" si="218"/>
        <v/>
      </c>
      <c r="B2006" s="203" t="str">
        <f t="shared" ca="1" si="219"/>
        <v/>
      </c>
      <c r="C2006" s="192" t="str">
        <f t="shared" ca="1" si="220"/>
        <v/>
      </c>
      <c r="D2006" s="192" t="str">
        <f t="shared" ca="1" si="221"/>
        <v/>
      </c>
      <c r="E2006" s="192" t="str">
        <f t="shared" ca="1" si="222"/>
        <v/>
      </c>
      <c r="F2006" s="193" t="str">
        <f t="shared" ca="1" si="223"/>
        <v/>
      </c>
      <c r="G2006" s="80" t="str">
        <f ca="1">IFERROR(IF(AND(ABS(SUMIFS(D$2:D2006,J$2:J2006,J2006)-SUMIFS(E$2:E2006,J$2:J2006,J2006)+VLOOKUP(J2006,Master!B$1:F$101,5,FALSE))&gt;1000,CD&lt;&gt;PD),"XXXXX",IFERROR(SUMIFS(D$2:D2006,J$2:J2006,J2006)-SUMIFS(E$2:E2006,J$2:J2006,J2006)+VLOOKUP(J2006,Master!B$1:F$101,5,FALSE),IF(H2006&gt;EOF,"","Balance"))),IF(H2006&gt;EOF,"","Balance"))</f>
        <v/>
      </c>
      <c r="H2006" s="265" t="str">
        <f ca="1">IFERROR(IF(COUNTIF(H$2:H2005,H2005)&gt;VLOOKUP(H2005,LC,2,FALSE),H2005+1,H2005),"")</f>
        <v/>
      </c>
      <c r="I2006" s="265" t="str">
        <f ca="1">IFERROR(VLOOKUP(H2006,IF(H2006=H2005,INDIRECT("JournalEntry!"&amp;JournalEntry!D$2214&amp;I2005+1&amp;JournalEntry!L$2214),INDIRECT("JournalEntry!"&amp;JournalEntry!C$2214)),2,FALSE),"")</f>
        <v/>
      </c>
      <c r="J2006" s="191" t="str">
        <f t="shared" ca="1" si="224"/>
        <v/>
      </c>
    </row>
    <row r="2007" spans="1:10">
      <c r="A2007" s="205" t="str">
        <f t="shared" ca="1" si="218"/>
        <v/>
      </c>
      <c r="B2007" s="203" t="str">
        <f t="shared" ca="1" si="219"/>
        <v/>
      </c>
      <c r="C2007" s="192" t="str">
        <f t="shared" ca="1" si="220"/>
        <v/>
      </c>
      <c r="D2007" s="192" t="str">
        <f t="shared" ca="1" si="221"/>
        <v/>
      </c>
      <c r="E2007" s="192" t="str">
        <f t="shared" ca="1" si="222"/>
        <v/>
      </c>
      <c r="F2007" s="193" t="str">
        <f t="shared" ca="1" si="223"/>
        <v/>
      </c>
      <c r="G2007" s="80" t="str">
        <f ca="1">IFERROR(IF(AND(ABS(SUMIFS(D$2:D2007,J$2:J2007,J2007)-SUMIFS(E$2:E2007,J$2:J2007,J2007)+VLOOKUP(J2007,Master!B$1:F$101,5,FALSE))&gt;1000,CD&lt;&gt;PD),"XXXXX",IFERROR(SUMIFS(D$2:D2007,J$2:J2007,J2007)-SUMIFS(E$2:E2007,J$2:J2007,J2007)+VLOOKUP(J2007,Master!B$1:F$101,5,FALSE),IF(H2007&gt;EOF,"","Balance"))),IF(H2007&gt;EOF,"","Balance"))</f>
        <v/>
      </c>
      <c r="H2007" s="265" t="str">
        <f ca="1">IFERROR(IF(COUNTIF(H$2:H2006,H2006)&gt;VLOOKUP(H2006,LC,2,FALSE),H2006+1,H2006),"")</f>
        <v/>
      </c>
      <c r="I2007" s="265" t="str">
        <f ca="1">IFERROR(VLOOKUP(H2007,IF(H2007=H2006,INDIRECT("JournalEntry!"&amp;JournalEntry!D$2214&amp;I2006+1&amp;JournalEntry!L$2214),INDIRECT("JournalEntry!"&amp;JournalEntry!C$2214)),2,FALSE),"")</f>
        <v/>
      </c>
      <c r="J2007" s="191" t="str">
        <f t="shared" ca="1" si="224"/>
        <v/>
      </c>
    </row>
    <row r="2008" spans="1:10">
      <c r="A2008" s="205" t="str">
        <f t="shared" ca="1" si="218"/>
        <v/>
      </c>
      <c r="B2008" s="203" t="str">
        <f t="shared" ca="1" si="219"/>
        <v/>
      </c>
      <c r="C2008" s="192" t="str">
        <f t="shared" ca="1" si="220"/>
        <v/>
      </c>
      <c r="D2008" s="192" t="str">
        <f t="shared" ca="1" si="221"/>
        <v/>
      </c>
      <c r="E2008" s="192" t="str">
        <f t="shared" ca="1" si="222"/>
        <v/>
      </c>
      <c r="F2008" s="193" t="str">
        <f t="shared" ca="1" si="223"/>
        <v/>
      </c>
      <c r="G2008" s="80" t="str">
        <f ca="1">IFERROR(IF(AND(ABS(SUMIFS(D$2:D2008,J$2:J2008,J2008)-SUMIFS(E$2:E2008,J$2:J2008,J2008)+VLOOKUP(J2008,Master!B$1:F$101,5,FALSE))&gt;1000,CD&lt;&gt;PD),"XXXXX",IFERROR(SUMIFS(D$2:D2008,J$2:J2008,J2008)-SUMIFS(E$2:E2008,J$2:J2008,J2008)+VLOOKUP(J2008,Master!B$1:F$101,5,FALSE),IF(H2008&gt;EOF,"","Balance"))),IF(H2008&gt;EOF,"","Balance"))</f>
        <v/>
      </c>
      <c r="H2008" s="265" t="str">
        <f ca="1">IFERROR(IF(COUNTIF(H$2:H2007,H2007)&gt;VLOOKUP(H2007,LC,2,FALSE),H2007+1,H2007),"")</f>
        <v/>
      </c>
      <c r="I2008" s="265" t="str">
        <f ca="1">IFERROR(VLOOKUP(H2008,IF(H2008=H2007,INDIRECT("JournalEntry!"&amp;JournalEntry!D$2214&amp;I2007+1&amp;JournalEntry!L$2214),INDIRECT("JournalEntry!"&amp;JournalEntry!C$2214)),2,FALSE),"")</f>
        <v/>
      </c>
      <c r="J2008" s="191" t="str">
        <f t="shared" ca="1" si="224"/>
        <v/>
      </c>
    </row>
    <row r="2009" spans="1:10">
      <c r="A2009" s="205" t="str">
        <f t="shared" ref="A2009:A2072" ca="1" si="225">IFERROR(INDIRECT("JournalEntry!a"&amp;I2009),IF(H2009&gt;EOF,"","JNL No"))</f>
        <v/>
      </c>
      <c r="B2009" s="203" t="str">
        <f t="shared" ref="B2009:B2072" ca="1" si="226">IFERROR(INDIRECT("JournalEntry!j"&amp;I2009),IF(H2009&gt;EOF,"","Date"))</f>
        <v/>
      </c>
      <c r="C2009" s="192" t="str">
        <f t="shared" ref="C2009:C2072" ca="1" si="227">IFERROR(INDIRECT("JournalEntry!k"&amp;I2009),IF(H2009&gt;EOF,"","Particulars of "&amp; VLOOKUP(H2009+1,LR,3,FALSE)))</f>
        <v/>
      </c>
      <c r="D2009" s="192" t="str">
        <f t="shared" ref="D2009:D2072" ca="1" si="228">IFERROR(INDIRECT("JournalEntry!d"&amp;I2009),IF(H2009&gt;EOF,"","Dr"))</f>
        <v/>
      </c>
      <c r="E2009" s="192" t="str">
        <f t="shared" ref="E2009:E2072" ca="1" si="229">IFERROR(INDIRECT("JournalEntry!e"&amp;I2009),IF(H2009&gt;EOF,"","Cr"))</f>
        <v/>
      </c>
      <c r="F2009" s="193" t="str">
        <f t="shared" ref="F2009:F2072" ca="1" si="230">IFERROR(INDIRECT("JournalEntry!f"&amp;I2009),IF(H2009&gt;EOF,"","Narration"))</f>
        <v/>
      </c>
      <c r="G2009" s="80" t="str">
        <f ca="1">IFERROR(IF(AND(ABS(SUMIFS(D$2:D2009,J$2:J2009,J2009)-SUMIFS(E$2:E2009,J$2:J2009,J2009)+VLOOKUP(J2009,Master!B$1:F$101,5,FALSE))&gt;1000,CD&lt;&gt;PD),"XXXXX",IFERROR(SUMIFS(D$2:D2009,J$2:J2009,J2009)-SUMIFS(E$2:E2009,J$2:J2009,J2009)+VLOOKUP(J2009,Master!B$1:F$101,5,FALSE),IF(H2009&gt;EOF,"","Balance"))),IF(H2009&gt;EOF,"","Balance"))</f>
        <v/>
      </c>
      <c r="H2009" s="265" t="str">
        <f ca="1">IFERROR(IF(COUNTIF(H$2:H2008,H2008)&gt;VLOOKUP(H2008,LC,2,FALSE),H2008+1,H2008),"")</f>
        <v/>
      </c>
      <c r="I2009" s="265" t="str">
        <f ca="1">IFERROR(VLOOKUP(H2009,IF(H2009=H2008,INDIRECT("JournalEntry!"&amp;JournalEntry!D$2214&amp;I2008+1&amp;JournalEntry!L$2214),INDIRECT("JournalEntry!"&amp;JournalEntry!C$2214)),2,FALSE),"")</f>
        <v/>
      </c>
      <c r="J2009" s="191" t="str">
        <f t="shared" ca="1" si="224"/>
        <v/>
      </c>
    </row>
    <row r="2010" spans="1:10">
      <c r="A2010" s="205" t="str">
        <f t="shared" ca="1" si="225"/>
        <v/>
      </c>
      <c r="B2010" s="203" t="str">
        <f t="shared" ca="1" si="226"/>
        <v/>
      </c>
      <c r="C2010" s="192" t="str">
        <f t="shared" ca="1" si="227"/>
        <v/>
      </c>
      <c r="D2010" s="192" t="str">
        <f t="shared" ca="1" si="228"/>
        <v/>
      </c>
      <c r="E2010" s="192" t="str">
        <f t="shared" ca="1" si="229"/>
        <v/>
      </c>
      <c r="F2010" s="193" t="str">
        <f t="shared" ca="1" si="230"/>
        <v/>
      </c>
      <c r="G2010" s="80" t="str">
        <f ca="1">IFERROR(IF(AND(ABS(SUMIFS(D$2:D2010,J$2:J2010,J2010)-SUMIFS(E$2:E2010,J$2:J2010,J2010)+VLOOKUP(J2010,Master!B$1:F$101,5,FALSE))&gt;1000,CD&lt;&gt;PD),"XXXXX",IFERROR(SUMIFS(D$2:D2010,J$2:J2010,J2010)-SUMIFS(E$2:E2010,J$2:J2010,J2010)+VLOOKUP(J2010,Master!B$1:F$101,5,FALSE),IF(H2010&gt;EOF,"","Balance"))),IF(H2010&gt;EOF,"","Balance"))</f>
        <v/>
      </c>
      <c r="H2010" s="265" t="str">
        <f ca="1">IFERROR(IF(COUNTIF(H$2:H2009,H2009)&gt;VLOOKUP(H2009,LC,2,FALSE),H2009+1,H2009),"")</f>
        <v/>
      </c>
      <c r="I2010" s="265" t="str">
        <f ca="1">IFERROR(VLOOKUP(H2010,IF(H2010=H2009,INDIRECT("JournalEntry!"&amp;JournalEntry!D$2214&amp;I2009+1&amp;JournalEntry!L$2214),INDIRECT("JournalEntry!"&amp;JournalEntry!C$2214)),2,FALSE),"")</f>
        <v/>
      </c>
      <c r="J2010" s="191" t="str">
        <f t="shared" ca="1" si="224"/>
        <v/>
      </c>
    </row>
    <row r="2011" spans="1:10">
      <c r="A2011" s="205" t="str">
        <f t="shared" ca="1" si="225"/>
        <v/>
      </c>
      <c r="B2011" s="203" t="str">
        <f t="shared" ca="1" si="226"/>
        <v/>
      </c>
      <c r="C2011" s="192" t="str">
        <f t="shared" ca="1" si="227"/>
        <v/>
      </c>
      <c r="D2011" s="192" t="str">
        <f t="shared" ca="1" si="228"/>
        <v/>
      </c>
      <c r="E2011" s="192" t="str">
        <f t="shared" ca="1" si="229"/>
        <v/>
      </c>
      <c r="F2011" s="193" t="str">
        <f t="shared" ca="1" si="230"/>
        <v/>
      </c>
      <c r="G2011" s="80" t="str">
        <f ca="1">IFERROR(IF(AND(ABS(SUMIFS(D$2:D2011,J$2:J2011,J2011)-SUMIFS(E$2:E2011,J$2:J2011,J2011)+VLOOKUP(J2011,Master!B$1:F$101,5,FALSE))&gt;1000,CD&lt;&gt;PD),"XXXXX",IFERROR(SUMIFS(D$2:D2011,J$2:J2011,J2011)-SUMIFS(E$2:E2011,J$2:J2011,J2011)+VLOOKUP(J2011,Master!B$1:F$101,5,FALSE),IF(H2011&gt;EOF,"","Balance"))),IF(H2011&gt;EOF,"","Balance"))</f>
        <v/>
      </c>
      <c r="H2011" s="265" t="str">
        <f ca="1">IFERROR(IF(COUNTIF(H$2:H2010,H2010)&gt;VLOOKUP(H2010,LC,2,FALSE),H2010+1,H2010),"")</f>
        <v/>
      </c>
      <c r="I2011" s="265" t="str">
        <f ca="1">IFERROR(VLOOKUP(H2011,IF(H2011=H2010,INDIRECT("JournalEntry!"&amp;JournalEntry!D$2214&amp;I2010+1&amp;JournalEntry!L$2214),INDIRECT("JournalEntry!"&amp;JournalEntry!C$2214)),2,FALSE),"")</f>
        <v/>
      </c>
      <c r="J2011" s="191" t="str">
        <f t="shared" ca="1" si="224"/>
        <v/>
      </c>
    </row>
    <row r="2012" spans="1:10">
      <c r="A2012" s="205" t="str">
        <f t="shared" ca="1" si="225"/>
        <v/>
      </c>
      <c r="B2012" s="203" t="str">
        <f t="shared" ca="1" si="226"/>
        <v/>
      </c>
      <c r="C2012" s="192" t="str">
        <f t="shared" ca="1" si="227"/>
        <v/>
      </c>
      <c r="D2012" s="192" t="str">
        <f t="shared" ca="1" si="228"/>
        <v/>
      </c>
      <c r="E2012" s="192" t="str">
        <f t="shared" ca="1" si="229"/>
        <v/>
      </c>
      <c r="F2012" s="193" t="str">
        <f t="shared" ca="1" si="230"/>
        <v/>
      </c>
      <c r="G2012" s="80" t="str">
        <f ca="1">IFERROR(IF(AND(ABS(SUMIFS(D$2:D2012,J$2:J2012,J2012)-SUMIFS(E$2:E2012,J$2:J2012,J2012)+VLOOKUP(J2012,Master!B$1:F$101,5,FALSE))&gt;1000,CD&lt;&gt;PD),"XXXXX",IFERROR(SUMIFS(D$2:D2012,J$2:J2012,J2012)-SUMIFS(E$2:E2012,J$2:J2012,J2012)+VLOOKUP(J2012,Master!B$1:F$101,5,FALSE),IF(H2012&gt;EOF,"","Balance"))),IF(H2012&gt;EOF,"","Balance"))</f>
        <v/>
      </c>
      <c r="H2012" s="265" t="str">
        <f ca="1">IFERROR(IF(COUNTIF(H$2:H2011,H2011)&gt;VLOOKUP(H2011,LC,2,FALSE),H2011+1,H2011),"")</f>
        <v/>
      </c>
      <c r="I2012" s="265" t="str">
        <f ca="1">IFERROR(VLOOKUP(H2012,IF(H2012=H2011,INDIRECT("JournalEntry!"&amp;JournalEntry!D$2214&amp;I2011+1&amp;JournalEntry!L$2214),INDIRECT("JournalEntry!"&amp;JournalEntry!C$2214)),2,FALSE),"")</f>
        <v/>
      </c>
      <c r="J2012" s="191" t="str">
        <f t="shared" ca="1" si="224"/>
        <v/>
      </c>
    </row>
    <row r="2013" spans="1:10">
      <c r="A2013" s="205" t="str">
        <f t="shared" ca="1" si="225"/>
        <v/>
      </c>
      <c r="B2013" s="203" t="str">
        <f t="shared" ca="1" si="226"/>
        <v/>
      </c>
      <c r="C2013" s="192" t="str">
        <f t="shared" ca="1" si="227"/>
        <v/>
      </c>
      <c r="D2013" s="192" t="str">
        <f t="shared" ca="1" si="228"/>
        <v/>
      </c>
      <c r="E2013" s="192" t="str">
        <f t="shared" ca="1" si="229"/>
        <v/>
      </c>
      <c r="F2013" s="193" t="str">
        <f t="shared" ca="1" si="230"/>
        <v/>
      </c>
      <c r="G2013" s="80" t="str">
        <f ca="1">IFERROR(IF(AND(ABS(SUMIFS(D$2:D2013,J$2:J2013,J2013)-SUMIFS(E$2:E2013,J$2:J2013,J2013)+VLOOKUP(J2013,Master!B$1:F$101,5,FALSE))&gt;1000,CD&lt;&gt;PD),"XXXXX",IFERROR(SUMIFS(D$2:D2013,J$2:J2013,J2013)-SUMIFS(E$2:E2013,J$2:J2013,J2013)+VLOOKUP(J2013,Master!B$1:F$101,5,FALSE),IF(H2013&gt;EOF,"","Balance"))),IF(H2013&gt;EOF,"","Balance"))</f>
        <v/>
      </c>
      <c r="H2013" s="265" t="str">
        <f ca="1">IFERROR(IF(COUNTIF(H$2:H2012,H2012)&gt;VLOOKUP(H2012,LC,2,FALSE),H2012+1,H2012),"")</f>
        <v/>
      </c>
      <c r="I2013" s="265" t="str">
        <f ca="1">IFERROR(VLOOKUP(H2013,IF(H2013=H2012,INDIRECT("JournalEntry!"&amp;JournalEntry!D$2214&amp;I2012+1&amp;JournalEntry!L$2214),INDIRECT("JournalEntry!"&amp;JournalEntry!C$2214)),2,FALSE),"")</f>
        <v/>
      </c>
      <c r="J2013" s="191" t="str">
        <f t="shared" ca="1" si="224"/>
        <v/>
      </c>
    </row>
    <row r="2014" spans="1:10">
      <c r="A2014" s="205" t="str">
        <f t="shared" ca="1" si="225"/>
        <v/>
      </c>
      <c r="B2014" s="203" t="str">
        <f t="shared" ca="1" si="226"/>
        <v/>
      </c>
      <c r="C2014" s="192" t="str">
        <f t="shared" ca="1" si="227"/>
        <v/>
      </c>
      <c r="D2014" s="192" t="str">
        <f t="shared" ca="1" si="228"/>
        <v/>
      </c>
      <c r="E2014" s="192" t="str">
        <f t="shared" ca="1" si="229"/>
        <v/>
      </c>
      <c r="F2014" s="193" t="str">
        <f t="shared" ca="1" si="230"/>
        <v/>
      </c>
      <c r="G2014" s="80" t="str">
        <f ca="1">IFERROR(IF(AND(ABS(SUMIFS(D$2:D2014,J$2:J2014,J2014)-SUMIFS(E$2:E2014,J$2:J2014,J2014)+VLOOKUP(J2014,Master!B$1:F$101,5,FALSE))&gt;1000,CD&lt;&gt;PD),"XXXXX",IFERROR(SUMIFS(D$2:D2014,J$2:J2014,J2014)-SUMIFS(E$2:E2014,J$2:J2014,J2014)+VLOOKUP(J2014,Master!B$1:F$101,5,FALSE),IF(H2014&gt;EOF,"","Balance"))),IF(H2014&gt;EOF,"","Balance"))</f>
        <v/>
      </c>
      <c r="H2014" s="265" t="str">
        <f ca="1">IFERROR(IF(COUNTIF(H$2:H2013,H2013)&gt;VLOOKUP(H2013,LC,2,FALSE),H2013+1,H2013),"")</f>
        <v/>
      </c>
      <c r="I2014" s="265" t="str">
        <f ca="1">IFERROR(VLOOKUP(H2014,IF(H2014=H2013,INDIRECT("JournalEntry!"&amp;JournalEntry!D$2214&amp;I2013+1&amp;JournalEntry!L$2214),INDIRECT("JournalEntry!"&amp;JournalEntry!C$2214)),2,FALSE),"")</f>
        <v/>
      </c>
      <c r="J2014" s="191" t="str">
        <f t="shared" ca="1" si="224"/>
        <v/>
      </c>
    </row>
    <row r="2015" spans="1:10">
      <c r="A2015" s="205" t="str">
        <f t="shared" ca="1" si="225"/>
        <v/>
      </c>
      <c r="B2015" s="203" t="str">
        <f t="shared" ca="1" si="226"/>
        <v/>
      </c>
      <c r="C2015" s="192" t="str">
        <f t="shared" ca="1" si="227"/>
        <v/>
      </c>
      <c r="D2015" s="192" t="str">
        <f t="shared" ca="1" si="228"/>
        <v/>
      </c>
      <c r="E2015" s="192" t="str">
        <f t="shared" ca="1" si="229"/>
        <v/>
      </c>
      <c r="F2015" s="193" t="str">
        <f t="shared" ca="1" si="230"/>
        <v/>
      </c>
      <c r="G2015" s="80" t="str">
        <f ca="1">IFERROR(IF(AND(ABS(SUMIFS(D$2:D2015,J$2:J2015,J2015)-SUMIFS(E$2:E2015,J$2:J2015,J2015)+VLOOKUP(J2015,Master!B$1:F$101,5,FALSE))&gt;1000,CD&lt;&gt;PD),"XXXXX",IFERROR(SUMIFS(D$2:D2015,J$2:J2015,J2015)-SUMIFS(E$2:E2015,J$2:J2015,J2015)+VLOOKUP(J2015,Master!B$1:F$101,5,FALSE),IF(H2015&gt;EOF,"","Balance"))),IF(H2015&gt;EOF,"","Balance"))</f>
        <v/>
      </c>
      <c r="H2015" s="265" t="str">
        <f ca="1">IFERROR(IF(COUNTIF(H$2:H2014,H2014)&gt;VLOOKUP(H2014,LC,2,FALSE),H2014+1,H2014),"")</f>
        <v/>
      </c>
      <c r="I2015" s="265" t="str">
        <f ca="1">IFERROR(VLOOKUP(H2015,IF(H2015=H2014,INDIRECT("JournalEntry!"&amp;JournalEntry!D$2214&amp;I2014+1&amp;JournalEntry!L$2214),INDIRECT("JournalEntry!"&amp;JournalEntry!C$2214)),2,FALSE),"")</f>
        <v/>
      </c>
      <c r="J2015" s="191" t="str">
        <f t="shared" ca="1" si="224"/>
        <v/>
      </c>
    </row>
    <row r="2016" spans="1:10">
      <c r="A2016" s="205" t="str">
        <f t="shared" ca="1" si="225"/>
        <v/>
      </c>
      <c r="B2016" s="203" t="str">
        <f t="shared" ca="1" si="226"/>
        <v/>
      </c>
      <c r="C2016" s="192" t="str">
        <f t="shared" ca="1" si="227"/>
        <v/>
      </c>
      <c r="D2016" s="192" t="str">
        <f t="shared" ca="1" si="228"/>
        <v/>
      </c>
      <c r="E2016" s="192" t="str">
        <f t="shared" ca="1" si="229"/>
        <v/>
      </c>
      <c r="F2016" s="193" t="str">
        <f t="shared" ca="1" si="230"/>
        <v/>
      </c>
      <c r="G2016" s="80" t="str">
        <f ca="1">IFERROR(IF(AND(ABS(SUMIFS(D$2:D2016,J$2:J2016,J2016)-SUMIFS(E$2:E2016,J$2:J2016,J2016)+VLOOKUP(J2016,Master!B$1:F$101,5,FALSE))&gt;1000,CD&lt;&gt;PD),"XXXXX",IFERROR(SUMIFS(D$2:D2016,J$2:J2016,J2016)-SUMIFS(E$2:E2016,J$2:J2016,J2016)+VLOOKUP(J2016,Master!B$1:F$101,5,FALSE),IF(H2016&gt;EOF,"","Balance"))),IF(H2016&gt;EOF,"","Balance"))</f>
        <v/>
      </c>
      <c r="H2016" s="265" t="str">
        <f ca="1">IFERROR(IF(COUNTIF(H$2:H2015,H2015)&gt;VLOOKUP(H2015,LC,2,FALSE),H2015+1,H2015),"")</f>
        <v/>
      </c>
      <c r="I2016" s="265" t="str">
        <f ca="1">IFERROR(VLOOKUP(H2016,IF(H2016=H2015,INDIRECT("JournalEntry!"&amp;JournalEntry!D$2214&amp;I2015+1&amp;JournalEntry!L$2214),INDIRECT("JournalEntry!"&amp;JournalEntry!C$2214)),2,FALSE),"")</f>
        <v/>
      </c>
      <c r="J2016" s="191" t="str">
        <f t="shared" ca="1" si="224"/>
        <v/>
      </c>
    </row>
    <row r="2017" spans="1:10">
      <c r="A2017" s="205" t="str">
        <f t="shared" ca="1" si="225"/>
        <v/>
      </c>
      <c r="B2017" s="203" t="str">
        <f t="shared" ca="1" si="226"/>
        <v/>
      </c>
      <c r="C2017" s="192" t="str">
        <f t="shared" ca="1" si="227"/>
        <v/>
      </c>
      <c r="D2017" s="192" t="str">
        <f t="shared" ca="1" si="228"/>
        <v/>
      </c>
      <c r="E2017" s="192" t="str">
        <f t="shared" ca="1" si="229"/>
        <v/>
      </c>
      <c r="F2017" s="193" t="str">
        <f t="shared" ca="1" si="230"/>
        <v/>
      </c>
      <c r="G2017" s="80" t="str">
        <f ca="1">IFERROR(IF(AND(ABS(SUMIFS(D$2:D2017,J$2:J2017,J2017)-SUMIFS(E$2:E2017,J$2:J2017,J2017)+VLOOKUP(J2017,Master!B$1:F$101,5,FALSE))&gt;1000,CD&lt;&gt;PD),"XXXXX",IFERROR(SUMIFS(D$2:D2017,J$2:J2017,J2017)-SUMIFS(E$2:E2017,J$2:J2017,J2017)+VLOOKUP(J2017,Master!B$1:F$101,5,FALSE),IF(H2017&gt;EOF,"","Balance"))),IF(H2017&gt;EOF,"","Balance"))</f>
        <v/>
      </c>
      <c r="H2017" s="265" t="str">
        <f ca="1">IFERROR(IF(COUNTIF(H$2:H2016,H2016)&gt;VLOOKUP(H2016,LC,2,FALSE),H2016+1,H2016),"")</f>
        <v/>
      </c>
      <c r="I2017" s="265" t="str">
        <f ca="1">IFERROR(VLOOKUP(H2017,IF(H2017=H2016,INDIRECT("JournalEntry!"&amp;JournalEntry!D$2214&amp;I2016+1&amp;JournalEntry!L$2214),INDIRECT("JournalEntry!"&amp;JournalEntry!C$2214)),2,FALSE),"")</f>
        <v/>
      </c>
      <c r="J2017" s="191" t="str">
        <f t="shared" ca="1" si="224"/>
        <v/>
      </c>
    </row>
    <row r="2018" spans="1:10">
      <c r="A2018" s="205" t="str">
        <f t="shared" ca="1" si="225"/>
        <v/>
      </c>
      <c r="B2018" s="203" t="str">
        <f t="shared" ca="1" si="226"/>
        <v/>
      </c>
      <c r="C2018" s="192" t="str">
        <f t="shared" ca="1" si="227"/>
        <v/>
      </c>
      <c r="D2018" s="192" t="str">
        <f t="shared" ca="1" si="228"/>
        <v/>
      </c>
      <c r="E2018" s="192" t="str">
        <f t="shared" ca="1" si="229"/>
        <v/>
      </c>
      <c r="F2018" s="193" t="str">
        <f t="shared" ca="1" si="230"/>
        <v/>
      </c>
      <c r="G2018" s="80" t="str">
        <f ca="1">IFERROR(IF(AND(ABS(SUMIFS(D$2:D2018,J$2:J2018,J2018)-SUMIFS(E$2:E2018,J$2:J2018,J2018)+VLOOKUP(J2018,Master!B$1:F$101,5,FALSE))&gt;1000,CD&lt;&gt;PD),"XXXXX",IFERROR(SUMIFS(D$2:D2018,J$2:J2018,J2018)-SUMIFS(E$2:E2018,J$2:J2018,J2018)+VLOOKUP(J2018,Master!B$1:F$101,5,FALSE),IF(H2018&gt;EOF,"","Balance"))),IF(H2018&gt;EOF,"","Balance"))</f>
        <v/>
      </c>
      <c r="H2018" s="265" t="str">
        <f ca="1">IFERROR(IF(COUNTIF(H$2:H2017,H2017)&gt;VLOOKUP(H2017,LC,2,FALSE),H2017+1,H2017),"")</f>
        <v/>
      </c>
      <c r="I2018" s="265" t="str">
        <f ca="1">IFERROR(VLOOKUP(H2018,IF(H2018=H2017,INDIRECT("JournalEntry!"&amp;JournalEntry!D$2214&amp;I2017+1&amp;JournalEntry!L$2214),INDIRECT("JournalEntry!"&amp;JournalEntry!C$2214)),2,FALSE),"")</f>
        <v/>
      </c>
      <c r="J2018" s="191" t="str">
        <f t="shared" ca="1" si="224"/>
        <v/>
      </c>
    </row>
    <row r="2019" spans="1:10">
      <c r="A2019" s="205" t="str">
        <f t="shared" ca="1" si="225"/>
        <v/>
      </c>
      <c r="B2019" s="203" t="str">
        <f t="shared" ca="1" si="226"/>
        <v/>
      </c>
      <c r="C2019" s="192" t="str">
        <f t="shared" ca="1" si="227"/>
        <v/>
      </c>
      <c r="D2019" s="192" t="str">
        <f t="shared" ca="1" si="228"/>
        <v/>
      </c>
      <c r="E2019" s="192" t="str">
        <f t="shared" ca="1" si="229"/>
        <v/>
      </c>
      <c r="F2019" s="193" t="str">
        <f t="shared" ca="1" si="230"/>
        <v/>
      </c>
      <c r="G2019" s="80" t="str">
        <f ca="1">IFERROR(IF(AND(ABS(SUMIFS(D$2:D2019,J$2:J2019,J2019)-SUMIFS(E$2:E2019,J$2:J2019,J2019)+VLOOKUP(J2019,Master!B$1:F$101,5,FALSE))&gt;1000,CD&lt;&gt;PD),"XXXXX",IFERROR(SUMIFS(D$2:D2019,J$2:J2019,J2019)-SUMIFS(E$2:E2019,J$2:J2019,J2019)+VLOOKUP(J2019,Master!B$1:F$101,5,FALSE),IF(H2019&gt;EOF,"","Balance"))),IF(H2019&gt;EOF,"","Balance"))</f>
        <v/>
      </c>
      <c r="H2019" s="265" t="str">
        <f ca="1">IFERROR(IF(COUNTIF(H$2:H2018,H2018)&gt;VLOOKUP(H2018,LC,2,FALSE),H2018+1,H2018),"")</f>
        <v/>
      </c>
      <c r="I2019" s="265" t="str">
        <f ca="1">IFERROR(VLOOKUP(H2019,IF(H2019=H2018,INDIRECT("JournalEntry!"&amp;JournalEntry!D$2214&amp;I2018+1&amp;JournalEntry!L$2214),INDIRECT("JournalEntry!"&amp;JournalEntry!C$2214)),2,FALSE),"")</f>
        <v/>
      </c>
      <c r="J2019" s="191" t="str">
        <f t="shared" ca="1" si="224"/>
        <v/>
      </c>
    </row>
    <row r="2020" spans="1:10">
      <c r="A2020" s="205" t="str">
        <f t="shared" ca="1" si="225"/>
        <v/>
      </c>
      <c r="B2020" s="203" t="str">
        <f t="shared" ca="1" si="226"/>
        <v/>
      </c>
      <c r="C2020" s="192" t="str">
        <f t="shared" ca="1" si="227"/>
        <v/>
      </c>
      <c r="D2020" s="192" t="str">
        <f t="shared" ca="1" si="228"/>
        <v/>
      </c>
      <c r="E2020" s="192" t="str">
        <f t="shared" ca="1" si="229"/>
        <v/>
      </c>
      <c r="F2020" s="193" t="str">
        <f t="shared" ca="1" si="230"/>
        <v/>
      </c>
      <c r="G2020" s="80" t="str">
        <f ca="1">IFERROR(IF(AND(ABS(SUMIFS(D$2:D2020,J$2:J2020,J2020)-SUMIFS(E$2:E2020,J$2:J2020,J2020)+VLOOKUP(J2020,Master!B$1:F$101,5,FALSE))&gt;1000,CD&lt;&gt;PD),"XXXXX",IFERROR(SUMIFS(D$2:D2020,J$2:J2020,J2020)-SUMIFS(E$2:E2020,J$2:J2020,J2020)+VLOOKUP(J2020,Master!B$1:F$101,5,FALSE),IF(H2020&gt;EOF,"","Balance"))),IF(H2020&gt;EOF,"","Balance"))</f>
        <v/>
      </c>
      <c r="H2020" s="265" t="str">
        <f ca="1">IFERROR(IF(COUNTIF(H$2:H2019,H2019)&gt;VLOOKUP(H2019,LC,2,FALSE),H2019+1,H2019),"")</f>
        <v/>
      </c>
      <c r="I2020" s="265" t="str">
        <f ca="1">IFERROR(VLOOKUP(H2020,IF(H2020=H2019,INDIRECT("JournalEntry!"&amp;JournalEntry!D$2214&amp;I2019+1&amp;JournalEntry!L$2214),INDIRECT("JournalEntry!"&amp;JournalEntry!C$2214)),2,FALSE),"")</f>
        <v/>
      </c>
      <c r="J2020" s="191" t="str">
        <f t="shared" ca="1" si="224"/>
        <v/>
      </c>
    </row>
    <row r="2021" spans="1:10">
      <c r="A2021" s="205" t="str">
        <f t="shared" ca="1" si="225"/>
        <v/>
      </c>
      <c r="B2021" s="203" t="str">
        <f t="shared" ca="1" si="226"/>
        <v/>
      </c>
      <c r="C2021" s="192" t="str">
        <f t="shared" ca="1" si="227"/>
        <v/>
      </c>
      <c r="D2021" s="192" t="str">
        <f t="shared" ca="1" si="228"/>
        <v/>
      </c>
      <c r="E2021" s="192" t="str">
        <f t="shared" ca="1" si="229"/>
        <v/>
      </c>
      <c r="F2021" s="193" t="str">
        <f t="shared" ca="1" si="230"/>
        <v/>
      </c>
      <c r="G2021" s="80" t="str">
        <f ca="1">IFERROR(IF(AND(ABS(SUMIFS(D$2:D2021,J$2:J2021,J2021)-SUMIFS(E$2:E2021,J$2:J2021,J2021)+VLOOKUP(J2021,Master!B$1:F$101,5,FALSE))&gt;1000,CD&lt;&gt;PD),"XXXXX",IFERROR(SUMIFS(D$2:D2021,J$2:J2021,J2021)-SUMIFS(E$2:E2021,J$2:J2021,J2021)+VLOOKUP(J2021,Master!B$1:F$101,5,FALSE),IF(H2021&gt;EOF,"","Balance"))),IF(H2021&gt;EOF,"","Balance"))</f>
        <v/>
      </c>
      <c r="H2021" s="265" t="str">
        <f ca="1">IFERROR(IF(COUNTIF(H$2:H2020,H2020)&gt;VLOOKUP(H2020,LC,2,FALSE),H2020+1,H2020),"")</f>
        <v/>
      </c>
      <c r="I2021" s="265" t="str">
        <f ca="1">IFERROR(VLOOKUP(H2021,IF(H2021=H2020,INDIRECT("JournalEntry!"&amp;JournalEntry!D$2214&amp;I2020+1&amp;JournalEntry!L$2214),INDIRECT("JournalEntry!"&amp;JournalEntry!C$2214)),2,FALSE),"")</f>
        <v/>
      </c>
      <c r="J2021" s="191" t="str">
        <f t="shared" ca="1" si="224"/>
        <v/>
      </c>
    </row>
    <row r="2022" spans="1:10">
      <c r="A2022" s="205" t="str">
        <f t="shared" ca="1" si="225"/>
        <v/>
      </c>
      <c r="B2022" s="203" t="str">
        <f t="shared" ca="1" si="226"/>
        <v/>
      </c>
      <c r="C2022" s="192" t="str">
        <f t="shared" ca="1" si="227"/>
        <v/>
      </c>
      <c r="D2022" s="192" t="str">
        <f t="shared" ca="1" si="228"/>
        <v/>
      </c>
      <c r="E2022" s="192" t="str">
        <f t="shared" ca="1" si="229"/>
        <v/>
      </c>
      <c r="F2022" s="193" t="str">
        <f t="shared" ca="1" si="230"/>
        <v/>
      </c>
      <c r="G2022" s="80" t="str">
        <f ca="1">IFERROR(IF(AND(ABS(SUMIFS(D$2:D2022,J$2:J2022,J2022)-SUMIFS(E$2:E2022,J$2:J2022,J2022)+VLOOKUP(J2022,Master!B$1:F$101,5,FALSE))&gt;1000,CD&lt;&gt;PD),"XXXXX",IFERROR(SUMIFS(D$2:D2022,J$2:J2022,J2022)-SUMIFS(E$2:E2022,J$2:J2022,J2022)+VLOOKUP(J2022,Master!B$1:F$101,5,FALSE),IF(H2022&gt;EOF,"","Balance"))),IF(H2022&gt;EOF,"","Balance"))</f>
        <v/>
      </c>
      <c r="H2022" s="265" t="str">
        <f ca="1">IFERROR(IF(COUNTIF(H$2:H2021,H2021)&gt;VLOOKUP(H2021,LC,2,FALSE),H2021+1,H2021),"")</f>
        <v/>
      </c>
      <c r="I2022" s="265" t="str">
        <f ca="1">IFERROR(VLOOKUP(H2022,IF(H2022=H2021,INDIRECT("JournalEntry!"&amp;JournalEntry!D$2214&amp;I2021+1&amp;JournalEntry!L$2214),INDIRECT("JournalEntry!"&amp;JournalEntry!C$2214)),2,FALSE),"")</f>
        <v/>
      </c>
      <c r="J2022" s="191" t="str">
        <f t="shared" ca="1" si="224"/>
        <v/>
      </c>
    </row>
    <row r="2023" spans="1:10">
      <c r="A2023" s="205" t="str">
        <f t="shared" ca="1" si="225"/>
        <v/>
      </c>
      <c r="B2023" s="203" t="str">
        <f t="shared" ca="1" si="226"/>
        <v/>
      </c>
      <c r="C2023" s="192" t="str">
        <f t="shared" ca="1" si="227"/>
        <v/>
      </c>
      <c r="D2023" s="192" t="str">
        <f t="shared" ca="1" si="228"/>
        <v/>
      </c>
      <c r="E2023" s="192" t="str">
        <f t="shared" ca="1" si="229"/>
        <v/>
      </c>
      <c r="F2023" s="193" t="str">
        <f t="shared" ca="1" si="230"/>
        <v/>
      </c>
      <c r="G2023" s="80" t="str">
        <f ca="1">IFERROR(IF(AND(ABS(SUMIFS(D$2:D2023,J$2:J2023,J2023)-SUMIFS(E$2:E2023,J$2:J2023,J2023)+VLOOKUP(J2023,Master!B$1:F$101,5,FALSE))&gt;1000,CD&lt;&gt;PD),"XXXXX",IFERROR(SUMIFS(D$2:D2023,J$2:J2023,J2023)-SUMIFS(E$2:E2023,J$2:J2023,J2023)+VLOOKUP(J2023,Master!B$1:F$101,5,FALSE),IF(H2023&gt;EOF,"","Balance"))),IF(H2023&gt;EOF,"","Balance"))</f>
        <v/>
      </c>
      <c r="H2023" s="265" t="str">
        <f ca="1">IFERROR(IF(COUNTIF(H$2:H2022,H2022)&gt;VLOOKUP(H2022,LC,2,FALSE),H2022+1,H2022),"")</f>
        <v/>
      </c>
      <c r="I2023" s="265" t="str">
        <f ca="1">IFERROR(VLOOKUP(H2023,IF(H2023=H2022,INDIRECT("JournalEntry!"&amp;JournalEntry!D$2214&amp;I2022+1&amp;JournalEntry!L$2214),INDIRECT("JournalEntry!"&amp;JournalEntry!C$2214)),2,FALSE),"")</f>
        <v/>
      </c>
      <c r="J2023" s="191" t="str">
        <f t="shared" ca="1" si="224"/>
        <v/>
      </c>
    </row>
    <row r="2024" spans="1:10">
      <c r="A2024" s="205" t="str">
        <f t="shared" ca="1" si="225"/>
        <v/>
      </c>
      <c r="B2024" s="203" t="str">
        <f t="shared" ca="1" si="226"/>
        <v/>
      </c>
      <c r="C2024" s="192" t="str">
        <f t="shared" ca="1" si="227"/>
        <v/>
      </c>
      <c r="D2024" s="192" t="str">
        <f t="shared" ca="1" si="228"/>
        <v/>
      </c>
      <c r="E2024" s="192" t="str">
        <f t="shared" ca="1" si="229"/>
        <v/>
      </c>
      <c r="F2024" s="193" t="str">
        <f t="shared" ca="1" si="230"/>
        <v/>
      </c>
      <c r="G2024" s="80" t="str">
        <f ca="1">IFERROR(IF(AND(ABS(SUMIFS(D$2:D2024,J$2:J2024,J2024)-SUMIFS(E$2:E2024,J$2:J2024,J2024)+VLOOKUP(J2024,Master!B$1:F$101,5,FALSE))&gt;1000,CD&lt;&gt;PD),"XXXXX",IFERROR(SUMIFS(D$2:D2024,J$2:J2024,J2024)-SUMIFS(E$2:E2024,J$2:J2024,J2024)+VLOOKUP(J2024,Master!B$1:F$101,5,FALSE),IF(H2024&gt;EOF,"","Balance"))),IF(H2024&gt;EOF,"","Balance"))</f>
        <v/>
      </c>
      <c r="H2024" s="265" t="str">
        <f ca="1">IFERROR(IF(COUNTIF(H$2:H2023,H2023)&gt;VLOOKUP(H2023,LC,2,FALSE),H2023+1,H2023),"")</f>
        <v/>
      </c>
      <c r="I2024" s="265" t="str">
        <f ca="1">IFERROR(VLOOKUP(H2024,IF(H2024=H2023,INDIRECT("JournalEntry!"&amp;JournalEntry!D$2214&amp;I2023+1&amp;JournalEntry!L$2214),INDIRECT("JournalEntry!"&amp;JournalEntry!C$2214)),2,FALSE),"")</f>
        <v/>
      </c>
      <c r="J2024" s="191" t="str">
        <f t="shared" ca="1" si="224"/>
        <v/>
      </c>
    </row>
    <row r="2025" spans="1:10">
      <c r="A2025" s="205" t="str">
        <f t="shared" ca="1" si="225"/>
        <v/>
      </c>
      <c r="B2025" s="203" t="str">
        <f t="shared" ca="1" si="226"/>
        <v/>
      </c>
      <c r="C2025" s="192" t="str">
        <f t="shared" ca="1" si="227"/>
        <v/>
      </c>
      <c r="D2025" s="192" t="str">
        <f t="shared" ca="1" si="228"/>
        <v/>
      </c>
      <c r="E2025" s="192" t="str">
        <f t="shared" ca="1" si="229"/>
        <v/>
      </c>
      <c r="F2025" s="193" t="str">
        <f t="shared" ca="1" si="230"/>
        <v/>
      </c>
      <c r="G2025" s="80" t="str">
        <f ca="1">IFERROR(IF(AND(ABS(SUMIFS(D$2:D2025,J$2:J2025,J2025)-SUMIFS(E$2:E2025,J$2:J2025,J2025)+VLOOKUP(J2025,Master!B$1:F$101,5,FALSE))&gt;1000,CD&lt;&gt;PD),"XXXXX",IFERROR(SUMIFS(D$2:D2025,J$2:J2025,J2025)-SUMIFS(E$2:E2025,J$2:J2025,J2025)+VLOOKUP(J2025,Master!B$1:F$101,5,FALSE),IF(H2025&gt;EOF,"","Balance"))),IF(H2025&gt;EOF,"","Balance"))</f>
        <v/>
      </c>
      <c r="H2025" s="265" t="str">
        <f ca="1">IFERROR(IF(COUNTIF(H$2:H2024,H2024)&gt;VLOOKUP(H2024,LC,2,FALSE),H2024+1,H2024),"")</f>
        <v/>
      </c>
      <c r="I2025" s="265" t="str">
        <f ca="1">IFERROR(VLOOKUP(H2025,IF(H2025=H2024,INDIRECT("JournalEntry!"&amp;JournalEntry!D$2214&amp;I2024+1&amp;JournalEntry!L$2214),INDIRECT("JournalEntry!"&amp;JournalEntry!C$2214)),2,FALSE),"")</f>
        <v/>
      </c>
      <c r="J2025" s="191" t="str">
        <f t="shared" ca="1" si="224"/>
        <v/>
      </c>
    </row>
    <row r="2026" spans="1:10">
      <c r="A2026" s="205" t="str">
        <f t="shared" ca="1" si="225"/>
        <v/>
      </c>
      <c r="B2026" s="203" t="str">
        <f t="shared" ca="1" si="226"/>
        <v/>
      </c>
      <c r="C2026" s="192" t="str">
        <f t="shared" ca="1" si="227"/>
        <v/>
      </c>
      <c r="D2026" s="192" t="str">
        <f t="shared" ca="1" si="228"/>
        <v/>
      </c>
      <c r="E2026" s="192" t="str">
        <f t="shared" ca="1" si="229"/>
        <v/>
      </c>
      <c r="F2026" s="193" t="str">
        <f t="shared" ca="1" si="230"/>
        <v/>
      </c>
      <c r="G2026" s="80" t="str">
        <f ca="1">IFERROR(IF(AND(ABS(SUMIFS(D$2:D2026,J$2:J2026,J2026)-SUMIFS(E$2:E2026,J$2:J2026,J2026)+VLOOKUP(J2026,Master!B$1:F$101,5,FALSE))&gt;1000,CD&lt;&gt;PD),"XXXXX",IFERROR(SUMIFS(D$2:D2026,J$2:J2026,J2026)-SUMIFS(E$2:E2026,J$2:J2026,J2026)+VLOOKUP(J2026,Master!B$1:F$101,5,FALSE),IF(H2026&gt;EOF,"","Balance"))),IF(H2026&gt;EOF,"","Balance"))</f>
        <v/>
      </c>
      <c r="H2026" s="265" t="str">
        <f ca="1">IFERROR(IF(COUNTIF(H$2:H2025,H2025)&gt;VLOOKUP(H2025,LC,2,FALSE),H2025+1,H2025),"")</f>
        <v/>
      </c>
      <c r="I2026" s="265" t="str">
        <f ca="1">IFERROR(VLOOKUP(H2026,IF(H2026=H2025,INDIRECT("JournalEntry!"&amp;JournalEntry!D$2214&amp;I2025+1&amp;JournalEntry!L$2214),INDIRECT("JournalEntry!"&amp;JournalEntry!C$2214)),2,FALSE),"")</f>
        <v/>
      </c>
      <c r="J2026" s="191" t="str">
        <f t="shared" ca="1" si="224"/>
        <v/>
      </c>
    </row>
    <row r="2027" spans="1:10">
      <c r="A2027" s="205" t="str">
        <f t="shared" ca="1" si="225"/>
        <v/>
      </c>
      <c r="B2027" s="203" t="str">
        <f t="shared" ca="1" si="226"/>
        <v/>
      </c>
      <c r="C2027" s="192" t="str">
        <f t="shared" ca="1" si="227"/>
        <v/>
      </c>
      <c r="D2027" s="192" t="str">
        <f t="shared" ca="1" si="228"/>
        <v/>
      </c>
      <c r="E2027" s="192" t="str">
        <f t="shared" ca="1" si="229"/>
        <v/>
      </c>
      <c r="F2027" s="193" t="str">
        <f t="shared" ca="1" si="230"/>
        <v/>
      </c>
      <c r="G2027" s="80" t="str">
        <f ca="1">IFERROR(IF(AND(ABS(SUMIFS(D$2:D2027,J$2:J2027,J2027)-SUMIFS(E$2:E2027,J$2:J2027,J2027)+VLOOKUP(J2027,Master!B$1:F$101,5,FALSE))&gt;1000,CD&lt;&gt;PD),"XXXXX",IFERROR(SUMIFS(D$2:D2027,J$2:J2027,J2027)-SUMIFS(E$2:E2027,J$2:J2027,J2027)+VLOOKUP(J2027,Master!B$1:F$101,5,FALSE),IF(H2027&gt;EOF,"","Balance"))),IF(H2027&gt;EOF,"","Balance"))</f>
        <v/>
      </c>
      <c r="H2027" s="265" t="str">
        <f ca="1">IFERROR(IF(COUNTIF(H$2:H2026,H2026)&gt;VLOOKUP(H2026,LC,2,FALSE),H2026+1,H2026),"")</f>
        <v/>
      </c>
      <c r="I2027" s="265" t="str">
        <f ca="1">IFERROR(VLOOKUP(H2027,IF(H2027=H2026,INDIRECT("JournalEntry!"&amp;JournalEntry!D$2214&amp;I2026+1&amp;JournalEntry!L$2214),INDIRECT("JournalEntry!"&amp;JournalEntry!C$2214)),2,FALSE),"")</f>
        <v/>
      </c>
      <c r="J2027" s="191" t="str">
        <f t="shared" ca="1" si="224"/>
        <v/>
      </c>
    </row>
    <row r="2028" spans="1:10">
      <c r="A2028" s="205" t="str">
        <f t="shared" ca="1" si="225"/>
        <v/>
      </c>
      <c r="B2028" s="203" t="str">
        <f t="shared" ca="1" si="226"/>
        <v/>
      </c>
      <c r="C2028" s="192" t="str">
        <f t="shared" ca="1" si="227"/>
        <v/>
      </c>
      <c r="D2028" s="192" t="str">
        <f t="shared" ca="1" si="228"/>
        <v/>
      </c>
      <c r="E2028" s="192" t="str">
        <f t="shared" ca="1" si="229"/>
        <v/>
      </c>
      <c r="F2028" s="193" t="str">
        <f t="shared" ca="1" si="230"/>
        <v/>
      </c>
      <c r="G2028" s="80" t="str">
        <f ca="1">IFERROR(IF(AND(ABS(SUMIFS(D$2:D2028,J$2:J2028,J2028)-SUMIFS(E$2:E2028,J$2:J2028,J2028)+VLOOKUP(J2028,Master!B$1:F$101,5,FALSE))&gt;1000,CD&lt;&gt;PD),"XXXXX",IFERROR(SUMIFS(D$2:D2028,J$2:J2028,J2028)-SUMIFS(E$2:E2028,J$2:J2028,J2028)+VLOOKUP(J2028,Master!B$1:F$101,5,FALSE),IF(H2028&gt;EOF,"","Balance"))),IF(H2028&gt;EOF,"","Balance"))</f>
        <v/>
      </c>
      <c r="H2028" s="265" t="str">
        <f ca="1">IFERROR(IF(COUNTIF(H$2:H2027,H2027)&gt;VLOOKUP(H2027,LC,2,FALSE),H2027+1,H2027),"")</f>
        <v/>
      </c>
      <c r="I2028" s="265" t="str">
        <f ca="1">IFERROR(VLOOKUP(H2028,IF(H2028=H2027,INDIRECT("JournalEntry!"&amp;JournalEntry!D$2214&amp;I2027+1&amp;JournalEntry!L$2214),INDIRECT("JournalEntry!"&amp;JournalEntry!C$2214)),2,FALSE),"")</f>
        <v/>
      </c>
      <c r="J2028" s="191" t="str">
        <f t="shared" ca="1" si="224"/>
        <v/>
      </c>
    </row>
    <row r="2029" spans="1:10">
      <c r="A2029" s="205" t="str">
        <f t="shared" ca="1" si="225"/>
        <v/>
      </c>
      <c r="B2029" s="203" t="str">
        <f t="shared" ca="1" si="226"/>
        <v/>
      </c>
      <c r="C2029" s="192" t="str">
        <f t="shared" ca="1" si="227"/>
        <v/>
      </c>
      <c r="D2029" s="192" t="str">
        <f t="shared" ca="1" si="228"/>
        <v/>
      </c>
      <c r="E2029" s="192" t="str">
        <f t="shared" ca="1" si="229"/>
        <v/>
      </c>
      <c r="F2029" s="193" t="str">
        <f t="shared" ca="1" si="230"/>
        <v/>
      </c>
      <c r="G2029" s="80" t="str">
        <f ca="1">IFERROR(IF(AND(ABS(SUMIFS(D$2:D2029,J$2:J2029,J2029)-SUMIFS(E$2:E2029,J$2:J2029,J2029)+VLOOKUP(J2029,Master!B$1:F$101,5,FALSE))&gt;1000,CD&lt;&gt;PD),"XXXXX",IFERROR(SUMIFS(D$2:D2029,J$2:J2029,J2029)-SUMIFS(E$2:E2029,J$2:J2029,J2029)+VLOOKUP(J2029,Master!B$1:F$101,5,FALSE),IF(H2029&gt;EOF,"","Balance"))),IF(H2029&gt;EOF,"","Balance"))</f>
        <v/>
      </c>
      <c r="H2029" s="265" t="str">
        <f ca="1">IFERROR(IF(COUNTIF(H$2:H2028,H2028)&gt;VLOOKUP(H2028,LC,2,FALSE),H2028+1,H2028),"")</f>
        <v/>
      </c>
      <c r="I2029" s="265" t="str">
        <f ca="1">IFERROR(VLOOKUP(H2029,IF(H2029=H2028,INDIRECT("JournalEntry!"&amp;JournalEntry!D$2214&amp;I2028+1&amp;JournalEntry!L$2214),INDIRECT("JournalEntry!"&amp;JournalEntry!C$2214)),2,FALSE),"")</f>
        <v/>
      </c>
      <c r="J2029" s="191" t="str">
        <f t="shared" ca="1" si="224"/>
        <v/>
      </c>
    </row>
    <row r="2030" spans="1:10">
      <c r="A2030" s="205" t="str">
        <f t="shared" ca="1" si="225"/>
        <v/>
      </c>
      <c r="B2030" s="203" t="str">
        <f t="shared" ca="1" si="226"/>
        <v/>
      </c>
      <c r="C2030" s="192" t="str">
        <f t="shared" ca="1" si="227"/>
        <v/>
      </c>
      <c r="D2030" s="192" t="str">
        <f t="shared" ca="1" si="228"/>
        <v/>
      </c>
      <c r="E2030" s="192" t="str">
        <f t="shared" ca="1" si="229"/>
        <v/>
      </c>
      <c r="F2030" s="193" t="str">
        <f t="shared" ca="1" si="230"/>
        <v/>
      </c>
      <c r="G2030" s="80" t="str">
        <f ca="1">IFERROR(IF(AND(ABS(SUMIFS(D$2:D2030,J$2:J2030,J2030)-SUMIFS(E$2:E2030,J$2:J2030,J2030)+VLOOKUP(J2030,Master!B$1:F$101,5,FALSE))&gt;1000,CD&lt;&gt;PD),"XXXXX",IFERROR(SUMIFS(D$2:D2030,J$2:J2030,J2030)-SUMIFS(E$2:E2030,J$2:J2030,J2030)+VLOOKUP(J2030,Master!B$1:F$101,5,FALSE),IF(H2030&gt;EOF,"","Balance"))),IF(H2030&gt;EOF,"","Balance"))</f>
        <v/>
      </c>
      <c r="H2030" s="265" t="str">
        <f ca="1">IFERROR(IF(COUNTIF(H$2:H2029,H2029)&gt;VLOOKUP(H2029,LC,2,FALSE),H2029+1,H2029),"")</f>
        <v/>
      </c>
      <c r="I2030" s="265" t="str">
        <f ca="1">IFERROR(VLOOKUP(H2030,IF(H2030=H2029,INDIRECT("JournalEntry!"&amp;JournalEntry!D$2214&amp;I2029+1&amp;JournalEntry!L$2214),INDIRECT("JournalEntry!"&amp;JournalEntry!C$2214)),2,FALSE),"")</f>
        <v/>
      </c>
      <c r="J2030" s="191" t="str">
        <f t="shared" ca="1" si="224"/>
        <v/>
      </c>
    </row>
    <row r="2031" spans="1:10">
      <c r="A2031" s="205" t="str">
        <f t="shared" ca="1" si="225"/>
        <v/>
      </c>
      <c r="B2031" s="203" t="str">
        <f t="shared" ca="1" si="226"/>
        <v/>
      </c>
      <c r="C2031" s="192" t="str">
        <f t="shared" ca="1" si="227"/>
        <v/>
      </c>
      <c r="D2031" s="192" t="str">
        <f t="shared" ca="1" si="228"/>
        <v/>
      </c>
      <c r="E2031" s="192" t="str">
        <f t="shared" ca="1" si="229"/>
        <v/>
      </c>
      <c r="F2031" s="193" t="str">
        <f t="shared" ca="1" si="230"/>
        <v/>
      </c>
      <c r="G2031" s="80" t="str">
        <f ca="1">IFERROR(IF(AND(ABS(SUMIFS(D$2:D2031,J$2:J2031,J2031)-SUMIFS(E$2:E2031,J$2:J2031,J2031)+VLOOKUP(J2031,Master!B$1:F$101,5,FALSE))&gt;1000,CD&lt;&gt;PD),"XXXXX",IFERROR(SUMIFS(D$2:D2031,J$2:J2031,J2031)-SUMIFS(E$2:E2031,J$2:J2031,J2031)+VLOOKUP(J2031,Master!B$1:F$101,5,FALSE),IF(H2031&gt;EOF,"","Balance"))),IF(H2031&gt;EOF,"","Balance"))</f>
        <v/>
      </c>
      <c r="H2031" s="265" t="str">
        <f ca="1">IFERROR(IF(COUNTIF(H$2:H2030,H2030)&gt;VLOOKUP(H2030,LC,2,FALSE),H2030+1,H2030),"")</f>
        <v/>
      </c>
      <c r="I2031" s="265" t="str">
        <f ca="1">IFERROR(VLOOKUP(H2031,IF(H2031=H2030,INDIRECT("JournalEntry!"&amp;JournalEntry!D$2214&amp;I2030+1&amp;JournalEntry!L$2214),INDIRECT("JournalEntry!"&amp;JournalEntry!C$2214)),2,FALSE),"")</f>
        <v/>
      </c>
      <c r="J2031" s="191" t="str">
        <f t="shared" ca="1" si="224"/>
        <v/>
      </c>
    </row>
    <row r="2032" spans="1:10">
      <c r="A2032" s="205" t="str">
        <f t="shared" ca="1" si="225"/>
        <v/>
      </c>
      <c r="B2032" s="203" t="str">
        <f t="shared" ca="1" si="226"/>
        <v/>
      </c>
      <c r="C2032" s="192" t="str">
        <f t="shared" ca="1" si="227"/>
        <v/>
      </c>
      <c r="D2032" s="192" t="str">
        <f t="shared" ca="1" si="228"/>
        <v/>
      </c>
      <c r="E2032" s="192" t="str">
        <f t="shared" ca="1" si="229"/>
        <v/>
      </c>
      <c r="F2032" s="193" t="str">
        <f t="shared" ca="1" si="230"/>
        <v/>
      </c>
      <c r="G2032" s="80" t="str">
        <f ca="1">IFERROR(IF(AND(ABS(SUMIFS(D$2:D2032,J$2:J2032,J2032)-SUMIFS(E$2:E2032,J$2:J2032,J2032)+VLOOKUP(J2032,Master!B$1:F$101,5,FALSE))&gt;1000,CD&lt;&gt;PD),"XXXXX",IFERROR(SUMIFS(D$2:D2032,J$2:J2032,J2032)-SUMIFS(E$2:E2032,J$2:J2032,J2032)+VLOOKUP(J2032,Master!B$1:F$101,5,FALSE),IF(H2032&gt;EOF,"","Balance"))),IF(H2032&gt;EOF,"","Balance"))</f>
        <v/>
      </c>
      <c r="H2032" s="265" t="str">
        <f ca="1">IFERROR(IF(COUNTIF(H$2:H2031,H2031)&gt;VLOOKUP(H2031,LC,2,FALSE),H2031+1,H2031),"")</f>
        <v/>
      </c>
      <c r="I2032" s="265" t="str">
        <f ca="1">IFERROR(VLOOKUP(H2032,IF(H2032=H2031,INDIRECT("JournalEntry!"&amp;JournalEntry!D$2214&amp;I2031+1&amp;JournalEntry!L$2214),INDIRECT("JournalEntry!"&amp;JournalEntry!C$2214)),2,FALSE),"")</f>
        <v/>
      </c>
      <c r="J2032" s="191" t="str">
        <f t="shared" ca="1" si="224"/>
        <v/>
      </c>
    </row>
    <row r="2033" spans="1:10">
      <c r="A2033" s="205" t="str">
        <f t="shared" ca="1" si="225"/>
        <v/>
      </c>
      <c r="B2033" s="203" t="str">
        <f t="shared" ca="1" si="226"/>
        <v/>
      </c>
      <c r="C2033" s="192" t="str">
        <f t="shared" ca="1" si="227"/>
        <v/>
      </c>
      <c r="D2033" s="192" t="str">
        <f t="shared" ca="1" si="228"/>
        <v/>
      </c>
      <c r="E2033" s="192" t="str">
        <f t="shared" ca="1" si="229"/>
        <v/>
      </c>
      <c r="F2033" s="193" t="str">
        <f t="shared" ca="1" si="230"/>
        <v/>
      </c>
      <c r="G2033" s="80" t="str">
        <f ca="1">IFERROR(IF(AND(ABS(SUMIFS(D$2:D2033,J$2:J2033,J2033)-SUMIFS(E$2:E2033,J$2:J2033,J2033)+VLOOKUP(J2033,Master!B$1:F$101,5,FALSE))&gt;1000,CD&lt;&gt;PD),"XXXXX",IFERROR(SUMIFS(D$2:D2033,J$2:J2033,J2033)-SUMIFS(E$2:E2033,J$2:J2033,J2033)+VLOOKUP(J2033,Master!B$1:F$101,5,FALSE),IF(H2033&gt;EOF,"","Balance"))),IF(H2033&gt;EOF,"","Balance"))</f>
        <v/>
      </c>
      <c r="H2033" s="265" t="str">
        <f ca="1">IFERROR(IF(COUNTIF(H$2:H2032,H2032)&gt;VLOOKUP(H2032,LC,2,FALSE),H2032+1,H2032),"")</f>
        <v/>
      </c>
      <c r="I2033" s="265" t="str">
        <f ca="1">IFERROR(VLOOKUP(H2033,IF(H2033=H2032,INDIRECT("JournalEntry!"&amp;JournalEntry!D$2214&amp;I2032+1&amp;JournalEntry!L$2214),INDIRECT("JournalEntry!"&amp;JournalEntry!C$2214)),2,FALSE),"")</f>
        <v/>
      </c>
      <c r="J2033" s="191" t="str">
        <f t="shared" ca="1" si="224"/>
        <v/>
      </c>
    </row>
    <row r="2034" spans="1:10">
      <c r="A2034" s="205" t="str">
        <f t="shared" ca="1" si="225"/>
        <v/>
      </c>
      <c r="B2034" s="203" t="str">
        <f t="shared" ca="1" si="226"/>
        <v/>
      </c>
      <c r="C2034" s="192" t="str">
        <f t="shared" ca="1" si="227"/>
        <v/>
      </c>
      <c r="D2034" s="192" t="str">
        <f t="shared" ca="1" si="228"/>
        <v/>
      </c>
      <c r="E2034" s="192" t="str">
        <f t="shared" ca="1" si="229"/>
        <v/>
      </c>
      <c r="F2034" s="193" t="str">
        <f t="shared" ca="1" si="230"/>
        <v/>
      </c>
      <c r="G2034" s="80" t="str">
        <f ca="1">IFERROR(IF(AND(ABS(SUMIFS(D$2:D2034,J$2:J2034,J2034)-SUMIFS(E$2:E2034,J$2:J2034,J2034)+VLOOKUP(J2034,Master!B$1:F$101,5,FALSE))&gt;1000,CD&lt;&gt;PD),"XXXXX",IFERROR(SUMIFS(D$2:D2034,J$2:J2034,J2034)-SUMIFS(E$2:E2034,J$2:J2034,J2034)+VLOOKUP(J2034,Master!B$1:F$101,5,FALSE),IF(H2034&gt;EOF,"","Balance"))),IF(H2034&gt;EOF,"","Balance"))</f>
        <v/>
      </c>
      <c r="H2034" s="265" t="str">
        <f ca="1">IFERROR(IF(COUNTIF(H$2:H2033,H2033)&gt;VLOOKUP(H2033,LC,2,FALSE),H2033+1,H2033),"")</f>
        <v/>
      </c>
      <c r="I2034" s="265" t="str">
        <f ca="1">IFERROR(VLOOKUP(H2034,IF(H2034=H2033,INDIRECT("JournalEntry!"&amp;JournalEntry!D$2214&amp;I2033+1&amp;JournalEntry!L$2214),INDIRECT("JournalEntry!"&amp;JournalEntry!C$2214)),2,FALSE),"")</f>
        <v/>
      </c>
      <c r="J2034" s="191" t="str">
        <f t="shared" ca="1" si="224"/>
        <v/>
      </c>
    </row>
    <row r="2035" spans="1:10">
      <c r="A2035" s="205" t="str">
        <f t="shared" ca="1" si="225"/>
        <v/>
      </c>
      <c r="B2035" s="203" t="str">
        <f t="shared" ca="1" si="226"/>
        <v/>
      </c>
      <c r="C2035" s="192" t="str">
        <f t="shared" ca="1" si="227"/>
        <v/>
      </c>
      <c r="D2035" s="192" t="str">
        <f t="shared" ca="1" si="228"/>
        <v/>
      </c>
      <c r="E2035" s="192" t="str">
        <f t="shared" ca="1" si="229"/>
        <v/>
      </c>
      <c r="F2035" s="193" t="str">
        <f t="shared" ca="1" si="230"/>
        <v/>
      </c>
      <c r="G2035" s="80" t="str">
        <f ca="1">IFERROR(IF(AND(ABS(SUMIFS(D$2:D2035,J$2:J2035,J2035)-SUMIFS(E$2:E2035,J$2:J2035,J2035)+VLOOKUP(J2035,Master!B$1:F$101,5,FALSE))&gt;1000,CD&lt;&gt;PD),"XXXXX",IFERROR(SUMIFS(D$2:D2035,J$2:J2035,J2035)-SUMIFS(E$2:E2035,J$2:J2035,J2035)+VLOOKUP(J2035,Master!B$1:F$101,5,FALSE),IF(H2035&gt;EOF,"","Balance"))),IF(H2035&gt;EOF,"","Balance"))</f>
        <v/>
      </c>
      <c r="H2035" s="265" t="str">
        <f ca="1">IFERROR(IF(COUNTIF(H$2:H2034,H2034)&gt;VLOOKUP(H2034,LC,2,FALSE),H2034+1,H2034),"")</f>
        <v/>
      </c>
      <c r="I2035" s="265" t="str">
        <f ca="1">IFERROR(VLOOKUP(H2035,IF(H2035=H2034,INDIRECT("JournalEntry!"&amp;JournalEntry!D$2214&amp;I2034+1&amp;JournalEntry!L$2214),INDIRECT("JournalEntry!"&amp;JournalEntry!C$2214)),2,FALSE),"")</f>
        <v/>
      </c>
      <c r="J2035" s="191" t="str">
        <f t="shared" ca="1" si="224"/>
        <v/>
      </c>
    </row>
    <row r="2036" spans="1:10">
      <c r="A2036" s="205" t="str">
        <f t="shared" ca="1" si="225"/>
        <v/>
      </c>
      <c r="B2036" s="203" t="str">
        <f t="shared" ca="1" si="226"/>
        <v/>
      </c>
      <c r="C2036" s="192" t="str">
        <f t="shared" ca="1" si="227"/>
        <v/>
      </c>
      <c r="D2036" s="192" t="str">
        <f t="shared" ca="1" si="228"/>
        <v/>
      </c>
      <c r="E2036" s="192" t="str">
        <f t="shared" ca="1" si="229"/>
        <v/>
      </c>
      <c r="F2036" s="193" t="str">
        <f t="shared" ca="1" si="230"/>
        <v/>
      </c>
      <c r="G2036" s="80" t="str">
        <f ca="1">IFERROR(IF(AND(ABS(SUMIFS(D$2:D2036,J$2:J2036,J2036)-SUMIFS(E$2:E2036,J$2:J2036,J2036)+VLOOKUP(J2036,Master!B$1:F$101,5,FALSE))&gt;1000,CD&lt;&gt;PD),"XXXXX",IFERROR(SUMIFS(D$2:D2036,J$2:J2036,J2036)-SUMIFS(E$2:E2036,J$2:J2036,J2036)+VLOOKUP(J2036,Master!B$1:F$101,5,FALSE),IF(H2036&gt;EOF,"","Balance"))),IF(H2036&gt;EOF,"","Balance"))</f>
        <v/>
      </c>
      <c r="H2036" s="265" t="str">
        <f ca="1">IFERROR(IF(COUNTIF(H$2:H2035,H2035)&gt;VLOOKUP(H2035,LC,2,FALSE),H2035+1,H2035),"")</f>
        <v/>
      </c>
      <c r="I2036" s="265" t="str">
        <f ca="1">IFERROR(VLOOKUP(H2036,IF(H2036=H2035,INDIRECT("JournalEntry!"&amp;JournalEntry!D$2214&amp;I2035+1&amp;JournalEntry!L$2214),INDIRECT("JournalEntry!"&amp;JournalEntry!C$2214)),2,FALSE),"")</f>
        <v/>
      </c>
      <c r="J2036" s="191" t="str">
        <f t="shared" ca="1" si="224"/>
        <v/>
      </c>
    </row>
    <row r="2037" spans="1:10">
      <c r="A2037" s="205" t="str">
        <f t="shared" ca="1" si="225"/>
        <v/>
      </c>
      <c r="B2037" s="203" t="str">
        <f t="shared" ca="1" si="226"/>
        <v/>
      </c>
      <c r="C2037" s="192" t="str">
        <f t="shared" ca="1" si="227"/>
        <v/>
      </c>
      <c r="D2037" s="192" t="str">
        <f t="shared" ca="1" si="228"/>
        <v/>
      </c>
      <c r="E2037" s="192" t="str">
        <f t="shared" ca="1" si="229"/>
        <v/>
      </c>
      <c r="F2037" s="193" t="str">
        <f t="shared" ca="1" si="230"/>
        <v/>
      </c>
      <c r="G2037" s="80" t="str">
        <f ca="1">IFERROR(IF(AND(ABS(SUMIFS(D$2:D2037,J$2:J2037,J2037)-SUMIFS(E$2:E2037,J$2:J2037,J2037)+VLOOKUP(J2037,Master!B$1:F$101,5,FALSE))&gt;1000,CD&lt;&gt;PD),"XXXXX",IFERROR(SUMIFS(D$2:D2037,J$2:J2037,J2037)-SUMIFS(E$2:E2037,J$2:J2037,J2037)+VLOOKUP(J2037,Master!B$1:F$101,5,FALSE),IF(H2037&gt;EOF,"","Balance"))),IF(H2037&gt;EOF,"","Balance"))</f>
        <v/>
      </c>
      <c r="H2037" s="265" t="str">
        <f ca="1">IFERROR(IF(COUNTIF(H$2:H2036,H2036)&gt;VLOOKUP(H2036,LC,2,FALSE),H2036+1,H2036),"")</f>
        <v/>
      </c>
      <c r="I2037" s="265" t="str">
        <f ca="1">IFERROR(VLOOKUP(H2037,IF(H2037=H2036,INDIRECT("JournalEntry!"&amp;JournalEntry!D$2214&amp;I2036+1&amp;JournalEntry!L$2214),INDIRECT("JournalEntry!"&amp;JournalEntry!C$2214)),2,FALSE),"")</f>
        <v/>
      </c>
      <c r="J2037" s="191" t="str">
        <f t="shared" ca="1" si="224"/>
        <v/>
      </c>
    </row>
    <row r="2038" spans="1:10">
      <c r="A2038" s="205" t="str">
        <f t="shared" ca="1" si="225"/>
        <v/>
      </c>
      <c r="B2038" s="203" t="str">
        <f t="shared" ca="1" si="226"/>
        <v/>
      </c>
      <c r="C2038" s="192" t="str">
        <f t="shared" ca="1" si="227"/>
        <v/>
      </c>
      <c r="D2038" s="192" t="str">
        <f t="shared" ca="1" si="228"/>
        <v/>
      </c>
      <c r="E2038" s="192" t="str">
        <f t="shared" ca="1" si="229"/>
        <v/>
      </c>
      <c r="F2038" s="193" t="str">
        <f t="shared" ca="1" si="230"/>
        <v/>
      </c>
      <c r="G2038" s="80" t="str">
        <f ca="1">IFERROR(IF(AND(ABS(SUMIFS(D$2:D2038,J$2:J2038,J2038)-SUMIFS(E$2:E2038,J$2:J2038,J2038)+VLOOKUP(J2038,Master!B$1:F$101,5,FALSE))&gt;1000,CD&lt;&gt;PD),"XXXXX",IFERROR(SUMIFS(D$2:D2038,J$2:J2038,J2038)-SUMIFS(E$2:E2038,J$2:J2038,J2038)+VLOOKUP(J2038,Master!B$1:F$101,5,FALSE),IF(H2038&gt;EOF,"","Balance"))),IF(H2038&gt;EOF,"","Balance"))</f>
        <v/>
      </c>
      <c r="H2038" s="265" t="str">
        <f ca="1">IFERROR(IF(COUNTIF(H$2:H2037,H2037)&gt;VLOOKUP(H2037,LC,2,FALSE),H2037+1,H2037),"")</f>
        <v/>
      </c>
      <c r="I2038" s="265" t="str">
        <f ca="1">IFERROR(VLOOKUP(H2038,IF(H2038=H2037,INDIRECT("JournalEntry!"&amp;JournalEntry!D$2214&amp;I2037+1&amp;JournalEntry!L$2214),INDIRECT("JournalEntry!"&amp;JournalEntry!C$2214)),2,FALSE),"")</f>
        <v/>
      </c>
      <c r="J2038" s="191" t="str">
        <f t="shared" ca="1" si="224"/>
        <v/>
      </c>
    </row>
    <row r="2039" spans="1:10">
      <c r="A2039" s="205" t="str">
        <f t="shared" ca="1" si="225"/>
        <v/>
      </c>
      <c r="B2039" s="203" t="str">
        <f t="shared" ca="1" si="226"/>
        <v/>
      </c>
      <c r="C2039" s="192" t="str">
        <f t="shared" ca="1" si="227"/>
        <v/>
      </c>
      <c r="D2039" s="192" t="str">
        <f t="shared" ca="1" si="228"/>
        <v/>
      </c>
      <c r="E2039" s="192" t="str">
        <f t="shared" ca="1" si="229"/>
        <v/>
      </c>
      <c r="F2039" s="193" t="str">
        <f t="shared" ca="1" si="230"/>
        <v/>
      </c>
      <c r="G2039" s="80" t="str">
        <f ca="1">IFERROR(IF(AND(ABS(SUMIFS(D$2:D2039,J$2:J2039,J2039)-SUMIFS(E$2:E2039,J$2:J2039,J2039)+VLOOKUP(J2039,Master!B$1:F$101,5,FALSE))&gt;1000,CD&lt;&gt;PD),"XXXXX",IFERROR(SUMIFS(D$2:D2039,J$2:J2039,J2039)-SUMIFS(E$2:E2039,J$2:J2039,J2039)+VLOOKUP(J2039,Master!B$1:F$101,5,FALSE),IF(H2039&gt;EOF,"","Balance"))),IF(H2039&gt;EOF,"","Balance"))</f>
        <v/>
      </c>
      <c r="H2039" s="265" t="str">
        <f ca="1">IFERROR(IF(COUNTIF(H$2:H2038,H2038)&gt;VLOOKUP(H2038,LC,2,FALSE),H2038+1,H2038),"")</f>
        <v/>
      </c>
      <c r="I2039" s="265" t="str">
        <f ca="1">IFERROR(VLOOKUP(H2039,IF(H2039=H2038,INDIRECT("JournalEntry!"&amp;JournalEntry!D$2214&amp;I2038+1&amp;JournalEntry!L$2214),INDIRECT("JournalEntry!"&amp;JournalEntry!C$2214)),2,FALSE),"")</f>
        <v/>
      </c>
      <c r="J2039" s="191" t="str">
        <f t="shared" ca="1" si="224"/>
        <v/>
      </c>
    </row>
    <row r="2040" spans="1:10">
      <c r="A2040" s="205" t="str">
        <f t="shared" ca="1" si="225"/>
        <v/>
      </c>
      <c r="B2040" s="203" t="str">
        <f t="shared" ca="1" si="226"/>
        <v/>
      </c>
      <c r="C2040" s="192" t="str">
        <f t="shared" ca="1" si="227"/>
        <v/>
      </c>
      <c r="D2040" s="192" t="str">
        <f t="shared" ca="1" si="228"/>
        <v/>
      </c>
      <c r="E2040" s="192" t="str">
        <f t="shared" ca="1" si="229"/>
        <v/>
      </c>
      <c r="F2040" s="193" t="str">
        <f t="shared" ca="1" si="230"/>
        <v/>
      </c>
      <c r="G2040" s="80" t="str">
        <f ca="1">IFERROR(IF(AND(ABS(SUMIFS(D$2:D2040,J$2:J2040,J2040)-SUMIFS(E$2:E2040,J$2:J2040,J2040)+VLOOKUP(J2040,Master!B$1:F$101,5,FALSE))&gt;1000,CD&lt;&gt;PD),"XXXXX",IFERROR(SUMIFS(D$2:D2040,J$2:J2040,J2040)-SUMIFS(E$2:E2040,J$2:J2040,J2040)+VLOOKUP(J2040,Master!B$1:F$101,5,FALSE),IF(H2040&gt;EOF,"","Balance"))),IF(H2040&gt;EOF,"","Balance"))</f>
        <v/>
      </c>
      <c r="H2040" s="265" t="str">
        <f ca="1">IFERROR(IF(COUNTIF(H$2:H2039,H2039)&gt;VLOOKUP(H2039,LC,2,FALSE),H2039+1,H2039),"")</f>
        <v/>
      </c>
      <c r="I2040" s="265" t="str">
        <f ca="1">IFERROR(VLOOKUP(H2040,IF(H2040=H2039,INDIRECT("JournalEntry!"&amp;JournalEntry!D$2214&amp;I2039+1&amp;JournalEntry!L$2214),INDIRECT("JournalEntry!"&amp;JournalEntry!C$2214)),2,FALSE),"")</f>
        <v/>
      </c>
      <c r="J2040" s="191" t="str">
        <f t="shared" ca="1" si="224"/>
        <v/>
      </c>
    </row>
    <row r="2041" spans="1:10">
      <c r="A2041" s="205" t="str">
        <f t="shared" ca="1" si="225"/>
        <v/>
      </c>
      <c r="B2041" s="203" t="str">
        <f t="shared" ca="1" si="226"/>
        <v/>
      </c>
      <c r="C2041" s="192" t="str">
        <f t="shared" ca="1" si="227"/>
        <v/>
      </c>
      <c r="D2041" s="192" t="str">
        <f t="shared" ca="1" si="228"/>
        <v/>
      </c>
      <c r="E2041" s="192" t="str">
        <f t="shared" ca="1" si="229"/>
        <v/>
      </c>
      <c r="F2041" s="193" t="str">
        <f t="shared" ca="1" si="230"/>
        <v/>
      </c>
      <c r="G2041" s="80" t="str">
        <f ca="1">IFERROR(IF(AND(ABS(SUMIFS(D$2:D2041,J$2:J2041,J2041)-SUMIFS(E$2:E2041,J$2:J2041,J2041)+VLOOKUP(J2041,Master!B$1:F$101,5,FALSE))&gt;1000,CD&lt;&gt;PD),"XXXXX",IFERROR(SUMIFS(D$2:D2041,J$2:J2041,J2041)-SUMIFS(E$2:E2041,J$2:J2041,J2041)+VLOOKUP(J2041,Master!B$1:F$101,5,FALSE),IF(H2041&gt;EOF,"","Balance"))),IF(H2041&gt;EOF,"","Balance"))</f>
        <v/>
      </c>
      <c r="H2041" s="265" t="str">
        <f ca="1">IFERROR(IF(COUNTIF(H$2:H2040,H2040)&gt;VLOOKUP(H2040,LC,2,FALSE),H2040+1,H2040),"")</f>
        <v/>
      </c>
      <c r="I2041" s="265" t="str">
        <f ca="1">IFERROR(VLOOKUP(H2041,IF(H2041=H2040,INDIRECT("JournalEntry!"&amp;JournalEntry!D$2214&amp;I2040+1&amp;JournalEntry!L$2214),INDIRECT("JournalEntry!"&amp;JournalEntry!C$2214)),2,FALSE),"")</f>
        <v/>
      </c>
      <c r="J2041" s="191" t="str">
        <f t="shared" ca="1" si="224"/>
        <v/>
      </c>
    </row>
    <row r="2042" spans="1:10">
      <c r="A2042" s="205" t="str">
        <f t="shared" ca="1" si="225"/>
        <v/>
      </c>
      <c r="B2042" s="203" t="str">
        <f t="shared" ca="1" si="226"/>
        <v/>
      </c>
      <c r="C2042" s="192" t="str">
        <f t="shared" ca="1" si="227"/>
        <v/>
      </c>
      <c r="D2042" s="192" t="str">
        <f t="shared" ca="1" si="228"/>
        <v/>
      </c>
      <c r="E2042" s="192" t="str">
        <f t="shared" ca="1" si="229"/>
        <v/>
      </c>
      <c r="F2042" s="193" t="str">
        <f t="shared" ca="1" si="230"/>
        <v/>
      </c>
      <c r="G2042" s="80" t="str">
        <f ca="1">IFERROR(IF(AND(ABS(SUMIFS(D$2:D2042,J$2:J2042,J2042)-SUMIFS(E$2:E2042,J$2:J2042,J2042)+VLOOKUP(J2042,Master!B$1:F$101,5,FALSE))&gt;1000,CD&lt;&gt;PD),"XXXXX",IFERROR(SUMIFS(D$2:D2042,J$2:J2042,J2042)-SUMIFS(E$2:E2042,J$2:J2042,J2042)+VLOOKUP(J2042,Master!B$1:F$101,5,FALSE),IF(H2042&gt;EOF,"","Balance"))),IF(H2042&gt;EOF,"","Balance"))</f>
        <v/>
      </c>
      <c r="H2042" s="265" t="str">
        <f ca="1">IFERROR(IF(COUNTIF(H$2:H2041,H2041)&gt;VLOOKUP(H2041,LC,2,FALSE),H2041+1,H2041),"")</f>
        <v/>
      </c>
      <c r="I2042" s="265" t="str">
        <f ca="1">IFERROR(VLOOKUP(H2042,IF(H2042=H2041,INDIRECT("JournalEntry!"&amp;JournalEntry!D$2214&amp;I2041+1&amp;JournalEntry!L$2214),INDIRECT("JournalEntry!"&amp;JournalEntry!C$2214)),2,FALSE),"")</f>
        <v/>
      </c>
      <c r="J2042" s="191" t="str">
        <f t="shared" ca="1" si="224"/>
        <v/>
      </c>
    </row>
    <row r="2043" spans="1:10">
      <c r="A2043" s="205" t="str">
        <f t="shared" ca="1" si="225"/>
        <v/>
      </c>
      <c r="B2043" s="203" t="str">
        <f t="shared" ca="1" si="226"/>
        <v/>
      </c>
      <c r="C2043" s="192" t="str">
        <f t="shared" ca="1" si="227"/>
        <v/>
      </c>
      <c r="D2043" s="192" t="str">
        <f t="shared" ca="1" si="228"/>
        <v/>
      </c>
      <c r="E2043" s="192" t="str">
        <f t="shared" ca="1" si="229"/>
        <v/>
      </c>
      <c r="F2043" s="193" t="str">
        <f t="shared" ca="1" si="230"/>
        <v/>
      </c>
      <c r="G2043" s="80" t="str">
        <f ca="1">IFERROR(IF(AND(ABS(SUMIFS(D$2:D2043,J$2:J2043,J2043)-SUMIFS(E$2:E2043,J$2:J2043,J2043)+VLOOKUP(J2043,Master!B$1:F$101,5,FALSE))&gt;1000,CD&lt;&gt;PD),"XXXXX",IFERROR(SUMIFS(D$2:D2043,J$2:J2043,J2043)-SUMIFS(E$2:E2043,J$2:J2043,J2043)+VLOOKUP(J2043,Master!B$1:F$101,5,FALSE),IF(H2043&gt;EOF,"","Balance"))),IF(H2043&gt;EOF,"","Balance"))</f>
        <v/>
      </c>
      <c r="H2043" s="265" t="str">
        <f ca="1">IFERROR(IF(COUNTIF(H$2:H2042,H2042)&gt;VLOOKUP(H2042,LC,2,FALSE),H2042+1,H2042),"")</f>
        <v/>
      </c>
      <c r="I2043" s="265" t="str">
        <f ca="1">IFERROR(VLOOKUP(H2043,IF(H2043=H2042,INDIRECT("JournalEntry!"&amp;JournalEntry!D$2214&amp;I2042+1&amp;JournalEntry!L$2214),INDIRECT("JournalEntry!"&amp;JournalEntry!C$2214)),2,FALSE),"")</f>
        <v/>
      </c>
      <c r="J2043" s="191" t="str">
        <f t="shared" ca="1" si="224"/>
        <v/>
      </c>
    </row>
    <row r="2044" spans="1:10">
      <c r="A2044" s="205" t="str">
        <f t="shared" ca="1" si="225"/>
        <v/>
      </c>
      <c r="B2044" s="203" t="str">
        <f t="shared" ca="1" si="226"/>
        <v/>
      </c>
      <c r="C2044" s="192" t="str">
        <f t="shared" ca="1" si="227"/>
        <v/>
      </c>
      <c r="D2044" s="192" t="str">
        <f t="shared" ca="1" si="228"/>
        <v/>
      </c>
      <c r="E2044" s="192" t="str">
        <f t="shared" ca="1" si="229"/>
        <v/>
      </c>
      <c r="F2044" s="193" t="str">
        <f t="shared" ca="1" si="230"/>
        <v/>
      </c>
      <c r="G2044" s="80" t="str">
        <f ca="1">IFERROR(IF(AND(ABS(SUMIFS(D$2:D2044,J$2:J2044,J2044)-SUMIFS(E$2:E2044,J$2:J2044,J2044)+VLOOKUP(J2044,Master!B$1:F$101,5,FALSE))&gt;1000,CD&lt;&gt;PD),"XXXXX",IFERROR(SUMIFS(D$2:D2044,J$2:J2044,J2044)-SUMIFS(E$2:E2044,J$2:J2044,J2044)+VLOOKUP(J2044,Master!B$1:F$101,5,FALSE),IF(H2044&gt;EOF,"","Balance"))),IF(H2044&gt;EOF,"","Balance"))</f>
        <v/>
      </c>
      <c r="H2044" s="265" t="str">
        <f ca="1">IFERROR(IF(COUNTIF(H$2:H2043,H2043)&gt;VLOOKUP(H2043,LC,2,FALSE),H2043+1,H2043),"")</f>
        <v/>
      </c>
      <c r="I2044" s="265" t="str">
        <f ca="1">IFERROR(VLOOKUP(H2044,IF(H2044=H2043,INDIRECT("JournalEntry!"&amp;JournalEntry!D$2214&amp;I2043+1&amp;JournalEntry!L$2214),INDIRECT("JournalEntry!"&amp;JournalEntry!C$2214)),2,FALSE),"")</f>
        <v/>
      </c>
      <c r="J2044" s="191" t="str">
        <f t="shared" ca="1" si="224"/>
        <v/>
      </c>
    </row>
    <row r="2045" spans="1:10">
      <c r="A2045" s="205" t="str">
        <f t="shared" ca="1" si="225"/>
        <v/>
      </c>
      <c r="B2045" s="203" t="str">
        <f t="shared" ca="1" si="226"/>
        <v/>
      </c>
      <c r="C2045" s="192" t="str">
        <f t="shared" ca="1" si="227"/>
        <v/>
      </c>
      <c r="D2045" s="192" t="str">
        <f t="shared" ca="1" si="228"/>
        <v/>
      </c>
      <c r="E2045" s="192" t="str">
        <f t="shared" ca="1" si="229"/>
        <v/>
      </c>
      <c r="F2045" s="193" t="str">
        <f t="shared" ca="1" si="230"/>
        <v/>
      </c>
      <c r="G2045" s="80" t="str">
        <f ca="1">IFERROR(IF(AND(ABS(SUMIFS(D$2:D2045,J$2:J2045,J2045)-SUMIFS(E$2:E2045,J$2:J2045,J2045)+VLOOKUP(J2045,Master!B$1:F$101,5,FALSE))&gt;1000,CD&lt;&gt;PD),"XXXXX",IFERROR(SUMIFS(D$2:D2045,J$2:J2045,J2045)-SUMIFS(E$2:E2045,J$2:J2045,J2045)+VLOOKUP(J2045,Master!B$1:F$101,5,FALSE),IF(H2045&gt;EOF,"","Balance"))),IF(H2045&gt;EOF,"","Balance"))</f>
        <v/>
      </c>
      <c r="H2045" s="265" t="str">
        <f ca="1">IFERROR(IF(COUNTIF(H$2:H2044,H2044)&gt;VLOOKUP(H2044,LC,2,FALSE),H2044+1,H2044),"")</f>
        <v/>
      </c>
      <c r="I2045" s="265" t="str">
        <f ca="1">IFERROR(VLOOKUP(H2045,IF(H2045=H2044,INDIRECT("JournalEntry!"&amp;JournalEntry!D$2214&amp;I2044+1&amp;JournalEntry!L$2214),INDIRECT("JournalEntry!"&amp;JournalEntry!C$2214)),2,FALSE),"")</f>
        <v/>
      </c>
      <c r="J2045" s="191" t="str">
        <f t="shared" ca="1" si="224"/>
        <v/>
      </c>
    </row>
    <row r="2046" spans="1:10">
      <c r="A2046" s="205" t="str">
        <f t="shared" ca="1" si="225"/>
        <v/>
      </c>
      <c r="B2046" s="203" t="str">
        <f t="shared" ca="1" si="226"/>
        <v/>
      </c>
      <c r="C2046" s="192" t="str">
        <f t="shared" ca="1" si="227"/>
        <v/>
      </c>
      <c r="D2046" s="192" t="str">
        <f t="shared" ca="1" si="228"/>
        <v/>
      </c>
      <c r="E2046" s="192" t="str">
        <f t="shared" ca="1" si="229"/>
        <v/>
      </c>
      <c r="F2046" s="193" t="str">
        <f t="shared" ca="1" si="230"/>
        <v/>
      </c>
      <c r="G2046" s="80" t="str">
        <f ca="1">IFERROR(IF(AND(ABS(SUMIFS(D$2:D2046,J$2:J2046,J2046)-SUMIFS(E$2:E2046,J$2:J2046,J2046)+VLOOKUP(J2046,Master!B$1:F$101,5,FALSE))&gt;1000,CD&lt;&gt;PD),"XXXXX",IFERROR(SUMIFS(D$2:D2046,J$2:J2046,J2046)-SUMIFS(E$2:E2046,J$2:J2046,J2046)+VLOOKUP(J2046,Master!B$1:F$101,5,FALSE),IF(H2046&gt;EOF,"","Balance"))),IF(H2046&gt;EOF,"","Balance"))</f>
        <v/>
      </c>
      <c r="H2046" s="265" t="str">
        <f ca="1">IFERROR(IF(COUNTIF(H$2:H2045,H2045)&gt;VLOOKUP(H2045,LC,2,FALSE),H2045+1,H2045),"")</f>
        <v/>
      </c>
      <c r="I2046" s="265" t="str">
        <f ca="1">IFERROR(VLOOKUP(H2046,IF(H2046=H2045,INDIRECT("JournalEntry!"&amp;JournalEntry!D$2214&amp;I2045+1&amp;JournalEntry!L$2214),INDIRECT("JournalEntry!"&amp;JournalEntry!C$2214)),2,FALSE),"")</f>
        <v/>
      </c>
      <c r="J2046" s="191" t="str">
        <f t="shared" ca="1" si="224"/>
        <v/>
      </c>
    </row>
    <row r="2047" spans="1:10">
      <c r="A2047" s="205" t="str">
        <f t="shared" ca="1" si="225"/>
        <v/>
      </c>
      <c r="B2047" s="203" t="str">
        <f t="shared" ca="1" si="226"/>
        <v/>
      </c>
      <c r="C2047" s="192" t="str">
        <f t="shared" ca="1" si="227"/>
        <v/>
      </c>
      <c r="D2047" s="192" t="str">
        <f t="shared" ca="1" si="228"/>
        <v/>
      </c>
      <c r="E2047" s="192" t="str">
        <f t="shared" ca="1" si="229"/>
        <v/>
      </c>
      <c r="F2047" s="193" t="str">
        <f t="shared" ca="1" si="230"/>
        <v/>
      </c>
      <c r="G2047" s="80" t="str">
        <f ca="1">IFERROR(IF(AND(ABS(SUMIFS(D$2:D2047,J$2:J2047,J2047)-SUMIFS(E$2:E2047,J$2:J2047,J2047)+VLOOKUP(J2047,Master!B$1:F$101,5,FALSE))&gt;1000,CD&lt;&gt;PD),"XXXXX",IFERROR(SUMIFS(D$2:D2047,J$2:J2047,J2047)-SUMIFS(E$2:E2047,J$2:J2047,J2047)+VLOOKUP(J2047,Master!B$1:F$101,5,FALSE),IF(H2047&gt;EOF,"","Balance"))),IF(H2047&gt;EOF,"","Balance"))</f>
        <v/>
      </c>
      <c r="H2047" s="265" t="str">
        <f ca="1">IFERROR(IF(COUNTIF(H$2:H2046,H2046)&gt;VLOOKUP(H2046,LC,2,FALSE),H2046+1,H2046),"")</f>
        <v/>
      </c>
      <c r="I2047" s="265" t="str">
        <f ca="1">IFERROR(VLOOKUP(H2047,IF(H2047=H2046,INDIRECT("JournalEntry!"&amp;JournalEntry!D$2214&amp;I2046+1&amp;JournalEntry!L$2214),INDIRECT("JournalEntry!"&amp;JournalEntry!C$2214)),2,FALSE),"")</f>
        <v/>
      </c>
      <c r="J2047" s="191" t="str">
        <f t="shared" ca="1" si="224"/>
        <v/>
      </c>
    </row>
    <row r="2048" spans="1:10">
      <c r="A2048" s="205" t="str">
        <f t="shared" ca="1" si="225"/>
        <v/>
      </c>
      <c r="B2048" s="203" t="str">
        <f t="shared" ca="1" si="226"/>
        <v/>
      </c>
      <c r="C2048" s="192" t="str">
        <f t="shared" ca="1" si="227"/>
        <v/>
      </c>
      <c r="D2048" s="192" t="str">
        <f t="shared" ca="1" si="228"/>
        <v/>
      </c>
      <c r="E2048" s="192" t="str">
        <f t="shared" ca="1" si="229"/>
        <v/>
      </c>
      <c r="F2048" s="193" t="str">
        <f t="shared" ca="1" si="230"/>
        <v/>
      </c>
      <c r="G2048" s="80" t="str">
        <f ca="1">IFERROR(IF(AND(ABS(SUMIFS(D$2:D2048,J$2:J2048,J2048)-SUMIFS(E$2:E2048,J$2:J2048,J2048)+VLOOKUP(J2048,Master!B$1:F$101,5,FALSE))&gt;1000,CD&lt;&gt;PD),"XXXXX",IFERROR(SUMIFS(D$2:D2048,J$2:J2048,J2048)-SUMIFS(E$2:E2048,J$2:J2048,J2048)+VLOOKUP(J2048,Master!B$1:F$101,5,FALSE),IF(H2048&gt;EOF,"","Balance"))),IF(H2048&gt;EOF,"","Balance"))</f>
        <v/>
      </c>
      <c r="H2048" s="265" t="str">
        <f ca="1">IFERROR(IF(COUNTIF(H$2:H2047,H2047)&gt;VLOOKUP(H2047,LC,2,FALSE),H2047+1,H2047),"")</f>
        <v/>
      </c>
      <c r="I2048" s="265" t="str">
        <f ca="1">IFERROR(VLOOKUP(H2048,IF(H2048=H2047,INDIRECT("JournalEntry!"&amp;JournalEntry!D$2214&amp;I2047+1&amp;JournalEntry!L$2214),INDIRECT("JournalEntry!"&amp;JournalEntry!C$2214)),2,FALSE),"")</f>
        <v/>
      </c>
      <c r="J2048" s="191" t="str">
        <f t="shared" ca="1" si="224"/>
        <v/>
      </c>
    </row>
    <row r="2049" spans="1:10">
      <c r="A2049" s="205" t="str">
        <f t="shared" ca="1" si="225"/>
        <v/>
      </c>
      <c r="B2049" s="203" t="str">
        <f t="shared" ca="1" si="226"/>
        <v/>
      </c>
      <c r="C2049" s="192" t="str">
        <f t="shared" ca="1" si="227"/>
        <v/>
      </c>
      <c r="D2049" s="192" t="str">
        <f t="shared" ca="1" si="228"/>
        <v/>
      </c>
      <c r="E2049" s="192" t="str">
        <f t="shared" ca="1" si="229"/>
        <v/>
      </c>
      <c r="F2049" s="193" t="str">
        <f t="shared" ca="1" si="230"/>
        <v/>
      </c>
      <c r="G2049" s="80" t="str">
        <f ca="1">IFERROR(IF(AND(ABS(SUMIFS(D$2:D2049,J$2:J2049,J2049)-SUMIFS(E$2:E2049,J$2:J2049,J2049)+VLOOKUP(J2049,Master!B$1:F$101,5,FALSE))&gt;1000,CD&lt;&gt;PD),"XXXXX",IFERROR(SUMIFS(D$2:D2049,J$2:J2049,J2049)-SUMIFS(E$2:E2049,J$2:J2049,J2049)+VLOOKUP(J2049,Master!B$1:F$101,5,FALSE),IF(H2049&gt;EOF,"","Balance"))),IF(H2049&gt;EOF,"","Balance"))</f>
        <v/>
      </c>
      <c r="H2049" s="265" t="str">
        <f ca="1">IFERROR(IF(COUNTIF(H$2:H2048,H2048)&gt;VLOOKUP(H2048,LC,2,FALSE),H2048+1,H2048),"")</f>
        <v/>
      </c>
      <c r="I2049" s="265" t="str">
        <f ca="1">IFERROR(VLOOKUP(H2049,IF(H2049=H2048,INDIRECT("JournalEntry!"&amp;JournalEntry!D$2214&amp;I2048+1&amp;JournalEntry!L$2214),INDIRECT("JournalEntry!"&amp;JournalEntry!C$2214)),2,FALSE),"")</f>
        <v/>
      </c>
      <c r="J2049" s="191" t="str">
        <f t="shared" ca="1" si="224"/>
        <v/>
      </c>
    </row>
    <row r="2050" spans="1:10">
      <c r="A2050" s="205" t="str">
        <f t="shared" ca="1" si="225"/>
        <v/>
      </c>
      <c r="B2050" s="203" t="str">
        <f t="shared" ca="1" si="226"/>
        <v/>
      </c>
      <c r="C2050" s="192" t="str">
        <f t="shared" ca="1" si="227"/>
        <v/>
      </c>
      <c r="D2050" s="192" t="str">
        <f t="shared" ca="1" si="228"/>
        <v/>
      </c>
      <c r="E2050" s="192" t="str">
        <f t="shared" ca="1" si="229"/>
        <v/>
      </c>
      <c r="F2050" s="193" t="str">
        <f t="shared" ca="1" si="230"/>
        <v/>
      </c>
      <c r="G2050" s="80" t="str">
        <f ca="1">IFERROR(IF(AND(ABS(SUMIFS(D$2:D2050,J$2:J2050,J2050)-SUMIFS(E$2:E2050,J$2:J2050,J2050)+VLOOKUP(J2050,Master!B$1:F$101,5,FALSE))&gt;1000,CD&lt;&gt;PD),"XXXXX",IFERROR(SUMIFS(D$2:D2050,J$2:J2050,J2050)-SUMIFS(E$2:E2050,J$2:J2050,J2050)+VLOOKUP(J2050,Master!B$1:F$101,5,FALSE),IF(H2050&gt;EOF,"","Balance"))),IF(H2050&gt;EOF,"","Balance"))</f>
        <v/>
      </c>
      <c r="H2050" s="265" t="str">
        <f ca="1">IFERROR(IF(COUNTIF(H$2:H2049,H2049)&gt;VLOOKUP(H2049,LC,2,FALSE),H2049+1,H2049),"")</f>
        <v/>
      </c>
      <c r="I2050" s="265" t="str">
        <f ca="1">IFERROR(VLOOKUP(H2050,IF(H2050=H2049,INDIRECT("JournalEntry!"&amp;JournalEntry!D$2214&amp;I2049+1&amp;JournalEntry!L$2214),INDIRECT("JournalEntry!"&amp;JournalEntry!C$2214)),2,FALSE),"")</f>
        <v/>
      </c>
      <c r="J2050" s="191" t="str">
        <f t="shared" ref="J2050:J2113" ca="1" si="231">IFERROR(INDIRECT("JournalEntry!c"&amp;I2050),IF(H2050&gt;EOF,"","Ledger"))</f>
        <v/>
      </c>
    </row>
    <row r="2051" spans="1:10">
      <c r="A2051" s="205" t="str">
        <f t="shared" ca="1" si="225"/>
        <v/>
      </c>
      <c r="B2051" s="203" t="str">
        <f t="shared" ca="1" si="226"/>
        <v/>
      </c>
      <c r="C2051" s="192" t="str">
        <f t="shared" ca="1" si="227"/>
        <v/>
      </c>
      <c r="D2051" s="192" t="str">
        <f t="shared" ca="1" si="228"/>
        <v/>
      </c>
      <c r="E2051" s="192" t="str">
        <f t="shared" ca="1" si="229"/>
        <v/>
      </c>
      <c r="F2051" s="193" t="str">
        <f t="shared" ca="1" si="230"/>
        <v/>
      </c>
      <c r="G2051" s="80" t="str">
        <f ca="1">IFERROR(IF(AND(ABS(SUMIFS(D$2:D2051,J$2:J2051,J2051)-SUMIFS(E$2:E2051,J$2:J2051,J2051)+VLOOKUP(J2051,Master!B$1:F$101,5,FALSE))&gt;1000,CD&lt;&gt;PD),"XXXXX",IFERROR(SUMIFS(D$2:D2051,J$2:J2051,J2051)-SUMIFS(E$2:E2051,J$2:J2051,J2051)+VLOOKUP(J2051,Master!B$1:F$101,5,FALSE),IF(H2051&gt;EOF,"","Balance"))),IF(H2051&gt;EOF,"","Balance"))</f>
        <v/>
      </c>
      <c r="H2051" s="265" t="str">
        <f ca="1">IFERROR(IF(COUNTIF(H$2:H2050,H2050)&gt;VLOOKUP(H2050,LC,2,FALSE),H2050+1,H2050),"")</f>
        <v/>
      </c>
      <c r="I2051" s="265" t="str">
        <f ca="1">IFERROR(VLOOKUP(H2051,IF(H2051=H2050,INDIRECT("JournalEntry!"&amp;JournalEntry!D$2214&amp;I2050+1&amp;JournalEntry!L$2214),INDIRECT("JournalEntry!"&amp;JournalEntry!C$2214)),2,FALSE),"")</f>
        <v/>
      </c>
      <c r="J2051" s="191" t="str">
        <f t="shared" ca="1" si="231"/>
        <v/>
      </c>
    </row>
    <row r="2052" spans="1:10">
      <c r="A2052" s="205" t="str">
        <f t="shared" ca="1" si="225"/>
        <v/>
      </c>
      <c r="B2052" s="203" t="str">
        <f t="shared" ca="1" si="226"/>
        <v/>
      </c>
      <c r="C2052" s="192" t="str">
        <f t="shared" ca="1" si="227"/>
        <v/>
      </c>
      <c r="D2052" s="192" t="str">
        <f t="shared" ca="1" si="228"/>
        <v/>
      </c>
      <c r="E2052" s="192" t="str">
        <f t="shared" ca="1" si="229"/>
        <v/>
      </c>
      <c r="F2052" s="193" t="str">
        <f t="shared" ca="1" si="230"/>
        <v/>
      </c>
      <c r="G2052" s="80" t="str">
        <f ca="1">IFERROR(IF(AND(ABS(SUMIFS(D$2:D2052,J$2:J2052,J2052)-SUMIFS(E$2:E2052,J$2:J2052,J2052)+VLOOKUP(J2052,Master!B$1:F$101,5,FALSE))&gt;1000,CD&lt;&gt;PD),"XXXXX",IFERROR(SUMIFS(D$2:D2052,J$2:J2052,J2052)-SUMIFS(E$2:E2052,J$2:J2052,J2052)+VLOOKUP(J2052,Master!B$1:F$101,5,FALSE),IF(H2052&gt;EOF,"","Balance"))),IF(H2052&gt;EOF,"","Balance"))</f>
        <v/>
      </c>
      <c r="H2052" s="265" t="str">
        <f ca="1">IFERROR(IF(COUNTIF(H$2:H2051,H2051)&gt;VLOOKUP(H2051,LC,2,FALSE),H2051+1,H2051),"")</f>
        <v/>
      </c>
      <c r="I2052" s="265" t="str">
        <f ca="1">IFERROR(VLOOKUP(H2052,IF(H2052=H2051,INDIRECT("JournalEntry!"&amp;JournalEntry!D$2214&amp;I2051+1&amp;JournalEntry!L$2214),INDIRECT("JournalEntry!"&amp;JournalEntry!C$2214)),2,FALSE),"")</f>
        <v/>
      </c>
      <c r="J2052" s="191" t="str">
        <f t="shared" ca="1" si="231"/>
        <v/>
      </c>
    </row>
    <row r="2053" spans="1:10">
      <c r="A2053" s="205" t="str">
        <f t="shared" ca="1" si="225"/>
        <v/>
      </c>
      <c r="B2053" s="203" t="str">
        <f t="shared" ca="1" si="226"/>
        <v/>
      </c>
      <c r="C2053" s="192" t="str">
        <f t="shared" ca="1" si="227"/>
        <v/>
      </c>
      <c r="D2053" s="192" t="str">
        <f t="shared" ca="1" si="228"/>
        <v/>
      </c>
      <c r="E2053" s="192" t="str">
        <f t="shared" ca="1" si="229"/>
        <v/>
      </c>
      <c r="F2053" s="193" t="str">
        <f t="shared" ca="1" si="230"/>
        <v/>
      </c>
      <c r="G2053" s="80" t="str">
        <f ca="1">IFERROR(IF(AND(ABS(SUMIFS(D$2:D2053,J$2:J2053,J2053)-SUMIFS(E$2:E2053,J$2:J2053,J2053)+VLOOKUP(J2053,Master!B$1:F$101,5,FALSE))&gt;1000,CD&lt;&gt;PD),"XXXXX",IFERROR(SUMIFS(D$2:D2053,J$2:J2053,J2053)-SUMIFS(E$2:E2053,J$2:J2053,J2053)+VLOOKUP(J2053,Master!B$1:F$101,5,FALSE),IF(H2053&gt;EOF,"","Balance"))),IF(H2053&gt;EOF,"","Balance"))</f>
        <v/>
      </c>
      <c r="H2053" s="265" t="str">
        <f ca="1">IFERROR(IF(COUNTIF(H$2:H2052,H2052)&gt;VLOOKUP(H2052,LC,2,FALSE),H2052+1,H2052),"")</f>
        <v/>
      </c>
      <c r="I2053" s="265" t="str">
        <f ca="1">IFERROR(VLOOKUP(H2053,IF(H2053=H2052,INDIRECT("JournalEntry!"&amp;JournalEntry!D$2214&amp;I2052+1&amp;JournalEntry!L$2214),INDIRECT("JournalEntry!"&amp;JournalEntry!C$2214)),2,FALSE),"")</f>
        <v/>
      </c>
      <c r="J2053" s="191" t="str">
        <f t="shared" ca="1" si="231"/>
        <v/>
      </c>
    </row>
    <row r="2054" spans="1:10">
      <c r="A2054" s="205" t="str">
        <f t="shared" ca="1" si="225"/>
        <v/>
      </c>
      <c r="B2054" s="203" t="str">
        <f t="shared" ca="1" si="226"/>
        <v/>
      </c>
      <c r="C2054" s="192" t="str">
        <f t="shared" ca="1" si="227"/>
        <v/>
      </c>
      <c r="D2054" s="192" t="str">
        <f t="shared" ca="1" si="228"/>
        <v/>
      </c>
      <c r="E2054" s="192" t="str">
        <f t="shared" ca="1" si="229"/>
        <v/>
      </c>
      <c r="F2054" s="193" t="str">
        <f t="shared" ca="1" si="230"/>
        <v/>
      </c>
      <c r="G2054" s="80" t="str">
        <f ca="1">IFERROR(IF(AND(ABS(SUMIFS(D$2:D2054,J$2:J2054,J2054)-SUMIFS(E$2:E2054,J$2:J2054,J2054)+VLOOKUP(J2054,Master!B$1:F$101,5,FALSE))&gt;1000,CD&lt;&gt;PD),"XXXXX",IFERROR(SUMIFS(D$2:D2054,J$2:J2054,J2054)-SUMIFS(E$2:E2054,J$2:J2054,J2054)+VLOOKUP(J2054,Master!B$1:F$101,5,FALSE),IF(H2054&gt;EOF,"","Balance"))),IF(H2054&gt;EOF,"","Balance"))</f>
        <v/>
      </c>
      <c r="H2054" s="265" t="str">
        <f ca="1">IFERROR(IF(COUNTIF(H$2:H2053,H2053)&gt;VLOOKUP(H2053,LC,2,FALSE),H2053+1,H2053),"")</f>
        <v/>
      </c>
      <c r="I2054" s="265" t="str">
        <f ca="1">IFERROR(VLOOKUP(H2054,IF(H2054=H2053,INDIRECT("JournalEntry!"&amp;JournalEntry!D$2214&amp;I2053+1&amp;JournalEntry!L$2214),INDIRECT("JournalEntry!"&amp;JournalEntry!C$2214)),2,FALSE),"")</f>
        <v/>
      </c>
      <c r="J2054" s="191" t="str">
        <f t="shared" ca="1" si="231"/>
        <v/>
      </c>
    </row>
    <row r="2055" spans="1:10">
      <c r="A2055" s="205" t="str">
        <f t="shared" ca="1" si="225"/>
        <v/>
      </c>
      <c r="B2055" s="203" t="str">
        <f t="shared" ca="1" si="226"/>
        <v/>
      </c>
      <c r="C2055" s="192" t="str">
        <f t="shared" ca="1" si="227"/>
        <v/>
      </c>
      <c r="D2055" s="192" t="str">
        <f t="shared" ca="1" si="228"/>
        <v/>
      </c>
      <c r="E2055" s="192" t="str">
        <f t="shared" ca="1" si="229"/>
        <v/>
      </c>
      <c r="F2055" s="193" t="str">
        <f t="shared" ca="1" si="230"/>
        <v/>
      </c>
      <c r="G2055" s="80" t="str">
        <f ca="1">IFERROR(IF(AND(ABS(SUMIFS(D$2:D2055,J$2:J2055,J2055)-SUMIFS(E$2:E2055,J$2:J2055,J2055)+VLOOKUP(J2055,Master!B$1:F$101,5,FALSE))&gt;1000,CD&lt;&gt;PD),"XXXXX",IFERROR(SUMIFS(D$2:D2055,J$2:J2055,J2055)-SUMIFS(E$2:E2055,J$2:J2055,J2055)+VLOOKUP(J2055,Master!B$1:F$101,5,FALSE),IF(H2055&gt;EOF,"","Balance"))),IF(H2055&gt;EOF,"","Balance"))</f>
        <v/>
      </c>
      <c r="H2055" s="265" t="str">
        <f ca="1">IFERROR(IF(COUNTIF(H$2:H2054,H2054)&gt;VLOOKUP(H2054,LC,2,FALSE),H2054+1,H2054),"")</f>
        <v/>
      </c>
      <c r="I2055" s="265" t="str">
        <f ca="1">IFERROR(VLOOKUP(H2055,IF(H2055=H2054,INDIRECT("JournalEntry!"&amp;JournalEntry!D$2214&amp;I2054+1&amp;JournalEntry!L$2214),INDIRECT("JournalEntry!"&amp;JournalEntry!C$2214)),2,FALSE),"")</f>
        <v/>
      </c>
      <c r="J2055" s="191" t="str">
        <f t="shared" ca="1" si="231"/>
        <v/>
      </c>
    </row>
    <row r="2056" spans="1:10">
      <c r="A2056" s="205" t="str">
        <f t="shared" ca="1" si="225"/>
        <v/>
      </c>
      <c r="B2056" s="203" t="str">
        <f t="shared" ca="1" si="226"/>
        <v/>
      </c>
      <c r="C2056" s="192" t="str">
        <f t="shared" ca="1" si="227"/>
        <v/>
      </c>
      <c r="D2056" s="192" t="str">
        <f t="shared" ca="1" si="228"/>
        <v/>
      </c>
      <c r="E2056" s="192" t="str">
        <f t="shared" ca="1" si="229"/>
        <v/>
      </c>
      <c r="F2056" s="193" t="str">
        <f t="shared" ca="1" si="230"/>
        <v/>
      </c>
      <c r="G2056" s="80" t="str">
        <f ca="1">IFERROR(IF(AND(ABS(SUMIFS(D$2:D2056,J$2:J2056,J2056)-SUMIFS(E$2:E2056,J$2:J2056,J2056)+VLOOKUP(J2056,Master!B$1:F$101,5,FALSE))&gt;1000,CD&lt;&gt;PD),"XXXXX",IFERROR(SUMIFS(D$2:D2056,J$2:J2056,J2056)-SUMIFS(E$2:E2056,J$2:J2056,J2056)+VLOOKUP(J2056,Master!B$1:F$101,5,FALSE),IF(H2056&gt;EOF,"","Balance"))),IF(H2056&gt;EOF,"","Balance"))</f>
        <v/>
      </c>
      <c r="H2056" s="265" t="str">
        <f ca="1">IFERROR(IF(COUNTIF(H$2:H2055,H2055)&gt;VLOOKUP(H2055,LC,2,FALSE),H2055+1,H2055),"")</f>
        <v/>
      </c>
      <c r="I2056" s="265" t="str">
        <f ca="1">IFERROR(VLOOKUP(H2056,IF(H2056=H2055,INDIRECT("JournalEntry!"&amp;JournalEntry!D$2214&amp;I2055+1&amp;JournalEntry!L$2214),INDIRECT("JournalEntry!"&amp;JournalEntry!C$2214)),2,FALSE),"")</f>
        <v/>
      </c>
      <c r="J2056" s="191" t="str">
        <f t="shared" ca="1" si="231"/>
        <v/>
      </c>
    </row>
    <row r="2057" spans="1:10">
      <c r="A2057" s="205" t="str">
        <f t="shared" ca="1" si="225"/>
        <v/>
      </c>
      <c r="B2057" s="203" t="str">
        <f t="shared" ca="1" si="226"/>
        <v/>
      </c>
      <c r="C2057" s="192" t="str">
        <f t="shared" ca="1" si="227"/>
        <v/>
      </c>
      <c r="D2057" s="192" t="str">
        <f t="shared" ca="1" si="228"/>
        <v/>
      </c>
      <c r="E2057" s="192" t="str">
        <f t="shared" ca="1" si="229"/>
        <v/>
      </c>
      <c r="F2057" s="193" t="str">
        <f t="shared" ca="1" si="230"/>
        <v/>
      </c>
      <c r="G2057" s="80" t="str">
        <f ca="1">IFERROR(IF(AND(ABS(SUMIFS(D$2:D2057,J$2:J2057,J2057)-SUMIFS(E$2:E2057,J$2:J2057,J2057)+VLOOKUP(J2057,Master!B$1:F$101,5,FALSE))&gt;1000,CD&lt;&gt;PD),"XXXXX",IFERROR(SUMIFS(D$2:D2057,J$2:J2057,J2057)-SUMIFS(E$2:E2057,J$2:J2057,J2057)+VLOOKUP(J2057,Master!B$1:F$101,5,FALSE),IF(H2057&gt;EOF,"","Balance"))),IF(H2057&gt;EOF,"","Balance"))</f>
        <v/>
      </c>
      <c r="H2057" s="265" t="str">
        <f ca="1">IFERROR(IF(COUNTIF(H$2:H2056,H2056)&gt;VLOOKUP(H2056,LC,2,FALSE),H2056+1,H2056),"")</f>
        <v/>
      </c>
      <c r="I2057" s="265" t="str">
        <f ca="1">IFERROR(VLOOKUP(H2057,IF(H2057=H2056,INDIRECT("JournalEntry!"&amp;JournalEntry!D$2214&amp;I2056+1&amp;JournalEntry!L$2214),INDIRECT("JournalEntry!"&amp;JournalEntry!C$2214)),2,FALSE),"")</f>
        <v/>
      </c>
      <c r="J2057" s="191" t="str">
        <f t="shared" ca="1" si="231"/>
        <v/>
      </c>
    </row>
    <row r="2058" spans="1:10">
      <c r="A2058" s="205" t="str">
        <f t="shared" ca="1" si="225"/>
        <v/>
      </c>
      <c r="B2058" s="203" t="str">
        <f t="shared" ca="1" si="226"/>
        <v/>
      </c>
      <c r="C2058" s="192" t="str">
        <f t="shared" ca="1" si="227"/>
        <v/>
      </c>
      <c r="D2058" s="192" t="str">
        <f t="shared" ca="1" si="228"/>
        <v/>
      </c>
      <c r="E2058" s="192" t="str">
        <f t="shared" ca="1" si="229"/>
        <v/>
      </c>
      <c r="F2058" s="193" t="str">
        <f t="shared" ca="1" si="230"/>
        <v/>
      </c>
      <c r="G2058" s="80" t="str">
        <f ca="1">IFERROR(IF(AND(ABS(SUMIFS(D$2:D2058,J$2:J2058,J2058)-SUMIFS(E$2:E2058,J$2:J2058,J2058)+VLOOKUP(J2058,Master!B$1:F$101,5,FALSE))&gt;1000,CD&lt;&gt;PD),"XXXXX",IFERROR(SUMIFS(D$2:D2058,J$2:J2058,J2058)-SUMIFS(E$2:E2058,J$2:J2058,J2058)+VLOOKUP(J2058,Master!B$1:F$101,5,FALSE),IF(H2058&gt;EOF,"","Balance"))),IF(H2058&gt;EOF,"","Balance"))</f>
        <v/>
      </c>
      <c r="H2058" s="265" t="str">
        <f ca="1">IFERROR(IF(COUNTIF(H$2:H2057,H2057)&gt;VLOOKUP(H2057,LC,2,FALSE),H2057+1,H2057),"")</f>
        <v/>
      </c>
      <c r="I2058" s="265" t="str">
        <f ca="1">IFERROR(VLOOKUP(H2058,IF(H2058=H2057,INDIRECT("JournalEntry!"&amp;JournalEntry!D$2214&amp;I2057+1&amp;JournalEntry!L$2214),INDIRECT("JournalEntry!"&amp;JournalEntry!C$2214)),2,FALSE),"")</f>
        <v/>
      </c>
      <c r="J2058" s="191" t="str">
        <f t="shared" ca="1" si="231"/>
        <v/>
      </c>
    </row>
    <row r="2059" spans="1:10">
      <c r="A2059" s="205" t="str">
        <f t="shared" ca="1" si="225"/>
        <v/>
      </c>
      <c r="B2059" s="203" t="str">
        <f t="shared" ca="1" si="226"/>
        <v/>
      </c>
      <c r="C2059" s="192" t="str">
        <f t="shared" ca="1" si="227"/>
        <v/>
      </c>
      <c r="D2059" s="192" t="str">
        <f t="shared" ca="1" si="228"/>
        <v/>
      </c>
      <c r="E2059" s="192" t="str">
        <f t="shared" ca="1" si="229"/>
        <v/>
      </c>
      <c r="F2059" s="193" t="str">
        <f t="shared" ca="1" si="230"/>
        <v/>
      </c>
      <c r="G2059" s="80" t="str">
        <f ca="1">IFERROR(IF(AND(ABS(SUMIFS(D$2:D2059,J$2:J2059,J2059)-SUMIFS(E$2:E2059,J$2:J2059,J2059)+VLOOKUP(J2059,Master!B$1:F$101,5,FALSE))&gt;1000,CD&lt;&gt;PD),"XXXXX",IFERROR(SUMIFS(D$2:D2059,J$2:J2059,J2059)-SUMIFS(E$2:E2059,J$2:J2059,J2059)+VLOOKUP(J2059,Master!B$1:F$101,5,FALSE),IF(H2059&gt;EOF,"","Balance"))),IF(H2059&gt;EOF,"","Balance"))</f>
        <v/>
      </c>
      <c r="H2059" s="265" t="str">
        <f ca="1">IFERROR(IF(COUNTIF(H$2:H2058,H2058)&gt;VLOOKUP(H2058,LC,2,FALSE),H2058+1,H2058),"")</f>
        <v/>
      </c>
      <c r="I2059" s="265" t="str">
        <f ca="1">IFERROR(VLOOKUP(H2059,IF(H2059=H2058,INDIRECT("JournalEntry!"&amp;JournalEntry!D$2214&amp;I2058+1&amp;JournalEntry!L$2214),INDIRECT("JournalEntry!"&amp;JournalEntry!C$2214)),2,FALSE),"")</f>
        <v/>
      </c>
      <c r="J2059" s="191" t="str">
        <f t="shared" ca="1" si="231"/>
        <v/>
      </c>
    </row>
    <row r="2060" spans="1:10">
      <c r="A2060" s="205" t="str">
        <f t="shared" ca="1" si="225"/>
        <v/>
      </c>
      <c r="B2060" s="203" t="str">
        <f t="shared" ca="1" si="226"/>
        <v/>
      </c>
      <c r="C2060" s="192" t="str">
        <f t="shared" ca="1" si="227"/>
        <v/>
      </c>
      <c r="D2060" s="192" t="str">
        <f t="shared" ca="1" si="228"/>
        <v/>
      </c>
      <c r="E2060" s="192" t="str">
        <f t="shared" ca="1" si="229"/>
        <v/>
      </c>
      <c r="F2060" s="193" t="str">
        <f t="shared" ca="1" si="230"/>
        <v/>
      </c>
      <c r="G2060" s="80" t="str">
        <f ca="1">IFERROR(IF(AND(ABS(SUMIFS(D$2:D2060,J$2:J2060,J2060)-SUMIFS(E$2:E2060,J$2:J2060,J2060)+VLOOKUP(J2060,Master!B$1:F$101,5,FALSE))&gt;1000,CD&lt;&gt;PD),"XXXXX",IFERROR(SUMIFS(D$2:D2060,J$2:J2060,J2060)-SUMIFS(E$2:E2060,J$2:J2060,J2060)+VLOOKUP(J2060,Master!B$1:F$101,5,FALSE),IF(H2060&gt;EOF,"","Balance"))),IF(H2060&gt;EOF,"","Balance"))</f>
        <v/>
      </c>
      <c r="H2060" s="265" t="str">
        <f ca="1">IFERROR(IF(COUNTIF(H$2:H2059,H2059)&gt;VLOOKUP(H2059,LC,2,FALSE),H2059+1,H2059),"")</f>
        <v/>
      </c>
      <c r="I2060" s="265" t="str">
        <f ca="1">IFERROR(VLOOKUP(H2060,IF(H2060=H2059,INDIRECT("JournalEntry!"&amp;JournalEntry!D$2214&amp;I2059+1&amp;JournalEntry!L$2214),INDIRECT("JournalEntry!"&amp;JournalEntry!C$2214)),2,FALSE),"")</f>
        <v/>
      </c>
      <c r="J2060" s="191" t="str">
        <f t="shared" ca="1" si="231"/>
        <v/>
      </c>
    </row>
    <row r="2061" spans="1:10">
      <c r="A2061" s="205" t="str">
        <f t="shared" ca="1" si="225"/>
        <v/>
      </c>
      <c r="B2061" s="203" t="str">
        <f t="shared" ca="1" si="226"/>
        <v/>
      </c>
      <c r="C2061" s="192" t="str">
        <f t="shared" ca="1" si="227"/>
        <v/>
      </c>
      <c r="D2061" s="192" t="str">
        <f t="shared" ca="1" si="228"/>
        <v/>
      </c>
      <c r="E2061" s="192" t="str">
        <f t="shared" ca="1" si="229"/>
        <v/>
      </c>
      <c r="F2061" s="193" t="str">
        <f t="shared" ca="1" si="230"/>
        <v/>
      </c>
      <c r="G2061" s="80" t="str">
        <f ca="1">IFERROR(IF(AND(ABS(SUMIFS(D$2:D2061,J$2:J2061,J2061)-SUMIFS(E$2:E2061,J$2:J2061,J2061)+VLOOKUP(J2061,Master!B$1:F$101,5,FALSE))&gt;1000,CD&lt;&gt;PD),"XXXXX",IFERROR(SUMIFS(D$2:D2061,J$2:J2061,J2061)-SUMIFS(E$2:E2061,J$2:J2061,J2061)+VLOOKUP(J2061,Master!B$1:F$101,5,FALSE),IF(H2061&gt;EOF,"","Balance"))),IF(H2061&gt;EOF,"","Balance"))</f>
        <v/>
      </c>
      <c r="H2061" s="265" t="str">
        <f ca="1">IFERROR(IF(COUNTIF(H$2:H2060,H2060)&gt;VLOOKUP(H2060,LC,2,FALSE),H2060+1,H2060),"")</f>
        <v/>
      </c>
      <c r="I2061" s="265" t="str">
        <f ca="1">IFERROR(VLOOKUP(H2061,IF(H2061=H2060,INDIRECT("JournalEntry!"&amp;JournalEntry!D$2214&amp;I2060+1&amp;JournalEntry!L$2214),INDIRECT("JournalEntry!"&amp;JournalEntry!C$2214)),2,FALSE),"")</f>
        <v/>
      </c>
      <c r="J2061" s="191" t="str">
        <f t="shared" ca="1" si="231"/>
        <v/>
      </c>
    </row>
    <row r="2062" spans="1:10">
      <c r="A2062" s="205" t="str">
        <f t="shared" ca="1" si="225"/>
        <v/>
      </c>
      <c r="B2062" s="203" t="str">
        <f t="shared" ca="1" si="226"/>
        <v/>
      </c>
      <c r="C2062" s="192" t="str">
        <f t="shared" ca="1" si="227"/>
        <v/>
      </c>
      <c r="D2062" s="192" t="str">
        <f t="shared" ca="1" si="228"/>
        <v/>
      </c>
      <c r="E2062" s="192" t="str">
        <f t="shared" ca="1" si="229"/>
        <v/>
      </c>
      <c r="F2062" s="193" t="str">
        <f t="shared" ca="1" si="230"/>
        <v/>
      </c>
      <c r="G2062" s="80" t="str">
        <f ca="1">IFERROR(IF(AND(ABS(SUMIFS(D$2:D2062,J$2:J2062,J2062)-SUMIFS(E$2:E2062,J$2:J2062,J2062)+VLOOKUP(J2062,Master!B$1:F$101,5,FALSE))&gt;1000,CD&lt;&gt;PD),"XXXXX",IFERROR(SUMIFS(D$2:D2062,J$2:J2062,J2062)-SUMIFS(E$2:E2062,J$2:J2062,J2062)+VLOOKUP(J2062,Master!B$1:F$101,5,FALSE),IF(H2062&gt;EOF,"","Balance"))),IF(H2062&gt;EOF,"","Balance"))</f>
        <v/>
      </c>
      <c r="H2062" s="265" t="str">
        <f ca="1">IFERROR(IF(COUNTIF(H$2:H2061,H2061)&gt;VLOOKUP(H2061,LC,2,FALSE),H2061+1,H2061),"")</f>
        <v/>
      </c>
      <c r="I2062" s="265" t="str">
        <f ca="1">IFERROR(VLOOKUP(H2062,IF(H2062=H2061,INDIRECT("JournalEntry!"&amp;JournalEntry!D$2214&amp;I2061+1&amp;JournalEntry!L$2214),INDIRECT("JournalEntry!"&amp;JournalEntry!C$2214)),2,FALSE),"")</f>
        <v/>
      </c>
      <c r="J2062" s="191" t="str">
        <f t="shared" ca="1" si="231"/>
        <v/>
      </c>
    </row>
    <row r="2063" spans="1:10">
      <c r="A2063" s="205" t="str">
        <f t="shared" ca="1" si="225"/>
        <v/>
      </c>
      <c r="B2063" s="203" t="str">
        <f t="shared" ca="1" si="226"/>
        <v/>
      </c>
      <c r="C2063" s="192" t="str">
        <f t="shared" ca="1" si="227"/>
        <v/>
      </c>
      <c r="D2063" s="192" t="str">
        <f t="shared" ca="1" si="228"/>
        <v/>
      </c>
      <c r="E2063" s="192" t="str">
        <f t="shared" ca="1" si="229"/>
        <v/>
      </c>
      <c r="F2063" s="193" t="str">
        <f t="shared" ca="1" si="230"/>
        <v/>
      </c>
      <c r="G2063" s="80" t="str">
        <f ca="1">IFERROR(IF(AND(ABS(SUMIFS(D$2:D2063,J$2:J2063,J2063)-SUMIFS(E$2:E2063,J$2:J2063,J2063)+VLOOKUP(J2063,Master!B$1:F$101,5,FALSE))&gt;1000,CD&lt;&gt;PD),"XXXXX",IFERROR(SUMIFS(D$2:D2063,J$2:J2063,J2063)-SUMIFS(E$2:E2063,J$2:J2063,J2063)+VLOOKUP(J2063,Master!B$1:F$101,5,FALSE),IF(H2063&gt;EOF,"","Balance"))),IF(H2063&gt;EOF,"","Balance"))</f>
        <v/>
      </c>
      <c r="H2063" s="265" t="str">
        <f ca="1">IFERROR(IF(COUNTIF(H$2:H2062,H2062)&gt;VLOOKUP(H2062,LC,2,FALSE),H2062+1,H2062),"")</f>
        <v/>
      </c>
      <c r="I2063" s="265" t="str">
        <f ca="1">IFERROR(VLOOKUP(H2063,IF(H2063=H2062,INDIRECT("JournalEntry!"&amp;JournalEntry!D$2214&amp;I2062+1&amp;JournalEntry!L$2214),INDIRECT("JournalEntry!"&amp;JournalEntry!C$2214)),2,FALSE),"")</f>
        <v/>
      </c>
      <c r="J2063" s="191" t="str">
        <f t="shared" ca="1" si="231"/>
        <v/>
      </c>
    </row>
    <row r="2064" spans="1:10">
      <c r="A2064" s="205" t="str">
        <f t="shared" ca="1" si="225"/>
        <v/>
      </c>
      <c r="B2064" s="203" t="str">
        <f t="shared" ca="1" si="226"/>
        <v/>
      </c>
      <c r="C2064" s="192" t="str">
        <f t="shared" ca="1" si="227"/>
        <v/>
      </c>
      <c r="D2064" s="192" t="str">
        <f t="shared" ca="1" si="228"/>
        <v/>
      </c>
      <c r="E2064" s="192" t="str">
        <f t="shared" ca="1" si="229"/>
        <v/>
      </c>
      <c r="F2064" s="193" t="str">
        <f t="shared" ca="1" si="230"/>
        <v/>
      </c>
      <c r="G2064" s="80" t="str">
        <f ca="1">IFERROR(IF(AND(ABS(SUMIFS(D$2:D2064,J$2:J2064,J2064)-SUMIFS(E$2:E2064,J$2:J2064,J2064)+VLOOKUP(J2064,Master!B$1:F$101,5,FALSE))&gt;1000,CD&lt;&gt;PD),"XXXXX",IFERROR(SUMIFS(D$2:D2064,J$2:J2064,J2064)-SUMIFS(E$2:E2064,J$2:J2064,J2064)+VLOOKUP(J2064,Master!B$1:F$101,5,FALSE),IF(H2064&gt;EOF,"","Balance"))),IF(H2064&gt;EOF,"","Balance"))</f>
        <v/>
      </c>
      <c r="H2064" s="265" t="str">
        <f ca="1">IFERROR(IF(COUNTIF(H$2:H2063,H2063)&gt;VLOOKUP(H2063,LC,2,FALSE),H2063+1,H2063),"")</f>
        <v/>
      </c>
      <c r="I2064" s="265" t="str">
        <f ca="1">IFERROR(VLOOKUP(H2064,IF(H2064=H2063,INDIRECT("JournalEntry!"&amp;JournalEntry!D$2214&amp;I2063+1&amp;JournalEntry!L$2214),INDIRECT("JournalEntry!"&amp;JournalEntry!C$2214)),2,FALSE),"")</f>
        <v/>
      </c>
      <c r="J2064" s="191" t="str">
        <f t="shared" ca="1" si="231"/>
        <v/>
      </c>
    </row>
    <row r="2065" spans="1:10">
      <c r="A2065" s="205" t="str">
        <f t="shared" ca="1" si="225"/>
        <v/>
      </c>
      <c r="B2065" s="203" t="str">
        <f t="shared" ca="1" si="226"/>
        <v/>
      </c>
      <c r="C2065" s="192" t="str">
        <f t="shared" ca="1" si="227"/>
        <v/>
      </c>
      <c r="D2065" s="192" t="str">
        <f t="shared" ca="1" si="228"/>
        <v/>
      </c>
      <c r="E2065" s="192" t="str">
        <f t="shared" ca="1" si="229"/>
        <v/>
      </c>
      <c r="F2065" s="193" t="str">
        <f t="shared" ca="1" si="230"/>
        <v/>
      </c>
      <c r="G2065" s="80" t="str">
        <f ca="1">IFERROR(IF(AND(ABS(SUMIFS(D$2:D2065,J$2:J2065,J2065)-SUMIFS(E$2:E2065,J$2:J2065,J2065)+VLOOKUP(J2065,Master!B$1:F$101,5,FALSE))&gt;1000,CD&lt;&gt;PD),"XXXXX",IFERROR(SUMIFS(D$2:D2065,J$2:J2065,J2065)-SUMIFS(E$2:E2065,J$2:J2065,J2065)+VLOOKUP(J2065,Master!B$1:F$101,5,FALSE),IF(H2065&gt;EOF,"","Balance"))),IF(H2065&gt;EOF,"","Balance"))</f>
        <v/>
      </c>
      <c r="H2065" s="265" t="str">
        <f ca="1">IFERROR(IF(COUNTIF(H$2:H2064,H2064)&gt;VLOOKUP(H2064,LC,2,FALSE),H2064+1,H2064),"")</f>
        <v/>
      </c>
      <c r="I2065" s="265" t="str">
        <f ca="1">IFERROR(VLOOKUP(H2065,IF(H2065=H2064,INDIRECT("JournalEntry!"&amp;JournalEntry!D$2214&amp;I2064+1&amp;JournalEntry!L$2214),INDIRECT("JournalEntry!"&amp;JournalEntry!C$2214)),2,FALSE),"")</f>
        <v/>
      </c>
      <c r="J2065" s="191" t="str">
        <f t="shared" ca="1" si="231"/>
        <v/>
      </c>
    </row>
    <row r="2066" spans="1:10">
      <c r="A2066" s="205" t="str">
        <f t="shared" ca="1" si="225"/>
        <v/>
      </c>
      <c r="B2066" s="203" t="str">
        <f t="shared" ca="1" si="226"/>
        <v/>
      </c>
      <c r="C2066" s="192" t="str">
        <f t="shared" ca="1" si="227"/>
        <v/>
      </c>
      <c r="D2066" s="192" t="str">
        <f t="shared" ca="1" si="228"/>
        <v/>
      </c>
      <c r="E2066" s="192" t="str">
        <f t="shared" ca="1" si="229"/>
        <v/>
      </c>
      <c r="F2066" s="193" t="str">
        <f t="shared" ca="1" si="230"/>
        <v/>
      </c>
      <c r="G2066" s="80" t="str">
        <f ca="1">IFERROR(IF(AND(ABS(SUMIFS(D$2:D2066,J$2:J2066,J2066)-SUMIFS(E$2:E2066,J$2:J2066,J2066)+VLOOKUP(J2066,Master!B$1:F$101,5,FALSE))&gt;1000,CD&lt;&gt;PD),"XXXXX",IFERROR(SUMIFS(D$2:D2066,J$2:J2066,J2066)-SUMIFS(E$2:E2066,J$2:J2066,J2066)+VLOOKUP(J2066,Master!B$1:F$101,5,FALSE),IF(H2066&gt;EOF,"","Balance"))),IF(H2066&gt;EOF,"","Balance"))</f>
        <v/>
      </c>
      <c r="H2066" s="265" t="str">
        <f ca="1">IFERROR(IF(COUNTIF(H$2:H2065,H2065)&gt;VLOOKUP(H2065,LC,2,FALSE),H2065+1,H2065),"")</f>
        <v/>
      </c>
      <c r="I2066" s="265" t="str">
        <f ca="1">IFERROR(VLOOKUP(H2066,IF(H2066=H2065,INDIRECT("JournalEntry!"&amp;JournalEntry!D$2214&amp;I2065+1&amp;JournalEntry!L$2214),INDIRECT("JournalEntry!"&amp;JournalEntry!C$2214)),2,FALSE),"")</f>
        <v/>
      </c>
      <c r="J2066" s="191" t="str">
        <f t="shared" ca="1" si="231"/>
        <v/>
      </c>
    </row>
    <row r="2067" spans="1:10">
      <c r="A2067" s="205" t="str">
        <f t="shared" ca="1" si="225"/>
        <v/>
      </c>
      <c r="B2067" s="203" t="str">
        <f t="shared" ca="1" si="226"/>
        <v/>
      </c>
      <c r="C2067" s="192" t="str">
        <f t="shared" ca="1" si="227"/>
        <v/>
      </c>
      <c r="D2067" s="192" t="str">
        <f t="shared" ca="1" si="228"/>
        <v/>
      </c>
      <c r="E2067" s="192" t="str">
        <f t="shared" ca="1" si="229"/>
        <v/>
      </c>
      <c r="F2067" s="193" t="str">
        <f t="shared" ca="1" si="230"/>
        <v/>
      </c>
      <c r="G2067" s="80" t="str">
        <f ca="1">IFERROR(IF(AND(ABS(SUMIFS(D$2:D2067,J$2:J2067,J2067)-SUMIFS(E$2:E2067,J$2:J2067,J2067)+VLOOKUP(J2067,Master!B$1:F$101,5,FALSE))&gt;1000,CD&lt;&gt;PD),"XXXXX",IFERROR(SUMIFS(D$2:D2067,J$2:J2067,J2067)-SUMIFS(E$2:E2067,J$2:J2067,J2067)+VLOOKUP(J2067,Master!B$1:F$101,5,FALSE),IF(H2067&gt;EOF,"","Balance"))),IF(H2067&gt;EOF,"","Balance"))</f>
        <v/>
      </c>
      <c r="H2067" s="265" t="str">
        <f ca="1">IFERROR(IF(COUNTIF(H$2:H2066,H2066)&gt;VLOOKUP(H2066,LC,2,FALSE),H2066+1,H2066),"")</f>
        <v/>
      </c>
      <c r="I2067" s="265" t="str">
        <f ca="1">IFERROR(VLOOKUP(H2067,IF(H2067=H2066,INDIRECT("JournalEntry!"&amp;JournalEntry!D$2214&amp;I2066+1&amp;JournalEntry!L$2214),INDIRECT("JournalEntry!"&amp;JournalEntry!C$2214)),2,FALSE),"")</f>
        <v/>
      </c>
      <c r="J2067" s="191" t="str">
        <f t="shared" ca="1" si="231"/>
        <v/>
      </c>
    </row>
    <row r="2068" spans="1:10">
      <c r="A2068" s="205" t="str">
        <f t="shared" ca="1" si="225"/>
        <v/>
      </c>
      <c r="B2068" s="203" t="str">
        <f t="shared" ca="1" si="226"/>
        <v/>
      </c>
      <c r="C2068" s="192" t="str">
        <f t="shared" ca="1" si="227"/>
        <v/>
      </c>
      <c r="D2068" s="192" t="str">
        <f t="shared" ca="1" si="228"/>
        <v/>
      </c>
      <c r="E2068" s="192" t="str">
        <f t="shared" ca="1" si="229"/>
        <v/>
      </c>
      <c r="F2068" s="193" t="str">
        <f t="shared" ca="1" si="230"/>
        <v/>
      </c>
      <c r="G2068" s="80" t="str">
        <f ca="1">IFERROR(IF(AND(ABS(SUMIFS(D$2:D2068,J$2:J2068,J2068)-SUMIFS(E$2:E2068,J$2:J2068,J2068)+VLOOKUP(J2068,Master!B$1:F$101,5,FALSE))&gt;1000,CD&lt;&gt;PD),"XXXXX",IFERROR(SUMIFS(D$2:D2068,J$2:J2068,J2068)-SUMIFS(E$2:E2068,J$2:J2068,J2068)+VLOOKUP(J2068,Master!B$1:F$101,5,FALSE),IF(H2068&gt;EOF,"","Balance"))),IF(H2068&gt;EOF,"","Balance"))</f>
        <v/>
      </c>
      <c r="H2068" s="265" t="str">
        <f ca="1">IFERROR(IF(COUNTIF(H$2:H2067,H2067)&gt;VLOOKUP(H2067,LC,2,FALSE),H2067+1,H2067),"")</f>
        <v/>
      </c>
      <c r="I2068" s="265" t="str">
        <f ca="1">IFERROR(VLOOKUP(H2068,IF(H2068=H2067,INDIRECT("JournalEntry!"&amp;JournalEntry!D$2214&amp;I2067+1&amp;JournalEntry!L$2214),INDIRECT("JournalEntry!"&amp;JournalEntry!C$2214)),2,FALSE),"")</f>
        <v/>
      </c>
      <c r="J2068" s="191" t="str">
        <f t="shared" ca="1" si="231"/>
        <v/>
      </c>
    </row>
    <row r="2069" spans="1:10">
      <c r="A2069" s="205" t="str">
        <f t="shared" ca="1" si="225"/>
        <v/>
      </c>
      <c r="B2069" s="203" t="str">
        <f t="shared" ca="1" si="226"/>
        <v/>
      </c>
      <c r="C2069" s="192" t="str">
        <f t="shared" ca="1" si="227"/>
        <v/>
      </c>
      <c r="D2069" s="192" t="str">
        <f t="shared" ca="1" si="228"/>
        <v/>
      </c>
      <c r="E2069" s="192" t="str">
        <f t="shared" ca="1" si="229"/>
        <v/>
      </c>
      <c r="F2069" s="193" t="str">
        <f t="shared" ca="1" si="230"/>
        <v/>
      </c>
      <c r="G2069" s="80" t="str">
        <f ca="1">IFERROR(IF(AND(ABS(SUMIFS(D$2:D2069,J$2:J2069,J2069)-SUMIFS(E$2:E2069,J$2:J2069,J2069)+VLOOKUP(J2069,Master!B$1:F$101,5,FALSE))&gt;1000,CD&lt;&gt;PD),"XXXXX",IFERROR(SUMIFS(D$2:D2069,J$2:J2069,J2069)-SUMIFS(E$2:E2069,J$2:J2069,J2069)+VLOOKUP(J2069,Master!B$1:F$101,5,FALSE),IF(H2069&gt;EOF,"","Balance"))),IF(H2069&gt;EOF,"","Balance"))</f>
        <v/>
      </c>
      <c r="H2069" s="265" t="str">
        <f ca="1">IFERROR(IF(COUNTIF(H$2:H2068,H2068)&gt;VLOOKUP(H2068,LC,2,FALSE),H2068+1,H2068),"")</f>
        <v/>
      </c>
      <c r="I2069" s="265" t="str">
        <f ca="1">IFERROR(VLOOKUP(H2069,IF(H2069=H2068,INDIRECT("JournalEntry!"&amp;JournalEntry!D$2214&amp;I2068+1&amp;JournalEntry!L$2214),INDIRECT("JournalEntry!"&amp;JournalEntry!C$2214)),2,FALSE),"")</f>
        <v/>
      </c>
      <c r="J2069" s="191" t="str">
        <f t="shared" ca="1" si="231"/>
        <v/>
      </c>
    </row>
    <row r="2070" spans="1:10">
      <c r="A2070" s="205" t="str">
        <f t="shared" ca="1" si="225"/>
        <v/>
      </c>
      <c r="B2070" s="203" t="str">
        <f t="shared" ca="1" si="226"/>
        <v/>
      </c>
      <c r="C2070" s="192" t="str">
        <f t="shared" ca="1" si="227"/>
        <v/>
      </c>
      <c r="D2070" s="192" t="str">
        <f t="shared" ca="1" si="228"/>
        <v/>
      </c>
      <c r="E2070" s="192" t="str">
        <f t="shared" ca="1" si="229"/>
        <v/>
      </c>
      <c r="F2070" s="193" t="str">
        <f t="shared" ca="1" si="230"/>
        <v/>
      </c>
      <c r="G2070" s="80" t="str">
        <f ca="1">IFERROR(IF(AND(ABS(SUMIFS(D$2:D2070,J$2:J2070,J2070)-SUMIFS(E$2:E2070,J$2:J2070,J2070)+VLOOKUP(J2070,Master!B$1:F$101,5,FALSE))&gt;1000,CD&lt;&gt;PD),"XXXXX",IFERROR(SUMIFS(D$2:D2070,J$2:J2070,J2070)-SUMIFS(E$2:E2070,J$2:J2070,J2070)+VLOOKUP(J2070,Master!B$1:F$101,5,FALSE),IF(H2070&gt;EOF,"","Balance"))),IF(H2070&gt;EOF,"","Balance"))</f>
        <v/>
      </c>
      <c r="H2070" s="265" t="str">
        <f ca="1">IFERROR(IF(COUNTIF(H$2:H2069,H2069)&gt;VLOOKUP(H2069,LC,2,FALSE),H2069+1,H2069),"")</f>
        <v/>
      </c>
      <c r="I2070" s="265" t="str">
        <f ca="1">IFERROR(VLOOKUP(H2070,IF(H2070=H2069,INDIRECT("JournalEntry!"&amp;JournalEntry!D$2214&amp;I2069+1&amp;JournalEntry!L$2214),INDIRECT("JournalEntry!"&amp;JournalEntry!C$2214)),2,FALSE),"")</f>
        <v/>
      </c>
      <c r="J2070" s="191" t="str">
        <f t="shared" ca="1" si="231"/>
        <v/>
      </c>
    </row>
    <row r="2071" spans="1:10">
      <c r="A2071" s="205" t="str">
        <f t="shared" ca="1" si="225"/>
        <v/>
      </c>
      <c r="B2071" s="203" t="str">
        <f t="shared" ca="1" si="226"/>
        <v/>
      </c>
      <c r="C2071" s="192" t="str">
        <f t="shared" ca="1" si="227"/>
        <v/>
      </c>
      <c r="D2071" s="192" t="str">
        <f t="shared" ca="1" si="228"/>
        <v/>
      </c>
      <c r="E2071" s="192" t="str">
        <f t="shared" ca="1" si="229"/>
        <v/>
      </c>
      <c r="F2071" s="193" t="str">
        <f t="shared" ca="1" si="230"/>
        <v/>
      </c>
      <c r="G2071" s="80" t="str">
        <f ca="1">IFERROR(IF(AND(ABS(SUMIFS(D$2:D2071,J$2:J2071,J2071)-SUMIFS(E$2:E2071,J$2:J2071,J2071)+VLOOKUP(J2071,Master!B$1:F$101,5,FALSE))&gt;1000,CD&lt;&gt;PD),"XXXXX",IFERROR(SUMIFS(D$2:D2071,J$2:J2071,J2071)-SUMIFS(E$2:E2071,J$2:J2071,J2071)+VLOOKUP(J2071,Master!B$1:F$101,5,FALSE),IF(H2071&gt;EOF,"","Balance"))),IF(H2071&gt;EOF,"","Balance"))</f>
        <v/>
      </c>
      <c r="H2071" s="265" t="str">
        <f ca="1">IFERROR(IF(COUNTIF(H$2:H2070,H2070)&gt;VLOOKUP(H2070,LC,2,FALSE),H2070+1,H2070),"")</f>
        <v/>
      </c>
      <c r="I2071" s="265" t="str">
        <f ca="1">IFERROR(VLOOKUP(H2071,IF(H2071=H2070,INDIRECT("JournalEntry!"&amp;JournalEntry!D$2214&amp;I2070+1&amp;JournalEntry!L$2214),INDIRECT("JournalEntry!"&amp;JournalEntry!C$2214)),2,FALSE),"")</f>
        <v/>
      </c>
      <c r="J2071" s="191" t="str">
        <f t="shared" ca="1" si="231"/>
        <v/>
      </c>
    </row>
    <row r="2072" spans="1:10">
      <c r="A2072" s="205" t="str">
        <f t="shared" ca="1" si="225"/>
        <v/>
      </c>
      <c r="B2072" s="203" t="str">
        <f t="shared" ca="1" si="226"/>
        <v/>
      </c>
      <c r="C2072" s="192" t="str">
        <f t="shared" ca="1" si="227"/>
        <v/>
      </c>
      <c r="D2072" s="192" t="str">
        <f t="shared" ca="1" si="228"/>
        <v/>
      </c>
      <c r="E2072" s="192" t="str">
        <f t="shared" ca="1" si="229"/>
        <v/>
      </c>
      <c r="F2072" s="193" t="str">
        <f t="shared" ca="1" si="230"/>
        <v/>
      </c>
      <c r="G2072" s="80" t="str">
        <f ca="1">IFERROR(IF(AND(ABS(SUMIFS(D$2:D2072,J$2:J2072,J2072)-SUMIFS(E$2:E2072,J$2:J2072,J2072)+VLOOKUP(J2072,Master!B$1:F$101,5,FALSE))&gt;1000,CD&lt;&gt;PD),"XXXXX",IFERROR(SUMIFS(D$2:D2072,J$2:J2072,J2072)-SUMIFS(E$2:E2072,J$2:J2072,J2072)+VLOOKUP(J2072,Master!B$1:F$101,5,FALSE),IF(H2072&gt;EOF,"","Balance"))),IF(H2072&gt;EOF,"","Balance"))</f>
        <v/>
      </c>
      <c r="H2072" s="265" t="str">
        <f ca="1">IFERROR(IF(COUNTIF(H$2:H2071,H2071)&gt;VLOOKUP(H2071,LC,2,FALSE),H2071+1,H2071),"")</f>
        <v/>
      </c>
      <c r="I2072" s="265" t="str">
        <f ca="1">IFERROR(VLOOKUP(H2072,IF(H2072=H2071,INDIRECT("JournalEntry!"&amp;JournalEntry!D$2214&amp;I2071+1&amp;JournalEntry!L$2214),INDIRECT("JournalEntry!"&amp;JournalEntry!C$2214)),2,FALSE),"")</f>
        <v/>
      </c>
      <c r="J2072" s="191" t="str">
        <f t="shared" ca="1" si="231"/>
        <v/>
      </c>
    </row>
    <row r="2073" spans="1:10">
      <c r="A2073" s="205" t="str">
        <f t="shared" ref="A2073:A2136" ca="1" si="232">IFERROR(INDIRECT("JournalEntry!a"&amp;I2073),IF(H2073&gt;EOF,"","JNL No"))</f>
        <v/>
      </c>
      <c r="B2073" s="203" t="str">
        <f t="shared" ref="B2073:B2136" ca="1" si="233">IFERROR(INDIRECT("JournalEntry!j"&amp;I2073),IF(H2073&gt;EOF,"","Date"))</f>
        <v/>
      </c>
      <c r="C2073" s="192" t="str">
        <f t="shared" ref="C2073:C2136" ca="1" si="234">IFERROR(INDIRECT("JournalEntry!k"&amp;I2073),IF(H2073&gt;EOF,"","Particulars of "&amp; VLOOKUP(H2073+1,LR,3,FALSE)))</f>
        <v/>
      </c>
      <c r="D2073" s="192" t="str">
        <f t="shared" ref="D2073:D2136" ca="1" si="235">IFERROR(INDIRECT("JournalEntry!d"&amp;I2073),IF(H2073&gt;EOF,"","Dr"))</f>
        <v/>
      </c>
      <c r="E2073" s="192" t="str">
        <f t="shared" ref="E2073:E2136" ca="1" si="236">IFERROR(INDIRECT("JournalEntry!e"&amp;I2073),IF(H2073&gt;EOF,"","Cr"))</f>
        <v/>
      </c>
      <c r="F2073" s="193" t="str">
        <f t="shared" ref="F2073:F2136" ca="1" si="237">IFERROR(INDIRECT("JournalEntry!f"&amp;I2073),IF(H2073&gt;EOF,"","Narration"))</f>
        <v/>
      </c>
      <c r="G2073" s="80" t="str">
        <f ca="1">IFERROR(IF(AND(ABS(SUMIFS(D$2:D2073,J$2:J2073,J2073)-SUMIFS(E$2:E2073,J$2:J2073,J2073)+VLOOKUP(J2073,Master!B$1:F$101,5,FALSE))&gt;1000,CD&lt;&gt;PD),"XXXXX",IFERROR(SUMIFS(D$2:D2073,J$2:J2073,J2073)-SUMIFS(E$2:E2073,J$2:J2073,J2073)+VLOOKUP(J2073,Master!B$1:F$101,5,FALSE),IF(H2073&gt;EOF,"","Balance"))),IF(H2073&gt;EOF,"","Balance"))</f>
        <v/>
      </c>
      <c r="H2073" s="265" t="str">
        <f ca="1">IFERROR(IF(COUNTIF(H$2:H2072,H2072)&gt;VLOOKUP(H2072,LC,2,FALSE),H2072+1,H2072),"")</f>
        <v/>
      </c>
      <c r="I2073" s="265" t="str">
        <f ca="1">IFERROR(VLOOKUP(H2073,IF(H2073=H2072,INDIRECT("JournalEntry!"&amp;JournalEntry!D$2214&amp;I2072+1&amp;JournalEntry!L$2214),INDIRECT("JournalEntry!"&amp;JournalEntry!C$2214)),2,FALSE),"")</f>
        <v/>
      </c>
      <c r="J2073" s="191" t="str">
        <f t="shared" ca="1" si="231"/>
        <v/>
      </c>
    </row>
    <row r="2074" spans="1:10">
      <c r="A2074" s="205" t="str">
        <f t="shared" ca="1" si="232"/>
        <v/>
      </c>
      <c r="B2074" s="203" t="str">
        <f t="shared" ca="1" si="233"/>
        <v/>
      </c>
      <c r="C2074" s="192" t="str">
        <f t="shared" ca="1" si="234"/>
        <v/>
      </c>
      <c r="D2074" s="192" t="str">
        <f t="shared" ca="1" si="235"/>
        <v/>
      </c>
      <c r="E2074" s="192" t="str">
        <f t="shared" ca="1" si="236"/>
        <v/>
      </c>
      <c r="F2074" s="193" t="str">
        <f t="shared" ca="1" si="237"/>
        <v/>
      </c>
      <c r="G2074" s="80" t="str">
        <f ca="1">IFERROR(IF(AND(ABS(SUMIFS(D$2:D2074,J$2:J2074,J2074)-SUMIFS(E$2:E2074,J$2:J2074,J2074)+VLOOKUP(J2074,Master!B$1:F$101,5,FALSE))&gt;1000,CD&lt;&gt;PD),"XXXXX",IFERROR(SUMIFS(D$2:D2074,J$2:J2074,J2074)-SUMIFS(E$2:E2074,J$2:J2074,J2074)+VLOOKUP(J2074,Master!B$1:F$101,5,FALSE),IF(H2074&gt;EOF,"","Balance"))),IF(H2074&gt;EOF,"","Balance"))</f>
        <v/>
      </c>
      <c r="H2074" s="265" t="str">
        <f ca="1">IFERROR(IF(COUNTIF(H$2:H2073,H2073)&gt;VLOOKUP(H2073,LC,2,FALSE),H2073+1,H2073),"")</f>
        <v/>
      </c>
      <c r="I2074" s="265" t="str">
        <f ca="1">IFERROR(VLOOKUP(H2074,IF(H2074=H2073,INDIRECT("JournalEntry!"&amp;JournalEntry!D$2214&amp;I2073+1&amp;JournalEntry!L$2214),INDIRECT("JournalEntry!"&amp;JournalEntry!C$2214)),2,FALSE),"")</f>
        <v/>
      </c>
      <c r="J2074" s="191" t="str">
        <f t="shared" ca="1" si="231"/>
        <v/>
      </c>
    </row>
    <row r="2075" spans="1:10">
      <c r="A2075" s="205" t="str">
        <f t="shared" ca="1" si="232"/>
        <v/>
      </c>
      <c r="B2075" s="203" t="str">
        <f t="shared" ca="1" si="233"/>
        <v/>
      </c>
      <c r="C2075" s="192" t="str">
        <f t="shared" ca="1" si="234"/>
        <v/>
      </c>
      <c r="D2075" s="192" t="str">
        <f t="shared" ca="1" si="235"/>
        <v/>
      </c>
      <c r="E2075" s="192" t="str">
        <f t="shared" ca="1" si="236"/>
        <v/>
      </c>
      <c r="F2075" s="193" t="str">
        <f t="shared" ca="1" si="237"/>
        <v/>
      </c>
      <c r="G2075" s="80" t="str">
        <f ca="1">IFERROR(IF(AND(ABS(SUMIFS(D$2:D2075,J$2:J2075,J2075)-SUMIFS(E$2:E2075,J$2:J2075,J2075)+VLOOKUP(J2075,Master!B$1:F$101,5,FALSE))&gt;1000,CD&lt;&gt;PD),"XXXXX",IFERROR(SUMIFS(D$2:D2075,J$2:J2075,J2075)-SUMIFS(E$2:E2075,J$2:J2075,J2075)+VLOOKUP(J2075,Master!B$1:F$101,5,FALSE),IF(H2075&gt;EOF,"","Balance"))),IF(H2075&gt;EOF,"","Balance"))</f>
        <v/>
      </c>
      <c r="H2075" s="265" t="str">
        <f ca="1">IFERROR(IF(COUNTIF(H$2:H2074,H2074)&gt;VLOOKUP(H2074,LC,2,FALSE),H2074+1,H2074),"")</f>
        <v/>
      </c>
      <c r="I2075" s="265" t="str">
        <f ca="1">IFERROR(VLOOKUP(H2075,IF(H2075=H2074,INDIRECT("JournalEntry!"&amp;JournalEntry!D$2214&amp;I2074+1&amp;JournalEntry!L$2214),INDIRECT("JournalEntry!"&amp;JournalEntry!C$2214)),2,FALSE),"")</f>
        <v/>
      </c>
      <c r="J2075" s="191" t="str">
        <f t="shared" ca="1" si="231"/>
        <v/>
      </c>
    </row>
    <row r="2076" spans="1:10">
      <c r="A2076" s="205" t="str">
        <f t="shared" ca="1" si="232"/>
        <v/>
      </c>
      <c r="B2076" s="203" t="str">
        <f t="shared" ca="1" si="233"/>
        <v/>
      </c>
      <c r="C2076" s="192" t="str">
        <f t="shared" ca="1" si="234"/>
        <v/>
      </c>
      <c r="D2076" s="192" t="str">
        <f t="shared" ca="1" si="235"/>
        <v/>
      </c>
      <c r="E2076" s="192" t="str">
        <f t="shared" ca="1" si="236"/>
        <v/>
      </c>
      <c r="F2076" s="193" t="str">
        <f t="shared" ca="1" si="237"/>
        <v/>
      </c>
      <c r="G2076" s="80" t="str">
        <f ca="1">IFERROR(IF(AND(ABS(SUMIFS(D$2:D2076,J$2:J2076,J2076)-SUMIFS(E$2:E2076,J$2:J2076,J2076)+VLOOKUP(J2076,Master!B$1:F$101,5,FALSE))&gt;1000,CD&lt;&gt;PD),"XXXXX",IFERROR(SUMIFS(D$2:D2076,J$2:J2076,J2076)-SUMIFS(E$2:E2076,J$2:J2076,J2076)+VLOOKUP(J2076,Master!B$1:F$101,5,FALSE),IF(H2076&gt;EOF,"","Balance"))),IF(H2076&gt;EOF,"","Balance"))</f>
        <v/>
      </c>
      <c r="H2076" s="265" t="str">
        <f ca="1">IFERROR(IF(COUNTIF(H$2:H2075,H2075)&gt;VLOOKUP(H2075,LC,2,FALSE),H2075+1,H2075),"")</f>
        <v/>
      </c>
      <c r="I2076" s="265" t="str">
        <f ca="1">IFERROR(VLOOKUP(H2076,IF(H2076=H2075,INDIRECT("JournalEntry!"&amp;JournalEntry!D$2214&amp;I2075+1&amp;JournalEntry!L$2214),INDIRECT("JournalEntry!"&amp;JournalEntry!C$2214)),2,FALSE),"")</f>
        <v/>
      </c>
      <c r="J2076" s="191" t="str">
        <f t="shared" ca="1" si="231"/>
        <v/>
      </c>
    </row>
    <row r="2077" spans="1:10">
      <c r="A2077" s="205" t="str">
        <f t="shared" ca="1" si="232"/>
        <v/>
      </c>
      <c r="B2077" s="203" t="str">
        <f t="shared" ca="1" si="233"/>
        <v/>
      </c>
      <c r="C2077" s="192" t="str">
        <f t="shared" ca="1" si="234"/>
        <v/>
      </c>
      <c r="D2077" s="192" t="str">
        <f t="shared" ca="1" si="235"/>
        <v/>
      </c>
      <c r="E2077" s="192" t="str">
        <f t="shared" ca="1" si="236"/>
        <v/>
      </c>
      <c r="F2077" s="193" t="str">
        <f t="shared" ca="1" si="237"/>
        <v/>
      </c>
      <c r="G2077" s="80" t="str">
        <f ca="1">IFERROR(IF(AND(ABS(SUMIFS(D$2:D2077,J$2:J2077,J2077)-SUMIFS(E$2:E2077,J$2:J2077,J2077)+VLOOKUP(J2077,Master!B$1:F$101,5,FALSE))&gt;1000,CD&lt;&gt;PD),"XXXXX",IFERROR(SUMIFS(D$2:D2077,J$2:J2077,J2077)-SUMIFS(E$2:E2077,J$2:J2077,J2077)+VLOOKUP(J2077,Master!B$1:F$101,5,FALSE),IF(H2077&gt;EOF,"","Balance"))),IF(H2077&gt;EOF,"","Balance"))</f>
        <v/>
      </c>
      <c r="H2077" s="265" t="str">
        <f ca="1">IFERROR(IF(COUNTIF(H$2:H2076,H2076)&gt;VLOOKUP(H2076,LC,2,FALSE),H2076+1,H2076),"")</f>
        <v/>
      </c>
      <c r="I2077" s="265" t="str">
        <f ca="1">IFERROR(VLOOKUP(H2077,IF(H2077=H2076,INDIRECT("JournalEntry!"&amp;JournalEntry!D$2214&amp;I2076+1&amp;JournalEntry!L$2214),INDIRECT("JournalEntry!"&amp;JournalEntry!C$2214)),2,FALSE),"")</f>
        <v/>
      </c>
      <c r="J2077" s="191" t="str">
        <f t="shared" ca="1" si="231"/>
        <v/>
      </c>
    </row>
    <row r="2078" spans="1:10">
      <c r="A2078" s="205" t="str">
        <f t="shared" ca="1" si="232"/>
        <v/>
      </c>
      <c r="B2078" s="203" t="str">
        <f t="shared" ca="1" si="233"/>
        <v/>
      </c>
      <c r="C2078" s="192" t="str">
        <f t="shared" ca="1" si="234"/>
        <v/>
      </c>
      <c r="D2078" s="192" t="str">
        <f t="shared" ca="1" si="235"/>
        <v/>
      </c>
      <c r="E2078" s="192" t="str">
        <f t="shared" ca="1" si="236"/>
        <v/>
      </c>
      <c r="F2078" s="193" t="str">
        <f t="shared" ca="1" si="237"/>
        <v/>
      </c>
      <c r="G2078" s="80" t="str">
        <f ca="1">IFERROR(IF(AND(ABS(SUMIFS(D$2:D2078,J$2:J2078,J2078)-SUMIFS(E$2:E2078,J$2:J2078,J2078)+VLOOKUP(J2078,Master!B$1:F$101,5,FALSE))&gt;1000,CD&lt;&gt;PD),"XXXXX",IFERROR(SUMIFS(D$2:D2078,J$2:J2078,J2078)-SUMIFS(E$2:E2078,J$2:J2078,J2078)+VLOOKUP(J2078,Master!B$1:F$101,5,FALSE),IF(H2078&gt;EOF,"","Balance"))),IF(H2078&gt;EOF,"","Balance"))</f>
        <v/>
      </c>
      <c r="H2078" s="265" t="str">
        <f ca="1">IFERROR(IF(COUNTIF(H$2:H2077,H2077)&gt;VLOOKUP(H2077,LC,2,FALSE),H2077+1,H2077),"")</f>
        <v/>
      </c>
      <c r="I2078" s="265" t="str">
        <f ca="1">IFERROR(VLOOKUP(H2078,IF(H2078=H2077,INDIRECT("JournalEntry!"&amp;JournalEntry!D$2214&amp;I2077+1&amp;JournalEntry!L$2214),INDIRECT("JournalEntry!"&amp;JournalEntry!C$2214)),2,FALSE),"")</f>
        <v/>
      </c>
      <c r="J2078" s="191" t="str">
        <f t="shared" ca="1" si="231"/>
        <v/>
      </c>
    </row>
    <row r="2079" spans="1:10">
      <c r="A2079" s="205" t="str">
        <f t="shared" ca="1" si="232"/>
        <v/>
      </c>
      <c r="B2079" s="203" t="str">
        <f t="shared" ca="1" si="233"/>
        <v/>
      </c>
      <c r="C2079" s="192" t="str">
        <f t="shared" ca="1" si="234"/>
        <v/>
      </c>
      <c r="D2079" s="192" t="str">
        <f t="shared" ca="1" si="235"/>
        <v/>
      </c>
      <c r="E2079" s="192" t="str">
        <f t="shared" ca="1" si="236"/>
        <v/>
      </c>
      <c r="F2079" s="193" t="str">
        <f t="shared" ca="1" si="237"/>
        <v/>
      </c>
      <c r="G2079" s="80" t="str">
        <f ca="1">IFERROR(IF(AND(ABS(SUMIFS(D$2:D2079,J$2:J2079,J2079)-SUMIFS(E$2:E2079,J$2:J2079,J2079)+VLOOKUP(J2079,Master!B$1:F$101,5,FALSE))&gt;1000,CD&lt;&gt;PD),"XXXXX",IFERROR(SUMIFS(D$2:D2079,J$2:J2079,J2079)-SUMIFS(E$2:E2079,J$2:J2079,J2079)+VLOOKUP(J2079,Master!B$1:F$101,5,FALSE),IF(H2079&gt;EOF,"","Balance"))),IF(H2079&gt;EOF,"","Balance"))</f>
        <v/>
      </c>
      <c r="H2079" s="265" t="str">
        <f ca="1">IFERROR(IF(COUNTIF(H$2:H2078,H2078)&gt;VLOOKUP(H2078,LC,2,FALSE),H2078+1,H2078),"")</f>
        <v/>
      </c>
      <c r="I2079" s="265" t="str">
        <f ca="1">IFERROR(VLOOKUP(H2079,IF(H2079=H2078,INDIRECT("JournalEntry!"&amp;JournalEntry!D$2214&amp;I2078+1&amp;JournalEntry!L$2214),INDIRECT("JournalEntry!"&amp;JournalEntry!C$2214)),2,FALSE),"")</f>
        <v/>
      </c>
      <c r="J2079" s="191" t="str">
        <f t="shared" ca="1" si="231"/>
        <v/>
      </c>
    </row>
    <row r="2080" spans="1:10">
      <c r="A2080" s="205" t="str">
        <f t="shared" ca="1" si="232"/>
        <v/>
      </c>
      <c r="B2080" s="203" t="str">
        <f t="shared" ca="1" si="233"/>
        <v/>
      </c>
      <c r="C2080" s="192" t="str">
        <f t="shared" ca="1" si="234"/>
        <v/>
      </c>
      <c r="D2080" s="192" t="str">
        <f t="shared" ca="1" si="235"/>
        <v/>
      </c>
      <c r="E2080" s="192" t="str">
        <f t="shared" ca="1" si="236"/>
        <v/>
      </c>
      <c r="F2080" s="193" t="str">
        <f t="shared" ca="1" si="237"/>
        <v/>
      </c>
      <c r="G2080" s="80" t="str">
        <f ca="1">IFERROR(IF(AND(ABS(SUMIFS(D$2:D2080,J$2:J2080,J2080)-SUMIFS(E$2:E2080,J$2:J2080,J2080)+VLOOKUP(J2080,Master!B$1:F$101,5,FALSE))&gt;1000,CD&lt;&gt;PD),"XXXXX",IFERROR(SUMIFS(D$2:D2080,J$2:J2080,J2080)-SUMIFS(E$2:E2080,J$2:J2080,J2080)+VLOOKUP(J2080,Master!B$1:F$101,5,FALSE),IF(H2080&gt;EOF,"","Balance"))),IF(H2080&gt;EOF,"","Balance"))</f>
        <v/>
      </c>
      <c r="H2080" s="265" t="str">
        <f ca="1">IFERROR(IF(COUNTIF(H$2:H2079,H2079)&gt;VLOOKUP(H2079,LC,2,FALSE),H2079+1,H2079),"")</f>
        <v/>
      </c>
      <c r="I2080" s="265" t="str">
        <f ca="1">IFERROR(VLOOKUP(H2080,IF(H2080=H2079,INDIRECT("JournalEntry!"&amp;JournalEntry!D$2214&amp;I2079+1&amp;JournalEntry!L$2214),INDIRECT("JournalEntry!"&amp;JournalEntry!C$2214)),2,FALSE),"")</f>
        <v/>
      </c>
      <c r="J2080" s="191" t="str">
        <f t="shared" ca="1" si="231"/>
        <v/>
      </c>
    </row>
    <row r="2081" spans="1:10">
      <c r="A2081" s="205" t="str">
        <f t="shared" ca="1" si="232"/>
        <v/>
      </c>
      <c r="B2081" s="203" t="str">
        <f t="shared" ca="1" si="233"/>
        <v/>
      </c>
      <c r="C2081" s="192" t="str">
        <f t="shared" ca="1" si="234"/>
        <v/>
      </c>
      <c r="D2081" s="192" t="str">
        <f t="shared" ca="1" si="235"/>
        <v/>
      </c>
      <c r="E2081" s="192" t="str">
        <f t="shared" ca="1" si="236"/>
        <v/>
      </c>
      <c r="F2081" s="193" t="str">
        <f t="shared" ca="1" si="237"/>
        <v/>
      </c>
      <c r="G2081" s="80" t="str">
        <f ca="1">IFERROR(IF(AND(ABS(SUMIFS(D$2:D2081,J$2:J2081,J2081)-SUMIFS(E$2:E2081,J$2:J2081,J2081)+VLOOKUP(J2081,Master!B$1:F$101,5,FALSE))&gt;1000,CD&lt;&gt;PD),"XXXXX",IFERROR(SUMIFS(D$2:D2081,J$2:J2081,J2081)-SUMIFS(E$2:E2081,J$2:J2081,J2081)+VLOOKUP(J2081,Master!B$1:F$101,5,FALSE),IF(H2081&gt;EOF,"","Balance"))),IF(H2081&gt;EOF,"","Balance"))</f>
        <v/>
      </c>
      <c r="H2081" s="265" t="str">
        <f ca="1">IFERROR(IF(COUNTIF(H$2:H2080,H2080)&gt;VLOOKUP(H2080,LC,2,FALSE),H2080+1,H2080),"")</f>
        <v/>
      </c>
      <c r="I2081" s="265" t="str">
        <f ca="1">IFERROR(VLOOKUP(H2081,IF(H2081=H2080,INDIRECT("JournalEntry!"&amp;JournalEntry!D$2214&amp;I2080+1&amp;JournalEntry!L$2214),INDIRECT("JournalEntry!"&amp;JournalEntry!C$2214)),2,FALSE),"")</f>
        <v/>
      </c>
      <c r="J2081" s="191" t="str">
        <f t="shared" ca="1" si="231"/>
        <v/>
      </c>
    </row>
    <row r="2082" spans="1:10">
      <c r="A2082" s="205" t="str">
        <f t="shared" ca="1" si="232"/>
        <v/>
      </c>
      <c r="B2082" s="203" t="str">
        <f t="shared" ca="1" si="233"/>
        <v/>
      </c>
      <c r="C2082" s="192" t="str">
        <f t="shared" ca="1" si="234"/>
        <v/>
      </c>
      <c r="D2082" s="192" t="str">
        <f t="shared" ca="1" si="235"/>
        <v/>
      </c>
      <c r="E2082" s="192" t="str">
        <f t="shared" ca="1" si="236"/>
        <v/>
      </c>
      <c r="F2082" s="193" t="str">
        <f t="shared" ca="1" si="237"/>
        <v/>
      </c>
      <c r="G2082" s="80" t="str">
        <f ca="1">IFERROR(IF(AND(ABS(SUMIFS(D$2:D2082,J$2:J2082,J2082)-SUMIFS(E$2:E2082,J$2:J2082,J2082)+VLOOKUP(J2082,Master!B$1:F$101,5,FALSE))&gt;1000,CD&lt;&gt;PD),"XXXXX",IFERROR(SUMIFS(D$2:D2082,J$2:J2082,J2082)-SUMIFS(E$2:E2082,J$2:J2082,J2082)+VLOOKUP(J2082,Master!B$1:F$101,5,FALSE),IF(H2082&gt;EOF,"","Balance"))),IF(H2082&gt;EOF,"","Balance"))</f>
        <v/>
      </c>
      <c r="H2082" s="265" t="str">
        <f ca="1">IFERROR(IF(COUNTIF(H$2:H2081,H2081)&gt;VLOOKUP(H2081,LC,2,FALSE),H2081+1,H2081),"")</f>
        <v/>
      </c>
      <c r="I2082" s="265" t="str">
        <f ca="1">IFERROR(VLOOKUP(H2082,IF(H2082=H2081,INDIRECT("JournalEntry!"&amp;JournalEntry!D$2214&amp;I2081+1&amp;JournalEntry!L$2214),INDIRECT("JournalEntry!"&amp;JournalEntry!C$2214)),2,FALSE),"")</f>
        <v/>
      </c>
      <c r="J2082" s="191" t="str">
        <f t="shared" ca="1" si="231"/>
        <v/>
      </c>
    </row>
    <row r="2083" spans="1:10">
      <c r="A2083" s="205" t="str">
        <f t="shared" ca="1" si="232"/>
        <v/>
      </c>
      <c r="B2083" s="203" t="str">
        <f t="shared" ca="1" si="233"/>
        <v/>
      </c>
      <c r="C2083" s="192" t="str">
        <f t="shared" ca="1" si="234"/>
        <v/>
      </c>
      <c r="D2083" s="192" t="str">
        <f t="shared" ca="1" si="235"/>
        <v/>
      </c>
      <c r="E2083" s="192" t="str">
        <f t="shared" ca="1" si="236"/>
        <v/>
      </c>
      <c r="F2083" s="193" t="str">
        <f t="shared" ca="1" si="237"/>
        <v/>
      </c>
      <c r="G2083" s="80" t="str">
        <f ca="1">IFERROR(IF(AND(ABS(SUMIFS(D$2:D2083,J$2:J2083,J2083)-SUMIFS(E$2:E2083,J$2:J2083,J2083)+VLOOKUP(J2083,Master!B$1:F$101,5,FALSE))&gt;1000,CD&lt;&gt;PD),"XXXXX",IFERROR(SUMIFS(D$2:D2083,J$2:J2083,J2083)-SUMIFS(E$2:E2083,J$2:J2083,J2083)+VLOOKUP(J2083,Master!B$1:F$101,5,FALSE),IF(H2083&gt;EOF,"","Balance"))),IF(H2083&gt;EOF,"","Balance"))</f>
        <v/>
      </c>
      <c r="H2083" s="265" t="str">
        <f ca="1">IFERROR(IF(COUNTIF(H$2:H2082,H2082)&gt;VLOOKUP(H2082,LC,2,FALSE),H2082+1,H2082),"")</f>
        <v/>
      </c>
      <c r="I2083" s="265" t="str">
        <f ca="1">IFERROR(VLOOKUP(H2083,IF(H2083=H2082,INDIRECT("JournalEntry!"&amp;JournalEntry!D$2214&amp;I2082+1&amp;JournalEntry!L$2214),INDIRECT("JournalEntry!"&amp;JournalEntry!C$2214)),2,FALSE),"")</f>
        <v/>
      </c>
      <c r="J2083" s="191" t="str">
        <f t="shared" ca="1" si="231"/>
        <v/>
      </c>
    </row>
    <row r="2084" spans="1:10">
      <c r="A2084" s="205" t="str">
        <f t="shared" ca="1" si="232"/>
        <v/>
      </c>
      <c r="B2084" s="203" t="str">
        <f t="shared" ca="1" si="233"/>
        <v/>
      </c>
      <c r="C2084" s="192" t="str">
        <f t="shared" ca="1" si="234"/>
        <v/>
      </c>
      <c r="D2084" s="192" t="str">
        <f t="shared" ca="1" si="235"/>
        <v/>
      </c>
      <c r="E2084" s="192" t="str">
        <f t="shared" ca="1" si="236"/>
        <v/>
      </c>
      <c r="F2084" s="193" t="str">
        <f t="shared" ca="1" si="237"/>
        <v/>
      </c>
      <c r="G2084" s="80" t="str">
        <f ca="1">IFERROR(IF(AND(ABS(SUMIFS(D$2:D2084,J$2:J2084,J2084)-SUMIFS(E$2:E2084,J$2:J2084,J2084)+VLOOKUP(J2084,Master!B$1:F$101,5,FALSE))&gt;1000,CD&lt;&gt;PD),"XXXXX",IFERROR(SUMIFS(D$2:D2084,J$2:J2084,J2084)-SUMIFS(E$2:E2084,J$2:J2084,J2084)+VLOOKUP(J2084,Master!B$1:F$101,5,FALSE),IF(H2084&gt;EOF,"","Balance"))),IF(H2084&gt;EOF,"","Balance"))</f>
        <v/>
      </c>
      <c r="H2084" s="265" t="str">
        <f ca="1">IFERROR(IF(COUNTIF(H$2:H2083,H2083)&gt;VLOOKUP(H2083,LC,2,FALSE),H2083+1,H2083),"")</f>
        <v/>
      </c>
      <c r="I2084" s="265" t="str">
        <f ca="1">IFERROR(VLOOKUP(H2084,IF(H2084=H2083,INDIRECT("JournalEntry!"&amp;JournalEntry!D$2214&amp;I2083+1&amp;JournalEntry!L$2214),INDIRECT("JournalEntry!"&amp;JournalEntry!C$2214)),2,FALSE),"")</f>
        <v/>
      </c>
      <c r="J2084" s="191" t="str">
        <f t="shared" ca="1" si="231"/>
        <v/>
      </c>
    </row>
    <row r="2085" spans="1:10">
      <c r="A2085" s="205" t="str">
        <f t="shared" ca="1" si="232"/>
        <v/>
      </c>
      <c r="B2085" s="203" t="str">
        <f t="shared" ca="1" si="233"/>
        <v/>
      </c>
      <c r="C2085" s="192" t="str">
        <f t="shared" ca="1" si="234"/>
        <v/>
      </c>
      <c r="D2085" s="192" t="str">
        <f t="shared" ca="1" si="235"/>
        <v/>
      </c>
      <c r="E2085" s="192" t="str">
        <f t="shared" ca="1" si="236"/>
        <v/>
      </c>
      <c r="F2085" s="193" t="str">
        <f t="shared" ca="1" si="237"/>
        <v/>
      </c>
      <c r="G2085" s="80" t="str">
        <f ca="1">IFERROR(IF(AND(ABS(SUMIFS(D$2:D2085,J$2:J2085,J2085)-SUMIFS(E$2:E2085,J$2:J2085,J2085)+VLOOKUP(J2085,Master!B$1:F$101,5,FALSE))&gt;1000,CD&lt;&gt;PD),"XXXXX",IFERROR(SUMIFS(D$2:D2085,J$2:J2085,J2085)-SUMIFS(E$2:E2085,J$2:J2085,J2085)+VLOOKUP(J2085,Master!B$1:F$101,5,FALSE),IF(H2085&gt;EOF,"","Balance"))),IF(H2085&gt;EOF,"","Balance"))</f>
        <v/>
      </c>
      <c r="H2085" s="265" t="str">
        <f ca="1">IFERROR(IF(COUNTIF(H$2:H2084,H2084)&gt;VLOOKUP(H2084,LC,2,FALSE),H2084+1,H2084),"")</f>
        <v/>
      </c>
      <c r="I2085" s="265" t="str">
        <f ca="1">IFERROR(VLOOKUP(H2085,IF(H2085=H2084,INDIRECT("JournalEntry!"&amp;JournalEntry!D$2214&amp;I2084+1&amp;JournalEntry!L$2214),INDIRECT("JournalEntry!"&amp;JournalEntry!C$2214)),2,FALSE),"")</f>
        <v/>
      </c>
      <c r="J2085" s="191" t="str">
        <f t="shared" ca="1" si="231"/>
        <v/>
      </c>
    </row>
    <row r="2086" spans="1:10">
      <c r="A2086" s="205" t="str">
        <f t="shared" ca="1" si="232"/>
        <v/>
      </c>
      <c r="B2086" s="203" t="str">
        <f t="shared" ca="1" si="233"/>
        <v/>
      </c>
      <c r="C2086" s="192" t="str">
        <f t="shared" ca="1" si="234"/>
        <v/>
      </c>
      <c r="D2086" s="192" t="str">
        <f t="shared" ca="1" si="235"/>
        <v/>
      </c>
      <c r="E2086" s="192" t="str">
        <f t="shared" ca="1" si="236"/>
        <v/>
      </c>
      <c r="F2086" s="193" t="str">
        <f t="shared" ca="1" si="237"/>
        <v/>
      </c>
      <c r="G2086" s="80" t="str">
        <f ca="1">IFERROR(IF(AND(ABS(SUMIFS(D$2:D2086,J$2:J2086,J2086)-SUMIFS(E$2:E2086,J$2:J2086,J2086)+VLOOKUP(J2086,Master!B$1:F$101,5,FALSE))&gt;1000,CD&lt;&gt;PD),"XXXXX",IFERROR(SUMIFS(D$2:D2086,J$2:J2086,J2086)-SUMIFS(E$2:E2086,J$2:J2086,J2086)+VLOOKUP(J2086,Master!B$1:F$101,5,FALSE),IF(H2086&gt;EOF,"","Balance"))),IF(H2086&gt;EOF,"","Balance"))</f>
        <v/>
      </c>
      <c r="H2086" s="265" t="str">
        <f ca="1">IFERROR(IF(COUNTIF(H$2:H2085,H2085)&gt;VLOOKUP(H2085,LC,2,FALSE),H2085+1,H2085),"")</f>
        <v/>
      </c>
      <c r="I2086" s="265" t="str">
        <f ca="1">IFERROR(VLOOKUP(H2086,IF(H2086=H2085,INDIRECT("JournalEntry!"&amp;JournalEntry!D$2214&amp;I2085+1&amp;JournalEntry!L$2214),INDIRECT("JournalEntry!"&amp;JournalEntry!C$2214)),2,FALSE),"")</f>
        <v/>
      </c>
      <c r="J2086" s="191" t="str">
        <f t="shared" ca="1" si="231"/>
        <v/>
      </c>
    </row>
    <row r="2087" spans="1:10">
      <c r="A2087" s="205" t="str">
        <f t="shared" ca="1" si="232"/>
        <v/>
      </c>
      <c r="B2087" s="203" t="str">
        <f t="shared" ca="1" si="233"/>
        <v/>
      </c>
      <c r="C2087" s="192" t="str">
        <f t="shared" ca="1" si="234"/>
        <v/>
      </c>
      <c r="D2087" s="192" t="str">
        <f t="shared" ca="1" si="235"/>
        <v/>
      </c>
      <c r="E2087" s="192" t="str">
        <f t="shared" ca="1" si="236"/>
        <v/>
      </c>
      <c r="F2087" s="193" t="str">
        <f t="shared" ca="1" si="237"/>
        <v/>
      </c>
      <c r="G2087" s="80" t="str">
        <f ca="1">IFERROR(IF(AND(ABS(SUMIFS(D$2:D2087,J$2:J2087,J2087)-SUMIFS(E$2:E2087,J$2:J2087,J2087)+VLOOKUP(J2087,Master!B$1:F$101,5,FALSE))&gt;1000,CD&lt;&gt;PD),"XXXXX",IFERROR(SUMIFS(D$2:D2087,J$2:J2087,J2087)-SUMIFS(E$2:E2087,J$2:J2087,J2087)+VLOOKUP(J2087,Master!B$1:F$101,5,FALSE),IF(H2087&gt;EOF,"","Balance"))),IF(H2087&gt;EOF,"","Balance"))</f>
        <v/>
      </c>
      <c r="H2087" s="265" t="str">
        <f ca="1">IFERROR(IF(COUNTIF(H$2:H2086,H2086)&gt;VLOOKUP(H2086,LC,2,FALSE),H2086+1,H2086),"")</f>
        <v/>
      </c>
      <c r="I2087" s="265" t="str">
        <f ca="1">IFERROR(VLOOKUP(H2087,IF(H2087=H2086,INDIRECT("JournalEntry!"&amp;JournalEntry!D$2214&amp;I2086+1&amp;JournalEntry!L$2214),INDIRECT("JournalEntry!"&amp;JournalEntry!C$2214)),2,FALSE),"")</f>
        <v/>
      </c>
      <c r="J2087" s="191" t="str">
        <f t="shared" ca="1" si="231"/>
        <v/>
      </c>
    </row>
    <row r="2088" spans="1:10">
      <c r="A2088" s="205" t="str">
        <f t="shared" ca="1" si="232"/>
        <v/>
      </c>
      <c r="B2088" s="203" t="str">
        <f t="shared" ca="1" si="233"/>
        <v/>
      </c>
      <c r="C2088" s="192" t="str">
        <f t="shared" ca="1" si="234"/>
        <v/>
      </c>
      <c r="D2088" s="192" t="str">
        <f t="shared" ca="1" si="235"/>
        <v/>
      </c>
      <c r="E2088" s="192" t="str">
        <f t="shared" ca="1" si="236"/>
        <v/>
      </c>
      <c r="F2088" s="193" t="str">
        <f t="shared" ca="1" si="237"/>
        <v/>
      </c>
      <c r="G2088" s="80" t="str">
        <f ca="1">IFERROR(IF(AND(ABS(SUMIFS(D$2:D2088,J$2:J2088,J2088)-SUMIFS(E$2:E2088,J$2:J2088,J2088)+VLOOKUP(J2088,Master!B$1:F$101,5,FALSE))&gt;1000,CD&lt;&gt;PD),"XXXXX",IFERROR(SUMIFS(D$2:D2088,J$2:J2088,J2088)-SUMIFS(E$2:E2088,J$2:J2088,J2088)+VLOOKUP(J2088,Master!B$1:F$101,5,FALSE),IF(H2088&gt;EOF,"","Balance"))),IF(H2088&gt;EOF,"","Balance"))</f>
        <v/>
      </c>
      <c r="H2088" s="265" t="str">
        <f ca="1">IFERROR(IF(COUNTIF(H$2:H2087,H2087)&gt;VLOOKUP(H2087,LC,2,FALSE),H2087+1,H2087),"")</f>
        <v/>
      </c>
      <c r="I2088" s="265" t="str">
        <f ca="1">IFERROR(VLOOKUP(H2088,IF(H2088=H2087,INDIRECT("JournalEntry!"&amp;JournalEntry!D$2214&amp;I2087+1&amp;JournalEntry!L$2214),INDIRECT("JournalEntry!"&amp;JournalEntry!C$2214)),2,FALSE),"")</f>
        <v/>
      </c>
      <c r="J2088" s="191" t="str">
        <f t="shared" ca="1" si="231"/>
        <v/>
      </c>
    </row>
    <row r="2089" spans="1:10">
      <c r="A2089" s="205" t="str">
        <f t="shared" ca="1" si="232"/>
        <v/>
      </c>
      <c r="B2089" s="203" t="str">
        <f t="shared" ca="1" si="233"/>
        <v/>
      </c>
      <c r="C2089" s="192" t="str">
        <f t="shared" ca="1" si="234"/>
        <v/>
      </c>
      <c r="D2089" s="192" t="str">
        <f t="shared" ca="1" si="235"/>
        <v/>
      </c>
      <c r="E2089" s="192" t="str">
        <f t="shared" ca="1" si="236"/>
        <v/>
      </c>
      <c r="F2089" s="193" t="str">
        <f t="shared" ca="1" si="237"/>
        <v/>
      </c>
      <c r="G2089" s="80" t="str">
        <f ca="1">IFERROR(IF(AND(ABS(SUMIFS(D$2:D2089,J$2:J2089,J2089)-SUMIFS(E$2:E2089,J$2:J2089,J2089)+VLOOKUP(J2089,Master!B$1:F$101,5,FALSE))&gt;1000,CD&lt;&gt;PD),"XXXXX",IFERROR(SUMIFS(D$2:D2089,J$2:J2089,J2089)-SUMIFS(E$2:E2089,J$2:J2089,J2089)+VLOOKUP(J2089,Master!B$1:F$101,5,FALSE),IF(H2089&gt;EOF,"","Balance"))),IF(H2089&gt;EOF,"","Balance"))</f>
        <v/>
      </c>
      <c r="H2089" s="265" t="str">
        <f ca="1">IFERROR(IF(COUNTIF(H$2:H2088,H2088)&gt;VLOOKUP(H2088,LC,2,FALSE),H2088+1,H2088),"")</f>
        <v/>
      </c>
      <c r="I2089" s="265" t="str">
        <f ca="1">IFERROR(VLOOKUP(H2089,IF(H2089=H2088,INDIRECT("JournalEntry!"&amp;JournalEntry!D$2214&amp;I2088+1&amp;JournalEntry!L$2214),INDIRECT("JournalEntry!"&amp;JournalEntry!C$2214)),2,FALSE),"")</f>
        <v/>
      </c>
      <c r="J2089" s="191" t="str">
        <f t="shared" ca="1" si="231"/>
        <v/>
      </c>
    </row>
    <row r="2090" spans="1:10">
      <c r="A2090" s="205" t="str">
        <f t="shared" ca="1" si="232"/>
        <v/>
      </c>
      <c r="B2090" s="203" t="str">
        <f t="shared" ca="1" si="233"/>
        <v/>
      </c>
      <c r="C2090" s="192" t="str">
        <f t="shared" ca="1" si="234"/>
        <v/>
      </c>
      <c r="D2090" s="192" t="str">
        <f t="shared" ca="1" si="235"/>
        <v/>
      </c>
      <c r="E2090" s="192" t="str">
        <f t="shared" ca="1" si="236"/>
        <v/>
      </c>
      <c r="F2090" s="193" t="str">
        <f t="shared" ca="1" si="237"/>
        <v/>
      </c>
      <c r="G2090" s="80" t="str">
        <f ca="1">IFERROR(IF(AND(ABS(SUMIFS(D$2:D2090,J$2:J2090,J2090)-SUMIFS(E$2:E2090,J$2:J2090,J2090)+VLOOKUP(J2090,Master!B$1:F$101,5,FALSE))&gt;1000,CD&lt;&gt;PD),"XXXXX",IFERROR(SUMIFS(D$2:D2090,J$2:J2090,J2090)-SUMIFS(E$2:E2090,J$2:J2090,J2090)+VLOOKUP(J2090,Master!B$1:F$101,5,FALSE),IF(H2090&gt;EOF,"","Balance"))),IF(H2090&gt;EOF,"","Balance"))</f>
        <v/>
      </c>
      <c r="H2090" s="265" t="str">
        <f ca="1">IFERROR(IF(COUNTIF(H$2:H2089,H2089)&gt;VLOOKUP(H2089,LC,2,FALSE),H2089+1,H2089),"")</f>
        <v/>
      </c>
      <c r="I2090" s="265" t="str">
        <f ca="1">IFERROR(VLOOKUP(H2090,IF(H2090=H2089,INDIRECT("JournalEntry!"&amp;JournalEntry!D$2214&amp;I2089+1&amp;JournalEntry!L$2214),INDIRECT("JournalEntry!"&amp;JournalEntry!C$2214)),2,FALSE),"")</f>
        <v/>
      </c>
      <c r="J2090" s="191" t="str">
        <f t="shared" ca="1" si="231"/>
        <v/>
      </c>
    </row>
    <row r="2091" spans="1:10">
      <c r="A2091" s="205" t="str">
        <f t="shared" ca="1" si="232"/>
        <v/>
      </c>
      <c r="B2091" s="203" t="str">
        <f t="shared" ca="1" si="233"/>
        <v/>
      </c>
      <c r="C2091" s="192" t="str">
        <f t="shared" ca="1" si="234"/>
        <v/>
      </c>
      <c r="D2091" s="192" t="str">
        <f t="shared" ca="1" si="235"/>
        <v/>
      </c>
      <c r="E2091" s="192" t="str">
        <f t="shared" ca="1" si="236"/>
        <v/>
      </c>
      <c r="F2091" s="193" t="str">
        <f t="shared" ca="1" si="237"/>
        <v/>
      </c>
      <c r="G2091" s="80" t="str">
        <f ca="1">IFERROR(IF(AND(ABS(SUMIFS(D$2:D2091,J$2:J2091,J2091)-SUMIFS(E$2:E2091,J$2:J2091,J2091)+VLOOKUP(J2091,Master!B$1:F$101,5,FALSE))&gt;1000,CD&lt;&gt;PD),"XXXXX",IFERROR(SUMIFS(D$2:D2091,J$2:J2091,J2091)-SUMIFS(E$2:E2091,J$2:J2091,J2091)+VLOOKUP(J2091,Master!B$1:F$101,5,FALSE),IF(H2091&gt;EOF,"","Balance"))),IF(H2091&gt;EOF,"","Balance"))</f>
        <v/>
      </c>
      <c r="H2091" s="265" t="str">
        <f ca="1">IFERROR(IF(COUNTIF(H$2:H2090,H2090)&gt;VLOOKUP(H2090,LC,2,FALSE),H2090+1,H2090),"")</f>
        <v/>
      </c>
      <c r="I2091" s="265" t="str">
        <f ca="1">IFERROR(VLOOKUP(H2091,IF(H2091=H2090,INDIRECT("JournalEntry!"&amp;JournalEntry!D$2214&amp;I2090+1&amp;JournalEntry!L$2214),INDIRECT("JournalEntry!"&amp;JournalEntry!C$2214)),2,FALSE),"")</f>
        <v/>
      </c>
      <c r="J2091" s="191" t="str">
        <f t="shared" ca="1" si="231"/>
        <v/>
      </c>
    </row>
    <row r="2092" spans="1:10">
      <c r="A2092" s="205" t="str">
        <f t="shared" ca="1" si="232"/>
        <v/>
      </c>
      <c r="B2092" s="203" t="str">
        <f t="shared" ca="1" si="233"/>
        <v/>
      </c>
      <c r="C2092" s="192" t="str">
        <f t="shared" ca="1" si="234"/>
        <v/>
      </c>
      <c r="D2092" s="192" t="str">
        <f t="shared" ca="1" si="235"/>
        <v/>
      </c>
      <c r="E2092" s="192" t="str">
        <f t="shared" ca="1" si="236"/>
        <v/>
      </c>
      <c r="F2092" s="193" t="str">
        <f t="shared" ca="1" si="237"/>
        <v/>
      </c>
      <c r="G2092" s="80" t="str">
        <f ca="1">IFERROR(IF(AND(ABS(SUMIFS(D$2:D2092,J$2:J2092,J2092)-SUMIFS(E$2:E2092,J$2:J2092,J2092)+VLOOKUP(J2092,Master!B$1:F$101,5,FALSE))&gt;1000,CD&lt;&gt;PD),"XXXXX",IFERROR(SUMIFS(D$2:D2092,J$2:J2092,J2092)-SUMIFS(E$2:E2092,J$2:J2092,J2092)+VLOOKUP(J2092,Master!B$1:F$101,5,FALSE),IF(H2092&gt;EOF,"","Balance"))),IF(H2092&gt;EOF,"","Balance"))</f>
        <v/>
      </c>
      <c r="H2092" s="265" t="str">
        <f ca="1">IFERROR(IF(COUNTIF(H$2:H2091,H2091)&gt;VLOOKUP(H2091,LC,2,FALSE),H2091+1,H2091),"")</f>
        <v/>
      </c>
      <c r="I2092" s="265" t="str">
        <f ca="1">IFERROR(VLOOKUP(H2092,IF(H2092=H2091,INDIRECT("JournalEntry!"&amp;JournalEntry!D$2214&amp;I2091+1&amp;JournalEntry!L$2214),INDIRECT("JournalEntry!"&amp;JournalEntry!C$2214)),2,FALSE),"")</f>
        <v/>
      </c>
      <c r="J2092" s="191" t="str">
        <f t="shared" ca="1" si="231"/>
        <v/>
      </c>
    </row>
    <row r="2093" spans="1:10">
      <c r="A2093" s="205" t="str">
        <f t="shared" ca="1" si="232"/>
        <v/>
      </c>
      <c r="B2093" s="203" t="str">
        <f t="shared" ca="1" si="233"/>
        <v/>
      </c>
      <c r="C2093" s="192" t="str">
        <f t="shared" ca="1" si="234"/>
        <v/>
      </c>
      <c r="D2093" s="192" t="str">
        <f t="shared" ca="1" si="235"/>
        <v/>
      </c>
      <c r="E2093" s="192" t="str">
        <f t="shared" ca="1" si="236"/>
        <v/>
      </c>
      <c r="F2093" s="193" t="str">
        <f t="shared" ca="1" si="237"/>
        <v/>
      </c>
      <c r="G2093" s="80" t="str">
        <f ca="1">IFERROR(IF(AND(ABS(SUMIFS(D$2:D2093,J$2:J2093,J2093)-SUMIFS(E$2:E2093,J$2:J2093,J2093)+VLOOKUP(J2093,Master!B$1:F$101,5,FALSE))&gt;1000,CD&lt;&gt;PD),"XXXXX",IFERROR(SUMIFS(D$2:D2093,J$2:J2093,J2093)-SUMIFS(E$2:E2093,J$2:J2093,J2093)+VLOOKUP(J2093,Master!B$1:F$101,5,FALSE),IF(H2093&gt;EOF,"","Balance"))),IF(H2093&gt;EOF,"","Balance"))</f>
        <v/>
      </c>
      <c r="H2093" s="265" t="str">
        <f ca="1">IFERROR(IF(COUNTIF(H$2:H2092,H2092)&gt;VLOOKUP(H2092,LC,2,FALSE),H2092+1,H2092),"")</f>
        <v/>
      </c>
      <c r="I2093" s="265" t="str">
        <f ca="1">IFERROR(VLOOKUP(H2093,IF(H2093=H2092,INDIRECT("JournalEntry!"&amp;JournalEntry!D$2214&amp;I2092+1&amp;JournalEntry!L$2214),INDIRECT("JournalEntry!"&amp;JournalEntry!C$2214)),2,FALSE),"")</f>
        <v/>
      </c>
      <c r="J2093" s="191" t="str">
        <f t="shared" ca="1" si="231"/>
        <v/>
      </c>
    </row>
    <row r="2094" spans="1:10">
      <c r="A2094" s="205" t="str">
        <f t="shared" ca="1" si="232"/>
        <v/>
      </c>
      <c r="B2094" s="203" t="str">
        <f t="shared" ca="1" si="233"/>
        <v/>
      </c>
      <c r="C2094" s="192" t="str">
        <f t="shared" ca="1" si="234"/>
        <v/>
      </c>
      <c r="D2094" s="192" t="str">
        <f t="shared" ca="1" si="235"/>
        <v/>
      </c>
      <c r="E2094" s="192" t="str">
        <f t="shared" ca="1" si="236"/>
        <v/>
      </c>
      <c r="F2094" s="193" t="str">
        <f t="shared" ca="1" si="237"/>
        <v/>
      </c>
      <c r="G2094" s="80" t="str">
        <f ca="1">IFERROR(IF(AND(ABS(SUMIFS(D$2:D2094,J$2:J2094,J2094)-SUMIFS(E$2:E2094,J$2:J2094,J2094)+VLOOKUP(J2094,Master!B$1:F$101,5,FALSE))&gt;1000,CD&lt;&gt;PD),"XXXXX",IFERROR(SUMIFS(D$2:D2094,J$2:J2094,J2094)-SUMIFS(E$2:E2094,J$2:J2094,J2094)+VLOOKUP(J2094,Master!B$1:F$101,5,FALSE),IF(H2094&gt;EOF,"","Balance"))),IF(H2094&gt;EOF,"","Balance"))</f>
        <v/>
      </c>
      <c r="H2094" s="265" t="str">
        <f ca="1">IFERROR(IF(COUNTIF(H$2:H2093,H2093)&gt;VLOOKUP(H2093,LC,2,FALSE),H2093+1,H2093),"")</f>
        <v/>
      </c>
      <c r="I2094" s="265" t="str">
        <f ca="1">IFERROR(VLOOKUP(H2094,IF(H2094=H2093,INDIRECT("JournalEntry!"&amp;JournalEntry!D$2214&amp;I2093+1&amp;JournalEntry!L$2214),INDIRECT("JournalEntry!"&amp;JournalEntry!C$2214)),2,FALSE),"")</f>
        <v/>
      </c>
      <c r="J2094" s="191" t="str">
        <f t="shared" ca="1" si="231"/>
        <v/>
      </c>
    </row>
    <row r="2095" spans="1:10">
      <c r="A2095" s="205" t="str">
        <f t="shared" ca="1" si="232"/>
        <v/>
      </c>
      <c r="B2095" s="203" t="str">
        <f t="shared" ca="1" si="233"/>
        <v/>
      </c>
      <c r="C2095" s="192" t="str">
        <f t="shared" ca="1" si="234"/>
        <v/>
      </c>
      <c r="D2095" s="192" t="str">
        <f t="shared" ca="1" si="235"/>
        <v/>
      </c>
      <c r="E2095" s="192" t="str">
        <f t="shared" ca="1" si="236"/>
        <v/>
      </c>
      <c r="F2095" s="193" t="str">
        <f t="shared" ca="1" si="237"/>
        <v/>
      </c>
      <c r="G2095" s="80" t="str">
        <f ca="1">IFERROR(IF(AND(ABS(SUMIFS(D$2:D2095,J$2:J2095,J2095)-SUMIFS(E$2:E2095,J$2:J2095,J2095)+VLOOKUP(J2095,Master!B$1:F$101,5,FALSE))&gt;1000,CD&lt;&gt;PD),"XXXXX",IFERROR(SUMIFS(D$2:D2095,J$2:J2095,J2095)-SUMIFS(E$2:E2095,J$2:J2095,J2095)+VLOOKUP(J2095,Master!B$1:F$101,5,FALSE),IF(H2095&gt;EOF,"","Balance"))),IF(H2095&gt;EOF,"","Balance"))</f>
        <v/>
      </c>
      <c r="H2095" s="265" t="str">
        <f ca="1">IFERROR(IF(COUNTIF(H$2:H2094,H2094)&gt;VLOOKUP(H2094,LC,2,FALSE),H2094+1,H2094),"")</f>
        <v/>
      </c>
      <c r="I2095" s="265" t="str">
        <f ca="1">IFERROR(VLOOKUP(H2095,IF(H2095=H2094,INDIRECT("JournalEntry!"&amp;JournalEntry!D$2214&amp;I2094+1&amp;JournalEntry!L$2214),INDIRECT("JournalEntry!"&amp;JournalEntry!C$2214)),2,FALSE),"")</f>
        <v/>
      </c>
      <c r="J2095" s="191" t="str">
        <f t="shared" ca="1" si="231"/>
        <v/>
      </c>
    </row>
    <row r="2096" spans="1:10">
      <c r="A2096" s="205" t="str">
        <f t="shared" ca="1" si="232"/>
        <v/>
      </c>
      <c r="B2096" s="203" t="str">
        <f t="shared" ca="1" si="233"/>
        <v/>
      </c>
      <c r="C2096" s="192" t="str">
        <f t="shared" ca="1" si="234"/>
        <v/>
      </c>
      <c r="D2096" s="192" t="str">
        <f t="shared" ca="1" si="235"/>
        <v/>
      </c>
      <c r="E2096" s="192" t="str">
        <f t="shared" ca="1" si="236"/>
        <v/>
      </c>
      <c r="F2096" s="193" t="str">
        <f t="shared" ca="1" si="237"/>
        <v/>
      </c>
      <c r="G2096" s="80" t="str">
        <f ca="1">IFERROR(IF(AND(ABS(SUMIFS(D$2:D2096,J$2:J2096,J2096)-SUMIFS(E$2:E2096,J$2:J2096,J2096)+VLOOKUP(J2096,Master!B$1:F$101,5,FALSE))&gt;1000,CD&lt;&gt;PD),"XXXXX",IFERROR(SUMIFS(D$2:D2096,J$2:J2096,J2096)-SUMIFS(E$2:E2096,J$2:J2096,J2096)+VLOOKUP(J2096,Master!B$1:F$101,5,FALSE),IF(H2096&gt;EOF,"","Balance"))),IF(H2096&gt;EOF,"","Balance"))</f>
        <v/>
      </c>
      <c r="H2096" s="265" t="str">
        <f ca="1">IFERROR(IF(COUNTIF(H$2:H2095,H2095)&gt;VLOOKUP(H2095,LC,2,FALSE),H2095+1,H2095),"")</f>
        <v/>
      </c>
      <c r="I2096" s="265" t="str">
        <f ca="1">IFERROR(VLOOKUP(H2096,IF(H2096=H2095,INDIRECT("JournalEntry!"&amp;JournalEntry!D$2214&amp;I2095+1&amp;JournalEntry!L$2214),INDIRECT("JournalEntry!"&amp;JournalEntry!C$2214)),2,FALSE),"")</f>
        <v/>
      </c>
      <c r="J2096" s="191" t="str">
        <f t="shared" ca="1" si="231"/>
        <v/>
      </c>
    </row>
    <row r="2097" spans="1:10">
      <c r="A2097" s="205" t="str">
        <f t="shared" ca="1" si="232"/>
        <v/>
      </c>
      <c r="B2097" s="203" t="str">
        <f t="shared" ca="1" si="233"/>
        <v/>
      </c>
      <c r="C2097" s="192" t="str">
        <f t="shared" ca="1" si="234"/>
        <v/>
      </c>
      <c r="D2097" s="192" t="str">
        <f t="shared" ca="1" si="235"/>
        <v/>
      </c>
      <c r="E2097" s="192" t="str">
        <f t="shared" ca="1" si="236"/>
        <v/>
      </c>
      <c r="F2097" s="193" t="str">
        <f t="shared" ca="1" si="237"/>
        <v/>
      </c>
      <c r="G2097" s="80" t="str">
        <f ca="1">IFERROR(IF(AND(ABS(SUMIFS(D$2:D2097,J$2:J2097,J2097)-SUMIFS(E$2:E2097,J$2:J2097,J2097)+VLOOKUP(J2097,Master!B$1:F$101,5,FALSE))&gt;1000,CD&lt;&gt;PD),"XXXXX",IFERROR(SUMIFS(D$2:D2097,J$2:J2097,J2097)-SUMIFS(E$2:E2097,J$2:J2097,J2097)+VLOOKUP(J2097,Master!B$1:F$101,5,FALSE),IF(H2097&gt;EOF,"","Balance"))),IF(H2097&gt;EOF,"","Balance"))</f>
        <v/>
      </c>
      <c r="H2097" s="265" t="str">
        <f ca="1">IFERROR(IF(COUNTIF(H$2:H2096,H2096)&gt;VLOOKUP(H2096,LC,2,FALSE),H2096+1,H2096),"")</f>
        <v/>
      </c>
      <c r="I2097" s="265" t="str">
        <f ca="1">IFERROR(VLOOKUP(H2097,IF(H2097=H2096,INDIRECT("JournalEntry!"&amp;JournalEntry!D$2214&amp;I2096+1&amp;JournalEntry!L$2214),INDIRECT("JournalEntry!"&amp;JournalEntry!C$2214)),2,FALSE),"")</f>
        <v/>
      </c>
      <c r="J2097" s="191" t="str">
        <f t="shared" ca="1" si="231"/>
        <v/>
      </c>
    </row>
    <row r="2098" spans="1:10">
      <c r="A2098" s="205" t="str">
        <f t="shared" ca="1" si="232"/>
        <v/>
      </c>
      <c r="B2098" s="203" t="str">
        <f t="shared" ca="1" si="233"/>
        <v/>
      </c>
      <c r="C2098" s="192" t="str">
        <f t="shared" ca="1" si="234"/>
        <v/>
      </c>
      <c r="D2098" s="192" t="str">
        <f t="shared" ca="1" si="235"/>
        <v/>
      </c>
      <c r="E2098" s="192" t="str">
        <f t="shared" ca="1" si="236"/>
        <v/>
      </c>
      <c r="F2098" s="193" t="str">
        <f t="shared" ca="1" si="237"/>
        <v/>
      </c>
      <c r="G2098" s="80" t="str">
        <f ca="1">IFERROR(IF(AND(ABS(SUMIFS(D$2:D2098,J$2:J2098,J2098)-SUMIFS(E$2:E2098,J$2:J2098,J2098)+VLOOKUP(J2098,Master!B$1:F$101,5,FALSE))&gt;1000,CD&lt;&gt;PD),"XXXXX",IFERROR(SUMIFS(D$2:D2098,J$2:J2098,J2098)-SUMIFS(E$2:E2098,J$2:J2098,J2098)+VLOOKUP(J2098,Master!B$1:F$101,5,FALSE),IF(H2098&gt;EOF,"","Balance"))),IF(H2098&gt;EOF,"","Balance"))</f>
        <v/>
      </c>
      <c r="H2098" s="265" t="str">
        <f ca="1">IFERROR(IF(COUNTIF(H$2:H2097,H2097)&gt;VLOOKUP(H2097,LC,2,FALSE),H2097+1,H2097),"")</f>
        <v/>
      </c>
      <c r="I2098" s="265" t="str">
        <f ca="1">IFERROR(VLOOKUP(H2098,IF(H2098=H2097,INDIRECT("JournalEntry!"&amp;JournalEntry!D$2214&amp;I2097+1&amp;JournalEntry!L$2214),INDIRECT("JournalEntry!"&amp;JournalEntry!C$2214)),2,FALSE),"")</f>
        <v/>
      </c>
      <c r="J2098" s="191" t="str">
        <f t="shared" ca="1" si="231"/>
        <v/>
      </c>
    </row>
    <row r="2099" spans="1:10">
      <c r="A2099" s="205" t="str">
        <f t="shared" ca="1" si="232"/>
        <v/>
      </c>
      <c r="B2099" s="203" t="str">
        <f t="shared" ca="1" si="233"/>
        <v/>
      </c>
      <c r="C2099" s="192" t="str">
        <f t="shared" ca="1" si="234"/>
        <v/>
      </c>
      <c r="D2099" s="192" t="str">
        <f t="shared" ca="1" si="235"/>
        <v/>
      </c>
      <c r="E2099" s="192" t="str">
        <f t="shared" ca="1" si="236"/>
        <v/>
      </c>
      <c r="F2099" s="193" t="str">
        <f t="shared" ca="1" si="237"/>
        <v/>
      </c>
      <c r="G2099" s="80" t="str">
        <f ca="1">IFERROR(IF(AND(ABS(SUMIFS(D$2:D2099,J$2:J2099,J2099)-SUMIFS(E$2:E2099,J$2:J2099,J2099)+VLOOKUP(J2099,Master!B$1:F$101,5,FALSE))&gt;1000,CD&lt;&gt;PD),"XXXXX",IFERROR(SUMIFS(D$2:D2099,J$2:J2099,J2099)-SUMIFS(E$2:E2099,J$2:J2099,J2099)+VLOOKUP(J2099,Master!B$1:F$101,5,FALSE),IF(H2099&gt;EOF,"","Balance"))),IF(H2099&gt;EOF,"","Balance"))</f>
        <v/>
      </c>
      <c r="H2099" s="265" t="str">
        <f ca="1">IFERROR(IF(COUNTIF(H$2:H2098,H2098)&gt;VLOOKUP(H2098,LC,2,FALSE),H2098+1,H2098),"")</f>
        <v/>
      </c>
      <c r="I2099" s="265" t="str">
        <f ca="1">IFERROR(VLOOKUP(H2099,IF(H2099=H2098,INDIRECT("JournalEntry!"&amp;JournalEntry!D$2214&amp;I2098+1&amp;JournalEntry!L$2214),INDIRECT("JournalEntry!"&amp;JournalEntry!C$2214)),2,FALSE),"")</f>
        <v/>
      </c>
      <c r="J2099" s="191" t="str">
        <f t="shared" ca="1" si="231"/>
        <v/>
      </c>
    </row>
    <row r="2100" spans="1:10">
      <c r="A2100" s="205" t="str">
        <f t="shared" ca="1" si="232"/>
        <v/>
      </c>
      <c r="B2100" s="203" t="str">
        <f t="shared" ca="1" si="233"/>
        <v/>
      </c>
      <c r="C2100" s="192" t="str">
        <f t="shared" ca="1" si="234"/>
        <v/>
      </c>
      <c r="D2100" s="192" t="str">
        <f t="shared" ca="1" si="235"/>
        <v/>
      </c>
      <c r="E2100" s="192" t="str">
        <f t="shared" ca="1" si="236"/>
        <v/>
      </c>
      <c r="F2100" s="193" t="str">
        <f t="shared" ca="1" si="237"/>
        <v/>
      </c>
      <c r="G2100" s="80" t="str">
        <f ca="1">IFERROR(IF(AND(ABS(SUMIFS(D$2:D2100,J$2:J2100,J2100)-SUMIFS(E$2:E2100,J$2:J2100,J2100)+VLOOKUP(J2100,Master!B$1:F$101,5,FALSE))&gt;1000,CD&lt;&gt;PD),"XXXXX",IFERROR(SUMIFS(D$2:D2100,J$2:J2100,J2100)-SUMIFS(E$2:E2100,J$2:J2100,J2100)+VLOOKUP(J2100,Master!B$1:F$101,5,FALSE),IF(H2100&gt;EOF,"","Balance"))),IF(H2100&gt;EOF,"","Balance"))</f>
        <v/>
      </c>
      <c r="H2100" s="265" t="str">
        <f ca="1">IFERROR(IF(COUNTIF(H$2:H2099,H2099)&gt;VLOOKUP(H2099,LC,2,FALSE),H2099+1,H2099),"")</f>
        <v/>
      </c>
      <c r="I2100" s="265" t="str">
        <f ca="1">IFERROR(VLOOKUP(H2100,IF(H2100=H2099,INDIRECT("JournalEntry!"&amp;JournalEntry!D$2214&amp;I2099+1&amp;JournalEntry!L$2214),INDIRECT("JournalEntry!"&amp;JournalEntry!C$2214)),2,FALSE),"")</f>
        <v/>
      </c>
      <c r="J2100" s="191" t="str">
        <f t="shared" ca="1" si="231"/>
        <v/>
      </c>
    </row>
    <row r="2101" spans="1:10">
      <c r="A2101" s="205" t="str">
        <f t="shared" ca="1" si="232"/>
        <v/>
      </c>
      <c r="B2101" s="203" t="str">
        <f t="shared" ca="1" si="233"/>
        <v/>
      </c>
      <c r="C2101" s="192" t="str">
        <f t="shared" ca="1" si="234"/>
        <v/>
      </c>
      <c r="D2101" s="192" t="str">
        <f t="shared" ca="1" si="235"/>
        <v/>
      </c>
      <c r="E2101" s="192" t="str">
        <f t="shared" ca="1" si="236"/>
        <v/>
      </c>
      <c r="F2101" s="193" t="str">
        <f t="shared" ca="1" si="237"/>
        <v/>
      </c>
      <c r="G2101" s="80" t="str">
        <f ca="1">IFERROR(IF(AND(ABS(SUMIFS(D$2:D2101,J$2:J2101,J2101)-SUMIFS(E$2:E2101,J$2:J2101,J2101)+VLOOKUP(J2101,Master!B$1:F$101,5,FALSE))&gt;1000,CD&lt;&gt;PD),"XXXXX",IFERROR(SUMIFS(D$2:D2101,J$2:J2101,J2101)-SUMIFS(E$2:E2101,J$2:J2101,J2101)+VLOOKUP(J2101,Master!B$1:F$101,5,FALSE),IF(H2101&gt;EOF,"","Balance"))),IF(H2101&gt;EOF,"","Balance"))</f>
        <v/>
      </c>
      <c r="H2101" s="265" t="str">
        <f ca="1">IFERROR(IF(COUNTIF(H$2:H2100,H2100)&gt;VLOOKUP(H2100,LC,2,FALSE),H2100+1,H2100),"")</f>
        <v/>
      </c>
      <c r="I2101" s="265" t="str">
        <f ca="1">IFERROR(VLOOKUP(H2101,IF(H2101=H2100,INDIRECT("JournalEntry!"&amp;JournalEntry!D$2214&amp;I2100+1&amp;JournalEntry!L$2214),INDIRECT("JournalEntry!"&amp;JournalEntry!C$2214)),2,FALSE),"")</f>
        <v/>
      </c>
      <c r="J2101" s="191" t="str">
        <f t="shared" ca="1" si="231"/>
        <v/>
      </c>
    </row>
    <row r="2102" spans="1:10">
      <c r="A2102" s="205" t="str">
        <f t="shared" ca="1" si="232"/>
        <v/>
      </c>
      <c r="B2102" s="203" t="str">
        <f t="shared" ca="1" si="233"/>
        <v/>
      </c>
      <c r="C2102" s="192" t="str">
        <f t="shared" ca="1" si="234"/>
        <v/>
      </c>
      <c r="D2102" s="192" t="str">
        <f t="shared" ca="1" si="235"/>
        <v/>
      </c>
      <c r="E2102" s="192" t="str">
        <f t="shared" ca="1" si="236"/>
        <v/>
      </c>
      <c r="F2102" s="193" t="str">
        <f t="shared" ca="1" si="237"/>
        <v/>
      </c>
      <c r="G2102" s="80" t="str">
        <f ca="1">IFERROR(IF(AND(ABS(SUMIFS(D$2:D2102,J$2:J2102,J2102)-SUMIFS(E$2:E2102,J$2:J2102,J2102)+VLOOKUP(J2102,Master!B$1:F$101,5,FALSE))&gt;1000,CD&lt;&gt;PD),"XXXXX",IFERROR(SUMIFS(D$2:D2102,J$2:J2102,J2102)-SUMIFS(E$2:E2102,J$2:J2102,J2102)+VLOOKUP(J2102,Master!B$1:F$101,5,FALSE),IF(H2102&gt;EOF,"","Balance"))),IF(H2102&gt;EOF,"","Balance"))</f>
        <v/>
      </c>
      <c r="H2102" s="265" t="str">
        <f ca="1">IFERROR(IF(COUNTIF(H$2:H2101,H2101)&gt;VLOOKUP(H2101,LC,2,FALSE),H2101+1,H2101),"")</f>
        <v/>
      </c>
      <c r="I2102" s="265" t="str">
        <f ca="1">IFERROR(VLOOKUP(H2102,IF(H2102=H2101,INDIRECT("JournalEntry!"&amp;JournalEntry!D$2214&amp;I2101+1&amp;JournalEntry!L$2214),INDIRECT("JournalEntry!"&amp;JournalEntry!C$2214)),2,FALSE),"")</f>
        <v/>
      </c>
      <c r="J2102" s="191" t="str">
        <f t="shared" ca="1" si="231"/>
        <v/>
      </c>
    </row>
    <row r="2103" spans="1:10">
      <c r="A2103" s="205" t="str">
        <f t="shared" ca="1" si="232"/>
        <v/>
      </c>
      <c r="B2103" s="203" t="str">
        <f t="shared" ca="1" si="233"/>
        <v/>
      </c>
      <c r="C2103" s="192" t="str">
        <f t="shared" ca="1" si="234"/>
        <v/>
      </c>
      <c r="D2103" s="192" t="str">
        <f t="shared" ca="1" si="235"/>
        <v/>
      </c>
      <c r="E2103" s="192" t="str">
        <f t="shared" ca="1" si="236"/>
        <v/>
      </c>
      <c r="F2103" s="193" t="str">
        <f t="shared" ca="1" si="237"/>
        <v/>
      </c>
      <c r="G2103" s="80" t="str">
        <f ca="1">IFERROR(IF(AND(ABS(SUMIFS(D$2:D2103,J$2:J2103,J2103)-SUMIFS(E$2:E2103,J$2:J2103,J2103)+VLOOKUP(J2103,Master!B$1:F$101,5,FALSE))&gt;1000,CD&lt;&gt;PD),"XXXXX",IFERROR(SUMIFS(D$2:D2103,J$2:J2103,J2103)-SUMIFS(E$2:E2103,J$2:J2103,J2103)+VLOOKUP(J2103,Master!B$1:F$101,5,FALSE),IF(H2103&gt;EOF,"","Balance"))),IF(H2103&gt;EOF,"","Balance"))</f>
        <v/>
      </c>
      <c r="H2103" s="265" t="str">
        <f ca="1">IFERROR(IF(COUNTIF(H$2:H2102,H2102)&gt;VLOOKUP(H2102,LC,2,FALSE),H2102+1,H2102),"")</f>
        <v/>
      </c>
      <c r="I2103" s="265" t="str">
        <f ca="1">IFERROR(VLOOKUP(H2103,IF(H2103=H2102,INDIRECT("JournalEntry!"&amp;JournalEntry!D$2214&amp;I2102+1&amp;JournalEntry!L$2214),INDIRECT("JournalEntry!"&amp;JournalEntry!C$2214)),2,FALSE),"")</f>
        <v/>
      </c>
      <c r="J2103" s="191" t="str">
        <f t="shared" ca="1" si="231"/>
        <v/>
      </c>
    </row>
    <row r="2104" spans="1:10">
      <c r="A2104" s="205" t="str">
        <f t="shared" ca="1" si="232"/>
        <v/>
      </c>
      <c r="B2104" s="203" t="str">
        <f t="shared" ca="1" si="233"/>
        <v/>
      </c>
      <c r="C2104" s="192" t="str">
        <f t="shared" ca="1" si="234"/>
        <v/>
      </c>
      <c r="D2104" s="192" t="str">
        <f t="shared" ca="1" si="235"/>
        <v/>
      </c>
      <c r="E2104" s="192" t="str">
        <f t="shared" ca="1" si="236"/>
        <v/>
      </c>
      <c r="F2104" s="193" t="str">
        <f t="shared" ca="1" si="237"/>
        <v/>
      </c>
      <c r="G2104" s="80" t="str">
        <f ca="1">IFERROR(IF(AND(ABS(SUMIFS(D$2:D2104,J$2:J2104,J2104)-SUMIFS(E$2:E2104,J$2:J2104,J2104)+VLOOKUP(J2104,Master!B$1:F$101,5,FALSE))&gt;1000,CD&lt;&gt;PD),"XXXXX",IFERROR(SUMIFS(D$2:D2104,J$2:J2104,J2104)-SUMIFS(E$2:E2104,J$2:J2104,J2104)+VLOOKUP(J2104,Master!B$1:F$101,5,FALSE),IF(H2104&gt;EOF,"","Balance"))),IF(H2104&gt;EOF,"","Balance"))</f>
        <v/>
      </c>
      <c r="H2104" s="265" t="str">
        <f ca="1">IFERROR(IF(COUNTIF(H$2:H2103,H2103)&gt;VLOOKUP(H2103,LC,2,FALSE),H2103+1,H2103),"")</f>
        <v/>
      </c>
      <c r="I2104" s="265" t="str">
        <f ca="1">IFERROR(VLOOKUP(H2104,IF(H2104=H2103,INDIRECT("JournalEntry!"&amp;JournalEntry!D$2214&amp;I2103+1&amp;JournalEntry!L$2214),INDIRECT("JournalEntry!"&amp;JournalEntry!C$2214)),2,FALSE),"")</f>
        <v/>
      </c>
      <c r="J2104" s="191" t="str">
        <f t="shared" ca="1" si="231"/>
        <v/>
      </c>
    </row>
    <row r="2105" spans="1:10">
      <c r="A2105" s="205" t="str">
        <f t="shared" ca="1" si="232"/>
        <v/>
      </c>
      <c r="B2105" s="203" t="str">
        <f t="shared" ca="1" si="233"/>
        <v/>
      </c>
      <c r="C2105" s="192" t="str">
        <f t="shared" ca="1" si="234"/>
        <v/>
      </c>
      <c r="D2105" s="192" t="str">
        <f t="shared" ca="1" si="235"/>
        <v/>
      </c>
      <c r="E2105" s="192" t="str">
        <f t="shared" ca="1" si="236"/>
        <v/>
      </c>
      <c r="F2105" s="193" t="str">
        <f t="shared" ca="1" si="237"/>
        <v/>
      </c>
      <c r="G2105" s="80" t="str">
        <f ca="1">IFERROR(IF(AND(ABS(SUMIFS(D$2:D2105,J$2:J2105,J2105)-SUMIFS(E$2:E2105,J$2:J2105,J2105)+VLOOKUP(J2105,Master!B$1:F$101,5,FALSE))&gt;1000,CD&lt;&gt;PD),"XXXXX",IFERROR(SUMIFS(D$2:D2105,J$2:J2105,J2105)-SUMIFS(E$2:E2105,J$2:J2105,J2105)+VLOOKUP(J2105,Master!B$1:F$101,5,FALSE),IF(H2105&gt;EOF,"","Balance"))),IF(H2105&gt;EOF,"","Balance"))</f>
        <v/>
      </c>
      <c r="H2105" s="265" t="str">
        <f ca="1">IFERROR(IF(COUNTIF(H$2:H2104,H2104)&gt;VLOOKUP(H2104,LC,2,FALSE),H2104+1,H2104),"")</f>
        <v/>
      </c>
      <c r="I2105" s="265" t="str">
        <f ca="1">IFERROR(VLOOKUP(H2105,IF(H2105=H2104,INDIRECT("JournalEntry!"&amp;JournalEntry!D$2214&amp;I2104+1&amp;JournalEntry!L$2214),INDIRECT("JournalEntry!"&amp;JournalEntry!C$2214)),2,FALSE),"")</f>
        <v/>
      </c>
      <c r="J2105" s="191" t="str">
        <f t="shared" ca="1" si="231"/>
        <v/>
      </c>
    </row>
    <row r="2106" spans="1:10">
      <c r="A2106" s="205" t="str">
        <f t="shared" ca="1" si="232"/>
        <v/>
      </c>
      <c r="B2106" s="203" t="str">
        <f t="shared" ca="1" si="233"/>
        <v/>
      </c>
      <c r="C2106" s="192" t="str">
        <f t="shared" ca="1" si="234"/>
        <v/>
      </c>
      <c r="D2106" s="192" t="str">
        <f t="shared" ca="1" si="235"/>
        <v/>
      </c>
      <c r="E2106" s="192" t="str">
        <f t="shared" ca="1" si="236"/>
        <v/>
      </c>
      <c r="F2106" s="193" t="str">
        <f t="shared" ca="1" si="237"/>
        <v/>
      </c>
      <c r="G2106" s="80" t="str">
        <f ca="1">IFERROR(IF(AND(ABS(SUMIFS(D$2:D2106,J$2:J2106,J2106)-SUMIFS(E$2:E2106,J$2:J2106,J2106)+VLOOKUP(J2106,Master!B$1:F$101,5,FALSE))&gt;1000,CD&lt;&gt;PD),"XXXXX",IFERROR(SUMIFS(D$2:D2106,J$2:J2106,J2106)-SUMIFS(E$2:E2106,J$2:J2106,J2106)+VLOOKUP(J2106,Master!B$1:F$101,5,FALSE),IF(H2106&gt;EOF,"","Balance"))),IF(H2106&gt;EOF,"","Balance"))</f>
        <v/>
      </c>
      <c r="H2106" s="265" t="str">
        <f ca="1">IFERROR(IF(COUNTIF(H$2:H2105,H2105)&gt;VLOOKUP(H2105,LC,2,FALSE),H2105+1,H2105),"")</f>
        <v/>
      </c>
      <c r="I2106" s="265" t="str">
        <f ca="1">IFERROR(VLOOKUP(H2106,IF(H2106=H2105,INDIRECT("JournalEntry!"&amp;JournalEntry!D$2214&amp;I2105+1&amp;JournalEntry!L$2214),INDIRECT("JournalEntry!"&amp;JournalEntry!C$2214)),2,FALSE),"")</f>
        <v/>
      </c>
      <c r="J2106" s="191" t="str">
        <f t="shared" ca="1" si="231"/>
        <v/>
      </c>
    </row>
    <row r="2107" spans="1:10">
      <c r="A2107" s="205" t="str">
        <f t="shared" ca="1" si="232"/>
        <v/>
      </c>
      <c r="B2107" s="203" t="str">
        <f t="shared" ca="1" si="233"/>
        <v/>
      </c>
      <c r="C2107" s="192" t="str">
        <f t="shared" ca="1" si="234"/>
        <v/>
      </c>
      <c r="D2107" s="192" t="str">
        <f t="shared" ca="1" si="235"/>
        <v/>
      </c>
      <c r="E2107" s="192" t="str">
        <f t="shared" ca="1" si="236"/>
        <v/>
      </c>
      <c r="F2107" s="193" t="str">
        <f t="shared" ca="1" si="237"/>
        <v/>
      </c>
      <c r="G2107" s="80" t="str">
        <f ca="1">IFERROR(IF(AND(ABS(SUMIFS(D$2:D2107,J$2:J2107,J2107)-SUMIFS(E$2:E2107,J$2:J2107,J2107)+VLOOKUP(J2107,Master!B$1:F$101,5,FALSE))&gt;1000,CD&lt;&gt;PD),"XXXXX",IFERROR(SUMIFS(D$2:D2107,J$2:J2107,J2107)-SUMIFS(E$2:E2107,J$2:J2107,J2107)+VLOOKUP(J2107,Master!B$1:F$101,5,FALSE),IF(H2107&gt;EOF,"","Balance"))),IF(H2107&gt;EOF,"","Balance"))</f>
        <v/>
      </c>
      <c r="H2107" s="265" t="str">
        <f ca="1">IFERROR(IF(COUNTIF(H$2:H2106,H2106)&gt;VLOOKUP(H2106,LC,2,FALSE),H2106+1,H2106),"")</f>
        <v/>
      </c>
      <c r="I2107" s="265" t="str">
        <f ca="1">IFERROR(VLOOKUP(H2107,IF(H2107=H2106,INDIRECT("JournalEntry!"&amp;JournalEntry!D$2214&amp;I2106+1&amp;JournalEntry!L$2214),INDIRECT("JournalEntry!"&amp;JournalEntry!C$2214)),2,FALSE),"")</f>
        <v/>
      </c>
      <c r="J2107" s="191" t="str">
        <f t="shared" ca="1" si="231"/>
        <v/>
      </c>
    </row>
    <row r="2108" spans="1:10">
      <c r="A2108" s="205" t="str">
        <f t="shared" ca="1" si="232"/>
        <v/>
      </c>
      <c r="B2108" s="203" t="str">
        <f t="shared" ca="1" si="233"/>
        <v/>
      </c>
      <c r="C2108" s="192" t="str">
        <f t="shared" ca="1" si="234"/>
        <v/>
      </c>
      <c r="D2108" s="192" t="str">
        <f t="shared" ca="1" si="235"/>
        <v/>
      </c>
      <c r="E2108" s="192" t="str">
        <f t="shared" ca="1" si="236"/>
        <v/>
      </c>
      <c r="F2108" s="193" t="str">
        <f t="shared" ca="1" si="237"/>
        <v/>
      </c>
      <c r="G2108" s="80" t="str">
        <f ca="1">IFERROR(IF(AND(ABS(SUMIFS(D$2:D2108,J$2:J2108,J2108)-SUMIFS(E$2:E2108,J$2:J2108,J2108)+VLOOKUP(J2108,Master!B$1:F$101,5,FALSE))&gt;1000,CD&lt;&gt;PD),"XXXXX",IFERROR(SUMIFS(D$2:D2108,J$2:J2108,J2108)-SUMIFS(E$2:E2108,J$2:J2108,J2108)+VLOOKUP(J2108,Master!B$1:F$101,5,FALSE),IF(H2108&gt;EOF,"","Balance"))),IF(H2108&gt;EOF,"","Balance"))</f>
        <v/>
      </c>
      <c r="H2108" s="265" t="str">
        <f ca="1">IFERROR(IF(COUNTIF(H$2:H2107,H2107)&gt;VLOOKUP(H2107,LC,2,FALSE),H2107+1,H2107),"")</f>
        <v/>
      </c>
      <c r="I2108" s="265" t="str">
        <f ca="1">IFERROR(VLOOKUP(H2108,IF(H2108=H2107,INDIRECT("JournalEntry!"&amp;JournalEntry!D$2214&amp;I2107+1&amp;JournalEntry!L$2214),INDIRECT("JournalEntry!"&amp;JournalEntry!C$2214)),2,FALSE),"")</f>
        <v/>
      </c>
      <c r="J2108" s="191" t="str">
        <f t="shared" ca="1" si="231"/>
        <v/>
      </c>
    </row>
    <row r="2109" spans="1:10">
      <c r="A2109" s="205" t="str">
        <f t="shared" ca="1" si="232"/>
        <v/>
      </c>
      <c r="B2109" s="203" t="str">
        <f t="shared" ca="1" si="233"/>
        <v/>
      </c>
      <c r="C2109" s="192" t="str">
        <f t="shared" ca="1" si="234"/>
        <v/>
      </c>
      <c r="D2109" s="192" t="str">
        <f t="shared" ca="1" si="235"/>
        <v/>
      </c>
      <c r="E2109" s="192" t="str">
        <f t="shared" ca="1" si="236"/>
        <v/>
      </c>
      <c r="F2109" s="193" t="str">
        <f t="shared" ca="1" si="237"/>
        <v/>
      </c>
      <c r="G2109" s="80" t="str">
        <f ca="1">IFERROR(IF(AND(ABS(SUMIFS(D$2:D2109,J$2:J2109,J2109)-SUMIFS(E$2:E2109,J$2:J2109,J2109)+VLOOKUP(J2109,Master!B$1:F$101,5,FALSE))&gt;1000,CD&lt;&gt;PD),"XXXXX",IFERROR(SUMIFS(D$2:D2109,J$2:J2109,J2109)-SUMIFS(E$2:E2109,J$2:J2109,J2109)+VLOOKUP(J2109,Master!B$1:F$101,5,FALSE),IF(H2109&gt;EOF,"","Balance"))),IF(H2109&gt;EOF,"","Balance"))</f>
        <v/>
      </c>
      <c r="H2109" s="265" t="str">
        <f ca="1">IFERROR(IF(COUNTIF(H$2:H2108,H2108)&gt;VLOOKUP(H2108,LC,2,FALSE),H2108+1,H2108),"")</f>
        <v/>
      </c>
      <c r="I2109" s="265" t="str">
        <f ca="1">IFERROR(VLOOKUP(H2109,IF(H2109=H2108,INDIRECT("JournalEntry!"&amp;JournalEntry!D$2214&amp;I2108+1&amp;JournalEntry!L$2214),INDIRECT("JournalEntry!"&amp;JournalEntry!C$2214)),2,FALSE),"")</f>
        <v/>
      </c>
      <c r="J2109" s="191" t="str">
        <f t="shared" ca="1" si="231"/>
        <v/>
      </c>
    </row>
    <row r="2110" spans="1:10">
      <c r="A2110" s="205" t="str">
        <f t="shared" ca="1" si="232"/>
        <v/>
      </c>
      <c r="B2110" s="203" t="str">
        <f t="shared" ca="1" si="233"/>
        <v/>
      </c>
      <c r="C2110" s="192" t="str">
        <f t="shared" ca="1" si="234"/>
        <v/>
      </c>
      <c r="D2110" s="192" t="str">
        <f t="shared" ca="1" si="235"/>
        <v/>
      </c>
      <c r="E2110" s="192" t="str">
        <f t="shared" ca="1" si="236"/>
        <v/>
      </c>
      <c r="F2110" s="193" t="str">
        <f t="shared" ca="1" si="237"/>
        <v/>
      </c>
      <c r="G2110" s="80" t="str">
        <f ca="1">IFERROR(IF(AND(ABS(SUMIFS(D$2:D2110,J$2:J2110,J2110)-SUMIFS(E$2:E2110,J$2:J2110,J2110)+VLOOKUP(J2110,Master!B$1:F$101,5,FALSE))&gt;1000,CD&lt;&gt;PD),"XXXXX",IFERROR(SUMIFS(D$2:D2110,J$2:J2110,J2110)-SUMIFS(E$2:E2110,J$2:J2110,J2110)+VLOOKUP(J2110,Master!B$1:F$101,5,FALSE),IF(H2110&gt;EOF,"","Balance"))),IF(H2110&gt;EOF,"","Balance"))</f>
        <v/>
      </c>
      <c r="H2110" s="265" t="str">
        <f ca="1">IFERROR(IF(COUNTIF(H$2:H2109,H2109)&gt;VLOOKUP(H2109,LC,2,FALSE),H2109+1,H2109),"")</f>
        <v/>
      </c>
      <c r="I2110" s="265" t="str">
        <f ca="1">IFERROR(VLOOKUP(H2110,IF(H2110=H2109,INDIRECT("JournalEntry!"&amp;JournalEntry!D$2214&amp;I2109+1&amp;JournalEntry!L$2214),INDIRECT("JournalEntry!"&amp;JournalEntry!C$2214)),2,FALSE),"")</f>
        <v/>
      </c>
      <c r="J2110" s="191" t="str">
        <f t="shared" ca="1" si="231"/>
        <v/>
      </c>
    </row>
    <row r="2111" spans="1:10">
      <c r="A2111" s="205" t="str">
        <f t="shared" ca="1" si="232"/>
        <v/>
      </c>
      <c r="B2111" s="203" t="str">
        <f t="shared" ca="1" si="233"/>
        <v/>
      </c>
      <c r="C2111" s="192" t="str">
        <f t="shared" ca="1" si="234"/>
        <v/>
      </c>
      <c r="D2111" s="192" t="str">
        <f t="shared" ca="1" si="235"/>
        <v/>
      </c>
      <c r="E2111" s="192" t="str">
        <f t="shared" ca="1" si="236"/>
        <v/>
      </c>
      <c r="F2111" s="193" t="str">
        <f t="shared" ca="1" si="237"/>
        <v/>
      </c>
      <c r="G2111" s="80" t="str">
        <f ca="1">IFERROR(IF(AND(ABS(SUMIFS(D$2:D2111,J$2:J2111,J2111)-SUMIFS(E$2:E2111,J$2:J2111,J2111)+VLOOKUP(J2111,Master!B$1:F$101,5,FALSE))&gt;1000,CD&lt;&gt;PD),"XXXXX",IFERROR(SUMIFS(D$2:D2111,J$2:J2111,J2111)-SUMIFS(E$2:E2111,J$2:J2111,J2111)+VLOOKUP(J2111,Master!B$1:F$101,5,FALSE),IF(H2111&gt;EOF,"","Balance"))),IF(H2111&gt;EOF,"","Balance"))</f>
        <v/>
      </c>
      <c r="H2111" s="265" t="str">
        <f ca="1">IFERROR(IF(COUNTIF(H$2:H2110,H2110)&gt;VLOOKUP(H2110,LC,2,FALSE),H2110+1,H2110),"")</f>
        <v/>
      </c>
      <c r="I2111" s="265" t="str">
        <f ca="1">IFERROR(VLOOKUP(H2111,IF(H2111=H2110,INDIRECT("JournalEntry!"&amp;JournalEntry!D$2214&amp;I2110+1&amp;JournalEntry!L$2214),INDIRECT("JournalEntry!"&amp;JournalEntry!C$2214)),2,FALSE),"")</f>
        <v/>
      </c>
      <c r="J2111" s="191" t="str">
        <f t="shared" ca="1" si="231"/>
        <v/>
      </c>
    </row>
    <row r="2112" spans="1:10">
      <c r="A2112" s="205" t="str">
        <f t="shared" ca="1" si="232"/>
        <v/>
      </c>
      <c r="B2112" s="203" t="str">
        <f t="shared" ca="1" si="233"/>
        <v/>
      </c>
      <c r="C2112" s="192" t="str">
        <f t="shared" ca="1" si="234"/>
        <v/>
      </c>
      <c r="D2112" s="192" t="str">
        <f t="shared" ca="1" si="235"/>
        <v/>
      </c>
      <c r="E2112" s="192" t="str">
        <f t="shared" ca="1" si="236"/>
        <v/>
      </c>
      <c r="F2112" s="193" t="str">
        <f t="shared" ca="1" si="237"/>
        <v/>
      </c>
      <c r="G2112" s="80" t="str">
        <f ca="1">IFERROR(IF(AND(ABS(SUMIFS(D$2:D2112,J$2:J2112,J2112)-SUMIFS(E$2:E2112,J$2:J2112,J2112)+VLOOKUP(J2112,Master!B$1:F$101,5,FALSE))&gt;1000,CD&lt;&gt;PD),"XXXXX",IFERROR(SUMIFS(D$2:D2112,J$2:J2112,J2112)-SUMIFS(E$2:E2112,J$2:J2112,J2112)+VLOOKUP(J2112,Master!B$1:F$101,5,FALSE),IF(H2112&gt;EOF,"","Balance"))),IF(H2112&gt;EOF,"","Balance"))</f>
        <v/>
      </c>
      <c r="H2112" s="265" t="str">
        <f ca="1">IFERROR(IF(COUNTIF(H$2:H2111,H2111)&gt;VLOOKUP(H2111,LC,2,FALSE),H2111+1,H2111),"")</f>
        <v/>
      </c>
      <c r="I2112" s="265" t="str">
        <f ca="1">IFERROR(VLOOKUP(H2112,IF(H2112=H2111,INDIRECT("JournalEntry!"&amp;JournalEntry!D$2214&amp;I2111+1&amp;JournalEntry!L$2214),INDIRECT("JournalEntry!"&amp;JournalEntry!C$2214)),2,FALSE),"")</f>
        <v/>
      </c>
      <c r="J2112" s="191" t="str">
        <f t="shared" ca="1" si="231"/>
        <v/>
      </c>
    </row>
    <row r="2113" spans="1:10">
      <c r="A2113" s="205" t="str">
        <f t="shared" ca="1" si="232"/>
        <v/>
      </c>
      <c r="B2113" s="203" t="str">
        <f t="shared" ca="1" si="233"/>
        <v/>
      </c>
      <c r="C2113" s="192" t="str">
        <f t="shared" ca="1" si="234"/>
        <v/>
      </c>
      <c r="D2113" s="192" t="str">
        <f t="shared" ca="1" si="235"/>
        <v/>
      </c>
      <c r="E2113" s="192" t="str">
        <f t="shared" ca="1" si="236"/>
        <v/>
      </c>
      <c r="F2113" s="193" t="str">
        <f t="shared" ca="1" si="237"/>
        <v/>
      </c>
      <c r="G2113" s="80" t="str">
        <f ca="1">IFERROR(IF(AND(ABS(SUMIFS(D$2:D2113,J$2:J2113,J2113)-SUMIFS(E$2:E2113,J$2:J2113,J2113)+VLOOKUP(J2113,Master!B$1:F$101,5,FALSE))&gt;1000,CD&lt;&gt;PD),"XXXXX",IFERROR(SUMIFS(D$2:D2113,J$2:J2113,J2113)-SUMIFS(E$2:E2113,J$2:J2113,J2113)+VLOOKUP(J2113,Master!B$1:F$101,5,FALSE),IF(H2113&gt;EOF,"","Balance"))),IF(H2113&gt;EOF,"","Balance"))</f>
        <v/>
      </c>
      <c r="H2113" s="265" t="str">
        <f ca="1">IFERROR(IF(COUNTIF(H$2:H2112,H2112)&gt;VLOOKUP(H2112,LC,2,FALSE),H2112+1,H2112),"")</f>
        <v/>
      </c>
      <c r="I2113" s="265" t="str">
        <f ca="1">IFERROR(VLOOKUP(H2113,IF(H2113=H2112,INDIRECT("JournalEntry!"&amp;JournalEntry!D$2214&amp;I2112+1&amp;JournalEntry!L$2214),INDIRECT("JournalEntry!"&amp;JournalEntry!C$2214)),2,FALSE),"")</f>
        <v/>
      </c>
      <c r="J2113" s="191" t="str">
        <f t="shared" ca="1" si="231"/>
        <v/>
      </c>
    </row>
    <row r="2114" spans="1:10">
      <c r="A2114" s="205" t="str">
        <f t="shared" ca="1" si="232"/>
        <v/>
      </c>
      <c r="B2114" s="203" t="str">
        <f t="shared" ca="1" si="233"/>
        <v/>
      </c>
      <c r="C2114" s="192" t="str">
        <f t="shared" ca="1" si="234"/>
        <v/>
      </c>
      <c r="D2114" s="192" t="str">
        <f t="shared" ca="1" si="235"/>
        <v/>
      </c>
      <c r="E2114" s="192" t="str">
        <f t="shared" ca="1" si="236"/>
        <v/>
      </c>
      <c r="F2114" s="193" t="str">
        <f t="shared" ca="1" si="237"/>
        <v/>
      </c>
      <c r="G2114" s="80" t="str">
        <f ca="1">IFERROR(IF(AND(ABS(SUMIFS(D$2:D2114,J$2:J2114,J2114)-SUMIFS(E$2:E2114,J$2:J2114,J2114)+VLOOKUP(J2114,Master!B$1:F$101,5,FALSE))&gt;1000,CD&lt;&gt;PD),"XXXXX",IFERROR(SUMIFS(D$2:D2114,J$2:J2114,J2114)-SUMIFS(E$2:E2114,J$2:J2114,J2114)+VLOOKUP(J2114,Master!B$1:F$101,5,FALSE),IF(H2114&gt;EOF,"","Balance"))),IF(H2114&gt;EOF,"","Balance"))</f>
        <v/>
      </c>
      <c r="H2114" s="265" t="str">
        <f ca="1">IFERROR(IF(COUNTIF(H$2:H2113,H2113)&gt;VLOOKUP(H2113,LC,2,FALSE),H2113+1,H2113),"")</f>
        <v/>
      </c>
      <c r="I2114" s="265" t="str">
        <f ca="1">IFERROR(VLOOKUP(H2114,IF(H2114=H2113,INDIRECT("JournalEntry!"&amp;JournalEntry!D$2214&amp;I2113+1&amp;JournalEntry!L$2214),INDIRECT("JournalEntry!"&amp;JournalEntry!C$2214)),2,FALSE),"")</f>
        <v/>
      </c>
      <c r="J2114" s="191" t="str">
        <f t="shared" ref="J2114:J2177" ca="1" si="238">IFERROR(INDIRECT("JournalEntry!c"&amp;I2114),IF(H2114&gt;EOF,"","Ledger"))</f>
        <v/>
      </c>
    </row>
    <row r="2115" spans="1:10">
      <c r="A2115" s="205" t="str">
        <f t="shared" ca="1" si="232"/>
        <v/>
      </c>
      <c r="B2115" s="203" t="str">
        <f t="shared" ca="1" si="233"/>
        <v/>
      </c>
      <c r="C2115" s="192" t="str">
        <f t="shared" ca="1" si="234"/>
        <v/>
      </c>
      <c r="D2115" s="192" t="str">
        <f t="shared" ca="1" si="235"/>
        <v/>
      </c>
      <c r="E2115" s="192" t="str">
        <f t="shared" ca="1" si="236"/>
        <v/>
      </c>
      <c r="F2115" s="193" t="str">
        <f t="shared" ca="1" si="237"/>
        <v/>
      </c>
      <c r="G2115" s="80" t="str">
        <f ca="1">IFERROR(IF(AND(ABS(SUMIFS(D$2:D2115,J$2:J2115,J2115)-SUMIFS(E$2:E2115,J$2:J2115,J2115)+VLOOKUP(J2115,Master!B$1:F$101,5,FALSE))&gt;1000,CD&lt;&gt;PD),"XXXXX",IFERROR(SUMIFS(D$2:D2115,J$2:J2115,J2115)-SUMIFS(E$2:E2115,J$2:J2115,J2115)+VLOOKUP(J2115,Master!B$1:F$101,5,FALSE),IF(H2115&gt;EOF,"","Balance"))),IF(H2115&gt;EOF,"","Balance"))</f>
        <v/>
      </c>
      <c r="H2115" s="265" t="str">
        <f ca="1">IFERROR(IF(COUNTIF(H$2:H2114,H2114)&gt;VLOOKUP(H2114,LC,2,FALSE),H2114+1,H2114),"")</f>
        <v/>
      </c>
      <c r="I2115" s="265" t="str">
        <f ca="1">IFERROR(VLOOKUP(H2115,IF(H2115=H2114,INDIRECT("JournalEntry!"&amp;JournalEntry!D$2214&amp;I2114+1&amp;JournalEntry!L$2214),INDIRECT("JournalEntry!"&amp;JournalEntry!C$2214)),2,FALSE),"")</f>
        <v/>
      </c>
      <c r="J2115" s="191" t="str">
        <f t="shared" ca="1" si="238"/>
        <v/>
      </c>
    </row>
    <row r="2116" spans="1:10">
      <c r="A2116" s="205" t="str">
        <f t="shared" ca="1" si="232"/>
        <v/>
      </c>
      <c r="B2116" s="203" t="str">
        <f t="shared" ca="1" si="233"/>
        <v/>
      </c>
      <c r="C2116" s="192" t="str">
        <f t="shared" ca="1" si="234"/>
        <v/>
      </c>
      <c r="D2116" s="192" t="str">
        <f t="shared" ca="1" si="235"/>
        <v/>
      </c>
      <c r="E2116" s="192" t="str">
        <f t="shared" ca="1" si="236"/>
        <v/>
      </c>
      <c r="F2116" s="193" t="str">
        <f t="shared" ca="1" si="237"/>
        <v/>
      </c>
      <c r="G2116" s="80" t="str">
        <f ca="1">IFERROR(IF(AND(ABS(SUMIFS(D$2:D2116,J$2:J2116,J2116)-SUMIFS(E$2:E2116,J$2:J2116,J2116)+VLOOKUP(J2116,Master!B$1:F$101,5,FALSE))&gt;1000,CD&lt;&gt;PD),"XXXXX",IFERROR(SUMIFS(D$2:D2116,J$2:J2116,J2116)-SUMIFS(E$2:E2116,J$2:J2116,J2116)+VLOOKUP(J2116,Master!B$1:F$101,5,FALSE),IF(H2116&gt;EOF,"","Balance"))),IF(H2116&gt;EOF,"","Balance"))</f>
        <v/>
      </c>
      <c r="H2116" s="265" t="str">
        <f ca="1">IFERROR(IF(COUNTIF(H$2:H2115,H2115)&gt;VLOOKUP(H2115,LC,2,FALSE),H2115+1,H2115),"")</f>
        <v/>
      </c>
      <c r="I2116" s="265" t="str">
        <f ca="1">IFERROR(VLOOKUP(H2116,IF(H2116=H2115,INDIRECT("JournalEntry!"&amp;JournalEntry!D$2214&amp;I2115+1&amp;JournalEntry!L$2214),INDIRECT("JournalEntry!"&amp;JournalEntry!C$2214)),2,FALSE),"")</f>
        <v/>
      </c>
      <c r="J2116" s="191" t="str">
        <f t="shared" ca="1" si="238"/>
        <v/>
      </c>
    </row>
    <row r="2117" spans="1:10">
      <c r="A2117" s="205" t="str">
        <f t="shared" ca="1" si="232"/>
        <v/>
      </c>
      <c r="B2117" s="203" t="str">
        <f t="shared" ca="1" si="233"/>
        <v/>
      </c>
      <c r="C2117" s="192" t="str">
        <f t="shared" ca="1" si="234"/>
        <v/>
      </c>
      <c r="D2117" s="192" t="str">
        <f t="shared" ca="1" si="235"/>
        <v/>
      </c>
      <c r="E2117" s="192" t="str">
        <f t="shared" ca="1" si="236"/>
        <v/>
      </c>
      <c r="F2117" s="193" t="str">
        <f t="shared" ca="1" si="237"/>
        <v/>
      </c>
      <c r="G2117" s="80" t="str">
        <f ca="1">IFERROR(IF(AND(ABS(SUMIFS(D$2:D2117,J$2:J2117,J2117)-SUMIFS(E$2:E2117,J$2:J2117,J2117)+VLOOKUP(J2117,Master!B$1:F$101,5,FALSE))&gt;1000,CD&lt;&gt;PD),"XXXXX",IFERROR(SUMIFS(D$2:D2117,J$2:J2117,J2117)-SUMIFS(E$2:E2117,J$2:J2117,J2117)+VLOOKUP(J2117,Master!B$1:F$101,5,FALSE),IF(H2117&gt;EOF,"","Balance"))),IF(H2117&gt;EOF,"","Balance"))</f>
        <v/>
      </c>
      <c r="H2117" s="265" t="str">
        <f ca="1">IFERROR(IF(COUNTIF(H$2:H2116,H2116)&gt;VLOOKUP(H2116,LC,2,FALSE),H2116+1,H2116),"")</f>
        <v/>
      </c>
      <c r="I2117" s="265" t="str">
        <f ca="1">IFERROR(VLOOKUP(H2117,IF(H2117=H2116,INDIRECT("JournalEntry!"&amp;JournalEntry!D$2214&amp;I2116+1&amp;JournalEntry!L$2214),INDIRECT("JournalEntry!"&amp;JournalEntry!C$2214)),2,FALSE),"")</f>
        <v/>
      </c>
      <c r="J2117" s="191" t="str">
        <f t="shared" ca="1" si="238"/>
        <v/>
      </c>
    </row>
    <row r="2118" spans="1:10">
      <c r="A2118" s="205" t="str">
        <f t="shared" ca="1" si="232"/>
        <v/>
      </c>
      <c r="B2118" s="203" t="str">
        <f t="shared" ca="1" si="233"/>
        <v/>
      </c>
      <c r="C2118" s="192" t="str">
        <f t="shared" ca="1" si="234"/>
        <v/>
      </c>
      <c r="D2118" s="192" t="str">
        <f t="shared" ca="1" si="235"/>
        <v/>
      </c>
      <c r="E2118" s="192" t="str">
        <f t="shared" ca="1" si="236"/>
        <v/>
      </c>
      <c r="F2118" s="193" t="str">
        <f t="shared" ca="1" si="237"/>
        <v/>
      </c>
      <c r="G2118" s="80" t="str">
        <f ca="1">IFERROR(IF(AND(ABS(SUMIFS(D$2:D2118,J$2:J2118,J2118)-SUMIFS(E$2:E2118,J$2:J2118,J2118)+VLOOKUP(J2118,Master!B$1:F$101,5,FALSE))&gt;1000,CD&lt;&gt;PD),"XXXXX",IFERROR(SUMIFS(D$2:D2118,J$2:J2118,J2118)-SUMIFS(E$2:E2118,J$2:J2118,J2118)+VLOOKUP(J2118,Master!B$1:F$101,5,FALSE),IF(H2118&gt;EOF,"","Balance"))),IF(H2118&gt;EOF,"","Balance"))</f>
        <v/>
      </c>
      <c r="H2118" s="265" t="str">
        <f ca="1">IFERROR(IF(COUNTIF(H$2:H2117,H2117)&gt;VLOOKUP(H2117,LC,2,FALSE),H2117+1,H2117),"")</f>
        <v/>
      </c>
      <c r="I2118" s="265" t="str">
        <f ca="1">IFERROR(VLOOKUP(H2118,IF(H2118=H2117,INDIRECT("JournalEntry!"&amp;JournalEntry!D$2214&amp;I2117+1&amp;JournalEntry!L$2214),INDIRECT("JournalEntry!"&amp;JournalEntry!C$2214)),2,FALSE),"")</f>
        <v/>
      </c>
      <c r="J2118" s="191" t="str">
        <f t="shared" ca="1" si="238"/>
        <v/>
      </c>
    </row>
    <row r="2119" spans="1:10">
      <c r="A2119" s="205" t="str">
        <f t="shared" ca="1" si="232"/>
        <v/>
      </c>
      <c r="B2119" s="203" t="str">
        <f t="shared" ca="1" si="233"/>
        <v/>
      </c>
      <c r="C2119" s="192" t="str">
        <f t="shared" ca="1" si="234"/>
        <v/>
      </c>
      <c r="D2119" s="192" t="str">
        <f t="shared" ca="1" si="235"/>
        <v/>
      </c>
      <c r="E2119" s="192" t="str">
        <f t="shared" ca="1" si="236"/>
        <v/>
      </c>
      <c r="F2119" s="193" t="str">
        <f t="shared" ca="1" si="237"/>
        <v/>
      </c>
      <c r="G2119" s="80" t="str">
        <f ca="1">IFERROR(IF(AND(ABS(SUMIFS(D$2:D2119,J$2:J2119,J2119)-SUMIFS(E$2:E2119,J$2:J2119,J2119)+VLOOKUP(J2119,Master!B$1:F$101,5,FALSE))&gt;1000,CD&lt;&gt;PD),"XXXXX",IFERROR(SUMIFS(D$2:D2119,J$2:J2119,J2119)-SUMIFS(E$2:E2119,J$2:J2119,J2119)+VLOOKUP(J2119,Master!B$1:F$101,5,FALSE),IF(H2119&gt;EOF,"","Balance"))),IF(H2119&gt;EOF,"","Balance"))</f>
        <v/>
      </c>
      <c r="H2119" s="265" t="str">
        <f ca="1">IFERROR(IF(COUNTIF(H$2:H2118,H2118)&gt;VLOOKUP(H2118,LC,2,FALSE),H2118+1,H2118),"")</f>
        <v/>
      </c>
      <c r="I2119" s="265" t="str">
        <f ca="1">IFERROR(VLOOKUP(H2119,IF(H2119=H2118,INDIRECT("JournalEntry!"&amp;JournalEntry!D$2214&amp;I2118+1&amp;JournalEntry!L$2214),INDIRECT("JournalEntry!"&amp;JournalEntry!C$2214)),2,FALSE),"")</f>
        <v/>
      </c>
      <c r="J2119" s="191" t="str">
        <f t="shared" ca="1" si="238"/>
        <v/>
      </c>
    </row>
    <row r="2120" spans="1:10">
      <c r="A2120" s="205" t="str">
        <f t="shared" ca="1" si="232"/>
        <v/>
      </c>
      <c r="B2120" s="203" t="str">
        <f t="shared" ca="1" si="233"/>
        <v/>
      </c>
      <c r="C2120" s="192" t="str">
        <f t="shared" ca="1" si="234"/>
        <v/>
      </c>
      <c r="D2120" s="192" t="str">
        <f t="shared" ca="1" si="235"/>
        <v/>
      </c>
      <c r="E2120" s="192" t="str">
        <f t="shared" ca="1" si="236"/>
        <v/>
      </c>
      <c r="F2120" s="193" t="str">
        <f t="shared" ca="1" si="237"/>
        <v/>
      </c>
      <c r="G2120" s="80" t="str">
        <f ca="1">IFERROR(IF(AND(ABS(SUMIFS(D$2:D2120,J$2:J2120,J2120)-SUMIFS(E$2:E2120,J$2:J2120,J2120)+VLOOKUP(J2120,Master!B$1:F$101,5,FALSE))&gt;1000,CD&lt;&gt;PD),"XXXXX",IFERROR(SUMIFS(D$2:D2120,J$2:J2120,J2120)-SUMIFS(E$2:E2120,J$2:J2120,J2120)+VLOOKUP(J2120,Master!B$1:F$101,5,FALSE),IF(H2120&gt;EOF,"","Balance"))),IF(H2120&gt;EOF,"","Balance"))</f>
        <v/>
      </c>
      <c r="H2120" s="265" t="str">
        <f ca="1">IFERROR(IF(COUNTIF(H$2:H2119,H2119)&gt;VLOOKUP(H2119,LC,2,FALSE),H2119+1,H2119),"")</f>
        <v/>
      </c>
      <c r="I2120" s="265" t="str">
        <f ca="1">IFERROR(VLOOKUP(H2120,IF(H2120=H2119,INDIRECT("JournalEntry!"&amp;JournalEntry!D$2214&amp;I2119+1&amp;JournalEntry!L$2214),INDIRECT("JournalEntry!"&amp;JournalEntry!C$2214)),2,FALSE),"")</f>
        <v/>
      </c>
      <c r="J2120" s="191" t="str">
        <f t="shared" ca="1" si="238"/>
        <v/>
      </c>
    </row>
    <row r="2121" spans="1:10">
      <c r="A2121" s="205" t="str">
        <f t="shared" ca="1" si="232"/>
        <v/>
      </c>
      <c r="B2121" s="203" t="str">
        <f t="shared" ca="1" si="233"/>
        <v/>
      </c>
      <c r="C2121" s="192" t="str">
        <f t="shared" ca="1" si="234"/>
        <v/>
      </c>
      <c r="D2121" s="192" t="str">
        <f t="shared" ca="1" si="235"/>
        <v/>
      </c>
      <c r="E2121" s="192" t="str">
        <f t="shared" ca="1" si="236"/>
        <v/>
      </c>
      <c r="F2121" s="193" t="str">
        <f t="shared" ca="1" si="237"/>
        <v/>
      </c>
      <c r="G2121" s="80" t="str">
        <f ca="1">IFERROR(IF(AND(ABS(SUMIFS(D$2:D2121,J$2:J2121,J2121)-SUMIFS(E$2:E2121,J$2:J2121,J2121)+VLOOKUP(J2121,Master!B$1:F$101,5,FALSE))&gt;1000,CD&lt;&gt;PD),"XXXXX",IFERROR(SUMIFS(D$2:D2121,J$2:J2121,J2121)-SUMIFS(E$2:E2121,J$2:J2121,J2121)+VLOOKUP(J2121,Master!B$1:F$101,5,FALSE),IF(H2121&gt;EOF,"","Balance"))),IF(H2121&gt;EOF,"","Balance"))</f>
        <v/>
      </c>
      <c r="H2121" s="265" t="str">
        <f ca="1">IFERROR(IF(COUNTIF(H$2:H2120,H2120)&gt;VLOOKUP(H2120,LC,2,FALSE),H2120+1,H2120),"")</f>
        <v/>
      </c>
      <c r="I2121" s="265" t="str">
        <f ca="1">IFERROR(VLOOKUP(H2121,IF(H2121=H2120,INDIRECT("JournalEntry!"&amp;JournalEntry!D$2214&amp;I2120+1&amp;JournalEntry!L$2214),INDIRECT("JournalEntry!"&amp;JournalEntry!C$2214)),2,FALSE),"")</f>
        <v/>
      </c>
      <c r="J2121" s="191" t="str">
        <f t="shared" ca="1" si="238"/>
        <v/>
      </c>
    </row>
    <row r="2122" spans="1:10">
      <c r="A2122" s="205" t="str">
        <f t="shared" ca="1" si="232"/>
        <v/>
      </c>
      <c r="B2122" s="203" t="str">
        <f t="shared" ca="1" si="233"/>
        <v/>
      </c>
      <c r="C2122" s="192" t="str">
        <f t="shared" ca="1" si="234"/>
        <v/>
      </c>
      <c r="D2122" s="192" t="str">
        <f t="shared" ca="1" si="235"/>
        <v/>
      </c>
      <c r="E2122" s="192" t="str">
        <f t="shared" ca="1" si="236"/>
        <v/>
      </c>
      <c r="F2122" s="193" t="str">
        <f t="shared" ca="1" si="237"/>
        <v/>
      </c>
      <c r="G2122" s="80" t="str">
        <f ca="1">IFERROR(IF(AND(ABS(SUMIFS(D$2:D2122,J$2:J2122,J2122)-SUMIFS(E$2:E2122,J$2:J2122,J2122)+VLOOKUP(J2122,Master!B$1:F$101,5,FALSE))&gt;1000,CD&lt;&gt;PD),"XXXXX",IFERROR(SUMIFS(D$2:D2122,J$2:J2122,J2122)-SUMIFS(E$2:E2122,J$2:J2122,J2122)+VLOOKUP(J2122,Master!B$1:F$101,5,FALSE),IF(H2122&gt;EOF,"","Balance"))),IF(H2122&gt;EOF,"","Balance"))</f>
        <v/>
      </c>
      <c r="H2122" s="265" t="str">
        <f ca="1">IFERROR(IF(COUNTIF(H$2:H2121,H2121)&gt;VLOOKUP(H2121,LC,2,FALSE),H2121+1,H2121),"")</f>
        <v/>
      </c>
      <c r="I2122" s="265" t="str">
        <f ca="1">IFERROR(VLOOKUP(H2122,IF(H2122=H2121,INDIRECT("JournalEntry!"&amp;JournalEntry!D$2214&amp;I2121+1&amp;JournalEntry!L$2214),INDIRECT("JournalEntry!"&amp;JournalEntry!C$2214)),2,FALSE),"")</f>
        <v/>
      </c>
      <c r="J2122" s="191" t="str">
        <f t="shared" ca="1" si="238"/>
        <v/>
      </c>
    </row>
    <row r="2123" spans="1:10">
      <c r="A2123" s="205" t="str">
        <f t="shared" ca="1" si="232"/>
        <v/>
      </c>
      <c r="B2123" s="203" t="str">
        <f t="shared" ca="1" si="233"/>
        <v/>
      </c>
      <c r="C2123" s="192" t="str">
        <f t="shared" ca="1" si="234"/>
        <v/>
      </c>
      <c r="D2123" s="192" t="str">
        <f t="shared" ca="1" si="235"/>
        <v/>
      </c>
      <c r="E2123" s="192" t="str">
        <f t="shared" ca="1" si="236"/>
        <v/>
      </c>
      <c r="F2123" s="193" t="str">
        <f t="shared" ca="1" si="237"/>
        <v/>
      </c>
      <c r="G2123" s="80" t="str">
        <f ca="1">IFERROR(IF(AND(ABS(SUMIFS(D$2:D2123,J$2:J2123,J2123)-SUMIFS(E$2:E2123,J$2:J2123,J2123)+VLOOKUP(J2123,Master!B$1:F$101,5,FALSE))&gt;1000,CD&lt;&gt;PD),"XXXXX",IFERROR(SUMIFS(D$2:D2123,J$2:J2123,J2123)-SUMIFS(E$2:E2123,J$2:J2123,J2123)+VLOOKUP(J2123,Master!B$1:F$101,5,FALSE),IF(H2123&gt;EOF,"","Balance"))),IF(H2123&gt;EOF,"","Balance"))</f>
        <v/>
      </c>
      <c r="H2123" s="265" t="str">
        <f ca="1">IFERROR(IF(COUNTIF(H$2:H2122,H2122)&gt;VLOOKUP(H2122,LC,2,FALSE),H2122+1,H2122),"")</f>
        <v/>
      </c>
      <c r="I2123" s="265" t="str">
        <f ca="1">IFERROR(VLOOKUP(H2123,IF(H2123=H2122,INDIRECT("JournalEntry!"&amp;JournalEntry!D$2214&amp;I2122+1&amp;JournalEntry!L$2214),INDIRECT("JournalEntry!"&amp;JournalEntry!C$2214)),2,FALSE),"")</f>
        <v/>
      </c>
      <c r="J2123" s="191" t="str">
        <f t="shared" ca="1" si="238"/>
        <v/>
      </c>
    </row>
    <row r="2124" spans="1:10">
      <c r="A2124" s="205" t="str">
        <f t="shared" ca="1" si="232"/>
        <v/>
      </c>
      <c r="B2124" s="203" t="str">
        <f t="shared" ca="1" si="233"/>
        <v/>
      </c>
      <c r="C2124" s="192" t="str">
        <f t="shared" ca="1" si="234"/>
        <v/>
      </c>
      <c r="D2124" s="192" t="str">
        <f t="shared" ca="1" si="235"/>
        <v/>
      </c>
      <c r="E2124" s="192" t="str">
        <f t="shared" ca="1" si="236"/>
        <v/>
      </c>
      <c r="F2124" s="193" t="str">
        <f t="shared" ca="1" si="237"/>
        <v/>
      </c>
      <c r="G2124" s="80" t="str">
        <f ca="1">IFERROR(IF(AND(ABS(SUMIFS(D$2:D2124,J$2:J2124,J2124)-SUMIFS(E$2:E2124,J$2:J2124,J2124)+VLOOKUP(J2124,Master!B$1:F$101,5,FALSE))&gt;1000,CD&lt;&gt;PD),"XXXXX",IFERROR(SUMIFS(D$2:D2124,J$2:J2124,J2124)-SUMIFS(E$2:E2124,J$2:J2124,J2124)+VLOOKUP(J2124,Master!B$1:F$101,5,FALSE),IF(H2124&gt;EOF,"","Balance"))),IF(H2124&gt;EOF,"","Balance"))</f>
        <v/>
      </c>
      <c r="H2124" s="265" t="str">
        <f ca="1">IFERROR(IF(COUNTIF(H$2:H2123,H2123)&gt;VLOOKUP(H2123,LC,2,FALSE),H2123+1,H2123),"")</f>
        <v/>
      </c>
      <c r="I2124" s="265" t="str">
        <f ca="1">IFERROR(VLOOKUP(H2124,IF(H2124=H2123,INDIRECT("JournalEntry!"&amp;JournalEntry!D$2214&amp;I2123+1&amp;JournalEntry!L$2214),INDIRECT("JournalEntry!"&amp;JournalEntry!C$2214)),2,FALSE),"")</f>
        <v/>
      </c>
      <c r="J2124" s="191" t="str">
        <f t="shared" ca="1" si="238"/>
        <v/>
      </c>
    </row>
    <row r="2125" spans="1:10">
      <c r="A2125" s="205" t="str">
        <f t="shared" ca="1" si="232"/>
        <v/>
      </c>
      <c r="B2125" s="203" t="str">
        <f t="shared" ca="1" si="233"/>
        <v/>
      </c>
      <c r="C2125" s="192" t="str">
        <f t="shared" ca="1" si="234"/>
        <v/>
      </c>
      <c r="D2125" s="192" t="str">
        <f t="shared" ca="1" si="235"/>
        <v/>
      </c>
      <c r="E2125" s="192" t="str">
        <f t="shared" ca="1" si="236"/>
        <v/>
      </c>
      <c r="F2125" s="193" t="str">
        <f t="shared" ca="1" si="237"/>
        <v/>
      </c>
      <c r="G2125" s="80" t="str">
        <f ca="1">IFERROR(IF(AND(ABS(SUMIFS(D$2:D2125,J$2:J2125,J2125)-SUMIFS(E$2:E2125,J$2:J2125,J2125)+VLOOKUP(J2125,Master!B$1:F$101,5,FALSE))&gt;1000,CD&lt;&gt;PD),"XXXXX",IFERROR(SUMIFS(D$2:D2125,J$2:J2125,J2125)-SUMIFS(E$2:E2125,J$2:J2125,J2125)+VLOOKUP(J2125,Master!B$1:F$101,5,FALSE),IF(H2125&gt;EOF,"","Balance"))),IF(H2125&gt;EOF,"","Balance"))</f>
        <v/>
      </c>
      <c r="H2125" s="265" t="str">
        <f ca="1">IFERROR(IF(COUNTIF(H$2:H2124,H2124)&gt;VLOOKUP(H2124,LC,2,FALSE),H2124+1,H2124),"")</f>
        <v/>
      </c>
      <c r="I2125" s="265" t="str">
        <f ca="1">IFERROR(VLOOKUP(H2125,IF(H2125=H2124,INDIRECT("JournalEntry!"&amp;JournalEntry!D$2214&amp;I2124+1&amp;JournalEntry!L$2214),INDIRECT("JournalEntry!"&amp;JournalEntry!C$2214)),2,FALSE),"")</f>
        <v/>
      </c>
      <c r="J2125" s="191" t="str">
        <f t="shared" ca="1" si="238"/>
        <v/>
      </c>
    </row>
    <row r="2126" spans="1:10">
      <c r="A2126" s="205" t="str">
        <f t="shared" ca="1" si="232"/>
        <v/>
      </c>
      <c r="B2126" s="203" t="str">
        <f t="shared" ca="1" si="233"/>
        <v/>
      </c>
      <c r="C2126" s="192" t="str">
        <f t="shared" ca="1" si="234"/>
        <v/>
      </c>
      <c r="D2126" s="192" t="str">
        <f t="shared" ca="1" si="235"/>
        <v/>
      </c>
      <c r="E2126" s="192" t="str">
        <f t="shared" ca="1" si="236"/>
        <v/>
      </c>
      <c r="F2126" s="193" t="str">
        <f t="shared" ca="1" si="237"/>
        <v/>
      </c>
      <c r="G2126" s="80" t="str">
        <f ca="1">IFERROR(IF(AND(ABS(SUMIFS(D$2:D2126,J$2:J2126,J2126)-SUMIFS(E$2:E2126,J$2:J2126,J2126)+VLOOKUP(J2126,Master!B$1:F$101,5,FALSE))&gt;1000,CD&lt;&gt;PD),"XXXXX",IFERROR(SUMIFS(D$2:D2126,J$2:J2126,J2126)-SUMIFS(E$2:E2126,J$2:J2126,J2126)+VLOOKUP(J2126,Master!B$1:F$101,5,FALSE),IF(H2126&gt;EOF,"","Balance"))),IF(H2126&gt;EOF,"","Balance"))</f>
        <v/>
      </c>
      <c r="H2126" s="265" t="str">
        <f ca="1">IFERROR(IF(COUNTIF(H$2:H2125,H2125)&gt;VLOOKUP(H2125,LC,2,FALSE),H2125+1,H2125),"")</f>
        <v/>
      </c>
      <c r="I2126" s="265" t="str">
        <f ca="1">IFERROR(VLOOKUP(H2126,IF(H2126=H2125,INDIRECT("JournalEntry!"&amp;JournalEntry!D$2214&amp;I2125+1&amp;JournalEntry!L$2214),INDIRECT("JournalEntry!"&amp;JournalEntry!C$2214)),2,FALSE),"")</f>
        <v/>
      </c>
      <c r="J2126" s="191" t="str">
        <f t="shared" ca="1" si="238"/>
        <v/>
      </c>
    </row>
    <row r="2127" spans="1:10">
      <c r="A2127" s="205" t="str">
        <f t="shared" ca="1" si="232"/>
        <v/>
      </c>
      <c r="B2127" s="203" t="str">
        <f t="shared" ca="1" si="233"/>
        <v/>
      </c>
      <c r="C2127" s="192" t="str">
        <f t="shared" ca="1" si="234"/>
        <v/>
      </c>
      <c r="D2127" s="192" t="str">
        <f t="shared" ca="1" si="235"/>
        <v/>
      </c>
      <c r="E2127" s="192" t="str">
        <f t="shared" ca="1" si="236"/>
        <v/>
      </c>
      <c r="F2127" s="193" t="str">
        <f t="shared" ca="1" si="237"/>
        <v/>
      </c>
      <c r="G2127" s="80" t="str">
        <f ca="1">IFERROR(IF(AND(ABS(SUMIFS(D$2:D2127,J$2:J2127,J2127)-SUMIFS(E$2:E2127,J$2:J2127,J2127)+VLOOKUP(J2127,Master!B$1:F$101,5,FALSE))&gt;1000,CD&lt;&gt;PD),"XXXXX",IFERROR(SUMIFS(D$2:D2127,J$2:J2127,J2127)-SUMIFS(E$2:E2127,J$2:J2127,J2127)+VLOOKUP(J2127,Master!B$1:F$101,5,FALSE),IF(H2127&gt;EOF,"","Balance"))),IF(H2127&gt;EOF,"","Balance"))</f>
        <v/>
      </c>
      <c r="H2127" s="265" t="str">
        <f ca="1">IFERROR(IF(COUNTIF(H$2:H2126,H2126)&gt;VLOOKUP(H2126,LC,2,FALSE),H2126+1,H2126),"")</f>
        <v/>
      </c>
      <c r="I2127" s="265" t="str">
        <f ca="1">IFERROR(VLOOKUP(H2127,IF(H2127=H2126,INDIRECT("JournalEntry!"&amp;JournalEntry!D$2214&amp;I2126+1&amp;JournalEntry!L$2214),INDIRECT("JournalEntry!"&amp;JournalEntry!C$2214)),2,FALSE),"")</f>
        <v/>
      </c>
      <c r="J2127" s="191" t="str">
        <f t="shared" ca="1" si="238"/>
        <v/>
      </c>
    </row>
    <row r="2128" spans="1:10">
      <c r="A2128" s="205" t="str">
        <f t="shared" ca="1" si="232"/>
        <v/>
      </c>
      <c r="B2128" s="203" t="str">
        <f t="shared" ca="1" si="233"/>
        <v/>
      </c>
      <c r="C2128" s="192" t="str">
        <f t="shared" ca="1" si="234"/>
        <v/>
      </c>
      <c r="D2128" s="192" t="str">
        <f t="shared" ca="1" si="235"/>
        <v/>
      </c>
      <c r="E2128" s="192" t="str">
        <f t="shared" ca="1" si="236"/>
        <v/>
      </c>
      <c r="F2128" s="193" t="str">
        <f t="shared" ca="1" si="237"/>
        <v/>
      </c>
      <c r="G2128" s="80" t="str">
        <f ca="1">IFERROR(IF(AND(ABS(SUMIFS(D$2:D2128,J$2:J2128,J2128)-SUMIFS(E$2:E2128,J$2:J2128,J2128)+VLOOKUP(J2128,Master!B$1:F$101,5,FALSE))&gt;1000,CD&lt;&gt;PD),"XXXXX",IFERROR(SUMIFS(D$2:D2128,J$2:J2128,J2128)-SUMIFS(E$2:E2128,J$2:J2128,J2128)+VLOOKUP(J2128,Master!B$1:F$101,5,FALSE),IF(H2128&gt;EOF,"","Balance"))),IF(H2128&gt;EOF,"","Balance"))</f>
        <v/>
      </c>
      <c r="H2128" s="265" t="str">
        <f ca="1">IFERROR(IF(COUNTIF(H$2:H2127,H2127)&gt;VLOOKUP(H2127,LC,2,FALSE),H2127+1,H2127),"")</f>
        <v/>
      </c>
      <c r="I2128" s="265" t="str">
        <f ca="1">IFERROR(VLOOKUP(H2128,IF(H2128=H2127,INDIRECT("JournalEntry!"&amp;JournalEntry!D$2214&amp;I2127+1&amp;JournalEntry!L$2214),INDIRECT("JournalEntry!"&amp;JournalEntry!C$2214)),2,FALSE),"")</f>
        <v/>
      </c>
      <c r="J2128" s="191" t="str">
        <f t="shared" ca="1" si="238"/>
        <v/>
      </c>
    </row>
    <row r="2129" spans="1:10">
      <c r="A2129" s="205" t="str">
        <f t="shared" ca="1" si="232"/>
        <v/>
      </c>
      <c r="B2129" s="203" t="str">
        <f t="shared" ca="1" si="233"/>
        <v/>
      </c>
      <c r="C2129" s="192" t="str">
        <f t="shared" ca="1" si="234"/>
        <v/>
      </c>
      <c r="D2129" s="192" t="str">
        <f t="shared" ca="1" si="235"/>
        <v/>
      </c>
      <c r="E2129" s="192" t="str">
        <f t="shared" ca="1" si="236"/>
        <v/>
      </c>
      <c r="F2129" s="193" t="str">
        <f t="shared" ca="1" si="237"/>
        <v/>
      </c>
      <c r="G2129" s="80" t="str">
        <f ca="1">IFERROR(IF(AND(ABS(SUMIFS(D$2:D2129,J$2:J2129,J2129)-SUMIFS(E$2:E2129,J$2:J2129,J2129)+VLOOKUP(J2129,Master!B$1:F$101,5,FALSE))&gt;1000,CD&lt;&gt;PD),"XXXXX",IFERROR(SUMIFS(D$2:D2129,J$2:J2129,J2129)-SUMIFS(E$2:E2129,J$2:J2129,J2129)+VLOOKUP(J2129,Master!B$1:F$101,5,FALSE),IF(H2129&gt;EOF,"","Balance"))),IF(H2129&gt;EOF,"","Balance"))</f>
        <v/>
      </c>
      <c r="H2129" s="265" t="str">
        <f ca="1">IFERROR(IF(COUNTIF(H$2:H2128,H2128)&gt;VLOOKUP(H2128,LC,2,FALSE),H2128+1,H2128),"")</f>
        <v/>
      </c>
      <c r="I2129" s="265" t="str">
        <f ca="1">IFERROR(VLOOKUP(H2129,IF(H2129=H2128,INDIRECT("JournalEntry!"&amp;JournalEntry!D$2214&amp;I2128+1&amp;JournalEntry!L$2214),INDIRECT("JournalEntry!"&amp;JournalEntry!C$2214)),2,FALSE),"")</f>
        <v/>
      </c>
      <c r="J2129" s="191" t="str">
        <f t="shared" ca="1" si="238"/>
        <v/>
      </c>
    </row>
    <row r="2130" spans="1:10">
      <c r="A2130" s="205" t="str">
        <f t="shared" ca="1" si="232"/>
        <v/>
      </c>
      <c r="B2130" s="203" t="str">
        <f t="shared" ca="1" si="233"/>
        <v/>
      </c>
      <c r="C2130" s="192" t="str">
        <f t="shared" ca="1" si="234"/>
        <v/>
      </c>
      <c r="D2130" s="192" t="str">
        <f t="shared" ca="1" si="235"/>
        <v/>
      </c>
      <c r="E2130" s="192" t="str">
        <f t="shared" ca="1" si="236"/>
        <v/>
      </c>
      <c r="F2130" s="193" t="str">
        <f t="shared" ca="1" si="237"/>
        <v/>
      </c>
      <c r="G2130" s="80" t="str">
        <f ca="1">IFERROR(IF(AND(ABS(SUMIFS(D$2:D2130,J$2:J2130,J2130)-SUMIFS(E$2:E2130,J$2:J2130,J2130)+VLOOKUP(J2130,Master!B$1:F$101,5,FALSE))&gt;1000,CD&lt;&gt;PD),"XXXXX",IFERROR(SUMIFS(D$2:D2130,J$2:J2130,J2130)-SUMIFS(E$2:E2130,J$2:J2130,J2130)+VLOOKUP(J2130,Master!B$1:F$101,5,FALSE),IF(H2130&gt;EOF,"","Balance"))),IF(H2130&gt;EOF,"","Balance"))</f>
        <v/>
      </c>
      <c r="H2130" s="265" t="str">
        <f ca="1">IFERROR(IF(COUNTIF(H$2:H2129,H2129)&gt;VLOOKUP(H2129,LC,2,FALSE),H2129+1,H2129),"")</f>
        <v/>
      </c>
      <c r="I2130" s="265" t="str">
        <f ca="1">IFERROR(VLOOKUP(H2130,IF(H2130=H2129,INDIRECT("JournalEntry!"&amp;JournalEntry!D$2214&amp;I2129+1&amp;JournalEntry!L$2214),INDIRECT("JournalEntry!"&amp;JournalEntry!C$2214)),2,FALSE),"")</f>
        <v/>
      </c>
      <c r="J2130" s="191" t="str">
        <f t="shared" ca="1" si="238"/>
        <v/>
      </c>
    </row>
    <row r="2131" spans="1:10">
      <c r="A2131" s="205" t="str">
        <f t="shared" ca="1" si="232"/>
        <v/>
      </c>
      <c r="B2131" s="203" t="str">
        <f t="shared" ca="1" si="233"/>
        <v/>
      </c>
      <c r="C2131" s="192" t="str">
        <f t="shared" ca="1" si="234"/>
        <v/>
      </c>
      <c r="D2131" s="192" t="str">
        <f t="shared" ca="1" si="235"/>
        <v/>
      </c>
      <c r="E2131" s="192" t="str">
        <f t="shared" ca="1" si="236"/>
        <v/>
      </c>
      <c r="F2131" s="193" t="str">
        <f t="shared" ca="1" si="237"/>
        <v/>
      </c>
      <c r="G2131" s="80" t="str">
        <f ca="1">IFERROR(IF(AND(ABS(SUMIFS(D$2:D2131,J$2:J2131,J2131)-SUMIFS(E$2:E2131,J$2:J2131,J2131)+VLOOKUP(J2131,Master!B$1:F$101,5,FALSE))&gt;1000,CD&lt;&gt;PD),"XXXXX",IFERROR(SUMIFS(D$2:D2131,J$2:J2131,J2131)-SUMIFS(E$2:E2131,J$2:J2131,J2131)+VLOOKUP(J2131,Master!B$1:F$101,5,FALSE),IF(H2131&gt;EOF,"","Balance"))),IF(H2131&gt;EOF,"","Balance"))</f>
        <v/>
      </c>
      <c r="H2131" s="265" t="str">
        <f ca="1">IFERROR(IF(COUNTIF(H$2:H2130,H2130)&gt;VLOOKUP(H2130,LC,2,FALSE),H2130+1,H2130),"")</f>
        <v/>
      </c>
      <c r="I2131" s="265" t="str">
        <f ca="1">IFERROR(VLOOKUP(H2131,IF(H2131=H2130,INDIRECT("JournalEntry!"&amp;JournalEntry!D$2214&amp;I2130+1&amp;JournalEntry!L$2214),INDIRECT("JournalEntry!"&amp;JournalEntry!C$2214)),2,FALSE),"")</f>
        <v/>
      </c>
      <c r="J2131" s="191" t="str">
        <f t="shared" ca="1" si="238"/>
        <v/>
      </c>
    </row>
    <row r="2132" spans="1:10">
      <c r="A2132" s="205" t="str">
        <f t="shared" ca="1" si="232"/>
        <v/>
      </c>
      <c r="B2132" s="203" t="str">
        <f t="shared" ca="1" si="233"/>
        <v/>
      </c>
      <c r="C2132" s="192" t="str">
        <f t="shared" ca="1" si="234"/>
        <v/>
      </c>
      <c r="D2132" s="192" t="str">
        <f t="shared" ca="1" si="235"/>
        <v/>
      </c>
      <c r="E2132" s="192" t="str">
        <f t="shared" ca="1" si="236"/>
        <v/>
      </c>
      <c r="F2132" s="193" t="str">
        <f t="shared" ca="1" si="237"/>
        <v/>
      </c>
      <c r="G2132" s="80" t="str">
        <f ca="1">IFERROR(IF(AND(ABS(SUMIFS(D$2:D2132,J$2:J2132,J2132)-SUMIFS(E$2:E2132,J$2:J2132,J2132)+VLOOKUP(J2132,Master!B$1:F$101,5,FALSE))&gt;1000,CD&lt;&gt;PD),"XXXXX",IFERROR(SUMIFS(D$2:D2132,J$2:J2132,J2132)-SUMIFS(E$2:E2132,J$2:J2132,J2132)+VLOOKUP(J2132,Master!B$1:F$101,5,FALSE),IF(H2132&gt;EOF,"","Balance"))),IF(H2132&gt;EOF,"","Balance"))</f>
        <v/>
      </c>
      <c r="H2132" s="265" t="str">
        <f ca="1">IFERROR(IF(COUNTIF(H$2:H2131,H2131)&gt;VLOOKUP(H2131,LC,2,FALSE),H2131+1,H2131),"")</f>
        <v/>
      </c>
      <c r="I2132" s="265" t="str">
        <f ca="1">IFERROR(VLOOKUP(H2132,IF(H2132=H2131,INDIRECT("JournalEntry!"&amp;JournalEntry!D$2214&amp;I2131+1&amp;JournalEntry!L$2214),INDIRECT("JournalEntry!"&amp;JournalEntry!C$2214)),2,FALSE),"")</f>
        <v/>
      </c>
      <c r="J2132" s="191" t="str">
        <f t="shared" ca="1" si="238"/>
        <v/>
      </c>
    </row>
    <row r="2133" spans="1:10">
      <c r="A2133" s="205" t="str">
        <f t="shared" ca="1" si="232"/>
        <v/>
      </c>
      <c r="B2133" s="203" t="str">
        <f t="shared" ca="1" si="233"/>
        <v/>
      </c>
      <c r="C2133" s="192" t="str">
        <f t="shared" ca="1" si="234"/>
        <v/>
      </c>
      <c r="D2133" s="192" t="str">
        <f t="shared" ca="1" si="235"/>
        <v/>
      </c>
      <c r="E2133" s="192" t="str">
        <f t="shared" ca="1" si="236"/>
        <v/>
      </c>
      <c r="F2133" s="193" t="str">
        <f t="shared" ca="1" si="237"/>
        <v/>
      </c>
      <c r="G2133" s="80" t="str">
        <f ca="1">IFERROR(IF(AND(ABS(SUMIFS(D$2:D2133,J$2:J2133,J2133)-SUMIFS(E$2:E2133,J$2:J2133,J2133)+VLOOKUP(J2133,Master!B$1:F$101,5,FALSE))&gt;1000,CD&lt;&gt;PD),"XXXXX",IFERROR(SUMIFS(D$2:D2133,J$2:J2133,J2133)-SUMIFS(E$2:E2133,J$2:J2133,J2133)+VLOOKUP(J2133,Master!B$1:F$101,5,FALSE),IF(H2133&gt;EOF,"","Balance"))),IF(H2133&gt;EOF,"","Balance"))</f>
        <v/>
      </c>
      <c r="H2133" s="265" t="str">
        <f ca="1">IFERROR(IF(COUNTIF(H$2:H2132,H2132)&gt;VLOOKUP(H2132,LC,2,FALSE),H2132+1,H2132),"")</f>
        <v/>
      </c>
      <c r="I2133" s="265" t="str">
        <f ca="1">IFERROR(VLOOKUP(H2133,IF(H2133=H2132,INDIRECT("JournalEntry!"&amp;JournalEntry!D$2214&amp;I2132+1&amp;JournalEntry!L$2214),INDIRECT("JournalEntry!"&amp;JournalEntry!C$2214)),2,FALSE),"")</f>
        <v/>
      </c>
      <c r="J2133" s="191" t="str">
        <f t="shared" ca="1" si="238"/>
        <v/>
      </c>
    </row>
    <row r="2134" spans="1:10">
      <c r="A2134" s="205" t="str">
        <f t="shared" ca="1" si="232"/>
        <v/>
      </c>
      <c r="B2134" s="203" t="str">
        <f t="shared" ca="1" si="233"/>
        <v/>
      </c>
      <c r="C2134" s="192" t="str">
        <f t="shared" ca="1" si="234"/>
        <v/>
      </c>
      <c r="D2134" s="192" t="str">
        <f t="shared" ca="1" si="235"/>
        <v/>
      </c>
      <c r="E2134" s="192" t="str">
        <f t="shared" ca="1" si="236"/>
        <v/>
      </c>
      <c r="F2134" s="193" t="str">
        <f t="shared" ca="1" si="237"/>
        <v/>
      </c>
      <c r="G2134" s="80" t="str">
        <f ca="1">IFERROR(IF(AND(ABS(SUMIFS(D$2:D2134,J$2:J2134,J2134)-SUMIFS(E$2:E2134,J$2:J2134,J2134)+VLOOKUP(J2134,Master!B$1:F$101,5,FALSE))&gt;1000,CD&lt;&gt;PD),"XXXXX",IFERROR(SUMIFS(D$2:D2134,J$2:J2134,J2134)-SUMIFS(E$2:E2134,J$2:J2134,J2134)+VLOOKUP(J2134,Master!B$1:F$101,5,FALSE),IF(H2134&gt;EOF,"","Balance"))),IF(H2134&gt;EOF,"","Balance"))</f>
        <v/>
      </c>
      <c r="H2134" s="265" t="str">
        <f ca="1">IFERROR(IF(COUNTIF(H$2:H2133,H2133)&gt;VLOOKUP(H2133,LC,2,FALSE),H2133+1,H2133),"")</f>
        <v/>
      </c>
      <c r="I2134" s="265" t="str">
        <f ca="1">IFERROR(VLOOKUP(H2134,IF(H2134=H2133,INDIRECT("JournalEntry!"&amp;JournalEntry!D$2214&amp;I2133+1&amp;JournalEntry!L$2214),INDIRECT("JournalEntry!"&amp;JournalEntry!C$2214)),2,FALSE),"")</f>
        <v/>
      </c>
      <c r="J2134" s="191" t="str">
        <f t="shared" ca="1" si="238"/>
        <v/>
      </c>
    </row>
    <row r="2135" spans="1:10">
      <c r="A2135" s="205" t="str">
        <f t="shared" ca="1" si="232"/>
        <v/>
      </c>
      <c r="B2135" s="203" t="str">
        <f t="shared" ca="1" si="233"/>
        <v/>
      </c>
      <c r="C2135" s="192" t="str">
        <f t="shared" ca="1" si="234"/>
        <v/>
      </c>
      <c r="D2135" s="192" t="str">
        <f t="shared" ca="1" si="235"/>
        <v/>
      </c>
      <c r="E2135" s="192" t="str">
        <f t="shared" ca="1" si="236"/>
        <v/>
      </c>
      <c r="F2135" s="193" t="str">
        <f t="shared" ca="1" si="237"/>
        <v/>
      </c>
      <c r="G2135" s="80" t="str">
        <f ca="1">IFERROR(IF(AND(ABS(SUMIFS(D$2:D2135,J$2:J2135,J2135)-SUMIFS(E$2:E2135,J$2:J2135,J2135)+VLOOKUP(J2135,Master!B$1:F$101,5,FALSE))&gt;1000,CD&lt;&gt;PD),"XXXXX",IFERROR(SUMIFS(D$2:D2135,J$2:J2135,J2135)-SUMIFS(E$2:E2135,J$2:J2135,J2135)+VLOOKUP(J2135,Master!B$1:F$101,5,FALSE),IF(H2135&gt;EOF,"","Balance"))),IF(H2135&gt;EOF,"","Balance"))</f>
        <v/>
      </c>
      <c r="H2135" s="265" t="str">
        <f ca="1">IFERROR(IF(COUNTIF(H$2:H2134,H2134)&gt;VLOOKUP(H2134,LC,2,FALSE),H2134+1,H2134),"")</f>
        <v/>
      </c>
      <c r="I2135" s="265" t="str">
        <f ca="1">IFERROR(VLOOKUP(H2135,IF(H2135=H2134,INDIRECT("JournalEntry!"&amp;JournalEntry!D$2214&amp;I2134+1&amp;JournalEntry!L$2214),INDIRECT("JournalEntry!"&amp;JournalEntry!C$2214)),2,FALSE),"")</f>
        <v/>
      </c>
      <c r="J2135" s="191" t="str">
        <f t="shared" ca="1" si="238"/>
        <v/>
      </c>
    </row>
    <row r="2136" spans="1:10">
      <c r="A2136" s="205" t="str">
        <f t="shared" ca="1" si="232"/>
        <v/>
      </c>
      <c r="B2136" s="203" t="str">
        <f t="shared" ca="1" si="233"/>
        <v/>
      </c>
      <c r="C2136" s="192" t="str">
        <f t="shared" ca="1" si="234"/>
        <v/>
      </c>
      <c r="D2136" s="192" t="str">
        <f t="shared" ca="1" si="235"/>
        <v/>
      </c>
      <c r="E2136" s="192" t="str">
        <f t="shared" ca="1" si="236"/>
        <v/>
      </c>
      <c r="F2136" s="193" t="str">
        <f t="shared" ca="1" si="237"/>
        <v/>
      </c>
      <c r="G2136" s="80" t="str">
        <f ca="1">IFERROR(IF(AND(ABS(SUMIFS(D$2:D2136,J$2:J2136,J2136)-SUMIFS(E$2:E2136,J$2:J2136,J2136)+VLOOKUP(J2136,Master!B$1:F$101,5,FALSE))&gt;1000,CD&lt;&gt;PD),"XXXXX",IFERROR(SUMIFS(D$2:D2136,J$2:J2136,J2136)-SUMIFS(E$2:E2136,J$2:J2136,J2136)+VLOOKUP(J2136,Master!B$1:F$101,5,FALSE),IF(H2136&gt;EOF,"","Balance"))),IF(H2136&gt;EOF,"","Balance"))</f>
        <v/>
      </c>
      <c r="H2136" s="265" t="str">
        <f ca="1">IFERROR(IF(COUNTIF(H$2:H2135,H2135)&gt;VLOOKUP(H2135,LC,2,FALSE),H2135+1,H2135),"")</f>
        <v/>
      </c>
      <c r="I2136" s="265" t="str">
        <f ca="1">IFERROR(VLOOKUP(H2136,IF(H2136=H2135,INDIRECT("JournalEntry!"&amp;JournalEntry!D$2214&amp;I2135+1&amp;JournalEntry!L$2214),INDIRECT("JournalEntry!"&amp;JournalEntry!C$2214)),2,FALSE),"")</f>
        <v/>
      </c>
      <c r="J2136" s="191" t="str">
        <f t="shared" ca="1" si="238"/>
        <v/>
      </c>
    </row>
    <row r="2137" spans="1:10">
      <c r="A2137" s="205" t="str">
        <f t="shared" ref="A2137:A2200" ca="1" si="239">IFERROR(INDIRECT("JournalEntry!a"&amp;I2137),IF(H2137&gt;EOF,"","JNL No"))</f>
        <v/>
      </c>
      <c r="B2137" s="203" t="str">
        <f t="shared" ref="B2137:B2200" ca="1" si="240">IFERROR(INDIRECT("JournalEntry!j"&amp;I2137),IF(H2137&gt;EOF,"","Date"))</f>
        <v/>
      </c>
      <c r="C2137" s="192" t="str">
        <f t="shared" ref="C2137:C2200" ca="1" si="241">IFERROR(INDIRECT("JournalEntry!k"&amp;I2137),IF(H2137&gt;EOF,"","Particulars of "&amp; VLOOKUP(H2137+1,LR,3,FALSE)))</f>
        <v/>
      </c>
      <c r="D2137" s="192" t="str">
        <f t="shared" ref="D2137:D2200" ca="1" si="242">IFERROR(INDIRECT("JournalEntry!d"&amp;I2137),IF(H2137&gt;EOF,"","Dr"))</f>
        <v/>
      </c>
      <c r="E2137" s="192" t="str">
        <f t="shared" ref="E2137:E2200" ca="1" si="243">IFERROR(INDIRECT("JournalEntry!e"&amp;I2137),IF(H2137&gt;EOF,"","Cr"))</f>
        <v/>
      </c>
      <c r="F2137" s="193" t="str">
        <f t="shared" ref="F2137:F2200" ca="1" si="244">IFERROR(INDIRECT("JournalEntry!f"&amp;I2137),IF(H2137&gt;EOF,"","Narration"))</f>
        <v/>
      </c>
      <c r="G2137" s="80" t="str">
        <f ca="1">IFERROR(IF(AND(ABS(SUMIFS(D$2:D2137,J$2:J2137,J2137)-SUMIFS(E$2:E2137,J$2:J2137,J2137)+VLOOKUP(J2137,Master!B$1:F$101,5,FALSE))&gt;1000,CD&lt;&gt;PD),"XXXXX",IFERROR(SUMIFS(D$2:D2137,J$2:J2137,J2137)-SUMIFS(E$2:E2137,J$2:J2137,J2137)+VLOOKUP(J2137,Master!B$1:F$101,5,FALSE),IF(H2137&gt;EOF,"","Balance"))),IF(H2137&gt;EOF,"","Balance"))</f>
        <v/>
      </c>
      <c r="H2137" s="265" t="str">
        <f ca="1">IFERROR(IF(COUNTIF(H$2:H2136,H2136)&gt;VLOOKUP(H2136,LC,2,FALSE),H2136+1,H2136),"")</f>
        <v/>
      </c>
      <c r="I2137" s="265" t="str">
        <f ca="1">IFERROR(VLOOKUP(H2137,IF(H2137=H2136,INDIRECT("JournalEntry!"&amp;JournalEntry!D$2214&amp;I2136+1&amp;JournalEntry!L$2214),INDIRECT("JournalEntry!"&amp;JournalEntry!C$2214)),2,FALSE),"")</f>
        <v/>
      </c>
      <c r="J2137" s="191" t="str">
        <f t="shared" ca="1" si="238"/>
        <v/>
      </c>
    </row>
    <row r="2138" spans="1:10">
      <c r="A2138" s="205" t="str">
        <f t="shared" ca="1" si="239"/>
        <v/>
      </c>
      <c r="B2138" s="203" t="str">
        <f t="shared" ca="1" si="240"/>
        <v/>
      </c>
      <c r="C2138" s="192" t="str">
        <f t="shared" ca="1" si="241"/>
        <v/>
      </c>
      <c r="D2138" s="192" t="str">
        <f t="shared" ca="1" si="242"/>
        <v/>
      </c>
      <c r="E2138" s="192" t="str">
        <f t="shared" ca="1" si="243"/>
        <v/>
      </c>
      <c r="F2138" s="193" t="str">
        <f t="shared" ca="1" si="244"/>
        <v/>
      </c>
      <c r="G2138" s="80" t="str">
        <f ca="1">IFERROR(IF(AND(ABS(SUMIFS(D$2:D2138,J$2:J2138,J2138)-SUMIFS(E$2:E2138,J$2:J2138,J2138)+VLOOKUP(J2138,Master!B$1:F$101,5,FALSE))&gt;1000,CD&lt;&gt;PD),"XXXXX",IFERROR(SUMIFS(D$2:D2138,J$2:J2138,J2138)-SUMIFS(E$2:E2138,J$2:J2138,J2138)+VLOOKUP(J2138,Master!B$1:F$101,5,FALSE),IF(H2138&gt;EOF,"","Balance"))),IF(H2138&gt;EOF,"","Balance"))</f>
        <v/>
      </c>
      <c r="H2138" s="265" t="str">
        <f ca="1">IFERROR(IF(COUNTIF(H$2:H2137,H2137)&gt;VLOOKUP(H2137,LC,2,FALSE),H2137+1,H2137),"")</f>
        <v/>
      </c>
      <c r="I2138" s="265" t="str">
        <f ca="1">IFERROR(VLOOKUP(H2138,IF(H2138=H2137,INDIRECT("JournalEntry!"&amp;JournalEntry!D$2214&amp;I2137+1&amp;JournalEntry!L$2214),INDIRECT("JournalEntry!"&amp;JournalEntry!C$2214)),2,FALSE),"")</f>
        <v/>
      </c>
      <c r="J2138" s="191" t="str">
        <f t="shared" ca="1" si="238"/>
        <v/>
      </c>
    </row>
    <row r="2139" spans="1:10">
      <c r="A2139" s="205" t="str">
        <f t="shared" ca="1" si="239"/>
        <v/>
      </c>
      <c r="B2139" s="203" t="str">
        <f t="shared" ca="1" si="240"/>
        <v/>
      </c>
      <c r="C2139" s="192" t="str">
        <f t="shared" ca="1" si="241"/>
        <v/>
      </c>
      <c r="D2139" s="192" t="str">
        <f t="shared" ca="1" si="242"/>
        <v/>
      </c>
      <c r="E2139" s="192" t="str">
        <f t="shared" ca="1" si="243"/>
        <v/>
      </c>
      <c r="F2139" s="193" t="str">
        <f t="shared" ca="1" si="244"/>
        <v/>
      </c>
      <c r="G2139" s="80" t="str">
        <f ca="1">IFERROR(IF(AND(ABS(SUMIFS(D$2:D2139,J$2:J2139,J2139)-SUMIFS(E$2:E2139,J$2:J2139,J2139)+VLOOKUP(J2139,Master!B$1:F$101,5,FALSE))&gt;1000,CD&lt;&gt;PD),"XXXXX",IFERROR(SUMIFS(D$2:D2139,J$2:J2139,J2139)-SUMIFS(E$2:E2139,J$2:J2139,J2139)+VLOOKUP(J2139,Master!B$1:F$101,5,FALSE),IF(H2139&gt;EOF,"","Balance"))),IF(H2139&gt;EOF,"","Balance"))</f>
        <v/>
      </c>
      <c r="H2139" s="265" t="str">
        <f ca="1">IFERROR(IF(COUNTIF(H$2:H2138,H2138)&gt;VLOOKUP(H2138,LC,2,FALSE),H2138+1,H2138),"")</f>
        <v/>
      </c>
      <c r="I2139" s="265" t="str">
        <f ca="1">IFERROR(VLOOKUP(H2139,IF(H2139=H2138,INDIRECT("JournalEntry!"&amp;JournalEntry!D$2214&amp;I2138+1&amp;JournalEntry!L$2214),INDIRECT("JournalEntry!"&amp;JournalEntry!C$2214)),2,FALSE),"")</f>
        <v/>
      </c>
      <c r="J2139" s="191" t="str">
        <f t="shared" ca="1" si="238"/>
        <v/>
      </c>
    </row>
    <row r="2140" spans="1:10">
      <c r="A2140" s="205" t="str">
        <f t="shared" ca="1" si="239"/>
        <v/>
      </c>
      <c r="B2140" s="203" t="str">
        <f t="shared" ca="1" si="240"/>
        <v/>
      </c>
      <c r="C2140" s="192" t="str">
        <f t="shared" ca="1" si="241"/>
        <v/>
      </c>
      <c r="D2140" s="192" t="str">
        <f t="shared" ca="1" si="242"/>
        <v/>
      </c>
      <c r="E2140" s="192" t="str">
        <f t="shared" ca="1" si="243"/>
        <v/>
      </c>
      <c r="F2140" s="193" t="str">
        <f t="shared" ca="1" si="244"/>
        <v/>
      </c>
      <c r="G2140" s="80" t="str">
        <f ca="1">IFERROR(IF(AND(ABS(SUMIFS(D$2:D2140,J$2:J2140,J2140)-SUMIFS(E$2:E2140,J$2:J2140,J2140)+VLOOKUP(J2140,Master!B$1:F$101,5,FALSE))&gt;1000,CD&lt;&gt;PD),"XXXXX",IFERROR(SUMIFS(D$2:D2140,J$2:J2140,J2140)-SUMIFS(E$2:E2140,J$2:J2140,J2140)+VLOOKUP(J2140,Master!B$1:F$101,5,FALSE),IF(H2140&gt;EOF,"","Balance"))),IF(H2140&gt;EOF,"","Balance"))</f>
        <v/>
      </c>
      <c r="H2140" s="265" t="str">
        <f ca="1">IFERROR(IF(COUNTIF(H$2:H2139,H2139)&gt;VLOOKUP(H2139,LC,2,FALSE),H2139+1,H2139),"")</f>
        <v/>
      </c>
      <c r="I2140" s="265" t="str">
        <f ca="1">IFERROR(VLOOKUP(H2140,IF(H2140=H2139,INDIRECT("JournalEntry!"&amp;JournalEntry!D$2214&amp;I2139+1&amp;JournalEntry!L$2214),INDIRECT("JournalEntry!"&amp;JournalEntry!C$2214)),2,FALSE),"")</f>
        <v/>
      </c>
      <c r="J2140" s="191" t="str">
        <f t="shared" ca="1" si="238"/>
        <v/>
      </c>
    </row>
    <row r="2141" spans="1:10">
      <c r="A2141" s="205" t="str">
        <f t="shared" ca="1" si="239"/>
        <v/>
      </c>
      <c r="B2141" s="203" t="str">
        <f t="shared" ca="1" si="240"/>
        <v/>
      </c>
      <c r="C2141" s="192" t="str">
        <f t="shared" ca="1" si="241"/>
        <v/>
      </c>
      <c r="D2141" s="192" t="str">
        <f t="shared" ca="1" si="242"/>
        <v/>
      </c>
      <c r="E2141" s="192" t="str">
        <f t="shared" ca="1" si="243"/>
        <v/>
      </c>
      <c r="F2141" s="193" t="str">
        <f t="shared" ca="1" si="244"/>
        <v/>
      </c>
      <c r="G2141" s="80" t="str">
        <f ca="1">IFERROR(IF(AND(ABS(SUMIFS(D$2:D2141,J$2:J2141,J2141)-SUMIFS(E$2:E2141,J$2:J2141,J2141)+VLOOKUP(J2141,Master!B$1:F$101,5,FALSE))&gt;1000,CD&lt;&gt;PD),"XXXXX",IFERROR(SUMIFS(D$2:D2141,J$2:J2141,J2141)-SUMIFS(E$2:E2141,J$2:J2141,J2141)+VLOOKUP(J2141,Master!B$1:F$101,5,FALSE),IF(H2141&gt;EOF,"","Balance"))),IF(H2141&gt;EOF,"","Balance"))</f>
        <v/>
      </c>
      <c r="H2141" s="265" t="str">
        <f ca="1">IFERROR(IF(COUNTIF(H$2:H2140,H2140)&gt;VLOOKUP(H2140,LC,2,FALSE),H2140+1,H2140),"")</f>
        <v/>
      </c>
      <c r="I2141" s="265" t="str">
        <f ca="1">IFERROR(VLOOKUP(H2141,IF(H2141=H2140,INDIRECT("JournalEntry!"&amp;JournalEntry!D$2214&amp;I2140+1&amp;JournalEntry!L$2214),INDIRECT("JournalEntry!"&amp;JournalEntry!C$2214)),2,FALSE),"")</f>
        <v/>
      </c>
      <c r="J2141" s="191" t="str">
        <f t="shared" ca="1" si="238"/>
        <v/>
      </c>
    </row>
    <row r="2142" spans="1:10">
      <c r="A2142" s="205" t="str">
        <f t="shared" ca="1" si="239"/>
        <v/>
      </c>
      <c r="B2142" s="203" t="str">
        <f t="shared" ca="1" si="240"/>
        <v/>
      </c>
      <c r="C2142" s="192" t="str">
        <f t="shared" ca="1" si="241"/>
        <v/>
      </c>
      <c r="D2142" s="192" t="str">
        <f t="shared" ca="1" si="242"/>
        <v/>
      </c>
      <c r="E2142" s="192" t="str">
        <f t="shared" ca="1" si="243"/>
        <v/>
      </c>
      <c r="F2142" s="193" t="str">
        <f t="shared" ca="1" si="244"/>
        <v/>
      </c>
      <c r="G2142" s="80" t="str">
        <f ca="1">IFERROR(IF(AND(ABS(SUMIFS(D$2:D2142,J$2:J2142,J2142)-SUMIFS(E$2:E2142,J$2:J2142,J2142)+VLOOKUP(J2142,Master!B$1:F$101,5,FALSE))&gt;1000,CD&lt;&gt;PD),"XXXXX",IFERROR(SUMIFS(D$2:D2142,J$2:J2142,J2142)-SUMIFS(E$2:E2142,J$2:J2142,J2142)+VLOOKUP(J2142,Master!B$1:F$101,5,FALSE),IF(H2142&gt;EOF,"","Balance"))),IF(H2142&gt;EOF,"","Balance"))</f>
        <v/>
      </c>
      <c r="H2142" s="265" t="str">
        <f ca="1">IFERROR(IF(COUNTIF(H$2:H2141,H2141)&gt;VLOOKUP(H2141,LC,2,FALSE),H2141+1,H2141),"")</f>
        <v/>
      </c>
      <c r="I2142" s="265" t="str">
        <f ca="1">IFERROR(VLOOKUP(H2142,IF(H2142=H2141,INDIRECT("JournalEntry!"&amp;JournalEntry!D$2214&amp;I2141+1&amp;JournalEntry!L$2214),INDIRECT("JournalEntry!"&amp;JournalEntry!C$2214)),2,FALSE),"")</f>
        <v/>
      </c>
      <c r="J2142" s="191" t="str">
        <f t="shared" ca="1" si="238"/>
        <v/>
      </c>
    </row>
    <row r="2143" spans="1:10">
      <c r="A2143" s="205" t="str">
        <f t="shared" ca="1" si="239"/>
        <v/>
      </c>
      <c r="B2143" s="203" t="str">
        <f t="shared" ca="1" si="240"/>
        <v/>
      </c>
      <c r="C2143" s="192" t="str">
        <f t="shared" ca="1" si="241"/>
        <v/>
      </c>
      <c r="D2143" s="192" t="str">
        <f t="shared" ca="1" si="242"/>
        <v/>
      </c>
      <c r="E2143" s="192" t="str">
        <f t="shared" ca="1" si="243"/>
        <v/>
      </c>
      <c r="F2143" s="193" t="str">
        <f t="shared" ca="1" si="244"/>
        <v/>
      </c>
      <c r="G2143" s="80" t="str">
        <f ca="1">IFERROR(IF(AND(ABS(SUMIFS(D$2:D2143,J$2:J2143,J2143)-SUMIFS(E$2:E2143,J$2:J2143,J2143)+VLOOKUP(J2143,Master!B$1:F$101,5,FALSE))&gt;1000,CD&lt;&gt;PD),"XXXXX",IFERROR(SUMIFS(D$2:D2143,J$2:J2143,J2143)-SUMIFS(E$2:E2143,J$2:J2143,J2143)+VLOOKUP(J2143,Master!B$1:F$101,5,FALSE),IF(H2143&gt;EOF,"","Balance"))),IF(H2143&gt;EOF,"","Balance"))</f>
        <v/>
      </c>
      <c r="H2143" s="265" t="str">
        <f ca="1">IFERROR(IF(COUNTIF(H$2:H2142,H2142)&gt;VLOOKUP(H2142,LC,2,FALSE),H2142+1,H2142),"")</f>
        <v/>
      </c>
      <c r="I2143" s="265" t="str">
        <f ca="1">IFERROR(VLOOKUP(H2143,IF(H2143=H2142,INDIRECT("JournalEntry!"&amp;JournalEntry!D$2214&amp;I2142+1&amp;JournalEntry!L$2214),INDIRECT("JournalEntry!"&amp;JournalEntry!C$2214)),2,FALSE),"")</f>
        <v/>
      </c>
      <c r="J2143" s="191" t="str">
        <f t="shared" ca="1" si="238"/>
        <v/>
      </c>
    </row>
    <row r="2144" spans="1:10">
      <c r="A2144" s="205" t="str">
        <f t="shared" ca="1" si="239"/>
        <v/>
      </c>
      <c r="B2144" s="203" t="str">
        <f t="shared" ca="1" si="240"/>
        <v/>
      </c>
      <c r="C2144" s="192" t="str">
        <f t="shared" ca="1" si="241"/>
        <v/>
      </c>
      <c r="D2144" s="192" t="str">
        <f t="shared" ca="1" si="242"/>
        <v/>
      </c>
      <c r="E2144" s="192" t="str">
        <f t="shared" ca="1" si="243"/>
        <v/>
      </c>
      <c r="F2144" s="193" t="str">
        <f t="shared" ca="1" si="244"/>
        <v/>
      </c>
      <c r="G2144" s="80" t="str">
        <f ca="1">IFERROR(IF(AND(ABS(SUMIFS(D$2:D2144,J$2:J2144,J2144)-SUMIFS(E$2:E2144,J$2:J2144,J2144)+VLOOKUP(J2144,Master!B$1:F$101,5,FALSE))&gt;1000,CD&lt;&gt;PD),"XXXXX",IFERROR(SUMIFS(D$2:D2144,J$2:J2144,J2144)-SUMIFS(E$2:E2144,J$2:J2144,J2144)+VLOOKUP(J2144,Master!B$1:F$101,5,FALSE),IF(H2144&gt;EOF,"","Balance"))),IF(H2144&gt;EOF,"","Balance"))</f>
        <v/>
      </c>
      <c r="H2144" s="265" t="str">
        <f ca="1">IFERROR(IF(COUNTIF(H$2:H2143,H2143)&gt;VLOOKUP(H2143,LC,2,FALSE),H2143+1,H2143),"")</f>
        <v/>
      </c>
      <c r="I2144" s="265" t="str">
        <f ca="1">IFERROR(VLOOKUP(H2144,IF(H2144=H2143,INDIRECT("JournalEntry!"&amp;JournalEntry!D$2214&amp;I2143+1&amp;JournalEntry!L$2214),INDIRECT("JournalEntry!"&amp;JournalEntry!C$2214)),2,FALSE),"")</f>
        <v/>
      </c>
      <c r="J2144" s="191" t="str">
        <f t="shared" ca="1" si="238"/>
        <v/>
      </c>
    </row>
    <row r="2145" spans="1:10">
      <c r="A2145" s="205" t="str">
        <f t="shared" ca="1" si="239"/>
        <v/>
      </c>
      <c r="B2145" s="203" t="str">
        <f t="shared" ca="1" si="240"/>
        <v/>
      </c>
      <c r="C2145" s="192" t="str">
        <f t="shared" ca="1" si="241"/>
        <v/>
      </c>
      <c r="D2145" s="192" t="str">
        <f t="shared" ca="1" si="242"/>
        <v/>
      </c>
      <c r="E2145" s="192" t="str">
        <f t="shared" ca="1" si="243"/>
        <v/>
      </c>
      <c r="F2145" s="193" t="str">
        <f t="shared" ca="1" si="244"/>
        <v/>
      </c>
      <c r="G2145" s="80" t="str">
        <f ca="1">IFERROR(IF(AND(ABS(SUMIFS(D$2:D2145,J$2:J2145,J2145)-SUMIFS(E$2:E2145,J$2:J2145,J2145)+VLOOKUP(J2145,Master!B$1:F$101,5,FALSE))&gt;1000,CD&lt;&gt;PD),"XXXXX",IFERROR(SUMIFS(D$2:D2145,J$2:J2145,J2145)-SUMIFS(E$2:E2145,J$2:J2145,J2145)+VLOOKUP(J2145,Master!B$1:F$101,5,FALSE),IF(H2145&gt;EOF,"","Balance"))),IF(H2145&gt;EOF,"","Balance"))</f>
        <v/>
      </c>
      <c r="H2145" s="265" t="str">
        <f ca="1">IFERROR(IF(COUNTIF(H$2:H2144,H2144)&gt;VLOOKUP(H2144,LC,2,FALSE),H2144+1,H2144),"")</f>
        <v/>
      </c>
      <c r="I2145" s="265" t="str">
        <f ca="1">IFERROR(VLOOKUP(H2145,IF(H2145=H2144,INDIRECT("JournalEntry!"&amp;JournalEntry!D$2214&amp;I2144+1&amp;JournalEntry!L$2214),INDIRECT("JournalEntry!"&amp;JournalEntry!C$2214)),2,FALSE),"")</f>
        <v/>
      </c>
      <c r="J2145" s="191" t="str">
        <f t="shared" ca="1" si="238"/>
        <v/>
      </c>
    </row>
    <row r="2146" spans="1:10">
      <c r="A2146" s="205" t="str">
        <f t="shared" ca="1" si="239"/>
        <v/>
      </c>
      <c r="B2146" s="203" t="str">
        <f t="shared" ca="1" si="240"/>
        <v/>
      </c>
      <c r="C2146" s="192" t="str">
        <f t="shared" ca="1" si="241"/>
        <v/>
      </c>
      <c r="D2146" s="192" t="str">
        <f t="shared" ca="1" si="242"/>
        <v/>
      </c>
      <c r="E2146" s="192" t="str">
        <f t="shared" ca="1" si="243"/>
        <v/>
      </c>
      <c r="F2146" s="193" t="str">
        <f t="shared" ca="1" si="244"/>
        <v/>
      </c>
      <c r="G2146" s="80" t="str">
        <f ca="1">IFERROR(IF(AND(ABS(SUMIFS(D$2:D2146,J$2:J2146,J2146)-SUMIFS(E$2:E2146,J$2:J2146,J2146)+VLOOKUP(J2146,Master!B$1:F$101,5,FALSE))&gt;1000,CD&lt;&gt;PD),"XXXXX",IFERROR(SUMIFS(D$2:D2146,J$2:J2146,J2146)-SUMIFS(E$2:E2146,J$2:J2146,J2146)+VLOOKUP(J2146,Master!B$1:F$101,5,FALSE),IF(H2146&gt;EOF,"","Balance"))),IF(H2146&gt;EOF,"","Balance"))</f>
        <v/>
      </c>
      <c r="H2146" s="265" t="str">
        <f ca="1">IFERROR(IF(COUNTIF(H$2:H2145,H2145)&gt;VLOOKUP(H2145,LC,2,FALSE),H2145+1,H2145),"")</f>
        <v/>
      </c>
      <c r="I2146" s="265" t="str">
        <f ca="1">IFERROR(VLOOKUP(H2146,IF(H2146=H2145,INDIRECT("JournalEntry!"&amp;JournalEntry!D$2214&amp;I2145+1&amp;JournalEntry!L$2214),INDIRECT("JournalEntry!"&amp;JournalEntry!C$2214)),2,FALSE),"")</f>
        <v/>
      </c>
      <c r="J2146" s="191" t="str">
        <f t="shared" ca="1" si="238"/>
        <v/>
      </c>
    </row>
    <row r="2147" spans="1:10">
      <c r="A2147" s="205" t="str">
        <f t="shared" ca="1" si="239"/>
        <v/>
      </c>
      <c r="B2147" s="203" t="str">
        <f t="shared" ca="1" si="240"/>
        <v/>
      </c>
      <c r="C2147" s="192" t="str">
        <f t="shared" ca="1" si="241"/>
        <v/>
      </c>
      <c r="D2147" s="192" t="str">
        <f t="shared" ca="1" si="242"/>
        <v/>
      </c>
      <c r="E2147" s="192" t="str">
        <f t="shared" ca="1" si="243"/>
        <v/>
      </c>
      <c r="F2147" s="193" t="str">
        <f t="shared" ca="1" si="244"/>
        <v/>
      </c>
      <c r="G2147" s="80" t="str">
        <f ca="1">IFERROR(IF(AND(ABS(SUMIFS(D$2:D2147,J$2:J2147,J2147)-SUMIFS(E$2:E2147,J$2:J2147,J2147)+VLOOKUP(J2147,Master!B$1:F$101,5,FALSE))&gt;1000,CD&lt;&gt;PD),"XXXXX",IFERROR(SUMIFS(D$2:D2147,J$2:J2147,J2147)-SUMIFS(E$2:E2147,J$2:J2147,J2147)+VLOOKUP(J2147,Master!B$1:F$101,5,FALSE),IF(H2147&gt;EOF,"","Balance"))),IF(H2147&gt;EOF,"","Balance"))</f>
        <v/>
      </c>
      <c r="H2147" s="265" t="str">
        <f ca="1">IFERROR(IF(COUNTIF(H$2:H2146,H2146)&gt;VLOOKUP(H2146,LC,2,FALSE),H2146+1,H2146),"")</f>
        <v/>
      </c>
      <c r="I2147" s="265" t="str">
        <f ca="1">IFERROR(VLOOKUP(H2147,IF(H2147=H2146,INDIRECT("JournalEntry!"&amp;JournalEntry!D$2214&amp;I2146+1&amp;JournalEntry!L$2214),INDIRECT("JournalEntry!"&amp;JournalEntry!C$2214)),2,FALSE),"")</f>
        <v/>
      </c>
      <c r="J2147" s="191" t="str">
        <f t="shared" ca="1" si="238"/>
        <v/>
      </c>
    </row>
    <row r="2148" spans="1:10">
      <c r="A2148" s="205" t="str">
        <f t="shared" ca="1" si="239"/>
        <v/>
      </c>
      <c r="B2148" s="203" t="str">
        <f t="shared" ca="1" si="240"/>
        <v/>
      </c>
      <c r="C2148" s="192" t="str">
        <f t="shared" ca="1" si="241"/>
        <v/>
      </c>
      <c r="D2148" s="192" t="str">
        <f t="shared" ca="1" si="242"/>
        <v/>
      </c>
      <c r="E2148" s="192" t="str">
        <f t="shared" ca="1" si="243"/>
        <v/>
      </c>
      <c r="F2148" s="193" t="str">
        <f t="shared" ca="1" si="244"/>
        <v/>
      </c>
      <c r="G2148" s="80" t="str">
        <f ca="1">IFERROR(IF(AND(ABS(SUMIFS(D$2:D2148,J$2:J2148,J2148)-SUMIFS(E$2:E2148,J$2:J2148,J2148)+VLOOKUP(J2148,Master!B$1:F$101,5,FALSE))&gt;1000,CD&lt;&gt;PD),"XXXXX",IFERROR(SUMIFS(D$2:D2148,J$2:J2148,J2148)-SUMIFS(E$2:E2148,J$2:J2148,J2148)+VLOOKUP(J2148,Master!B$1:F$101,5,FALSE),IF(H2148&gt;EOF,"","Balance"))),IF(H2148&gt;EOF,"","Balance"))</f>
        <v/>
      </c>
      <c r="H2148" s="265" t="str">
        <f ca="1">IFERROR(IF(COUNTIF(H$2:H2147,H2147)&gt;VLOOKUP(H2147,LC,2,FALSE),H2147+1,H2147),"")</f>
        <v/>
      </c>
      <c r="I2148" s="265" t="str">
        <f ca="1">IFERROR(VLOOKUP(H2148,IF(H2148=H2147,INDIRECT("JournalEntry!"&amp;JournalEntry!D$2214&amp;I2147+1&amp;JournalEntry!L$2214),INDIRECT("JournalEntry!"&amp;JournalEntry!C$2214)),2,FALSE),"")</f>
        <v/>
      </c>
      <c r="J2148" s="191" t="str">
        <f t="shared" ca="1" si="238"/>
        <v/>
      </c>
    </row>
    <row r="2149" spans="1:10">
      <c r="A2149" s="205" t="str">
        <f t="shared" ca="1" si="239"/>
        <v/>
      </c>
      <c r="B2149" s="203" t="str">
        <f t="shared" ca="1" si="240"/>
        <v/>
      </c>
      <c r="C2149" s="192" t="str">
        <f t="shared" ca="1" si="241"/>
        <v/>
      </c>
      <c r="D2149" s="192" t="str">
        <f t="shared" ca="1" si="242"/>
        <v/>
      </c>
      <c r="E2149" s="192" t="str">
        <f t="shared" ca="1" si="243"/>
        <v/>
      </c>
      <c r="F2149" s="193" t="str">
        <f t="shared" ca="1" si="244"/>
        <v/>
      </c>
      <c r="G2149" s="80" t="str">
        <f ca="1">IFERROR(IF(AND(ABS(SUMIFS(D$2:D2149,J$2:J2149,J2149)-SUMIFS(E$2:E2149,J$2:J2149,J2149)+VLOOKUP(J2149,Master!B$1:F$101,5,FALSE))&gt;1000,CD&lt;&gt;PD),"XXXXX",IFERROR(SUMIFS(D$2:D2149,J$2:J2149,J2149)-SUMIFS(E$2:E2149,J$2:J2149,J2149)+VLOOKUP(J2149,Master!B$1:F$101,5,FALSE),IF(H2149&gt;EOF,"","Balance"))),IF(H2149&gt;EOF,"","Balance"))</f>
        <v/>
      </c>
      <c r="H2149" s="265" t="str">
        <f ca="1">IFERROR(IF(COUNTIF(H$2:H2148,H2148)&gt;VLOOKUP(H2148,LC,2,FALSE),H2148+1,H2148),"")</f>
        <v/>
      </c>
      <c r="I2149" s="265" t="str">
        <f ca="1">IFERROR(VLOOKUP(H2149,IF(H2149=H2148,INDIRECT("JournalEntry!"&amp;JournalEntry!D$2214&amp;I2148+1&amp;JournalEntry!L$2214),INDIRECT("JournalEntry!"&amp;JournalEntry!C$2214)),2,FALSE),"")</f>
        <v/>
      </c>
      <c r="J2149" s="191" t="str">
        <f t="shared" ca="1" si="238"/>
        <v/>
      </c>
    </row>
    <row r="2150" spans="1:10">
      <c r="A2150" s="205" t="str">
        <f t="shared" ca="1" si="239"/>
        <v/>
      </c>
      <c r="B2150" s="203" t="str">
        <f t="shared" ca="1" si="240"/>
        <v/>
      </c>
      <c r="C2150" s="192" t="str">
        <f t="shared" ca="1" si="241"/>
        <v/>
      </c>
      <c r="D2150" s="192" t="str">
        <f t="shared" ca="1" si="242"/>
        <v/>
      </c>
      <c r="E2150" s="192" t="str">
        <f t="shared" ca="1" si="243"/>
        <v/>
      </c>
      <c r="F2150" s="193" t="str">
        <f t="shared" ca="1" si="244"/>
        <v/>
      </c>
      <c r="G2150" s="80" t="str">
        <f ca="1">IFERROR(IF(AND(ABS(SUMIFS(D$2:D2150,J$2:J2150,J2150)-SUMIFS(E$2:E2150,J$2:J2150,J2150)+VLOOKUP(J2150,Master!B$1:F$101,5,FALSE))&gt;1000,CD&lt;&gt;PD),"XXXXX",IFERROR(SUMIFS(D$2:D2150,J$2:J2150,J2150)-SUMIFS(E$2:E2150,J$2:J2150,J2150)+VLOOKUP(J2150,Master!B$1:F$101,5,FALSE),IF(H2150&gt;EOF,"","Balance"))),IF(H2150&gt;EOF,"","Balance"))</f>
        <v/>
      </c>
      <c r="H2150" s="265" t="str">
        <f ca="1">IFERROR(IF(COUNTIF(H$2:H2149,H2149)&gt;VLOOKUP(H2149,LC,2,FALSE),H2149+1,H2149),"")</f>
        <v/>
      </c>
      <c r="I2150" s="265" t="str">
        <f ca="1">IFERROR(VLOOKUP(H2150,IF(H2150=H2149,INDIRECT("JournalEntry!"&amp;JournalEntry!D$2214&amp;I2149+1&amp;JournalEntry!L$2214),INDIRECT("JournalEntry!"&amp;JournalEntry!C$2214)),2,FALSE),"")</f>
        <v/>
      </c>
      <c r="J2150" s="191" t="str">
        <f t="shared" ca="1" si="238"/>
        <v/>
      </c>
    </row>
    <row r="2151" spans="1:10">
      <c r="A2151" s="205" t="str">
        <f t="shared" ca="1" si="239"/>
        <v/>
      </c>
      <c r="B2151" s="203" t="str">
        <f t="shared" ca="1" si="240"/>
        <v/>
      </c>
      <c r="C2151" s="192" t="str">
        <f t="shared" ca="1" si="241"/>
        <v/>
      </c>
      <c r="D2151" s="192" t="str">
        <f t="shared" ca="1" si="242"/>
        <v/>
      </c>
      <c r="E2151" s="192" t="str">
        <f t="shared" ca="1" si="243"/>
        <v/>
      </c>
      <c r="F2151" s="193" t="str">
        <f t="shared" ca="1" si="244"/>
        <v/>
      </c>
      <c r="G2151" s="80" t="str">
        <f ca="1">IFERROR(IF(AND(ABS(SUMIFS(D$2:D2151,J$2:J2151,J2151)-SUMIFS(E$2:E2151,J$2:J2151,J2151)+VLOOKUP(J2151,Master!B$1:F$101,5,FALSE))&gt;1000,CD&lt;&gt;PD),"XXXXX",IFERROR(SUMIFS(D$2:D2151,J$2:J2151,J2151)-SUMIFS(E$2:E2151,J$2:J2151,J2151)+VLOOKUP(J2151,Master!B$1:F$101,5,FALSE),IF(H2151&gt;EOF,"","Balance"))),IF(H2151&gt;EOF,"","Balance"))</f>
        <v/>
      </c>
      <c r="H2151" s="265" t="str">
        <f ca="1">IFERROR(IF(COUNTIF(H$2:H2150,H2150)&gt;VLOOKUP(H2150,LC,2,FALSE),H2150+1,H2150),"")</f>
        <v/>
      </c>
      <c r="I2151" s="265" t="str">
        <f ca="1">IFERROR(VLOOKUP(H2151,IF(H2151=H2150,INDIRECT("JournalEntry!"&amp;JournalEntry!D$2214&amp;I2150+1&amp;JournalEntry!L$2214),INDIRECT("JournalEntry!"&amp;JournalEntry!C$2214)),2,FALSE),"")</f>
        <v/>
      </c>
      <c r="J2151" s="191" t="str">
        <f t="shared" ca="1" si="238"/>
        <v/>
      </c>
    </row>
    <row r="2152" spans="1:10">
      <c r="A2152" s="205" t="str">
        <f t="shared" ca="1" si="239"/>
        <v/>
      </c>
      <c r="B2152" s="203" t="str">
        <f t="shared" ca="1" si="240"/>
        <v/>
      </c>
      <c r="C2152" s="192" t="str">
        <f t="shared" ca="1" si="241"/>
        <v/>
      </c>
      <c r="D2152" s="192" t="str">
        <f t="shared" ca="1" si="242"/>
        <v/>
      </c>
      <c r="E2152" s="192" t="str">
        <f t="shared" ca="1" si="243"/>
        <v/>
      </c>
      <c r="F2152" s="193" t="str">
        <f t="shared" ca="1" si="244"/>
        <v/>
      </c>
      <c r="G2152" s="80" t="str">
        <f ca="1">IFERROR(IF(AND(ABS(SUMIFS(D$2:D2152,J$2:J2152,J2152)-SUMIFS(E$2:E2152,J$2:J2152,J2152)+VLOOKUP(J2152,Master!B$1:F$101,5,FALSE))&gt;1000,CD&lt;&gt;PD),"XXXXX",IFERROR(SUMIFS(D$2:D2152,J$2:J2152,J2152)-SUMIFS(E$2:E2152,J$2:J2152,J2152)+VLOOKUP(J2152,Master!B$1:F$101,5,FALSE),IF(H2152&gt;EOF,"","Balance"))),IF(H2152&gt;EOF,"","Balance"))</f>
        <v/>
      </c>
      <c r="H2152" s="265" t="str">
        <f ca="1">IFERROR(IF(COUNTIF(H$2:H2151,H2151)&gt;VLOOKUP(H2151,LC,2,FALSE),H2151+1,H2151),"")</f>
        <v/>
      </c>
      <c r="I2152" s="265" t="str">
        <f ca="1">IFERROR(VLOOKUP(H2152,IF(H2152=H2151,INDIRECT("JournalEntry!"&amp;JournalEntry!D$2214&amp;I2151+1&amp;JournalEntry!L$2214),INDIRECT("JournalEntry!"&amp;JournalEntry!C$2214)),2,FALSE),"")</f>
        <v/>
      </c>
      <c r="J2152" s="191" t="str">
        <f t="shared" ca="1" si="238"/>
        <v/>
      </c>
    </row>
    <row r="2153" spans="1:10">
      <c r="A2153" s="205" t="str">
        <f t="shared" ca="1" si="239"/>
        <v/>
      </c>
      <c r="B2153" s="203" t="str">
        <f t="shared" ca="1" si="240"/>
        <v/>
      </c>
      <c r="C2153" s="192" t="str">
        <f t="shared" ca="1" si="241"/>
        <v/>
      </c>
      <c r="D2153" s="192" t="str">
        <f t="shared" ca="1" si="242"/>
        <v/>
      </c>
      <c r="E2153" s="192" t="str">
        <f t="shared" ca="1" si="243"/>
        <v/>
      </c>
      <c r="F2153" s="193" t="str">
        <f t="shared" ca="1" si="244"/>
        <v/>
      </c>
      <c r="G2153" s="80" t="str">
        <f ca="1">IFERROR(IF(AND(ABS(SUMIFS(D$2:D2153,J$2:J2153,J2153)-SUMIFS(E$2:E2153,J$2:J2153,J2153)+VLOOKUP(J2153,Master!B$1:F$101,5,FALSE))&gt;1000,CD&lt;&gt;PD),"XXXXX",IFERROR(SUMIFS(D$2:D2153,J$2:J2153,J2153)-SUMIFS(E$2:E2153,J$2:J2153,J2153)+VLOOKUP(J2153,Master!B$1:F$101,5,FALSE),IF(H2153&gt;EOF,"","Balance"))),IF(H2153&gt;EOF,"","Balance"))</f>
        <v/>
      </c>
      <c r="H2153" s="265" t="str">
        <f ca="1">IFERROR(IF(COUNTIF(H$2:H2152,H2152)&gt;VLOOKUP(H2152,LC,2,FALSE),H2152+1,H2152),"")</f>
        <v/>
      </c>
      <c r="I2153" s="265" t="str">
        <f ca="1">IFERROR(VLOOKUP(H2153,IF(H2153=H2152,INDIRECT("JournalEntry!"&amp;JournalEntry!D$2214&amp;I2152+1&amp;JournalEntry!L$2214),INDIRECT("JournalEntry!"&amp;JournalEntry!C$2214)),2,FALSE),"")</f>
        <v/>
      </c>
      <c r="J2153" s="191" t="str">
        <f t="shared" ca="1" si="238"/>
        <v/>
      </c>
    </row>
    <row r="2154" spans="1:10">
      <c r="A2154" s="205" t="str">
        <f t="shared" ca="1" si="239"/>
        <v/>
      </c>
      <c r="B2154" s="203" t="str">
        <f t="shared" ca="1" si="240"/>
        <v/>
      </c>
      <c r="C2154" s="192" t="str">
        <f t="shared" ca="1" si="241"/>
        <v/>
      </c>
      <c r="D2154" s="192" t="str">
        <f t="shared" ca="1" si="242"/>
        <v/>
      </c>
      <c r="E2154" s="192" t="str">
        <f t="shared" ca="1" si="243"/>
        <v/>
      </c>
      <c r="F2154" s="193" t="str">
        <f t="shared" ca="1" si="244"/>
        <v/>
      </c>
      <c r="G2154" s="80" t="str">
        <f ca="1">IFERROR(IF(AND(ABS(SUMIFS(D$2:D2154,J$2:J2154,J2154)-SUMIFS(E$2:E2154,J$2:J2154,J2154)+VLOOKUP(J2154,Master!B$1:F$101,5,FALSE))&gt;1000,CD&lt;&gt;PD),"XXXXX",IFERROR(SUMIFS(D$2:D2154,J$2:J2154,J2154)-SUMIFS(E$2:E2154,J$2:J2154,J2154)+VLOOKUP(J2154,Master!B$1:F$101,5,FALSE),IF(H2154&gt;EOF,"","Balance"))),IF(H2154&gt;EOF,"","Balance"))</f>
        <v/>
      </c>
      <c r="H2154" s="265" t="str">
        <f ca="1">IFERROR(IF(COUNTIF(H$2:H2153,H2153)&gt;VLOOKUP(H2153,LC,2,FALSE),H2153+1,H2153),"")</f>
        <v/>
      </c>
      <c r="I2154" s="265" t="str">
        <f ca="1">IFERROR(VLOOKUP(H2154,IF(H2154=H2153,INDIRECT("JournalEntry!"&amp;JournalEntry!D$2214&amp;I2153+1&amp;JournalEntry!L$2214),INDIRECT("JournalEntry!"&amp;JournalEntry!C$2214)),2,FALSE),"")</f>
        <v/>
      </c>
      <c r="J2154" s="191" t="str">
        <f t="shared" ca="1" si="238"/>
        <v/>
      </c>
    </row>
    <row r="2155" spans="1:10">
      <c r="A2155" s="205" t="str">
        <f t="shared" ca="1" si="239"/>
        <v/>
      </c>
      <c r="B2155" s="203" t="str">
        <f t="shared" ca="1" si="240"/>
        <v/>
      </c>
      <c r="C2155" s="192" t="str">
        <f t="shared" ca="1" si="241"/>
        <v/>
      </c>
      <c r="D2155" s="192" t="str">
        <f t="shared" ca="1" si="242"/>
        <v/>
      </c>
      <c r="E2155" s="192" t="str">
        <f t="shared" ca="1" si="243"/>
        <v/>
      </c>
      <c r="F2155" s="193" t="str">
        <f t="shared" ca="1" si="244"/>
        <v/>
      </c>
      <c r="G2155" s="80" t="str">
        <f ca="1">IFERROR(IF(AND(ABS(SUMIFS(D$2:D2155,J$2:J2155,J2155)-SUMIFS(E$2:E2155,J$2:J2155,J2155)+VLOOKUP(J2155,Master!B$1:F$101,5,FALSE))&gt;1000,CD&lt;&gt;PD),"XXXXX",IFERROR(SUMIFS(D$2:D2155,J$2:J2155,J2155)-SUMIFS(E$2:E2155,J$2:J2155,J2155)+VLOOKUP(J2155,Master!B$1:F$101,5,FALSE),IF(H2155&gt;EOF,"","Balance"))),IF(H2155&gt;EOF,"","Balance"))</f>
        <v/>
      </c>
      <c r="H2155" s="265" t="str">
        <f ca="1">IFERROR(IF(COUNTIF(H$2:H2154,H2154)&gt;VLOOKUP(H2154,LC,2,FALSE),H2154+1,H2154),"")</f>
        <v/>
      </c>
      <c r="I2155" s="265" t="str">
        <f ca="1">IFERROR(VLOOKUP(H2155,IF(H2155=H2154,INDIRECT("JournalEntry!"&amp;JournalEntry!D$2214&amp;I2154+1&amp;JournalEntry!L$2214),INDIRECT("JournalEntry!"&amp;JournalEntry!C$2214)),2,FALSE),"")</f>
        <v/>
      </c>
      <c r="J2155" s="191" t="str">
        <f t="shared" ca="1" si="238"/>
        <v/>
      </c>
    </row>
    <row r="2156" spans="1:10">
      <c r="A2156" s="205" t="str">
        <f t="shared" ca="1" si="239"/>
        <v/>
      </c>
      <c r="B2156" s="203" t="str">
        <f t="shared" ca="1" si="240"/>
        <v/>
      </c>
      <c r="C2156" s="192" t="str">
        <f t="shared" ca="1" si="241"/>
        <v/>
      </c>
      <c r="D2156" s="192" t="str">
        <f t="shared" ca="1" si="242"/>
        <v/>
      </c>
      <c r="E2156" s="192" t="str">
        <f t="shared" ca="1" si="243"/>
        <v/>
      </c>
      <c r="F2156" s="193" t="str">
        <f t="shared" ca="1" si="244"/>
        <v/>
      </c>
      <c r="G2156" s="80" t="str">
        <f ca="1">IFERROR(IF(AND(ABS(SUMIFS(D$2:D2156,J$2:J2156,J2156)-SUMIFS(E$2:E2156,J$2:J2156,J2156)+VLOOKUP(J2156,Master!B$1:F$101,5,FALSE))&gt;1000,CD&lt;&gt;PD),"XXXXX",IFERROR(SUMIFS(D$2:D2156,J$2:J2156,J2156)-SUMIFS(E$2:E2156,J$2:J2156,J2156)+VLOOKUP(J2156,Master!B$1:F$101,5,FALSE),IF(H2156&gt;EOF,"","Balance"))),IF(H2156&gt;EOF,"","Balance"))</f>
        <v/>
      </c>
      <c r="H2156" s="265" t="str">
        <f ca="1">IFERROR(IF(COUNTIF(H$2:H2155,H2155)&gt;VLOOKUP(H2155,LC,2,FALSE),H2155+1,H2155),"")</f>
        <v/>
      </c>
      <c r="I2156" s="265" t="str">
        <f ca="1">IFERROR(VLOOKUP(H2156,IF(H2156=H2155,INDIRECT("JournalEntry!"&amp;JournalEntry!D$2214&amp;I2155+1&amp;JournalEntry!L$2214),INDIRECT("JournalEntry!"&amp;JournalEntry!C$2214)),2,FALSE),"")</f>
        <v/>
      </c>
      <c r="J2156" s="191" t="str">
        <f t="shared" ca="1" si="238"/>
        <v/>
      </c>
    </row>
    <row r="2157" spans="1:10">
      <c r="A2157" s="205" t="str">
        <f t="shared" ca="1" si="239"/>
        <v/>
      </c>
      <c r="B2157" s="203" t="str">
        <f t="shared" ca="1" si="240"/>
        <v/>
      </c>
      <c r="C2157" s="192" t="str">
        <f t="shared" ca="1" si="241"/>
        <v/>
      </c>
      <c r="D2157" s="192" t="str">
        <f t="shared" ca="1" si="242"/>
        <v/>
      </c>
      <c r="E2157" s="192" t="str">
        <f t="shared" ca="1" si="243"/>
        <v/>
      </c>
      <c r="F2157" s="193" t="str">
        <f t="shared" ca="1" si="244"/>
        <v/>
      </c>
      <c r="G2157" s="80" t="str">
        <f ca="1">IFERROR(IF(AND(ABS(SUMIFS(D$2:D2157,J$2:J2157,J2157)-SUMIFS(E$2:E2157,J$2:J2157,J2157)+VLOOKUP(J2157,Master!B$1:F$101,5,FALSE))&gt;1000,CD&lt;&gt;PD),"XXXXX",IFERROR(SUMIFS(D$2:D2157,J$2:J2157,J2157)-SUMIFS(E$2:E2157,J$2:J2157,J2157)+VLOOKUP(J2157,Master!B$1:F$101,5,FALSE),IF(H2157&gt;EOF,"","Balance"))),IF(H2157&gt;EOF,"","Balance"))</f>
        <v/>
      </c>
      <c r="H2157" s="265" t="str">
        <f ca="1">IFERROR(IF(COUNTIF(H$2:H2156,H2156)&gt;VLOOKUP(H2156,LC,2,FALSE),H2156+1,H2156),"")</f>
        <v/>
      </c>
      <c r="I2157" s="265" t="str">
        <f ca="1">IFERROR(VLOOKUP(H2157,IF(H2157=H2156,INDIRECT("JournalEntry!"&amp;JournalEntry!D$2214&amp;I2156+1&amp;JournalEntry!L$2214),INDIRECT("JournalEntry!"&amp;JournalEntry!C$2214)),2,FALSE),"")</f>
        <v/>
      </c>
      <c r="J2157" s="191" t="str">
        <f t="shared" ca="1" si="238"/>
        <v/>
      </c>
    </row>
    <row r="2158" spans="1:10">
      <c r="A2158" s="205" t="str">
        <f t="shared" ca="1" si="239"/>
        <v/>
      </c>
      <c r="B2158" s="203" t="str">
        <f t="shared" ca="1" si="240"/>
        <v/>
      </c>
      <c r="C2158" s="192" t="str">
        <f t="shared" ca="1" si="241"/>
        <v/>
      </c>
      <c r="D2158" s="192" t="str">
        <f t="shared" ca="1" si="242"/>
        <v/>
      </c>
      <c r="E2158" s="192" t="str">
        <f t="shared" ca="1" si="243"/>
        <v/>
      </c>
      <c r="F2158" s="193" t="str">
        <f t="shared" ca="1" si="244"/>
        <v/>
      </c>
      <c r="G2158" s="80" t="str">
        <f ca="1">IFERROR(IF(AND(ABS(SUMIFS(D$2:D2158,J$2:J2158,J2158)-SUMIFS(E$2:E2158,J$2:J2158,J2158)+VLOOKUP(J2158,Master!B$1:F$101,5,FALSE))&gt;1000,CD&lt;&gt;PD),"XXXXX",IFERROR(SUMIFS(D$2:D2158,J$2:J2158,J2158)-SUMIFS(E$2:E2158,J$2:J2158,J2158)+VLOOKUP(J2158,Master!B$1:F$101,5,FALSE),IF(H2158&gt;EOF,"","Balance"))),IF(H2158&gt;EOF,"","Balance"))</f>
        <v/>
      </c>
      <c r="H2158" s="265" t="str">
        <f ca="1">IFERROR(IF(COUNTIF(H$2:H2157,H2157)&gt;VLOOKUP(H2157,LC,2,FALSE),H2157+1,H2157),"")</f>
        <v/>
      </c>
      <c r="I2158" s="265" t="str">
        <f ca="1">IFERROR(VLOOKUP(H2158,IF(H2158=H2157,INDIRECT("JournalEntry!"&amp;JournalEntry!D$2214&amp;I2157+1&amp;JournalEntry!L$2214),INDIRECT("JournalEntry!"&amp;JournalEntry!C$2214)),2,FALSE),"")</f>
        <v/>
      </c>
      <c r="J2158" s="191" t="str">
        <f t="shared" ca="1" si="238"/>
        <v/>
      </c>
    </row>
    <row r="2159" spans="1:10">
      <c r="A2159" s="205" t="str">
        <f t="shared" ca="1" si="239"/>
        <v/>
      </c>
      <c r="B2159" s="203" t="str">
        <f t="shared" ca="1" si="240"/>
        <v/>
      </c>
      <c r="C2159" s="192" t="str">
        <f t="shared" ca="1" si="241"/>
        <v/>
      </c>
      <c r="D2159" s="192" t="str">
        <f t="shared" ca="1" si="242"/>
        <v/>
      </c>
      <c r="E2159" s="192" t="str">
        <f t="shared" ca="1" si="243"/>
        <v/>
      </c>
      <c r="F2159" s="193" t="str">
        <f t="shared" ca="1" si="244"/>
        <v/>
      </c>
      <c r="G2159" s="80" t="str">
        <f ca="1">IFERROR(IF(AND(ABS(SUMIFS(D$2:D2159,J$2:J2159,J2159)-SUMIFS(E$2:E2159,J$2:J2159,J2159)+VLOOKUP(J2159,Master!B$1:F$101,5,FALSE))&gt;1000,CD&lt;&gt;PD),"XXXXX",IFERROR(SUMIFS(D$2:D2159,J$2:J2159,J2159)-SUMIFS(E$2:E2159,J$2:J2159,J2159)+VLOOKUP(J2159,Master!B$1:F$101,5,FALSE),IF(H2159&gt;EOF,"","Balance"))),IF(H2159&gt;EOF,"","Balance"))</f>
        <v/>
      </c>
      <c r="H2159" s="265" t="str">
        <f ca="1">IFERROR(IF(COUNTIF(H$2:H2158,H2158)&gt;VLOOKUP(H2158,LC,2,FALSE),H2158+1,H2158),"")</f>
        <v/>
      </c>
      <c r="I2159" s="265" t="str">
        <f ca="1">IFERROR(VLOOKUP(H2159,IF(H2159=H2158,INDIRECT("JournalEntry!"&amp;JournalEntry!D$2214&amp;I2158+1&amp;JournalEntry!L$2214),INDIRECT("JournalEntry!"&amp;JournalEntry!C$2214)),2,FALSE),"")</f>
        <v/>
      </c>
      <c r="J2159" s="191" t="str">
        <f t="shared" ca="1" si="238"/>
        <v/>
      </c>
    </row>
    <row r="2160" spans="1:10">
      <c r="A2160" s="205" t="str">
        <f t="shared" ca="1" si="239"/>
        <v/>
      </c>
      <c r="B2160" s="203" t="str">
        <f t="shared" ca="1" si="240"/>
        <v/>
      </c>
      <c r="C2160" s="192" t="str">
        <f t="shared" ca="1" si="241"/>
        <v/>
      </c>
      <c r="D2160" s="192" t="str">
        <f t="shared" ca="1" si="242"/>
        <v/>
      </c>
      <c r="E2160" s="192" t="str">
        <f t="shared" ca="1" si="243"/>
        <v/>
      </c>
      <c r="F2160" s="193" t="str">
        <f t="shared" ca="1" si="244"/>
        <v/>
      </c>
      <c r="G2160" s="80" t="str">
        <f ca="1">IFERROR(IF(AND(ABS(SUMIFS(D$2:D2160,J$2:J2160,J2160)-SUMIFS(E$2:E2160,J$2:J2160,J2160)+VLOOKUP(J2160,Master!B$1:F$101,5,FALSE))&gt;1000,CD&lt;&gt;PD),"XXXXX",IFERROR(SUMIFS(D$2:D2160,J$2:J2160,J2160)-SUMIFS(E$2:E2160,J$2:J2160,J2160)+VLOOKUP(J2160,Master!B$1:F$101,5,FALSE),IF(H2160&gt;EOF,"","Balance"))),IF(H2160&gt;EOF,"","Balance"))</f>
        <v/>
      </c>
      <c r="H2160" s="265" t="str">
        <f ca="1">IFERROR(IF(COUNTIF(H$2:H2159,H2159)&gt;VLOOKUP(H2159,LC,2,FALSE),H2159+1,H2159),"")</f>
        <v/>
      </c>
      <c r="I2160" s="265" t="str">
        <f ca="1">IFERROR(VLOOKUP(H2160,IF(H2160=H2159,INDIRECT("JournalEntry!"&amp;JournalEntry!D$2214&amp;I2159+1&amp;JournalEntry!L$2214),INDIRECT("JournalEntry!"&amp;JournalEntry!C$2214)),2,FALSE),"")</f>
        <v/>
      </c>
      <c r="J2160" s="191" t="str">
        <f t="shared" ca="1" si="238"/>
        <v/>
      </c>
    </row>
    <row r="2161" spans="1:10">
      <c r="A2161" s="205" t="str">
        <f t="shared" ca="1" si="239"/>
        <v/>
      </c>
      <c r="B2161" s="203" t="str">
        <f t="shared" ca="1" si="240"/>
        <v/>
      </c>
      <c r="C2161" s="192" t="str">
        <f t="shared" ca="1" si="241"/>
        <v/>
      </c>
      <c r="D2161" s="192" t="str">
        <f t="shared" ca="1" si="242"/>
        <v/>
      </c>
      <c r="E2161" s="192" t="str">
        <f t="shared" ca="1" si="243"/>
        <v/>
      </c>
      <c r="F2161" s="193" t="str">
        <f t="shared" ca="1" si="244"/>
        <v/>
      </c>
      <c r="G2161" s="80" t="str">
        <f ca="1">IFERROR(IF(AND(ABS(SUMIFS(D$2:D2161,J$2:J2161,J2161)-SUMIFS(E$2:E2161,J$2:J2161,J2161)+VLOOKUP(J2161,Master!B$1:F$101,5,FALSE))&gt;1000,CD&lt;&gt;PD),"XXXXX",IFERROR(SUMIFS(D$2:D2161,J$2:J2161,J2161)-SUMIFS(E$2:E2161,J$2:J2161,J2161)+VLOOKUP(J2161,Master!B$1:F$101,5,FALSE),IF(H2161&gt;EOF,"","Balance"))),IF(H2161&gt;EOF,"","Balance"))</f>
        <v/>
      </c>
      <c r="H2161" s="265" t="str">
        <f ca="1">IFERROR(IF(COUNTIF(H$2:H2160,H2160)&gt;VLOOKUP(H2160,LC,2,FALSE),H2160+1,H2160),"")</f>
        <v/>
      </c>
      <c r="I2161" s="265" t="str">
        <f ca="1">IFERROR(VLOOKUP(H2161,IF(H2161=H2160,INDIRECT("JournalEntry!"&amp;JournalEntry!D$2214&amp;I2160+1&amp;JournalEntry!L$2214),INDIRECT("JournalEntry!"&amp;JournalEntry!C$2214)),2,FALSE),"")</f>
        <v/>
      </c>
      <c r="J2161" s="191" t="str">
        <f t="shared" ca="1" si="238"/>
        <v/>
      </c>
    </row>
    <row r="2162" spans="1:10">
      <c r="A2162" s="205" t="str">
        <f t="shared" ca="1" si="239"/>
        <v/>
      </c>
      <c r="B2162" s="203" t="str">
        <f t="shared" ca="1" si="240"/>
        <v/>
      </c>
      <c r="C2162" s="192" t="str">
        <f t="shared" ca="1" si="241"/>
        <v/>
      </c>
      <c r="D2162" s="192" t="str">
        <f t="shared" ca="1" si="242"/>
        <v/>
      </c>
      <c r="E2162" s="192" t="str">
        <f t="shared" ca="1" si="243"/>
        <v/>
      </c>
      <c r="F2162" s="193" t="str">
        <f t="shared" ca="1" si="244"/>
        <v/>
      </c>
      <c r="G2162" s="80" t="str">
        <f ca="1">IFERROR(IF(AND(ABS(SUMIFS(D$2:D2162,J$2:J2162,J2162)-SUMIFS(E$2:E2162,J$2:J2162,J2162)+VLOOKUP(J2162,Master!B$1:F$101,5,FALSE))&gt;1000,CD&lt;&gt;PD),"XXXXX",IFERROR(SUMIFS(D$2:D2162,J$2:J2162,J2162)-SUMIFS(E$2:E2162,J$2:J2162,J2162)+VLOOKUP(J2162,Master!B$1:F$101,5,FALSE),IF(H2162&gt;EOF,"","Balance"))),IF(H2162&gt;EOF,"","Balance"))</f>
        <v/>
      </c>
      <c r="H2162" s="265" t="str">
        <f ca="1">IFERROR(IF(COUNTIF(H$2:H2161,H2161)&gt;VLOOKUP(H2161,LC,2,FALSE),H2161+1,H2161),"")</f>
        <v/>
      </c>
      <c r="I2162" s="265" t="str">
        <f ca="1">IFERROR(VLOOKUP(H2162,IF(H2162=H2161,INDIRECT("JournalEntry!"&amp;JournalEntry!D$2214&amp;I2161+1&amp;JournalEntry!L$2214),INDIRECT("JournalEntry!"&amp;JournalEntry!C$2214)),2,FALSE),"")</f>
        <v/>
      </c>
      <c r="J2162" s="191" t="str">
        <f t="shared" ca="1" si="238"/>
        <v/>
      </c>
    </row>
    <row r="2163" spans="1:10">
      <c r="A2163" s="205" t="str">
        <f t="shared" ca="1" si="239"/>
        <v/>
      </c>
      <c r="B2163" s="203" t="str">
        <f t="shared" ca="1" si="240"/>
        <v/>
      </c>
      <c r="C2163" s="192" t="str">
        <f t="shared" ca="1" si="241"/>
        <v/>
      </c>
      <c r="D2163" s="192" t="str">
        <f t="shared" ca="1" si="242"/>
        <v/>
      </c>
      <c r="E2163" s="192" t="str">
        <f t="shared" ca="1" si="243"/>
        <v/>
      </c>
      <c r="F2163" s="193" t="str">
        <f t="shared" ca="1" si="244"/>
        <v/>
      </c>
      <c r="G2163" s="80" t="str">
        <f ca="1">IFERROR(IF(AND(ABS(SUMIFS(D$2:D2163,J$2:J2163,J2163)-SUMIFS(E$2:E2163,J$2:J2163,J2163)+VLOOKUP(J2163,Master!B$1:F$101,5,FALSE))&gt;1000,CD&lt;&gt;PD),"XXXXX",IFERROR(SUMIFS(D$2:D2163,J$2:J2163,J2163)-SUMIFS(E$2:E2163,J$2:J2163,J2163)+VLOOKUP(J2163,Master!B$1:F$101,5,FALSE),IF(H2163&gt;EOF,"","Balance"))),IF(H2163&gt;EOF,"","Balance"))</f>
        <v/>
      </c>
      <c r="H2163" s="265" t="str">
        <f ca="1">IFERROR(IF(COUNTIF(H$2:H2162,H2162)&gt;VLOOKUP(H2162,LC,2,FALSE),H2162+1,H2162),"")</f>
        <v/>
      </c>
      <c r="I2163" s="265" t="str">
        <f ca="1">IFERROR(VLOOKUP(H2163,IF(H2163=H2162,INDIRECT("JournalEntry!"&amp;JournalEntry!D$2214&amp;I2162+1&amp;JournalEntry!L$2214),INDIRECT("JournalEntry!"&amp;JournalEntry!C$2214)),2,FALSE),"")</f>
        <v/>
      </c>
      <c r="J2163" s="191" t="str">
        <f t="shared" ca="1" si="238"/>
        <v/>
      </c>
    </row>
    <row r="2164" spans="1:10">
      <c r="A2164" s="205" t="str">
        <f t="shared" ca="1" si="239"/>
        <v/>
      </c>
      <c r="B2164" s="203" t="str">
        <f t="shared" ca="1" si="240"/>
        <v/>
      </c>
      <c r="C2164" s="192" t="str">
        <f t="shared" ca="1" si="241"/>
        <v/>
      </c>
      <c r="D2164" s="192" t="str">
        <f t="shared" ca="1" si="242"/>
        <v/>
      </c>
      <c r="E2164" s="192" t="str">
        <f t="shared" ca="1" si="243"/>
        <v/>
      </c>
      <c r="F2164" s="193" t="str">
        <f t="shared" ca="1" si="244"/>
        <v/>
      </c>
      <c r="G2164" s="80" t="str">
        <f ca="1">IFERROR(IF(AND(ABS(SUMIFS(D$2:D2164,J$2:J2164,J2164)-SUMIFS(E$2:E2164,J$2:J2164,J2164)+VLOOKUP(J2164,Master!B$1:F$101,5,FALSE))&gt;1000,CD&lt;&gt;PD),"XXXXX",IFERROR(SUMIFS(D$2:D2164,J$2:J2164,J2164)-SUMIFS(E$2:E2164,J$2:J2164,J2164)+VLOOKUP(J2164,Master!B$1:F$101,5,FALSE),IF(H2164&gt;EOF,"","Balance"))),IF(H2164&gt;EOF,"","Balance"))</f>
        <v/>
      </c>
      <c r="H2164" s="265" t="str">
        <f ca="1">IFERROR(IF(COUNTIF(H$2:H2163,H2163)&gt;VLOOKUP(H2163,LC,2,FALSE),H2163+1,H2163),"")</f>
        <v/>
      </c>
      <c r="I2164" s="265" t="str">
        <f ca="1">IFERROR(VLOOKUP(H2164,IF(H2164=H2163,INDIRECT("JournalEntry!"&amp;JournalEntry!D$2214&amp;I2163+1&amp;JournalEntry!L$2214),INDIRECT("JournalEntry!"&amp;JournalEntry!C$2214)),2,FALSE),"")</f>
        <v/>
      </c>
      <c r="J2164" s="191" t="str">
        <f t="shared" ca="1" si="238"/>
        <v/>
      </c>
    </row>
    <row r="2165" spans="1:10">
      <c r="A2165" s="205" t="str">
        <f t="shared" ca="1" si="239"/>
        <v/>
      </c>
      <c r="B2165" s="203" t="str">
        <f t="shared" ca="1" si="240"/>
        <v/>
      </c>
      <c r="C2165" s="192" t="str">
        <f t="shared" ca="1" si="241"/>
        <v/>
      </c>
      <c r="D2165" s="192" t="str">
        <f t="shared" ca="1" si="242"/>
        <v/>
      </c>
      <c r="E2165" s="192" t="str">
        <f t="shared" ca="1" si="243"/>
        <v/>
      </c>
      <c r="F2165" s="193" t="str">
        <f t="shared" ca="1" si="244"/>
        <v/>
      </c>
      <c r="G2165" s="80" t="str">
        <f ca="1">IFERROR(IF(AND(ABS(SUMIFS(D$2:D2165,J$2:J2165,J2165)-SUMIFS(E$2:E2165,J$2:J2165,J2165)+VLOOKUP(J2165,Master!B$1:F$101,5,FALSE))&gt;1000,CD&lt;&gt;PD),"XXXXX",IFERROR(SUMIFS(D$2:D2165,J$2:J2165,J2165)-SUMIFS(E$2:E2165,J$2:J2165,J2165)+VLOOKUP(J2165,Master!B$1:F$101,5,FALSE),IF(H2165&gt;EOF,"","Balance"))),IF(H2165&gt;EOF,"","Balance"))</f>
        <v/>
      </c>
      <c r="H2165" s="265" t="str">
        <f ca="1">IFERROR(IF(COUNTIF(H$2:H2164,H2164)&gt;VLOOKUP(H2164,LC,2,FALSE),H2164+1,H2164),"")</f>
        <v/>
      </c>
      <c r="I2165" s="265" t="str">
        <f ca="1">IFERROR(VLOOKUP(H2165,IF(H2165=H2164,INDIRECT("JournalEntry!"&amp;JournalEntry!D$2214&amp;I2164+1&amp;JournalEntry!L$2214),INDIRECT("JournalEntry!"&amp;JournalEntry!C$2214)),2,FALSE),"")</f>
        <v/>
      </c>
      <c r="J2165" s="191" t="str">
        <f t="shared" ca="1" si="238"/>
        <v/>
      </c>
    </row>
    <row r="2166" spans="1:10">
      <c r="A2166" s="205" t="str">
        <f t="shared" ca="1" si="239"/>
        <v/>
      </c>
      <c r="B2166" s="203" t="str">
        <f t="shared" ca="1" si="240"/>
        <v/>
      </c>
      <c r="C2166" s="192" t="str">
        <f t="shared" ca="1" si="241"/>
        <v/>
      </c>
      <c r="D2166" s="192" t="str">
        <f t="shared" ca="1" si="242"/>
        <v/>
      </c>
      <c r="E2166" s="192" t="str">
        <f t="shared" ca="1" si="243"/>
        <v/>
      </c>
      <c r="F2166" s="193" t="str">
        <f t="shared" ca="1" si="244"/>
        <v/>
      </c>
      <c r="G2166" s="80" t="str">
        <f ca="1">IFERROR(IF(AND(ABS(SUMIFS(D$2:D2166,J$2:J2166,J2166)-SUMIFS(E$2:E2166,J$2:J2166,J2166)+VLOOKUP(J2166,Master!B$1:F$101,5,FALSE))&gt;1000,CD&lt;&gt;PD),"XXXXX",IFERROR(SUMIFS(D$2:D2166,J$2:J2166,J2166)-SUMIFS(E$2:E2166,J$2:J2166,J2166)+VLOOKUP(J2166,Master!B$1:F$101,5,FALSE),IF(H2166&gt;EOF,"","Balance"))),IF(H2166&gt;EOF,"","Balance"))</f>
        <v/>
      </c>
      <c r="H2166" s="265" t="str">
        <f ca="1">IFERROR(IF(COUNTIF(H$2:H2165,H2165)&gt;VLOOKUP(H2165,LC,2,FALSE),H2165+1,H2165),"")</f>
        <v/>
      </c>
      <c r="I2166" s="265" t="str">
        <f ca="1">IFERROR(VLOOKUP(H2166,IF(H2166=H2165,INDIRECT("JournalEntry!"&amp;JournalEntry!D$2214&amp;I2165+1&amp;JournalEntry!L$2214),INDIRECT("JournalEntry!"&amp;JournalEntry!C$2214)),2,FALSE),"")</f>
        <v/>
      </c>
      <c r="J2166" s="191" t="str">
        <f t="shared" ca="1" si="238"/>
        <v/>
      </c>
    </row>
    <row r="2167" spans="1:10">
      <c r="A2167" s="205" t="str">
        <f t="shared" ca="1" si="239"/>
        <v/>
      </c>
      <c r="B2167" s="203" t="str">
        <f t="shared" ca="1" si="240"/>
        <v/>
      </c>
      <c r="C2167" s="192" t="str">
        <f t="shared" ca="1" si="241"/>
        <v/>
      </c>
      <c r="D2167" s="192" t="str">
        <f t="shared" ca="1" si="242"/>
        <v/>
      </c>
      <c r="E2167" s="192" t="str">
        <f t="shared" ca="1" si="243"/>
        <v/>
      </c>
      <c r="F2167" s="193" t="str">
        <f t="shared" ca="1" si="244"/>
        <v/>
      </c>
      <c r="G2167" s="80" t="str">
        <f ca="1">IFERROR(IF(AND(ABS(SUMIFS(D$2:D2167,J$2:J2167,J2167)-SUMIFS(E$2:E2167,J$2:J2167,J2167)+VLOOKUP(J2167,Master!B$1:F$101,5,FALSE))&gt;1000,CD&lt;&gt;PD),"XXXXX",IFERROR(SUMIFS(D$2:D2167,J$2:J2167,J2167)-SUMIFS(E$2:E2167,J$2:J2167,J2167)+VLOOKUP(J2167,Master!B$1:F$101,5,FALSE),IF(H2167&gt;EOF,"","Balance"))),IF(H2167&gt;EOF,"","Balance"))</f>
        <v/>
      </c>
      <c r="H2167" s="265" t="str">
        <f ca="1">IFERROR(IF(COUNTIF(H$2:H2166,H2166)&gt;VLOOKUP(H2166,LC,2,FALSE),H2166+1,H2166),"")</f>
        <v/>
      </c>
      <c r="I2167" s="265" t="str">
        <f ca="1">IFERROR(VLOOKUP(H2167,IF(H2167=H2166,INDIRECT("JournalEntry!"&amp;JournalEntry!D$2214&amp;I2166+1&amp;JournalEntry!L$2214),INDIRECT("JournalEntry!"&amp;JournalEntry!C$2214)),2,FALSE),"")</f>
        <v/>
      </c>
      <c r="J2167" s="191" t="str">
        <f t="shared" ca="1" si="238"/>
        <v/>
      </c>
    </row>
    <row r="2168" spans="1:10">
      <c r="A2168" s="205" t="str">
        <f t="shared" ca="1" si="239"/>
        <v/>
      </c>
      <c r="B2168" s="203" t="str">
        <f t="shared" ca="1" si="240"/>
        <v/>
      </c>
      <c r="C2168" s="192" t="str">
        <f t="shared" ca="1" si="241"/>
        <v/>
      </c>
      <c r="D2168" s="192" t="str">
        <f t="shared" ca="1" si="242"/>
        <v/>
      </c>
      <c r="E2168" s="192" t="str">
        <f t="shared" ca="1" si="243"/>
        <v/>
      </c>
      <c r="F2168" s="193" t="str">
        <f t="shared" ca="1" si="244"/>
        <v/>
      </c>
      <c r="G2168" s="80" t="str">
        <f ca="1">IFERROR(IF(AND(ABS(SUMIFS(D$2:D2168,J$2:J2168,J2168)-SUMIFS(E$2:E2168,J$2:J2168,J2168)+VLOOKUP(J2168,Master!B$1:F$101,5,FALSE))&gt;1000,CD&lt;&gt;PD),"XXXXX",IFERROR(SUMIFS(D$2:D2168,J$2:J2168,J2168)-SUMIFS(E$2:E2168,J$2:J2168,J2168)+VLOOKUP(J2168,Master!B$1:F$101,5,FALSE),IF(H2168&gt;EOF,"","Balance"))),IF(H2168&gt;EOF,"","Balance"))</f>
        <v/>
      </c>
      <c r="H2168" s="265" t="str">
        <f ca="1">IFERROR(IF(COUNTIF(H$2:H2167,H2167)&gt;VLOOKUP(H2167,LC,2,FALSE),H2167+1,H2167),"")</f>
        <v/>
      </c>
      <c r="I2168" s="265" t="str">
        <f ca="1">IFERROR(VLOOKUP(H2168,IF(H2168=H2167,INDIRECT("JournalEntry!"&amp;JournalEntry!D$2214&amp;I2167+1&amp;JournalEntry!L$2214),INDIRECT("JournalEntry!"&amp;JournalEntry!C$2214)),2,FALSE),"")</f>
        <v/>
      </c>
      <c r="J2168" s="191" t="str">
        <f t="shared" ca="1" si="238"/>
        <v/>
      </c>
    </row>
    <row r="2169" spans="1:10">
      <c r="A2169" s="205" t="str">
        <f t="shared" ca="1" si="239"/>
        <v/>
      </c>
      <c r="B2169" s="203" t="str">
        <f t="shared" ca="1" si="240"/>
        <v/>
      </c>
      <c r="C2169" s="192" t="str">
        <f t="shared" ca="1" si="241"/>
        <v/>
      </c>
      <c r="D2169" s="192" t="str">
        <f t="shared" ca="1" si="242"/>
        <v/>
      </c>
      <c r="E2169" s="192" t="str">
        <f t="shared" ca="1" si="243"/>
        <v/>
      </c>
      <c r="F2169" s="193" t="str">
        <f t="shared" ca="1" si="244"/>
        <v/>
      </c>
      <c r="G2169" s="80" t="str">
        <f ca="1">IFERROR(IF(AND(ABS(SUMIFS(D$2:D2169,J$2:J2169,J2169)-SUMIFS(E$2:E2169,J$2:J2169,J2169)+VLOOKUP(J2169,Master!B$1:F$101,5,FALSE))&gt;1000,CD&lt;&gt;PD),"XXXXX",IFERROR(SUMIFS(D$2:D2169,J$2:J2169,J2169)-SUMIFS(E$2:E2169,J$2:J2169,J2169)+VLOOKUP(J2169,Master!B$1:F$101,5,FALSE),IF(H2169&gt;EOF,"","Balance"))),IF(H2169&gt;EOF,"","Balance"))</f>
        <v/>
      </c>
      <c r="H2169" s="265" t="str">
        <f ca="1">IFERROR(IF(COUNTIF(H$2:H2168,H2168)&gt;VLOOKUP(H2168,LC,2,FALSE),H2168+1,H2168),"")</f>
        <v/>
      </c>
      <c r="I2169" s="265" t="str">
        <f ca="1">IFERROR(VLOOKUP(H2169,IF(H2169=H2168,INDIRECT("JournalEntry!"&amp;JournalEntry!D$2214&amp;I2168+1&amp;JournalEntry!L$2214),INDIRECT("JournalEntry!"&amp;JournalEntry!C$2214)),2,FALSE),"")</f>
        <v/>
      </c>
      <c r="J2169" s="191" t="str">
        <f t="shared" ca="1" si="238"/>
        <v/>
      </c>
    </row>
    <row r="2170" spans="1:10">
      <c r="A2170" s="205" t="str">
        <f t="shared" ca="1" si="239"/>
        <v/>
      </c>
      <c r="B2170" s="203" t="str">
        <f t="shared" ca="1" si="240"/>
        <v/>
      </c>
      <c r="C2170" s="192" t="str">
        <f t="shared" ca="1" si="241"/>
        <v/>
      </c>
      <c r="D2170" s="192" t="str">
        <f t="shared" ca="1" si="242"/>
        <v/>
      </c>
      <c r="E2170" s="192" t="str">
        <f t="shared" ca="1" si="243"/>
        <v/>
      </c>
      <c r="F2170" s="193" t="str">
        <f t="shared" ca="1" si="244"/>
        <v/>
      </c>
      <c r="G2170" s="80" t="str">
        <f ca="1">IFERROR(IF(AND(ABS(SUMIFS(D$2:D2170,J$2:J2170,J2170)-SUMIFS(E$2:E2170,J$2:J2170,J2170)+VLOOKUP(J2170,Master!B$1:F$101,5,FALSE))&gt;1000,CD&lt;&gt;PD),"XXXXX",IFERROR(SUMIFS(D$2:D2170,J$2:J2170,J2170)-SUMIFS(E$2:E2170,J$2:J2170,J2170)+VLOOKUP(J2170,Master!B$1:F$101,5,FALSE),IF(H2170&gt;EOF,"","Balance"))),IF(H2170&gt;EOF,"","Balance"))</f>
        <v/>
      </c>
      <c r="H2170" s="265" t="str">
        <f ca="1">IFERROR(IF(COUNTIF(H$2:H2169,H2169)&gt;VLOOKUP(H2169,LC,2,FALSE),H2169+1,H2169),"")</f>
        <v/>
      </c>
      <c r="I2170" s="265" t="str">
        <f ca="1">IFERROR(VLOOKUP(H2170,IF(H2170=H2169,INDIRECT("JournalEntry!"&amp;JournalEntry!D$2214&amp;I2169+1&amp;JournalEntry!L$2214),INDIRECT("JournalEntry!"&amp;JournalEntry!C$2214)),2,FALSE),"")</f>
        <v/>
      </c>
      <c r="J2170" s="191" t="str">
        <f t="shared" ca="1" si="238"/>
        <v/>
      </c>
    </row>
    <row r="2171" spans="1:10">
      <c r="A2171" s="205" t="str">
        <f t="shared" ca="1" si="239"/>
        <v/>
      </c>
      <c r="B2171" s="203" t="str">
        <f t="shared" ca="1" si="240"/>
        <v/>
      </c>
      <c r="C2171" s="192" t="str">
        <f t="shared" ca="1" si="241"/>
        <v/>
      </c>
      <c r="D2171" s="192" t="str">
        <f t="shared" ca="1" si="242"/>
        <v/>
      </c>
      <c r="E2171" s="192" t="str">
        <f t="shared" ca="1" si="243"/>
        <v/>
      </c>
      <c r="F2171" s="193" t="str">
        <f t="shared" ca="1" si="244"/>
        <v/>
      </c>
      <c r="G2171" s="80" t="str">
        <f ca="1">IFERROR(IF(AND(ABS(SUMIFS(D$2:D2171,J$2:J2171,J2171)-SUMIFS(E$2:E2171,J$2:J2171,J2171)+VLOOKUP(J2171,Master!B$1:F$101,5,FALSE))&gt;1000,CD&lt;&gt;PD),"XXXXX",IFERROR(SUMIFS(D$2:D2171,J$2:J2171,J2171)-SUMIFS(E$2:E2171,J$2:J2171,J2171)+VLOOKUP(J2171,Master!B$1:F$101,5,FALSE),IF(H2171&gt;EOF,"","Balance"))),IF(H2171&gt;EOF,"","Balance"))</f>
        <v/>
      </c>
      <c r="H2171" s="265" t="str">
        <f ca="1">IFERROR(IF(COUNTIF(H$2:H2170,H2170)&gt;VLOOKUP(H2170,LC,2,FALSE),H2170+1,H2170),"")</f>
        <v/>
      </c>
      <c r="I2171" s="265" t="str">
        <f ca="1">IFERROR(VLOOKUP(H2171,IF(H2171=H2170,INDIRECT("JournalEntry!"&amp;JournalEntry!D$2214&amp;I2170+1&amp;JournalEntry!L$2214),INDIRECT("JournalEntry!"&amp;JournalEntry!C$2214)),2,FALSE),"")</f>
        <v/>
      </c>
      <c r="J2171" s="191" t="str">
        <f t="shared" ca="1" si="238"/>
        <v/>
      </c>
    </row>
    <row r="2172" spans="1:10">
      <c r="A2172" s="205" t="str">
        <f t="shared" ca="1" si="239"/>
        <v/>
      </c>
      <c r="B2172" s="203" t="str">
        <f t="shared" ca="1" si="240"/>
        <v/>
      </c>
      <c r="C2172" s="192" t="str">
        <f t="shared" ca="1" si="241"/>
        <v/>
      </c>
      <c r="D2172" s="192" t="str">
        <f t="shared" ca="1" si="242"/>
        <v/>
      </c>
      <c r="E2172" s="192" t="str">
        <f t="shared" ca="1" si="243"/>
        <v/>
      </c>
      <c r="F2172" s="193" t="str">
        <f t="shared" ca="1" si="244"/>
        <v/>
      </c>
      <c r="G2172" s="80" t="str">
        <f ca="1">IFERROR(IF(AND(ABS(SUMIFS(D$2:D2172,J$2:J2172,J2172)-SUMIFS(E$2:E2172,J$2:J2172,J2172)+VLOOKUP(J2172,Master!B$1:F$101,5,FALSE))&gt;1000,CD&lt;&gt;PD),"XXXXX",IFERROR(SUMIFS(D$2:D2172,J$2:J2172,J2172)-SUMIFS(E$2:E2172,J$2:J2172,J2172)+VLOOKUP(J2172,Master!B$1:F$101,5,FALSE),IF(H2172&gt;EOF,"","Balance"))),IF(H2172&gt;EOF,"","Balance"))</f>
        <v/>
      </c>
      <c r="H2172" s="265" t="str">
        <f ca="1">IFERROR(IF(COUNTIF(H$2:H2171,H2171)&gt;VLOOKUP(H2171,LC,2,FALSE),H2171+1,H2171),"")</f>
        <v/>
      </c>
      <c r="I2172" s="265" t="str">
        <f ca="1">IFERROR(VLOOKUP(H2172,IF(H2172=H2171,INDIRECT("JournalEntry!"&amp;JournalEntry!D$2214&amp;I2171+1&amp;JournalEntry!L$2214),INDIRECT("JournalEntry!"&amp;JournalEntry!C$2214)),2,FALSE),"")</f>
        <v/>
      </c>
      <c r="J2172" s="191" t="str">
        <f t="shared" ca="1" si="238"/>
        <v/>
      </c>
    </row>
    <row r="2173" spans="1:10">
      <c r="A2173" s="205" t="str">
        <f t="shared" ca="1" si="239"/>
        <v/>
      </c>
      <c r="B2173" s="203" t="str">
        <f t="shared" ca="1" si="240"/>
        <v/>
      </c>
      <c r="C2173" s="192" t="str">
        <f t="shared" ca="1" si="241"/>
        <v/>
      </c>
      <c r="D2173" s="192" t="str">
        <f t="shared" ca="1" si="242"/>
        <v/>
      </c>
      <c r="E2173" s="192" t="str">
        <f t="shared" ca="1" si="243"/>
        <v/>
      </c>
      <c r="F2173" s="193" t="str">
        <f t="shared" ca="1" si="244"/>
        <v/>
      </c>
      <c r="G2173" s="80" t="str">
        <f ca="1">IFERROR(IF(AND(ABS(SUMIFS(D$2:D2173,J$2:J2173,J2173)-SUMIFS(E$2:E2173,J$2:J2173,J2173)+VLOOKUP(J2173,Master!B$1:F$101,5,FALSE))&gt;1000,CD&lt;&gt;PD),"XXXXX",IFERROR(SUMIFS(D$2:D2173,J$2:J2173,J2173)-SUMIFS(E$2:E2173,J$2:J2173,J2173)+VLOOKUP(J2173,Master!B$1:F$101,5,FALSE),IF(H2173&gt;EOF,"","Balance"))),IF(H2173&gt;EOF,"","Balance"))</f>
        <v/>
      </c>
      <c r="H2173" s="265" t="str">
        <f ca="1">IFERROR(IF(COUNTIF(H$2:H2172,H2172)&gt;VLOOKUP(H2172,LC,2,FALSE),H2172+1,H2172),"")</f>
        <v/>
      </c>
      <c r="I2173" s="265" t="str">
        <f ca="1">IFERROR(VLOOKUP(H2173,IF(H2173=H2172,INDIRECT("JournalEntry!"&amp;JournalEntry!D$2214&amp;I2172+1&amp;JournalEntry!L$2214),INDIRECT("JournalEntry!"&amp;JournalEntry!C$2214)),2,FALSE),"")</f>
        <v/>
      </c>
      <c r="J2173" s="191" t="str">
        <f t="shared" ca="1" si="238"/>
        <v/>
      </c>
    </row>
    <row r="2174" spans="1:10">
      <c r="A2174" s="205" t="str">
        <f t="shared" ca="1" si="239"/>
        <v/>
      </c>
      <c r="B2174" s="203" t="str">
        <f t="shared" ca="1" si="240"/>
        <v/>
      </c>
      <c r="C2174" s="192" t="str">
        <f t="shared" ca="1" si="241"/>
        <v/>
      </c>
      <c r="D2174" s="192" t="str">
        <f t="shared" ca="1" si="242"/>
        <v/>
      </c>
      <c r="E2174" s="192" t="str">
        <f t="shared" ca="1" si="243"/>
        <v/>
      </c>
      <c r="F2174" s="193" t="str">
        <f t="shared" ca="1" si="244"/>
        <v/>
      </c>
      <c r="G2174" s="80" t="str">
        <f ca="1">IFERROR(IF(AND(ABS(SUMIFS(D$2:D2174,J$2:J2174,J2174)-SUMIFS(E$2:E2174,J$2:J2174,J2174)+VLOOKUP(J2174,Master!B$1:F$101,5,FALSE))&gt;1000,CD&lt;&gt;PD),"XXXXX",IFERROR(SUMIFS(D$2:D2174,J$2:J2174,J2174)-SUMIFS(E$2:E2174,J$2:J2174,J2174)+VLOOKUP(J2174,Master!B$1:F$101,5,FALSE),IF(H2174&gt;EOF,"","Balance"))),IF(H2174&gt;EOF,"","Balance"))</f>
        <v/>
      </c>
      <c r="H2174" s="265" t="str">
        <f ca="1">IFERROR(IF(COUNTIF(H$2:H2173,H2173)&gt;VLOOKUP(H2173,LC,2,FALSE),H2173+1,H2173),"")</f>
        <v/>
      </c>
      <c r="I2174" s="265" t="str">
        <f ca="1">IFERROR(VLOOKUP(H2174,IF(H2174=H2173,INDIRECT("JournalEntry!"&amp;JournalEntry!D$2214&amp;I2173+1&amp;JournalEntry!L$2214),INDIRECT("JournalEntry!"&amp;JournalEntry!C$2214)),2,FALSE),"")</f>
        <v/>
      </c>
      <c r="J2174" s="191" t="str">
        <f t="shared" ca="1" si="238"/>
        <v/>
      </c>
    </row>
    <row r="2175" spans="1:10">
      <c r="A2175" s="205" t="str">
        <f t="shared" ca="1" si="239"/>
        <v/>
      </c>
      <c r="B2175" s="203" t="str">
        <f t="shared" ca="1" si="240"/>
        <v/>
      </c>
      <c r="C2175" s="192" t="str">
        <f t="shared" ca="1" si="241"/>
        <v/>
      </c>
      <c r="D2175" s="192" t="str">
        <f t="shared" ca="1" si="242"/>
        <v/>
      </c>
      <c r="E2175" s="192" t="str">
        <f t="shared" ca="1" si="243"/>
        <v/>
      </c>
      <c r="F2175" s="193" t="str">
        <f t="shared" ca="1" si="244"/>
        <v/>
      </c>
      <c r="G2175" s="80" t="str">
        <f ca="1">IFERROR(IF(AND(ABS(SUMIFS(D$2:D2175,J$2:J2175,J2175)-SUMIFS(E$2:E2175,J$2:J2175,J2175)+VLOOKUP(J2175,Master!B$1:F$101,5,FALSE))&gt;1000,CD&lt;&gt;PD),"XXXXX",IFERROR(SUMIFS(D$2:D2175,J$2:J2175,J2175)-SUMIFS(E$2:E2175,J$2:J2175,J2175)+VLOOKUP(J2175,Master!B$1:F$101,5,FALSE),IF(H2175&gt;EOF,"","Balance"))),IF(H2175&gt;EOF,"","Balance"))</f>
        <v/>
      </c>
      <c r="H2175" s="265" t="str">
        <f ca="1">IFERROR(IF(COUNTIF(H$2:H2174,H2174)&gt;VLOOKUP(H2174,LC,2,FALSE),H2174+1,H2174),"")</f>
        <v/>
      </c>
      <c r="I2175" s="265" t="str">
        <f ca="1">IFERROR(VLOOKUP(H2175,IF(H2175=H2174,INDIRECT("JournalEntry!"&amp;JournalEntry!D$2214&amp;I2174+1&amp;JournalEntry!L$2214),INDIRECT("JournalEntry!"&amp;JournalEntry!C$2214)),2,FALSE),"")</f>
        <v/>
      </c>
      <c r="J2175" s="191" t="str">
        <f t="shared" ca="1" si="238"/>
        <v/>
      </c>
    </row>
    <row r="2176" spans="1:10">
      <c r="A2176" s="205" t="str">
        <f t="shared" ca="1" si="239"/>
        <v/>
      </c>
      <c r="B2176" s="203" t="str">
        <f t="shared" ca="1" si="240"/>
        <v/>
      </c>
      <c r="C2176" s="192" t="str">
        <f t="shared" ca="1" si="241"/>
        <v/>
      </c>
      <c r="D2176" s="192" t="str">
        <f t="shared" ca="1" si="242"/>
        <v/>
      </c>
      <c r="E2176" s="192" t="str">
        <f t="shared" ca="1" si="243"/>
        <v/>
      </c>
      <c r="F2176" s="193" t="str">
        <f t="shared" ca="1" si="244"/>
        <v/>
      </c>
      <c r="G2176" s="80" t="str">
        <f ca="1">IFERROR(IF(AND(ABS(SUMIFS(D$2:D2176,J$2:J2176,J2176)-SUMIFS(E$2:E2176,J$2:J2176,J2176)+VLOOKUP(J2176,Master!B$1:F$101,5,FALSE))&gt;1000,CD&lt;&gt;PD),"XXXXX",IFERROR(SUMIFS(D$2:D2176,J$2:J2176,J2176)-SUMIFS(E$2:E2176,J$2:J2176,J2176)+VLOOKUP(J2176,Master!B$1:F$101,5,FALSE),IF(H2176&gt;EOF,"","Balance"))),IF(H2176&gt;EOF,"","Balance"))</f>
        <v/>
      </c>
      <c r="H2176" s="265" t="str">
        <f ca="1">IFERROR(IF(COUNTIF(H$2:H2175,H2175)&gt;VLOOKUP(H2175,LC,2,FALSE),H2175+1,H2175),"")</f>
        <v/>
      </c>
      <c r="I2176" s="265" t="str">
        <f ca="1">IFERROR(VLOOKUP(H2176,IF(H2176=H2175,INDIRECT("JournalEntry!"&amp;JournalEntry!D$2214&amp;I2175+1&amp;JournalEntry!L$2214),INDIRECT("JournalEntry!"&amp;JournalEntry!C$2214)),2,FALSE),"")</f>
        <v/>
      </c>
      <c r="J2176" s="191" t="str">
        <f t="shared" ca="1" si="238"/>
        <v/>
      </c>
    </row>
    <row r="2177" spans="1:10">
      <c r="A2177" s="205" t="str">
        <f t="shared" ca="1" si="239"/>
        <v/>
      </c>
      <c r="B2177" s="203" t="str">
        <f t="shared" ca="1" si="240"/>
        <v/>
      </c>
      <c r="C2177" s="192" t="str">
        <f t="shared" ca="1" si="241"/>
        <v/>
      </c>
      <c r="D2177" s="192" t="str">
        <f t="shared" ca="1" si="242"/>
        <v/>
      </c>
      <c r="E2177" s="192" t="str">
        <f t="shared" ca="1" si="243"/>
        <v/>
      </c>
      <c r="F2177" s="193" t="str">
        <f t="shared" ca="1" si="244"/>
        <v/>
      </c>
      <c r="G2177" s="80" t="str">
        <f ca="1">IFERROR(IF(AND(ABS(SUMIFS(D$2:D2177,J$2:J2177,J2177)-SUMIFS(E$2:E2177,J$2:J2177,J2177)+VLOOKUP(J2177,Master!B$1:F$101,5,FALSE))&gt;1000,CD&lt;&gt;PD),"XXXXX",IFERROR(SUMIFS(D$2:D2177,J$2:J2177,J2177)-SUMIFS(E$2:E2177,J$2:J2177,J2177)+VLOOKUP(J2177,Master!B$1:F$101,5,FALSE),IF(H2177&gt;EOF,"","Balance"))),IF(H2177&gt;EOF,"","Balance"))</f>
        <v/>
      </c>
      <c r="H2177" s="265" t="str">
        <f ca="1">IFERROR(IF(COUNTIF(H$2:H2176,H2176)&gt;VLOOKUP(H2176,LC,2,FALSE),H2176+1,H2176),"")</f>
        <v/>
      </c>
      <c r="I2177" s="265" t="str">
        <f ca="1">IFERROR(VLOOKUP(H2177,IF(H2177=H2176,INDIRECT("JournalEntry!"&amp;JournalEntry!D$2214&amp;I2176+1&amp;JournalEntry!L$2214),INDIRECT("JournalEntry!"&amp;JournalEntry!C$2214)),2,FALSE),"")</f>
        <v/>
      </c>
      <c r="J2177" s="191" t="str">
        <f t="shared" ca="1" si="238"/>
        <v/>
      </c>
    </row>
    <row r="2178" spans="1:10">
      <c r="A2178" s="205" t="str">
        <f t="shared" ca="1" si="239"/>
        <v/>
      </c>
      <c r="B2178" s="203" t="str">
        <f t="shared" ca="1" si="240"/>
        <v/>
      </c>
      <c r="C2178" s="192" t="str">
        <f t="shared" ca="1" si="241"/>
        <v/>
      </c>
      <c r="D2178" s="192" t="str">
        <f t="shared" ca="1" si="242"/>
        <v/>
      </c>
      <c r="E2178" s="192" t="str">
        <f t="shared" ca="1" si="243"/>
        <v/>
      </c>
      <c r="F2178" s="193" t="str">
        <f t="shared" ca="1" si="244"/>
        <v/>
      </c>
      <c r="G2178" s="80" t="str">
        <f ca="1">IFERROR(IF(AND(ABS(SUMIFS(D$2:D2178,J$2:J2178,J2178)-SUMIFS(E$2:E2178,J$2:J2178,J2178)+VLOOKUP(J2178,Master!B$1:F$101,5,FALSE))&gt;1000,CD&lt;&gt;PD),"XXXXX",IFERROR(SUMIFS(D$2:D2178,J$2:J2178,J2178)-SUMIFS(E$2:E2178,J$2:J2178,J2178)+VLOOKUP(J2178,Master!B$1:F$101,5,FALSE),IF(H2178&gt;EOF,"","Balance"))),IF(H2178&gt;EOF,"","Balance"))</f>
        <v/>
      </c>
      <c r="H2178" s="265" t="str">
        <f ca="1">IFERROR(IF(COUNTIF(H$2:H2177,H2177)&gt;VLOOKUP(H2177,LC,2,FALSE),H2177+1,H2177),"")</f>
        <v/>
      </c>
      <c r="I2178" s="265" t="str">
        <f ca="1">IFERROR(VLOOKUP(H2178,IF(H2178=H2177,INDIRECT("JournalEntry!"&amp;JournalEntry!D$2214&amp;I2177+1&amp;JournalEntry!L$2214),INDIRECT("JournalEntry!"&amp;JournalEntry!C$2214)),2,FALSE),"")</f>
        <v/>
      </c>
      <c r="J2178" s="191" t="str">
        <f t="shared" ref="J2178:J2241" ca="1" si="245">IFERROR(INDIRECT("JournalEntry!c"&amp;I2178),IF(H2178&gt;EOF,"","Ledger"))</f>
        <v/>
      </c>
    </row>
    <row r="2179" spans="1:10">
      <c r="A2179" s="205" t="str">
        <f t="shared" ca="1" si="239"/>
        <v/>
      </c>
      <c r="B2179" s="203" t="str">
        <f t="shared" ca="1" si="240"/>
        <v/>
      </c>
      <c r="C2179" s="192" t="str">
        <f t="shared" ca="1" si="241"/>
        <v/>
      </c>
      <c r="D2179" s="192" t="str">
        <f t="shared" ca="1" si="242"/>
        <v/>
      </c>
      <c r="E2179" s="192" t="str">
        <f t="shared" ca="1" si="243"/>
        <v/>
      </c>
      <c r="F2179" s="193" t="str">
        <f t="shared" ca="1" si="244"/>
        <v/>
      </c>
      <c r="G2179" s="80" t="str">
        <f ca="1">IFERROR(IF(AND(ABS(SUMIFS(D$2:D2179,J$2:J2179,J2179)-SUMIFS(E$2:E2179,J$2:J2179,J2179)+VLOOKUP(J2179,Master!B$1:F$101,5,FALSE))&gt;1000,CD&lt;&gt;PD),"XXXXX",IFERROR(SUMIFS(D$2:D2179,J$2:J2179,J2179)-SUMIFS(E$2:E2179,J$2:J2179,J2179)+VLOOKUP(J2179,Master!B$1:F$101,5,FALSE),IF(H2179&gt;EOF,"","Balance"))),IF(H2179&gt;EOF,"","Balance"))</f>
        <v/>
      </c>
      <c r="H2179" s="265" t="str">
        <f ca="1">IFERROR(IF(COUNTIF(H$2:H2178,H2178)&gt;VLOOKUP(H2178,LC,2,FALSE),H2178+1,H2178),"")</f>
        <v/>
      </c>
      <c r="I2179" s="265" t="str">
        <f ca="1">IFERROR(VLOOKUP(H2179,IF(H2179=H2178,INDIRECT("JournalEntry!"&amp;JournalEntry!D$2214&amp;I2178+1&amp;JournalEntry!L$2214),INDIRECT("JournalEntry!"&amp;JournalEntry!C$2214)),2,FALSE),"")</f>
        <v/>
      </c>
      <c r="J2179" s="191" t="str">
        <f t="shared" ca="1" si="245"/>
        <v/>
      </c>
    </row>
    <row r="2180" spans="1:10">
      <c r="A2180" s="205" t="str">
        <f t="shared" ca="1" si="239"/>
        <v/>
      </c>
      <c r="B2180" s="203" t="str">
        <f t="shared" ca="1" si="240"/>
        <v/>
      </c>
      <c r="C2180" s="192" t="str">
        <f t="shared" ca="1" si="241"/>
        <v/>
      </c>
      <c r="D2180" s="192" t="str">
        <f t="shared" ca="1" si="242"/>
        <v/>
      </c>
      <c r="E2180" s="192" t="str">
        <f t="shared" ca="1" si="243"/>
        <v/>
      </c>
      <c r="F2180" s="193" t="str">
        <f t="shared" ca="1" si="244"/>
        <v/>
      </c>
      <c r="G2180" s="80" t="str">
        <f ca="1">IFERROR(IF(AND(ABS(SUMIFS(D$2:D2180,J$2:J2180,J2180)-SUMIFS(E$2:E2180,J$2:J2180,J2180)+VLOOKUP(J2180,Master!B$1:F$101,5,FALSE))&gt;1000,CD&lt;&gt;PD),"XXXXX",IFERROR(SUMIFS(D$2:D2180,J$2:J2180,J2180)-SUMIFS(E$2:E2180,J$2:J2180,J2180)+VLOOKUP(J2180,Master!B$1:F$101,5,FALSE),IF(H2180&gt;EOF,"","Balance"))),IF(H2180&gt;EOF,"","Balance"))</f>
        <v/>
      </c>
      <c r="H2180" s="265" t="str">
        <f ca="1">IFERROR(IF(COUNTIF(H$2:H2179,H2179)&gt;VLOOKUP(H2179,LC,2,FALSE),H2179+1,H2179),"")</f>
        <v/>
      </c>
      <c r="I2180" s="265" t="str">
        <f ca="1">IFERROR(VLOOKUP(H2180,IF(H2180=H2179,INDIRECT("JournalEntry!"&amp;JournalEntry!D$2214&amp;I2179+1&amp;JournalEntry!L$2214),INDIRECT("JournalEntry!"&amp;JournalEntry!C$2214)),2,FALSE),"")</f>
        <v/>
      </c>
      <c r="J2180" s="191" t="str">
        <f t="shared" ca="1" si="245"/>
        <v/>
      </c>
    </row>
    <row r="2181" spans="1:10">
      <c r="A2181" s="205" t="str">
        <f t="shared" ca="1" si="239"/>
        <v/>
      </c>
      <c r="B2181" s="203" t="str">
        <f t="shared" ca="1" si="240"/>
        <v/>
      </c>
      <c r="C2181" s="192" t="str">
        <f t="shared" ca="1" si="241"/>
        <v/>
      </c>
      <c r="D2181" s="192" t="str">
        <f t="shared" ca="1" si="242"/>
        <v/>
      </c>
      <c r="E2181" s="192" t="str">
        <f t="shared" ca="1" si="243"/>
        <v/>
      </c>
      <c r="F2181" s="193" t="str">
        <f t="shared" ca="1" si="244"/>
        <v/>
      </c>
      <c r="G2181" s="80" t="str">
        <f ca="1">IFERROR(IF(AND(ABS(SUMIFS(D$2:D2181,J$2:J2181,J2181)-SUMIFS(E$2:E2181,J$2:J2181,J2181)+VLOOKUP(J2181,Master!B$1:F$101,5,FALSE))&gt;1000,CD&lt;&gt;PD),"XXXXX",IFERROR(SUMIFS(D$2:D2181,J$2:J2181,J2181)-SUMIFS(E$2:E2181,J$2:J2181,J2181)+VLOOKUP(J2181,Master!B$1:F$101,5,FALSE),IF(H2181&gt;EOF,"","Balance"))),IF(H2181&gt;EOF,"","Balance"))</f>
        <v/>
      </c>
      <c r="H2181" s="265" t="str">
        <f ca="1">IFERROR(IF(COUNTIF(H$2:H2180,H2180)&gt;VLOOKUP(H2180,LC,2,FALSE),H2180+1,H2180),"")</f>
        <v/>
      </c>
      <c r="I2181" s="265" t="str">
        <f ca="1">IFERROR(VLOOKUP(H2181,IF(H2181=H2180,INDIRECT("JournalEntry!"&amp;JournalEntry!D$2214&amp;I2180+1&amp;JournalEntry!L$2214),INDIRECT("JournalEntry!"&amp;JournalEntry!C$2214)),2,FALSE),"")</f>
        <v/>
      </c>
      <c r="J2181" s="191" t="str">
        <f t="shared" ca="1" si="245"/>
        <v/>
      </c>
    </row>
    <row r="2182" spans="1:10">
      <c r="A2182" s="205" t="str">
        <f t="shared" ca="1" si="239"/>
        <v/>
      </c>
      <c r="B2182" s="203" t="str">
        <f t="shared" ca="1" si="240"/>
        <v/>
      </c>
      <c r="C2182" s="192" t="str">
        <f t="shared" ca="1" si="241"/>
        <v/>
      </c>
      <c r="D2182" s="192" t="str">
        <f t="shared" ca="1" si="242"/>
        <v/>
      </c>
      <c r="E2182" s="192" t="str">
        <f t="shared" ca="1" si="243"/>
        <v/>
      </c>
      <c r="F2182" s="193" t="str">
        <f t="shared" ca="1" si="244"/>
        <v/>
      </c>
      <c r="G2182" s="80" t="str">
        <f ca="1">IFERROR(IF(AND(ABS(SUMIFS(D$2:D2182,J$2:J2182,J2182)-SUMIFS(E$2:E2182,J$2:J2182,J2182)+VLOOKUP(J2182,Master!B$1:F$101,5,FALSE))&gt;1000,CD&lt;&gt;PD),"XXXXX",IFERROR(SUMIFS(D$2:D2182,J$2:J2182,J2182)-SUMIFS(E$2:E2182,J$2:J2182,J2182)+VLOOKUP(J2182,Master!B$1:F$101,5,FALSE),IF(H2182&gt;EOF,"","Balance"))),IF(H2182&gt;EOF,"","Balance"))</f>
        <v/>
      </c>
      <c r="H2182" s="265" t="str">
        <f ca="1">IFERROR(IF(COUNTIF(H$2:H2181,H2181)&gt;VLOOKUP(H2181,LC,2,FALSE),H2181+1,H2181),"")</f>
        <v/>
      </c>
      <c r="I2182" s="265" t="str">
        <f ca="1">IFERROR(VLOOKUP(H2182,IF(H2182=H2181,INDIRECT("JournalEntry!"&amp;JournalEntry!D$2214&amp;I2181+1&amp;JournalEntry!L$2214),INDIRECT("JournalEntry!"&amp;JournalEntry!C$2214)),2,FALSE),"")</f>
        <v/>
      </c>
      <c r="J2182" s="191" t="str">
        <f t="shared" ca="1" si="245"/>
        <v/>
      </c>
    </row>
    <row r="2183" spans="1:10">
      <c r="A2183" s="205" t="str">
        <f t="shared" ca="1" si="239"/>
        <v/>
      </c>
      <c r="B2183" s="203" t="str">
        <f t="shared" ca="1" si="240"/>
        <v/>
      </c>
      <c r="C2183" s="192" t="str">
        <f t="shared" ca="1" si="241"/>
        <v/>
      </c>
      <c r="D2183" s="192" t="str">
        <f t="shared" ca="1" si="242"/>
        <v/>
      </c>
      <c r="E2183" s="192" t="str">
        <f t="shared" ca="1" si="243"/>
        <v/>
      </c>
      <c r="F2183" s="193" t="str">
        <f t="shared" ca="1" si="244"/>
        <v/>
      </c>
      <c r="G2183" s="80" t="str">
        <f ca="1">IFERROR(IF(AND(ABS(SUMIFS(D$2:D2183,J$2:J2183,J2183)-SUMIFS(E$2:E2183,J$2:J2183,J2183)+VLOOKUP(J2183,Master!B$1:F$101,5,FALSE))&gt;1000,CD&lt;&gt;PD),"XXXXX",IFERROR(SUMIFS(D$2:D2183,J$2:J2183,J2183)-SUMIFS(E$2:E2183,J$2:J2183,J2183)+VLOOKUP(J2183,Master!B$1:F$101,5,FALSE),IF(H2183&gt;EOF,"","Balance"))),IF(H2183&gt;EOF,"","Balance"))</f>
        <v/>
      </c>
      <c r="H2183" s="265" t="str">
        <f ca="1">IFERROR(IF(COUNTIF(H$2:H2182,H2182)&gt;VLOOKUP(H2182,LC,2,FALSE),H2182+1,H2182),"")</f>
        <v/>
      </c>
      <c r="I2183" s="265" t="str">
        <f ca="1">IFERROR(VLOOKUP(H2183,IF(H2183=H2182,INDIRECT("JournalEntry!"&amp;JournalEntry!D$2214&amp;I2182+1&amp;JournalEntry!L$2214),INDIRECT("JournalEntry!"&amp;JournalEntry!C$2214)),2,FALSE),"")</f>
        <v/>
      </c>
      <c r="J2183" s="191" t="str">
        <f t="shared" ca="1" si="245"/>
        <v/>
      </c>
    </row>
    <row r="2184" spans="1:10">
      <c r="A2184" s="205" t="str">
        <f t="shared" ca="1" si="239"/>
        <v/>
      </c>
      <c r="B2184" s="203" t="str">
        <f t="shared" ca="1" si="240"/>
        <v/>
      </c>
      <c r="C2184" s="192" t="str">
        <f t="shared" ca="1" si="241"/>
        <v/>
      </c>
      <c r="D2184" s="192" t="str">
        <f t="shared" ca="1" si="242"/>
        <v/>
      </c>
      <c r="E2184" s="192" t="str">
        <f t="shared" ca="1" si="243"/>
        <v/>
      </c>
      <c r="F2184" s="193" t="str">
        <f t="shared" ca="1" si="244"/>
        <v/>
      </c>
      <c r="G2184" s="80" t="str">
        <f ca="1">IFERROR(IF(AND(ABS(SUMIFS(D$2:D2184,J$2:J2184,J2184)-SUMIFS(E$2:E2184,J$2:J2184,J2184)+VLOOKUP(J2184,Master!B$1:F$101,5,FALSE))&gt;1000,CD&lt;&gt;PD),"XXXXX",IFERROR(SUMIFS(D$2:D2184,J$2:J2184,J2184)-SUMIFS(E$2:E2184,J$2:J2184,J2184)+VLOOKUP(J2184,Master!B$1:F$101,5,FALSE),IF(H2184&gt;EOF,"","Balance"))),IF(H2184&gt;EOF,"","Balance"))</f>
        <v/>
      </c>
      <c r="H2184" s="265" t="str">
        <f ca="1">IFERROR(IF(COUNTIF(H$2:H2183,H2183)&gt;VLOOKUP(H2183,LC,2,FALSE),H2183+1,H2183),"")</f>
        <v/>
      </c>
      <c r="I2184" s="265" t="str">
        <f ca="1">IFERROR(VLOOKUP(H2184,IF(H2184=H2183,INDIRECT("JournalEntry!"&amp;JournalEntry!D$2214&amp;I2183+1&amp;JournalEntry!L$2214),INDIRECT("JournalEntry!"&amp;JournalEntry!C$2214)),2,FALSE),"")</f>
        <v/>
      </c>
      <c r="J2184" s="191" t="str">
        <f t="shared" ca="1" si="245"/>
        <v/>
      </c>
    </row>
    <row r="2185" spans="1:10">
      <c r="A2185" s="205" t="str">
        <f t="shared" ca="1" si="239"/>
        <v/>
      </c>
      <c r="B2185" s="203" t="str">
        <f t="shared" ca="1" si="240"/>
        <v/>
      </c>
      <c r="C2185" s="192" t="str">
        <f t="shared" ca="1" si="241"/>
        <v/>
      </c>
      <c r="D2185" s="192" t="str">
        <f t="shared" ca="1" si="242"/>
        <v/>
      </c>
      <c r="E2185" s="192" t="str">
        <f t="shared" ca="1" si="243"/>
        <v/>
      </c>
      <c r="F2185" s="193" t="str">
        <f t="shared" ca="1" si="244"/>
        <v/>
      </c>
      <c r="G2185" s="80" t="str">
        <f ca="1">IFERROR(IF(AND(ABS(SUMIFS(D$2:D2185,J$2:J2185,J2185)-SUMIFS(E$2:E2185,J$2:J2185,J2185)+VLOOKUP(J2185,Master!B$1:F$101,5,FALSE))&gt;1000,CD&lt;&gt;PD),"XXXXX",IFERROR(SUMIFS(D$2:D2185,J$2:J2185,J2185)-SUMIFS(E$2:E2185,J$2:J2185,J2185)+VLOOKUP(J2185,Master!B$1:F$101,5,FALSE),IF(H2185&gt;EOF,"","Balance"))),IF(H2185&gt;EOF,"","Balance"))</f>
        <v/>
      </c>
      <c r="H2185" s="265" t="str">
        <f ca="1">IFERROR(IF(COUNTIF(H$2:H2184,H2184)&gt;VLOOKUP(H2184,LC,2,FALSE),H2184+1,H2184),"")</f>
        <v/>
      </c>
      <c r="I2185" s="265" t="str">
        <f ca="1">IFERROR(VLOOKUP(H2185,IF(H2185=H2184,INDIRECT("JournalEntry!"&amp;JournalEntry!D$2214&amp;I2184+1&amp;JournalEntry!L$2214),INDIRECT("JournalEntry!"&amp;JournalEntry!C$2214)),2,FALSE),"")</f>
        <v/>
      </c>
      <c r="J2185" s="191" t="str">
        <f t="shared" ca="1" si="245"/>
        <v/>
      </c>
    </row>
    <row r="2186" spans="1:10">
      <c r="A2186" s="205" t="str">
        <f t="shared" ca="1" si="239"/>
        <v/>
      </c>
      <c r="B2186" s="203" t="str">
        <f t="shared" ca="1" si="240"/>
        <v/>
      </c>
      <c r="C2186" s="192" t="str">
        <f t="shared" ca="1" si="241"/>
        <v/>
      </c>
      <c r="D2186" s="192" t="str">
        <f t="shared" ca="1" si="242"/>
        <v/>
      </c>
      <c r="E2186" s="192" t="str">
        <f t="shared" ca="1" si="243"/>
        <v/>
      </c>
      <c r="F2186" s="193" t="str">
        <f t="shared" ca="1" si="244"/>
        <v/>
      </c>
      <c r="G2186" s="80" t="str">
        <f ca="1">IFERROR(IF(AND(ABS(SUMIFS(D$2:D2186,J$2:J2186,J2186)-SUMIFS(E$2:E2186,J$2:J2186,J2186)+VLOOKUP(J2186,Master!B$1:F$101,5,FALSE))&gt;1000,CD&lt;&gt;PD),"XXXXX",IFERROR(SUMIFS(D$2:D2186,J$2:J2186,J2186)-SUMIFS(E$2:E2186,J$2:J2186,J2186)+VLOOKUP(J2186,Master!B$1:F$101,5,FALSE),IF(H2186&gt;EOF,"","Balance"))),IF(H2186&gt;EOF,"","Balance"))</f>
        <v/>
      </c>
      <c r="H2186" s="265" t="str">
        <f ca="1">IFERROR(IF(COUNTIF(H$2:H2185,H2185)&gt;VLOOKUP(H2185,LC,2,FALSE),H2185+1,H2185),"")</f>
        <v/>
      </c>
      <c r="I2186" s="265" t="str">
        <f ca="1">IFERROR(VLOOKUP(H2186,IF(H2186=H2185,INDIRECT("JournalEntry!"&amp;JournalEntry!D$2214&amp;I2185+1&amp;JournalEntry!L$2214),INDIRECT("JournalEntry!"&amp;JournalEntry!C$2214)),2,FALSE),"")</f>
        <v/>
      </c>
      <c r="J2186" s="191" t="str">
        <f t="shared" ca="1" si="245"/>
        <v/>
      </c>
    </row>
    <row r="2187" spans="1:10">
      <c r="A2187" s="205" t="str">
        <f t="shared" ca="1" si="239"/>
        <v/>
      </c>
      <c r="B2187" s="203" t="str">
        <f t="shared" ca="1" si="240"/>
        <v/>
      </c>
      <c r="C2187" s="192" t="str">
        <f t="shared" ca="1" si="241"/>
        <v/>
      </c>
      <c r="D2187" s="192" t="str">
        <f t="shared" ca="1" si="242"/>
        <v/>
      </c>
      <c r="E2187" s="192" t="str">
        <f t="shared" ca="1" si="243"/>
        <v/>
      </c>
      <c r="F2187" s="193" t="str">
        <f t="shared" ca="1" si="244"/>
        <v/>
      </c>
      <c r="G2187" s="80" t="str">
        <f ca="1">IFERROR(IF(AND(ABS(SUMIFS(D$2:D2187,J$2:J2187,J2187)-SUMIFS(E$2:E2187,J$2:J2187,J2187)+VLOOKUP(J2187,Master!B$1:F$101,5,FALSE))&gt;1000,CD&lt;&gt;PD),"XXXXX",IFERROR(SUMIFS(D$2:D2187,J$2:J2187,J2187)-SUMIFS(E$2:E2187,J$2:J2187,J2187)+VLOOKUP(J2187,Master!B$1:F$101,5,FALSE),IF(H2187&gt;EOF,"","Balance"))),IF(H2187&gt;EOF,"","Balance"))</f>
        <v/>
      </c>
      <c r="H2187" s="265" t="str">
        <f ca="1">IFERROR(IF(COUNTIF(H$2:H2186,H2186)&gt;VLOOKUP(H2186,LC,2,FALSE),H2186+1,H2186),"")</f>
        <v/>
      </c>
      <c r="I2187" s="265" t="str">
        <f ca="1">IFERROR(VLOOKUP(H2187,IF(H2187=H2186,INDIRECT("JournalEntry!"&amp;JournalEntry!D$2214&amp;I2186+1&amp;JournalEntry!L$2214),INDIRECT("JournalEntry!"&amp;JournalEntry!C$2214)),2,FALSE),"")</f>
        <v/>
      </c>
      <c r="J2187" s="191" t="str">
        <f t="shared" ca="1" si="245"/>
        <v/>
      </c>
    </row>
    <row r="2188" spans="1:10">
      <c r="A2188" s="205" t="str">
        <f t="shared" ca="1" si="239"/>
        <v/>
      </c>
      <c r="B2188" s="203" t="str">
        <f t="shared" ca="1" si="240"/>
        <v/>
      </c>
      <c r="C2188" s="192" t="str">
        <f t="shared" ca="1" si="241"/>
        <v/>
      </c>
      <c r="D2188" s="192" t="str">
        <f t="shared" ca="1" si="242"/>
        <v/>
      </c>
      <c r="E2188" s="192" t="str">
        <f t="shared" ca="1" si="243"/>
        <v/>
      </c>
      <c r="F2188" s="193" t="str">
        <f t="shared" ca="1" si="244"/>
        <v/>
      </c>
      <c r="G2188" s="80" t="str">
        <f ca="1">IFERROR(IF(AND(ABS(SUMIFS(D$2:D2188,J$2:J2188,J2188)-SUMIFS(E$2:E2188,J$2:J2188,J2188)+VLOOKUP(J2188,Master!B$1:F$101,5,FALSE))&gt;1000,CD&lt;&gt;PD),"XXXXX",IFERROR(SUMIFS(D$2:D2188,J$2:J2188,J2188)-SUMIFS(E$2:E2188,J$2:J2188,J2188)+VLOOKUP(J2188,Master!B$1:F$101,5,FALSE),IF(H2188&gt;EOF,"","Balance"))),IF(H2188&gt;EOF,"","Balance"))</f>
        <v/>
      </c>
      <c r="H2188" s="265" t="str">
        <f ca="1">IFERROR(IF(COUNTIF(H$2:H2187,H2187)&gt;VLOOKUP(H2187,LC,2,FALSE),H2187+1,H2187),"")</f>
        <v/>
      </c>
      <c r="I2188" s="265" t="str">
        <f ca="1">IFERROR(VLOOKUP(H2188,IF(H2188=H2187,INDIRECT("JournalEntry!"&amp;JournalEntry!D$2214&amp;I2187+1&amp;JournalEntry!L$2214),INDIRECT("JournalEntry!"&amp;JournalEntry!C$2214)),2,FALSE),"")</f>
        <v/>
      </c>
      <c r="J2188" s="191" t="str">
        <f t="shared" ca="1" si="245"/>
        <v/>
      </c>
    </row>
    <row r="2189" spans="1:10">
      <c r="A2189" s="205" t="str">
        <f t="shared" ca="1" si="239"/>
        <v/>
      </c>
      <c r="B2189" s="203" t="str">
        <f t="shared" ca="1" si="240"/>
        <v/>
      </c>
      <c r="C2189" s="192" t="str">
        <f t="shared" ca="1" si="241"/>
        <v/>
      </c>
      <c r="D2189" s="192" t="str">
        <f t="shared" ca="1" si="242"/>
        <v/>
      </c>
      <c r="E2189" s="192" t="str">
        <f t="shared" ca="1" si="243"/>
        <v/>
      </c>
      <c r="F2189" s="193" t="str">
        <f t="shared" ca="1" si="244"/>
        <v/>
      </c>
      <c r="G2189" s="80" t="str">
        <f ca="1">IFERROR(IF(AND(ABS(SUMIFS(D$2:D2189,J$2:J2189,J2189)-SUMIFS(E$2:E2189,J$2:J2189,J2189)+VLOOKUP(J2189,Master!B$1:F$101,5,FALSE))&gt;1000,CD&lt;&gt;PD),"XXXXX",IFERROR(SUMIFS(D$2:D2189,J$2:J2189,J2189)-SUMIFS(E$2:E2189,J$2:J2189,J2189)+VLOOKUP(J2189,Master!B$1:F$101,5,FALSE),IF(H2189&gt;EOF,"","Balance"))),IF(H2189&gt;EOF,"","Balance"))</f>
        <v/>
      </c>
      <c r="H2189" s="265" t="str">
        <f ca="1">IFERROR(IF(COUNTIF(H$2:H2188,H2188)&gt;VLOOKUP(H2188,LC,2,FALSE),H2188+1,H2188),"")</f>
        <v/>
      </c>
      <c r="I2189" s="265" t="str">
        <f ca="1">IFERROR(VLOOKUP(H2189,IF(H2189=H2188,INDIRECT("JournalEntry!"&amp;JournalEntry!D$2214&amp;I2188+1&amp;JournalEntry!L$2214),INDIRECT("JournalEntry!"&amp;JournalEntry!C$2214)),2,FALSE),"")</f>
        <v/>
      </c>
      <c r="J2189" s="191" t="str">
        <f t="shared" ca="1" si="245"/>
        <v/>
      </c>
    </row>
    <row r="2190" spans="1:10">
      <c r="A2190" s="205" t="str">
        <f t="shared" ca="1" si="239"/>
        <v/>
      </c>
      <c r="B2190" s="203" t="str">
        <f t="shared" ca="1" si="240"/>
        <v/>
      </c>
      <c r="C2190" s="192" t="str">
        <f t="shared" ca="1" si="241"/>
        <v/>
      </c>
      <c r="D2190" s="192" t="str">
        <f t="shared" ca="1" si="242"/>
        <v/>
      </c>
      <c r="E2190" s="192" t="str">
        <f t="shared" ca="1" si="243"/>
        <v/>
      </c>
      <c r="F2190" s="193" t="str">
        <f t="shared" ca="1" si="244"/>
        <v/>
      </c>
      <c r="G2190" s="80" t="str">
        <f ca="1">IFERROR(IF(AND(ABS(SUMIFS(D$2:D2190,J$2:J2190,J2190)-SUMIFS(E$2:E2190,J$2:J2190,J2190)+VLOOKUP(J2190,Master!B$1:F$101,5,FALSE))&gt;1000,CD&lt;&gt;PD),"XXXXX",IFERROR(SUMIFS(D$2:D2190,J$2:J2190,J2190)-SUMIFS(E$2:E2190,J$2:J2190,J2190)+VLOOKUP(J2190,Master!B$1:F$101,5,FALSE),IF(H2190&gt;EOF,"","Balance"))),IF(H2190&gt;EOF,"","Balance"))</f>
        <v/>
      </c>
      <c r="H2190" s="265" t="str">
        <f ca="1">IFERROR(IF(COUNTIF(H$2:H2189,H2189)&gt;VLOOKUP(H2189,LC,2,FALSE),H2189+1,H2189),"")</f>
        <v/>
      </c>
      <c r="I2190" s="265" t="str">
        <f ca="1">IFERROR(VLOOKUP(H2190,IF(H2190=H2189,INDIRECT("JournalEntry!"&amp;JournalEntry!D$2214&amp;I2189+1&amp;JournalEntry!L$2214),INDIRECT("JournalEntry!"&amp;JournalEntry!C$2214)),2,FALSE),"")</f>
        <v/>
      </c>
      <c r="J2190" s="191" t="str">
        <f t="shared" ca="1" si="245"/>
        <v/>
      </c>
    </row>
    <row r="2191" spans="1:10">
      <c r="A2191" s="205" t="str">
        <f t="shared" ca="1" si="239"/>
        <v/>
      </c>
      <c r="B2191" s="203" t="str">
        <f t="shared" ca="1" si="240"/>
        <v/>
      </c>
      <c r="C2191" s="192" t="str">
        <f t="shared" ca="1" si="241"/>
        <v/>
      </c>
      <c r="D2191" s="192" t="str">
        <f t="shared" ca="1" si="242"/>
        <v/>
      </c>
      <c r="E2191" s="192" t="str">
        <f t="shared" ca="1" si="243"/>
        <v/>
      </c>
      <c r="F2191" s="193" t="str">
        <f t="shared" ca="1" si="244"/>
        <v/>
      </c>
      <c r="G2191" s="80" t="str">
        <f ca="1">IFERROR(IF(AND(ABS(SUMIFS(D$2:D2191,J$2:J2191,J2191)-SUMIFS(E$2:E2191,J$2:J2191,J2191)+VLOOKUP(J2191,Master!B$1:F$101,5,FALSE))&gt;1000,CD&lt;&gt;PD),"XXXXX",IFERROR(SUMIFS(D$2:D2191,J$2:J2191,J2191)-SUMIFS(E$2:E2191,J$2:J2191,J2191)+VLOOKUP(J2191,Master!B$1:F$101,5,FALSE),IF(H2191&gt;EOF,"","Balance"))),IF(H2191&gt;EOF,"","Balance"))</f>
        <v/>
      </c>
      <c r="H2191" s="265" t="str">
        <f ca="1">IFERROR(IF(COUNTIF(H$2:H2190,H2190)&gt;VLOOKUP(H2190,LC,2,FALSE),H2190+1,H2190),"")</f>
        <v/>
      </c>
      <c r="I2191" s="265" t="str">
        <f ca="1">IFERROR(VLOOKUP(H2191,IF(H2191=H2190,INDIRECT("JournalEntry!"&amp;JournalEntry!D$2214&amp;I2190+1&amp;JournalEntry!L$2214),INDIRECT("JournalEntry!"&amp;JournalEntry!C$2214)),2,FALSE),"")</f>
        <v/>
      </c>
      <c r="J2191" s="191" t="str">
        <f t="shared" ca="1" si="245"/>
        <v/>
      </c>
    </row>
    <row r="2192" spans="1:10">
      <c r="A2192" s="205" t="str">
        <f t="shared" ca="1" si="239"/>
        <v/>
      </c>
      <c r="B2192" s="203" t="str">
        <f t="shared" ca="1" si="240"/>
        <v/>
      </c>
      <c r="C2192" s="192" t="str">
        <f t="shared" ca="1" si="241"/>
        <v/>
      </c>
      <c r="D2192" s="192" t="str">
        <f t="shared" ca="1" si="242"/>
        <v/>
      </c>
      <c r="E2192" s="192" t="str">
        <f t="shared" ca="1" si="243"/>
        <v/>
      </c>
      <c r="F2192" s="193" t="str">
        <f t="shared" ca="1" si="244"/>
        <v/>
      </c>
      <c r="G2192" s="80" t="str">
        <f ca="1">IFERROR(IF(AND(ABS(SUMIFS(D$2:D2192,J$2:J2192,J2192)-SUMIFS(E$2:E2192,J$2:J2192,J2192)+VLOOKUP(J2192,Master!B$1:F$101,5,FALSE))&gt;1000,CD&lt;&gt;PD),"XXXXX",IFERROR(SUMIFS(D$2:D2192,J$2:J2192,J2192)-SUMIFS(E$2:E2192,J$2:J2192,J2192)+VLOOKUP(J2192,Master!B$1:F$101,5,FALSE),IF(H2192&gt;EOF,"","Balance"))),IF(H2192&gt;EOF,"","Balance"))</f>
        <v/>
      </c>
      <c r="H2192" s="265" t="str">
        <f ca="1">IFERROR(IF(COUNTIF(H$2:H2191,H2191)&gt;VLOOKUP(H2191,LC,2,FALSE),H2191+1,H2191),"")</f>
        <v/>
      </c>
      <c r="I2192" s="265" t="str">
        <f ca="1">IFERROR(VLOOKUP(H2192,IF(H2192=H2191,INDIRECT("JournalEntry!"&amp;JournalEntry!D$2214&amp;I2191+1&amp;JournalEntry!L$2214),INDIRECT("JournalEntry!"&amp;JournalEntry!C$2214)),2,FALSE),"")</f>
        <v/>
      </c>
      <c r="J2192" s="191" t="str">
        <f t="shared" ca="1" si="245"/>
        <v/>
      </c>
    </row>
    <row r="2193" spans="1:10">
      <c r="A2193" s="205" t="str">
        <f t="shared" ca="1" si="239"/>
        <v/>
      </c>
      <c r="B2193" s="203" t="str">
        <f t="shared" ca="1" si="240"/>
        <v/>
      </c>
      <c r="C2193" s="192" t="str">
        <f t="shared" ca="1" si="241"/>
        <v/>
      </c>
      <c r="D2193" s="192" t="str">
        <f t="shared" ca="1" si="242"/>
        <v/>
      </c>
      <c r="E2193" s="192" t="str">
        <f t="shared" ca="1" si="243"/>
        <v/>
      </c>
      <c r="F2193" s="193" t="str">
        <f t="shared" ca="1" si="244"/>
        <v/>
      </c>
      <c r="G2193" s="80" t="str">
        <f ca="1">IFERROR(IF(AND(ABS(SUMIFS(D$2:D2193,J$2:J2193,J2193)-SUMIFS(E$2:E2193,J$2:J2193,J2193)+VLOOKUP(J2193,Master!B$1:F$101,5,FALSE))&gt;1000,CD&lt;&gt;PD),"XXXXX",IFERROR(SUMIFS(D$2:D2193,J$2:J2193,J2193)-SUMIFS(E$2:E2193,J$2:J2193,J2193)+VLOOKUP(J2193,Master!B$1:F$101,5,FALSE),IF(H2193&gt;EOF,"","Balance"))),IF(H2193&gt;EOF,"","Balance"))</f>
        <v/>
      </c>
      <c r="H2193" s="265" t="str">
        <f ca="1">IFERROR(IF(COUNTIF(H$2:H2192,H2192)&gt;VLOOKUP(H2192,LC,2,FALSE),H2192+1,H2192),"")</f>
        <v/>
      </c>
      <c r="I2193" s="265" t="str">
        <f ca="1">IFERROR(VLOOKUP(H2193,IF(H2193=H2192,INDIRECT("JournalEntry!"&amp;JournalEntry!D$2214&amp;I2192+1&amp;JournalEntry!L$2214),INDIRECT("JournalEntry!"&amp;JournalEntry!C$2214)),2,FALSE),"")</f>
        <v/>
      </c>
      <c r="J2193" s="191" t="str">
        <f t="shared" ca="1" si="245"/>
        <v/>
      </c>
    </row>
    <row r="2194" spans="1:10">
      <c r="A2194" s="205" t="str">
        <f t="shared" ca="1" si="239"/>
        <v/>
      </c>
      <c r="B2194" s="203" t="str">
        <f t="shared" ca="1" si="240"/>
        <v/>
      </c>
      <c r="C2194" s="192" t="str">
        <f t="shared" ca="1" si="241"/>
        <v/>
      </c>
      <c r="D2194" s="192" t="str">
        <f t="shared" ca="1" si="242"/>
        <v/>
      </c>
      <c r="E2194" s="192" t="str">
        <f t="shared" ca="1" si="243"/>
        <v/>
      </c>
      <c r="F2194" s="193" t="str">
        <f t="shared" ca="1" si="244"/>
        <v/>
      </c>
      <c r="G2194" s="80" t="str">
        <f ca="1">IFERROR(IF(AND(ABS(SUMIFS(D$2:D2194,J$2:J2194,J2194)-SUMIFS(E$2:E2194,J$2:J2194,J2194)+VLOOKUP(J2194,Master!B$1:F$101,5,FALSE))&gt;1000,CD&lt;&gt;PD),"XXXXX",IFERROR(SUMIFS(D$2:D2194,J$2:J2194,J2194)-SUMIFS(E$2:E2194,J$2:J2194,J2194)+VLOOKUP(J2194,Master!B$1:F$101,5,FALSE),IF(H2194&gt;EOF,"","Balance"))),IF(H2194&gt;EOF,"","Balance"))</f>
        <v/>
      </c>
      <c r="H2194" s="265" t="str">
        <f ca="1">IFERROR(IF(COUNTIF(H$2:H2193,H2193)&gt;VLOOKUP(H2193,LC,2,FALSE),H2193+1,H2193),"")</f>
        <v/>
      </c>
      <c r="I2194" s="265" t="str">
        <f ca="1">IFERROR(VLOOKUP(H2194,IF(H2194=H2193,INDIRECT("JournalEntry!"&amp;JournalEntry!D$2214&amp;I2193+1&amp;JournalEntry!L$2214),INDIRECT("JournalEntry!"&amp;JournalEntry!C$2214)),2,FALSE),"")</f>
        <v/>
      </c>
      <c r="J2194" s="191" t="str">
        <f t="shared" ca="1" si="245"/>
        <v/>
      </c>
    </row>
    <row r="2195" spans="1:10">
      <c r="A2195" s="205" t="str">
        <f t="shared" ca="1" si="239"/>
        <v/>
      </c>
      <c r="B2195" s="203" t="str">
        <f t="shared" ca="1" si="240"/>
        <v/>
      </c>
      <c r="C2195" s="192" t="str">
        <f t="shared" ca="1" si="241"/>
        <v/>
      </c>
      <c r="D2195" s="192" t="str">
        <f t="shared" ca="1" si="242"/>
        <v/>
      </c>
      <c r="E2195" s="192" t="str">
        <f t="shared" ca="1" si="243"/>
        <v/>
      </c>
      <c r="F2195" s="193" t="str">
        <f t="shared" ca="1" si="244"/>
        <v/>
      </c>
      <c r="G2195" s="80" t="str">
        <f ca="1">IFERROR(IF(AND(ABS(SUMIFS(D$2:D2195,J$2:J2195,J2195)-SUMIFS(E$2:E2195,J$2:J2195,J2195)+VLOOKUP(J2195,Master!B$1:F$101,5,FALSE))&gt;1000,CD&lt;&gt;PD),"XXXXX",IFERROR(SUMIFS(D$2:D2195,J$2:J2195,J2195)-SUMIFS(E$2:E2195,J$2:J2195,J2195)+VLOOKUP(J2195,Master!B$1:F$101,5,FALSE),IF(H2195&gt;EOF,"","Balance"))),IF(H2195&gt;EOF,"","Balance"))</f>
        <v/>
      </c>
      <c r="H2195" s="265" t="str">
        <f ca="1">IFERROR(IF(COUNTIF(H$2:H2194,H2194)&gt;VLOOKUP(H2194,LC,2,FALSE),H2194+1,H2194),"")</f>
        <v/>
      </c>
      <c r="I2195" s="265" t="str">
        <f ca="1">IFERROR(VLOOKUP(H2195,IF(H2195=H2194,INDIRECT("JournalEntry!"&amp;JournalEntry!D$2214&amp;I2194+1&amp;JournalEntry!L$2214),INDIRECT("JournalEntry!"&amp;JournalEntry!C$2214)),2,FALSE),"")</f>
        <v/>
      </c>
      <c r="J2195" s="191" t="str">
        <f t="shared" ca="1" si="245"/>
        <v/>
      </c>
    </row>
    <row r="2196" spans="1:10">
      <c r="A2196" s="205" t="str">
        <f t="shared" ca="1" si="239"/>
        <v/>
      </c>
      <c r="B2196" s="203" t="str">
        <f t="shared" ca="1" si="240"/>
        <v/>
      </c>
      <c r="C2196" s="192" t="str">
        <f t="shared" ca="1" si="241"/>
        <v/>
      </c>
      <c r="D2196" s="192" t="str">
        <f t="shared" ca="1" si="242"/>
        <v/>
      </c>
      <c r="E2196" s="192" t="str">
        <f t="shared" ca="1" si="243"/>
        <v/>
      </c>
      <c r="F2196" s="193" t="str">
        <f t="shared" ca="1" si="244"/>
        <v/>
      </c>
      <c r="G2196" s="80" t="str">
        <f ca="1">IFERROR(IF(AND(ABS(SUMIFS(D$2:D2196,J$2:J2196,J2196)-SUMIFS(E$2:E2196,J$2:J2196,J2196)+VLOOKUP(J2196,Master!B$1:F$101,5,FALSE))&gt;1000,CD&lt;&gt;PD),"XXXXX",IFERROR(SUMIFS(D$2:D2196,J$2:J2196,J2196)-SUMIFS(E$2:E2196,J$2:J2196,J2196)+VLOOKUP(J2196,Master!B$1:F$101,5,FALSE),IF(H2196&gt;EOF,"","Balance"))),IF(H2196&gt;EOF,"","Balance"))</f>
        <v/>
      </c>
      <c r="H2196" s="265" t="str">
        <f ca="1">IFERROR(IF(COUNTIF(H$2:H2195,H2195)&gt;VLOOKUP(H2195,LC,2,FALSE),H2195+1,H2195),"")</f>
        <v/>
      </c>
      <c r="I2196" s="265" t="str">
        <f ca="1">IFERROR(VLOOKUP(H2196,IF(H2196=H2195,INDIRECT("JournalEntry!"&amp;JournalEntry!D$2214&amp;I2195+1&amp;JournalEntry!L$2214),INDIRECT("JournalEntry!"&amp;JournalEntry!C$2214)),2,FALSE),"")</f>
        <v/>
      </c>
      <c r="J2196" s="191" t="str">
        <f t="shared" ca="1" si="245"/>
        <v/>
      </c>
    </row>
    <row r="2197" spans="1:10">
      <c r="A2197" s="205" t="str">
        <f t="shared" ca="1" si="239"/>
        <v/>
      </c>
      <c r="B2197" s="203" t="str">
        <f t="shared" ca="1" si="240"/>
        <v/>
      </c>
      <c r="C2197" s="192" t="str">
        <f t="shared" ca="1" si="241"/>
        <v/>
      </c>
      <c r="D2197" s="192" t="str">
        <f t="shared" ca="1" si="242"/>
        <v/>
      </c>
      <c r="E2197" s="192" t="str">
        <f t="shared" ca="1" si="243"/>
        <v/>
      </c>
      <c r="F2197" s="193" t="str">
        <f t="shared" ca="1" si="244"/>
        <v/>
      </c>
      <c r="G2197" s="80" t="str">
        <f ca="1">IFERROR(IF(AND(ABS(SUMIFS(D$2:D2197,J$2:J2197,J2197)-SUMIFS(E$2:E2197,J$2:J2197,J2197)+VLOOKUP(J2197,Master!B$1:F$101,5,FALSE))&gt;1000,CD&lt;&gt;PD),"XXXXX",IFERROR(SUMIFS(D$2:D2197,J$2:J2197,J2197)-SUMIFS(E$2:E2197,J$2:J2197,J2197)+VLOOKUP(J2197,Master!B$1:F$101,5,FALSE),IF(H2197&gt;EOF,"","Balance"))),IF(H2197&gt;EOF,"","Balance"))</f>
        <v/>
      </c>
      <c r="H2197" s="265" t="str">
        <f ca="1">IFERROR(IF(COUNTIF(H$2:H2196,H2196)&gt;VLOOKUP(H2196,LC,2,FALSE),H2196+1,H2196),"")</f>
        <v/>
      </c>
      <c r="I2197" s="265" t="str">
        <f ca="1">IFERROR(VLOOKUP(H2197,IF(H2197=H2196,INDIRECT("JournalEntry!"&amp;JournalEntry!D$2214&amp;I2196+1&amp;JournalEntry!L$2214),INDIRECT("JournalEntry!"&amp;JournalEntry!C$2214)),2,FALSE),"")</f>
        <v/>
      </c>
      <c r="J2197" s="191" t="str">
        <f t="shared" ca="1" si="245"/>
        <v/>
      </c>
    </row>
    <row r="2198" spans="1:10">
      <c r="A2198" s="205" t="str">
        <f t="shared" ca="1" si="239"/>
        <v/>
      </c>
      <c r="B2198" s="203" t="str">
        <f t="shared" ca="1" si="240"/>
        <v/>
      </c>
      <c r="C2198" s="192" t="str">
        <f t="shared" ca="1" si="241"/>
        <v/>
      </c>
      <c r="D2198" s="192" t="str">
        <f t="shared" ca="1" si="242"/>
        <v/>
      </c>
      <c r="E2198" s="192" t="str">
        <f t="shared" ca="1" si="243"/>
        <v/>
      </c>
      <c r="F2198" s="193" t="str">
        <f t="shared" ca="1" si="244"/>
        <v/>
      </c>
      <c r="G2198" s="80" t="str">
        <f ca="1">IFERROR(IF(AND(ABS(SUMIFS(D$2:D2198,J$2:J2198,J2198)-SUMIFS(E$2:E2198,J$2:J2198,J2198)+VLOOKUP(J2198,Master!B$1:F$101,5,FALSE))&gt;1000,CD&lt;&gt;PD),"XXXXX",IFERROR(SUMIFS(D$2:D2198,J$2:J2198,J2198)-SUMIFS(E$2:E2198,J$2:J2198,J2198)+VLOOKUP(J2198,Master!B$1:F$101,5,FALSE),IF(H2198&gt;EOF,"","Balance"))),IF(H2198&gt;EOF,"","Balance"))</f>
        <v/>
      </c>
      <c r="H2198" s="265" t="str">
        <f ca="1">IFERROR(IF(COUNTIF(H$2:H2197,H2197)&gt;VLOOKUP(H2197,LC,2,FALSE),H2197+1,H2197),"")</f>
        <v/>
      </c>
      <c r="I2198" s="265" t="str">
        <f ca="1">IFERROR(VLOOKUP(H2198,IF(H2198=H2197,INDIRECT("JournalEntry!"&amp;JournalEntry!D$2214&amp;I2197+1&amp;JournalEntry!L$2214),INDIRECT("JournalEntry!"&amp;JournalEntry!C$2214)),2,FALSE),"")</f>
        <v/>
      </c>
      <c r="J2198" s="191" t="str">
        <f t="shared" ca="1" si="245"/>
        <v/>
      </c>
    </row>
    <row r="2199" spans="1:10">
      <c r="A2199" s="205" t="str">
        <f t="shared" ca="1" si="239"/>
        <v/>
      </c>
      <c r="B2199" s="203" t="str">
        <f t="shared" ca="1" si="240"/>
        <v/>
      </c>
      <c r="C2199" s="192" t="str">
        <f t="shared" ca="1" si="241"/>
        <v/>
      </c>
      <c r="D2199" s="192" t="str">
        <f t="shared" ca="1" si="242"/>
        <v/>
      </c>
      <c r="E2199" s="192" t="str">
        <f t="shared" ca="1" si="243"/>
        <v/>
      </c>
      <c r="F2199" s="193" t="str">
        <f t="shared" ca="1" si="244"/>
        <v/>
      </c>
      <c r="G2199" s="80" t="str">
        <f ca="1">IFERROR(IF(AND(ABS(SUMIFS(D$2:D2199,J$2:J2199,J2199)-SUMIFS(E$2:E2199,J$2:J2199,J2199)+VLOOKUP(J2199,Master!B$1:F$101,5,FALSE))&gt;1000,CD&lt;&gt;PD),"XXXXX",IFERROR(SUMIFS(D$2:D2199,J$2:J2199,J2199)-SUMIFS(E$2:E2199,J$2:J2199,J2199)+VLOOKUP(J2199,Master!B$1:F$101,5,FALSE),IF(H2199&gt;EOF,"","Balance"))),IF(H2199&gt;EOF,"","Balance"))</f>
        <v/>
      </c>
      <c r="H2199" s="265" t="str">
        <f ca="1">IFERROR(IF(COUNTIF(H$2:H2198,H2198)&gt;VLOOKUP(H2198,LC,2,FALSE),H2198+1,H2198),"")</f>
        <v/>
      </c>
      <c r="I2199" s="265" t="str">
        <f ca="1">IFERROR(VLOOKUP(H2199,IF(H2199=H2198,INDIRECT("JournalEntry!"&amp;JournalEntry!D$2214&amp;I2198+1&amp;JournalEntry!L$2214),INDIRECT("JournalEntry!"&amp;JournalEntry!C$2214)),2,FALSE),"")</f>
        <v/>
      </c>
      <c r="J2199" s="191" t="str">
        <f t="shared" ca="1" si="245"/>
        <v/>
      </c>
    </row>
    <row r="2200" spans="1:10">
      <c r="A2200" s="205" t="str">
        <f t="shared" ca="1" si="239"/>
        <v/>
      </c>
      <c r="B2200" s="203" t="str">
        <f t="shared" ca="1" si="240"/>
        <v/>
      </c>
      <c r="C2200" s="192" t="str">
        <f t="shared" ca="1" si="241"/>
        <v/>
      </c>
      <c r="D2200" s="192" t="str">
        <f t="shared" ca="1" si="242"/>
        <v/>
      </c>
      <c r="E2200" s="192" t="str">
        <f t="shared" ca="1" si="243"/>
        <v/>
      </c>
      <c r="F2200" s="193" t="str">
        <f t="shared" ca="1" si="244"/>
        <v/>
      </c>
      <c r="G2200" s="80" t="str">
        <f ca="1">IFERROR(IF(AND(ABS(SUMIFS(D$2:D2200,J$2:J2200,J2200)-SUMIFS(E$2:E2200,J$2:J2200,J2200)+VLOOKUP(J2200,Master!B$1:F$101,5,FALSE))&gt;1000,CD&lt;&gt;PD),"XXXXX",IFERROR(SUMIFS(D$2:D2200,J$2:J2200,J2200)-SUMIFS(E$2:E2200,J$2:J2200,J2200)+VLOOKUP(J2200,Master!B$1:F$101,5,FALSE),IF(H2200&gt;EOF,"","Balance"))),IF(H2200&gt;EOF,"","Balance"))</f>
        <v/>
      </c>
      <c r="H2200" s="265" t="str">
        <f ca="1">IFERROR(IF(COUNTIF(H$2:H2199,H2199)&gt;VLOOKUP(H2199,LC,2,FALSE),H2199+1,H2199),"")</f>
        <v/>
      </c>
      <c r="I2200" s="265" t="str">
        <f ca="1">IFERROR(VLOOKUP(H2200,IF(H2200=H2199,INDIRECT("JournalEntry!"&amp;JournalEntry!D$2214&amp;I2199+1&amp;JournalEntry!L$2214),INDIRECT("JournalEntry!"&amp;JournalEntry!C$2214)),2,FALSE),"")</f>
        <v/>
      </c>
      <c r="J2200" s="191" t="str">
        <f t="shared" ca="1" si="245"/>
        <v/>
      </c>
    </row>
    <row r="2201" spans="1:10">
      <c r="A2201" s="205" t="str">
        <f t="shared" ref="A2201:A2264" ca="1" si="246">IFERROR(INDIRECT("JournalEntry!a"&amp;I2201),IF(H2201&gt;EOF,"","JNL No"))</f>
        <v/>
      </c>
      <c r="B2201" s="203" t="str">
        <f t="shared" ref="B2201:B2264" ca="1" si="247">IFERROR(INDIRECT("JournalEntry!j"&amp;I2201),IF(H2201&gt;EOF,"","Date"))</f>
        <v/>
      </c>
      <c r="C2201" s="192" t="str">
        <f t="shared" ref="C2201:C2264" ca="1" si="248">IFERROR(INDIRECT("JournalEntry!k"&amp;I2201),IF(H2201&gt;EOF,"","Particulars of "&amp; VLOOKUP(H2201+1,LR,3,FALSE)))</f>
        <v/>
      </c>
      <c r="D2201" s="192" t="str">
        <f t="shared" ref="D2201:D2264" ca="1" si="249">IFERROR(INDIRECT("JournalEntry!d"&amp;I2201),IF(H2201&gt;EOF,"","Dr"))</f>
        <v/>
      </c>
      <c r="E2201" s="192" t="str">
        <f t="shared" ref="E2201:E2264" ca="1" si="250">IFERROR(INDIRECT("JournalEntry!e"&amp;I2201),IF(H2201&gt;EOF,"","Cr"))</f>
        <v/>
      </c>
      <c r="F2201" s="193" t="str">
        <f t="shared" ref="F2201:F2264" ca="1" si="251">IFERROR(INDIRECT("JournalEntry!f"&amp;I2201),IF(H2201&gt;EOF,"","Narration"))</f>
        <v/>
      </c>
      <c r="G2201" s="80" t="str">
        <f ca="1">IFERROR(IF(AND(ABS(SUMIFS(D$2:D2201,J$2:J2201,J2201)-SUMIFS(E$2:E2201,J$2:J2201,J2201)+VLOOKUP(J2201,Master!B$1:F$101,5,FALSE))&gt;1000,CD&lt;&gt;PD),"XXXXX",IFERROR(SUMIFS(D$2:D2201,J$2:J2201,J2201)-SUMIFS(E$2:E2201,J$2:J2201,J2201)+VLOOKUP(J2201,Master!B$1:F$101,5,FALSE),IF(H2201&gt;EOF,"","Balance"))),IF(H2201&gt;EOF,"","Balance"))</f>
        <v/>
      </c>
      <c r="H2201" s="265" t="str">
        <f ca="1">IFERROR(IF(COUNTIF(H$2:H2200,H2200)&gt;VLOOKUP(H2200,LC,2,FALSE),H2200+1,H2200),"")</f>
        <v/>
      </c>
      <c r="I2201" s="265" t="str">
        <f ca="1">IFERROR(VLOOKUP(H2201,IF(H2201=H2200,INDIRECT("JournalEntry!"&amp;JournalEntry!D$2214&amp;I2200+1&amp;JournalEntry!L$2214),INDIRECT("JournalEntry!"&amp;JournalEntry!C$2214)),2,FALSE),"")</f>
        <v/>
      </c>
      <c r="J2201" s="191" t="str">
        <f t="shared" ca="1" si="245"/>
        <v/>
      </c>
    </row>
    <row r="2202" spans="1:10">
      <c r="A2202" s="205" t="str">
        <f t="shared" ca="1" si="246"/>
        <v/>
      </c>
      <c r="B2202" s="203" t="str">
        <f t="shared" ca="1" si="247"/>
        <v/>
      </c>
      <c r="C2202" s="192" t="str">
        <f t="shared" ca="1" si="248"/>
        <v/>
      </c>
      <c r="D2202" s="192" t="str">
        <f t="shared" ca="1" si="249"/>
        <v/>
      </c>
      <c r="E2202" s="192" t="str">
        <f t="shared" ca="1" si="250"/>
        <v/>
      </c>
      <c r="F2202" s="193" t="str">
        <f t="shared" ca="1" si="251"/>
        <v/>
      </c>
      <c r="G2202" s="80" t="str">
        <f ca="1">IFERROR(IF(AND(ABS(SUMIFS(D$2:D2202,J$2:J2202,J2202)-SUMIFS(E$2:E2202,J$2:J2202,J2202)+VLOOKUP(J2202,Master!B$1:F$101,5,FALSE))&gt;1000,CD&lt;&gt;PD),"XXXXX",IFERROR(SUMIFS(D$2:D2202,J$2:J2202,J2202)-SUMIFS(E$2:E2202,J$2:J2202,J2202)+VLOOKUP(J2202,Master!B$1:F$101,5,FALSE),IF(H2202&gt;EOF,"","Balance"))),IF(H2202&gt;EOF,"","Balance"))</f>
        <v/>
      </c>
      <c r="H2202" s="265" t="str">
        <f ca="1">IFERROR(IF(COUNTIF(H$2:H2201,H2201)&gt;VLOOKUP(H2201,LC,2,FALSE),H2201+1,H2201),"")</f>
        <v/>
      </c>
      <c r="I2202" s="265" t="str">
        <f ca="1">IFERROR(VLOOKUP(H2202,IF(H2202=H2201,INDIRECT("JournalEntry!"&amp;JournalEntry!D$2214&amp;I2201+1&amp;JournalEntry!L$2214),INDIRECT("JournalEntry!"&amp;JournalEntry!C$2214)),2,FALSE),"")</f>
        <v/>
      </c>
      <c r="J2202" s="191" t="str">
        <f t="shared" ca="1" si="245"/>
        <v/>
      </c>
    </row>
    <row r="2203" spans="1:10">
      <c r="A2203" s="205" t="str">
        <f t="shared" ca="1" si="246"/>
        <v/>
      </c>
      <c r="B2203" s="203" t="str">
        <f t="shared" ca="1" si="247"/>
        <v/>
      </c>
      <c r="C2203" s="192" t="str">
        <f t="shared" ca="1" si="248"/>
        <v/>
      </c>
      <c r="D2203" s="192" t="str">
        <f t="shared" ca="1" si="249"/>
        <v/>
      </c>
      <c r="E2203" s="192" t="str">
        <f t="shared" ca="1" si="250"/>
        <v/>
      </c>
      <c r="F2203" s="193" t="str">
        <f t="shared" ca="1" si="251"/>
        <v/>
      </c>
      <c r="G2203" s="80" t="str">
        <f ca="1">IFERROR(IF(AND(ABS(SUMIFS(D$2:D2203,J$2:J2203,J2203)-SUMIFS(E$2:E2203,J$2:J2203,J2203)+VLOOKUP(J2203,Master!B$1:F$101,5,FALSE))&gt;1000,CD&lt;&gt;PD),"XXXXX",IFERROR(SUMIFS(D$2:D2203,J$2:J2203,J2203)-SUMIFS(E$2:E2203,J$2:J2203,J2203)+VLOOKUP(J2203,Master!B$1:F$101,5,FALSE),IF(H2203&gt;EOF,"","Balance"))),IF(H2203&gt;EOF,"","Balance"))</f>
        <v/>
      </c>
      <c r="H2203" s="265" t="str">
        <f ca="1">IFERROR(IF(COUNTIF(H$2:H2202,H2202)&gt;VLOOKUP(H2202,LC,2,FALSE),H2202+1,H2202),"")</f>
        <v/>
      </c>
      <c r="I2203" s="265" t="str">
        <f ca="1">IFERROR(VLOOKUP(H2203,IF(H2203=H2202,INDIRECT("JournalEntry!"&amp;JournalEntry!D$2214&amp;I2202+1&amp;JournalEntry!L$2214),INDIRECT("JournalEntry!"&amp;JournalEntry!C$2214)),2,FALSE),"")</f>
        <v/>
      </c>
      <c r="J2203" s="191" t="str">
        <f t="shared" ca="1" si="245"/>
        <v/>
      </c>
    </row>
    <row r="2204" spans="1:10">
      <c r="A2204" s="205" t="str">
        <f t="shared" ca="1" si="246"/>
        <v/>
      </c>
      <c r="B2204" s="203" t="str">
        <f t="shared" ca="1" si="247"/>
        <v/>
      </c>
      <c r="C2204" s="192" t="str">
        <f t="shared" ca="1" si="248"/>
        <v/>
      </c>
      <c r="D2204" s="192" t="str">
        <f t="shared" ca="1" si="249"/>
        <v/>
      </c>
      <c r="E2204" s="192" t="str">
        <f t="shared" ca="1" si="250"/>
        <v/>
      </c>
      <c r="F2204" s="193" t="str">
        <f t="shared" ca="1" si="251"/>
        <v/>
      </c>
      <c r="G2204" s="80" t="str">
        <f ca="1">IFERROR(IF(AND(ABS(SUMIFS(D$2:D2204,J$2:J2204,J2204)-SUMIFS(E$2:E2204,J$2:J2204,J2204)+VLOOKUP(J2204,Master!B$1:F$101,5,FALSE))&gt;1000,CD&lt;&gt;PD),"XXXXX",IFERROR(SUMIFS(D$2:D2204,J$2:J2204,J2204)-SUMIFS(E$2:E2204,J$2:J2204,J2204)+VLOOKUP(J2204,Master!B$1:F$101,5,FALSE),IF(H2204&gt;EOF,"","Balance"))),IF(H2204&gt;EOF,"","Balance"))</f>
        <v/>
      </c>
      <c r="H2204" s="265" t="str">
        <f ca="1">IFERROR(IF(COUNTIF(H$2:H2203,H2203)&gt;VLOOKUP(H2203,LC,2,FALSE),H2203+1,H2203),"")</f>
        <v/>
      </c>
      <c r="I2204" s="265" t="str">
        <f ca="1">IFERROR(VLOOKUP(H2204,IF(H2204=H2203,INDIRECT("JournalEntry!"&amp;JournalEntry!D$2214&amp;I2203+1&amp;JournalEntry!L$2214),INDIRECT("JournalEntry!"&amp;JournalEntry!C$2214)),2,FALSE),"")</f>
        <v/>
      </c>
      <c r="J2204" s="191" t="str">
        <f t="shared" ca="1" si="245"/>
        <v/>
      </c>
    </row>
    <row r="2205" spans="1:10">
      <c r="A2205" s="205" t="str">
        <f t="shared" ca="1" si="246"/>
        <v/>
      </c>
      <c r="B2205" s="203" t="str">
        <f t="shared" ca="1" si="247"/>
        <v/>
      </c>
      <c r="C2205" s="192" t="str">
        <f t="shared" ca="1" si="248"/>
        <v/>
      </c>
      <c r="D2205" s="192" t="str">
        <f t="shared" ca="1" si="249"/>
        <v/>
      </c>
      <c r="E2205" s="192" t="str">
        <f t="shared" ca="1" si="250"/>
        <v/>
      </c>
      <c r="F2205" s="193" t="str">
        <f t="shared" ca="1" si="251"/>
        <v/>
      </c>
      <c r="G2205" s="80" t="str">
        <f ca="1">IFERROR(IF(AND(ABS(SUMIFS(D$2:D2205,J$2:J2205,J2205)-SUMIFS(E$2:E2205,J$2:J2205,J2205)+VLOOKUP(J2205,Master!B$1:F$101,5,FALSE))&gt;1000,CD&lt;&gt;PD),"XXXXX",IFERROR(SUMIFS(D$2:D2205,J$2:J2205,J2205)-SUMIFS(E$2:E2205,J$2:J2205,J2205)+VLOOKUP(J2205,Master!B$1:F$101,5,FALSE),IF(H2205&gt;EOF,"","Balance"))),IF(H2205&gt;EOF,"","Balance"))</f>
        <v/>
      </c>
      <c r="H2205" s="265" t="str">
        <f ca="1">IFERROR(IF(COUNTIF(H$2:H2204,H2204)&gt;VLOOKUP(H2204,LC,2,FALSE),H2204+1,H2204),"")</f>
        <v/>
      </c>
      <c r="I2205" s="265" t="str">
        <f ca="1">IFERROR(VLOOKUP(H2205,IF(H2205=H2204,INDIRECT("JournalEntry!"&amp;JournalEntry!D$2214&amp;I2204+1&amp;JournalEntry!L$2214),INDIRECT("JournalEntry!"&amp;JournalEntry!C$2214)),2,FALSE),"")</f>
        <v/>
      </c>
      <c r="J2205" s="191" t="str">
        <f t="shared" ca="1" si="245"/>
        <v/>
      </c>
    </row>
    <row r="2206" spans="1:10">
      <c r="A2206" s="205" t="str">
        <f t="shared" ca="1" si="246"/>
        <v/>
      </c>
      <c r="B2206" s="203" t="str">
        <f t="shared" ca="1" si="247"/>
        <v/>
      </c>
      <c r="C2206" s="192" t="str">
        <f t="shared" ca="1" si="248"/>
        <v/>
      </c>
      <c r="D2206" s="192" t="str">
        <f t="shared" ca="1" si="249"/>
        <v/>
      </c>
      <c r="E2206" s="192" t="str">
        <f t="shared" ca="1" si="250"/>
        <v/>
      </c>
      <c r="F2206" s="193" t="str">
        <f t="shared" ca="1" si="251"/>
        <v/>
      </c>
      <c r="G2206" s="80" t="str">
        <f ca="1">IFERROR(IF(AND(ABS(SUMIFS(D$2:D2206,J$2:J2206,J2206)-SUMIFS(E$2:E2206,J$2:J2206,J2206)+VLOOKUP(J2206,Master!B$1:F$101,5,FALSE))&gt;1000,CD&lt;&gt;PD),"XXXXX",IFERROR(SUMIFS(D$2:D2206,J$2:J2206,J2206)-SUMIFS(E$2:E2206,J$2:J2206,J2206)+VLOOKUP(J2206,Master!B$1:F$101,5,FALSE),IF(H2206&gt;EOF,"","Balance"))),IF(H2206&gt;EOF,"","Balance"))</f>
        <v/>
      </c>
      <c r="H2206" s="265" t="str">
        <f ca="1">IFERROR(IF(COUNTIF(H$2:H2205,H2205)&gt;VLOOKUP(H2205,LC,2,FALSE),H2205+1,H2205),"")</f>
        <v/>
      </c>
      <c r="I2206" s="265" t="str">
        <f ca="1">IFERROR(VLOOKUP(H2206,IF(H2206=H2205,INDIRECT("JournalEntry!"&amp;JournalEntry!D$2214&amp;I2205+1&amp;JournalEntry!L$2214),INDIRECT("JournalEntry!"&amp;JournalEntry!C$2214)),2,FALSE),"")</f>
        <v/>
      </c>
      <c r="J2206" s="191" t="str">
        <f t="shared" ca="1" si="245"/>
        <v/>
      </c>
    </row>
    <row r="2207" spans="1:10">
      <c r="A2207" s="205" t="str">
        <f t="shared" ca="1" si="246"/>
        <v/>
      </c>
      <c r="B2207" s="203" t="str">
        <f t="shared" ca="1" si="247"/>
        <v/>
      </c>
      <c r="C2207" s="192" t="str">
        <f t="shared" ca="1" si="248"/>
        <v/>
      </c>
      <c r="D2207" s="192" t="str">
        <f t="shared" ca="1" si="249"/>
        <v/>
      </c>
      <c r="E2207" s="192" t="str">
        <f t="shared" ca="1" si="250"/>
        <v/>
      </c>
      <c r="F2207" s="193" t="str">
        <f t="shared" ca="1" si="251"/>
        <v/>
      </c>
      <c r="G2207" s="80" t="str">
        <f ca="1">IFERROR(IF(AND(ABS(SUMIFS(D$2:D2207,J$2:J2207,J2207)-SUMIFS(E$2:E2207,J$2:J2207,J2207)+VLOOKUP(J2207,Master!B$1:F$101,5,FALSE))&gt;1000,CD&lt;&gt;PD),"XXXXX",IFERROR(SUMIFS(D$2:D2207,J$2:J2207,J2207)-SUMIFS(E$2:E2207,J$2:J2207,J2207)+VLOOKUP(J2207,Master!B$1:F$101,5,FALSE),IF(H2207&gt;EOF,"","Balance"))),IF(H2207&gt;EOF,"","Balance"))</f>
        <v/>
      </c>
      <c r="H2207" s="265" t="str">
        <f ca="1">IFERROR(IF(COUNTIF(H$2:H2206,H2206)&gt;VLOOKUP(H2206,LC,2,FALSE),H2206+1,H2206),"")</f>
        <v/>
      </c>
      <c r="I2207" s="265" t="str">
        <f ca="1">IFERROR(VLOOKUP(H2207,IF(H2207=H2206,INDIRECT("JournalEntry!"&amp;JournalEntry!D$2214&amp;I2206+1&amp;JournalEntry!L$2214),INDIRECT("JournalEntry!"&amp;JournalEntry!C$2214)),2,FALSE),"")</f>
        <v/>
      </c>
      <c r="J2207" s="191" t="str">
        <f t="shared" ca="1" si="245"/>
        <v/>
      </c>
    </row>
    <row r="2208" spans="1:10">
      <c r="A2208" s="205" t="str">
        <f t="shared" ca="1" si="246"/>
        <v/>
      </c>
      <c r="B2208" s="203" t="str">
        <f t="shared" ca="1" si="247"/>
        <v/>
      </c>
      <c r="C2208" s="192" t="str">
        <f t="shared" ca="1" si="248"/>
        <v/>
      </c>
      <c r="D2208" s="192" t="str">
        <f t="shared" ca="1" si="249"/>
        <v/>
      </c>
      <c r="E2208" s="192" t="str">
        <f t="shared" ca="1" si="250"/>
        <v/>
      </c>
      <c r="F2208" s="193" t="str">
        <f t="shared" ca="1" si="251"/>
        <v/>
      </c>
      <c r="G2208" s="80" t="str">
        <f ca="1">IFERROR(IF(AND(ABS(SUMIFS(D$2:D2208,J$2:J2208,J2208)-SUMIFS(E$2:E2208,J$2:J2208,J2208)+VLOOKUP(J2208,Master!B$1:F$101,5,FALSE))&gt;1000,CD&lt;&gt;PD),"XXXXX",IFERROR(SUMIFS(D$2:D2208,J$2:J2208,J2208)-SUMIFS(E$2:E2208,J$2:J2208,J2208)+VLOOKUP(J2208,Master!B$1:F$101,5,FALSE),IF(H2208&gt;EOF,"","Balance"))),IF(H2208&gt;EOF,"","Balance"))</f>
        <v/>
      </c>
      <c r="H2208" s="265" t="str">
        <f ca="1">IFERROR(IF(COUNTIF(H$2:H2207,H2207)&gt;VLOOKUP(H2207,LC,2,FALSE),H2207+1,H2207),"")</f>
        <v/>
      </c>
      <c r="I2208" s="265" t="str">
        <f ca="1">IFERROR(VLOOKUP(H2208,IF(H2208=H2207,INDIRECT("JournalEntry!"&amp;JournalEntry!D$2214&amp;I2207+1&amp;JournalEntry!L$2214),INDIRECT("JournalEntry!"&amp;JournalEntry!C$2214)),2,FALSE),"")</f>
        <v/>
      </c>
      <c r="J2208" s="191" t="str">
        <f t="shared" ca="1" si="245"/>
        <v/>
      </c>
    </row>
    <row r="2209" spans="1:10">
      <c r="A2209" s="205" t="str">
        <f t="shared" ca="1" si="246"/>
        <v/>
      </c>
      <c r="B2209" s="203" t="str">
        <f t="shared" ca="1" si="247"/>
        <v/>
      </c>
      <c r="C2209" s="192" t="str">
        <f t="shared" ca="1" si="248"/>
        <v/>
      </c>
      <c r="D2209" s="192" t="str">
        <f t="shared" ca="1" si="249"/>
        <v/>
      </c>
      <c r="E2209" s="192" t="str">
        <f t="shared" ca="1" si="250"/>
        <v/>
      </c>
      <c r="F2209" s="193" t="str">
        <f t="shared" ca="1" si="251"/>
        <v/>
      </c>
      <c r="G2209" s="80" t="str">
        <f ca="1">IFERROR(IF(AND(ABS(SUMIFS(D$2:D2209,J$2:J2209,J2209)-SUMIFS(E$2:E2209,J$2:J2209,J2209)+VLOOKUP(J2209,Master!B$1:F$101,5,FALSE))&gt;1000,CD&lt;&gt;PD),"XXXXX",IFERROR(SUMIFS(D$2:D2209,J$2:J2209,J2209)-SUMIFS(E$2:E2209,J$2:J2209,J2209)+VLOOKUP(J2209,Master!B$1:F$101,5,FALSE),IF(H2209&gt;EOF,"","Balance"))),IF(H2209&gt;EOF,"","Balance"))</f>
        <v/>
      </c>
      <c r="H2209" s="265" t="str">
        <f ca="1">IFERROR(IF(COUNTIF(H$2:H2208,H2208)&gt;VLOOKUP(H2208,LC,2,FALSE),H2208+1,H2208),"")</f>
        <v/>
      </c>
      <c r="I2209" s="265" t="str">
        <f ca="1">IFERROR(VLOOKUP(H2209,IF(H2209=H2208,INDIRECT("JournalEntry!"&amp;JournalEntry!D$2214&amp;I2208+1&amp;JournalEntry!L$2214),INDIRECT("JournalEntry!"&amp;JournalEntry!C$2214)),2,FALSE),"")</f>
        <v/>
      </c>
      <c r="J2209" s="191" t="str">
        <f t="shared" ca="1" si="245"/>
        <v/>
      </c>
    </row>
    <row r="2210" spans="1:10">
      <c r="A2210" s="205" t="str">
        <f t="shared" ca="1" si="246"/>
        <v/>
      </c>
      <c r="B2210" s="203" t="str">
        <f t="shared" ca="1" si="247"/>
        <v/>
      </c>
      <c r="C2210" s="192" t="str">
        <f t="shared" ca="1" si="248"/>
        <v/>
      </c>
      <c r="D2210" s="192" t="str">
        <f t="shared" ca="1" si="249"/>
        <v/>
      </c>
      <c r="E2210" s="192" t="str">
        <f t="shared" ca="1" si="250"/>
        <v/>
      </c>
      <c r="F2210" s="193" t="str">
        <f t="shared" ca="1" si="251"/>
        <v/>
      </c>
      <c r="G2210" s="80" t="str">
        <f ca="1">IFERROR(IF(AND(ABS(SUMIFS(D$2:D2210,J$2:J2210,J2210)-SUMIFS(E$2:E2210,J$2:J2210,J2210)+VLOOKUP(J2210,Master!B$1:F$101,5,FALSE))&gt;1000,CD&lt;&gt;PD),"XXXXX",IFERROR(SUMIFS(D$2:D2210,J$2:J2210,J2210)-SUMIFS(E$2:E2210,J$2:J2210,J2210)+VLOOKUP(J2210,Master!B$1:F$101,5,FALSE),IF(H2210&gt;EOF,"","Balance"))),IF(H2210&gt;EOF,"","Balance"))</f>
        <v/>
      </c>
      <c r="H2210" s="265" t="str">
        <f ca="1">IFERROR(IF(COUNTIF(H$2:H2209,H2209)&gt;VLOOKUP(H2209,LC,2,FALSE),H2209+1,H2209),"")</f>
        <v/>
      </c>
      <c r="I2210" s="265" t="str">
        <f ca="1">IFERROR(VLOOKUP(H2210,IF(H2210=H2209,INDIRECT("JournalEntry!"&amp;JournalEntry!D$2214&amp;I2209+1&amp;JournalEntry!L$2214),INDIRECT("JournalEntry!"&amp;JournalEntry!C$2214)),2,FALSE),"")</f>
        <v/>
      </c>
      <c r="J2210" s="191" t="str">
        <f t="shared" ca="1" si="245"/>
        <v/>
      </c>
    </row>
    <row r="2211" spans="1:10">
      <c r="A2211" s="205" t="str">
        <f t="shared" ca="1" si="246"/>
        <v/>
      </c>
      <c r="B2211" s="203" t="str">
        <f t="shared" ca="1" si="247"/>
        <v/>
      </c>
      <c r="C2211" s="192" t="str">
        <f t="shared" ca="1" si="248"/>
        <v/>
      </c>
      <c r="D2211" s="192" t="str">
        <f t="shared" ca="1" si="249"/>
        <v/>
      </c>
      <c r="E2211" s="192" t="str">
        <f t="shared" ca="1" si="250"/>
        <v/>
      </c>
      <c r="F2211" s="193" t="str">
        <f t="shared" ca="1" si="251"/>
        <v/>
      </c>
      <c r="G2211" s="80" t="str">
        <f ca="1">IFERROR(IF(AND(ABS(SUMIFS(D$2:D2211,J$2:J2211,J2211)-SUMIFS(E$2:E2211,J$2:J2211,J2211)+VLOOKUP(J2211,Master!B$1:F$101,5,FALSE))&gt;1000,CD&lt;&gt;PD),"XXXXX",IFERROR(SUMIFS(D$2:D2211,J$2:J2211,J2211)-SUMIFS(E$2:E2211,J$2:J2211,J2211)+VLOOKUP(J2211,Master!B$1:F$101,5,FALSE),IF(H2211&gt;EOF,"","Balance"))),IF(H2211&gt;EOF,"","Balance"))</f>
        <v/>
      </c>
      <c r="H2211" s="265" t="str">
        <f ca="1">IFERROR(IF(COUNTIF(H$2:H2210,H2210)&gt;VLOOKUP(H2210,LC,2,FALSE),H2210+1,H2210),"")</f>
        <v/>
      </c>
      <c r="I2211" s="265" t="str">
        <f ca="1">IFERROR(VLOOKUP(H2211,IF(H2211=H2210,INDIRECT("JournalEntry!"&amp;JournalEntry!D$2214&amp;I2210+1&amp;JournalEntry!L$2214),INDIRECT("JournalEntry!"&amp;JournalEntry!C$2214)),2,FALSE),"")</f>
        <v/>
      </c>
      <c r="J2211" s="191" t="str">
        <f t="shared" ca="1" si="245"/>
        <v/>
      </c>
    </row>
    <row r="2212" spans="1:10">
      <c r="A2212" s="205" t="str">
        <f t="shared" ca="1" si="246"/>
        <v/>
      </c>
      <c r="B2212" s="203" t="str">
        <f t="shared" ca="1" si="247"/>
        <v/>
      </c>
      <c r="C2212" s="192" t="str">
        <f t="shared" ca="1" si="248"/>
        <v/>
      </c>
      <c r="D2212" s="192" t="str">
        <f t="shared" ca="1" si="249"/>
        <v/>
      </c>
      <c r="E2212" s="192" t="str">
        <f t="shared" ca="1" si="250"/>
        <v/>
      </c>
      <c r="F2212" s="193" t="str">
        <f t="shared" ca="1" si="251"/>
        <v/>
      </c>
      <c r="G2212" s="80" t="str">
        <f ca="1">IFERROR(IF(AND(ABS(SUMIFS(D$2:D2212,J$2:J2212,J2212)-SUMIFS(E$2:E2212,J$2:J2212,J2212)+VLOOKUP(J2212,Master!B$1:F$101,5,FALSE))&gt;1000,CD&lt;&gt;PD),"XXXXX",IFERROR(SUMIFS(D$2:D2212,J$2:J2212,J2212)-SUMIFS(E$2:E2212,J$2:J2212,J2212)+VLOOKUP(J2212,Master!B$1:F$101,5,FALSE),IF(H2212&gt;EOF,"","Balance"))),IF(H2212&gt;EOF,"","Balance"))</f>
        <v/>
      </c>
      <c r="H2212" s="265" t="str">
        <f ca="1">IFERROR(IF(COUNTIF(H$2:H2211,H2211)&gt;VLOOKUP(H2211,LC,2,FALSE),H2211+1,H2211),"")</f>
        <v/>
      </c>
      <c r="I2212" s="265" t="str">
        <f ca="1">IFERROR(VLOOKUP(H2212,IF(H2212=H2211,INDIRECT("JournalEntry!"&amp;JournalEntry!D$2214&amp;I2211+1&amp;JournalEntry!L$2214),INDIRECT("JournalEntry!"&amp;JournalEntry!C$2214)),2,FALSE),"")</f>
        <v/>
      </c>
      <c r="J2212" s="191" t="str">
        <f t="shared" ca="1" si="245"/>
        <v/>
      </c>
    </row>
    <row r="2213" spans="1:10">
      <c r="A2213" s="205" t="str">
        <f t="shared" ca="1" si="246"/>
        <v/>
      </c>
      <c r="B2213" s="203" t="str">
        <f t="shared" ca="1" si="247"/>
        <v/>
      </c>
      <c r="C2213" s="192" t="str">
        <f t="shared" ca="1" si="248"/>
        <v/>
      </c>
      <c r="D2213" s="192" t="str">
        <f t="shared" ca="1" si="249"/>
        <v/>
      </c>
      <c r="E2213" s="192" t="str">
        <f t="shared" ca="1" si="250"/>
        <v/>
      </c>
      <c r="F2213" s="193" t="str">
        <f t="shared" ca="1" si="251"/>
        <v/>
      </c>
      <c r="G2213" s="80" t="str">
        <f ca="1">IFERROR(IF(AND(ABS(SUMIFS(D$2:D2213,J$2:J2213,J2213)-SUMIFS(E$2:E2213,J$2:J2213,J2213)+VLOOKUP(J2213,Master!B$1:F$101,5,FALSE))&gt;1000,CD&lt;&gt;PD),"XXXXX",IFERROR(SUMIFS(D$2:D2213,J$2:J2213,J2213)-SUMIFS(E$2:E2213,J$2:J2213,J2213)+VLOOKUP(J2213,Master!B$1:F$101,5,FALSE),IF(H2213&gt;EOF,"","Balance"))),IF(H2213&gt;EOF,"","Balance"))</f>
        <v/>
      </c>
      <c r="H2213" s="265" t="str">
        <f ca="1">IFERROR(IF(COUNTIF(H$2:H2212,H2212)&gt;VLOOKUP(H2212,LC,2,FALSE),H2212+1,H2212),"")</f>
        <v/>
      </c>
      <c r="I2213" s="265" t="str">
        <f ca="1">IFERROR(VLOOKUP(H2213,IF(H2213=H2212,INDIRECT("JournalEntry!"&amp;JournalEntry!D$2214&amp;I2212+1&amp;JournalEntry!L$2214),INDIRECT("JournalEntry!"&amp;JournalEntry!C$2214)),2,FALSE),"")</f>
        <v/>
      </c>
      <c r="J2213" s="191" t="str">
        <f t="shared" ca="1" si="245"/>
        <v/>
      </c>
    </row>
    <row r="2214" spans="1:10">
      <c r="A2214" s="205" t="str">
        <f t="shared" ca="1" si="246"/>
        <v/>
      </c>
      <c r="B2214" s="203" t="str">
        <f t="shared" ca="1" si="247"/>
        <v/>
      </c>
      <c r="C2214" s="192" t="str">
        <f t="shared" ca="1" si="248"/>
        <v/>
      </c>
      <c r="D2214" s="192" t="str">
        <f t="shared" ca="1" si="249"/>
        <v/>
      </c>
      <c r="E2214" s="192" t="str">
        <f t="shared" ca="1" si="250"/>
        <v/>
      </c>
      <c r="F2214" s="193" t="str">
        <f t="shared" ca="1" si="251"/>
        <v/>
      </c>
      <c r="G2214" s="80" t="str">
        <f ca="1">IFERROR(IF(AND(ABS(SUMIFS(D$2:D2214,J$2:J2214,J2214)-SUMIFS(E$2:E2214,J$2:J2214,J2214)+VLOOKUP(J2214,Master!B$1:F$101,5,FALSE))&gt;1000,CD&lt;&gt;PD),"XXXXX",IFERROR(SUMIFS(D$2:D2214,J$2:J2214,J2214)-SUMIFS(E$2:E2214,J$2:J2214,J2214)+VLOOKUP(J2214,Master!B$1:F$101,5,FALSE),IF(H2214&gt;EOF,"","Balance"))),IF(H2214&gt;EOF,"","Balance"))</f>
        <v/>
      </c>
      <c r="H2214" s="265" t="str">
        <f ca="1">IFERROR(IF(COUNTIF(H$2:H2213,H2213)&gt;VLOOKUP(H2213,LC,2,FALSE),H2213+1,H2213),"")</f>
        <v/>
      </c>
      <c r="I2214" s="265" t="str">
        <f ca="1">IFERROR(VLOOKUP(H2214,IF(H2214=H2213,INDIRECT("JournalEntry!"&amp;JournalEntry!D$2214&amp;I2213+1&amp;JournalEntry!L$2214),INDIRECT("JournalEntry!"&amp;JournalEntry!C$2214)),2,FALSE),"")</f>
        <v/>
      </c>
      <c r="J2214" s="191" t="str">
        <f t="shared" ca="1" si="245"/>
        <v/>
      </c>
    </row>
    <row r="2215" spans="1:10">
      <c r="A2215" s="205" t="str">
        <f t="shared" ca="1" si="246"/>
        <v/>
      </c>
      <c r="B2215" s="203" t="str">
        <f t="shared" ca="1" si="247"/>
        <v/>
      </c>
      <c r="C2215" s="192" t="str">
        <f t="shared" ca="1" si="248"/>
        <v/>
      </c>
      <c r="D2215" s="192" t="str">
        <f t="shared" ca="1" si="249"/>
        <v/>
      </c>
      <c r="E2215" s="192" t="str">
        <f t="shared" ca="1" si="250"/>
        <v/>
      </c>
      <c r="F2215" s="193" t="str">
        <f t="shared" ca="1" si="251"/>
        <v/>
      </c>
      <c r="G2215" s="80" t="str">
        <f ca="1">IFERROR(IF(AND(ABS(SUMIFS(D$2:D2215,J$2:J2215,J2215)-SUMIFS(E$2:E2215,J$2:J2215,J2215)+VLOOKUP(J2215,Master!B$1:F$101,5,FALSE))&gt;1000,CD&lt;&gt;PD),"XXXXX",IFERROR(SUMIFS(D$2:D2215,J$2:J2215,J2215)-SUMIFS(E$2:E2215,J$2:J2215,J2215)+VLOOKUP(J2215,Master!B$1:F$101,5,FALSE),IF(H2215&gt;EOF,"","Balance"))),IF(H2215&gt;EOF,"","Balance"))</f>
        <v/>
      </c>
      <c r="H2215" s="265" t="str">
        <f ca="1">IFERROR(IF(COUNTIF(H$2:H2214,H2214)&gt;VLOOKUP(H2214,LC,2,FALSE),H2214+1,H2214),"")</f>
        <v/>
      </c>
      <c r="I2215" s="265" t="str">
        <f ca="1">IFERROR(VLOOKUP(H2215,IF(H2215=H2214,INDIRECT("JournalEntry!"&amp;JournalEntry!D$2214&amp;I2214+1&amp;JournalEntry!L$2214),INDIRECT("JournalEntry!"&amp;JournalEntry!C$2214)),2,FALSE),"")</f>
        <v/>
      </c>
      <c r="J2215" s="191" t="str">
        <f t="shared" ca="1" si="245"/>
        <v/>
      </c>
    </row>
    <row r="2216" spans="1:10">
      <c r="A2216" s="205" t="str">
        <f t="shared" ca="1" si="246"/>
        <v/>
      </c>
      <c r="B2216" s="203" t="str">
        <f t="shared" ca="1" si="247"/>
        <v/>
      </c>
      <c r="C2216" s="192" t="str">
        <f t="shared" ca="1" si="248"/>
        <v/>
      </c>
      <c r="D2216" s="192" t="str">
        <f t="shared" ca="1" si="249"/>
        <v/>
      </c>
      <c r="E2216" s="192" t="str">
        <f t="shared" ca="1" si="250"/>
        <v/>
      </c>
      <c r="F2216" s="193" t="str">
        <f t="shared" ca="1" si="251"/>
        <v/>
      </c>
      <c r="G2216" s="80" t="str">
        <f ca="1">IFERROR(IF(AND(ABS(SUMIFS(D$2:D2216,J$2:J2216,J2216)-SUMIFS(E$2:E2216,J$2:J2216,J2216)+VLOOKUP(J2216,Master!B$1:F$101,5,FALSE))&gt;1000,CD&lt;&gt;PD),"XXXXX",IFERROR(SUMIFS(D$2:D2216,J$2:J2216,J2216)-SUMIFS(E$2:E2216,J$2:J2216,J2216)+VLOOKUP(J2216,Master!B$1:F$101,5,FALSE),IF(H2216&gt;EOF,"","Balance"))),IF(H2216&gt;EOF,"","Balance"))</f>
        <v/>
      </c>
      <c r="H2216" s="265" t="str">
        <f ca="1">IFERROR(IF(COUNTIF(H$2:H2215,H2215)&gt;VLOOKUP(H2215,LC,2,FALSE),H2215+1,H2215),"")</f>
        <v/>
      </c>
      <c r="I2216" s="265" t="str">
        <f ca="1">IFERROR(VLOOKUP(H2216,IF(H2216=H2215,INDIRECT("JournalEntry!"&amp;JournalEntry!D$2214&amp;I2215+1&amp;JournalEntry!L$2214),INDIRECT("JournalEntry!"&amp;JournalEntry!C$2214)),2,FALSE),"")</f>
        <v/>
      </c>
      <c r="J2216" s="191" t="str">
        <f t="shared" ca="1" si="245"/>
        <v/>
      </c>
    </row>
    <row r="2217" spans="1:10">
      <c r="A2217" s="205" t="str">
        <f t="shared" ca="1" si="246"/>
        <v/>
      </c>
      <c r="B2217" s="203" t="str">
        <f t="shared" ca="1" si="247"/>
        <v/>
      </c>
      <c r="C2217" s="192" t="str">
        <f t="shared" ca="1" si="248"/>
        <v/>
      </c>
      <c r="D2217" s="192" t="str">
        <f t="shared" ca="1" si="249"/>
        <v/>
      </c>
      <c r="E2217" s="192" t="str">
        <f t="shared" ca="1" si="250"/>
        <v/>
      </c>
      <c r="F2217" s="193" t="str">
        <f t="shared" ca="1" si="251"/>
        <v/>
      </c>
      <c r="G2217" s="80" t="str">
        <f ca="1">IFERROR(IF(AND(ABS(SUMIFS(D$2:D2217,J$2:J2217,J2217)-SUMIFS(E$2:E2217,J$2:J2217,J2217)+VLOOKUP(J2217,Master!B$1:F$101,5,FALSE))&gt;1000,CD&lt;&gt;PD),"XXXXX",IFERROR(SUMIFS(D$2:D2217,J$2:J2217,J2217)-SUMIFS(E$2:E2217,J$2:J2217,J2217)+VLOOKUP(J2217,Master!B$1:F$101,5,FALSE),IF(H2217&gt;EOF,"","Balance"))),IF(H2217&gt;EOF,"","Balance"))</f>
        <v/>
      </c>
      <c r="H2217" s="265" t="str">
        <f ca="1">IFERROR(IF(COUNTIF(H$2:H2216,H2216)&gt;VLOOKUP(H2216,LC,2,FALSE),H2216+1,H2216),"")</f>
        <v/>
      </c>
      <c r="I2217" s="265" t="str">
        <f ca="1">IFERROR(VLOOKUP(H2217,IF(H2217=H2216,INDIRECT("JournalEntry!"&amp;JournalEntry!D$2214&amp;I2216+1&amp;JournalEntry!L$2214),INDIRECT("JournalEntry!"&amp;JournalEntry!C$2214)),2,FALSE),"")</f>
        <v/>
      </c>
      <c r="J2217" s="191" t="str">
        <f t="shared" ca="1" si="245"/>
        <v/>
      </c>
    </row>
    <row r="2218" spans="1:10">
      <c r="A2218" s="205" t="str">
        <f t="shared" ca="1" si="246"/>
        <v/>
      </c>
      <c r="B2218" s="203" t="str">
        <f t="shared" ca="1" si="247"/>
        <v/>
      </c>
      <c r="C2218" s="192" t="str">
        <f t="shared" ca="1" si="248"/>
        <v/>
      </c>
      <c r="D2218" s="192" t="str">
        <f t="shared" ca="1" si="249"/>
        <v/>
      </c>
      <c r="E2218" s="192" t="str">
        <f t="shared" ca="1" si="250"/>
        <v/>
      </c>
      <c r="F2218" s="193" t="str">
        <f t="shared" ca="1" si="251"/>
        <v/>
      </c>
      <c r="G2218" s="80" t="str">
        <f ca="1">IFERROR(IF(AND(ABS(SUMIFS(D$2:D2218,J$2:J2218,J2218)-SUMIFS(E$2:E2218,J$2:J2218,J2218)+VLOOKUP(J2218,Master!B$1:F$101,5,FALSE))&gt;1000,CD&lt;&gt;PD),"XXXXX",IFERROR(SUMIFS(D$2:D2218,J$2:J2218,J2218)-SUMIFS(E$2:E2218,J$2:J2218,J2218)+VLOOKUP(J2218,Master!B$1:F$101,5,FALSE),IF(H2218&gt;EOF,"","Balance"))),IF(H2218&gt;EOF,"","Balance"))</f>
        <v/>
      </c>
      <c r="H2218" s="265" t="str">
        <f ca="1">IFERROR(IF(COUNTIF(H$2:H2217,H2217)&gt;VLOOKUP(H2217,LC,2,FALSE),H2217+1,H2217),"")</f>
        <v/>
      </c>
      <c r="I2218" s="265" t="str">
        <f ca="1">IFERROR(VLOOKUP(H2218,IF(H2218=H2217,INDIRECT("JournalEntry!"&amp;JournalEntry!D$2214&amp;I2217+1&amp;JournalEntry!L$2214),INDIRECT("JournalEntry!"&amp;JournalEntry!C$2214)),2,FALSE),"")</f>
        <v/>
      </c>
      <c r="J2218" s="191" t="str">
        <f t="shared" ca="1" si="245"/>
        <v/>
      </c>
    </row>
    <row r="2219" spans="1:10">
      <c r="A2219" s="205" t="str">
        <f t="shared" ca="1" si="246"/>
        <v/>
      </c>
      <c r="B2219" s="203" t="str">
        <f t="shared" ca="1" si="247"/>
        <v/>
      </c>
      <c r="C2219" s="192" t="str">
        <f t="shared" ca="1" si="248"/>
        <v/>
      </c>
      <c r="D2219" s="192" t="str">
        <f t="shared" ca="1" si="249"/>
        <v/>
      </c>
      <c r="E2219" s="192" t="str">
        <f t="shared" ca="1" si="250"/>
        <v/>
      </c>
      <c r="F2219" s="193" t="str">
        <f t="shared" ca="1" si="251"/>
        <v/>
      </c>
      <c r="G2219" s="80" t="str">
        <f ca="1">IFERROR(IF(AND(ABS(SUMIFS(D$2:D2219,J$2:J2219,J2219)-SUMIFS(E$2:E2219,J$2:J2219,J2219)+VLOOKUP(J2219,Master!B$1:F$101,5,FALSE))&gt;1000,CD&lt;&gt;PD),"XXXXX",IFERROR(SUMIFS(D$2:D2219,J$2:J2219,J2219)-SUMIFS(E$2:E2219,J$2:J2219,J2219)+VLOOKUP(J2219,Master!B$1:F$101,5,FALSE),IF(H2219&gt;EOF,"","Balance"))),IF(H2219&gt;EOF,"","Balance"))</f>
        <v/>
      </c>
      <c r="H2219" s="265" t="str">
        <f ca="1">IFERROR(IF(COUNTIF(H$2:H2218,H2218)&gt;VLOOKUP(H2218,LC,2,FALSE),H2218+1,H2218),"")</f>
        <v/>
      </c>
      <c r="I2219" s="265" t="str">
        <f ca="1">IFERROR(VLOOKUP(H2219,IF(H2219=H2218,INDIRECT("JournalEntry!"&amp;JournalEntry!D$2214&amp;I2218+1&amp;JournalEntry!L$2214),INDIRECT("JournalEntry!"&amp;JournalEntry!C$2214)),2,FALSE),"")</f>
        <v/>
      </c>
      <c r="J2219" s="191" t="str">
        <f t="shared" ca="1" si="245"/>
        <v/>
      </c>
    </row>
    <row r="2220" spans="1:10">
      <c r="A2220" s="205" t="str">
        <f t="shared" ca="1" si="246"/>
        <v/>
      </c>
      <c r="B2220" s="203" t="str">
        <f t="shared" ca="1" si="247"/>
        <v/>
      </c>
      <c r="C2220" s="192" t="str">
        <f t="shared" ca="1" si="248"/>
        <v/>
      </c>
      <c r="D2220" s="192" t="str">
        <f t="shared" ca="1" si="249"/>
        <v/>
      </c>
      <c r="E2220" s="192" t="str">
        <f t="shared" ca="1" si="250"/>
        <v/>
      </c>
      <c r="F2220" s="193" t="str">
        <f t="shared" ca="1" si="251"/>
        <v/>
      </c>
      <c r="G2220" s="80" t="str">
        <f ca="1">IFERROR(IF(AND(ABS(SUMIFS(D$2:D2220,J$2:J2220,J2220)-SUMIFS(E$2:E2220,J$2:J2220,J2220)+VLOOKUP(J2220,Master!B$1:F$101,5,FALSE))&gt;1000,CD&lt;&gt;PD),"XXXXX",IFERROR(SUMIFS(D$2:D2220,J$2:J2220,J2220)-SUMIFS(E$2:E2220,J$2:J2220,J2220)+VLOOKUP(J2220,Master!B$1:F$101,5,FALSE),IF(H2220&gt;EOF,"","Balance"))),IF(H2220&gt;EOF,"","Balance"))</f>
        <v/>
      </c>
      <c r="H2220" s="265" t="str">
        <f ca="1">IFERROR(IF(COUNTIF(H$2:H2219,H2219)&gt;VLOOKUP(H2219,LC,2,FALSE),H2219+1,H2219),"")</f>
        <v/>
      </c>
      <c r="I2220" s="265" t="str">
        <f ca="1">IFERROR(VLOOKUP(H2220,IF(H2220=H2219,INDIRECT("JournalEntry!"&amp;JournalEntry!D$2214&amp;I2219+1&amp;JournalEntry!L$2214),INDIRECT("JournalEntry!"&amp;JournalEntry!C$2214)),2,FALSE),"")</f>
        <v/>
      </c>
      <c r="J2220" s="191" t="str">
        <f t="shared" ca="1" si="245"/>
        <v/>
      </c>
    </row>
    <row r="2221" spans="1:10">
      <c r="A2221" s="205" t="str">
        <f t="shared" ca="1" si="246"/>
        <v/>
      </c>
      <c r="B2221" s="203" t="str">
        <f t="shared" ca="1" si="247"/>
        <v/>
      </c>
      <c r="C2221" s="192" t="str">
        <f t="shared" ca="1" si="248"/>
        <v/>
      </c>
      <c r="D2221" s="192" t="str">
        <f t="shared" ca="1" si="249"/>
        <v/>
      </c>
      <c r="E2221" s="192" t="str">
        <f t="shared" ca="1" si="250"/>
        <v/>
      </c>
      <c r="F2221" s="193" t="str">
        <f t="shared" ca="1" si="251"/>
        <v/>
      </c>
      <c r="G2221" s="80" t="str">
        <f ca="1">IFERROR(IF(AND(ABS(SUMIFS(D$2:D2221,J$2:J2221,J2221)-SUMIFS(E$2:E2221,J$2:J2221,J2221)+VLOOKUP(J2221,Master!B$1:F$101,5,FALSE))&gt;1000,CD&lt;&gt;PD),"XXXXX",IFERROR(SUMIFS(D$2:D2221,J$2:J2221,J2221)-SUMIFS(E$2:E2221,J$2:J2221,J2221)+VLOOKUP(J2221,Master!B$1:F$101,5,FALSE),IF(H2221&gt;EOF,"","Balance"))),IF(H2221&gt;EOF,"","Balance"))</f>
        <v/>
      </c>
      <c r="H2221" s="265" t="str">
        <f ca="1">IFERROR(IF(COUNTIF(H$2:H2220,H2220)&gt;VLOOKUP(H2220,LC,2,FALSE),H2220+1,H2220),"")</f>
        <v/>
      </c>
      <c r="I2221" s="265" t="str">
        <f ca="1">IFERROR(VLOOKUP(H2221,IF(H2221=H2220,INDIRECT("JournalEntry!"&amp;JournalEntry!D$2214&amp;I2220+1&amp;JournalEntry!L$2214),INDIRECT("JournalEntry!"&amp;JournalEntry!C$2214)),2,FALSE),"")</f>
        <v/>
      </c>
      <c r="J2221" s="191" t="str">
        <f t="shared" ca="1" si="245"/>
        <v/>
      </c>
    </row>
    <row r="2222" spans="1:10">
      <c r="A2222" s="205" t="str">
        <f t="shared" ca="1" si="246"/>
        <v/>
      </c>
      <c r="B2222" s="203" t="str">
        <f t="shared" ca="1" si="247"/>
        <v/>
      </c>
      <c r="C2222" s="192" t="str">
        <f t="shared" ca="1" si="248"/>
        <v/>
      </c>
      <c r="D2222" s="192" t="str">
        <f t="shared" ca="1" si="249"/>
        <v/>
      </c>
      <c r="E2222" s="192" t="str">
        <f t="shared" ca="1" si="250"/>
        <v/>
      </c>
      <c r="F2222" s="193" t="str">
        <f t="shared" ca="1" si="251"/>
        <v/>
      </c>
      <c r="G2222" s="80" t="str">
        <f ca="1">IFERROR(IF(AND(ABS(SUMIFS(D$2:D2222,J$2:J2222,J2222)-SUMIFS(E$2:E2222,J$2:J2222,J2222)+VLOOKUP(J2222,Master!B$1:F$101,5,FALSE))&gt;1000,CD&lt;&gt;PD),"XXXXX",IFERROR(SUMIFS(D$2:D2222,J$2:J2222,J2222)-SUMIFS(E$2:E2222,J$2:J2222,J2222)+VLOOKUP(J2222,Master!B$1:F$101,5,FALSE),IF(H2222&gt;EOF,"","Balance"))),IF(H2222&gt;EOF,"","Balance"))</f>
        <v/>
      </c>
      <c r="H2222" s="265" t="str">
        <f ca="1">IFERROR(IF(COUNTIF(H$2:H2221,H2221)&gt;VLOOKUP(H2221,LC,2,FALSE),H2221+1,H2221),"")</f>
        <v/>
      </c>
      <c r="I2222" s="265" t="str">
        <f ca="1">IFERROR(VLOOKUP(H2222,IF(H2222=H2221,INDIRECT("JournalEntry!"&amp;JournalEntry!D$2214&amp;I2221+1&amp;JournalEntry!L$2214),INDIRECT("JournalEntry!"&amp;JournalEntry!C$2214)),2,FALSE),"")</f>
        <v/>
      </c>
      <c r="J2222" s="191" t="str">
        <f t="shared" ca="1" si="245"/>
        <v/>
      </c>
    </row>
    <row r="2223" spans="1:10">
      <c r="A2223" s="205" t="str">
        <f t="shared" ca="1" si="246"/>
        <v/>
      </c>
      <c r="B2223" s="203" t="str">
        <f t="shared" ca="1" si="247"/>
        <v/>
      </c>
      <c r="C2223" s="192" t="str">
        <f t="shared" ca="1" si="248"/>
        <v/>
      </c>
      <c r="D2223" s="192" t="str">
        <f t="shared" ca="1" si="249"/>
        <v/>
      </c>
      <c r="E2223" s="192" t="str">
        <f t="shared" ca="1" si="250"/>
        <v/>
      </c>
      <c r="F2223" s="193" t="str">
        <f t="shared" ca="1" si="251"/>
        <v/>
      </c>
      <c r="G2223" s="80" t="str">
        <f ca="1">IFERROR(IF(AND(ABS(SUMIFS(D$2:D2223,J$2:J2223,J2223)-SUMIFS(E$2:E2223,J$2:J2223,J2223)+VLOOKUP(J2223,Master!B$1:F$101,5,FALSE))&gt;1000,CD&lt;&gt;PD),"XXXXX",IFERROR(SUMIFS(D$2:D2223,J$2:J2223,J2223)-SUMIFS(E$2:E2223,J$2:J2223,J2223)+VLOOKUP(J2223,Master!B$1:F$101,5,FALSE),IF(H2223&gt;EOF,"","Balance"))),IF(H2223&gt;EOF,"","Balance"))</f>
        <v/>
      </c>
      <c r="H2223" s="265" t="str">
        <f ca="1">IFERROR(IF(COUNTIF(H$2:H2222,H2222)&gt;VLOOKUP(H2222,LC,2,FALSE),H2222+1,H2222),"")</f>
        <v/>
      </c>
      <c r="I2223" s="265" t="str">
        <f ca="1">IFERROR(VLOOKUP(H2223,IF(H2223=H2222,INDIRECT("JournalEntry!"&amp;JournalEntry!D$2214&amp;I2222+1&amp;JournalEntry!L$2214),INDIRECT("JournalEntry!"&amp;JournalEntry!C$2214)),2,FALSE),"")</f>
        <v/>
      </c>
      <c r="J2223" s="191" t="str">
        <f t="shared" ca="1" si="245"/>
        <v/>
      </c>
    </row>
    <row r="2224" spans="1:10">
      <c r="A2224" s="205" t="str">
        <f t="shared" ca="1" si="246"/>
        <v/>
      </c>
      <c r="B2224" s="203" t="str">
        <f t="shared" ca="1" si="247"/>
        <v/>
      </c>
      <c r="C2224" s="192" t="str">
        <f t="shared" ca="1" si="248"/>
        <v/>
      </c>
      <c r="D2224" s="192" t="str">
        <f t="shared" ca="1" si="249"/>
        <v/>
      </c>
      <c r="E2224" s="192" t="str">
        <f t="shared" ca="1" si="250"/>
        <v/>
      </c>
      <c r="F2224" s="193" t="str">
        <f t="shared" ca="1" si="251"/>
        <v/>
      </c>
      <c r="G2224" s="80" t="str">
        <f ca="1">IFERROR(IF(AND(ABS(SUMIFS(D$2:D2224,J$2:J2224,J2224)-SUMIFS(E$2:E2224,J$2:J2224,J2224)+VLOOKUP(J2224,Master!B$1:F$101,5,FALSE))&gt;1000,CD&lt;&gt;PD),"XXXXX",IFERROR(SUMIFS(D$2:D2224,J$2:J2224,J2224)-SUMIFS(E$2:E2224,J$2:J2224,J2224)+VLOOKUP(J2224,Master!B$1:F$101,5,FALSE),IF(H2224&gt;EOF,"","Balance"))),IF(H2224&gt;EOF,"","Balance"))</f>
        <v/>
      </c>
      <c r="H2224" s="265" t="str">
        <f ca="1">IFERROR(IF(COUNTIF(H$2:H2223,H2223)&gt;VLOOKUP(H2223,LC,2,FALSE),H2223+1,H2223),"")</f>
        <v/>
      </c>
      <c r="I2224" s="265" t="str">
        <f ca="1">IFERROR(VLOOKUP(H2224,IF(H2224=H2223,INDIRECT("JournalEntry!"&amp;JournalEntry!D$2214&amp;I2223+1&amp;JournalEntry!L$2214),INDIRECT("JournalEntry!"&amp;JournalEntry!C$2214)),2,FALSE),"")</f>
        <v/>
      </c>
      <c r="J2224" s="191" t="str">
        <f t="shared" ca="1" si="245"/>
        <v/>
      </c>
    </row>
    <row r="2225" spans="1:10">
      <c r="A2225" s="205" t="str">
        <f t="shared" ca="1" si="246"/>
        <v/>
      </c>
      <c r="B2225" s="203" t="str">
        <f t="shared" ca="1" si="247"/>
        <v/>
      </c>
      <c r="C2225" s="192" t="str">
        <f t="shared" ca="1" si="248"/>
        <v/>
      </c>
      <c r="D2225" s="192" t="str">
        <f t="shared" ca="1" si="249"/>
        <v/>
      </c>
      <c r="E2225" s="192" t="str">
        <f t="shared" ca="1" si="250"/>
        <v/>
      </c>
      <c r="F2225" s="193" t="str">
        <f t="shared" ca="1" si="251"/>
        <v/>
      </c>
      <c r="G2225" s="80" t="str">
        <f ca="1">IFERROR(IF(AND(ABS(SUMIFS(D$2:D2225,J$2:J2225,J2225)-SUMIFS(E$2:E2225,J$2:J2225,J2225)+VLOOKUP(J2225,Master!B$1:F$101,5,FALSE))&gt;1000,CD&lt;&gt;PD),"XXXXX",IFERROR(SUMIFS(D$2:D2225,J$2:J2225,J2225)-SUMIFS(E$2:E2225,J$2:J2225,J2225)+VLOOKUP(J2225,Master!B$1:F$101,5,FALSE),IF(H2225&gt;EOF,"","Balance"))),IF(H2225&gt;EOF,"","Balance"))</f>
        <v/>
      </c>
      <c r="H2225" s="265" t="str">
        <f ca="1">IFERROR(IF(COUNTIF(H$2:H2224,H2224)&gt;VLOOKUP(H2224,LC,2,FALSE),H2224+1,H2224),"")</f>
        <v/>
      </c>
      <c r="I2225" s="265" t="str">
        <f ca="1">IFERROR(VLOOKUP(H2225,IF(H2225=H2224,INDIRECT("JournalEntry!"&amp;JournalEntry!D$2214&amp;I2224+1&amp;JournalEntry!L$2214),INDIRECT("JournalEntry!"&amp;JournalEntry!C$2214)),2,FALSE),"")</f>
        <v/>
      </c>
      <c r="J2225" s="191" t="str">
        <f t="shared" ca="1" si="245"/>
        <v/>
      </c>
    </row>
    <row r="2226" spans="1:10">
      <c r="A2226" s="205" t="str">
        <f t="shared" ca="1" si="246"/>
        <v/>
      </c>
      <c r="B2226" s="203" t="str">
        <f t="shared" ca="1" si="247"/>
        <v/>
      </c>
      <c r="C2226" s="192" t="str">
        <f t="shared" ca="1" si="248"/>
        <v/>
      </c>
      <c r="D2226" s="192" t="str">
        <f t="shared" ca="1" si="249"/>
        <v/>
      </c>
      <c r="E2226" s="192" t="str">
        <f t="shared" ca="1" si="250"/>
        <v/>
      </c>
      <c r="F2226" s="193" t="str">
        <f t="shared" ca="1" si="251"/>
        <v/>
      </c>
      <c r="G2226" s="80" t="str">
        <f ca="1">IFERROR(IF(AND(ABS(SUMIFS(D$2:D2226,J$2:J2226,J2226)-SUMIFS(E$2:E2226,J$2:J2226,J2226)+VLOOKUP(J2226,Master!B$1:F$101,5,FALSE))&gt;1000,CD&lt;&gt;PD),"XXXXX",IFERROR(SUMIFS(D$2:D2226,J$2:J2226,J2226)-SUMIFS(E$2:E2226,J$2:J2226,J2226)+VLOOKUP(J2226,Master!B$1:F$101,5,FALSE),IF(H2226&gt;EOF,"","Balance"))),IF(H2226&gt;EOF,"","Balance"))</f>
        <v/>
      </c>
      <c r="H2226" s="265" t="str">
        <f ca="1">IFERROR(IF(COUNTIF(H$2:H2225,H2225)&gt;VLOOKUP(H2225,LC,2,FALSE),H2225+1,H2225),"")</f>
        <v/>
      </c>
      <c r="I2226" s="265" t="str">
        <f ca="1">IFERROR(VLOOKUP(H2226,IF(H2226=H2225,INDIRECT("JournalEntry!"&amp;JournalEntry!D$2214&amp;I2225+1&amp;JournalEntry!L$2214),INDIRECT("JournalEntry!"&amp;JournalEntry!C$2214)),2,FALSE),"")</f>
        <v/>
      </c>
      <c r="J2226" s="191" t="str">
        <f t="shared" ca="1" si="245"/>
        <v/>
      </c>
    </row>
    <row r="2227" spans="1:10">
      <c r="A2227" s="205" t="str">
        <f t="shared" ca="1" si="246"/>
        <v/>
      </c>
      <c r="B2227" s="203" t="str">
        <f t="shared" ca="1" si="247"/>
        <v/>
      </c>
      <c r="C2227" s="192" t="str">
        <f t="shared" ca="1" si="248"/>
        <v/>
      </c>
      <c r="D2227" s="192" t="str">
        <f t="shared" ca="1" si="249"/>
        <v/>
      </c>
      <c r="E2227" s="192" t="str">
        <f t="shared" ca="1" si="250"/>
        <v/>
      </c>
      <c r="F2227" s="193" t="str">
        <f t="shared" ca="1" si="251"/>
        <v/>
      </c>
      <c r="G2227" s="80" t="str">
        <f ca="1">IFERROR(IF(AND(ABS(SUMIFS(D$2:D2227,J$2:J2227,J2227)-SUMIFS(E$2:E2227,J$2:J2227,J2227)+VLOOKUP(J2227,Master!B$1:F$101,5,FALSE))&gt;1000,CD&lt;&gt;PD),"XXXXX",IFERROR(SUMIFS(D$2:D2227,J$2:J2227,J2227)-SUMIFS(E$2:E2227,J$2:J2227,J2227)+VLOOKUP(J2227,Master!B$1:F$101,5,FALSE),IF(H2227&gt;EOF,"","Balance"))),IF(H2227&gt;EOF,"","Balance"))</f>
        <v/>
      </c>
      <c r="H2227" s="265" t="str">
        <f ca="1">IFERROR(IF(COUNTIF(H$2:H2226,H2226)&gt;VLOOKUP(H2226,LC,2,FALSE),H2226+1,H2226),"")</f>
        <v/>
      </c>
      <c r="I2227" s="265" t="str">
        <f ca="1">IFERROR(VLOOKUP(H2227,IF(H2227=H2226,INDIRECT("JournalEntry!"&amp;JournalEntry!D$2214&amp;I2226+1&amp;JournalEntry!L$2214),INDIRECT("JournalEntry!"&amp;JournalEntry!C$2214)),2,FALSE),"")</f>
        <v/>
      </c>
      <c r="J2227" s="191" t="str">
        <f t="shared" ca="1" si="245"/>
        <v/>
      </c>
    </row>
    <row r="2228" spans="1:10">
      <c r="A2228" s="205" t="str">
        <f t="shared" ca="1" si="246"/>
        <v/>
      </c>
      <c r="B2228" s="203" t="str">
        <f t="shared" ca="1" si="247"/>
        <v/>
      </c>
      <c r="C2228" s="192" t="str">
        <f t="shared" ca="1" si="248"/>
        <v/>
      </c>
      <c r="D2228" s="192" t="str">
        <f t="shared" ca="1" si="249"/>
        <v/>
      </c>
      <c r="E2228" s="192" t="str">
        <f t="shared" ca="1" si="250"/>
        <v/>
      </c>
      <c r="F2228" s="193" t="str">
        <f t="shared" ca="1" si="251"/>
        <v/>
      </c>
      <c r="G2228" s="80" t="str">
        <f ca="1">IFERROR(IF(AND(ABS(SUMIFS(D$2:D2228,J$2:J2228,J2228)-SUMIFS(E$2:E2228,J$2:J2228,J2228)+VLOOKUP(J2228,Master!B$1:F$101,5,FALSE))&gt;1000,CD&lt;&gt;PD),"XXXXX",IFERROR(SUMIFS(D$2:D2228,J$2:J2228,J2228)-SUMIFS(E$2:E2228,J$2:J2228,J2228)+VLOOKUP(J2228,Master!B$1:F$101,5,FALSE),IF(H2228&gt;EOF,"","Balance"))),IF(H2228&gt;EOF,"","Balance"))</f>
        <v/>
      </c>
      <c r="H2228" s="265" t="str">
        <f ca="1">IFERROR(IF(COUNTIF(H$2:H2227,H2227)&gt;VLOOKUP(H2227,LC,2,FALSE),H2227+1,H2227),"")</f>
        <v/>
      </c>
      <c r="I2228" s="265" t="str">
        <f ca="1">IFERROR(VLOOKUP(H2228,IF(H2228=H2227,INDIRECT("JournalEntry!"&amp;JournalEntry!D$2214&amp;I2227+1&amp;JournalEntry!L$2214),INDIRECT("JournalEntry!"&amp;JournalEntry!C$2214)),2,FALSE),"")</f>
        <v/>
      </c>
      <c r="J2228" s="191" t="str">
        <f t="shared" ca="1" si="245"/>
        <v/>
      </c>
    </row>
    <row r="2229" spans="1:10">
      <c r="A2229" s="205" t="str">
        <f t="shared" ca="1" si="246"/>
        <v/>
      </c>
      <c r="B2229" s="203" t="str">
        <f t="shared" ca="1" si="247"/>
        <v/>
      </c>
      <c r="C2229" s="192" t="str">
        <f t="shared" ca="1" si="248"/>
        <v/>
      </c>
      <c r="D2229" s="192" t="str">
        <f t="shared" ca="1" si="249"/>
        <v/>
      </c>
      <c r="E2229" s="192" t="str">
        <f t="shared" ca="1" si="250"/>
        <v/>
      </c>
      <c r="F2229" s="193" t="str">
        <f t="shared" ca="1" si="251"/>
        <v/>
      </c>
      <c r="G2229" s="80" t="str">
        <f ca="1">IFERROR(IF(AND(ABS(SUMIFS(D$2:D2229,J$2:J2229,J2229)-SUMIFS(E$2:E2229,J$2:J2229,J2229)+VLOOKUP(J2229,Master!B$1:F$101,5,FALSE))&gt;1000,CD&lt;&gt;PD),"XXXXX",IFERROR(SUMIFS(D$2:D2229,J$2:J2229,J2229)-SUMIFS(E$2:E2229,J$2:J2229,J2229)+VLOOKUP(J2229,Master!B$1:F$101,5,FALSE),IF(H2229&gt;EOF,"","Balance"))),IF(H2229&gt;EOF,"","Balance"))</f>
        <v/>
      </c>
      <c r="H2229" s="265" t="str">
        <f ca="1">IFERROR(IF(COUNTIF(H$2:H2228,H2228)&gt;VLOOKUP(H2228,LC,2,FALSE),H2228+1,H2228),"")</f>
        <v/>
      </c>
      <c r="I2229" s="265" t="str">
        <f ca="1">IFERROR(VLOOKUP(H2229,IF(H2229=H2228,INDIRECT("JournalEntry!"&amp;JournalEntry!D$2214&amp;I2228+1&amp;JournalEntry!L$2214),INDIRECT("JournalEntry!"&amp;JournalEntry!C$2214)),2,FALSE),"")</f>
        <v/>
      </c>
      <c r="J2229" s="191" t="str">
        <f t="shared" ca="1" si="245"/>
        <v/>
      </c>
    </row>
    <row r="2230" spans="1:10">
      <c r="A2230" s="205" t="str">
        <f t="shared" ca="1" si="246"/>
        <v/>
      </c>
      <c r="B2230" s="203" t="str">
        <f t="shared" ca="1" si="247"/>
        <v/>
      </c>
      <c r="C2230" s="192" t="str">
        <f t="shared" ca="1" si="248"/>
        <v/>
      </c>
      <c r="D2230" s="192" t="str">
        <f t="shared" ca="1" si="249"/>
        <v/>
      </c>
      <c r="E2230" s="192" t="str">
        <f t="shared" ca="1" si="250"/>
        <v/>
      </c>
      <c r="F2230" s="193" t="str">
        <f t="shared" ca="1" si="251"/>
        <v/>
      </c>
      <c r="G2230" s="80" t="str">
        <f ca="1">IFERROR(IF(AND(ABS(SUMIFS(D$2:D2230,J$2:J2230,J2230)-SUMIFS(E$2:E2230,J$2:J2230,J2230)+VLOOKUP(J2230,Master!B$1:F$101,5,FALSE))&gt;1000,CD&lt;&gt;PD),"XXXXX",IFERROR(SUMIFS(D$2:D2230,J$2:J2230,J2230)-SUMIFS(E$2:E2230,J$2:J2230,J2230)+VLOOKUP(J2230,Master!B$1:F$101,5,FALSE),IF(H2230&gt;EOF,"","Balance"))),IF(H2230&gt;EOF,"","Balance"))</f>
        <v/>
      </c>
      <c r="H2230" s="265" t="str">
        <f ca="1">IFERROR(IF(COUNTIF(H$2:H2229,H2229)&gt;VLOOKUP(H2229,LC,2,FALSE),H2229+1,H2229),"")</f>
        <v/>
      </c>
      <c r="I2230" s="265" t="str">
        <f ca="1">IFERROR(VLOOKUP(H2230,IF(H2230=H2229,INDIRECT("JournalEntry!"&amp;JournalEntry!D$2214&amp;I2229+1&amp;JournalEntry!L$2214),INDIRECT("JournalEntry!"&amp;JournalEntry!C$2214)),2,FALSE),"")</f>
        <v/>
      </c>
      <c r="J2230" s="191" t="str">
        <f t="shared" ca="1" si="245"/>
        <v/>
      </c>
    </row>
    <row r="2231" spans="1:10">
      <c r="A2231" s="205" t="str">
        <f t="shared" ca="1" si="246"/>
        <v/>
      </c>
      <c r="B2231" s="203" t="str">
        <f t="shared" ca="1" si="247"/>
        <v/>
      </c>
      <c r="C2231" s="192" t="str">
        <f t="shared" ca="1" si="248"/>
        <v/>
      </c>
      <c r="D2231" s="192" t="str">
        <f t="shared" ca="1" si="249"/>
        <v/>
      </c>
      <c r="E2231" s="192" t="str">
        <f t="shared" ca="1" si="250"/>
        <v/>
      </c>
      <c r="F2231" s="193" t="str">
        <f t="shared" ca="1" si="251"/>
        <v/>
      </c>
      <c r="G2231" s="80" t="str">
        <f ca="1">IFERROR(IF(AND(ABS(SUMIFS(D$2:D2231,J$2:J2231,J2231)-SUMIFS(E$2:E2231,J$2:J2231,J2231)+VLOOKUP(J2231,Master!B$1:F$101,5,FALSE))&gt;1000,CD&lt;&gt;PD),"XXXXX",IFERROR(SUMIFS(D$2:D2231,J$2:J2231,J2231)-SUMIFS(E$2:E2231,J$2:J2231,J2231)+VLOOKUP(J2231,Master!B$1:F$101,5,FALSE),IF(H2231&gt;EOF,"","Balance"))),IF(H2231&gt;EOF,"","Balance"))</f>
        <v/>
      </c>
      <c r="H2231" s="265" t="str">
        <f ca="1">IFERROR(IF(COUNTIF(H$2:H2230,H2230)&gt;VLOOKUP(H2230,LC,2,FALSE),H2230+1,H2230),"")</f>
        <v/>
      </c>
      <c r="I2231" s="265" t="str">
        <f ca="1">IFERROR(VLOOKUP(H2231,IF(H2231=H2230,INDIRECT("JournalEntry!"&amp;JournalEntry!D$2214&amp;I2230+1&amp;JournalEntry!L$2214),INDIRECT("JournalEntry!"&amp;JournalEntry!C$2214)),2,FALSE),"")</f>
        <v/>
      </c>
      <c r="J2231" s="191" t="str">
        <f t="shared" ca="1" si="245"/>
        <v/>
      </c>
    </row>
    <row r="2232" spans="1:10">
      <c r="A2232" s="205" t="str">
        <f t="shared" ca="1" si="246"/>
        <v/>
      </c>
      <c r="B2232" s="203" t="str">
        <f t="shared" ca="1" si="247"/>
        <v/>
      </c>
      <c r="C2232" s="192" t="str">
        <f t="shared" ca="1" si="248"/>
        <v/>
      </c>
      <c r="D2232" s="192" t="str">
        <f t="shared" ca="1" si="249"/>
        <v/>
      </c>
      <c r="E2232" s="192" t="str">
        <f t="shared" ca="1" si="250"/>
        <v/>
      </c>
      <c r="F2232" s="193" t="str">
        <f t="shared" ca="1" si="251"/>
        <v/>
      </c>
      <c r="G2232" s="80" t="str">
        <f ca="1">IFERROR(IF(AND(ABS(SUMIFS(D$2:D2232,J$2:J2232,J2232)-SUMIFS(E$2:E2232,J$2:J2232,J2232)+VLOOKUP(J2232,Master!B$1:F$101,5,FALSE))&gt;1000,CD&lt;&gt;PD),"XXXXX",IFERROR(SUMIFS(D$2:D2232,J$2:J2232,J2232)-SUMIFS(E$2:E2232,J$2:J2232,J2232)+VLOOKUP(J2232,Master!B$1:F$101,5,FALSE),IF(H2232&gt;EOF,"","Balance"))),IF(H2232&gt;EOF,"","Balance"))</f>
        <v/>
      </c>
      <c r="H2232" s="265" t="str">
        <f ca="1">IFERROR(IF(COUNTIF(H$2:H2231,H2231)&gt;VLOOKUP(H2231,LC,2,FALSE),H2231+1,H2231),"")</f>
        <v/>
      </c>
      <c r="I2232" s="265" t="str">
        <f ca="1">IFERROR(VLOOKUP(H2232,IF(H2232=H2231,INDIRECT("JournalEntry!"&amp;JournalEntry!D$2214&amp;I2231+1&amp;JournalEntry!L$2214),INDIRECT("JournalEntry!"&amp;JournalEntry!C$2214)),2,FALSE),"")</f>
        <v/>
      </c>
      <c r="J2232" s="191" t="str">
        <f t="shared" ca="1" si="245"/>
        <v/>
      </c>
    </row>
    <row r="2233" spans="1:10">
      <c r="A2233" s="205" t="str">
        <f t="shared" ca="1" si="246"/>
        <v/>
      </c>
      <c r="B2233" s="203" t="str">
        <f t="shared" ca="1" si="247"/>
        <v/>
      </c>
      <c r="C2233" s="192" t="str">
        <f t="shared" ca="1" si="248"/>
        <v/>
      </c>
      <c r="D2233" s="192" t="str">
        <f t="shared" ca="1" si="249"/>
        <v/>
      </c>
      <c r="E2233" s="192" t="str">
        <f t="shared" ca="1" si="250"/>
        <v/>
      </c>
      <c r="F2233" s="193" t="str">
        <f t="shared" ca="1" si="251"/>
        <v/>
      </c>
      <c r="G2233" s="80" t="str">
        <f ca="1">IFERROR(IF(AND(ABS(SUMIFS(D$2:D2233,J$2:J2233,J2233)-SUMIFS(E$2:E2233,J$2:J2233,J2233)+VLOOKUP(J2233,Master!B$1:F$101,5,FALSE))&gt;1000,CD&lt;&gt;PD),"XXXXX",IFERROR(SUMIFS(D$2:D2233,J$2:J2233,J2233)-SUMIFS(E$2:E2233,J$2:J2233,J2233)+VLOOKUP(J2233,Master!B$1:F$101,5,FALSE),IF(H2233&gt;EOF,"","Balance"))),IF(H2233&gt;EOF,"","Balance"))</f>
        <v/>
      </c>
      <c r="H2233" s="265" t="str">
        <f ca="1">IFERROR(IF(COUNTIF(H$2:H2232,H2232)&gt;VLOOKUP(H2232,LC,2,FALSE),H2232+1,H2232),"")</f>
        <v/>
      </c>
      <c r="I2233" s="265" t="str">
        <f ca="1">IFERROR(VLOOKUP(H2233,IF(H2233=H2232,INDIRECT("JournalEntry!"&amp;JournalEntry!D$2214&amp;I2232+1&amp;JournalEntry!L$2214),INDIRECT("JournalEntry!"&amp;JournalEntry!C$2214)),2,FALSE),"")</f>
        <v/>
      </c>
      <c r="J2233" s="191" t="str">
        <f t="shared" ca="1" si="245"/>
        <v/>
      </c>
    </row>
    <row r="2234" spans="1:10">
      <c r="A2234" s="205" t="str">
        <f t="shared" ca="1" si="246"/>
        <v/>
      </c>
      <c r="B2234" s="203" t="str">
        <f t="shared" ca="1" si="247"/>
        <v/>
      </c>
      <c r="C2234" s="192" t="str">
        <f t="shared" ca="1" si="248"/>
        <v/>
      </c>
      <c r="D2234" s="192" t="str">
        <f t="shared" ca="1" si="249"/>
        <v/>
      </c>
      <c r="E2234" s="192" t="str">
        <f t="shared" ca="1" si="250"/>
        <v/>
      </c>
      <c r="F2234" s="193" t="str">
        <f t="shared" ca="1" si="251"/>
        <v/>
      </c>
      <c r="G2234" s="80" t="str">
        <f ca="1">IFERROR(IF(AND(ABS(SUMIFS(D$2:D2234,J$2:J2234,J2234)-SUMIFS(E$2:E2234,J$2:J2234,J2234)+VLOOKUP(J2234,Master!B$1:F$101,5,FALSE))&gt;1000,CD&lt;&gt;PD),"XXXXX",IFERROR(SUMIFS(D$2:D2234,J$2:J2234,J2234)-SUMIFS(E$2:E2234,J$2:J2234,J2234)+VLOOKUP(J2234,Master!B$1:F$101,5,FALSE),IF(H2234&gt;EOF,"","Balance"))),IF(H2234&gt;EOF,"","Balance"))</f>
        <v/>
      </c>
      <c r="H2234" s="265" t="str">
        <f ca="1">IFERROR(IF(COUNTIF(H$2:H2233,H2233)&gt;VLOOKUP(H2233,LC,2,FALSE),H2233+1,H2233),"")</f>
        <v/>
      </c>
      <c r="I2234" s="265" t="str">
        <f ca="1">IFERROR(VLOOKUP(H2234,IF(H2234=H2233,INDIRECT("JournalEntry!"&amp;JournalEntry!D$2214&amp;I2233+1&amp;JournalEntry!L$2214),INDIRECT("JournalEntry!"&amp;JournalEntry!C$2214)),2,FALSE),"")</f>
        <v/>
      </c>
      <c r="J2234" s="191" t="str">
        <f t="shared" ca="1" si="245"/>
        <v/>
      </c>
    </row>
    <row r="2235" spans="1:10">
      <c r="A2235" s="205" t="str">
        <f t="shared" ca="1" si="246"/>
        <v/>
      </c>
      <c r="B2235" s="203" t="str">
        <f t="shared" ca="1" si="247"/>
        <v/>
      </c>
      <c r="C2235" s="192" t="str">
        <f t="shared" ca="1" si="248"/>
        <v/>
      </c>
      <c r="D2235" s="192" t="str">
        <f t="shared" ca="1" si="249"/>
        <v/>
      </c>
      <c r="E2235" s="192" t="str">
        <f t="shared" ca="1" si="250"/>
        <v/>
      </c>
      <c r="F2235" s="193" t="str">
        <f t="shared" ca="1" si="251"/>
        <v/>
      </c>
      <c r="G2235" s="80" t="str">
        <f ca="1">IFERROR(IF(AND(ABS(SUMIFS(D$2:D2235,J$2:J2235,J2235)-SUMIFS(E$2:E2235,J$2:J2235,J2235)+VLOOKUP(J2235,Master!B$1:F$101,5,FALSE))&gt;1000,CD&lt;&gt;PD),"XXXXX",IFERROR(SUMIFS(D$2:D2235,J$2:J2235,J2235)-SUMIFS(E$2:E2235,J$2:J2235,J2235)+VLOOKUP(J2235,Master!B$1:F$101,5,FALSE),IF(H2235&gt;EOF,"","Balance"))),IF(H2235&gt;EOF,"","Balance"))</f>
        <v/>
      </c>
      <c r="H2235" s="265" t="str">
        <f ca="1">IFERROR(IF(COUNTIF(H$2:H2234,H2234)&gt;VLOOKUP(H2234,LC,2,FALSE),H2234+1,H2234),"")</f>
        <v/>
      </c>
      <c r="I2235" s="265" t="str">
        <f ca="1">IFERROR(VLOOKUP(H2235,IF(H2235=H2234,INDIRECT("JournalEntry!"&amp;JournalEntry!D$2214&amp;I2234+1&amp;JournalEntry!L$2214),INDIRECT("JournalEntry!"&amp;JournalEntry!C$2214)),2,FALSE),"")</f>
        <v/>
      </c>
      <c r="J2235" s="191" t="str">
        <f t="shared" ca="1" si="245"/>
        <v/>
      </c>
    </row>
    <row r="2236" spans="1:10">
      <c r="A2236" s="205" t="str">
        <f t="shared" ca="1" si="246"/>
        <v/>
      </c>
      <c r="B2236" s="203" t="str">
        <f t="shared" ca="1" si="247"/>
        <v/>
      </c>
      <c r="C2236" s="192" t="str">
        <f t="shared" ca="1" si="248"/>
        <v/>
      </c>
      <c r="D2236" s="192" t="str">
        <f t="shared" ca="1" si="249"/>
        <v/>
      </c>
      <c r="E2236" s="192" t="str">
        <f t="shared" ca="1" si="250"/>
        <v/>
      </c>
      <c r="F2236" s="193" t="str">
        <f t="shared" ca="1" si="251"/>
        <v/>
      </c>
      <c r="G2236" s="80" t="str">
        <f ca="1">IFERROR(IF(AND(ABS(SUMIFS(D$2:D2236,J$2:J2236,J2236)-SUMIFS(E$2:E2236,J$2:J2236,J2236)+VLOOKUP(J2236,Master!B$1:F$101,5,FALSE))&gt;1000,CD&lt;&gt;PD),"XXXXX",IFERROR(SUMIFS(D$2:D2236,J$2:J2236,J2236)-SUMIFS(E$2:E2236,J$2:J2236,J2236)+VLOOKUP(J2236,Master!B$1:F$101,5,FALSE),IF(H2236&gt;EOF,"","Balance"))),IF(H2236&gt;EOF,"","Balance"))</f>
        <v/>
      </c>
      <c r="H2236" s="265" t="str">
        <f ca="1">IFERROR(IF(COUNTIF(H$2:H2235,H2235)&gt;VLOOKUP(H2235,LC,2,FALSE),H2235+1,H2235),"")</f>
        <v/>
      </c>
      <c r="I2236" s="265" t="str">
        <f ca="1">IFERROR(VLOOKUP(H2236,IF(H2236=H2235,INDIRECT("JournalEntry!"&amp;JournalEntry!D$2214&amp;I2235+1&amp;JournalEntry!L$2214),INDIRECT("JournalEntry!"&amp;JournalEntry!C$2214)),2,FALSE),"")</f>
        <v/>
      </c>
      <c r="J2236" s="191" t="str">
        <f t="shared" ca="1" si="245"/>
        <v/>
      </c>
    </row>
    <row r="2237" spans="1:10">
      <c r="A2237" s="205" t="str">
        <f t="shared" ca="1" si="246"/>
        <v/>
      </c>
      <c r="B2237" s="203" t="str">
        <f t="shared" ca="1" si="247"/>
        <v/>
      </c>
      <c r="C2237" s="192" t="str">
        <f t="shared" ca="1" si="248"/>
        <v/>
      </c>
      <c r="D2237" s="192" t="str">
        <f t="shared" ca="1" si="249"/>
        <v/>
      </c>
      <c r="E2237" s="192" t="str">
        <f t="shared" ca="1" si="250"/>
        <v/>
      </c>
      <c r="F2237" s="193" t="str">
        <f t="shared" ca="1" si="251"/>
        <v/>
      </c>
      <c r="G2237" s="80" t="str">
        <f ca="1">IFERROR(IF(AND(ABS(SUMIFS(D$2:D2237,J$2:J2237,J2237)-SUMIFS(E$2:E2237,J$2:J2237,J2237)+VLOOKUP(J2237,Master!B$1:F$101,5,FALSE))&gt;1000,CD&lt;&gt;PD),"XXXXX",IFERROR(SUMIFS(D$2:D2237,J$2:J2237,J2237)-SUMIFS(E$2:E2237,J$2:J2237,J2237)+VLOOKUP(J2237,Master!B$1:F$101,5,FALSE),IF(H2237&gt;EOF,"","Balance"))),IF(H2237&gt;EOF,"","Balance"))</f>
        <v/>
      </c>
      <c r="H2237" s="265" t="str">
        <f ca="1">IFERROR(IF(COUNTIF(H$2:H2236,H2236)&gt;VLOOKUP(H2236,LC,2,FALSE),H2236+1,H2236),"")</f>
        <v/>
      </c>
      <c r="I2237" s="265" t="str">
        <f ca="1">IFERROR(VLOOKUP(H2237,IF(H2237=H2236,INDIRECT("JournalEntry!"&amp;JournalEntry!D$2214&amp;I2236+1&amp;JournalEntry!L$2214),INDIRECT("JournalEntry!"&amp;JournalEntry!C$2214)),2,FALSE),"")</f>
        <v/>
      </c>
      <c r="J2237" s="191" t="str">
        <f t="shared" ca="1" si="245"/>
        <v/>
      </c>
    </row>
    <row r="2238" spans="1:10">
      <c r="A2238" s="205" t="str">
        <f t="shared" ca="1" si="246"/>
        <v/>
      </c>
      <c r="B2238" s="203" t="str">
        <f t="shared" ca="1" si="247"/>
        <v/>
      </c>
      <c r="C2238" s="192" t="str">
        <f t="shared" ca="1" si="248"/>
        <v/>
      </c>
      <c r="D2238" s="192" t="str">
        <f t="shared" ca="1" si="249"/>
        <v/>
      </c>
      <c r="E2238" s="192" t="str">
        <f t="shared" ca="1" si="250"/>
        <v/>
      </c>
      <c r="F2238" s="193" t="str">
        <f t="shared" ca="1" si="251"/>
        <v/>
      </c>
      <c r="G2238" s="80" t="str">
        <f ca="1">IFERROR(IF(AND(ABS(SUMIFS(D$2:D2238,J$2:J2238,J2238)-SUMIFS(E$2:E2238,J$2:J2238,J2238)+VLOOKUP(J2238,Master!B$1:F$101,5,FALSE))&gt;1000,CD&lt;&gt;PD),"XXXXX",IFERROR(SUMIFS(D$2:D2238,J$2:J2238,J2238)-SUMIFS(E$2:E2238,J$2:J2238,J2238)+VLOOKUP(J2238,Master!B$1:F$101,5,FALSE),IF(H2238&gt;EOF,"","Balance"))),IF(H2238&gt;EOF,"","Balance"))</f>
        <v/>
      </c>
      <c r="H2238" s="265" t="str">
        <f ca="1">IFERROR(IF(COUNTIF(H$2:H2237,H2237)&gt;VLOOKUP(H2237,LC,2,FALSE),H2237+1,H2237),"")</f>
        <v/>
      </c>
      <c r="I2238" s="265" t="str">
        <f ca="1">IFERROR(VLOOKUP(H2238,IF(H2238=H2237,INDIRECT("JournalEntry!"&amp;JournalEntry!D$2214&amp;I2237+1&amp;JournalEntry!L$2214),INDIRECT("JournalEntry!"&amp;JournalEntry!C$2214)),2,FALSE),"")</f>
        <v/>
      </c>
      <c r="J2238" s="191" t="str">
        <f t="shared" ca="1" si="245"/>
        <v/>
      </c>
    </row>
    <row r="2239" spans="1:10">
      <c r="A2239" s="205" t="str">
        <f t="shared" ca="1" si="246"/>
        <v/>
      </c>
      <c r="B2239" s="203" t="str">
        <f t="shared" ca="1" si="247"/>
        <v/>
      </c>
      <c r="C2239" s="192" t="str">
        <f t="shared" ca="1" si="248"/>
        <v/>
      </c>
      <c r="D2239" s="192" t="str">
        <f t="shared" ca="1" si="249"/>
        <v/>
      </c>
      <c r="E2239" s="192" t="str">
        <f t="shared" ca="1" si="250"/>
        <v/>
      </c>
      <c r="F2239" s="193" t="str">
        <f t="shared" ca="1" si="251"/>
        <v/>
      </c>
      <c r="G2239" s="80" t="str">
        <f ca="1">IFERROR(IF(AND(ABS(SUMIFS(D$2:D2239,J$2:J2239,J2239)-SUMIFS(E$2:E2239,J$2:J2239,J2239)+VLOOKUP(J2239,Master!B$1:F$101,5,FALSE))&gt;1000,CD&lt;&gt;PD),"XXXXX",IFERROR(SUMIFS(D$2:D2239,J$2:J2239,J2239)-SUMIFS(E$2:E2239,J$2:J2239,J2239)+VLOOKUP(J2239,Master!B$1:F$101,5,FALSE),IF(H2239&gt;EOF,"","Balance"))),IF(H2239&gt;EOF,"","Balance"))</f>
        <v/>
      </c>
      <c r="H2239" s="265" t="str">
        <f ca="1">IFERROR(IF(COUNTIF(H$2:H2238,H2238)&gt;VLOOKUP(H2238,LC,2,FALSE),H2238+1,H2238),"")</f>
        <v/>
      </c>
      <c r="I2239" s="265" t="str">
        <f ca="1">IFERROR(VLOOKUP(H2239,IF(H2239=H2238,INDIRECT("JournalEntry!"&amp;JournalEntry!D$2214&amp;I2238+1&amp;JournalEntry!L$2214),INDIRECT("JournalEntry!"&amp;JournalEntry!C$2214)),2,FALSE),"")</f>
        <v/>
      </c>
      <c r="J2239" s="191" t="str">
        <f t="shared" ca="1" si="245"/>
        <v/>
      </c>
    </row>
    <row r="2240" spans="1:10">
      <c r="A2240" s="205" t="str">
        <f t="shared" ca="1" si="246"/>
        <v/>
      </c>
      <c r="B2240" s="203" t="str">
        <f t="shared" ca="1" si="247"/>
        <v/>
      </c>
      <c r="C2240" s="192" t="str">
        <f t="shared" ca="1" si="248"/>
        <v/>
      </c>
      <c r="D2240" s="192" t="str">
        <f t="shared" ca="1" si="249"/>
        <v/>
      </c>
      <c r="E2240" s="192" t="str">
        <f t="shared" ca="1" si="250"/>
        <v/>
      </c>
      <c r="F2240" s="193" t="str">
        <f t="shared" ca="1" si="251"/>
        <v/>
      </c>
      <c r="G2240" s="80" t="str">
        <f ca="1">IFERROR(IF(AND(ABS(SUMIFS(D$2:D2240,J$2:J2240,J2240)-SUMIFS(E$2:E2240,J$2:J2240,J2240)+VLOOKUP(J2240,Master!B$1:F$101,5,FALSE))&gt;1000,CD&lt;&gt;PD),"XXXXX",IFERROR(SUMIFS(D$2:D2240,J$2:J2240,J2240)-SUMIFS(E$2:E2240,J$2:J2240,J2240)+VLOOKUP(J2240,Master!B$1:F$101,5,FALSE),IF(H2240&gt;EOF,"","Balance"))),IF(H2240&gt;EOF,"","Balance"))</f>
        <v/>
      </c>
      <c r="H2240" s="265" t="str">
        <f ca="1">IFERROR(IF(COUNTIF(H$2:H2239,H2239)&gt;VLOOKUP(H2239,LC,2,FALSE),H2239+1,H2239),"")</f>
        <v/>
      </c>
      <c r="I2240" s="265" t="str">
        <f ca="1">IFERROR(VLOOKUP(H2240,IF(H2240=H2239,INDIRECT("JournalEntry!"&amp;JournalEntry!D$2214&amp;I2239+1&amp;JournalEntry!L$2214),INDIRECT("JournalEntry!"&amp;JournalEntry!C$2214)),2,FALSE),"")</f>
        <v/>
      </c>
      <c r="J2240" s="191" t="str">
        <f t="shared" ca="1" si="245"/>
        <v/>
      </c>
    </row>
    <row r="2241" spans="1:10">
      <c r="A2241" s="205" t="str">
        <f t="shared" ca="1" si="246"/>
        <v/>
      </c>
      <c r="B2241" s="203" t="str">
        <f t="shared" ca="1" si="247"/>
        <v/>
      </c>
      <c r="C2241" s="192" t="str">
        <f t="shared" ca="1" si="248"/>
        <v/>
      </c>
      <c r="D2241" s="192" t="str">
        <f t="shared" ca="1" si="249"/>
        <v/>
      </c>
      <c r="E2241" s="192" t="str">
        <f t="shared" ca="1" si="250"/>
        <v/>
      </c>
      <c r="F2241" s="193" t="str">
        <f t="shared" ca="1" si="251"/>
        <v/>
      </c>
      <c r="G2241" s="80" t="str">
        <f ca="1">IFERROR(IF(AND(ABS(SUMIFS(D$2:D2241,J$2:J2241,J2241)-SUMIFS(E$2:E2241,J$2:J2241,J2241)+VLOOKUP(J2241,Master!B$1:F$101,5,FALSE))&gt;1000,CD&lt;&gt;PD),"XXXXX",IFERROR(SUMIFS(D$2:D2241,J$2:J2241,J2241)-SUMIFS(E$2:E2241,J$2:J2241,J2241)+VLOOKUP(J2241,Master!B$1:F$101,5,FALSE),IF(H2241&gt;EOF,"","Balance"))),IF(H2241&gt;EOF,"","Balance"))</f>
        <v/>
      </c>
      <c r="H2241" s="265" t="str">
        <f ca="1">IFERROR(IF(COUNTIF(H$2:H2240,H2240)&gt;VLOOKUP(H2240,LC,2,FALSE),H2240+1,H2240),"")</f>
        <v/>
      </c>
      <c r="I2241" s="265" t="str">
        <f ca="1">IFERROR(VLOOKUP(H2241,IF(H2241=H2240,INDIRECT("JournalEntry!"&amp;JournalEntry!D$2214&amp;I2240+1&amp;JournalEntry!L$2214),INDIRECT("JournalEntry!"&amp;JournalEntry!C$2214)),2,FALSE),"")</f>
        <v/>
      </c>
      <c r="J2241" s="191" t="str">
        <f t="shared" ca="1" si="245"/>
        <v/>
      </c>
    </row>
    <row r="2242" spans="1:10">
      <c r="A2242" s="205" t="str">
        <f t="shared" ca="1" si="246"/>
        <v/>
      </c>
      <c r="B2242" s="203" t="str">
        <f t="shared" ca="1" si="247"/>
        <v/>
      </c>
      <c r="C2242" s="192" t="str">
        <f t="shared" ca="1" si="248"/>
        <v/>
      </c>
      <c r="D2242" s="192" t="str">
        <f t="shared" ca="1" si="249"/>
        <v/>
      </c>
      <c r="E2242" s="192" t="str">
        <f t="shared" ca="1" si="250"/>
        <v/>
      </c>
      <c r="F2242" s="193" t="str">
        <f t="shared" ca="1" si="251"/>
        <v/>
      </c>
      <c r="G2242" s="80" t="str">
        <f ca="1">IFERROR(IF(AND(ABS(SUMIFS(D$2:D2242,J$2:J2242,J2242)-SUMIFS(E$2:E2242,J$2:J2242,J2242)+VLOOKUP(J2242,Master!B$1:F$101,5,FALSE))&gt;1000,CD&lt;&gt;PD),"XXXXX",IFERROR(SUMIFS(D$2:D2242,J$2:J2242,J2242)-SUMIFS(E$2:E2242,J$2:J2242,J2242)+VLOOKUP(J2242,Master!B$1:F$101,5,FALSE),IF(H2242&gt;EOF,"","Balance"))),IF(H2242&gt;EOF,"","Balance"))</f>
        <v/>
      </c>
      <c r="H2242" s="265" t="str">
        <f ca="1">IFERROR(IF(COUNTIF(H$2:H2241,H2241)&gt;VLOOKUP(H2241,LC,2,FALSE),H2241+1,H2241),"")</f>
        <v/>
      </c>
      <c r="I2242" s="265" t="str">
        <f ca="1">IFERROR(VLOOKUP(H2242,IF(H2242=H2241,INDIRECT("JournalEntry!"&amp;JournalEntry!D$2214&amp;I2241+1&amp;JournalEntry!L$2214),INDIRECT("JournalEntry!"&amp;JournalEntry!C$2214)),2,FALSE),"")</f>
        <v/>
      </c>
      <c r="J2242" s="191" t="str">
        <f t="shared" ref="J2242:J2303" ca="1" si="252">IFERROR(INDIRECT("JournalEntry!c"&amp;I2242),IF(H2242&gt;EOF,"","Ledger"))</f>
        <v/>
      </c>
    </row>
    <row r="2243" spans="1:10">
      <c r="A2243" s="205" t="str">
        <f t="shared" ca="1" si="246"/>
        <v/>
      </c>
      <c r="B2243" s="203" t="str">
        <f t="shared" ca="1" si="247"/>
        <v/>
      </c>
      <c r="C2243" s="192" t="str">
        <f t="shared" ca="1" si="248"/>
        <v/>
      </c>
      <c r="D2243" s="192" t="str">
        <f t="shared" ca="1" si="249"/>
        <v/>
      </c>
      <c r="E2243" s="192" t="str">
        <f t="shared" ca="1" si="250"/>
        <v/>
      </c>
      <c r="F2243" s="193" t="str">
        <f t="shared" ca="1" si="251"/>
        <v/>
      </c>
      <c r="G2243" s="80" t="str">
        <f ca="1">IFERROR(IF(AND(ABS(SUMIFS(D$2:D2243,J$2:J2243,J2243)-SUMIFS(E$2:E2243,J$2:J2243,J2243)+VLOOKUP(J2243,Master!B$1:F$101,5,FALSE))&gt;1000,CD&lt;&gt;PD),"XXXXX",IFERROR(SUMIFS(D$2:D2243,J$2:J2243,J2243)-SUMIFS(E$2:E2243,J$2:J2243,J2243)+VLOOKUP(J2243,Master!B$1:F$101,5,FALSE),IF(H2243&gt;EOF,"","Balance"))),IF(H2243&gt;EOF,"","Balance"))</f>
        <v/>
      </c>
      <c r="H2243" s="265" t="str">
        <f ca="1">IFERROR(IF(COUNTIF(H$2:H2242,H2242)&gt;VLOOKUP(H2242,LC,2,FALSE),H2242+1,H2242),"")</f>
        <v/>
      </c>
      <c r="I2243" s="265" t="str">
        <f ca="1">IFERROR(VLOOKUP(H2243,IF(H2243=H2242,INDIRECT("JournalEntry!"&amp;JournalEntry!D$2214&amp;I2242+1&amp;JournalEntry!L$2214),INDIRECT("JournalEntry!"&amp;JournalEntry!C$2214)),2,FALSE),"")</f>
        <v/>
      </c>
      <c r="J2243" s="191" t="str">
        <f t="shared" ca="1" si="252"/>
        <v/>
      </c>
    </row>
    <row r="2244" spans="1:10">
      <c r="A2244" s="205" t="str">
        <f t="shared" ca="1" si="246"/>
        <v/>
      </c>
      <c r="B2244" s="203" t="str">
        <f t="shared" ca="1" si="247"/>
        <v/>
      </c>
      <c r="C2244" s="192" t="str">
        <f t="shared" ca="1" si="248"/>
        <v/>
      </c>
      <c r="D2244" s="192" t="str">
        <f t="shared" ca="1" si="249"/>
        <v/>
      </c>
      <c r="E2244" s="192" t="str">
        <f t="shared" ca="1" si="250"/>
        <v/>
      </c>
      <c r="F2244" s="193" t="str">
        <f t="shared" ca="1" si="251"/>
        <v/>
      </c>
      <c r="G2244" s="80" t="str">
        <f ca="1">IFERROR(IF(AND(ABS(SUMIFS(D$2:D2244,J$2:J2244,J2244)-SUMIFS(E$2:E2244,J$2:J2244,J2244)+VLOOKUP(J2244,Master!B$1:F$101,5,FALSE))&gt;1000,CD&lt;&gt;PD),"XXXXX",IFERROR(SUMIFS(D$2:D2244,J$2:J2244,J2244)-SUMIFS(E$2:E2244,J$2:J2244,J2244)+VLOOKUP(J2244,Master!B$1:F$101,5,FALSE),IF(H2244&gt;EOF,"","Balance"))),IF(H2244&gt;EOF,"","Balance"))</f>
        <v/>
      </c>
      <c r="H2244" s="265" t="str">
        <f ca="1">IFERROR(IF(COUNTIF(H$2:H2243,H2243)&gt;VLOOKUP(H2243,LC,2,FALSE),H2243+1,H2243),"")</f>
        <v/>
      </c>
      <c r="I2244" s="265" t="str">
        <f ca="1">IFERROR(VLOOKUP(H2244,IF(H2244=H2243,INDIRECT("JournalEntry!"&amp;JournalEntry!D$2214&amp;I2243+1&amp;JournalEntry!L$2214),INDIRECT("JournalEntry!"&amp;JournalEntry!C$2214)),2,FALSE),"")</f>
        <v/>
      </c>
      <c r="J2244" s="191" t="str">
        <f t="shared" ca="1" si="252"/>
        <v/>
      </c>
    </row>
    <row r="2245" spans="1:10">
      <c r="A2245" s="205" t="str">
        <f t="shared" ca="1" si="246"/>
        <v/>
      </c>
      <c r="B2245" s="203" t="str">
        <f t="shared" ca="1" si="247"/>
        <v/>
      </c>
      <c r="C2245" s="192" t="str">
        <f t="shared" ca="1" si="248"/>
        <v/>
      </c>
      <c r="D2245" s="192" t="str">
        <f t="shared" ca="1" si="249"/>
        <v/>
      </c>
      <c r="E2245" s="192" t="str">
        <f t="shared" ca="1" si="250"/>
        <v/>
      </c>
      <c r="F2245" s="193" t="str">
        <f t="shared" ca="1" si="251"/>
        <v/>
      </c>
      <c r="G2245" s="80" t="str">
        <f ca="1">IFERROR(IF(AND(ABS(SUMIFS(D$2:D2245,J$2:J2245,J2245)-SUMIFS(E$2:E2245,J$2:J2245,J2245)+VLOOKUP(J2245,Master!B$1:F$101,5,FALSE))&gt;1000,CD&lt;&gt;PD),"XXXXX",IFERROR(SUMIFS(D$2:D2245,J$2:J2245,J2245)-SUMIFS(E$2:E2245,J$2:J2245,J2245)+VLOOKUP(J2245,Master!B$1:F$101,5,FALSE),IF(H2245&gt;EOF,"","Balance"))),IF(H2245&gt;EOF,"","Balance"))</f>
        <v/>
      </c>
      <c r="H2245" s="265" t="str">
        <f ca="1">IFERROR(IF(COUNTIF(H$2:H2244,H2244)&gt;VLOOKUP(H2244,LC,2,FALSE),H2244+1,H2244),"")</f>
        <v/>
      </c>
      <c r="I2245" s="265" t="str">
        <f ca="1">IFERROR(VLOOKUP(H2245,IF(H2245=H2244,INDIRECT("JournalEntry!"&amp;JournalEntry!D$2214&amp;I2244+1&amp;JournalEntry!L$2214),INDIRECT("JournalEntry!"&amp;JournalEntry!C$2214)),2,FALSE),"")</f>
        <v/>
      </c>
      <c r="J2245" s="191" t="str">
        <f t="shared" ca="1" si="252"/>
        <v/>
      </c>
    </row>
    <row r="2246" spans="1:10">
      <c r="A2246" s="205" t="str">
        <f t="shared" ca="1" si="246"/>
        <v/>
      </c>
      <c r="B2246" s="203" t="str">
        <f t="shared" ca="1" si="247"/>
        <v/>
      </c>
      <c r="C2246" s="192" t="str">
        <f t="shared" ca="1" si="248"/>
        <v/>
      </c>
      <c r="D2246" s="192" t="str">
        <f t="shared" ca="1" si="249"/>
        <v/>
      </c>
      <c r="E2246" s="192" t="str">
        <f t="shared" ca="1" si="250"/>
        <v/>
      </c>
      <c r="F2246" s="193" t="str">
        <f t="shared" ca="1" si="251"/>
        <v/>
      </c>
      <c r="G2246" s="80" t="str">
        <f ca="1">IFERROR(IF(AND(ABS(SUMIFS(D$2:D2246,J$2:J2246,J2246)-SUMIFS(E$2:E2246,J$2:J2246,J2246)+VLOOKUP(J2246,Master!B$1:F$101,5,FALSE))&gt;1000,CD&lt;&gt;PD),"XXXXX",IFERROR(SUMIFS(D$2:D2246,J$2:J2246,J2246)-SUMIFS(E$2:E2246,J$2:J2246,J2246)+VLOOKUP(J2246,Master!B$1:F$101,5,FALSE),IF(H2246&gt;EOF,"","Balance"))),IF(H2246&gt;EOF,"","Balance"))</f>
        <v/>
      </c>
      <c r="H2246" s="265" t="str">
        <f ca="1">IFERROR(IF(COUNTIF(H$2:H2245,H2245)&gt;VLOOKUP(H2245,LC,2,FALSE),H2245+1,H2245),"")</f>
        <v/>
      </c>
      <c r="I2246" s="265" t="str">
        <f ca="1">IFERROR(VLOOKUP(H2246,IF(H2246=H2245,INDIRECT("JournalEntry!"&amp;JournalEntry!D$2214&amp;I2245+1&amp;JournalEntry!L$2214),INDIRECT("JournalEntry!"&amp;JournalEntry!C$2214)),2,FALSE),"")</f>
        <v/>
      </c>
      <c r="J2246" s="191" t="str">
        <f t="shared" ca="1" si="252"/>
        <v/>
      </c>
    </row>
    <row r="2247" spans="1:10">
      <c r="A2247" s="205" t="str">
        <f t="shared" ca="1" si="246"/>
        <v/>
      </c>
      <c r="B2247" s="203" t="str">
        <f t="shared" ca="1" si="247"/>
        <v/>
      </c>
      <c r="C2247" s="192" t="str">
        <f t="shared" ca="1" si="248"/>
        <v/>
      </c>
      <c r="D2247" s="192" t="str">
        <f t="shared" ca="1" si="249"/>
        <v/>
      </c>
      <c r="E2247" s="192" t="str">
        <f t="shared" ca="1" si="250"/>
        <v/>
      </c>
      <c r="F2247" s="193" t="str">
        <f t="shared" ca="1" si="251"/>
        <v/>
      </c>
      <c r="G2247" s="80" t="str">
        <f ca="1">IFERROR(IF(AND(ABS(SUMIFS(D$2:D2247,J$2:J2247,J2247)-SUMIFS(E$2:E2247,J$2:J2247,J2247)+VLOOKUP(J2247,Master!B$1:F$101,5,FALSE))&gt;1000,CD&lt;&gt;PD),"XXXXX",IFERROR(SUMIFS(D$2:D2247,J$2:J2247,J2247)-SUMIFS(E$2:E2247,J$2:J2247,J2247)+VLOOKUP(J2247,Master!B$1:F$101,5,FALSE),IF(H2247&gt;EOF,"","Balance"))),IF(H2247&gt;EOF,"","Balance"))</f>
        <v/>
      </c>
      <c r="H2247" s="265" t="str">
        <f ca="1">IFERROR(IF(COUNTIF(H$2:H2246,H2246)&gt;VLOOKUP(H2246,LC,2,FALSE),H2246+1,H2246),"")</f>
        <v/>
      </c>
      <c r="I2247" s="265" t="str">
        <f ca="1">IFERROR(VLOOKUP(H2247,IF(H2247=H2246,INDIRECT("JournalEntry!"&amp;JournalEntry!D$2214&amp;I2246+1&amp;JournalEntry!L$2214),INDIRECT("JournalEntry!"&amp;JournalEntry!C$2214)),2,FALSE),"")</f>
        <v/>
      </c>
      <c r="J2247" s="191" t="str">
        <f t="shared" ca="1" si="252"/>
        <v/>
      </c>
    </row>
    <row r="2248" spans="1:10">
      <c r="A2248" s="205" t="str">
        <f t="shared" ca="1" si="246"/>
        <v/>
      </c>
      <c r="B2248" s="203" t="str">
        <f t="shared" ca="1" si="247"/>
        <v/>
      </c>
      <c r="C2248" s="192" t="str">
        <f t="shared" ca="1" si="248"/>
        <v/>
      </c>
      <c r="D2248" s="192" t="str">
        <f t="shared" ca="1" si="249"/>
        <v/>
      </c>
      <c r="E2248" s="192" t="str">
        <f t="shared" ca="1" si="250"/>
        <v/>
      </c>
      <c r="F2248" s="193" t="str">
        <f t="shared" ca="1" si="251"/>
        <v/>
      </c>
      <c r="G2248" s="80" t="str">
        <f ca="1">IFERROR(IF(AND(ABS(SUMIFS(D$2:D2248,J$2:J2248,J2248)-SUMIFS(E$2:E2248,J$2:J2248,J2248)+VLOOKUP(J2248,Master!B$1:F$101,5,FALSE))&gt;1000,CD&lt;&gt;PD),"XXXXX",IFERROR(SUMIFS(D$2:D2248,J$2:J2248,J2248)-SUMIFS(E$2:E2248,J$2:J2248,J2248)+VLOOKUP(J2248,Master!B$1:F$101,5,FALSE),IF(H2248&gt;EOF,"","Balance"))),IF(H2248&gt;EOF,"","Balance"))</f>
        <v/>
      </c>
      <c r="H2248" s="265" t="str">
        <f ca="1">IFERROR(IF(COUNTIF(H$2:H2247,H2247)&gt;VLOOKUP(H2247,LC,2,FALSE),H2247+1,H2247),"")</f>
        <v/>
      </c>
      <c r="I2248" s="265" t="str">
        <f ca="1">IFERROR(VLOOKUP(H2248,IF(H2248=H2247,INDIRECT("JournalEntry!"&amp;JournalEntry!D$2214&amp;I2247+1&amp;JournalEntry!L$2214),INDIRECT("JournalEntry!"&amp;JournalEntry!C$2214)),2,FALSE),"")</f>
        <v/>
      </c>
      <c r="J2248" s="191" t="str">
        <f t="shared" ca="1" si="252"/>
        <v/>
      </c>
    </row>
    <row r="2249" spans="1:10">
      <c r="A2249" s="205" t="str">
        <f t="shared" ca="1" si="246"/>
        <v/>
      </c>
      <c r="B2249" s="203" t="str">
        <f t="shared" ca="1" si="247"/>
        <v/>
      </c>
      <c r="C2249" s="192" t="str">
        <f t="shared" ca="1" si="248"/>
        <v/>
      </c>
      <c r="D2249" s="192" t="str">
        <f t="shared" ca="1" si="249"/>
        <v/>
      </c>
      <c r="E2249" s="192" t="str">
        <f t="shared" ca="1" si="250"/>
        <v/>
      </c>
      <c r="F2249" s="193" t="str">
        <f t="shared" ca="1" si="251"/>
        <v/>
      </c>
      <c r="G2249" s="80" t="str">
        <f ca="1">IFERROR(IF(AND(ABS(SUMIFS(D$2:D2249,J$2:J2249,J2249)-SUMIFS(E$2:E2249,J$2:J2249,J2249)+VLOOKUP(J2249,Master!B$1:F$101,5,FALSE))&gt;1000,CD&lt;&gt;PD),"XXXXX",IFERROR(SUMIFS(D$2:D2249,J$2:J2249,J2249)-SUMIFS(E$2:E2249,J$2:J2249,J2249)+VLOOKUP(J2249,Master!B$1:F$101,5,FALSE),IF(H2249&gt;EOF,"","Balance"))),IF(H2249&gt;EOF,"","Balance"))</f>
        <v/>
      </c>
      <c r="H2249" s="265" t="str">
        <f ca="1">IFERROR(IF(COUNTIF(H$2:H2248,H2248)&gt;VLOOKUP(H2248,LC,2,FALSE),H2248+1,H2248),"")</f>
        <v/>
      </c>
      <c r="I2249" s="265" t="str">
        <f ca="1">IFERROR(VLOOKUP(H2249,IF(H2249=H2248,INDIRECT("JournalEntry!"&amp;JournalEntry!D$2214&amp;I2248+1&amp;JournalEntry!L$2214),INDIRECT("JournalEntry!"&amp;JournalEntry!C$2214)),2,FALSE),"")</f>
        <v/>
      </c>
      <c r="J2249" s="191" t="str">
        <f t="shared" ca="1" si="252"/>
        <v/>
      </c>
    </row>
    <row r="2250" spans="1:10">
      <c r="A2250" s="205" t="str">
        <f t="shared" ca="1" si="246"/>
        <v/>
      </c>
      <c r="B2250" s="203" t="str">
        <f t="shared" ca="1" si="247"/>
        <v/>
      </c>
      <c r="C2250" s="192" t="str">
        <f t="shared" ca="1" si="248"/>
        <v/>
      </c>
      <c r="D2250" s="192" t="str">
        <f t="shared" ca="1" si="249"/>
        <v/>
      </c>
      <c r="E2250" s="192" t="str">
        <f t="shared" ca="1" si="250"/>
        <v/>
      </c>
      <c r="F2250" s="193" t="str">
        <f t="shared" ca="1" si="251"/>
        <v/>
      </c>
      <c r="G2250" s="80" t="str">
        <f ca="1">IFERROR(IF(AND(ABS(SUMIFS(D$2:D2250,J$2:J2250,J2250)-SUMIFS(E$2:E2250,J$2:J2250,J2250)+VLOOKUP(J2250,Master!B$1:F$101,5,FALSE))&gt;1000,CD&lt;&gt;PD),"XXXXX",IFERROR(SUMIFS(D$2:D2250,J$2:J2250,J2250)-SUMIFS(E$2:E2250,J$2:J2250,J2250)+VLOOKUP(J2250,Master!B$1:F$101,5,FALSE),IF(H2250&gt;EOF,"","Balance"))),IF(H2250&gt;EOF,"","Balance"))</f>
        <v/>
      </c>
      <c r="H2250" s="265" t="str">
        <f ca="1">IFERROR(IF(COUNTIF(H$2:H2249,H2249)&gt;VLOOKUP(H2249,LC,2,FALSE),H2249+1,H2249),"")</f>
        <v/>
      </c>
      <c r="I2250" s="265" t="str">
        <f ca="1">IFERROR(VLOOKUP(H2250,IF(H2250=H2249,INDIRECT("JournalEntry!"&amp;JournalEntry!D$2214&amp;I2249+1&amp;JournalEntry!L$2214),INDIRECT("JournalEntry!"&amp;JournalEntry!C$2214)),2,FALSE),"")</f>
        <v/>
      </c>
      <c r="J2250" s="191" t="str">
        <f t="shared" ca="1" si="252"/>
        <v/>
      </c>
    </row>
    <row r="2251" spans="1:10">
      <c r="A2251" s="205" t="str">
        <f t="shared" ca="1" si="246"/>
        <v/>
      </c>
      <c r="B2251" s="203" t="str">
        <f t="shared" ca="1" si="247"/>
        <v/>
      </c>
      <c r="C2251" s="192" t="str">
        <f t="shared" ca="1" si="248"/>
        <v/>
      </c>
      <c r="D2251" s="192" t="str">
        <f t="shared" ca="1" si="249"/>
        <v/>
      </c>
      <c r="E2251" s="192" t="str">
        <f t="shared" ca="1" si="250"/>
        <v/>
      </c>
      <c r="F2251" s="193" t="str">
        <f t="shared" ca="1" si="251"/>
        <v/>
      </c>
      <c r="G2251" s="80" t="str">
        <f ca="1">IFERROR(IF(AND(ABS(SUMIFS(D$2:D2251,J$2:J2251,J2251)-SUMIFS(E$2:E2251,J$2:J2251,J2251)+VLOOKUP(J2251,Master!B$1:F$101,5,FALSE))&gt;1000,CD&lt;&gt;PD),"XXXXX",IFERROR(SUMIFS(D$2:D2251,J$2:J2251,J2251)-SUMIFS(E$2:E2251,J$2:J2251,J2251)+VLOOKUP(J2251,Master!B$1:F$101,5,FALSE),IF(H2251&gt;EOF,"","Balance"))),IF(H2251&gt;EOF,"","Balance"))</f>
        <v/>
      </c>
      <c r="H2251" s="265" t="str">
        <f ca="1">IFERROR(IF(COUNTIF(H$2:H2250,H2250)&gt;VLOOKUP(H2250,LC,2,FALSE),H2250+1,H2250),"")</f>
        <v/>
      </c>
      <c r="I2251" s="265" t="str">
        <f ca="1">IFERROR(VLOOKUP(H2251,IF(H2251=H2250,INDIRECT("JournalEntry!"&amp;JournalEntry!D$2214&amp;I2250+1&amp;JournalEntry!L$2214),INDIRECT("JournalEntry!"&amp;JournalEntry!C$2214)),2,FALSE),"")</f>
        <v/>
      </c>
      <c r="J2251" s="191" t="str">
        <f t="shared" ca="1" si="252"/>
        <v/>
      </c>
    </row>
    <row r="2252" spans="1:10">
      <c r="A2252" s="205" t="str">
        <f t="shared" ca="1" si="246"/>
        <v/>
      </c>
      <c r="B2252" s="203" t="str">
        <f t="shared" ca="1" si="247"/>
        <v/>
      </c>
      <c r="C2252" s="192" t="str">
        <f t="shared" ca="1" si="248"/>
        <v/>
      </c>
      <c r="D2252" s="192" t="str">
        <f t="shared" ca="1" si="249"/>
        <v/>
      </c>
      <c r="E2252" s="192" t="str">
        <f t="shared" ca="1" si="250"/>
        <v/>
      </c>
      <c r="F2252" s="193" t="str">
        <f t="shared" ca="1" si="251"/>
        <v/>
      </c>
      <c r="G2252" s="80" t="str">
        <f ca="1">IFERROR(IF(AND(ABS(SUMIFS(D$2:D2252,J$2:J2252,J2252)-SUMIFS(E$2:E2252,J$2:J2252,J2252)+VLOOKUP(J2252,Master!B$1:F$101,5,FALSE))&gt;1000,CD&lt;&gt;PD),"XXXXX",IFERROR(SUMIFS(D$2:D2252,J$2:J2252,J2252)-SUMIFS(E$2:E2252,J$2:J2252,J2252)+VLOOKUP(J2252,Master!B$1:F$101,5,FALSE),IF(H2252&gt;EOF,"","Balance"))),IF(H2252&gt;EOF,"","Balance"))</f>
        <v/>
      </c>
      <c r="H2252" s="265" t="str">
        <f ca="1">IFERROR(IF(COUNTIF(H$2:H2251,H2251)&gt;VLOOKUP(H2251,LC,2,FALSE),H2251+1,H2251),"")</f>
        <v/>
      </c>
      <c r="I2252" s="265" t="str">
        <f ca="1">IFERROR(VLOOKUP(H2252,IF(H2252=H2251,INDIRECT("JournalEntry!"&amp;JournalEntry!D$2214&amp;I2251+1&amp;JournalEntry!L$2214),INDIRECT("JournalEntry!"&amp;JournalEntry!C$2214)),2,FALSE),"")</f>
        <v/>
      </c>
      <c r="J2252" s="191" t="str">
        <f t="shared" ca="1" si="252"/>
        <v/>
      </c>
    </row>
    <row r="2253" spans="1:10">
      <c r="A2253" s="205" t="str">
        <f t="shared" ca="1" si="246"/>
        <v/>
      </c>
      <c r="B2253" s="203" t="str">
        <f t="shared" ca="1" si="247"/>
        <v/>
      </c>
      <c r="C2253" s="192" t="str">
        <f t="shared" ca="1" si="248"/>
        <v/>
      </c>
      <c r="D2253" s="192" t="str">
        <f t="shared" ca="1" si="249"/>
        <v/>
      </c>
      <c r="E2253" s="192" t="str">
        <f t="shared" ca="1" si="250"/>
        <v/>
      </c>
      <c r="F2253" s="193" t="str">
        <f t="shared" ca="1" si="251"/>
        <v/>
      </c>
      <c r="G2253" s="80" t="str">
        <f ca="1">IFERROR(IF(AND(ABS(SUMIFS(D$2:D2253,J$2:J2253,J2253)-SUMIFS(E$2:E2253,J$2:J2253,J2253)+VLOOKUP(J2253,Master!B$1:F$101,5,FALSE))&gt;1000,CD&lt;&gt;PD),"XXXXX",IFERROR(SUMIFS(D$2:D2253,J$2:J2253,J2253)-SUMIFS(E$2:E2253,J$2:J2253,J2253)+VLOOKUP(J2253,Master!B$1:F$101,5,FALSE),IF(H2253&gt;EOF,"","Balance"))),IF(H2253&gt;EOF,"","Balance"))</f>
        <v/>
      </c>
      <c r="H2253" s="265" t="str">
        <f ca="1">IFERROR(IF(COUNTIF(H$2:H2252,H2252)&gt;VLOOKUP(H2252,LC,2,FALSE),H2252+1,H2252),"")</f>
        <v/>
      </c>
      <c r="I2253" s="265" t="str">
        <f ca="1">IFERROR(VLOOKUP(H2253,IF(H2253=H2252,INDIRECT("JournalEntry!"&amp;JournalEntry!D$2214&amp;I2252+1&amp;JournalEntry!L$2214),INDIRECT("JournalEntry!"&amp;JournalEntry!C$2214)),2,FALSE),"")</f>
        <v/>
      </c>
      <c r="J2253" s="191" t="str">
        <f t="shared" ca="1" si="252"/>
        <v/>
      </c>
    </row>
    <row r="2254" spans="1:10">
      <c r="A2254" s="205" t="str">
        <f t="shared" ca="1" si="246"/>
        <v/>
      </c>
      <c r="B2254" s="203" t="str">
        <f t="shared" ca="1" si="247"/>
        <v/>
      </c>
      <c r="C2254" s="192" t="str">
        <f t="shared" ca="1" si="248"/>
        <v/>
      </c>
      <c r="D2254" s="192" t="str">
        <f t="shared" ca="1" si="249"/>
        <v/>
      </c>
      <c r="E2254" s="192" t="str">
        <f t="shared" ca="1" si="250"/>
        <v/>
      </c>
      <c r="F2254" s="193" t="str">
        <f t="shared" ca="1" si="251"/>
        <v/>
      </c>
      <c r="G2254" s="80" t="str">
        <f ca="1">IFERROR(IF(AND(ABS(SUMIFS(D$2:D2254,J$2:J2254,J2254)-SUMIFS(E$2:E2254,J$2:J2254,J2254)+VLOOKUP(J2254,Master!B$1:F$101,5,FALSE))&gt;1000,CD&lt;&gt;PD),"XXXXX",IFERROR(SUMIFS(D$2:D2254,J$2:J2254,J2254)-SUMIFS(E$2:E2254,J$2:J2254,J2254)+VLOOKUP(J2254,Master!B$1:F$101,5,FALSE),IF(H2254&gt;EOF,"","Balance"))),IF(H2254&gt;EOF,"","Balance"))</f>
        <v/>
      </c>
      <c r="H2254" s="265" t="str">
        <f ca="1">IFERROR(IF(COUNTIF(H$2:H2253,H2253)&gt;VLOOKUP(H2253,LC,2,FALSE),H2253+1,H2253),"")</f>
        <v/>
      </c>
      <c r="I2254" s="265" t="str">
        <f ca="1">IFERROR(VLOOKUP(H2254,IF(H2254=H2253,INDIRECT("JournalEntry!"&amp;JournalEntry!D$2214&amp;I2253+1&amp;JournalEntry!L$2214),INDIRECT("JournalEntry!"&amp;JournalEntry!C$2214)),2,FALSE),"")</f>
        <v/>
      </c>
      <c r="J2254" s="191" t="str">
        <f t="shared" ca="1" si="252"/>
        <v/>
      </c>
    </row>
    <row r="2255" spans="1:10">
      <c r="A2255" s="205" t="str">
        <f t="shared" ca="1" si="246"/>
        <v/>
      </c>
      <c r="B2255" s="203" t="str">
        <f t="shared" ca="1" si="247"/>
        <v/>
      </c>
      <c r="C2255" s="192" t="str">
        <f t="shared" ca="1" si="248"/>
        <v/>
      </c>
      <c r="D2255" s="192" t="str">
        <f t="shared" ca="1" si="249"/>
        <v/>
      </c>
      <c r="E2255" s="192" t="str">
        <f t="shared" ca="1" si="250"/>
        <v/>
      </c>
      <c r="F2255" s="193" t="str">
        <f t="shared" ca="1" si="251"/>
        <v/>
      </c>
      <c r="G2255" s="80" t="str">
        <f ca="1">IFERROR(IF(AND(ABS(SUMIFS(D$2:D2255,J$2:J2255,J2255)-SUMIFS(E$2:E2255,J$2:J2255,J2255)+VLOOKUP(J2255,Master!B$1:F$101,5,FALSE))&gt;1000,CD&lt;&gt;PD),"XXXXX",IFERROR(SUMIFS(D$2:D2255,J$2:J2255,J2255)-SUMIFS(E$2:E2255,J$2:J2255,J2255)+VLOOKUP(J2255,Master!B$1:F$101,5,FALSE),IF(H2255&gt;EOF,"","Balance"))),IF(H2255&gt;EOF,"","Balance"))</f>
        <v/>
      </c>
      <c r="H2255" s="265" t="str">
        <f ca="1">IFERROR(IF(COUNTIF(H$2:H2254,H2254)&gt;VLOOKUP(H2254,LC,2,FALSE),H2254+1,H2254),"")</f>
        <v/>
      </c>
      <c r="I2255" s="265" t="str">
        <f ca="1">IFERROR(VLOOKUP(H2255,IF(H2255=H2254,INDIRECT("JournalEntry!"&amp;JournalEntry!D$2214&amp;I2254+1&amp;JournalEntry!L$2214),INDIRECT("JournalEntry!"&amp;JournalEntry!C$2214)),2,FALSE),"")</f>
        <v/>
      </c>
      <c r="J2255" s="191" t="str">
        <f t="shared" ca="1" si="252"/>
        <v/>
      </c>
    </row>
    <row r="2256" spans="1:10">
      <c r="A2256" s="205" t="str">
        <f t="shared" ca="1" si="246"/>
        <v/>
      </c>
      <c r="B2256" s="203" t="str">
        <f t="shared" ca="1" si="247"/>
        <v/>
      </c>
      <c r="C2256" s="192" t="str">
        <f t="shared" ca="1" si="248"/>
        <v/>
      </c>
      <c r="D2256" s="192" t="str">
        <f t="shared" ca="1" si="249"/>
        <v/>
      </c>
      <c r="E2256" s="192" t="str">
        <f t="shared" ca="1" si="250"/>
        <v/>
      </c>
      <c r="F2256" s="193" t="str">
        <f t="shared" ca="1" si="251"/>
        <v/>
      </c>
      <c r="G2256" s="80" t="str">
        <f ca="1">IFERROR(IF(AND(ABS(SUMIFS(D$2:D2256,J$2:J2256,J2256)-SUMIFS(E$2:E2256,J$2:J2256,J2256)+VLOOKUP(J2256,Master!B$1:F$101,5,FALSE))&gt;1000,CD&lt;&gt;PD),"XXXXX",IFERROR(SUMIFS(D$2:D2256,J$2:J2256,J2256)-SUMIFS(E$2:E2256,J$2:J2256,J2256)+VLOOKUP(J2256,Master!B$1:F$101,5,FALSE),IF(H2256&gt;EOF,"","Balance"))),IF(H2256&gt;EOF,"","Balance"))</f>
        <v/>
      </c>
      <c r="H2256" s="265" t="str">
        <f ca="1">IFERROR(IF(COUNTIF(H$2:H2255,H2255)&gt;VLOOKUP(H2255,LC,2,FALSE),H2255+1,H2255),"")</f>
        <v/>
      </c>
      <c r="I2256" s="265" t="str">
        <f ca="1">IFERROR(VLOOKUP(H2256,IF(H2256=H2255,INDIRECT("JournalEntry!"&amp;JournalEntry!D$2214&amp;I2255+1&amp;JournalEntry!L$2214),INDIRECT("JournalEntry!"&amp;JournalEntry!C$2214)),2,FALSE),"")</f>
        <v/>
      </c>
      <c r="J2256" s="191" t="str">
        <f t="shared" ca="1" si="252"/>
        <v/>
      </c>
    </row>
    <row r="2257" spans="1:10">
      <c r="A2257" s="205" t="str">
        <f t="shared" ca="1" si="246"/>
        <v/>
      </c>
      <c r="B2257" s="203" t="str">
        <f t="shared" ca="1" si="247"/>
        <v/>
      </c>
      <c r="C2257" s="192" t="str">
        <f t="shared" ca="1" si="248"/>
        <v/>
      </c>
      <c r="D2257" s="192" t="str">
        <f t="shared" ca="1" si="249"/>
        <v/>
      </c>
      <c r="E2257" s="192" t="str">
        <f t="shared" ca="1" si="250"/>
        <v/>
      </c>
      <c r="F2257" s="193" t="str">
        <f t="shared" ca="1" si="251"/>
        <v/>
      </c>
      <c r="G2257" s="80" t="str">
        <f ca="1">IFERROR(IF(AND(ABS(SUMIFS(D$2:D2257,J$2:J2257,J2257)-SUMIFS(E$2:E2257,J$2:J2257,J2257)+VLOOKUP(J2257,Master!B$1:F$101,5,FALSE))&gt;1000,CD&lt;&gt;PD),"XXXXX",IFERROR(SUMIFS(D$2:D2257,J$2:J2257,J2257)-SUMIFS(E$2:E2257,J$2:J2257,J2257)+VLOOKUP(J2257,Master!B$1:F$101,5,FALSE),IF(H2257&gt;EOF,"","Balance"))),IF(H2257&gt;EOF,"","Balance"))</f>
        <v/>
      </c>
      <c r="H2257" s="265" t="str">
        <f ca="1">IFERROR(IF(COUNTIF(H$2:H2256,H2256)&gt;VLOOKUP(H2256,LC,2,FALSE),H2256+1,H2256),"")</f>
        <v/>
      </c>
      <c r="I2257" s="265" t="str">
        <f ca="1">IFERROR(VLOOKUP(H2257,IF(H2257=H2256,INDIRECT("JournalEntry!"&amp;JournalEntry!D$2214&amp;I2256+1&amp;JournalEntry!L$2214),INDIRECT("JournalEntry!"&amp;JournalEntry!C$2214)),2,FALSE),"")</f>
        <v/>
      </c>
      <c r="J2257" s="191" t="str">
        <f t="shared" ca="1" si="252"/>
        <v/>
      </c>
    </row>
    <row r="2258" spans="1:10">
      <c r="A2258" s="205" t="str">
        <f t="shared" ca="1" si="246"/>
        <v/>
      </c>
      <c r="B2258" s="203" t="str">
        <f t="shared" ca="1" si="247"/>
        <v/>
      </c>
      <c r="C2258" s="192" t="str">
        <f t="shared" ca="1" si="248"/>
        <v/>
      </c>
      <c r="D2258" s="192" t="str">
        <f t="shared" ca="1" si="249"/>
        <v/>
      </c>
      <c r="E2258" s="192" t="str">
        <f t="shared" ca="1" si="250"/>
        <v/>
      </c>
      <c r="F2258" s="193" t="str">
        <f t="shared" ca="1" si="251"/>
        <v/>
      </c>
      <c r="G2258" s="80" t="str">
        <f ca="1">IFERROR(IF(AND(ABS(SUMIFS(D$2:D2258,J$2:J2258,J2258)-SUMIFS(E$2:E2258,J$2:J2258,J2258)+VLOOKUP(J2258,Master!B$1:F$101,5,FALSE))&gt;1000,CD&lt;&gt;PD),"XXXXX",IFERROR(SUMIFS(D$2:D2258,J$2:J2258,J2258)-SUMIFS(E$2:E2258,J$2:J2258,J2258)+VLOOKUP(J2258,Master!B$1:F$101,5,FALSE),IF(H2258&gt;EOF,"","Balance"))),IF(H2258&gt;EOF,"","Balance"))</f>
        <v/>
      </c>
      <c r="H2258" s="265" t="str">
        <f ca="1">IFERROR(IF(COUNTIF(H$2:H2257,H2257)&gt;VLOOKUP(H2257,LC,2,FALSE),H2257+1,H2257),"")</f>
        <v/>
      </c>
      <c r="I2258" s="265" t="str">
        <f ca="1">IFERROR(VLOOKUP(H2258,IF(H2258=H2257,INDIRECT("JournalEntry!"&amp;JournalEntry!D$2214&amp;I2257+1&amp;JournalEntry!L$2214),INDIRECT("JournalEntry!"&amp;JournalEntry!C$2214)),2,FALSE),"")</f>
        <v/>
      </c>
      <c r="J2258" s="191" t="str">
        <f t="shared" ca="1" si="252"/>
        <v/>
      </c>
    </row>
    <row r="2259" spans="1:10">
      <c r="A2259" s="205" t="str">
        <f t="shared" ca="1" si="246"/>
        <v/>
      </c>
      <c r="B2259" s="203" t="str">
        <f t="shared" ca="1" si="247"/>
        <v/>
      </c>
      <c r="C2259" s="192" t="str">
        <f t="shared" ca="1" si="248"/>
        <v/>
      </c>
      <c r="D2259" s="192" t="str">
        <f t="shared" ca="1" si="249"/>
        <v/>
      </c>
      <c r="E2259" s="192" t="str">
        <f t="shared" ca="1" si="250"/>
        <v/>
      </c>
      <c r="F2259" s="193" t="str">
        <f t="shared" ca="1" si="251"/>
        <v/>
      </c>
      <c r="G2259" s="80" t="str">
        <f ca="1">IFERROR(IF(AND(ABS(SUMIFS(D$2:D2259,J$2:J2259,J2259)-SUMIFS(E$2:E2259,J$2:J2259,J2259)+VLOOKUP(J2259,Master!B$1:F$101,5,FALSE))&gt;1000,CD&lt;&gt;PD),"XXXXX",IFERROR(SUMIFS(D$2:D2259,J$2:J2259,J2259)-SUMIFS(E$2:E2259,J$2:J2259,J2259)+VLOOKUP(J2259,Master!B$1:F$101,5,FALSE),IF(H2259&gt;EOF,"","Balance"))),IF(H2259&gt;EOF,"","Balance"))</f>
        <v/>
      </c>
      <c r="H2259" s="265" t="str">
        <f ca="1">IFERROR(IF(COUNTIF(H$2:H2258,H2258)&gt;VLOOKUP(H2258,LC,2,FALSE),H2258+1,H2258),"")</f>
        <v/>
      </c>
      <c r="I2259" s="265" t="str">
        <f ca="1">IFERROR(VLOOKUP(H2259,IF(H2259=H2258,INDIRECT("JournalEntry!"&amp;JournalEntry!D$2214&amp;I2258+1&amp;JournalEntry!L$2214),INDIRECT("JournalEntry!"&amp;JournalEntry!C$2214)),2,FALSE),"")</f>
        <v/>
      </c>
      <c r="J2259" s="191" t="str">
        <f t="shared" ca="1" si="252"/>
        <v/>
      </c>
    </row>
    <row r="2260" spans="1:10">
      <c r="A2260" s="205" t="str">
        <f t="shared" ca="1" si="246"/>
        <v/>
      </c>
      <c r="B2260" s="203" t="str">
        <f t="shared" ca="1" si="247"/>
        <v/>
      </c>
      <c r="C2260" s="192" t="str">
        <f t="shared" ca="1" si="248"/>
        <v/>
      </c>
      <c r="D2260" s="192" t="str">
        <f t="shared" ca="1" si="249"/>
        <v/>
      </c>
      <c r="E2260" s="192" t="str">
        <f t="shared" ca="1" si="250"/>
        <v/>
      </c>
      <c r="F2260" s="193" t="str">
        <f t="shared" ca="1" si="251"/>
        <v/>
      </c>
      <c r="G2260" s="80" t="str">
        <f ca="1">IFERROR(IF(AND(ABS(SUMIFS(D$2:D2260,J$2:J2260,J2260)-SUMIFS(E$2:E2260,J$2:J2260,J2260)+VLOOKUP(J2260,Master!B$1:F$101,5,FALSE))&gt;1000,CD&lt;&gt;PD),"XXXXX",IFERROR(SUMIFS(D$2:D2260,J$2:J2260,J2260)-SUMIFS(E$2:E2260,J$2:J2260,J2260)+VLOOKUP(J2260,Master!B$1:F$101,5,FALSE),IF(H2260&gt;EOF,"","Balance"))),IF(H2260&gt;EOF,"","Balance"))</f>
        <v/>
      </c>
      <c r="H2260" s="265" t="str">
        <f ca="1">IFERROR(IF(COUNTIF(H$2:H2259,H2259)&gt;VLOOKUP(H2259,LC,2,FALSE),H2259+1,H2259),"")</f>
        <v/>
      </c>
      <c r="I2260" s="265" t="str">
        <f ca="1">IFERROR(VLOOKUP(H2260,IF(H2260=H2259,INDIRECT("JournalEntry!"&amp;JournalEntry!D$2214&amp;I2259+1&amp;JournalEntry!L$2214),INDIRECT("JournalEntry!"&amp;JournalEntry!C$2214)),2,FALSE),"")</f>
        <v/>
      </c>
      <c r="J2260" s="191" t="str">
        <f t="shared" ca="1" si="252"/>
        <v/>
      </c>
    </row>
    <row r="2261" spans="1:10">
      <c r="A2261" s="205" t="str">
        <f t="shared" ca="1" si="246"/>
        <v/>
      </c>
      <c r="B2261" s="203" t="str">
        <f t="shared" ca="1" si="247"/>
        <v/>
      </c>
      <c r="C2261" s="192" t="str">
        <f t="shared" ca="1" si="248"/>
        <v/>
      </c>
      <c r="D2261" s="192" t="str">
        <f t="shared" ca="1" si="249"/>
        <v/>
      </c>
      <c r="E2261" s="192" t="str">
        <f t="shared" ca="1" si="250"/>
        <v/>
      </c>
      <c r="F2261" s="193" t="str">
        <f t="shared" ca="1" si="251"/>
        <v/>
      </c>
      <c r="G2261" s="80" t="str">
        <f ca="1">IFERROR(IF(AND(ABS(SUMIFS(D$2:D2261,J$2:J2261,J2261)-SUMIFS(E$2:E2261,J$2:J2261,J2261)+VLOOKUP(J2261,Master!B$1:F$101,5,FALSE))&gt;1000,CD&lt;&gt;PD),"XXXXX",IFERROR(SUMIFS(D$2:D2261,J$2:J2261,J2261)-SUMIFS(E$2:E2261,J$2:J2261,J2261)+VLOOKUP(J2261,Master!B$1:F$101,5,FALSE),IF(H2261&gt;EOF,"","Balance"))),IF(H2261&gt;EOF,"","Balance"))</f>
        <v/>
      </c>
      <c r="H2261" s="265" t="str">
        <f ca="1">IFERROR(IF(COUNTIF(H$2:H2260,H2260)&gt;VLOOKUP(H2260,LC,2,FALSE),H2260+1,H2260),"")</f>
        <v/>
      </c>
      <c r="I2261" s="265" t="str">
        <f ca="1">IFERROR(VLOOKUP(H2261,IF(H2261=H2260,INDIRECT("JournalEntry!"&amp;JournalEntry!D$2214&amp;I2260+1&amp;JournalEntry!L$2214),INDIRECT("JournalEntry!"&amp;JournalEntry!C$2214)),2,FALSE),"")</f>
        <v/>
      </c>
      <c r="J2261" s="191" t="str">
        <f t="shared" ca="1" si="252"/>
        <v/>
      </c>
    </row>
    <row r="2262" spans="1:10">
      <c r="A2262" s="205" t="str">
        <f t="shared" ca="1" si="246"/>
        <v/>
      </c>
      <c r="B2262" s="203" t="str">
        <f t="shared" ca="1" si="247"/>
        <v/>
      </c>
      <c r="C2262" s="192" t="str">
        <f t="shared" ca="1" si="248"/>
        <v/>
      </c>
      <c r="D2262" s="192" t="str">
        <f t="shared" ca="1" si="249"/>
        <v/>
      </c>
      <c r="E2262" s="192" t="str">
        <f t="shared" ca="1" si="250"/>
        <v/>
      </c>
      <c r="F2262" s="193" t="str">
        <f t="shared" ca="1" si="251"/>
        <v/>
      </c>
      <c r="G2262" s="80" t="str">
        <f ca="1">IFERROR(IF(AND(ABS(SUMIFS(D$2:D2262,J$2:J2262,J2262)-SUMIFS(E$2:E2262,J$2:J2262,J2262)+VLOOKUP(J2262,Master!B$1:F$101,5,FALSE))&gt;1000,CD&lt;&gt;PD),"XXXXX",IFERROR(SUMIFS(D$2:D2262,J$2:J2262,J2262)-SUMIFS(E$2:E2262,J$2:J2262,J2262)+VLOOKUP(J2262,Master!B$1:F$101,5,FALSE),IF(H2262&gt;EOF,"","Balance"))),IF(H2262&gt;EOF,"","Balance"))</f>
        <v/>
      </c>
      <c r="H2262" s="265" t="str">
        <f ca="1">IFERROR(IF(COUNTIF(H$2:H2261,H2261)&gt;VLOOKUP(H2261,LC,2,FALSE),H2261+1,H2261),"")</f>
        <v/>
      </c>
      <c r="I2262" s="265" t="str">
        <f ca="1">IFERROR(VLOOKUP(H2262,IF(H2262=H2261,INDIRECT("JournalEntry!"&amp;JournalEntry!D$2214&amp;I2261+1&amp;JournalEntry!L$2214),INDIRECT("JournalEntry!"&amp;JournalEntry!C$2214)),2,FALSE),"")</f>
        <v/>
      </c>
      <c r="J2262" s="191" t="str">
        <f t="shared" ca="1" si="252"/>
        <v/>
      </c>
    </row>
    <row r="2263" spans="1:10">
      <c r="A2263" s="205" t="str">
        <f t="shared" ca="1" si="246"/>
        <v/>
      </c>
      <c r="B2263" s="203" t="str">
        <f t="shared" ca="1" si="247"/>
        <v/>
      </c>
      <c r="C2263" s="192" t="str">
        <f t="shared" ca="1" si="248"/>
        <v/>
      </c>
      <c r="D2263" s="192" t="str">
        <f t="shared" ca="1" si="249"/>
        <v/>
      </c>
      <c r="E2263" s="192" t="str">
        <f t="shared" ca="1" si="250"/>
        <v/>
      </c>
      <c r="F2263" s="193" t="str">
        <f t="shared" ca="1" si="251"/>
        <v/>
      </c>
      <c r="G2263" s="80" t="str">
        <f ca="1">IFERROR(IF(AND(ABS(SUMIFS(D$2:D2263,J$2:J2263,J2263)-SUMIFS(E$2:E2263,J$2:J2263,J2263)+VLOOKUP(J2263,Master!B$1:F$101,5,FALSE))&gt;1000,CD&lt;&gt;PD),"XXXXX",IFERROR(SUMIFS(D$2:D2263,J$2:J2263,J2263)-SUMIFS(E$2:E2263,J$2:J2263,J2263)+VLOOKUP(J2263,Master!B$1:F$101,5,FALSE),IF(H2263&gt;EOF,"","Balance"))),IF(H2263&gt;EOF,"","Balance"))</f>
        <v/>
      </c>
      <c r="H2263" s="265" t="str">
        <f ca="1">IFERROR(IF(COUNTIF(H$2:H2262,H2262)&gt;VLOOKUP(H2262,LC,2,FALSE),H2262+1,H2262),"")</f>
        <v/>
      </c>
      <c r="I2263" s="265" t="str">
        <f ca="1">IFERROR(VLOOKUP(H2263,IF(H2263=H2262,INDIRECT("JournalEntry!"&amp;JournalEntry!D$2214&amp;I2262+1&amp;JournalEntry!L$2214),INDIRECT("JournalEntry!"&amp;JournalEntry!C$2214)),2,FALSE),"")</f>
        <v/>
      </c>
      <c r="J2263" s="191" t="str">
        <f t="shared" ca="1" si="252"/>
        <v/>
      </c>
    </row>
    <row r="2264" spans="1:10">
      <c r="A2264" s="205" t="str">
        <f t="shared" ca="1" si="246"/>
        <v/>
      </c>
      <c r="B2264" s="203" t="str">
        <f t="shared" ca="1" si="247"/>
        <v/>
      </c>
      <c r="C2264" s="192" t="str">
        <f t="shared" ca="1" si="248"/>
        <v/>
      </c>
      <c r="D2264" s="192" t="str">
        <f t="shared" ca="1" si="249"/>
        <v/>
      </c>
      <c r="E2264" s="192" t="str">
        <f t="shared" ca="1" si="250"/>
        <v/>
      </c>
      <c r="F2264" s="193" t="str">
        <f t="shared" ca="1" si="251"/>
        <v/>
      </c>
      <c r="G2264" s="80" t="str">
        <f ca="1">IFERROR(IF(AND(ABS(SUMIFS(D$2:D2264,J$2:J2264,J2264)-SUMIFS(E$2:E2264,J$2:J2264,J2264)+VLOOKUP(J2264,Master!B$1:F$101,5,FALSE))&gt;1000,CD&lt;&gt;PD),"XXXXX",IFERROR(SUMIFS(D$2:D2264,J$2:J2264,J2264)-SUMIFS(E$2:E2264,J$2:J2264,J2264)+VLOOKUP(J2264,Master!B$1:F$101,5,FALSE),IF(H2264&gt;EOF,"","Balance"))),IF(H2264&gt;EOF,"","Balance"))</f>
        <v/>
      </c>
      <c r="H2264" s="265" t="str">
        <f ca="1">IFERROR(IF(COUNTIF(H$2:H2263,H2263)&gt;VLOOKUP(H2263,LC,2,FALSE),H2263+1,H2263),"")</f>
        <v/>
      </c>
      <c r="I2264" s="265" t="str">
        <f ca="1">IFERROR(VLOOKUP(H2264,IF(H2264=H2263,INDIRECT("JournalEntry!"&amp;JournalEntry!D$2214&amp;I2263+1&amp;JournalEntry!L$2214),INDIRECT("JournalEntry!"&amp;JournalEntry!C$2214)),2,FALSE),"")</f>
        <v/>
      </c>
      <c r="J2264" s="191" t="str">
        <f t="shared" ca="1" si="252"/>
        <v/>
      </c>
    </row>
    <row r="2265" spans="1:10">
      <c r="A2265" s="205" t="str">
        <f t="shared" ref="A2265:A2303" ca="1" si="253">IFERROR(INDIRECT("JournalEntry!a"&amp;I2265),IF(H2265&gt;EOF,"","JNL No"))</f>
        <v/>
      </c>
      <c r="B2265" s="203" t="str">
        <f t="shared" ref="B2265:B2303" ca="1" si="254">IFERROR(INDIRECT("JournalEntry!j"&amp;I2265),IF(H2265&gt;EOF,"","Date"))</f>
        <v/>
      </c>
      <c r="C2265" s="192" t="str">
        <f t="shared" ref="C2265:C2303" ca="1" si="255">IFERROR(INDIRECT("JournalEntry!k"&amp;I2265),IF(H2265&gt;EOF,"","Particulars of "&amp; VLOOKUP(H2265+1,LR,3,FALSE)))</f>
        <v/>
      </c>
      <c r="D2265" s="192" t="str">
        <f t="shared" ref="D2265:D2303" ca="1" si="256">IFERROR(INDIRECT("JournalEntry!d"&amp;I2265),IF(H2265&gt;EOF,"","Dr"))</f>
        <v/>
      </c>
      <c r="E2265" s="192" t="str">
        <f t="shared" ref="E2265:E2303" ca="1" si="257">IFERROR(INDIRECT("JournalEntry!e"&amp;I2265),IF(H2265&gt;EOF,"","Cr"))</f>
        <v/>
      </c>
      <c r="F2265" s="193" t="str">
        <f t="shared" ref="F2265:F2303" ca="1" si="258">IFERROR(INDIRECT("JournalEntry!f"&amp;I2265),IF(H2265&gt;EOF,"","Narration"))</f>
        <v/>
      </c>
      <c r="G2265" s="80" t="str">
        <f ca="1">IFERROR(IF(AND(ABS(SUMIFS(D$2:D2265,J$2:J2265,J2265)-SUMIFS(E$2:E2265,J$2:J2265,J2265)+VLOOKUP(J2265,Master!B$1:F$101,5,FALSE))&gt;1000,CD&lt;&gt;PD),"XXXXX",IFERROR(SUMIFS(D$2:D2265,J$2:J2265,J2265)-SUMIFS(E$2:E2265,J$2:J2265,J2265)+VLOOKUP(J2265,Master!B$1:F$101,5,FALSE),IF(H2265&gt;EOF,"","Balance"))),IF(H2265&gt;EOF,"","Balance"))</f>
        <v/>
      </c>
      <c r="H2265" s="265" t="str">
        <f ca="1">IFERROR(IF(COUNTIF(H$2:H2264,H2264)&gt;VLOOKUP(H2264,LC,2,FALSE),H2264+1,H2264),"")</f>
        <v/>
      </c>
      <c r="I2265" s="265" t="str">
        <f ca="1">IFERROR(VLOOKUP(H2265,IF(H2265=H2264,INDIRECT("JournalEntry!"&amp;JournalEntry!D$2214&amp;I2264+1&amp;JournalEntry!L$2214),INDIRECT("JournalEntry!"&amp;JournalEntry!C$2214)),2,FALSE),"")</f>
        <v/>
      </c>
      <c r="J2265" s="191" t="str">
        <f t="shared" ca="1" si="252"/>
        <v/>
      </c>
    </row>
    <row r="2266" spans="1:10">
      <c r="A2266" s="205" t="str">
        <f t="shared" ca="1" si="253"/>
        <v/>
      </c>
      <c r="B2266" s="203" t="str">
        <f t="shared" ca="1" si="254"/>
        <v/>
      </c>
      <c r="C2266" s="192" t="str">
        <f t="shared" ca="1" si="255"/>
        <v/>
      </c>
      <c r="D2266" s="192" t="str">
        <f t="shared" ca="1" si="256"/>
        <v/>
      </c>
      <c r="E2266" s="192" t="str">
        <f t="shared" ca="1" si="257"/>
        <v/>
      </c>
      <c r="F2266" s="193" t="str">
        <f t="shared" ca="1" si="258"/>
        <v/>
      </c>
      <c r="G2266" s="80" t="str">
        <f ca="1">IFERROR(IF(AND(ABS(SUMIFS(D$2:D2266,J$2:J2266,J2266)-SUMIFS(E$2:E2266,J$2:J2266,J2266)+VLOOKUP(J2266,Master!B$1:F$101,5,FALSE))&gt;1000,CD&lt;&gt;PD),"XXXXX",IFERROR(SUMIFS(D$2:D2266,J$2:J2266,J2266)-SUMIFS(E$2:E2266,J$2:J2266,J2266)+VLOOKUP(J2266,Master!B$1:F$101,5,FALSE),IF(H2266&gt;EOF,"","Balance"))),IF(H2266&gt;EOF,"","Balance"))</f>
        <v/>
      </c>
      <c r="H2266" s="265" t="str">
        <f ca="1">IFERROR(IF(COUNTIF(H$2:H2265,H2265)&gt;VLOOKUP(H2265,LC,2,FALSE),H2265+1,H2265),"")</f>
        <v/>
      </c>
      <c r="I2266" s="265" t="str">
        <f ca="1">IFERROR(VLOOKUP(H2266,IF(H2266=H2265,INDIRECT("JournalEntry!"&amp;JournalEntry!D$2214&amp;I2265+1&amp;JournalEntry!L$2214),INDIRECT("JournalEntry!"&amp;JournalEntry!C$2214)),2,FALSE),"")</f>
        <v/>
      </c>
      <c r="J2266" s="191" t="str">
        <f t="shared" ca="1" si="252"/>
        <v/>
      </c>
    </row>
    <row r="2267" spans="1:10">
      <c r="A2267" s="205" t="str">
        <f t="shared" ca="1" si="253"/>
        <v/>
      </c>
      <c r="B2267" s="203" t="str">
        <f t="shared" ca="1" si="254"/>
        <v/>
      </c>
      <c r="C2267" s="192" t="str">
        <f t="shared" ca="1" si="255"/>
        <v/>
      </c>
      <c r="D2267" s="192" t="str">
        <f t="shared" ca="1" si="256"/>
        <v/>
      </c>
      <c r="E2267" s="192" t="str">
        <f t="shared" ca="1" si="257"/>
        <v/>
      </c>
      <c r="F2267" s="193" t="str">
        <f t="shared" ca="1" si="258"/>
        <v/>
      </c>
      <c r="G2267" s="80" t="str">
        <f ca="1">IFERROR(IF(AND(ABS(SUMIFS(D$2:D2267,J$2:J2267,J2267)-SUMIFS(E$2:E2267,J$2:J2267,J2267)+VLOOKUP(J2267,Master!B$1:F$101,5,FALSE))&gt;1000,CD&lt;&gt;PD),"XXXXX",IFERROR(SUMIFS(D$2:D2267,J$2:J2267,J2267)-SUMIFS(E$2:E2267,J$2:J2267,J2267)+VLOOKUP(J2267,Master!B$1:F$101,5,FALSE),IF(H2267&gt;EOF,"","Balance"))),IF(H2267&gt;EOF,"","Balance"))</f>
        <v/>
      </c>
      <c r="H2267" s="265" t="str">
        <f ca="1">IFERROR(IF(COUNTIF(H$2:H2266,H2266)&gt;VLOOKUP(H2266,LC,2,FALSE),H2266+1,H2266),"")</f>
        <v/>
      </c>
      <c r="I2267" s="265" t="str">
        <f ca="1">IFERROR(VLOOKUP(H2267,IF(H2267=H2266,INDIRECT("JournalEntry!"&amp;JournalEntry!D$2214&amp;I2266+1&amp;JournalEntry!L$2214),INDIRECT("JournalEntry!"&amp;JournalEntry!C$2214)),2,FALSE),"")</f>
        <v/>
      </c>
      <c r="J2267" s="191" t="str">
        <f t="shared" ca="1" si="252"/>
        <v/>
      </c>
    </row>
    <row r="2268" spans="1:10">
      <c r="A2268" s="205" t="str">
        <f t="shared" ca="1" si="253"/>
        <v/>
      </c>
      <c r="B2268" s="203" t="str">
        <f t="shared" ca="1" si="254"/>
        <v/>
      </c>
      <c r="C2268" s="192" t="str">
        <f t="shared" ca="1" si="255"/>
        <v/>
      </c>
      <c r="D2268" s="192" t="str">
        <f t="shared" ca="1" si="256"/>
        <v/>
      </c>
      <c r="E2268" s="192" t="str">
        <f t="shared" ca="1" si="257"/>
        <v/>
      </c>
      <c r="F2268" s="193" t="str">
        <f t="shared" ca="1" si="258"/>
        <v/>
      </c>
      <c r="G2268" s="80" t="str">
        <f ca="1">IFERROR(IF(AND(ABS(SUMIFS(D$2:D2268,J$2:J2268,J2268)-SUMIFS(E$2:E2268,J$2:J2268,J2268)+VLOOKUP(J2268,Master!B$1:F$101,5,FALSE))&gt;1000,CD&lt;&gt;PD),"XXXXX",IFERROR(SUMIFS(D$2:D2268,J$2:J2268,J2268)-SUMIFS(E$2:E2268,J$2:J2268,J2268)+VLOOKUP(J2268,Master!B$1:F$101,5,FALSE),IF(H2268&gt;EOF,"","Balance"))),IF(H2268&gt;EOF,"","Balance"))</f>
        <v/>
      </c>
      <c r="H2268" s="265" t="str">
        <f ca="1">IFERROR(IF(COUNTIF(H$2:H2267,H2267)&gt;VLOOKUP(H2267,LC,2,FALSE),H2267+1,H2267),"")</f>
        <v/>
      </c>
      <c r="I2268" s="265" t="str">
        <f ca="1">IFERROR(VLOOKUP(H2268,IF(H2268=H2267,INDIRECT("JournalEntry!"&amp;JournalEntry!D$2214&amp;I2267+1&amp;JournalEntry!L$2214),INDIRECT("JournalEntry!"&amp;JournalEntry!C$2214)),2,FALSE),"")</f>
        <v/>
      </c>
      <c r="J2268" s="191" t="str">
        <f t="shared" ca="1" si="252"/>
        <v/>
      </c>
    </row>
    <row r="2269" spans="1:10">
      <c r="A2269" s="205" t="str">
        <f t="shared" ca="1" si="253"/>
        <v/>
      </c>
      <c r="B2269" s="203" t="str">
        <f t="shared" ca="1" si="254"/>
        <v/>
      </c>
      <c r="C2269" s="192" t="str">
        <f t="shared" ca="1" si="255"/>
        <v/>
      </c>
      <c r="D2269" s="192" t="str">
        <f t="shared" ca="1" si="256"/>
        <v/>
      </c>
      <c r="E2269" s="192" t="str">
        <f t="shared" ca="1" si="257"/>
        <v/>
      </c>
      <c r="F2269" s="193" t="str">
        <f t="shared" ca="1" si="258"/>
        <v/>
      </c>
      <c r="G2269" s="80" t="str">
        <f ca="1">IFERROR(IF(AND(ABS(SUMIFS(D$2:D2269,J$2:J2269,J2269)-SUMIFS(E$2:E2269,J$2:J2269,J2269)+VLOOKUP(J2269,Master!B$1:F$101,5,FALSE))&gt;1000,CD&lt;&gt;PD),"XXXXX",IFERROR(SUMIFS(D$2:D2269,J$2:J2269,J2269)-SUMIFS(E$2:E2269,J$2:J2269,J2269)+VLOOKUP(J2269,Master!B$1:F$101,5,FALSE),IF(H2269&gt;EOF,"","Balance"))),IF(H2269&gt;EOF,"","Balance"))</f>
        <v/>
      </c>
      <c r="H2269" s="265" t="str">
        <f ca="1">IFERROR(IF(COUNTIF(H$2:H2268,H2268)&gt;VLOOKUP(H2268,LC,2,FALSE),H2268+1,H2268),"")</f>
        <v/>
      </c>
      <c r="I2269" s="265" t="str">
        <f ca="1">IFERROR(VLOOKUP(H2269,IF(H2269=H2268,INDIRECT("JournalEntry!"&amp;JournalEntry!D$2214&amp;I2268+1&amp;JournalEntry!L$2214),INDIRECT("JournalEntry!"&amp;JournalEntry!C$2214)),2,FALSE),"")</f>
        <v/>
      </c>
      <c r="J2269" s="191" t="str">
        <f t="shared" ca="1" si="252"/>
        <v/>
      </c>
    </row>
    <row r="2270" spans="1:10">
      <c r="A2270" s="205" t="str">
        <f t="shared" ca="1" si="253"/>
        <v/>
      </c>
      <c r="B2270" s="203" t="str">
        <f t="shared" ca="1" si="254"/>
        <v/>
      </c>
      <c r="C2270" s="192" t="str">
        <f t="shared" ca="1" si="255"/>
        <v/>
      </c>
      <c r="D2270" s="192" t="str">
        <f t="shared" ca="1" si="256"/>
        <v/>
      </c>
      <c r="E2270" s="192" t="str">
        <f t="shared" ca="1" si="257"/>
        <v/>
      </c>
      <c r="F2270" s="193" t="str">
        <f t="shared" ca="1" si="258"/>
        <v/>
      </c>
      <c r="G2270" s="80" t="str">
        <f ca="1">IFERROR(IF(AND(ABS(SUMIFS(D$2:D2270,J$2:J2270,J2270)-SUMIFS(E$2:E2270,J$2:J2270,J2270)+VLOOKUP(J2270,Master!B$1:F$101,5,FALSE))&gt;1000,CD&lt;&gt;PD),"XXXXX",IFERROR(SUMIFS(D$2:D2270,J$2:J2270,J2270)-SUMIFS(E$2:E2270,J$2:J2270,J2270)+VLOOKUP(J2270,Master!B$1:F$101,5,FALSE),IF(H2270&gt;EOF,"","Balance"))),IF(H2270&gt;EOF,"","Balance"))</f>
        <v/>
      </c>
      <c r="H2270" s="265" t="str">
        <f ca="1">IFERROR(IF(COUNTIF(H$2:H2269,H2269)&gt;VLOOKUP(H2269,LC,2,FALSE),H2269+1,H2269),"")</f>
        <v/>
      </c>
      <c r="I2270" s="265" t="str">
        <f ca="1">IFERROR(VLOOKUP(H2270,IF(H2270=H2269,INDIRECT("JournalEntry!"&amp;JournalEntry!D$2214&amp;I2269+1&amp;JournalEntry!L$2214),INDIRECT("JournalEntry!"&amp;JournalEntry!C$2214)),2,FALSE),"")</f>
        <v/>
      </c>
      <c r="J2270" s="191" t="str">
        <f t="shared" ca="1" si="252"/>
        <v/>
      </c>
    </row>
    <row r="2271" spans="1:10">
      <c r="A2271" s="205" t="str">
        <f t="shared" ca="1" si="253"/>
        <v/>
      </c>
      <c r="B2271" s="203" t="str">
        <f t="shared" ca="1" si="254"/>
        <v/>
      </c>
      <c r="C2271" s="192" t="str">
        <f t="shared" ca="1" si="255"/>
        <v/>
      </c>
      <c r="D2271" s="192" t="str">
        <f t="shared" ca="1" si="256"/>
        <v/>
      </c>
      <c r="E2271" s="192" t="str">
        <f t="shared" ca="1" si="257"/>
        <v/>
      </c>
      <c r="F2271" s="193" t="str">
        <f t="shared" ca="1" si="258"/>
        <v/>
      </c>
      <c r="G2271" s="80" t="str">
        <f ca="1">IFERROR(IF(AND(ABS(SUMIFS(D$2:D2271,J$2:J2271,J2271)-SUMIFS(E$2:E2271,J$2:J2271,J2271)+VLOOKUP(J2271,Master!B$1:F$101,5,FALSE))&gt;1000,CD&lt;&gt;PD),"XXXXX",IFERROR(SUMIFS(D$2:D2271,J$2:J2271,J2271)-SUMIFS(E$2:E2271,J$2:J2271,J2271)+VLOOKUP(J2271,Master!B$1:F$101,5,FALSE),IF(H2271&gt;EOF,"","Balance"))),IF(H2271&gt;EOF,"","Balance"))</f>
        <v/>
      </c>
      <c r="H2271" s="265" t="str">
        <f ca="1">IFERROR(IF(COUNTIF(H$2:H2270,H2270)&gt;VLOOKUP(H2270,LC,2,FALSE),H2270+1,H2270),"")</f>
        <v/>
      </c>
      <c r="I2271" s="265" t="str">
        <f ca="1">IFERROR(VLOOKUP(H2271,IF(H2271=H2270,INDIRECT("JournalEntry!"&amp;JournalEntry!D$2214&amp;I2270+1&amp;JournalEntry!L$2214),INDIRECT("JournalEntry!"&amp;JournalEntry!C$2214)),2,FALSE),"")</f>
        <v/>
      </c>
      <c r="J2271" s="191" t="str">
        <f t="shared" ca="1" si="252"/>
        <v/>
      </c>
    </row>
    <row r="2272" spans="1:10">
      <c r="A2272" s="205" t="str">
        <f t="shared" ca="1" si="253"/>
        <v/>
      </c>
      <c r="B2272" s="203" t="str">
        <f t="shared" ca="1" si="254"/>
        <v/>
      </c>
      <c r="C2272" s="192" t="str">
        <f t="shared" ca="1" si="255"/>
        <v/>
      </c>
      <c r="D2272" s="192" t="str">
        <f t="shared" ca="1" si="256"/>
        <v/>
      </c>
      <c r="E2272" s="192" t="str">
        <f t="shared" ca="1" si="257"/>
        <v/>
      </c>
      <c r="F2272" s="193" t="str">
        <f t="shared" ca="1" si="258"/>
        <v/>
      </c>
      <c r="G2272" s="80" t="str">
        <f ca="1">IFERROR(IF(AND(ABS(SUMIFS(D$2:D2272,J$2:J2272,J2272)-SUMIFS(E$2:E2272,J$2:J2272,J2272)+VLOOKUP(J2272,Master!B$1:F$101,5,FALSE))&gt;1000,CD&lt;&gt;PD),"XXXXX",IFERROR(SUMIFS(D$2:D2272,J$2:J2272,J2272)-SUMIFS(E$2:E2272,J$2:J2272,J2272)+VLOOKUP(J2272,Master!B$1:F$101,5,FALSE),IF(H2272&gt;EOF,"","Balance"))),IF(H2272&gt;EOF,"","Balance"))</f>
        <v/>
      </c>
      <c r="H2272" s="265" t="str">
        <f ca="1">IFERROR(IF(COUNTIF(H$2:H2271,H2271)&gt;VLOOKUP(H2271,LC,2,FALSE),H2271+1,H2271),"")</f>
        <v/>
      </c>
      <c r="I2272" s="265" t="str">
        <f ca="1">IFERROR(VLOOKUP(H2272,IF(H2272=H2271,INDIRECT("JournalEntry!"&amp;JournalEntry!D$2214&amp;I2271+1&amp;JournalEntry!L$2214),INDIRECT("JournalEntry!"&amp;JournalEntry!C$2214)),2,FALSE),"")</f>
        <v/>
      </c>
      <c r="J2272" s="191" t="str">
        <f t="shared" ca="1" si="252"/>
        <v/>
      </c>
    </row>
    <row r="2273" spans="1:10">
      <c r="A2273" s="205" t="str">
        <f t="shared" ca="1" si="253"/>
        <v/>
      </c>
      <c r="B2273" s="203" t="str">
        <f t="shared" ca="1" si="254"/>
        <v/>
      </c>
      <c r="C2273" s="192" t="str">
        <f t="shared" ca="1" si="255"/>
        <v/>
      </c>
      <c r="D2273" s="192" t="str">
        <f t="shared" ca="1" si="256"/>
        <v/>
      </c>
      <c r="E2273" s="192" t="str">
        <f t="shared" ca="1" si="257"/>
        <v/>
      </c>
      <c r="F2273" s="193" t="str">
        <f t="shared" ca="1" si="258"/>
        <v/>
      </c>
      <c r="G2273" s="80" t="str">
        <f ca="1">IFERROR(IF(AND(ABS(SUMIFS(D$2:D2273,J$2:J2273,J2273)-SUMIFS(E$2:E2273,J$2:J2273,J2273)+VLOOKUP(J2273,Master!B$1:F$101,5,FALSE))&gt;1000,CD&lt;&gt;PD),"XXXXX",IFERROR(SUMIFS(D$2:D2273,J$2:J2273,J2273)-SUMIFS(E$2:E2273,J$2:J2273,J2273)+VLOOKUP(J2273,Master!B$1:F$101,5,FALSE),IF(H2273&gt;EOF,"","Balance"))),IF(H2273&gt;EOF,"","Balance"))</f>
        <v/>
      </c>
      <c r="H2273" s="265" t="str">
        <f ca="1">IFERROR(IF(COUNTIF(H$2:H2272,H2272)&gt;VLOOKUP(H2272,LC,2,FALSE),H2272+1,H2272),"")</f>
        <v/>
      </c>
      <c r="I2273" s="265" t="str">
        <f ca="1">IFERROR(VLOOKUP(H2273,IF(H2273=H2272,INDIRECT("JournalEntry!"&amp;JournalEntry!D$2214&amp;I2272+1&amp;JournalEntry!L$2214),INDIRECT("JournalEntry!"&amp;JournalEntry!C$2214)),2,FALSE),"")</f>
        <v/>
      </c>
      <c r="J2273" s="191" t="str">
        <f t="shared" ca="1" si="252"/>
        <v/>
      </c>
    </row>
    <row r="2274" spans="1:10">
      <c r="A2274" s="205" t="str">
        <f t="shared" ca="1" si="253"/>
        <v/>
      </c>
      <c r="B2274" s="203" t="str">
        <f t="shared" ca="1" si="254"/>
        <v/>
      </c>
      <c r="C2274" s="192" t="str">
        <f t="shared" ca="1" si="255"/>
        <v/>
      </c>
      <c r="D2274" s="192" t="str">
        <f t="shared" ca="1" si="256"/>
        <v/>
      </c>
      <c r="E2274" s="192" t="str">
        <f t="shared" ca="1" si="257"/>
        <v/>
      </c>
      <c r="F2274" s="193" t="str">
        <f t="shared" ca="1" si="258"/>
        <v/>
      </c>
      <c r="G2274" s="80" t="str">
        <f ca="1">IFERROR(IF(AND(ABS(SUMIFS(D$2:D2274,J$2:J2274,J2274)-SUMIFS(E$2:E2274,J$2:J2274,J2274)+VLOOKUP(J2274,Master!B$1:F$101,5,FALSE))&gt;1000,CD&lt;&gt;PD),"XXXXX",IFERROR(SUMIFS(D$2:D2274,J$2:J2274,J2274)-SUMIFS(E$2:E2274,J$2:J2274,J2274)+VLOOKUP(J2274,Master!B$1:F$101,5,FALSE),IF(H2274&gt;EOF,"","Balance"))),IF(H2274&gt;EOF,"","Balance"))</f>
        <v/>
      </c>
      <c r="H2274" s="265" t="str">
        <f ca="1">IFERROR(IF(COUNTIF(H$2:H2273,H2273)&gt;VLOOKUP(H2273,LC,2,FALSE),H2273+1,H2273),"")</f>
        <v/>
      </c>
      <c r="I2274" s="265" t="str">
        <f ca="1">IFERROR(VLOOKUP(H2274,IF(H2274=H2273,INDIRECT("JournalEntry!"&amp;JournalEntry!D$2214&amp;I2273+1&amp;JournalEntry!L$2214),INDIRECT("JournalEntry!"&amp;JournalEntry!C$2214)),2,FALSE),"")</f>
        <v/>
      </c>
      <c r="J2274" s="191" t="str">
        <f t="shared" ca="1" si="252"/>
        <v/>
      </c>
    </row>
    <row r="2275" spans="1:10">
      <c r="A2275" s="205" t="str">
        <f t="shared" ca="1" si="253"/>
        <v/>
      </c>
      <c r="B2275" s="203" t="str">
        <f t="shared" ca="1" si="254"/>
        <v/>
      </c>
      <c r="C2275" s="192" t="str">
        <f t="shared" ca="1" si="255"/>
        <v/>
      </c>
      <c r="D2275" s="192" t="str">
        <f t="shared" ca="1" si="256"/>
        <v/>
      </c>
      <c r="E2275" s="192" t="str">
        <f t="shared" ca="1" si="257"/>
        <v/>
      </c>
      <c r="F2275" s="193" t="str">
        <f t="shared" ca="1" si="258"/>
        <v/>
      </c>
      <c r="G2275" s="80" t="str">
        <f ca="1">IFERROR(IF(AND(ABS(SUMIFS(D$2:D2275,J$2:J2275,J2275)-SUMIFS(E$2:E2275,J$2:J2275,J2275)+VLOOKUP(J2275,Master!B$1:F$101,5,FALSE))&gt;1000,CD&lt;&gt;PD),"XXXXX",IFERROR(SUMIFS(D$2:D2275,J$2:J2275,J2275)-SUMIFS(E$2:E2275,J$2:J2275,J2275)+VLOOKUP(J2275,Master!B$1:F$101,5,FALSE),IF(H2275&gt;EOF,"","Balance"))),IF(H2275&gt;EOF,"","Balance"))</f>
        <v/>
      </c>
      <c r="H2275" s="265" t="str">
        <f ca="1">IFERROR(IF(COUNTIF(H$2:H2274,H2274)&gt;VLOOKUP(H2274,LC,2,FALSE),H2274+1,H2274),"")</f>
        <v/>
      </c>
      <c r="I2275" s="265" t="str">
        <f ca="1">IFERROR(VLOOKUP(H2275,IF(H2275=H2274,INDIRECT("JournalEntry!"&amp;JournalEntry!D$2214&amp;I2274+1&amp;JournalEntry!L$2214),INDIRECT("JournalEntry!"&amp;JournalEntry!C$2214)),2,FALSE),"")</f>
        <v/>
      </c>
      <c r="J2275" s="191" t="str">
        <f t="shared" ca="1" si="252"/>
        <v/>
      </c>
    </row>
    <row r="2276" spans="1:10">
      <c r="A2276" s="205" t="str">
        <f t="shared" ca="1" si="253"/>
        <v/>
      </c>
      <c r="B2276" s="203" t="str">
        <f t="shared" ca="1" si="254"/>
        <v/>
      </c>
      <c r="C2276" s="192" t="str">
        <f t="shared" ca="1" si="255"/>
        <v/>
      </c>
      <c r="D2276" s="192" t="str">
        <f t="shared" ca="1" si="256"/>
        <v/>
      </c>
      <c r="E2276" s="192" t="str">
        <f t="shared" ca="1" si="257"/>
        <v/>
      </c>
      <c r="F2276" s="193" t="str">
        <f t="shared" ca="1" si="258"/>
        <v/>
      </c>
      <c r="G2276" s="80" t="str">
        <f ca="1">IFERROR(IF(AND(ABS(SUMIFS(D$2:D2276,J$2:J2276,J2276)-SUMIFS(E$2:E2276,J$2:J2276,J2276)+VLOOKUP(J2276,Master!B$1:F$101,5,FALSE))&gt;1000,CD&lt;&gt;PD),"XXXXX",IFERROR(SUMIFS(D$2:D2276,J$2:J2276,J2276)-SUMIFS(E$2:E2276,J$2:J2276,J2276)+VLOOKUP(J2276,Master!B$1:F$101,5,FALSE),IF(H2276&gt;EOF,"","Balance"))),IF(H2276&gt;EOF,"","Balance"))</f>
        <v/>
      </c>
      <c r="H2276" s="265" t="str">
        <f ca="1">IFERROR(IF(COUNTIF(H$2:H2275,H2275)&gt;VLOOKUP(H2275,LC,2,FALSE),H2275+1,H2275),"")</f>
        <v/>
      </c>
      <c r="I2276" s="265" t="str">
        <f ca="1">IFERROR(VLOOKUP(H2276,IF(H2276=H2275,INDIRECT("JournalEntry!"&amp;JournalEntry!D$2214&amp;I2275+1&amp;JournalEntry!L$2214),INDIRECT("JournalEntry!"&amp;JournalEntry!C$2214)),2,FALSE),"")</f>
        <v/>
      </c>
      <c r="J2276" s="191" t="str">
        <f t="shared" ca="1" si="252"/>
        <v/>
      </c>
    </row>
    <row r="2277" spans="1:10">
      <c r="A2277" s="205" t="str">
        <f t="shared" ca="1" si="253"/>
        <v/>
      </c>
      <c r="B2277" s="203" t="str">
        <f t="shared" ca="1" si="254"/>
        <v/>
      </c>
      <c r="C2277" s="192" t="str">
        <f t="shared" ca="1" si="255"/>
        <v/>
      </c>
      <c r="D2277" s="192" t="str">
        <f t="shared" ca="1" si="256"/>
        <v/>
      </c>
      <c r="E2277" s="192" t="str">
        <f t="shared" ca="1" si="257"/>
        <v/>
      </c>
      <c r="F2277" s="193" t="str">
        <f t="shared" ca="1" si="258"/>
        <v/>
      </c>
      <c r="G2277" s="80" t="str">
        <f ca="1">IFERROR(IF(AND(ABS(SUMIFS(D$2:D2277,J$2:J2277,J2277)-SUMIFS(E$2:E2277,J$2:J2277,J2277)+VLOOKUP(J2277,Master!B$1:F$101,5,FALSE))&gt;1000,CD&lt;&gt;PD),"XXXXX",IFERROR(SUMIFS(D$2:D2277,J$2:J2277,J2277)-SUMIFS(E$2:E2277,J$2:J2277,J2277)+VLOOKUP(J2277,Master!B$1:F$101,5,FALSE),IF(H2277&gt;EOF,"","Balance"))),IF(H2277&gt;EOF,"","Balance"))</f>
        <v/>
      </c>
      <c r="H2277" s="265" t="str">
        <f ca="1">IFERROR(IF(COUNTIF(H$2:H2276,H2276)&gt;VLOOKUP(H2276,LC,2,FALSE),H2276+1,H2276),"")</f>
        <v/>
      </c>
      <c r="I2277" s="265" t="str">
        <f ca="1">IFERROR(VLOOKUP(H2277,IF(H2277=H2276,INDIRECT("JournalEntry!"&amp;JournalEntry!D$2214&amp;I2276+1&amp;JournalEntry!L$2214),INDIRECT("JournalEntry!"&amp;JournalEntry!C$2214)),2,FALSE),"")</f>
        <v/>
      </c>
      <c r="J2277" s="191" t="str">
        <f t="shared" ca="1" si="252"/>
        <v/>
      </c>
    </row>
    <row r="2278" spans="1:10">
      <c r="A2278" s="205" t="str">
        <f t="shared" ca="1" si="253"/>
        <v/>
      </c>
      <c r="B2278" s="203" t="str">
        <f t="shared" ca="1" si="254"/>
        <v/>
      </c>
      <c r="C2278" s="192" t="str">
        <f t="shared" ca="1" si="255"/>
        <v/>
      </c>
      <c r="D2278" s="192" t="str">
        <f t="shared" ca="1" si="256"/>
        <v/>
      </c>
      <c r="E2278" s="192" t="str">
        <f t="shared" ca="1" si="257"/>
        <v/>
      </c>
      <c r="F2278" s="193" t="str">
        <f t="shared" ca="1" si="258"/>
        <v/>
      </c>
      <c r="G2278" s="80" t="str">
        <f ca="1">IFERROR(IF(AND(ABS(SUMIFS(D$2:D2278,J$2:J2278,J2278)-SUMIFS(E$2:E2278,J$2:J2278,J2278)+VLOOKUP(J2278,Master!B$1:F$101,5,FALSE))&gt;1000,CD&lt;&gt;PD),"XXXXX",IFERROR(SUMIFS(D$2:D2278,J$2:J2278,J2278)-SUMIFS(E$2:E2278,J$2:J2278,J2278)+VLOOKUP(J2278,Master!B$1:F$101,5,FALSE),IF(H2278&gt;EOF,"","Balance"))),IF(H2278&gt;EOF,"","Balance"))</f>
        <v/>
      </c>
      <c r="H2278" s="265" t="str">
        <f ca="1">IFERROR(IF(COUNTIF(H$2:H2277,H2277)&gt;VLOOKUP(H2277,LC,2,FALSE),H2277+1,H2277),"")</f>
        <v/>
      </c>
      <c r="I2278" s="265" t="str">
        <f ca="1">IFERROR(VLOOKUP(H2278,IF(H2278=H2277,INDIRECT("JournalEntry!"&amp;JournalEntry!D$2214&amp;I2277+1&amp;JournalEntry!L$2214),INDIRECT("JournalEntry!"&amp;JournalEntry!C$2214)),2,FALSE),"")</f>
        <v/>
      </c>
      <c r="J2278" s="191" t="str">
        <f t="shared" ca="1" si="252"/>
        <v/>
      </c>
    </row>
    <row r="2279" spans="1:10">
      <c r="A2279" s="205" t="str">
        <f t="shared" ca="1" si="253"/>
        <v/>
      </c>
      <c r="B2279" s="203" t="str">
        <f t="shared" ca="1" si="254"/>
        <v/>
      </c>
      <c r="C2279" s="192" t="str">
        <f t="shared" ca="1" si="255"/>
        <v/>
      </c>
      <c r="D2279" s="192" t="str">
        <f t="shared" ca="1" si="256"/>
        <v/>
      </c>
      <c r="E2279" s="192" t="str">
        <f t="shared" ca="1" si="257"/>
        <v/>
      </c>
      <c r="F2279" s="193" t="str">
        <f t="shared" ca="1" si="258"/>
        <v/>
      </c>
      <c r="G2279" s="80" t="str">
        <f ca="1">IFERROR(IF(AND(ABS(SUMIFS(D$2:D2279,J$2:J2279,J2279)-SUMIFS(E$2:E2279,J$2:J2279,J2279)+VLOOKUP(J2279,Master!B$1:F$101,5,FALSE))&gt;1000,CD&lt;&gt;PD),"XXXXX",IFERROR(SUMIFS(D$2:D2279,J$2:J2279,J2279)-SUMIFS(E$2:E2279,J$2:J2279,J2279)+VLOOKUP(J2279,Master!B$1:F$101,5,FALSE),IF(H2279&gt;EOF,"","Balance"))),IF(H2279&gt;EOF,"","Balance"))</f>
        <v/>
      </c>
      <c r="H2279" s="265" t="str">
        <f ca="1">IFERROR(IF(COUNTIF(H$2:H2278,H2278)&gt;VLOOKUP(H2278,LC,2,FALSE),H2278+1,H2278),"")</f>
        <v/>
      </c>
      <c r="I2279" s="265" t="str">
        <f ca="1">IFERROR(VLOOKUP(H2279,IF(H2279=H2278,INDIRECT("JournalEntry!"&amp;JournalEntry!D$2214&amp;I2278+1&amp;JournalEntry!L$2214),INDIRECT("JournalEntry!"&amp;JournalEntry!C$2214)),2,FALSE),"")</f>
        <v/>
      </c>
      <c r="J2279" s="191" t="str">
        <f t="shared" ca="1" si="252"/>
        <v/>
      </c>
    </row>
    <row r="2280" spans="1:10">
      <c r="A2280" s="205" t="str">
        <f t="shared" ca="1" si="253"/>
        <v/>
      </c>
      <c r="B2280" s="203" t="str">
        <f t="shared" ca="1" si="254"/>
        <v/>
      </c>
      <c r="C2280" s="192" t="str">
        <f t="shared" ca="1" si="255"/>
        <v/>
      </c>
      <c r="D2280" s="192" t="str">
        <f t="shared" ca="1" si="256"/>
        <v/>
      </c>
      <c r="E2280" s="192" t="str">
        <f t="shared" ca="1" si="257"/>
        <v/>
      </c>
      <c r="F2280" s="193" t="str">
        <f t="shared" ca="1" si="258"/>
        <v/>
      </c>
      <c r="G2280" s="80" t="str">
        <f ca="1">IFERROR(IF(AND(ABS(SUMIFS(D$2:D2280,J$2:J2280,J2280)-SUMIFS(E$2:E2280,J$2:J2280,J2280)+VLOOKUP(J2280,Master!B$1:F$101,5,FALSE))&gt;1000,CD&lt;&gt;PD),"XXXXX",IFERROR(SUMIFS(D$2:D2280,J$2:J2280,J2280)-SUMIFS(E$2:E2280,J$2:J2280,J2280)+VLOOKUP(J2280,Master!B$1:F$101,5,FALSE),IF(H2280&gt;EOF,"","Balance"))),IF(H2280&gt;EOF,"","Balance"))</f>
        <v/>
      </c>
      <c r="H2280" s="265" t="str">
        <f ca="1">IFERROR(IF(COUNTIF(H$2:H2279,H2279)&gt;VLOOKUP(H2279,LC,2,FALSE),H2279+1,H2279),"")</f>
        <v/>
      </c>
      <c r="I2280" s="265" t="str">
        <f ca="1">IFERROR(VLOOKUP(H2280,IF(H2280=H2279,INDIRECT("JournalEntry!"&amp;JournalEntry!D$2214&amp;I2279+1&amp;JournalEntry!L$2214),INDIRECT("JournalEntry!"&amp;JournalEntry!C$2214)),2,FALSE),"")</f>
        <v/>
      </c>
      <c r="J2280" s="191" t="str">
        <f t="shared" ca="1" si="252"/>
        <v/>
      </c>
    </row>
    <row r="2281" spans="1:10">
      <c r="A2281" s="205" t="str">
        <f t="shared" ca="1" si="253"/>
        <v/>
      </c>
      <c r="B2281" s="203" t="str">
        <f t="shared" ca="1" si="254"/>
        <v/>
      </c>
      <c r="C2281" s="192" t="str">
        <f t="shared" ca="1" si="255"/>
        <v/>
      </c>
      <c r="D2281" s="192" t="str">
        <f t="shared" ca="1" si="256"/>
        <v/>
      </c>
      <c r="E2281" s="192" t="str">
        <f t="shared" ca="1" si="257"/>
        <v/>
      </c>
      <c r="F2281" s="193" t="str">
        <f t="shared" ca="1" si="258"/>
        <v/>
      </c>
      <c r="G2281" s="80" t="str">
        <f ca="1">IFERROR(IF(AND(ABS(SUMIFS(D$2:D2281,J$2:J2281,J2281)-SUMIFS(E$2:E2281,J$2:J2281,J2281)+VLOOKUP(J2281,Master!B$1:F$101,5,FALSE))&gt;1000,CD&lt;&gt;PD),"XXXXX",IFERROR(SUMIFS(D$2:D2281,J$2:J2281,J2281)-SUMIFS(E$2:E2281,J$2:J2281,J2281)+VLOOKUP(J2281,Master!B$1:F$101,5,FALSE),IF(H2281&gt;EOF,"","Balance"))),IF(H2281&gt;EOF,"","Balance"))</f>
        <v/>
      </c>
      <c r="H2281" s="265" t="str">
        <f ca="1">IFERROR(IF(COUNTIF(H$2:H2280,H2280)&gt;VLOOKUP(H2280,LC,2,FALSE),H2280+1,H2280),"")</f>
        <v/>
      </c>
      <c r="I2281" s="265" t="str">
        <f ca="1">IFERROR(VLOOKUP(H2281,IF(H2281=H2280,INDIRECT("JournalEntry!"&amp;JournalEntry!D$2214&amp;I2280+1&amp;JournalEntry!L$2214),INDIRECT("JournalEntry!"&amp;JournalEntry!C$2214)),2,FALSE),"")</f>
        <v/>
      </c>
      <c r="J2281" s="191" t="str">
        <f t="shared" ca="1" si="252"/>
        <v/>
      </c>
    </row>
    <row r="2282" spans="1:10">
      <c r="A2282" s="205" t="str">
        <f t="shared" ca="1" si="253"/>
        <v/>
      </c>
      <c r="B2282" s="203" t="str">
        <f t="shared" ca="1" si="254"/>
        <v/>
      </c>
      <c r="C2282" s="192" t="str">
        <f t="shared" ca="1" si="255"/>
        <v/>
      </c>
      <c r="D2282" s="192" t="str">
        <f t="shared" ca="1" si="256"/>
        <v/>
      </c>
      <c r="E2282" s="192" t="str">
        <f t="shared" ca="1" si="257"/>
        <v/>
      </c>
      <c r="F2282" s="193" t="str">
        <f t="shared" ca="1" si="258"/>
        <v/>
      </c>
      <c r="G2282" s="80" t="str">
        <f ca="1">IFERROR(IF(AND(ABS(SUMIFS(D$2:D2282,J$2:J2282,J2282)-SUMIFS(E$2:E2282,J$2:J2282,J2282)+VLOOKUP(J2282,Master!B$1:F$101,5,FALSE))&gt;1000,CD&lt;&gt;PD),"XXXXX",IFERROR(SUMIFS(D$2:D2282,J$2:J2282,J2282)-SUMIFS(E$2:E2282,J$2:J2282,J2282)+VLOOKUP(J2282,Master!B$1:F$101,5,FALSE),IF(H2282&gt;EOF,"","Balance"))),IF(H2282&gt;EOF,"","Balance"))</f>
        <v/>
      </c>
      <c r="H2282" s="265" t="str">
        <f ca="1">IFERROR(IF(COUNTIF(H$2:H2281,H2281)&gt;VLOOKUP(H2281,LC,2,FALSE),H2281+1,H2281),"")</f>
        <v/>
      </c>
      <c r="I2282" s="265" t="str">
        <f ca="1">IFERROR(VLOOKUP(H2282,IF(H2282=H2281,INDIRECT("JournalEntry!"&amp;JournalEntry!D$2214&amp;I2281+1&amp;JournalEntry!L$2214),INDIRECT("JournalEntry!"&amp;JournalEntry!C$2214)),2,FALSE),"")</f>
        <v/>
      </c>
      <c r="J2282" s="191" t="str">
        <f t="shared" ca="1" si="252"/>
        <v/>
      </c>
    </row>
    <row r="2283" spans="1:10">
      <c r="A2283" s="205" t="str">
        <f t="shared" ca="1" si="253"/>
        <v/>
      </c>
      <c r="B2283" s="203" t="str">
        <f t="shared" ca="1" si="254"/>
        <v/>
      </c>
      <c r="C2283" s="192" t="str">
        <f t="shared" ca="1" si="255"/>
        <v/>
      </c>
      <c r="D2283" s="192" t="str">
        <f t="shared" ca="1" si="256"/>
        <v/>
      </c>
      <c r="E2283" s="192" t="str">
        <f t="shared" ca="1" si="257"/>
        <v/>
      </c>
      <c r="F2283" s="193" t="str">
        <f t="shared" ca="1" si="258"/>
        <v/>
      </c>
      <c r="G2283" s="80" t="str">
        <f ca="1">IFERROR(IF(AND(ABS(SUMIFS(D$2:D2283,J$2:J2283,J2283)-SUMIFS(E$2:E2283,J$2:J2283,J2283)+VLOOKUP(J2283,Master!B$1:F$101,5,FALSE))&gt;1000,CD&lt;&gt;PD),"XXXXX",IFERROR(SUMIFS(D$2:D2283,J$2:J2283,J2283)-SUMIFS(E$2:E2283,J$2:J2283,J2283)+VLOOKUP(J2283,Master!B$1:F$101,5,FALSE),IF(H2283&gt;EOF,"","Balance"))),IF(H2283&gt;EOF,"","Balance"))</f>
        <v/>
      </c>
      <c r="H2283" s="265" t="str">
        <f ca="1">IFERROR(IF(COUNTIF(H$2:H2282,H2282)&gt;VLOOKUP(H2282,LC,2,FALSE),H2282+1,H2282),"")</f>
        <v/>
      </c>
      <c r="I2283" s="265" t="str">
        <f ca="1">IFERROR(VLOOKUP(H2283,IF(H2283=H2282,INDIRECT("JournalEntry!"&amp;JournalEntry!D$2214&amp;I2282+1&amp;JournalEntry!L$2214),INDIRECT("JournalEntry!"&amp;JournalEntry!C$2214)),2,FALSE),"")</f>
        <v/>
      </c>
      <c r="J2283" s="191" t="str">
        <f t="shared" ca="1" si="252"/>
        <v/>
      </c>
    </row>
    <row r="2284" spans="1:10">
      <c r="A2284" s="205" t="str">
        <f t="shared" ca="1" si="253"/>
        <v/>
      </c>
      <c r="B2284" s="203" t="str">
        <f t="shared" ca="1" si="254"/>
        <v/>
      </c>
      <c r="C2284" s="192" t="str">
        <f t="shared" ca="1" si="255"/>
        <v/>
      </c>
      <c r="D2284" s="192" t="str">
        <f t="shared" ca="1" si="256"/>
        <v/>
      </c>
      <c r="E2284" s="192" t="str">
        <f t="shared" ca="1" si="257"/>
        <v/>
      </c>
      <c r="F2284" s="193" t="str">
        <f t="shared" ca="1" si="258"/>
        <v/>
      </c>
      <c r="G2284" s="80" t="str">
        <f ca="1">IFERROR(IF(AND(ABS(SUMIFS(D$2:D2284,J$2:J2284,J2284)-SUMIFS(E$2:E2284,J$2:J2284,J2284)+VLOOKUP(J2284,Master!B$1:F$101,5,FALSE))&gt;1000,CD&lt;&gt;PD),"XXXXX",IFERROR(SUMIFS(D$2:D2284,J$2:J2284,J2284)-SUMIFS(E$2:E2284,J$2:J2284,J2284)+VLOOKUP(J2284,Master!B$1:F$101,5,FALSE),IF(H2284&gt;EOF,"","Balance"))),IF(H2284&gt;EOF,"","Balance"))</f>
        <v/>
      </c>
      <c r="H2284" s="265" t="str">
        <f ca="1">IFERROR(IF(COUNTIF(H$2:H2283,H2283)&gt;VLOOKUP(H2283,LC,2,FALSE),H2283+1,H2283),"")</f>
        <v/>
      </c>
      <c r="I2284" s="265" t="str">
        <f ca="1">IFERROR(VLOOKUP(H2284,IF(H2284=H2283,INDIRECT("JournalEntry!"&amp;JournalEntry!D$2214&amp;I2283+1&amp;JournalEntry!L$2214),INDIRECT("JournalEntry!"&amp;JournalEntry!C$2214)),2,FALSE),"")</f>
        <v/>
      </c>
      <c r="J2284" s="191" t="str">
        <f t="shared" ca="1" si="252"/>
        <v/>
      </c>
    </row>
    <row r="2285" spans="1:10">
      <c r="A2285" s="205" t="str">
        <f t="shared" ca="1" si="253"/>
        <v/>
      </c>
      <c r="B2285" s="203" t="str">
        <f t="shared" ca="1" si="254"/>
        <v/>
      </c>
      <c r="C2285" s="192" t="str">
        <f t="shared" ca="1" si="255"/>
        <v/>
      </c>
      <c r="D2285" s="192" t="str">
        <f t="shared" ca="1" si="256"/>
        <v/>
      </c>
      <c r="E2285" s="192" t="str">
        <f t="shared" ca="1" si="257"/>
        <v/>
      </c>
      <c r="F2285" s="193" t="str">
        <f t="shared" ca="1" si="258"/>
        <v/>
      </c>
      <c r="G2285" s="80" t="str">
        <f ca="1">IFERROR(IF(AND(ABS(SUMIFS(D$2:D2285,J$2:J2285,J2285)-SUMIFS(E$2:E2285,J$2:J2285,J2285)+VLOOKUP(J2285,Master!B$1:F$101,5,FALSE))&gt;1000,CD&lt;&gt;PD),"XXXXX",IFERROR(SUMIFS(D$2:D2285,J$2:J2285,J2285)-SUMIFS(E$2:E2285,J$2:J2285,J2285)+VLOOKUP(J2285,Master!B$1:F$101,5,FALSE),IF(H2285&gt;EOF,"","Balance"))),IF(H2285&gt;EOF,"","Balance"))</f>
        <v/>
      </c>
      <c r="H2285" s="265" t="str">
        <f ca="1">IFERROR(IF(COUNTIF(H$2:H2284,H2284)&gt;VLOOKUP(H2284,LC,2,FALSE),H2284+1,H2284),"")</f>
        <v/>
      </c>
      <c r="I2285" s="265" t="str">
        <f ca="1">IFERROR(VLOOKUP(H2285,IF(H2285=H2284,INDIRECT("JournalEntry!"&amp;JournalEntry!D$2214&amp;I2284+1&amp;JournalEntry!L$2214),INDIRECT("JournalEntry!"&amp;JournalEntry!C$2214)),2,FALSE),"")</f>
        <v/>
      </c>
      <c r="J2285" s="191" t="str">
        <f t="shared" ca="1" si="252"/>
        <v/>
      </c>
    </row>
    <row r="2286" spans="1:10">
      <c r="A2286" s="205" t="str">
        <f t="shared" ca="1" si="253"/>
        <v/>
      </c>
      <c r="B2286" s="203" t="str">
        <f t="shared" ca="1" si="254"/>
        <v/>
      </c>
      <c r="C2286" s="192" t="str">
        <f t="shared" ca="1" si="255"/>
        <v/>
      </c>
      <c r="D2286" s="192" t="str">
        <f t="shared" ca="1" si="256"/>
        <v/>
      </c>
      <c r="E2286" s="192" t="str">
        <f t="shared" ca="1" si="257"/>
        <v/>
      </c>
      <c r="F2286" s="193" t="str">
        <f t="shared" ca="1" si="258"/>
        <v/>
      </c>
      <c r="G2286" s="80" t="str">
        <f ca="1">IFERROR(IF(AND(ABS(SUMIFS(D$2:D2286,J$2:J2286,J2286)-SUMIFS(E$2:E2286,J$2:J2286,J2286)+VLOOKUP(J2286,Master!B$1:F$101,5,FALSE))&gt;1000,CD&lt;&gt;PD),"XXXXX",IFERROR(SUMIFS(D$2:D2286,J$2:J2286,J2286)-SUMIFS(E$2:E2286,J$2:J2286,J2286)+VLOOKUP(J2286,Master!B$1:F$101,5,FALSE),IF(H2286&gt;EOF,"","Balance"))),IF(H2286&gt;EOF,"","Balance"))</f>
        <v/>
      </c>
      <c r="H2286" s="265" t="str">
        <f ca="1">IFERROR(IF(COUNTIF(H$2:H2285,H2285)&gt;VLOOKUP(H2285,LC,2,FALSE),H2285+1,H2285),"")</f>
        <v/>
      </c>
      <c r="I2286" s="265" t="str">
        <f ca="1">IFERROR(VLOOKUP(H2286,IF(H2286=H2285,INDIRECT("JournalEntry!"&amp;JournalEntry!D$2214&amp;I2285+1&amp;JournalEntry!L$2214),INDIRECT("JournalEntry!"&amp;JournalEntry!C$2214)),2,FALSE),"")</f>
        <v/>
      </c>
      <c r="J2286" s="191" t="str">
        <f t="shared" ca="1" si="252"/>
        <v/>
      </c>
    </row>
    <row r="2287" spans="1:10">
      <c r="A2287" s="205" t="str">
        <f t="shared" ca="1" si="253"/>
        <v/>
      </c>
      <c r="B2287" s="203" t="str">
        <f t="shared" ca="1" si="254"/>
        <v/>
      </c>
      <c r="C2287" s="192" t="str">
        <f t="shared" ca="1" si="255"/>
        <v/>
      </c>
      <c r="D2287" s="192" t="str">
        <f t="shared" ca="1" si="256"/>
        <v/>
      </c>
      <c r="E2287" s="192" t="str">
        <f t="shared" ca="1" si="257"/>
        <v/>
      </c>
      <c r="F2287" s="193" t="str">
        <f t="shared" ca="1" si="258"/>
        <v/>
      </c>
      <c r="G2287" s="80" t="str">
        <f ca="1">IFERROR(IF(AND(ABS(SUMIFS(D$2:D2287,J$2:J2287,J2287)-SUMIFS(E$2:E2287,J$2:J2287,J2287)+VLOOKUP(J2287,Master!B$1:F$101,5,FALSE))&gt;1000,CD&lt;&gt;PD),"XXXXX",IFERROR(SUMIFS(D$2:D2287,J$2:J2287,J2287)-SUMIFS(E$2:E2287,J$2:J2287,J2287)+VLOOKUP(J2287,Master!B$1:F$101,5,FALSE),IF(H2287&gt;EOF,"","Balance"))),IF(H2287&gt;EOF,"","Balance"))</f>
        <v/>
      </c>
      <c r="H2287" s="265" t="str">
        <f ca="1">IFERROR(IF(COUNTIF(H$2:H2286,H2286)&gt;VLOOKUP(H2286,LC,2,FALSE),H2286+1,H2286),"")</f>
        <v/>
      </c>
      <c r="I2287" s="265" t="str">
        <f ca="1">IFERROR(VLOOKUP(H2287,IF(H2287=H2286,INDIRECT("JournalEntry!"&amp;JournalEntry!D$2214&amp;I2286+1&amp;JournalEntry!L$2214),INDIRECT("JournalEntry!"&amp;JournalEntry!C$2214)),2,FALSE),"")</f>
        <v/>
      </c>
      <c r="J2287" s="191" t="str">
        <f t="shared" ca="1" si="252"/>
        <v/>
      </c>
    </row>
    <row r="2288" spans="1:10">
      <c r="A2288" s="205" t="str">
        <f t="shared" ca="1" si="253"/>
        <v/>
      </c>
      <c r="B2288" s="203" t="str">
        <f t="shared" ca="1" si="254"/>
        <v/>
      </c>
      <c r="C2288" s="192" t="str">
        <f t="shared" ca="1" si="255"/>
        <v/>
      </c>
      <c r="D2288" s="192" t="str">
        <f t="shared" ca="1" si="256"/>
        <v/>
      </c>
      <c r="E2288" s="192" t="str">
        <f t="shared" ca="1" si="257"/>
        <v/>
      </c>
      <c r="F2288" s="193" t="str">
        <f t="shared" ca="1" si="258"/>
        <v/>
      </c>
      <c r="G2288" s="80" t="str">
        <f ca="1">IFERROR(IF(AND(ABS(SUMIFS(D$2:D2288,J$2:J2288,J2288)-SUMIFS(E$2:E2288,J$2:J2288,J2288)+VLOOKUP(J2288,Master!B$1:F$101,5,FALSE))&gt;1000,CD&lt;&gt;PD),"XXXXX",IFERROR(SUMIFS(D$2:D2288,J$2:J2288,J2288)-SUMIFS(E$2:E2288,J$2:J2288,J2288)+VLOOKUP(J2288,Master!B$1:F$101,5,FALSE),IF(H2288&gt;EOF,"","Balance"))),IF(H2288&gt;EOF,"","Balance"))</f>
        <v/>
      </c>
      <c r="H2288" s="265" t="str">
        <f ca="1">IFERROR(IF(COUNTIF(H$2:H2287,H2287)&gt;VLOOKUP(H2287,LC,2,FALSE),H2287+1,H2287),"")</f>
        <v/>
      </c>
      <c r="I2288" s="265" t="str">
        <f ca="1">IFERROR(VLOOKUP(H2288,IF(H2288=H2287,INDIRECT("JournalEntry!"&amp;JournalEntry!D$2214&amp;I2287+1&amp;JournalEntry!L$2214),INDIRECT("JournalEntry!"&amp;JournalEntry!C$2214)),2,FALSE),"")</f>
        <v/>
      </c>
      <c r="J2288" s="191" t="str">
        <f t="shared" ca="1" si="252"/>
        <v/>
      </c>
    </row>
    <row r="2289" spans="1:10">
      <c r="A2289" s="205" t="str">
        <f t="shared" ca="1" si="253"/>
        <v/>
      </c>
      <c r="B2289" s="203" t="str">
        <f t="shared" ca="1" si="254"/>
        <v/>
      </c>
      <c r="C2289" s="192" t="str">
        <f t="shared" ca="1" si="255"/>
        <v/>
      </c>
      <c r="D2289" s="192" t="str">
        <f t="shared" ca="1" si="256"/>
        <v/>
      </c>
      <c r="E2289" s="192" t="str">
        <f t="shared" ca="1" si="257"/>
        <v/>
      </c>
      <c r="F2289" s="193" t="str">
        <f t="shared" ca="1" si="258"/>
        <v/>
      </c>
      <c r="G2289" s="80" t="str">
        <f ca="1">IFERROR(IF(AND(ABS(SUMIFS(D$2:D2289,J$2:J2289,J2289)-SUMIFS(E$2:E2289,J$2:J2289,J2289)+VLOOKUP(J2289,Master!B$1:F$101,5,FALSE))&gt;1000,CD&lt;&gt;PD),"XXXXX",IFERROR(SUMIFS(D$2:D2289,J$2:J2289,J2289)-SUMIFS(E$2:E2289,J$2:J2289,J2289)+VLOOKUP(J2289,Master!B$1:F$101,5,FALSE),IF(H2289&gt;EOF,"","Balance"))),IF(H2289&gt;EOF,"","Balance"))</f>
        <v/>
      </c>
      <c r="H2289" s="265" t="str">
        <f ca="1">IFERROR(IF(COUNTIF(H$2:H2288,H2288)&gt;VLOOKUP(H2288,LC,2,FALSE),H2288+1,H2288),"")</f>
        <v/>
      </c>
      <c r="I2289" s="265" t="str">
        <f ca="1">IFERROR(VLOOKUP(H2289,IF(H2289=H2288,INDIRECT("JournalEntry!"&amp;JournalEntry!D$2214&amp;I2288+1&amp;JournalEntry!L$2214),INDIRECT("JournalEntry!"&amp;JournalEntry!C$2214)),2,FALSE),"")</f>
        <v/>
      </c>
      <c r="J2289" s="191" t="str">
        <f t="shared" ca="1" si="252"/>
        <v/>
      </c>
    </row>
    <row r="2290" spans="1:10">
      <c r="A2290" s="205" t="str">
        <f t="shared" ca="1" si="253"/>
        <v/>
      </c>
      <c r="B2290" s="203" t="str">
        <f t="shared" ca="1" si="254"/>
        <v/>
      </c>
      <c r="C2290" s="192" t="str">
        <f t="shared" ca="1" si="255"/>
        <v/>
      </c>
      <c r="D2290" s="192" t="str">
        <f t="shared" ca="1" si="256"/>
        <v/>
      </c>
      <c r="E2290" s="192" t="str">
        <f t="shared" ca="1" si="257"/>
        <v/>
      </c>
      <c r="F2290" s="193" t="str">
        <f t="shared" ca="1" si="258"/>
        <v/>
      </c>
      <c r="G2290" s="80" t="str">
        <f ca="1">IFERROR(IF(AND(ABS(SUMIFS(D$2:D2290,J$2:J2290,J2290)-SUMIFS(E$2:E2290,J$2:J2290,J2290)+VLOOKUP(J2290,Master!B$1:F$101,5,FALSE))&gt;1000,CD&lt;&gt;PD),"XXXXX",IFERROR(SUMIFS(D$2:D2290,J$2:J2290,J2290)-SUMIFS(E$2:E2290,J$2:J2290,J2290)+VLOOKUP(J2290,Master!B$1:F$101,5,FALSE),IF(H2290&gt;EOF,"","Balance"))),IF(H2290&gt;EOF,"","Balance"))</f>
        <v/>
      </c>
      <c r="H2290" s="265" t="str">
        <f ca="1">IFERROR(IF(COUNTIF(H$2:H2289,H2289)&gt;VLOOKUP(H2289,LC,2,FALSE),H2289+1,H2289),"")</f>
        <v/>
      </c>
      <c r="I2290" s="265" t="str">
        <f ca="1">IFERROR(VLOOKUP(H2290,IF(H2290=H2289,INDIRECT("JournalEntry!"&amp;JournalEntry!D$2214&amp;I2289+1&amp;JournalEntry!L$2214),INDIRECT("JournalEntry!"&amp;JournalEntry!C$2214)),2,FALSE),"")</f>
        <v/>
      </c>
      <c r="J2290" s="191" t="str">
        <f t="shared" ca="1" si="252"/>
        <v/>
      </c>
    </row>
    <row r="2291" spans="1:10">
      <c r="A2291" s="205" t="str">
        <f t="shared" ca="1" si="253"/>
        <v/>
      </c>
      <c r="B2291" s="203" t="str">
        <f t="shared" ca="1" si="254"/>
        <v/>
      </c>
      <c r="C2291" s="192" t="str">
        <f t="shared" ca="1" si="255"/>
        <v/>
      </c>
      <c r="D2291" s="192" t="str">
        <f t="shared" ca="1" si="256"/>
        <v/>
      </c>
      <c r="E2291" s="192" t="str">
        <f t="shared" ca="1" si="257"/>
        <v/>
      </c>
      <c r="F2291" s="193" t="str">
        <f t="shared" ca="1" si="258"/>
        <v/>
      </c>
      <c r="G2291" s="80" t="str">
        <f ca="1">IFERROR(IF(AND(ABS(SUMIFS(D$2:D2291,J$2:J2291,J2291)-SUMIFS(E$2:E2291,J$2:J2291,J2291)+VLOOKUP(J2291,Master!B$1:F$101,5,FALSE))&gt;1000,CD&lt;&gt;PD),"XXXXX",IFERROR(SUMIFS(D$2:D2291,J$2:J2291,J2291)-SUMIFS(E$2:E2291,J$2:J2291,J2291)+VLOOKUP(J2291,Master!B$1:F$101,5,FALSE),IF(H2291&gt;EOF,"","Balance"))),IF(H2291&gt;EOF,"","Balance"))</f>
        <v/>
      </c>
      <c r="H2291" s="265" t="str">
        <f ca="1">IFERROR(IF(COUNTIF(H$2:H2290,H2290)&gt;VLOOKUP(H2290,LC,2,FALSE),H2290+1,H2290),"")</f>
        <v/>
      </c>
      <c r="I2291" s="265" t="str">
        <f ca="1">IFERROR(VLOOKUP(H2291,IF(H2291=H2290,INDIRECT("JournalEntry!"&amp;JournalEntry!D$2214&amp;I2290+1&amp;JournalEntry!L$2214),INDIRECT("JournalEntry!"&amp;JournalEntry!C$2214)),2,FALSE),"")</f>
        <v/>
      </c>
      <c r="J2291" s="191" t="str">
        <f t="shared" ca="1" si="252"/>
        <v/>
      </c>
    </row>
    <row r="2292" spans="1:10">
      <c r="A2292" s="205" t="str">
        <f t="shared" ca="1" si="253"/>
        <v/>
      </c>
      <c r="B2292" s="203" t="str">
        <f t="shared" ca="1" si="254"/>
        <v/>
      </c>
      <c r="C2292" s="192" t="str">
        <f t="shared" ca="1" si="255"/>
        <v/>
      </c>
      <c r="D2292" s="192" t="str">
        <f t="shared" ca="1" si="256"/>
        <v/>
      </c>
      <c r="E2292" s="192" t="str">
        <f t="shared" ca="1" si="257"/>
        <v/>
      </c>
      <c r="F2292" s="193" t="str">
        <f t="shared" ca="1" si="258"/>
        <v/>
      </c>
      <c r="G2292" s="80" t="str">
        <f ca="1">IFERROR(IF(AND(ABS(SUMIFS(D$2:D2292,J$2:J2292,J2292)-SUMIFS(E$2:E2292,J$2:J2292,J2292)+VLOOKUP(J2292,Master!B$1:F$101,5,FALSE))&gt;1000,CD&lt;&gt;PD),"XXXXX",IFERROR(SUMIFS(D$2:D2292,J$2:J2292,J2292)-SUMIFS(E$2:E2292,J$2:J2292,J2292)+VLOOKUP(J2292,Master!B$1:F$101,5,FALSE),IF(H2292&gt;EOF,"","Balance"))),IF(H2292&gt;EOF,"","Balance"))</f>
        <v/>
      </c>
      <c r="H2292" s="265" t="str">
        <f ca="1">IFERROR(IF(COUNTIF(H$2:H2291,H2291)&gt;VLOOKUP(H2291,LC,2,FALSE),H2291+1,H2291),"")</f>
        <v/>
      </c>
      <c r="I2292" s="265" t="str">
        <f ca="1">IFERROR(VLOOKUP(H2292,IF(H2292=H2291,INDIRECT("JournalEntry!"&amp;JournalEntry!D$2214&amp;I2291+1&amp;JournalEntry!L$2214),INDIRECT("JournalEntry!"&amp;JournalEntry!C$2214)),2,FALSE),"")</f>
        <v/>
      </c>
      <c r="J2292" s="191" t="str">
        <f t="shared" ca="1" si="252"/>
        <v/>
      </c>
    </row>
    <row r="2293" spans="1:10">
      <c r="A2293" s="205" t="str">
        <f t="shared" ca="1" si="253"/>
        <v/>
      </c>
      <c r="B2293" s="203" t="str">
        <f t="shared" ca="1" si="254"/>
        <v/>
      </c>
      <c r="C2293" s="192" t="str">
        <f t="shared" ca="1" si="255"/>
        <v/>
      </c>
      <c r="D2293" s="192" t="str">
        <f t="shared" ca="1" si="256"/>
        <v/>
      </c>
      <c r="E2293" s="192" t="str">
        <f t="shared" ca="1" si="257"/>
        <v/>
      </c>
      <c r="F2293" s="193" t="str">
        <f t="shared" ca="1" si="258"/>
        <v/>
      </c>
      <c r="G2293" s="80" t="str">
        <f ca="1">IFERROR(IF(AND(ABS(SUMIFS(D$2:D2293,J$2:J2293,J2293)-SUMIFS(E$2:E2293,J$2:J2293,J2293)+VLOOKUP(J2293,Master!B$1:F$101,5,FALSE))&gt;1000,CD&lt;&gt;PD),"XXXXX",IFERROR(SUMIFS(D$2:D2293,J$2:J2293,J2293)-SUMIFS(E$2:E2293,J$2:J2293,J2293)+VLOOKUP(J2293,Master!B$1:F$101,5,FALSE),IF(H2293&gt;EOF,"","Balance"))),IF(H2293&gt;EOF,"","Balance"))</f>
        <v/>
      </c>
      <c r="H2293" s="265" t="str">
        <f ca="1">IFERROR(IF(COUNTIF(H$2:H2292,H2292)&gt;VLOOKUP(H2292,LC,2,FALSE),H2292+1,H2292),"")</f>
        <v/>
      </c>
      <c r="I2293" s="265" t="str">
        <f ca="1">IFERROR(VLOOKUP(H2293,IF(H2293=H2292,INDIRECT("JournalEntry!"&amp;JournalEntry!D$2214&amp;I2292+1&amp;JournalEntry!L$2214),INDIRECT("JournalEntry!"&amp;JournalEntry!C$2214)),2,FALSE),"")</f>
        <v/>
      </c>
      <c r="J2293" s="191" t="str">
        <f t="shared" ca="1" si="252"/>
        <v/>
      </c>
    </row>
    <row r="2294" spans="1:10">
      <c r="A2294" s="205" t="str">
        <f t="shared" ca="1" si="253"/>
        <v/>
      </c>
      <c r="B2294" s="203" t="str">
        <f t="shared" ca="1" si="254"/>
        <v/>
      </c>
      <c r="C2294" s="192" t="str">
        <f t="shared" ca="1" si="255"/>
        <v/>
      </c>
      <c r="D2294" s="192" t="str">
        <f t="shared" ca="1" si="256"/>
        <v/>
      </c>
      <c r="E2294" s="192" t="str">
        <f t="shared" ca="1" si="257"/>
        <v/>
      </c>
      <c r="F2294" s="193" t="str">
        <f t="shared" ca="1" si="258"/>
        <v/>
      </c>
      <c r="G2294" s="80" t="str">
        <f ca="1">IFERROR(IF(AND(ABS(SUMIFS(D$2:D2294,J$2:J2294,J2294)-SUMIFS(E$2:E2294,J$2:J2294,J2294)+VLOOKUP(J2294,Master!B$1:F$101,5,FALSE))&gt;1000,CD&lt;&gt;PD),"XXXXX",IFERROR(SUMIFS(D$2:D2294,J$2:J2294,J2294)-SUMIFS(E$2:E2294,J$2:J2294,J2294)+VLOOKUP(J2294,Master!B$1:F$101,5,FALSE),IF(H2294&gt;EOF,"","Balance"))),IF(H2294&gt;EOF,"","Balance"))</f>
        <v/>
      </c>
      <c r="H2294" s="265" t="str">
        <f ca="1">IFERROR(IF(COUNTIF(H$2:H2293,H2293)&gt;VLOOKUP(H2293,LC,2,FALSE),H2293+1,H2293),"")</f>
        <v/>
      </c>
      <c r="I2294" s="265" t="str">
        <f ca="1">IFERROR(VLOOKUP(H2294,IF(H2294=H2293,INDIRECT("JournalEntry!"&amp;JournalEntry!D$2214&amp;I2293+1&amp;JournalEntry!L$2214),INDIRECT("JournalEntry!"&amp;JournalEntry!C$2214)),2,FALSE),"")</f>
        <v/>
      </c>
      <c r="J2294" s="191" t="str">
        <f t="shared" ca="1" si="252"/>
        <v/>
      </c>
    </row>
    <row r="2295" spans="1:10">
      <c r="A2295" s="205" t="str">
        <f t="shared" ca="1" si="253"/>
        <v/>
      </c>
      <c r="B2295" s="203" t="str">
        <f t="shared" ca="1" si="254"/>
        <v/>
      </c>
      <c r="C2295" s="192" t="str">
        <f t="shared" ca="1" si="255"/>
        <v/>
      </c>
      <c r="D2295" s="192" t="str">
        <f t="shared" ca="1" si="256"/>
        <v/>
      </c>
      <c r="E2295" s="192" t="str">
        <f t="shared" ca="1" si="257"/>
        <v/>
      </c>
      <c r="F2295" s="193" t="str">
        <f t="shared" ca="1" si="258"/>
        <v/>
      </c>
      <c r="G2295" s="80" t="str">
        <f ca="1">IFERROR(IF(AND(ABS(SUMIFS(D$2:D2295,J$2:J2295,J2295)-SUMIFS(E$2:E2295,J$2:J2295,J2295)+VLOOKUP(J2295,Master!B$1:F$101,5,FALSE))&gt;1000,CD&lt;&gt;PD),"XXXXX",IFERROR(SUMIFS(D$2:D2295,J$2:J2295,J2295)-SUMIFS(E$2:E2295,J$2:J2295,J2295)+VLOOKUP(J2295,Master!B$1:F$101,5,FALSE),IF(H2295&gt;EOF,"","Balance"))),IF(H2295&gt;EOF,"","Balance"))</f>
        <v/>
      </c>
      <c r="H2295" s="265" t="str">
        <f ca="1">IFERROR(IF(COUNTIF(H$2:H2294,H2294)&gt;VLOOKUP(H2294,LC,2,FALSE),H2294+1,H2294),"")</f>
        <v/>
      </c>
      <c r="I2295" s="265" t="str">
        <f ca="1">IFERROR(VLOOKUP(H2295,IF(H2295=H2294,INDIRECT("JournalEntry!"&amp;JournalEntry!D$2214&amp;I2294+1&amp;JournalEntry!L$2214),INDIRECT("JournalEntry!"&amp;JournalEntry!C$2214)),2,FALSE),"")</f>
        <v/>
      </c>
      <c r="J2295" s="191" t="str">
        <f t="shared" ca="1" si="252"/>
        <v/>
      </c>
    </row>
    <row r="2296" spans="1:10">
      <c r="A2296" s="205" t="str">
        <f t="shared" ca="1" si="253"/>
        <v/>
      </c>
      <c r="B2296" s="203" t="str">
        <f t="shared" ca="1" si="254"/>
        <v/>
      </c>
      <c r="C2296" s="192" t="str">
        <f t="shared" ca="1" si="255"/>
        <v/>
      </c>
      <c r="D2296" s="192" t="str">
        <f t="shared" ca="1" si="256"/>
        <v/>
      </c>
      <c r="E2296" s="192" t="str">
        <f t="shared" ca="1" si="257"/>
        <v/>
      </c>
      <c r="F2296" s="193" t="str">
        <f t="shared" ca="1" si="258"/>
        <v/>
      </c>
      <c r="G2296" s="80" t="str">
        <f ca="1">IFERROR(IF(AND(ABS(SUMIFS(D$2:D2296,J$2:J2296,J2296)-SUMIFS(E$2:E2296,J$2:J2296,J2296)+VLOOKUP(J2296,Master!B$1:F$101,5,FALSE))&gt;1000,CD&lt;&gt;PD),"XXXXX",IFERROR(SUMIFS(D$2:D2296,J$2:J2296,J2296)-SUMIFS(E$2:E2296,J$2:J2296,J2296)+VLOOKUP(J2296,Master!B$1:F$101,5,FALSE),IF(H2296&gt;EOF,"","Balance"))),IF(H2296&gt;EOF,"","Balance"))</f>
        <v/>
      </c>
      <c r="H2296" s="265" t="str">
        <f ca="1">IFERROR(IF(COUNTIF(H$2:H2295,H2295)&gt;VLOOKUP(H2295,LC,2,FALSE),H2295+1,H2295),"")</f>
        <v/>
      </c>
      <c r="I2296" s="265" t="str">
        <f ca="1">IFERROR(VLOOKUP(H2296,IF(H2296=H2295,INDIRECT("JournalEntry!"&amp;JournalEntry!D$2214&amp;I2295+1&amp;JournalEntry!L$2214),INDIRECT("JournalEntry!"&amp;JournalEntry!C$2214)),2,FALSE),"")</f>
        <v/>
      </c>
      <c r="J2296" s="191" t="str">
        <f t="shared" ca="1" si="252"/>
        <v/>
      </c>
    </row>
    <row r="2297" spans="1:10">
      <c r="A2297" s="205" t="str">
        <f t="shared" ca="1" si="253"/>
        <v/>
      </c>
      <c r="B2297" s="203" t="str">
        <f t="shared" ca="1" si="254"/>
        <v/>
      </c>
      <c r="C2297" s="192" t="str">
        <f t="shared" ca="1" si="255"/>
        <v/>
      </c>
      <c r="D2297" s="192" t="str">
        <f t="shared" ca="1" si="256"/>
        <v/>
      </c>
      <c r="E2297" s="192" t="str">
        <f t="shared" ca="1" si="257"/>
        <v/>
      </c>
      <c r="F2297" s="193" t="str">
        <f t="shared" ca="1" si="258"/>
        <v/>
      </c>
      <c r="G2297" s="80" t="str">
        <f ca="1">IFERROR(IF(AND(ABS(SUMIFS(D$2:D2297,J$2:J2297,J2297)-SUMIFS(E$2:E2297,J$2:J2297,J2297)+VLOOKUP(J2297,Master!B$1:F$101,5,FALSE))&gt;1000,CD&lt;&gt;PD),"XXXXX",IFERROR(SUMIFS(D$2:D2297,J$2:J2297,J2297)-SUMIFS(E$2:E2297,J$2:J2297,J2297)+VLOOKUP(J2297,Master!B$1:F$101,5,FALSE),IF(H2297&gt;EOF,"","Balance"))),IF(H2297&gt;EOF,"","Balance"))</f>
        <v/>
      </c>
      <c r="H2297" s="265" t="str">
        <f ca="1">IFERROR(IF(COUNTIF(H$2:H2296,H2296)&gt;VLOOKUP(H2296,LC,2,FALSE),H2296+1,H2296),"")</f>
        <v/>
      </c>
      <c r="I2297" s="265" t="str">
        <f ca="1">IFERROR(VLOOKUP(H2297,IF(H2297=H2296,INDIRECT("JournalEntry!"&amp;JournalEntry!D$2214&amp;I2296+1&amp;JournalEntry!L$2214),INDIRECT("JournalEntry!"&amp;JournalEntry!C$2214)),2,FALSE),"")</f>
        <v/>
      </c>
      <c r="J2297" s="191" t="str">
        <f t="shared" ca="1" si="252"/>
        <v/>
      </c>
    </row>
    <row r="2298" spans="1:10">
      <c r="A2298" s="205" t="str">
        <f t="shared" ca="1" si="253"/>
        <v/>
      </c>
      <c r="B2298" s="203" t="str">
        <f t="shared" ca="1" si="254"/>
        <v/>
      </c>
      <c r="C2298" s="192" t="str">
        <f t="shared" ca="1" si="255"/>
        <v/>
      </c>
      <c r="D2298" s="192" t="str">
        <f t="shared" ca="1" si="256"/>
        <v/>
      </c>
      <c r="E2298" s="192" t="str">
        <f t="shared" ca="1" si="257"/>
        <v/>
      </c>
      <c r="F2298" s="193" t="str">
        <f t="shared" ca="1" si="258"/>
        <v/>
      </c>
      <c r="G2298" s="80" t="str">
        <f ca="1">IFERROR(IF(AND(ABS(SUMIFS(D$2:D2298,J$2:J2298,J2298)-SUMIFS(E$2:E2298,J$2:J2298,J2298)+VLOOKUP(J2298,Master!B$1:F$101,5,FALSE))&gt;1000,CD&lt;&gt;PD),"XXXXX",IFERROR(SUMIFS(D$2:D2298,J$2:J2298,J2298)-SUMIFS(E$2:E2298,J$2:J2298,J2298)+VLOOKUP(J2298,Master!B$1:F$101,5,FALSE),IF(H2298&gt;EOF,"","Balance"))),IF(H2298&gt;EOF,"","Balance"))</f>
        <v/>
      </c>
      <c r="H2298" s="265" t="str">
        <f ca="1">IFERROR(IF(COUNTIF(H$2:H2297,H2297)&gt;VLOOKUP(H2297,LC,2,FALSE),H2297+1,H2297),"")</f>
        <v/>
      </c>
      <c r="I2298" s="265" t="str">
        <f ca="1">IFERROR(VLOOKUP(H2298,IF(H2298=H2297,INDIRECT("JournalEntry!"&amp;JournalEntry!D$2214&amp;I2297+1&amp;JournalEntry!L$2214),INDIRECT("JournalEntry!"&amp;JournalEntry!C$2214)),2,FALSE),"")</f>
        <v/>
      </c>
      <c r="J2298" s="191" t="str">
        <f t="shared" ca="1" si="252"/>
        <v/>
      </c>
    </row>
    <row r="2299" spans="1:10">
      <c r="A2299" s="205" t="str">
        <f t="shared" ca="1" si="253"/>
        <v/>
      </c>
      <c r="B2299" s="203" t="str">
        <f t="shared" ca="1" si="254"/>
        <v/>
      </c>
      <c r="C2299" s="192" t="str">
        <f t="shared" ca="1" si="255"/>
        <v/>
      </c>
      <c r="D2299" s="192" t="str">
        <f t="shared" ca="1" si="256"/>
        <v/>
      </c>
      <c r="E2299" s="192" t="str">
        <f t="shared" ca="1" si="257"/>
        <v/>
      </c>
      <c r="F2299" s="193" t="str">
        <f t="shared" ca="1" si="258"/>
        <v/>
      </c>
      <c r="G2299" s="80" t="str">
        <f ca="1">IFERROR(IF(AND(ABS(SUMIFS(D$2:D2299,J$2:J2299,J2299)-SUMIFS(E$2:E2299,J$2:J2299,J2299)+VLOOKUP(J2299,Master!B$1:F$101,5,FALSE))&gt;1000,CD&lt;&gt;PD),"XXXXX",IFERROR(SUMIFS(D$2:D2299,J$2:J2299,J2299)-SUMIFS(E$2:E2299,J$2:J2299,J2299)+VLOOKUP(J2299,Master!B$1:F$101,5,FALSE),IF(H2299&gt;EOF,"","Balance"))),IF(H2299&gt;EOF,"","Balance"))</f>
        <v/>
      </c>
      <c r="H2299" s="265" t="str">
        <f ca="1">IFERROR(IF(COUNTIF(H$2:H2298,H2298)&gt;VLOOKUP(H2298,LC,2,FALSE),H2298+1,H2298),"")</f>
        <v/>
      </c>
      <c r="I2299" s="265" t="str">
        <f ca="1">IFERROR(VLOOKUP(H2299,IF(H2299=H2298,INDIRECT("JournalEntry!"&amp;JournalEntry!D$2214&amp;I2298+1&amp;JournalEntry!L$2214),INDIRECT("JournalEntry!"&amp;JournalEntry!C$2214)),2,FALSE),"")</f>
        <v/>
      </c>
      <c r="J2299" s="191" t="str">
        <f t="shared" ca="1" si="252"/>
        <v/>
      </c>
    </row>
    <row r="2300" spans="1:10">
      <c r="A2300" s="205" t="str">
        <f t="shared" ca="1" si="253"/>
        <v/>
      </c>
      <c r="B2300" s="203" t="str">
        <f t="shared" ca="1" si="254"/>
        <v/>
      </c>
      <c r="C2300" s="192" t="str">
        <f t="shared" ca="1" si="255"/>
        <v/>
      </c>
      <c r="D2300" s="192" t="str">
        <f t="shared" ca="1" si="256"/>
        <v/>
      </c>
      <c r="E2300" s="192" t="str">
        <f t="shared" ca="1" si="257"/>
        <v/>
      </c>
      <c r="F2300" s="193" t="str">
        <f t="shared" ca="1" si="258"/>
        <v/>
      </c>
      <c r="G2300" s="80" t="str">
        <f ca="1">IFERROR(IF(AND(ABS(SUMIFS(D$2:D2300,J$2:J2300,J2300)-SUMIFS(E$2:E2300,J$2:J2300,J2300)+VLOOKUP(J2300,Master!B$1:F$101,5,FALSE))&gt;1000,CD&lt;&gt;PD),"XXXXX",IFERROR(SUMIFS(D$2:D2300,J$2:J2300,J2300)-SUMIFS(E$2:E2300,J$2:J2300,J2300)+VLOOKUP(J2300,Master!B$1:F$101,5,FALSE),IF(H2300&gt;EOF,"","Balance"))),IF(H2300&gt;EOF,"","Balance"))</f>
        <v/>
      </c>
      <c r="H2300" s="265" t="str">
        <f ca="1">IFERROR(IF(COUNTIF(H$2:H2299,H2299)&gt;VLOOKUP(H2299,LC,2,FALSE),H2299+1,H2299),"")</f>
        <v/>
      </c>
      <c r="I2300" s="265" t="str">
        <f ca="1">IFERROR(VLOOKUP(H2300,IF(H2300=H2299,INDIRECT("JournalEntry!"&amp;JournalEntry!D$2214&amp;I2299+1&amp;JournalEntry!L$2214),INDIRECT("JournalEntry!"&amp;JournalEntry!C$2214)),2,FALSE),"")</f>
        <v/>
      </c>
      <c r="J2300" s="191" t="str">
        <f t="shared" ca="1" si="252"/>
        <v/>
      </c>
    </row>
    <row r="2301" spans="1:10">
      <c r="A2301" s="205" t="str">
        <f t="shared" ca="1" si="253"/>
        <v/>
      </c>
      <c r="B2301" s="203" t="str">
        <f t="shared" ca="1" si="254"/>
        <v/>
      </c>
      <c r="C2301" s="192" t="str">
        <f t="shared" ca="1" si="255"/>
        <v/>
      </c>
      <c r="D2301" s="192" t="str">
        <f t="shared" ca="1" si="256"/>
        <v/>
      </c>
      <c r="E2301" s="192" t="str">
        <f t="shared" ca="1" si="257"/>
        <v/>
      </c>
      <c r="F2301" s="193" t="str">
        <f t="shared" ca="1" si="258"/>
        <v/>
      </c>
      <c r="G2301" s="80" t="str">
        <f ca="1">IFERROR(IF(AND(ABS(SUMIFS(D$2:D2301,J$2:J2301,J2301)-SUMIFS(E$2:E2301,J$2:J2301,J2301)+VLOOKUP(J2301,Master!B$1:F$101,5,FALSE))&gt;1000,CD&lt;&gt;PD),"XXXXX",IFERROR(SUMIFS(D$2:D2301,J$2:J2301,J2301)-SUMIFS(E$2:E2301,J$2:J2301,J2301)+VLOOKUP(J2301,Master!B$1:F$101,5,FALSE),IF(H2301&gt;EOF,"","Balance"))),IF(H2301&gt;EOF,"","Balance"))</f>
        <v/>
      </c>
      <c r="H2301" s="265" t="str">
        <f ca="1">IFERROR(IF(COUNTIF(H$2:H2300,H2300)&gt;VLOOKUP(H2300,LC,2,FALSE),H2300+1,H2300),"")</f>
        <v/>
      </c>
      <c r="I2301" s="265" t="str">
        <f ca="1">IFERROR(VLOOKUP(H2301,IF(H2301=H2300,INDIRECT("JournalEntry!"&amp;JournalEntry!D$2214&amp;I2300+1&amp;JournalEntry!L$2214),INDIRECT("JournalEntry!"&amp;JournalEntry!C$2214)),2,FALSE),"")</f>
        <v/>
      </c>
      <c r="J2301" s="191" t="str">
        <f t="shared" ca="1" si="252"/>
        <v/>
      </c>
    </row>
    <row r="2302" spans="1:10">
      <c r="A2302" s="205" t="str">
        <f t="shared" ca="1" si="253"/>
        <v/>
      </c>
      <c r="B2302" s="203" t="str">
        <f t="shared" ca="1" si="254"/>
        <v/>
      </c>
      <c r="C2302" s="192" t="str">
        <f t="shared" ca="1" si="255"/>
        <v/>
      </c>
      <c r="D2302" s="192" t="str">
        <f t="shared" ca="1" si="256"/>
        <v/>
      </c>
      <c r="E2302" s="192" t="str">
        <f t="shared" ca="1" si="257"/>
        <v/>
      </c>
      <c r="F2302" s="193" t="str">
        <f t="shared" ca="1" si="258"/>
        <v/>
      </c>
      <c r="G2302" s="80" t="str">
        <f ca="1">IFERROR(IF(AND(ABS(SUMIFS(D$2:D2302,J$2:J2302,J2302)-SUMIFS(E$2:E2302,J$2:J2302,J2302)+VLOOKUP(J2302,Master!B$1:F$101,5,FALSE))&gt;1000,CD&lt;&gt;PD),"XXXXX",IFERROR(SUMIFS(D$2:D2302,J$2:J2302,J2302)-SUMIFS(E$2:E2302,J$2:J2302,J2302)+VLOOKUP(J2302,Master!B$1:F$101,5,FALSE),IF(H2302&gt;EOF,"","Balance"))),IF(H2302&gt;EOF,"","Balance"))</f>
        <v/>
      </c>
      <c r="H2302" s="265" t="str">
        <f ca="1">IFERROR(IF(COUNTIF(H$2:H2301,H2301)&gt;VLOOKUP(H2301,LC,2,FALSE),H2301+1,H2301),"")</f>
        <v/>
      </c>
      <c r="I2302" s="265" t="str">
        <f ca="1">IFERROR(VLOOKUP(H2302,IF(H2302=H2301,INDIRECT("JournalEntry!"&amp;JournalEntry!D$2214&amp;I2301+1&amp;JournalEntry!L$2214),INDIRECT("JournalEntry!"&amp;JournalEntry!C$2214)),2,FALSE),"")</f>
        <v/>
      </c>
      <c r="J2302" s="191" t="str">
        <f t="shared" ca="1" si="252"/>
        <v/>
      </c>
    </row>
    <row r="2303" spans="1:10">
      <c r="A2303" s="205" t="str">
        <f t="shared" ca="1" si="253"/>
        <v/>
      </c>
      <c r="B2303" s="203" t="str">
        <f t="shared" ca="1" si="254"/>
        <v/>
      </c>
      <c r="C2303" s="192" t="str">
        <f t="shared" ca="1" si="255"/>
        <v/>
      </c>
      <c r="D2303" s="192" t="str">
        <f t="shared" ca="1" si="256"/>
        <v/>
      </c>
      <c r="E2303" s="192" t="str">
        <f t="shared" ca="1" si="257"/>
        <v/>
      </c>
      <c r="F2303" s="193" t="str">
        <f t="shared" ca="1" si="258"/>
        <v/>
      </c>
      <c r="G2303" s="80" t="str">
        <f ca="1">IFERROR(IF(AND(ABS(SUMIFS(D$2:D2303,J$2:J2303,J2303)-SUMIFS(E$2:E2303,J$2:J2303,J2303)+VLOOKUP(J2303,Master!B$1:F$101,5,FALSE))&gt;1000,CD&lt;&gt;PD),"XXXXX",IFERROR(SUMIFS(D$2:D2303,J$2:J2303,J2303)-SUMIFS(E$2:E2303,J$2:J2303,J2303)+VLOOKUP(J2303,Master!B$1:F$101,5,FALSE),IF(H2303&gt;EOF,"","Balance"))),IF(H2303&gt;EOF,"","Balance"))</f>
        <v/>
      </c>
      <c r="H2303" s="265" t="str">
        <f ca="1">IFERROR(IF(COUNTIF(H$2:H2302,H2302)&gt;VLOOKUP(H2302,LC,2,FALSE),H2302+1,H2302),"")</f>
        <v/>
      </c>
      <c r="I2303" s="265" t="str">
        <f ca="1">IFERROR(VLOOKUP(H2303,IF(H2303=H2302,INDIRECT("JournalEntry!"&amp;JournalEntry!D$2214&amp;I2302+1&amp;JournalEntry!L$2214),INDIRECT("JournalEntry!"&amp;JournalEntry!C$2214)),2,FALSE),"")</f>
        <v/>
      </c>
      <c r="J2303" s="191" t="str">
        <f t="shared" ca="1" si="252"/>
        <v/>
      </c>
    </row>
  </sheetData>
  <sheetProtection password="BD59" sheet="1" objects="1" scenarios="1" formatCells="0" selectLockedCells="1"/>
  <conditionalFormatting sqref="A1:G2303">
    <cfRule type="expression" dxfId="5" priority="1">
      <formula>CD&lt;&gt;PD</formula>
    </cfRule>
  </conditionalFormatting>
  <pageMargins left="0.7" right="0.7" top="0.75" bottom="0.75" header="0.3" footer="0.3"/>
  <pageSetup paperSize="9" orientation="landscape" r:id="rId1"/>
  <rowBreaks count="1" manualBreakCount="1">
    <brk id="32" max="16383" man="1"/>
  </rowBreaks>
</worksheet>
</file>

<file path=xl/worksheets/sheet5.xml><?xml version="1.0" encoding="utf-8"?>
<worksheet xmlns="http://schemas.openxmlformats.org/spreadsheetml/2006/main" xmlns:r="http://schemas.openxmlformats.org/officeDocument/2006/relationships">
  <dimension ref="A1:D1484"/>
  <sheetViews>
    <sheetView view="pageBreakPreview" topLeftCell="A22" zoomScaleNormal="100" zoomScaleSheetLayoutView="100" workbookViewId="0">
      <selection activeCell="B17" sqref="B17"/>
    </sheetView>
  </sheetViews>
  <sheetFormatPr defaultRowHeight="48.75" customHeight="1"/>
  <cols>
    <col min="3" max="3" width="67" customWidth="1"/>
  </cols>
  <sheetData>
    <row r="1" spans="1:4" ht="48.75" customHeight="1">
      <c r="A1" s="264">
        <v>2</v>
      </c>
      <c r="C1" s="294"/>
    </row>
    <row r="2" spans="1:4" ht="48.75" customHeight="1">
      <c r="A2" t="str">
        <f>VLOOKUP(Ledgergraph!A1,Master!$C$1:$U$101,3,FALSE)</f>
        <v>Capital</v>
      </c>
      <c r="C2" s="294"/>
    </row>
    <row r="3" spans="1:4" ht="48.75" customHeight="1">
      <c r="A3" s="266">
        <f ca="1">Master!J$1</f>
        <v>41000</v>
      </c>
      <c r="B3" s="288">
        <f ca="1">VLOOKUP(Ledgergraph!A1,Master!$C$1:$U$101,MATCH(A3,Master!$C$1:$U$1,0),FALSE)</f>
        <v>0</v>
      </c>
      <c r="C3" s="295" t="str">
        <f ca="1">IFERROR(IF(ROUND(B3/MAX(MAX(B3:B14),ABS(MIN(B3:B14)))*50,0)&gt;0,REPT("&gt;",ROUND(B3/MAX(MAX(B3:B14),ABS(MIN(B3:B14)))*50,0)),REPT("&lt;",ABS(ROUND(B3/MAX(MAX(B3:B14),ABS(MIN(B3:B14)))*50,0)))),"")</f>
        <v/>
      </c>
    </row>
    <row r="4" spans="1:4" ht="48.75" customHeight="1">
      <c r="A4" s="266">
        <f ca="1">Master!K$1</f>
        <v>41030</v>
      </c>
      <c r="B4" s="288">
        <f ca="1">VLOOKUP(Ledgergraph!A1,Master!$C$1:$U$101,MATCH(A4,Master!$C$1:$U$1,0),FALSE)</f>
        <v>0</v>
      </c>
      <c r="C4" s="295" t="str">
        <f ca="1">IFERROR(IF(ROUND(B4/MAX(MAX(B3:B14),ABS(MIN(B3:B14)))*50,0)&gt;0,REPT("&gt;",ROUND(B4/MAX(MAX(B3:B14),ABS(MIN(B3:B14)))*50,0)),REPT("&lt;",ABS(ROUND(B4/MAX(MAX(B3:B14),ABS(MIN(B3:B14)))*50,0)))),"")</f>
        <v/>
      </c>
      <c r="D4" s="81"/>
    </row>
    <row r="5" spans="1:4" ht="48.75" customHeight="1">
      <c r="A5" s="266">
        <f ca="1">Master!L$1</f>
        <v>41061</v>
      </c>
      <c r="B5" s="288">
        <f ca="1">VLOOKUP(Ledgergraph!A1,Master!$C$1:$U$101,MATCH(A5,Master!$C$1:$U$1,0),FALSE)</f>
        <v>0</v>
      </c>
      <c r="C5" s="295" t="str">
        <f ca="1">IFERROR(IF(ROUND(B5/MAX(MAX(B3:B14),ABS(MIN(B3:B14)))*50,0)&gt;0,REPT("&gt;",ROUND(B5/MAX(MAX(B3:B14),ABS(MIN(B3:B14)))*50,0)),REPT("&lt;",ABS(ROUND(B5/MAX(MAX(B3:B14),ABS(MIN(B3:B14)))*50,0)))),"")</f>
        <v/>
      </c>
      <c r="D5" s="81"/>
    </row>
    <row r="6" spans="1:4" ht="48.75" customHeight="1">
      <c r="A6" s="266">
        <f ca="1">Master!M$1</f>
        <v>41091</v>
      </c>
      <c r="B6" s="288">
        <f ca="1">VLOOKUP(Ledgergraph!A1,Master!$C$1:$U$101,MATCH(A6,Master!$C$1:$U$1,0),FALSE)</f>
        <v>-1000</v>
      </c>
      <c r="C6" s="295" t="str">
        <f ca="1">IFERROR(IF(ROUND(B6/MAX(MAX(B3:B14),ABS(MIN(B3:B14)))*50,0)&gt;0,REPT("&gt;",ROUND(B6/MAX(MAX(B3:B14),ABS(MIN(B3:B14)))*50,0)),REPT("&lt;",ABS(ROUND(B6/MAX(MAX(B3:B14),ABS(MIN(B3:B14)))*50,0)))),"")</f>
        <v>&lt;&lt;&lt;&lt;&lt;&lt;&lt;&lt;&lt;&lt;&lt;&lt;&lt;&lt;&lt;&lt;&lt;&lt;&lt;&lt;&lt;&lt;&lt;&lt;&lt;&lt;&lt;&lt;&lt;&lt;&lt;&lt;&lt;&lt;&lt;&lt;&lt;&lt;&lt;&lt;&lt;&lt;&lt;&lt;&lt;&lt;&lt;&lt;&lt;&lt;</v>
      </c>
      <c r="D6" s="81"/>
    </row>
    <row r="7" spans="1:4" ht="48.75" customHeight="1">
      <c r="A7" s="266">
        <f ca="1">Master!N$1</f>
        <v>41122</v>
      </c>
      <c r="B7" s="288">
        <f ca="1">VLOOKUP(Ledgergraph!A1,Master!$C$1:$U$101,MATCH(A7,Master!$C$1:$U$1,0),FALSE)</f>
        <v>-1000</v>
      </c>
      <c r="C7" s="295" t="str">
        <f ca="1">IFERROR(IF(ROUND(B7/MAX(MAX(B3:B14),ABS(MIN(B3:B14)))*50,0)&gt;0,REPT("&gt;",ROUND(B7/MAX(MAX(B3:B14),ABS(MIN(B3:B14)))*50,0)),REPT("&lt;",ABS(ROUND(B7/MAX(MAX(B3:B14),ABS(MIN(B3:B14)))*50,0)))),"")</f>
        <v>&lt;&lt;&lt;&lt;&lt;&lt;&lt;&lt;&lt;&lt;&lt;&lt;&lt;&lt;&lt;&lt;&lt;&lt;&lt;&lt;&lt;&lt;&lt;&lt;&lt;&lt;&lt;&lt;&lt;&lt;&lt;&lt;&lt;&lt;&lt;&lt;&lt;&lt;&lt;&lt;&lt;&lt;&lt;&lt;&lt;&lt;&lt;&lt;&lt;&lt;</v>
      </c>
      <c r="D7" s="81"/>
    </row>
    <row r="8" spans="1:4" ht="48.75" customHeight="1">
      <c r="A8" s="266">
        <f ca="1">Master!O$1</f>
        <v>41153</v>
      </c>
      <c r="B8" s="288">
        <f ca="1">VLOOKUP(Ledgergraph!A1,Master!$C$1:$U$101,MATCH(A8,Master!$C$1:$U$1,0),FALSE)</f>
        <v>-1000</v>
      </c>
      <c r="C8" s="295" t="str">
        <f ca="1">IFERROR(IF(ROUND(B8/MAX(MAX(B3:B14),ABS(MIN(B3:B14)))*50,0)&gt;0,REPT("&gt;",ROUND(B8/MAX(MAX(B3:B14),ABS(MIN(B3:B14)))*50,0)),REPT("&lt;",ABS(ROUND(B8/MAX(MAX(B3:B14),ABS(MIN(B3:B14)))*50,0)))),"")</f>
        <v>&lt;&lt;&lt;&lt;&lt;&lt;&lt;&lt;&lt;&lt;&lt;&lt;&lt;&lt;&lt;&lt;&lt;&lt;&lt;&lt;&lt;&lt;&lt;&lt;&lt;&lt;&lt;&lt;&lt;&lt;&lt;&lt;&lt;&lt;&lt;&lt;&lt;&lt;&lt;&lt;&lt;&lt;&lt;&lt;&lt;&lt;&lt;&lt;&lt;&lt;</v>
      </c>
      <c r="D8" s="81"/>
    </row>
    <row r="9" spans="1:4" ht="48.75" customHeight="1">
      <c r="A9" s="266">
        <f ca="1">Master!P$1</f>
        <v>41183</v>
      </c>
      <c r="B9" s="288">
        <f ca="1">VLOOKUP(Ledgergraph!A1,Master!$C$1:$U$101,MATCH(A9,Master!$C$1:$U$1,0),FALSE)</f>
        <v>-1000</v>
      </c>
      <c r="C9" s="295" t="str">
        <f ca="1">IFERROR(IF(ROUND(B9/MAX(MAX(B3:B14),ABS(MIN(B3:B14)))*50,0)&gt;0,REPT("&gt;",ROUND(B9/MAX(MAX(B3:B14),ABS(MIN(B3:B14)))*50,0)),REPT("&lt;",ABS(ROUND(B9/MAX(MAX(B3:B14),ABS(MIN(B3:B14)))*50,0)))),"")</f>
        <v>&lt;&lt;&lt;&lt;&lt;&lt;&lt;&lt;&lt;&lt;&lt;&lt;&lt;&lt;&lt;&lt;&lt;&lt;&lt;&lt;&lt;&lt;&lt;&lt;&lt;&lt;&lt;&lt;&lt;&lt;&lt;&lt;&lt;&lt;&lt;&lt;&lt;&lt;&lt;&lt;&lt;&lt;&lt;&lt;&lt;&lt;&lt;&lt;&lt;&lt;</v>
      </c>
      <c r="D9" s="81"/>
    </row>
    <row r="10" spans="1:4" ht="48.75" customHeight="1">
      <c r="A10" s="266">
        <f ca="1">Master!Q$1</f>
        <v>41214</v>
      </c>
      <c r="B10" s="288">
        <f ca="1">VLOOKUP(Ledgergraph!A1,Master!$C$1:$U$101,MATCH(A10,Master!$C$1:$U$1,0),FALSE)</f>
        <v>-1000</v>
      </c>
      <c r="C10" s="295" t="str">
        <f ca="1">IFERROR(IF(ROUND(B10/MAX(MAX(B3:B14),ABS(MIN(B3:B14)))*50,0)&gt;0,REPT("&gt;",ROUND(B10/MAX(MAX(B3:B14),ABS(MIN(B3:B14)))*50,0)),REPT("&lt;",ABS(ROUND(B10/MAX(MAX(B3:B14),ABS(MIN(B3:B14)))*50,0)))),"")</f>
        <v>&lt;&lt;&lt;&lt;&lt;&lt;&lt;&lt;&lt;&lt;&lt;&lt;&lt;&lt;&lt;&lt;&lt;&lt;&lt;&lt;&lt;&lt;&lt;&lt;&lt;&lt;&lt;&lt;&lt;&lt;&lt;&lt;&lt;&lt;&lt;&lt;&lt;&lt;&lt;&lt;&lt;&lt;&lt;&lt;&lt;&lt;&lt;&lt;&lt;&lt;</v>
      </c>
      <c r="D10" s="81"/>
    </row>
    <row r="11" spans="1:4" ht="48.75" customHeight="1">
      <c r="A11" s="266">
        <f ca="1">Master!R$1</f>
        <v>41244</v>
      </c>
      <c r="B11" s="288">
        <f ca="1">VLOOKUP(Ledgergraph!A1,Master!$C$1:$U$101,MATCH(A11,Master!$C$1:$U$1,0),FALSE)</f>
        <v>-1000</v>
      </c>
      <c r="C11" s="295" t="str">
        <f ca="1">IFERROR(IF(ROUND(B11/MAX(MAX(B3:B14),ABS(MIN(B3:B14)))*50,0)&gt;0,REPT("&gt;",ROUND(B11/MAX(MAX(B3:B14),ABS(MIN(B3:B14)))*50,0)),REPT("&lt;",ABS(ROUND(B11/MAX(MAX(B3:B14),ABS(MIN(B3:B14)))*50,0)))),"")</f>
        <v>&lt;&lt;&lt;&lt;&lt;&lt;&lt;&lt;&lt;&lt;&lt;&lt;&lt;&lt;&lt;&lt;&lt;&lt;&lt;&lt;&lt;&lt;&lt;&lt;&lt;&lt;&lt;&lt;&lt;&lt;&lt;&lt;&lt;&lt;&lt;&lt;&lt;&lt;&lt;&lt;&lt;&lt;&lt;&lt;&lt;&lt;&lt;&lt;&lt;&lt;</v>
      </c>
      <c r="D11" s="81"/>
    </row>
    <row r="12" spans="1:4" ht="48.75" customHeight="1">
      <c r="A12" s="266">
        <f ca="1">Master!S$1</f>
        <v>41275</v>
      </c>
      <c r="B12" s="288">
        <f ca="1">VLOOKUP(Ledgergraph!A1,Master!$C$1:$U$101,MATCH(A12,Master!$C$1:$U$1,0),FALSE)</f>
        <v>-1000</v>
      </c>
      <c r="C12" s="295" t="str">
        <f ca="1">IFERROR(IF(ROUND(B12/MAX(MAX(B3:B14),ABS(MIN(B3:B14)))*50,0)&gt;0,REPT("&gt;",ROUND(B12/MAX(MAX(B3:B14),ABS(MIN(B3:B14)))*50,0)),REPT("&lt;",ABS(ROUND(B12/MAX(MAX(B3:B14),ABS(MIN(B3:B14)))*50,0)))),"")</f>
        <v>&lt;&lt;&lt;&lt;&lt;&lt;&lt;&lt;&lt;&lt;&lt;&lt;&lt;&lt;&lt;&lt;&lt;&lt;&lt;&lt;&lt;&lt;&lt;&lt;&lt;&lt;&lt;&lt;&lt;&lt;&lt;&lt;&lt;&lt;&lt;&lt;&lt;&lt;&lt;&lt;&lt;&lt;&lt;&lt;&lt;&lt;&lt;&lt;&lt;&lt;</v>
      </c>
      <c r="D12" s="81"/>
    </row>
    <row r="13" spans="1:4" ht="48.75" customHeight="1">
      <c r="A13" s="266">
        <f ca="1">Master!T$1</f>
        <v>41306</v>
      </c>
      <c r="B13" s="288">
        <f ca="1">VLOOKUP(Ledgergraph!A1,Master!$C$1:$U$101,MATCH(A13,Master!$C$1:$U$1,0),FALSE)</f>
        <v>-1000</v>
      </c>
      <c r="C13" s="295" t="str">
        <f ca="1">IFERROR(IF(ROUND(B13/MAX(MAX(B3:B14),ABS(MIN(B3:B14)))*50,0)&gt;0,REPT("&gt;",ROUND(B13/MAX(MAX(B3:B14),ABS(MIN(B3:B14)))*50,0)),REPT("&lt;",ABS(ROUND(B13/MAX(MAX(B3:B14),ABS(MIN(B3:B14)))*50,0)))),"")</f>
        <v>&lt;&lt;&lt;&lt;&lt;&lt;&lt;&lt;&lt;&lt;&lt;&lt;&lt;&lt;&lt;&lt;&lt;&lt;&lt;&lt;&lt;&lt;&lt;&lt;&lt;&lt;&lt;&lt;&lt;&lt;&lt;&lt;&lt;&lt;&lt;&lt;&lt;&lt;&lt;&lt;&lt;&lt;&lt;&lt;&lt;&lt;&lt;&lt;&lt;&lt;</v>
      </c>
      <c r="D13" s="81"/>
    </row>
    <row r="14" spans="1:4" ht="48.75" customHeight="1">
      <c r="A14" s="266">
        <f ca="1">Master!U$1</f>
        <v>41334</v>
      </c>
      <c r="B14" s="288">
        <f ca="1">VLOOKUP(Ledgergraph!A1,Master!$C$1:$U$101,MATCH(A14,Master!$C$1:$U$1,0),FALSE)</f>
        <v>-1000</v>
      </c>
      <c r="C14" s="295" t="str">
        <f ca="1">IFERROR(IF(ROUND(B14/MAX(MAX(B3:B14),ABS(MIN(B3:B14)))*50,0)&gt;0,REPT("&gt;",ROUND(B14/MAX(MAX(B3:B14),ABS(MIN(B3:B14)))*50,0)),REPT("&lt;",ABS(ROUND(B14/MAX(MAX(B3:B14),ABS(MIN(B3:B14)))*50,0)))),"")</f>
        <v>&lt;&lt;&lt;&lt;&lt;&lt;&lt;&lt;&lt;&lt;&lt;&lt;&lt;&lt;&lt;&lt;&lt;&lt;&lt;&lt;&lt;&lt;&lt;&lt;&lt;&lt;&lt;&lt;&lt;&lt;&lt;&lt;&lt;&lt;&lt;&lt;&lt;&lt;&lt;&lt;&lt;&lt;&lt;&lt;&lt;&lt;&lt;&lt;&lt;&lt;</v>
      </c>
      <c r="D14" s="81"/>
    </row>
    <row r="15" spans="1:4" ht="48.75" customHeight="1">
      <c r="A15" s="261"/>
      <c r="C15" s="294"/>
    </row>
    <row r="16" spans="1:4" ht="48.75" customHeight="1">
      <c r="A16" s="264">
        <f>A1+1</f>
        <v>3</v>
      </c>
      <c r="C16" s="294"/>
    </row>
    <row r="17" spans="1:3" ht="48.75" customHeight="1">
      <c r="A17" s="81" t="str">
        <f>VLOOKUP(Ledgergraph!A16,Master!$C$1:$U$101,3,FALSE)</f>
        <v>Purchase of Product 1</v>
      </c>
      <c r="C17" s="294"/>
    </row>
    <row r="18" spans="1:3" ht="48.75" customHeight="1">
      <c r="A18" s="267">
        <f ca="1">A3</f>
        <v>41000</v>
      </c>
      <c r="B18" s="288">
        <f ca="1">VLOOKUP(Ledgergraph!A16,Master!$C$1:$U$101,MATCH(A18,Master!$C$1:$U$1,0),FALSE)</f>
        <v>8</v>
      </c>
      <c r="C18" s="295" t="str">
        <f ca="1">IFERROR(IF(ROUND(B18/MAX(MAX(B18:B29),ABS(MIN(B18:B29)))*50,0)&gt;0,REPT("&gt;",ROUND(B18/MAX(MAX(B18:B29),ABS(MIN(B18:B29)))*50,0)),REPT("&lt;",ABS(ROUND(B18/MAX(MAX(B18:B29),ABS(MIN(B18:B29)))*50,0)))),"")</f>
        <v>&gt;&gt;&gt;&gt;&gt;&gt;&gt;&gt;&gt;&gt;&gt;&gt;&gt;&gt;&gt;&gt;&gt;&gt;&gt;&gt;&gt;&gt;&gt;&gt;&gt;&gt;&gt;&gt;&gt;&gt;&gt;&gt;&gt;&gt;&gt;&gt;&gt;&gt;&gt;&gt;&gt;&gt;&gt;&gt;</v>
      </c>
    </row>
    <row r="19" spans="1:3" ht="48.75" customHeight="1">
      <c r="A19" s="267">
        <f t="shared" ref="A19:A44" ca="1" si="0">A4</f>
        <v>41030</v>
      </c>
      <c r="B19" s="288">
        <f ca="1">VLOOKUP(Ledgergraph!A16,Master!$C$1:$U$101,MATCH(A19,Master!$C$1:$U$1,0),FALSE)</f>
        <v>0</v>
      </c>
      <c r="C19" s="295" t="str">
        <f ca="1">IFERROR(IF(ROUND(B19/MAX(MAX(B18:B29),ABS(MIN(B18:B29)))*50,0)&gt;0,REPT("&gt;",ROUND(B19/MAX(MAX(B18:B29),ABS(MIN(B18:B29)))*50,0)),REPT("&lt;",ABS(ROUND(B19/MAX(MAX(B18:B29),ABS(MIN(B18:B29)))*50,0)))),"")</f>
        <v/>
      </c>
    </row>
    <row r="20" spans="1:3" ht="48.75" customHeight="1">
      <c r="A20" s="267">
        <f t="shared" ca="1" si="0"/>
        <v>41061</v>
      </c>
      <c r="B20" s="288">
        <f ca="1">VLOOKUP(Ledgergraph!A16,Master!$C$1:$U$101,MATCH(A20,Master!$C$1:$U$1,0),FALSE)</f>
        <v>0</v>
      </c>
      <c r="C20" s="295" t="str">
        <f ca="1">IFERROR(IF(ROUND(B20/MAX(MAX(B18:B29),ABS(MIN(B18:B29)))*50,0)&gt;0,REPT("&gt;",ROUND(B20/MAX(MAX(B18:B29),ABS(MIN(B18:B29)))*50,0)),REPT("&lt;",ABS(ROUND(B20/MAX(MAX(B18:B29),ABS(MIN(B18:B29)))*50,0)))),"")</f>
        <v/>
      </c>
    </row>
    <row r="21" spans="1:3" ht="48.75" customHeight="1">
      <c r="A21" s="267">
        <f t="shared" ca="1" si="0"/>
        <v>41091</v>
      </c>
      <c r="B21" s="288">
        <f ca="1">VLOOKUP(Ledgergraph!A16,Master!$C$1:$U$101,MATCH(A21,Master!$C$1:$U$1,0),FALSE)</f>
        <v>0</v>
      </c>
      <c r="C21" s="295" t="str">
        <f ca="1">IFERROR(IF(ROUND(B21/MAX(MAX(B18:B29),ABS(MIN(B18:B29)))*50,0)&gt;0,REPT("&gt;",ROUND(B21/MAX(MAX(B18:B29),ABS(MIN(B18:B29)))*50,0)),REPT("&lt;",ABS(ROUND(B21/MAX(MAX(B18:B29),ABS(MIN(B18:B29)))*50,0)))),"")</f>
        <v/>
      </c>
    </row>
    <row r="22" spans="1:3" ht="48.75" customHeight="1">
      <c r="A22" s="267">
        <f t="shared" ca="1" si="0"/>
        <v>41122</v>
      </c>
      <c r="B22" s="288">
        <f ca="1">VLOOKUP(Ledgergraph!A16,Master!$C$1:$U$101,MATCH(A22,Master!$C$1:$U$1,0),FALSE)</f>
        <v>0</v>
      </c>
      <c r="C22" s="295" t="str">
        <f ca="1">IFERROR(IF(ROUND(B22/MAX(MAX(B18:B29),ABS(MIN(B18:B29)))*50,0)&gt;0,REPT("&gt;",ROUND(B22/MAX(MAX(B18:B29),ABS(MIN(B18:B29)))*50,0)),REPT("&lt;",ABS(ROUND(B22/MAX(MAX(B18:B29),ABS(MIN(B18:B29)))*50,0)))),"")</f>
        <v/>
      </c>
    </row>
    <row r="23" spans="1:3" ht="48.75" customHeight="1">
      <c r="A23" s="267">
        <f t="shared" ca="1" si="0"/>
        <v>41153</v>
      </c>
      <c r="B23" s="288">
        <f ca="1">VLOOKUP(Ledgergraph!A16,Master!$C$1:$U$101,MATCH(A23,Master!$C$1:$U$1,0),FALSE)</f>
        <v>0</v>
      </c>
      <c r="C23" s="295" t="str">
        <f ca="1">IFERROR(IF(ROUND(B23/MAX(MAX(B18:B29),ABS(MIN(B18:B29)))*50,0)&gt;0,REPT("&gt;",ROUND(B23/MAX(MAX(B18:B29),ABS(MIN(B18:B29)))*50,0)),REPT("&lt;",ABS(ROUND(B23/MAX(MAX(B18:B29),ABS(MIN(B18:B29)))*50,0)))),"")</f>
        <v/>
      </c>
    </row>
    <row r="24" spans="1:3" ht="48.75" customHeight="1">
      <c r="A24" s="267">
        <f t="shared" ca="1" si="0"/>
        <v>41183</v>
      </c>
      <c r="B24" s="288">
        <f ca="1">VLOOKUP(Ledgergraph!A16,Master!$C$1:$U$101,MATCH(A24,Master!$C$1:$U$1,0),FALSE)</f>
        <v>9</v>
      </c>
      <c r="C24" s="295" t="str">
        <f ca="1">IFERROR(IF(ROUND(B24/MAX(MAX(B18:B29),ABS(MIN(B18:B29)))*50,0)&gt;0,REPT("&gt;",ROUND(B24/MAX(MAX(B18:B29),ABS(MIN(B18:B29)))*50,0)),REPT("&lt;",ABS(ROUND(B24/MAX(MAX(B18:B29),ABS(MIN(B18:B29)))*50,0)))),"")</f>
        <v>&gt;&gt;&gt;&gt;&gt;&gt;&gt;&gt;&gt;&gt;&gt;&gt;&gt;&gt;&gt;&gt;&gt;&gt;&gt;&gt;&gt;&gt;&gt;&gt;&gt;&gt;&gt;&gt;&gt;&gt;&gt;&gt;&gt;&gt;&gt;&gt;&gt;&gt;&gt;&gt;&gt;&gt;&gt;&gt;&gt;&gt;&gt;&gt;&gt;&gt;</v>
      </c>
    </row>
    <row r="25" spans="1:3" ht="48.75" customHeight="1">
      <c r="A25" s="267">
        <f t="shared" ca="1" si="0"/>
        <v>41214</v>
      </c>
      <c r="B25" s="288">
        <f ca="1">VLOOKUP(Ledgergraph!A16,Master!$C$1:$U$101,MATCH(A25,Master!$C$1:$U$1,0),FALSE)</f>
        <v>3</v>
      </c>
      <c r="C25" s="295" t="str">
        <f ca="1">IFERROR(IF(ROUND(B25/MAX(MAX(B18:B29),ABS(MIN(B18:B29)))*50,0)&gt;0,REPT("&gt;",ROUND(B25/MAX(MAX(B18:B29),ABS(MIN(B18:B29)))*50,0)),REPT("&lt;",ABS(ROUND(B25/MAX(MAX(B18:B29),ABS(MIN(B18:B29)))*50,0)))),"")</f>
        <v>&gt;&gt;&gt;&gt;&gt;&gt;&gt;&gt;&gt;&gt;&gt;&gt;&gt;&gt;&gt;&gt;&gt;</v>
      </c>
    </row>
    <row r="26" spans="1:3" ht="48.75" customHeight="1">
      <c r="A26" s="267">
        <f t="shared" ca="1" si="0"/>
        <v>41244</v>
      </c>
      <c r="B26" s="288">
        <f ca="1">VLOOKUP(Ledgergraph!A16,Master!$C$1:$U$101,MATCH(A26,Master!$C$1:$U$1,0),FALSE)</f>
        <v>4</v>
      </c>
      <c r="C26" s="295" t="str">
        <f ca="1">IFERROR(IF(ROUND(B26/MAX(MAX(B18:B29),ABS(MIN(B18:B29)))*50,0)&gt;0,REPT("&gt;",ROUND(B26/MAX(MAX(B18:B29),ABS(MIN(B18:B29)))*50,0)),REPT("&lt;",ABS(ROUND(B26/MAX(MAX(B18:B29),ABS(MIN(B18:B29)))*50,0)))),"")</f>
        <v>&gt;&gt;&gt;&gt;&gt;&gt;&gt;&gt;&gt;&gt;&gt;&gt;&gt;&gt;&gt;&gt;&gt;&gt;&gt;&gt;&gt;&gt;</v>
      </c>
    </row>
    <row r="27" spans="1:3" ht="48.75" customHeight="1">
      <c r="A27" s="267">
        <f t="shared" ca="1" si="0"/>
        <v>41275</v>
      </c>
      <c r="B27" s="288">
        <f ca="1">VLOOKUP(Ledgergraph!A16,Master!$C$1:$U$101,MATCH(A27,Master!$C$1:$U$1,0),FALSE)</f>
        <v>0</v>
      </c>
      <c r="C27" s="295" t="str">
        <f ca="1">IFERROR(IF(ROUND(B27/MAX(MAX(B18:B29),ABS(MIN(B18:B29)))*50,0)&gt;0,REPT("&gt;",ROUND(B27/MAX(MAX(B18:B29),ABS(MIN(B18:B29)))*50,0)),REPT("&lt;",ABS(ROUND(B27/MAX(MAX(B18:B29),ABS(MIN(B18:B29)))*50,0)))),"")</f>
        <v/>
      </c>
    </row>
    <row r="28" spans="1:3" ht="48.75" customHeight="1">
      <c r="A28" s="267">
        <f t="shared" ca="1" si="0"/>
        <v>41306</v>
      </c>
      <c r="B28" s="288">
        <f ca="1">VLOOKUP(Ledgergraph!A16,Master!$C$1:$U$101,MATCH(A28,Master!$C$1:$U$1,0),FALSE)</f>
        <v>0</v>
      </c>
      <c r="C28" s="295" t="str">
        <f ca="1">IFERROR(IF(ROUND(B28/MAX(MAX(B18:B29),ABS(MIN(B18:B29)))*50,0)&gt;0,REPT("&gt;",ROUND(B28/MAX(MAX(B18:B29),ABS(MIN(B18:B29)))*50,0)),REPT("&lt;",ABS(ROUND(B28/MAX(MAX(B18:B29),ABS(MIN(B18:B29)))*50,0)))),"")</f>
        <v/>
      </c>
    </row>
    <row r="29" spans="1:3" ht="48.75" customHeight="1">
      <c r="A29" s="267">
        <f t="shared" ca="1" si="0"/>
        <v>41334</v>
      </c>
      <c r="B29" s="288">
        <f ca="1">VLOOKUP(Ledgergraph!A16,Master!$C$1:$U$101,MATCH(A29,Master!$C$1:$U$1,0),FALSE)</f>
        <v>0</v>
      </c>
      <c r="C29" s="295" t="str">
        <f ca="1">IFERROR(IF(ROUND(B29/MAX(MAX(B18:B29),ABS(MIN(B18:B29)))*50,0)&gt;0,REPT("&gt;",ROUND(B29/MAX(MAX(B18:B29),ABS(MIN(B18:B29)))*50,0)),REPT("&lt;",ABS(ROUND(B29/MAX(MAX(B18:B29),ABS(MIN(B18:B29)))*50,0)))),"")</f>
        <v/>
      </c>
    </row>
    <row r="30" spans="1:3" ht="48.75" customHeight="1">
      <c r="A30" s="262"/>
      <c r="C30" s="294"/>
    </row>
    <row r="31" spans="1:3" ht="48.75" customHeight="1">
      <c r="A31" s="264">
        <f>A16+1</f>
        <v>4</v>
      </c>
      <c r="B31" s="81"/>
      <c r="C31" s="294"/>
    </row>
    <row r="32" spans="1:3" ht="48.75" customHeight="1">
      <c r="A32" s="81" t="str">
        <f>VLOOKUP(Ledgergraph!A31,Master!$C$1:$U$101,3,FALSE)</f>
        <v>Purchase of Product 2</v>
      </c>
      <c r="B32" s="81"/>
      <c r="C32" s="294"/>
    </row>
    <row r="33" spans="1:3" ht="48.75" customHeight="1">
      <c r="A33" s="267">
        <f ca="1">A18</f>
        <v>41000</v>
      </c>
      <c r="B33" s="288">
        <f ca="1">VLOOKUP(Ledgergraph!A31,Master!$C$1:$U$101,MATCH(A33,Master!$C$1:$U$1,0),FALSE)</f>
        <v>10</v>
      </c>
      <c r="C33" s="295" t="str">
        <f ca="1">IFERROR(IF(ROUND(B33/MAX(MAX(B33:B44),ABS(MIN(B33:B44)))*50,0)&gt;0,REPT("&gt;",ROUND(B33/MAX(MAX(B33:B44),ABS(MIN(B33:B44)))*50,0)),REPT("&lt;",ABS(ROUND(B33/MAX(MAX(B33:B44),ABS(MIN(B33:B44)))*50,0)))),"")</f>
        <v>&gt;&gt;&gt;&gt;&gt;&gt;&gt;&gt;&gt;&gt;&gt;&gt;&gt;&gt;&gt;&gt;&gt;&gt;&gt;&gt;&gt;&gt;&gt;&gt;&gt;&gt;&gt;&gt;&gt;&gt;&gt;&gt;&gt;&gt;&gt;&gt;&gt;&gt;&gt;&gt;&gt;&gt;</v>
      </c>
    </row>
    <row r="34" spans="1:3" ht="48.75" customHeight="1">
      <c r="A34" s="267">
        <f t="shared" ca="1" si="0"/>
        <v>41030</v>
      </c>
      <c r="B34" s="288">
        <f ca="1">VLOOKUP(Ledgergraph!A31,Master!$C$1:$U$101,MATCH(A34,Master!$C$1:$U$1,0),FALSE)</f>
        <v>12</v>
      </c>
      <c r="C34" s="295" t="str">
        <f ca="1">IFERROR(IF(ROUND(B34/MAX(MAX(B33:B44),ABS(MIN(B33:B44)))*50,0)&gt;0,REPT("&gt;",ROUND(B34/MAX(MAX(B33:B44),ABS(MIN(B33:B44)))*50,0)),REPT("&lt;",ABS(ROUND(B34/MAX(MAX(B33:B44),ABS(MIN(B33:B44)))*50,0)))),"")</f>
        <v>&gt;&gt;&gt;&gt;&gt;&gt;&gt;&gt;&gt;&gt;&gt;&gt;&gt;&gt;&gt;&gt;&gt;&gt;&gt;&gt;&gt;&gt;&gt;&gt;&gt;&gt;&gt;&gt;&gt;&gt;&gt;&gt;&gt;&gt;&gt;&gt;&gt;&gt;&gt;&gt;&gt;&gt;&gt;&gt;&gt;&gt;&gt;&gt;&gt;&gt;</v>
      </c>
    </row>
    <row r="35" spans="1:3" ht="48.75" customHeight="1">
      <c r="A35" s="267">
        <f t="shared" ca="1" si="0"/>
        <v>41061</v>
      </c>
      <c r="B35" s="288">
        <f ca="1">VLOOKUP(Ledgergraph!A31,Master!$C$1:$U$101,MATCH(A35,Master!$C$1:$U$1,0),FALSE)</f>
        <v>10</v>
      </c>
      <c r="C35" s="295" t="str">
        <f ca="1">IFERROR(IF(ROUND(B35/MAX(MAX(B33:B44),ABS(MIN(B33:B44)))*50,0)&gt;0,REPT("&gt;",ROUND(B35/MAX(MAX(B33:B44),ABS(MIN(B33:B44)))*50,0)),REPT("&lt;",ABS(ROUND(B35/MAX(MAX(B33:B44),ABS(MIN(B33:B44)))*50,0)))),"")</f>
        <v>&gt;&gt;&gt;&gt;&gt;&gt;&gt;&gt;&gt;&gt;&gt;&gt;&gt;&gt;&gt;&gt;&gt;&gt;&gt;&gt;&gt;&gt;&gt;&gt;&gt;&gt;&gt;&gt;&gt;&gt;&gt;&gt;&gt;&gt;&gt;&gt;&gt;&gt;&gt;&gt;&gt;&gt;</v>
      </c>
    </row>
    <row r="36" spans="1:3" ht="48.75" customHeight="1">
      <c r="A36" s="267">
        <f t="shared" ca="1" si="0"/>
        <v>41091</v>
      </c>
      <c r="B36" s="288">
        <f ca="1">VLOOKUP(Ledgergraph!A31,Master!$C$1:$U$101,MATCH(A36,Master!$C$1:$U$1,0),FALSE)</f>
        <v>8</v>
      </c>
      <c r="C36" s="295" t="str">
        <f ca="1">IFERROR(IF(ROUND(B36/MAX(MAX(B33:B44),ABS(MIN(B33:B44)))*50,0)&gt;0,REPT("&gt;",ROUND(B36/MAX(MAX(B33:B44),ABS(MIN(B33:B44)))*50,0)),REPT("&lt;",ABS(ROUND(B36/MAX(MAX(B33:B44),ABS(MIN(B33:B44)))*50,0)))),"")</f>
        <v>&gt;&gt;&gt;&gt;&gt;&gt;&gt;&gt;&gt;&gt;&gt;&gt;&gt;&gt;&gt;&gt;&gt;&gt;&gt;&gt;&gt;&gt;&gt;&gt;&gt;&gt;&gt;&gt;&gt;&gt;&gt;&gt;&gt;</v>
      </c>
    </row>
    <row r="37" spans="1:3" ht="48.75" customHeight="1">
      <c r="A37" s="267">
        <f t="shared" ca="1" si="0"/>
        <v>41122</v>
      </c>
      <c r="B37" s="288">
        <f ca="1">VLOOKUP(Ledgergraph!A31,Master!$C$1:$U$101,MATCH(A37,Master!$C$1:$U$1,0),FALSE)</f>
        <v>0</v>
      </c>
      <c r="C37" s="295" t="str">
        <f ca="1">IFERROR(IF(ROUND(B37/MAX(MAX(B33:B44),ABS(MIN(B33:B44)))*50,0)&gt;0,REPT("&gt;",ROUND(B37/MAX(MAX(B33:B44),ABS(MIN(B33:B44)))*50,0)),REPT("&lt;",ABS(ROUND(B37/MAX(MAX(B33:B44),ABS(MIN(B33:B44)))*50,0)))),"")</f>
        <v/>
      </c>
    </row>
    <row r="38" spans="1:3" ht="48.75" customHeight="1">
      <c r="A38" s="267">
        <f t="shared" ca="1" si="0"/>
        <v>41153</v>
      </c>
      <c r="B38" s="288">
        <f ca="1">VLOOKUP(Ledgergraph!A31,Master!$C$1:$U$101,MATCH(A38,Master!$C$1:$U$1,0),FALSE)</f>
        <v>3</v>
      </c>
      <c r="C38" s="295" t="str">
        <f ca="1">IFERROR(IF(ROUND(B38/MAX(MAX(B33:B44),ABS(MIN(B33:B44)))*50,0)&gt;0,REPT("&gt;",ROUND(B38/MAX(MAX(B33:B44),ABS(MIN(B33:B44)))*50,0)),REPT("&lt;",ABS(ROUND(B38/MAX(MAX(B33:B44),ABS(MIN(B33:B44)))*50,0)))),"")</f>
        <v>&gt;&gt;&gt;&gt;&gt;&gt;&gt;&gt;&gt;&gt;&gt;&gt;&gt;</v>
      </c>
    </row>
    <row r="39" spans="1:3" ht="48.75" customHeight="1">
      <c r="A39" s="267">
        <f t="shared" ca="1" si="0"/>
        <v>41183</v>
      </c>
      <c r="B39" s="288">
        <f ca="1">VLOOKUP(Ledgergraph!A31,Master!$C$1:$U$101,MATCH(A39,Master!$C$1:$U$1,0),FALSE)</f>
        <v>0</v>
      </c>
      <c r="C39" s="295" t="str">
        <f ca="1">IFERROR(IF(ROUND(B39/MAX(MAX(B33:B44),ABS(MIN(B33:B44)))*50,0)&gt;0,REPT("&gt;",ROUND(B39/MAX(MAX(B33:B44),ABS(MIN(B33:B44)))*50,0)),REPT("&lt;",ABS(ROUND(B39/MAX(MAX(B33:B44),ABS(MIN(B33:B44)))*50,0)))),"")</f>
        <v/>
      </c>
    </row>
    <row r="40" spans="1:3" ht="48.75" customHeight="1">
      <c r="A40" s="267">
        <f t="shared" ca="1" si="0"/>
        <v>41214</v>
      </c>
      <c r="B40" s="288">
        <f ca="1">VLOOKUP(Ledgergraph!A31,Master!$C$1:$U$101,MATCH(A40,Master!$C$1:$U$1,0),FALSE)</f>
        <v>3</v>
      </c>
      <c r="C40" s="295" t="str">
        <f ca="1">IFERROR(IF(ROUND(B40/MAX(MAX(B33:B44),ABS(MIN(B33:B44)))*50,0)&gt;0,REPT("&gt;",ROUND(B40/MAX(MAX(B33:B44),ABS(MIN(B33:B44)))*50,0)),REPT("&lt;",ABS(ROUND(B40/MAX(MAX(B33:B44),ABS(MIN(B33:B44)))*50,0)))),"")</f>
        <v>&gt;&gt;&gt;&gt;&gt;&gt;&gt;&gt;&gt;&gt;&gt;&gt;&gt;</v>
      </c>
    </row>
    <row r="41" spans="1:3" ht="48.75" customHeight="1">
      <c r="A41" s="267">
        <f t="shared" ca="1" si="0"/>
        <v>41244</v>
      </c>
      <c r="B41" s="288">
        <f ca="1">VLOOKUP(Ledgergraph!A31,Master!$C$1:$U$101,MATCH(A41,Master!$C$1:$U$1,0),FALSE)</f>
        <v>0</v>
      </c>
      <c r="C41" s="295" t="str">
        <f ca="1">IFERROR(IF(ROUND(B41/MAX(MAX(B33:B44),ABS(MIN(B33:B44)))*50,0)&gt;0,REPT("&gt;",ROUND(B41/MAX(MAX(B33:B44),ABS(MIN(B33:B44)))*50,0)),REPT("&lt;",ABS(ROUND(B41/MAX(MAX(B33:B44),ABS(MIN(B33:B44)))*50,0)))),"")</f>
        <v/>
      </c>
    </row>
    <row r="42" spans="1:3" ht="48.75" customHeight="1">
      <c r="A42" s="267">
        <f t="shared" ca="1" si="0"/>
        <v>41275</v>
      </c>
      <c r="B42" s="288">
        <f ca="1">VLOOKUP(Ledgergraph!A31,Master!$C$1:$U$101,MATCH(A42,Master!$C$1:$U$1,0),FALSE)</f>
        <v>0</v>
      </c>
      <c r="C42" s="295" t="str">
        <f ca="1">IFERROR(IF(ROUND(B42/MAX(MAX(B33:B44),ABS(MIN(B33:B44)))*50,0)&gt;0,REPT("&gt;",ROUND(B42/MAX(MAX(B33:B44),ABS(MIN(B33:B44)))*50,0)),REPT("&lt;",ABS(ROUND(B42/MAX(MAX(B33:B44),ABS(MIN(B33:B44)))*50,0)))),"")</f>
        <v/>
      </c>
    </row>
    <row r="43" spans="1:3" ht="48.75" customHeight="1">
      <c r="A43" s="267">
        <f t="shared" ca="1" si="0"/>
        <v>41306</v>
      </c>
      <c r="B43" s="288">
        <f ca="1">VLOOKUP(Ledgergraph!A31,Master!$C$1:$U$101,MATCH(A43,Master!$C$1:$U$1,0),FALSE)</f>
        <v>0</v>
      </c>
      <c r="C43" s="295" t="str">
        <f ca="1">IFERROR(IF(ROUND(B43/MAX(MAX(B33:B44),ABS(MIN(B33:B44)))*50,0)&gt;0,REPT("&gt;",ROUND(B43/MAX(MAX(B33:B44),ABS(MIN(B33:B44)))*50,0)),REPT("&lt;",ABS(ROUND(B43/MAX(MAX(B33:B44),ABS(MIN(B33:B44)))*50,0)))),"")</f>
        <v/>
      </c>
    </row>
    <row r="44" spans="1:3" ht="48.75" customHeight="1">
      <c r="A44" s="267">
        <f t="shared" ca="1" si="0"/>
        <v>41334</v>
      </c>
      <c r="B44" s="288">
        <f ca="1">VLOOKUP(Ledgergraph!A31,Master!$C$1:$U$101,MATCH(A44,Master!$C$1:$U$1,0),FALSE)</f>
        <v>0</v>
      </c>
      <c r="C44" s="295" t="str">
        <f ca="1">IFERROR(IF(ROUND(B44/MAX(MAX(B33:B44),ABS(MIN(B33:B44)))*50,0)&gt;0,REPT("&gt;",ROUND(B44/MAX(MAX(B33:B44),ABS(MIN(B33:B44)))*50,0)),REPT("&lt;",ABS(ROUND(B44/MAX(MAX(B33:B44),ABS(MIN(B33:B44)))*50,0)))),"")</f>
        <v/>
      </c>
    </row>
    <row r="45" spans="1:3" ht="48.75" customHeight="1">
      <c r="C45" s="294"/>
    </row>
    <row r="46" spans="1:3" ht="48.75" customHeight="1">
      <c r="A46" s="264">
        <f>A31+1</f>
        <v>5</v>
      </c>
      <c r="B46" s="81"/>
      <c r="C46" s="294"/>
    </row>
    <row r="47" spans="1:3" ht="48.75" customHeight="1">
      <c r="A47" s="81" t="str">
        <f>VLOOKUP(Ledgergraph!A46,Master!$C$1:$U$101,3,FALSE)</f>
        <v>Purchase of Product 3</v>
      </c>
      <c r="B47" s="81"/>
      <c r="C47" s="294"/>
    </row>
    <row r="48" spans="1:3" ht="48.75" customHeight="1">
      <c r="A48" s="267">
        <f ca="1">A33</f>
        <v>41000</v>
      </c>
      <c r="B48" s="288">
        <f ca="1">VLOOKUP(Ledgergraph!A46,Master!$C$1:$U$101,MATCH(A48,Master!$C$1:$U$1,0),FALSE)</f>
        <v>0</v>
      </c>
      <c r="C48" s="295" t="str">
        <f ca="1">IFERROR(IF(ROUND(B48/MAX(MAX(B48:B59),ABS(MIN(B48:B59)))*50,0)&gt;0,REPT("&gt;",ROUND(B48/MAX(MAX(B48:B59),ABS(MIN(B48:B59)))*50,0)),REPT("&lt;",ABS(ROUND(B48/MAX(MAX(B48:B59),ABS(MIN(B48:B59)))*50,0)))),"")</f>
        <v/>
      </c>
    </row>
    <row r="49" spans="1:3" ht="48.75" customHeight="1">
      <c r="A49" s="267">
        <f t="shared" ref="A49:A59" ca="1" si="1">A34</f>
        <v>41030</v>
      </c>
      <c r="B49" s="288">
        <f ca="1">VLOOKUP(Ledgergraph!A46,Master!$C$1:$U$101,MATCH(A49,Master!$C$1:$U$1,0),FALSE)</f>
        <v>7</v>
      </c>
      <c r="C49" s="295" t="str">
        <f ca="1">IFERROR(IF(ROUND(B49/MAX(MAX(B48:B59),ABS(MIN(B48:B59)))*50,0)&gt;0,REPT("&gt;",ROUND(B49/MAX(MAX(B48:B59),ABS(MIN(B48:B59)))*50,0)),REPT("&lt;",ABS(ROUND(B49/MAX(MAX(B48:B59),ABS(MIN(B48:B59)))*50,0)))),"")</f>
        <v>&gt;&gt;&gt;&gt;&gt;&gt;&gt;&gt;&gt;&gt;&gt;&gt;&gt;&gt;&gt;&gt;&gt;&gt;&gt;&gt;&gt;&gt;&gt;&gt;&gt;</v>
      </c>
    </row>
    <row r="50" spans="1:3" ht="48.75" customHeight="1">
      <c r="A50" s="267">
        <f t="shared" ca="1" si="1"/>
        <v>41061</v>
      </c>
      <c r="B50" s="288">
        <f ca="1">VLOOKUP(Ledgergraph!A46,Master!$C$1:$U$101,MATCH(A50,Master!$C$1:$U$1,0),FALSE)</f>
        <v>14</v>
      </c>
      <c r="C50" s="295" t="str">
        <f ca="1">IFERROR(IF(ROUND(B50/MAX(MAX(B48:B59),ABS(MIN(B48:B59)))*50,0)&gt;0,REPT("&gt;",ROUND(B50/MAX(MAX(B48:B59),ABS(MIN(B48:B59)))*50,0)),REPT("&lt;",ABS(ROUND(B50/MAX(MAX(B48:B59),ABS(MIN(B48:B59)))*50,0)))),"")</f>
        <v>&gt;&gt;&gt;&gt;&gt;&gt;&gt;&gt;&gt;&gt;&gt;&gt;&gt;&gt;&gt;&gt;&gt;&gt;&gt;&gt;&gt;&gt;&gt;&gt;&gt;&gt;&gt;&gt;&gt;&gt;&gt;&gt;&gt;&gt;&gt;&gt;&gt;&gt;&gt;&gt;&gt;&gt;&gt;&gt;&gt;&gt;&gt;&gt;&gt;&gt;</v>
      </c>
    </row>
    <row r="51" spans="1:3" ht="48.75" customHeight="1">
      <c r="A51" s="267">
        <f t="shared" ca="1" si="1"/>
        <v>41091</v>
      </c>
      <c r="B51" s="288">
        <f ca="1">VLOOKUP(Ledgergraph!A46,Master!$C$1:$U$101,MATCH(A51,Master!$C$1:$U$1,0),FALSE)</f>
        <v>0</v>
      </c>
      <c r="C51" s="295" t="str">
        <f ca="1">IFERROR(IF(ROUND(B51/MAX(MAX(B48:B59),ABS(MIN(B48:B59)))*50,0)&gt;0,REPT("&gt;",ROUND(B51/MAX(MAX(B48:B59),ABS(MIN(B48:B59)))*50,0)),REPT("&lt;",ABS(ROUND(B51/MAX(MAX(B48:B59),ABS(MIN(B48:B59)))*50,0)))),"")</f>
        <v/>
      </c>
    </row>
    <row r="52" spans="1:3" ht="48.75" customHeight="1">
      <c r="A52" s="267">
        <f t="shared" ca="1" si="1"/>
        <v>41122</v>
      </c>
      <c r="B52" s="288">
        <f ca="1">VLOOKUP(Ledgergraph!A46,Master!$C$1:$U$101,MATCH(A52,Master!$C$1:$U$1,0),FALSE)</f>
        <v>7</v>
      </c>
      <c r="C52" s="295" t="str">
        <f ca="1">IFERROR(IF(ROUND(B52/MAX(MAX(B48:B59),ABS(MIN(B48:B59)))*50,0)&gt;0,REPT("&gt;",ROUND(B52/MAX(MAX(B48:B59),ABS(MIN(B48:B59)))*50,0)),REPT("&lt;",ABS(ROUND(B52/MAX(MAX(B48:B59),ABS(MIN(B48:B59)))*50,0)))),"")</f>
        <v>&gt;&gt;&gt;&gt;&gt;&gt;&gt;&gt;&gt;&gt;&gt;&gt;&gt;&gt;&gt;&gt;&gt;&gt;&gt;&gt;&gt;&gt;&gt;&gt;&gt;</v>
      </c>
    </row>
    <row r="53" spans="1:3" ht="48.75" customHeight="1">
      <c r="A53" s="267">
        <f t="shared" ca="1" si="1"/>
        <v>41153</v>
      </c>
      <c r="B53" s="288">
        <f ca="1">VLOOKUP(Ledgergraph!A46,Master!$C$1:$U$101,MATCH(A53,Master!$C$1:$U$1,0),FALSE)</f>
        <v>0</v>
      </c>
      <c r="C53" s="295" t="str">
        <f ca="1">IFERROR(IF(ROUND(B53/MAX(MAX(B48:B59),ABS(MIN(B48:B59)))*50,0)&gt;0,REPT("&gt;",ROUND(B53/MAX(MAX(B48:B59),ABS(MIN(B48:B59)))*50,0)),REPT("&lt;",ABS(ROUND(B53/MAX(MAX(B48:B59),ABS(MIN(B48:B59)))*50,0)))),"")</f>
        <v/>
      </c>
    </row>
    <row r="54" spans="1:3" ht="48.75" customHeight="1">
      <c r="A54" s="267">
        <f t="shared" ca="1" si="1"/>
        <v>41183</v>
      </c>
      <c r="B54" s="288">
        <f ca="1">VLOOKUP(Ledgergraph!A46,Master!$C$1:$U$101,MATCH(A54,Master!$C$1:$U$1,0),FALSE)</f>
        <v>0</v>
      </c>
      <c r="C54" s="295" t="str">
        <f ca="1">IFERROR(IF(ROUND(B54/MAX(MAX(B48:B59),ABS(MIN(B48:B59)))*50,0)&gt;0,REPT("&gt;",ROUND(B54/MAX(MAX(B48:B59),ABS(MIN(B48:B59)))*50,0)),REPT("&lt;",ABS(ROUND(B54/MAX(MAX(B48:B59),ABS(MIN(B48:B59)))*50,0)))),"")</f>
        <v/>
      </c>
    </row>
    <row r="55" spans="1:3" ht="48.75" customHeight="1">
      <c r="A55" s="267">
        <f t="shared" ca="1" si="1"/>
        <v>41214</v>
      </c>
      <c r="B55" s="288">
        <f ca="1">VLOOKUP(Ledgergraph!A46,Master!$C$1:$U$101,MATCH(A55,Master!$C$1:$U$1,0),FALSE)</f>
        <v>0</v>
      </c>
      <c r="C55" s="295" t="str">
        <f ca="1">IFERROR(IF(ROUND(B55/MAX(MAX(B48:B59),ABS(MIN(B48:B59)))*50,0)&gt;0,REPT("&gt;",ROUND(B55/MAX(MAX(B48:B59),ABS(MIN(B48:B59)))*50,0)),REPT("&lt;",ABS(ROUND(B55/MAX(MAX(B48:B59),ABS(MIN(B48:B59)))*50,0)))),"")</f>
        <v/>
      </c>
    </row>
    <row r="56" spans="1:3" ht="48.75" customHeight="1">
      <c r="A56" s="267">
        <f t="shared" ca="1" si="1"/>
        <v>41244</v>
      </c>
      <c r="B56" s="288">
        <f ca="1">VLOOKUP(Ledgergraph!A46,Master!$C$1:$U$101,MATCH(A56,Master!$C$1:$U$1,0),FALSE)</f>
        <v>13</v>
      </c>
      <c r="C56" s="295" t="str">
        <f ca="1">IFERROR(IF(ROUND(B56/MAX(MAX(B48:B59),ABS(MIN(B48:B59)))*50,0)&gt;0,REPT("&gt;",ROUND(B56/MAX(MAX(B48:B59),ABS(MIN(B48:B59)))*50,0)),REPT("&lt;",ABS(ROUND(B56/MAX(MAX(B48:B59),ABS(MIN(B48:B59)))*50,0)))),"")</f>
        <v>&gt;&gt;&gt;&gt;&gt;&gt;&gt;&gt;&gt;&gt;&gt;&gt;&gt;&gt;&gt;&gt;&gt;&gt;&gt;&gt;&gt;&gt;&gt;&gt;&gt;&gt;&gt;&gt;&gt;&gt;&gt;&gt;&gt;&gt;&gt;&gt;&gt;&gt;&gt;&gt;&gt;&gt;&gt;&gt;&gt;&gt;</v>
      </c>
    </row>
    <row r="57" spans="1:3" ht="48.75" customHeight="1">
      <c r="A57" s="267">
        <f t="shared" ca="1" si="1"/>
        <v>41275</v>
      </c>
      <c r="B57" s="288">
        <f ca="1">VLOOKUP(Ledgergraph!A46,Master!$C$1:$U$101,MATCH(A57,Master!$C$1:$U$1,0),FALSE)</f>
        <v>0</v>
      </c>
      <c r="C57" s="295" t="str">
        <f ca="1">IFERROR(IF(ROUND(B57/MAX(MAX(B48:B59),ABS(MIN(B48:B59)))*50,0)&gt;0,REPT("&gt;",ROUND(B57/MAX(MAX(B48:B59),ABS(MIN(B48:B59)))*50,0)),REPT("&lt;",ABS(ROUND(B57/MAX(MAX(B48:B59),ABS(MIN(B48:B59)))*50,0)))),"")</f>
        <v/>
      </c>
    </row>
    <row r="58" spans="1:3" ht="48.75" customHeight="1">
      <c r="A58" s="267">
        <f t="shared" ca="1" si="1"/>
        <v>41306</v>
      </c>
      <c r="B58" s="288">
        <f ca="1">VLOOKUP(Ledgergraph!A46,Master!$C$1:$U$101,MATCH(A58,Master!$C$1:$U$1,0),FALSE)</f>
        <v>0</v>
      </c>
      <c r="C58" s="295" t="str">
        <f ca="1">IFERROR(IF(ROUND(B58/MAX(MAX(B48:B59),ABS(MIN(B48:B59)))*50,0)&gt;0,REPT("&gt;",ROUND(B58/MAX(MAX(B48:B59),ABS(MIN(B48:B59)))*50,0)),REPT("&lt;",ABS(ROUND(B58/MAX(MAX(B48:B59),ABS(MIN(B48:B59)))*50,0)))),"")</f>
        <v/>
      </c>
    </row>
    <row r="59" spans="1:3" ht="48.75" customHeight="1">
      <c r="A59" s="267">
        <f t="shared" ca="1" si="1"/>
        <v>41334</v>
      </c>
      <c r="B59" s="288">
        <f ca="1">VLOOKUP(Ledgergraph!A46,Master!$C$1:$U$101,MATCH(A59,Master!$C$1:$U$1,0),FALSE)</f>
        <v>0</v>
      </c>
      <c r="C59" s="295" t="str">
        <f ca="1">IFERROR(IF(ROUND(B59/MAX(MAX(B48:B59),ABS(MIN(B48:B59)))*50,0)&gt;0,REPT("&gt;",ROUND(B59/MAX(MAX(B48:B59),ABS(MIN(B48:B59)))*50,0)),REPT("&lt;",ABS(ROUND(B59/MAX(MAX(B48:B59),ABS(MIN(B48:B59)))*50,0)))),"")</f>
        <v/>
      </c>
    </row>
    <row r="60" spans="1:3" ht="48.75" customHeight="1">
      <c r="C60" s="294"/>
    </row>
    <row r="61" spans="1:3" ht="48.75" customHeight="1">
      <c r="A61" s="264">
        <f>A46+1</f>
        <v>6</v>
      </c>
      <c r="B61" s="81"/>
      <c r="C61" s="294"/>
    </row>
    <row r="62" spans="1:3" ht="48.75" customHeight="1">
      <c r="A62" s="81" t="str">
        <f>VLOOKUP(Ledgergraph!A61,Master!$C$1:$U$101,3,FALSE)</f>
        <v>Purchase of Product 4</v>
      </c>
      <c r="B62" s="81"/>
      <c r="C62" s="294"/>
    </row>
    <row r="63" spans="1:3" ht="48.75" customHeight="1">
      <c r="A63" s="267">
        <f ca="1">A48</f>
        <v>41000</v>
      </c>
      <c r="B63" s="288">
        <f ca="1">VLOOKUP(Ledgergraph!A61,Master!$C$1:$U$101,MATCH(A63,Master!$C$1:$U$1,0),FALSE)</f>
        <v>0</v>
      </c>
      <c r="C63" s="295" t="str">
        <f ca="1">IFERROR(IF(ROUND(B63/MAX(MAX(B63:B74),ABS(MIN(B63:B74)))*50,0)&gt;0,REPT("&gt;",ROUND(B63/MAX(MAX(B63:B74),ABS(MIN(B63:B74)))*50,0)),REPT("&lt;",ABS(ROUND(B63/MAX(MAX(B63:B74),ABS(MIN(B63:B74)))*50,0)))),"")</f>
        <v/>
      </c>
    </row>
    <row r="64" spans="1:3" ht="48.75" customHeight="1">
      <c r="A64" s="267">
        <f t="shared" ref="A64:A74" ca="1" si="2">A49</f>
        <v>41030</v>
      </c>
      <c r="B64" s="288">
        <f ca="1">VLOOKUP(Ledgergraph!A61,Master!$C$1:$U$101,MATCH(A64,Master!$C$1:$U$1,0),FALSE)</f>
        <v>0</v>
      </c>
      <c r="C64" s="295" t="str">
        <f ca="1">IFERROR(IF(ROUND(B64/MAX(MAX(B63:B74),ABS(MIN(B63:B74)))*50,0)&gt;0,REPT("&gt;",ROUND(B64/MAX(MAX(B63:B74),ABS(MIN(B63:B74)))*50,0)),REPT("&lt;",ABS(ROUND(B64/MAX(MAX(B63:B74),ABS(MIN(B63:B74)))*50,0)))),"")</f>
        <v/>
      </c>
    </row>
    <row r="65" spans="1:3" ht="48.75" customHeight="1">
      <c r="A65" s="267">
        <f t="shared" ca="1" si="2"/>
        <v>41061</v>
      </c>
      <c r="B65" s="288">
        <f ca="1">VLOOKUP(Ledgergraph!A61,Master!$C$1:$U$101,MATCH(A65,Master!$C$1:$U$1,0),FALSE)</f>
        <v>0</v>
      </c>
      <c r="C65" s="295" t="str">
        <f ca="1">IFERROR(IF(ROUND(B65/MAX(MAX(B63:B74),ABS(MIN(B63:B74)))*50,0)&gt;0,REPT("&gt;",ROUND(B65/MAX(MAX(B63:B74),ABS(MIN(B63:B74)))*50,0)),REPT("&lt;",ABS(ROUND(B65/MAX(MAX(B63:B74),ABS(MIN(B63:B74)))*50,0)))),"")</f>
        <v/>
      </c>
    </row>
    <row r="66" spans="1:3" ht="48.75" customHeight="1">
      <c r="A66" s="267">
        <f t="shared" ca="1" si="2"/>
        <v>41091</v>
      </c>
      <c r="B66" s="288">
        <f ca="1">VLOOKUP(Ledgergraph!A61,Master!$C$1:$U$101,MATCH(A66,Master!$C$1:$U$1,0),FALSE)</f>
        <v>0</v>
      </c>
      <c r="C66" s="295" t="str">
        <f ca="1">IFERROR(IF(ROUND(B66/MAX(MAX(B63:B74),ABS(MIN(B63:B74)))*50,0)&gt;0,REPT("&gt;",ROUND(B66/MAX(MAX(B63:B74),ABS(MIN(B63:B74)))*50,0)),REPT("&lt;",ABS(ROUND(B66/MAX(MAX(B63:B74),ABS(MIN(B63:B74)))*50,0)))),"")</f>
        <v/>
      </c>
    </row>
    <row r="67" spans="1:3" ht="48.75" customHeight="1">
      <c r="A67" s="267">
        <f t="shared" ca="1" si="2"/>
        <v>41122</v>
      </c>
      <c r="B67" s="288">
        <f ca="1">VLOOKUP(Ledgergraph!A61,Master!$C$1:$U$101,MATCH(A67,Master!$C$1:$U$1,0),FALSE)</f>
        <v>0</v>
      </c>
      <c r="C67" s="295" t="str">
        <f ca="1">IFERROR(IF(ROUND(B67/MAX(MAX(B63:B74),ABS(MIN(B63:B74)))*50,0)&gt;0,REPT("&gt;",ROUND(B67/MAX(MAX(B63:B74),ABS(MIN(B63:B74)))*50,0)),REPT("&lt;",ABS(ROUND(B67/MAX(MAX(B63:B74),ABS(MIN(B63:B74)))*50,0)))),"")</f>
        <v/>
      </c>
    </row>
    <row r="68" spans="1:3" ht="48.75" customHeight="1">
      <c r="A68" s="267">
        <f t="shared" ca="1" si="2"/>
        <v>41153</v>
      </c>
      <c r="B68" s="288">
        <f ca="1">VLOOKUP(Ledgergraph!A61,Master!$C$1:$U$101,MATCH(A68,Master!$C$1:$U$1,0),FALSE)</f>
        <v>5</v>
      </c>
      <c r="C68" s="295" t="str">
        <f ca="1">IFERROR(IF(ROUND(B68/MAX(MAX(B63:B74),ABS(MIN(B63:B74)))*50,0)&gt;0,REPT("&gt;",ROUND(B68/MAX(MAX(B63:B74),ABS(MIN(B63:B74)))*50,0)),REPT("&lt;",ABS(ROUND(B68/MAX(MAX(B63:B74),ABS(MIN(B63:B74)))*50,0)))),"")</f>
        <v>&gt;&gt;&gt;&gt;&gt;&gt;&gt;&gt;&gt;&gt;&gt;&gt;&gt;&gt;&gt;&gt;&gt;&gt;&gt;&gt;&gt;&gt;&gt;&gt;&gt;&gt;&gt;&gt;&gt;&gt;&gt;&gt;&gt;&gt;&gt;&gt;&gt;&gt;&gt;&gt;&gt;&gt;</v>
      </c>
    </row>
    <row r="69" spans="1:3" ht="48.75" customHeight="1">
      <c r="A69" s="267">
        <f t="shared" ca="1" si="2"/>
        <v>41183</v>
      </c>
      <c r="B69" s="288">
        <f ca="1">VLOOKUP(Ledgergraph!A61,Master!$C$1:$U$101,MATCH(A69,Master!$C$1:$U$1,0),FALSE)</f>
        <v>5</v>
      </c>
      <c r="C69" s="295" t="str">
        <f ca="1">IFERROR(IF(ROUND(B69/MAX(MAX(B63:B74),ABS(MIN(B63:B74)))*50,0)&gt;0,REPT("&gt;",ROUND(B69/MAX(MAX(B63:B74),ABS(MIN(B63:B74)))*50,0)),REPT("&lt;",ABS(ROUND(B69/MAX(MAX(B63:B74),ABS(MIN(B63:B74)))*50,0)))),"")</f>
        <v>&gt;&gt;&gt;&gt;&gt;&gt;&gt;&gt;&gt;&gt;&gt;&gt;&gt;&gt;&gt;&gt;&gt;&gt;&gt;&gt;&gt;&gt;&gt;&gt;&gt;&gt;&gt;&gt;&gt;&gt;&gt;&gt;&gt;&gt;&gt;&gt;&gt;&gt;&gt;&gt;&gt;&gt;</v>
      </c>
    </row>
    <row r="70" spans="1:3" ht="48.75" customHeight="1">
      <c r="A70" s="267">
        <f t="shared" ca="1" si="2"/>
        <v>41214</v>
      </c>
      <c r="B70" s="288">
        <f ca="1">VLOOKUP(Ledgergraph!A61,Master!$C$1:$U$101,MATCH(A70,Master!$C$1:$U$1,0),FALSE)</f>
        <v>3</v>
      </c>
      <c r="C70" s="295" t="str">
        <f ca="1">IFERROR(IF(ROUND(B70/MAX(MAX(B63:B74),ABS(MIN(B63:B74)))*50,0)&gt;0,REPT("&gt;",ROUND(B70/MAX(MAX(B63:B74),ABS(MIN(B63:B74)))*50,0)),REPT("&lt;",ABS(ROUND(B70/MAX(MAX(B63:B74),ABS(MIN(B63:B74)))*50,0)))),"")</f>
        <v>&gt;&gt;&gt;&gt;&gt;&gt;&gt;&gt;&gt;&gt;&gt;&gt;&gt;&gt;&gt;&gt;&gt;&gt;&gt;&gt;&gt;&gt;&gt;&gt;&gt;</v>
      </c>
    </row>
    <row r="71" spans="1:3" ht="48.75" customHeight="1">
      <c r="A71" s="267">
        <f t="shared" ca="1" si="2"/>
        <v>41244</v>
      </c>
      <c r="B71" s="288">
        <f ca="1">VLOOKUP(Ledgergraph!A61,Master!$C$1:$U$101,MATCH(A71,Master!$C$1:$U$1,0),FALSE)</f>
        <v>6</v>
      </c>
      <c r="C71" s="295" t="str">
        <f ca="1">IFERROR(IF(ROUND(B71/MAX(MAX(B63:B74),ABS(MIN(B63:B74)))*50,0)&gt;0,REPT("&gt;",ROUND(B71/MAX(MAX(B63:B74),ABS(MIN(B63:B74)))*50,0)),REPT("&lt;",ABS(ROUND(B71/MAX(MAX(B63:B74),ABS(MIN(B63:B74)))*50,0)))),"")</f>
        <v>&gt;&gt;&gt;&gt;&gt;&gt;&gt;&gt;&gt;&gt;&gt;&gt;&gt;&gt;&gt;&gt;&gt;&gt;&gt;&gt;&gt;&gt;&gt;&gt;&gt;&gt;&gt;&gt;&gt;&gt;&gt;&gt;&gt;&gt;&gt;&gt;&gt;&gt;&gt;&gt;&gt;&gt;&gt;&gt;&gt;&gt;&gt;&gt;&gt;&gt;</v>
      </c>
    </row>
    <row r="72" spans="1:3" ht="48.75" customHeight="1">
      <c r="A72" s="267">
        <f t="shared" ca="1" si="2"/>
        <v>41275</v>
      </c>
      <c r="B72" s="288">
        <f ca="1">VLOOKUP(Ledgergraph!A61,Master!$C$1:$U$101,MATCH(A72,Master!$C$1:$U$1,0),FALSE)</f>
        <v>0</v>
      </c>
      <c r="C72" s="295" t="str">
        <f ca="1">IFERROR(IF(ROUND(B72/MAX(MAX(B63:B74),ABS(MIN(B63:B74)))*50,0)&gt;0,REPT("&gt;",ROUND(B72/MAX(MAX(B63:B74),ABS(MIN(B63:B74)))*50,0)),REPT("&lt;",ABS(ROUND(B72/MAX(MAX(B63:B74),ABS(MIN(B63:B74)))*50,0)))),"")</f>
        <v/>
      </c>
    </row>
    <row r="73" spans="1:3" ht="48.75" customHeight="1">
      <c r="A73" s="267">
        <f t="shared" ca="1" si="2"/>
        <v>41306</v>
      </c>
      <c r="B73" s="288">
        <f ca="1">VLOOKUP(Ledgergraph!A61,Master!$C$1:$U$101,MATCH(A73,Master!$C$1:$U$1,0),FALSE)</f>
        <v>0</v>
      </c>
      <c r="C73" s="295" t="str">
        <f ca="1">IFERROR(IF(ROUND(B73/MAX(MAX(B63:B74),ABS(MIN(B63:B74)))*50,0)&gt;0,REPT("&gt;",ROUND(B73/MAX(MAX(B63:B74),ABS(MIN(B63:B74)))*50,0)),REPT("&lt;",ABS(ROUND(B73/MAX(MAX(B63:B74),ABS(MIN(B63:B74)))*50,0)))),"")</f>
        <v/>
      </c>
    </row>
    <row r="74" spans="1:3" ht="48.75" customHeight="1">
      <c r="A74" s="267">
        <f t="shared" ca="1" si="2"/>
        <v>41334</v>
      </c>
      <c r="B74" s="288">
        <f ca="1">VLOOKUP(Ledgergraph!A61,Master!$C$1:$U$101,MATCH(A74,Master!$C$1:$U$1,0),FALSE)</f>
        <v>0</v>
      </c>
      <c r="C74" s="295" t="str">
        <f ca="1">IFERROR(IF(ROUND(B74/MAX(MAX(B63:B74),ABS(MIN(B63:B74)))*50,0)&gt;0,REPT("&gt;",ROUND(B74/MAX(MAX(B63:B74),ABS(MIN(B63:B74)))*50,0)),REPT("&lt;",ABS(ROUND(B74/MAX(MAX(B63:B74),ABS(MIN(B63:B74)))*50,0)))),"")</f>
        <v/>
      </c>
    </row>
    <row r="75" spans="1:3" ht="48.75" customHeight="1">
      <c r="A75" s="262"/>
      <c r="B75" s="81"/>
      <c r="C75" s="294"/>
    </row>
    <row r="76" spans="1:3" ht="48.75" customHeight="1">
      <c r="A76" s="264">
        <f>A61+1</f>
        <v>7</v>
      </c>
      <c r="B76" s="81"/>
      <c r="C76" s="294"/>
    </row>
    <row r="77" spans="1:3" ht="48.75" customHeight="1">
      <c r="A77" s="81" t="str">
        <f>VLOOKUP(Ledgergraph!A76,Master!$C$1:$U$101,3,FALSE)</f>
        <v>Suppliers 1</v>
      </c>
      <c r="B77" s="81"/>
      <c r="C77" s="294"/>
    </row>
    <row r="78" spans="1:3" ht="48.75" customHeight="1">
      <c r="A78" s="267">
        <f ca="1">A63</f>
        <v>41000</v>
      </c>
      <c r="B78" s="288">
        <f ca="1">VLOOKUP(Ledgergraph!A76,Master!$C$1:$U$101,MATCH(A78,Master!$C$1:$U$1,0),FALSE)</f>
        <v>0</v>
      </c>
      <c r="C78" s="295" t="str">
        <f ca="1">IFERROR(IF(ROUND(B78/MAX(MAX(B78:B89),ABS(MIN(B78:B89)))*50,0)&gt;0,REPT("&gt;",ROUND(B78/MAX(MAX(B78:B89),ABS(MIN(B78:B89)))*50,0)),REPT("&lt;",ABS(ROUND(B78/MAX(MAX(B78:B89),ABS(MIN(B78:B89)))*50,0)))),"")</f>
        <v/>
      </c>
    </row>
    <row r="79" spans="1:3" ht="48.75" customHeight="1">
      <c r="A79" s="267">
        <f t="shared" ref="A79:A104" ca="1" si="3">A64</f>
        <v>41030</v>
      </c>
      <c r="B79" s="288">
        <f ca="1">VLOOKUP(Ledgergraph!A76,Master!$C$1:$U$101,MATCH(A79,Master!$C$1:$U$1,0),FALSE)</f>
        <v>0</v>
      </c>
      <c r="C79" s="295" t="str">
        <f ca="1">IFERROR(IF(ROUND(B79/MAX(MAX(B78:B89),ABS(MIN(B78:B89)))*50,0)&gt;0,REPT("&gt;",ROUND(B79/MAX(MAX(B78:B89),ABS(MIN(B78:B89)))*50,0)),REPT("&lt;",ABS(ROUND(B79/MAX(MAX(B78:B89),ABS(MIN(B78:B89)))*50,0)))),"")</f>
        <v/>
      </c>
    </row>
    <row r="80" spans="1:3" ht="48.75" customHeight="1">
      <c r="A80" s="267">
        <f t="shared" ca="1" si="3"/>
        <v>41061</v>
      </c>
      <c r="B80" s="288">
        <f ca="1">VLOOKUP(Ledgergraph!A76,Master!$C$1:$U$101,MATCH(A80,Master!$C$1:$U$1,0),FALSE)</f>
        <v>8</v>
      </c>
      <c r="C80" s="295" t="str">
        <f ca="1">IFERROR(IF(ROUND(B80/MAX(MAX(B78:B89),ABS(MIN(B78:B89)))*50,0)&gt;0,REPT("&gt;",ROUND(B80/MAX(MAX(B78:B89),ABS(MIN(B78:B89)))*50,0)),REPT("&lt;",ABS(ROUND(B80/MAX(MAX(B78:B89),ABS(MIN(B78:B89)))*50,0)))),"")</f>
        <v>&gt;&gt;&gt;&gt;&gt;&gt;&gt;&gt;&gt;&gt;&gt;</v>
      </c>
    </row>
    <row r="81" spans="1:3" ht="48.75" customHeight="1">
      <c r="A81" s="267">
        <f t="shared" ca="1" si="3"/>
        <v>41091</v>
      </c>
      <c r="B81" s="288">
        <f ca="1">VLOOKUP(Ledgergraph!A76,Master!$C$1:$U$101,MATCH(A81,Master!$C$1:$U$1,0),FALSE)</f>
        <v>17</v>
      </c>
      <c r="C81" s="295" t="str">
        <f ca="1">IFERROR(IF(ROUND(B81/MAX(MAX(B78:B89),ABS(MIN(B78:B89)))*50,0)&gt;0,REPT("&gt;",ROUND(B81/MAX(MAX(B78:B89),ABS(MIN(B78:B89)))*50,0)),REPT("&lt;",ABS(ROUND(B81/MAX(MAX(B78:B89),ABS(MIN(B78:B89)))*50,0)))),"")</f>
        <v>&gt;&gt;&gt;&gt;&gt;&gt;&gt;&gt;&gt;&gt;&gt;&gt;&gt;&gt;&gt;&gt;&gt;&gt;&gt;&gt;&gt;&gt;&gt;&gt;</v>
      </c>
    </row>
    <row r="82" spans="1:3" ht="48.75" customHeight="1">
      <c r="A82" s="267">
        <f t="shared" ca="1" si="3"/>
        <v>41122</v>
      </c>
      <c r="B82" s="288">
        <f ca="1">VLOOKUP(Ledgergraph!A76,Master!$C$1:$U$101,MATCH(A82,Master!$C$1:$U$1,0),FALSE)</f>
        <v>19</v>
      </c>
      <c r="C82" s="295" t="str">
        <f ca="1">IFERROR(IF(ROUND(B82/MAX(MAX(B78:B89),ABS(MIN(B78:B89)))*50,0)&gt;0,REPT("&gt;",ROUND(B82/MAX(MAX(B78:B89),ABS(MIN(B78:B89)))*50,0)),REPT("&lt;",ABS(ROUND(B82/MAX(MAX(B78:B89),ABS(MIN(B78:B89)))*50,0)))),"")</f>
        <v>&gt;&gt;&gt;&gt;&gt;&gt;&gt;&gt;&gt;&gt;&gt;&gt;&gt;&gt;&gt;&gt;&gt;&gt;&gt;&gt;&gt;&gt;&gt;&gt;&gt;&gt;</v>
      </c>
    </row>
    <row r="83" spans="1:3" ht="48.75" customHeight="1">
      <c r="A83" s="267">
        <f t="shared" ca="1" si="3"/>
        <v>41153</v>
      </c>
      <c r="B83" s="288">
        <f ca="1">VLOOKUP(Ledgergraph!A76,Master!$C$1:$U$101,MATCH(A83,Master!$C$1:$U$1,0),FALSE)</f>
        <v>19</v>
      </c>
      <c r="C83" s="295" t="str">
        <f ca="1">IFERROR(IF(ROUND(B83/MAX(MAX(B78:B89),ABS(MIN(B78:B89)))*50,0)&gt;0,REPT("&gt;",ROUND(B83/MAX(MAX(B78:B89),ABS(MIN(B78:B89)))*50,0)),REPT("&lt;",ABS(ROUND(B83/MAX(MAX(B78:B89),ABS(MIN(B78:B89)))*50,0)))),"")</f>
        <v>&gt;&gt;&gt;&gt;&gt;&gt;&gt;&gt;&gt;&gt;&gt;&gt;&gt;&gt;&gt;&gt;&gt;&gt;&gt;&gt;&gt;&gt;&gt;&gt;&gt;&gt;</v>
      </c>
    </row>
    <row r="84" spans="1:3" ht="48.75" customHeight="1">
      <c r="A84" s="267">
        <f t="shared" ca="1" si="3"/>
        <v>41183</v>
      </c>
      <c r="B84" s="288">
        <f ca="1">VLOOKUP(Ledgergraph!A76,Master!$C$1:$U$101,MATCH(A84,Master!$C$1:$U$1,0),FALSE)</f>
        <v>19</v>
      </c>
      <c r="C84" s="295" t="str">
        <f ca="1">IFERROR(IF(ROUND(B84/MAX(MAX(B78:B89),ABS(MIN(B78:B89)))*50,0)&gt;0,REPT("&gt;",ROUND(B84/MAX(MAX(B78:B89),ABS(MIN(B78:B89)))*50,0)),REPT("&lt;",ABS(ROUND(B84/MAX(MAX(B78:B89),ABS(MIN(B78:B89)))*50,0)))),"")</f>
        <v>&gt;&gt;&gt;&gt;&gt;&gt;&gt;&gt;&gt;&gt;&gt;&gt;&gt;&gt;&gt;&gt;&gt;&gt;&gt;&gt;&gt;&gt;&gt;&gt;&gt;&gt;</v>
      </c>
    </row>
    <row r="85" spans="1:3" ht="48.75" customHeight="1">
      <c r="A85" s="267">
        <f t="shared" ca="1" si="3"/>
        <v>41214</v>
      </c>
      <c r="B85" s="288">
        <f ca="1">VLOOKUP(Ledgergraph!A76,Master!$C$1:$U$101,MATCH(A85,Master!$C$1:$U$1,0),FALSE)</f>
        <v>26</v>
      </c>
      <c r="C85" s="295" t="str">
        <f ca="1">IFERROR(IF(ROUND(B85/MAX(MAX(B78:B89),ABS(MIN(B78:B89)))*50,0)&gt;0,REPT("&gt;",ROUND(B85/MAX(MAX(B78:B89),ABS(MIN(B78:B89)))*50,0)),REPT("&lt;",ABS(ROUND(B85/MAX(MAX(B78:B89),ABS(MIN(B78:B89)))*50,0)))),"")</f>
        <v>&gt;&gt;&gt;&gt;&gt;&gt;&gt;&gt;&gt;&gt;&gt;&gt;&gt;&gt;&gt;&gt;&gt;&gt;&gt;&gt;&gt;&gt;&gt;&gt;&gt;&gt;&gt;&gt;&gt;&gt;&gt;&gt;&gt;&gt;&gt;&gt;</v>
      </c>
    </row>
    <row r="86" spans="1:3" ht="48.75" customHeight="1">
      <c r="A86" s="267">
        <f t="shared" ca="1" si="3"/>
        <v>41244</v>
      </c>
      <c r="B86" s="288">
        <f ca="1">VLOOKUP(Ledgergraph!A76,Master!$C$1:$U$101,MATCH(A86,Master!$C$1:$U$1,0),FALSE)</f>
        <v>36</v>
      </c>
      <c r="C86" s="295" t="str">
        <f ca="1">IFERROR(IF(ROUND(B86/MAX(MAX(B78:B89),ABS(MIN(B78:B89)))*50,0)&gt;0,REPT("&gt;",ROUND(B86/MAX(MAX(B78:B89),ABS(MIN(B78:B89)))*50,0)),REPT("&lt;",ABS(ROUND(B86/MAX(MAX(B78:B89),ABS(MIN(B78:B89)))*50,0)))),"")</f>
        <v>&gt;&gt;&gt;&gt;&gt;&gt;&gt;&gt;&gt;&gt;&gt;&gt;&gt;&gt;&gt;&gt;&gt;&gt;&gt;&gt;&gt;&gt;&gt;&gt;&gt;&gt;&gt;&gt;&gt;&gt;&gt;&gt;&gt;&gt;&gt;&gt;&gt;&gt;&gt;&gt;&gt;&gt;&gt;&gt;&gt;&gt;&gt;&gt;&gt;&gt;</v>
      </c>
    </row>
    <row r="87" spans="1:3" ht="48.75" customHeight="1">
      <c r="A87" s="267">
        <f t="shared" ca="1" si="3"/>
        <v>41275</v>
      </c>
      <c r="B87" s="288">
        <f ca="1">VLOOKUP(Ledgergraph!A76,Master!$C$1:$U$101,MATCH(A87,Master!$C$1:$U$1,0),FALSE)</f>
        <v>36</v>
      </c>
      <c r="C87" s="295" t="str">
        <f ca="1">IFERROR(IF(ROUND(B87/MAX(MAX(B78:B89),ABS(MIN(B78:B89)))*50,0)&gt;0,REPT("&gt;",ROUND(B87/MAX(MAX(B78:B89),ABS(MIN(B78:B89)))*50,0)),REPT("&lt;",ABS(ROUND(B87/MAX(MAX(B78:B89),ABS(MIN(B78:B89)))*50,0)))),"")</f>
        <v>&gt;&gt;&gt;&gt;&gt;&gt;&gt;&gt;&gt;&gt;&gt;&gt;&gt;&gt;&gt;&gt;&gt;&gt;&gt;&gt;&gt;&gt;&gt;&gt;&gt;&gt;&gt;&gt;&gt;&gt;&gt;&gt;&gt;&gt;&gt;&gt;&gt;&gt;&gt;&gt;&gt;&gt;&gt;&gt;&gt;&gt;&gt;&gt;&gt;&gt;</v>
      </c>
    </row>
    <row r="88" spans="1:3" ht="48.75" customHeight="1">
      <c r="A88" s="267">
        <f t="shared" ca="1" si="3"/>
        <v>41306</v>
      </c>
      <c r="B88" s="288">
        <f ca="1">VLOOKUP(Ledgergraph!A76,Master!$C$1:$U$101,MATCH(A88,Master!$C$1:$U$1,0),FALSE)</f>
        <v>36</v>
      </c>
      <c r="C88" s="295" t="str">
        <f ca="1">IFERROR(IF(ROUND(B88/MAX(MAX(B78:B89),ABS(MIN(B78:B89)))*50,0)&gt;0,REPT("&gt;",ROUND(B88/MAX(MAX(B78:B89),ABS(MIN(B78:B89)))*50,0)),REPT("&lt;",ABS(ROUND(B88/MAX(MAX(B78:B89),ABS(MIN(B78:B89)))*50,0)))),"")</f>
        <v>&gt;&gt;&gt;&gt;&gt;&gt;&gt;&gt;&gt;&gt;&gt;&gt;&gt;&gt;&gt;&gt;&gt;&gt;&gt;&gt;&gt;&gt;&gt;&gt;&gt;&gt;&gt;&gt;&gt;&gt;&gt;&gt;&gt;&gt;&gt;&gt;&gt;&gt;&gt;&gt;&gt;&gt;&gt;&gt;&gt;&gt;&gt;&gt;&gt;&gt;</v>
      </c>
    </row>
    <row r="89" spans="1:3" ht="48.75" customHeight="1">
      <c r="A89" s="267">
        <f t="shared" ca="1" si="3"/>
        <v>41334</v>
      </c>
      <c r="B89" s="288">
        <f ca="1">VLOOKUP(Ledgergraph!A76,Master!$C$1:$U$101,MATCH(A89,Master!$C$1:$U$1,0),FALSE)</f>
        <v>36</v>
      </c>
      <c r="C89" s="295" t="str">
        <f ca="1">IFERROR(IF(ROUND(B89/MAX(MAX(B78:B89),ABS(MIN(B78:B89)))*50,0)&gt;0,REPT("&gt;",ROUND(B89/MAX(MAX(B78:B89),ABS(MIN(B78:B89)))*50,0)),REPT("&lt;",ABS(ROUND(B89/MAX(MAX(B78:B89),ABS(MIN(B78:B89)))*50,0)))),"")</f>
        <v>&gt;&gt;&gt;&gt;&gt;&gt;&gt;&gt;&gt;&gt;&gt;&gt;&gt;&gt;&gt;&gt;&gt;&gt;&gt;&gt;&gt;&gt;&gt;&gt;&gt;&gt;&gt;&gt;&gt;&gt;&gt;&gt;&gt;&gt;&gt;&gt;&gt;&gt;&gt;&gt;&gt;&gt;&gt;&gt;&gt;&gt;&gt;&gt;&gt;&gt;</v>
      </c>
    </row>
    <row r="90" spans="1:3" ht="48.75" customHeight="1">
      <c r="A90" s="262"/>
      <c r="B90" s="81"/>
      <c r="C90" s="294"/>
    </row>
    <row r="91" spans="1:3" ht="48.75" customHeight="1">
      <c r="A91" s="264">
        <f>A76+1</f>
        <v>8</v>
      </c>
      <c r="B91" s="81"/>
      <c r="C91" s="294"/>
    </row>
    <row r="92" spans="1:3" ht="48.75" customHeight="1">
      <c r="A92" s="81" t="str">
        <f>VLOOKUP(Ledgergraph!A91,Master!$C$1:$U$101,3,FALSE)</f>
        <v>Suppliers 2</v>
      </c>
      <c r="B92" s="81"/>
      <c r="C92" s="294"/>
    </row>
    <row r="93" spans="1:3" ht="48.75" customHeight="1">
      <c r="A93" s="267">
        <f ca="1">A78</f>
        <v>41000</v>
      </c>
      <c r="B93" s="288">
        <f ca="1">VLOOKUP(Ledgergraph!A91,Master!$C$1:$U$101,MATCH(A93,Master!$C$1:$U$1,0),FALSE)</f>
        <v>0</v>
      </c>
      <c r="C93" s="295" t="str">
        <f ca="1">IFERROR(IF(ROUND(B93/MAX(MAX(B93:B104),ABS(MIN(B93:B104)))*50,0)&gt;0,REPT("&gt;",ROUND(B93/MAX(MAX(B93:B104),ABS(MIN(B93:B104)))*50,0)),REPT("&lt;",ABS(ROUND(B93/MAX(MAX(B93:B104),ABS(MIN(B93:B104)))*50,0)))),"")</f>
        <v/>
      </c>
    </row>
    <row r="94" spans="1:3" ht="48.75" customHeight="1">
      <c r="A94" s="267">
        <f t="shared" ca="1" si="3"/>
        <v>41030</v>
      </c>
      <c r="B94" s="288">
        <f ca="1">VLOOKUP(Ledgergraph!A91,Master!$C$1:$U$101,MATCH(A94,Master!$C$1:$U$1,0),FALSE)</f>
        <v>-3</v>
      </c>
      <c r="C94" s="295" t="str">
        <f ca="1">IFERROR(IF(ROUND(B94/MAX(MAX(B93:B104),ABS(MIN(B93:B104)))*50,0)&gt;0,REPT("&gt;",ROUND(B94/MAX(MAX(B93:B104),ABS(MIN(B93:B104)))*50,0)),REPT("&lt;",ABS(ROUND(B94/MAX(MAX(B93:B104),ABS(MIN(B93:B104)))*50,0)))),"")</f>
        <v>&lt;&lt;&lt;&lt;</v>
      </c>
    </row>
    <row r="95" spans="1:3" ht="48.75" customHeight="1">
      <c r="A95" s="267">
        <f t="shared" ca="1" si="3"/>
        <v>41061</v>
      </c>
      <c r="B95" s="288">
        <f ca="1">VLOOKUP(Ledgergraph!A91,Master!$C$1:$U$101,MATCH(A95,Master!$C$1:$U$1,0),FALSE)</f>
        <v>-3</v>
      </c>
      <c r="C95" s="295" t="str">
        <f ca="1">IFERROR(IF(ROUND(B95/MAX(MAX(B93:B104),ABS(MIN(B93:B104)))*50,0)&gt;0,REPT("&gt;",ROUND(B95/MAX(MAX(B93:B104),ABS(MIN(B93:B104)))*50,0)),REPT("&lt;",ABS(ROUND(B95/MAX(MAX(B93:B104),ABS(MIN(B93:B104)))*50,0)))),"")</f>
        <v>&lt;&lt;&lt;&lt;</v>
      </c>
    </row>
    <row r="96" spans="1:3" ht="48.75" customHeight="1">
      <c r="A96" s="267">
        <f t="shared" ca="1" si="3"/>
        <v>41091</v>
      </c>
      <c r="B96" s="288">
        <f ca="1">VLOOKUP(Ledgergraph!A91,Master!$C$1:$U$101,MATCH(A96,Master!$C$1:$U$1,0),FALSE)</f>
        <v>-1</v>
      </c>
      <c r="C96" s="295" t="str">
        <f ca="1">IFERROR(IF(ROUND(B96/MAX(MAX(B93:B104),ABS(MIN(B93:B104)))*50,0)&gt;0,REPT("&gt;",ROUND(B96/MAX(MAX(B93:B104),ABS(MIN(B93:B104)))*50,0)),REPT("&lt;",ABS(ROUND(B96/MAX(MAX(B93:B104),ABS(MIN(B93:B104)))*50,0)))),"")</f>
        <v>&lt;</v>
      </c>
    </row>
    <row r="97" spans="1:3" ht="48.75" customHeight="1">
      <c r="A97" s="267">
        <f t="shared" ca="1" si="3"/>
        <v>41122</v>
      </c>
      <c r="B97" s="288">
        <f ca="1">VLOOKUP(Ledgergraph!A91,Master!$C$1:$U$101,MATCH(A97,Master!$C$1:$U$1,0),FALSE)</f>
        <v>-1</v>
      </c>
      <c r="C97" s="295" t="str">
        <f ca="1">IFERROR(IF(ROUND(B97/MAX(MAX(B93:B104),ABS(MIN(B93:B104)))*50,0)&gt;0,REPT("&gt;",ROUND(B97/MAX(MAX(B93:B104),ABS(MIN(B93:B104)))*50,0)),REPT("&lt;",ABS(ROUND(B97/MAX(MAX(B93:B104),ABS(MIN(B93:B104)))*50,0)))),"")</f>
        <v>&lt;</v>
      </c>
    </row>
    <row r="98" spans="1:3" ht="48.75" customHeight="1">
      <c r="A98" s="267">
        <f t="shared" ca="1" si="3"/>
        <v>41153</v>
      </c>
      <c r="B98" s="288">
        <f ca="1">VLOOKUP(Ledgergraph!A91,Master!$C$1:$U$101,MATCH(A98,Master!$C$1:$U$1,0),FALSE)</f>
        <v>9</v>
      </c>
      <c r="C98" s="295" t="str">
        <f ca="1">IFERROR(IF(ROUND(B98/MAX(MAX(B93:B104),ABS(MIN(B93:B104)))*50,0)&gt;0,REPT("&gt;",ROUND(B98/MAX(MAX(B93:B104),ABS(MIN(B93:B104)))*50,0)),REPT("&lt;",ABS(ROUND(B98/MAX(MAX(B93:B104),ABS(MIN(B93:B104)))*50,0)))),"")</f>
        <v>&gt;&gt;&gt;&gt;&gt;&gt;&gt;&gt;&gt;&gt;&gt;</v>
      </c>
    </row>
    <row r="99" spans="1:3" ht="48.75" customHeight="1">
      <c r="A99" s="267">
        <f t="shared" ca="1" si="3"/>
        <v>41183</v>
      </c>
      <c r="B99" s="288">
        <f ca="1">VLOOKUP(Ledgergraph!A91,Master!$C$1:$U$101,MATCH(A99,Master!$C$1:$U$1,0),FALSE)</f>
        <v>28</v>
      </c>
      <c r="C99" s="295" t="str">
        <f ca="1">IFERROR(IF(ROUND(B99/MAX(MAX(B93:B104),ABS(MIN(B93:B104)))*50,0)&gt;0,REPT("&gt;",ROUND(B99/MAX(MAX(B93:B104),ABS(MIN(B93:B104)))*50,0)),REPT("&lt;",ABS(ROUND(B99/MAX(MAX(B93:B104),ABS(MIN(B93:B104)))*50,0)))),"")</f>
        <v>&gt;&gt;&gt;&gt;&gt;&gt;&gt;&gt;&gt;&gt;&gt;&gt;&gt;&gt;&gt;&gt;&gt;&gt;&gt;&gt;&gt;&gt;&gt;&gt;&gt;&gt;&gt;&gt;&gt;&gt;&gt;&gt;&gt;</v>
      </c>
    </row>
    <row r="100" spans="1:3" ht="48.75" customHeight="1">
      <c r="A100" s="267">
        <f t="shared" ca="1" si="3"/>
        <v>41214</v>
      </c>
      <c r="B100" s="288">
        <f ca="1">VLOOKUP(Ledgergraph!A91,Master!$C$1:$U$101,MATCH(A100,Master!$C$1:$U$1,0),FALSE)</f>
        <v>35</v>
      </c>
      <c r="C100" s="295" t="str">
        <f ca="1">IFERROR(IF(ROUND(B100/MAX(MAX(B93:B104),ABS(MIN(B93:B104)))*50,0)&gt;0,REPT("&gt;",ROUND(B100/MAX(MAX(B93:B104),ABS(MIN(B93:B104)))*50,0)),REPT("&lt;",ABS(ROUND(B100/MAX(MAX(B93:B104),ABS(MIN(B93:B104)))*50,0)))),"")</f>
        <v>&gt;&gt;&gt;&gt;&gt;&gt;&gt;&gt;&gt;&gt;&gt;&gt;&gt;&gt;&gt;&gt;&gt;&gt;&gt;&gt;&gt;&gt;&gt;&gt;&gt;&gt;&gt;&gt;&gt;&gt;&gt;&gt;&gt;&gt;&gt;&gt;&gt;&gt;&gt;&gt;&gt;&gt;</v>
      </c>
    </row>
    <row r="101" spans="1:3" ht="48.75" customHeight="1">
      <c r="A101" s="267">
        <f t="shared" ca="1" si="3"/>
        <v>41244</v>
      </c>
      <c r="B101" s="288">
        <f ca="1">VLOOKUP(Ledgergraph!A91,Master!$C$1:$U$101,MATCH(A101,Master!$C$1:$U$1,0),FALSE)</f>
        <v>42</v>
      </c>
      <c r="C101" s="295" t="str">
        <f ca="1">IFERROR(IF(ROUND(B101/MAX(MAX(B93:B104),ABS(MIN(B93:B104)))*50,0)&gt;0,REPT("&gt;",ROUND(B101/MAX(MAX(B93:B104),ABS(MIN(B93:B104)))*50,0)),REPT("&lt;",ABS(ROUND(B101/MAX(MAX(B93:B104),ABS(MIN(B93:B104)))*50,0)))),"")</f>
        <v>&gt;&gt;&gt;&gt;&gt;&gt;&gt;&gt;&gt;&gt;&gt;&gt;&gt;&gt;&gt;&gt;&gt;&gt;&gt;&gt;&gt;&gt;&gt;&gt;&gt;&gt;&gt;&gt;&gt;&gt;&gt;&gt;&gt;&gt;&gt;&gt;&gt;&gt;&gt;&gt;&gt;&gt;&gt;&gt;&gt;&gt;&gt;&gt;&gt;&gt;</v>
      </c>
    </row>
    <row r="102" spans="1:3" ht="48.75" customHeight="1">
      <c r="A102" s="267">
        <f t="shared" ca="1" si="3"/>
        <v>41275</v>
      </c>
      <c r="B102" s="288">
        <f ca="1">VLOOKUP(Ledgergraph!A91,Master!$C$1:$U$101,MATCH(A102,Master!$C$1:$U$1,0),FALSE)</f>
        <v>42</v>
      </c>
      <c r="C102" s="295" t="str">
        <f ca="1">IFERROR(IF(ROUND(B102/MAX(MAX(B93:B104),ABS(MIN(B93:B104)))*50,0)&gt;0,REPT("&gt;",ROUND(B102/MAX(MAX(B93:B104),ABS(MIN(B93:B104)))*50,0)),REPT("&lt;",ABS(ROUND(B102/MAX(MAX(B93:B104),ABS(MIN(B93:B104)))*50,0)))),"")</f>
        <v>&gt;&gt;&gt;&gt;&gt;&gt;&gt;&gt;&gt;&gt;&gt;&gt;&gt;&gt;&gt;&gt;&gt;&gt;&gt;&gt;&gt;&gt;&gt;&gt;&gt;&gt;&gt;&gt;&gt;&gt;&gt;&gt;&gt;&gt;&gt;&gt;&gt;&gt;&gt;&gt;&gt;&gt;&gt;&gt;&gt;&gt;&gt;&gt;&gt;&gt;</v>
      </c>
    </row>
    <row r="103" spans="1:3" ht="48.75" customHeight="1">
      <c r="A103" s="267">
        <f t="shared" ca="1" si="3"/>
        <v>41306</v>
      </c>
      <c r="B103" s="288">
        <f ca="1">VLOOKUP(Ledgergraph!A91,Master!$C$1:$U$101,MATCH(A103,Master!$C$1:$U$1,0),FALSE)</f>
        <v>42</v>
      </c>
      <c r="C103" s="295" t="str">
        <f ca="1">IFERROR(IF(ROUND(B103/MAX(MAX(B93:B104),ABS(MIN(B93:B104)))*50,0)&gt;0,REPT("&gt;",ROUND(B103/MAX(MAX(B93:B104),ABS(MIN(B93:B104)))*50,0)),REPT("&lt;",ABS(ROUND(B103/MAX(MAX(B93:B104),ABS(MIN(B93:B104)))*50,0)))),"")</f>
        <v>&gt;&gt;&gt;&gt;&gt;&gt;&gt;&gt;&gt;&gt;&gt;&gt;&gt;&gt;&gt;&gt;&gt;&gt;&gt;&gt;&gt;&gt;&gt;&gt;&gt;&gt;&gt;&gt;&gt;&gt;&gt;&gt;&gt;&gt;&gt;&gt;&gt;&gt;&gt;&gt;&gt;&gt;&gt;&gt;&gt;&gt;&gt;&gt;&gt;&gt;</v>
      </c>
    </row>
    <row r="104" spans="1:3" ht="48.75" customHeight="1">
      <c r="A104" s="267">
        <f t="shared" ca="1" si="3"/>
        <v>41334</v>
      </c>
      <c r="B104" s="288">
        <f ca="1">VLOOKUP(Ledgergraph!A91,Master!$C$1:$U$101,MATCH(A104,Master!$C$1:$U$1,0),FALSE)</f>
        <v>42</v>
      </c>
      <c r="C104" s="295" t="str">
        <f ca="1">IFERROR(IF(ROUND(B104/MAX(MAX(B93:B104),ABS(MIN(B93:B104)))*50,0)&gt;0,REPT("&gt;",ROUND(B104/MAX(MAX(B93:B104),ABS(MIN(B93:B104)))*50,0)),REPT("&lt;",ABS(ROUND(B104/MAX(MAX(B93:B104),ABS(MIN(B93:B104)))*50,0)))),"")</f>
        <v>&gt;&gt;&gt;&gt;&gt;&gt;&gt;&gt;&gt;&gt;&gt;&gt;&gt;&gt;&gt;&gt;&gt;&gt;&gt;&gt;&gt;&gt;&gt;&gt;&gt;&gt;&gt;&gt;&gt;&gt;&gt;&gt;&gt;&gt;&gt;&gt;&gt;&gt;&gt;&gt;&gt;&gt;&gt;&gt;&gt;&gt;&gt;&gt;&gt;&gt;</v>
      </c>
    </row>
    <row r="105" spans="1:3" ht="48.75" customHeight="1">
      <c r="A105" s="81"/>
      <c r="B105" s="81"/>
      <c r="C105" s="294"/>
    </row>
    <row r="106" spans="1:3" ht="48.75" customHeight="1">
      <c r="A106" s="264">
        <f>A91+1</f>
        <v>9</v>
      </c>
      <c r="B106" s="81"/>
      <c r="C106" s="294"/>
    </row>
    <row r="107" spans="1:3" ht="48.75" customHeight="1">
      <c r="A107" s="81" t="str">
        <f>VLOOKUP(Ledgergraph!A106,Master!$C$1:$U$101,3,FALSE)</f>
        <v>Suppliers 3</v>
      </c>
      <c r="B107" s="81"/>
      <c r="C107" s="294"/>
    </row>
    <row r="108" spans="1:3" ht="48.75" customHeight="1">
      <c r="A108" s="267">
        <f ca="1">A93</f>
        <v>41000</v>
      </c>
      <c r="B108" s="288">
        <f ca="1">VLOOKUP(Ledgergraph!A106,Master!$C$1:$U$101,MATCH(A108,Master!$C$1:$U$1,0),FALSE)</f>
        <v>-8</v>
      </c>
      <c r="C108" s="295" t="str">
        <f ca="1">IFERROR(IF(ROUND(B108/MAX(MAX(B108:B119),ABS(MIN(B108:B119)))*50,0)&gt;0,REPT("&gt;",ROUND(B108/MAX(MAX(B108:B119),ABS(MIN(B108:B119)))*50,0)),REPT("&lt;",ABS(ROUND(B108/MAX(MAX(B108:B119),ABS(MIN(B108:B119)))*50,0)))),"")</f>
        <v>&lt;&lt;&lt;&lt;&lt;&lt;&lt;&lt;&lt;&lt;&lt;&lt;&lt;&lt;&lt;&lt;&lt;&lt;&lt;&lt;&lt;&lt;</v>
      </c>
    </row>
    <row r="109" spans="1:3" ht="48.75" customHeight="1">
      <c r="A109" s="267">
        <f t="shared" ref="A109:A119" ca="1" si="4">A94</f>
        <v>41030</v>
      </c>
      <c r="B109" s="288">
        <f ca="1">VLOOKUP(Ledgergraph!A106,Master!$C$1:$U$101,MATCH(A109,Master!$C$1:$U$1,0),FALSE)</f>
        <v>2</v>
      </c>
      <c r="C109" s="295" t="str">
        <f ca="1">IFERROR(IF(ROUND(B109/MAX(MAX(B108:B119),ABS(MIN(B108:B119)))*50,0)&gt;0,REPT("&gt;",ROUND(B109/MAX(MAX(B108:B119),ABS(MIN(B108:B119)))*50,0)),REPT("&lt;",ABS(ROUND(B109/MAX(MAX(B108:B119),ABS(MIN(B108:B119)))*50,0)))),"")</f>
        <v>&gt;&gt;&gt;&gt;&gt;&gt;</v>
      </c>
    </row>
    <row r="110" spans="1:3" ht="48.75" customHeight="1">
      <c r="A110" s="267">
        <f t="shared" ca="1" si="4"/>
        <v>41061</v>
      </c>
      <c r="B110" s="288">
        <f ca="1">VLOOKUP(Ledgergraph!A106,Master!$C$1:$U$101,MATCH(A110,Master!$C$1:$U$1,0),FALSE)</f>
        <v>4</v>
      </c>
      <c r="C110" s="295" t="str">
        <f ca="1">IFERROR(IF(ROUND(B110/MAX(MAX(B108:B119),ABS(MIN(B108:B119)))*50,0)&gt;0,REPT("&gt;",ROUND(B110/MAX(MAX(B108:B119),ABS(MIN(B108:B119)))*50,0)),REPT("&lt;",ABS(ROUND(B110/MAX(MAX(B108:B119),ABS(MIN(B108:B119)))*50,0)))),"")</f>
        <v>&gt;&gt;&gt;&gt;&gt;&gt;&gt;&gt;&gt;&gt;&gt;</v>
      </c>
    </row>
    <row r="111" spans="1:3" ht="48.75" customHeight="1">
      <c r="A111" s="267">
        <f t="shared" ca="1" si="4"/>
        <v>41091</v>
      </c>
      <c r="B111" s="288">
        <f ca="1">VLOOKUP(Ledgergraph!A106,Master!$C$1:$U$101,MATCH(A111,Master!$C$1:$U$1,0),FALSE)</f>
        <v>-1</v>
      </c>
      <c r="C111" s="295" t="str">
        <f ca="1">IFERROR(IF(ROUND(B111/MAX(MAX(B108:B119),ABS(MIN(B108:B119)))*50,0)&gt;0,REPT("&gt;",ROUND(B111/MAX(MAX(B108:B119),ABS(MIN(B108:B119)))*50,0)),REPT("&lt;",ABS(ROUND(B111/MAX(MAX(B108:B119),ABS(MIN(B108:B119)))*50,0)))),"")</f>
        <v>&lt;&lt;&lt;</v>
      </c>
    </row>
    <row r="112" spans="1:3" ht="48.75" customHeight="1">
      <c r="A112" s="267">
        <f t="shared" ca="1" si="4"/>
        <v>41122</v>
      </c>
      <c r="B112" s="288">
        <f ca="1">VLOOKUP(Ledgergraph!A106,Master!$C$1:$U$101,MATCH(A112,Master!$C$1:$U$1,0),FALSE)</f>
        <v>-8</v>
      </c>
      <c r="C112" s="295" t="str">
        <f ca="1">IFERROR(IF(ROUND(B112/MAX(MAX(B108:B119),ABS(MIN(B108:B119)))*50,0)&gt;0,REPT("&gt;",ROUND(B112/MAX(MAX(B108:B119),ABS(MIN(B108:B119)))*50,0)),REPT("&lt;",ABS(ROUND(B112/MAX(MAX(B108:B119),ABS(MIN(B108:B119)))*50,0)))),"")</f>
        <v>&lt;&lt;&lt;&lt;&lt;&lt;&lt;&lt;&lt;&lt;&lt;&lt;&lt;&lt;&lt;&lt;&lt;&lt;&lt;&lt;&lt;&lt;</v>
      </c>
    </row>
    <row r="113" spans="1:3" ht="48.75" customHeight="1">
      <c r="A113" s="267">
        <f t="shared" ca="1" si="4"/>
        <v>41153</v>
      </c>
      <c r="B113" s="288">
        <f ca="1">VLOOKUP(Ledgergraph!A106,Master!$C$1:$U$101,MATCH(A113,Master!$C$1:$U$1,0),FALSE)</f>
        <v>1</v>
      </c>
      <c r="C113" s="295" t="str">
        <f ca="1">IFERROR(IF(ROUND(B113/MAX(MAX(B108:B119),ABS(MIN(B108:B119)))*50,0)&gt;0,REPT("&gt;",ROUND(B113/MAX(MAX(B108:B119),ABS(MIN(B108:B119)))*50,0)),REPT("&lt;",ABS(ROUND(B113/MAX(MAX(B108:B119),ABS(MIN(B108:B119)))*50,0)))),"")</f>
        <v>&gt;&gt;&gt;</v>
      </c>
    </row>
    <row r="114" spans="1:3" ht="48.75" customHeight="1">
      <c r="A114" s="267">
        <f t="shared" ca="1" si="4"/>
        <v>41183</v>
      </c>
      <c r="B114" s="288">
        <f ca="1">VLOOKUP(Ledgergraph!A106,Master!$C$1:$U$101,MATCH(A114,Master!$C$1:$U$1,0),FALSE)</f>
        <v>11</v>
      </c>
      <c r="C114" s="295" t="str">
        <f ca="1">IFERROR(IF(ROUND(B114/MAX(MAX(B108:B119),ABS(MIN(B108:B119)))*50,0)&gt;0,REPT("&gt;",ROUND(B114/MAX(MAX(B108:B119),ABS(MIN(B108:B119)))*50,0)),REPT("&lt;",ABS(ROUND(B114/MAX(MAX(B108:B119),ABS(MIN(B108:B119)))*50,0)))),"")</f>
        <v>&gt;&gt;&gt;&gt;&gt;&gt;&gt;&gt;&gt;&gt;&gt;&gt;&gt;&gt;&gt;&gt;&gt;&gt;&gt;&gt;&gt;&gt;&gt;&gt;&gt;&gt;&gt;&gt;&gt;&gt;&gt;</v>
      </c>
    </row>
    <row r="115" spans="1:3" ht="48.75" customHeight="1">
      <c r="A115" s="267">
        <f t="shared" ca="1" si="4"/>
        <v>41214</v>
      </c>
      <c r="B115" s="288">
        <f ca="1">VLOOKUP(Ledgergraph!A106,Master!$C$1:$U$101,MATCH(A115,Master!$C$1:$U$1,0),FALSE)</f>
        <v>8</v>
      </c>
      <c r="C115" s="295" t="str">
        <f ca="1">IFERROR(IF(ROUND(B115/MAX(MAX(B108:B119),ABS(MIN(B108:B119)))*50,0)&gt;0,REPT("&gt;",ROUND(B115/MAX(MAX(B108:B119),ABS(MIN(B108:B119)))*50,0)),REPT("&lt;",ABS(ROUND(B115/MAX(MAX(B108:B119),ABS(MIN(B108:B119)))*50,0)))),"")</f>
        <v>&gt;&gt;&gt;&gt;&gt;&gt;&gt;&gt;&gt;&gt;&gt;&gt;&gt;&gt;&gt;&gt;&gt;&gt;&gt;&gt;&gt;&gt;</v>
      </c>
    </row>
    <row r="116" spans="1:3" ht="48.75" customHeight="1">
      <c r="A116" s="267">
        <f t="shared" ca="1" si="4"/>
        <v>41244</v>
      </c>
      <c r="B116" s="288">
        <f ca="1">VLOOKUP(Ledgergraph!A106,Master!$C$1:$U$101,MATCH(A116,Master!$C$1:$U$1,0),FALSE)</f>
        <v>18</v>
      </c>
      <c r="C116" s="295" t="str">
        <f ca="1">IFERROR(IF(ROUND(B116/MAX(MAX(B108:B119),ABS(MIN(B108:B119)))*50,0)&gt;0,REPT("&gt;",ROUND(B116/MAX(MAX(B108:B119),ABS(MIN(B108:B119)))*50,0)),REPT("&lt;",ABS(ROUND(B116/MAX(MAX(B108:B119),ABS(MIN(B108:B119)))*50,0)))),"")</f>
        <v>&gt;&gt;&gt;&gt;&gt;&gt;&gt;&gt;&gt;&gt;&gt;&gt;&gt;&gt;&gt;&gt;&gt;&gt;&gt;&gt;&gt;&gt;&gt;&gt;&gt;&gt;&gt;&gt;&gt;&gt;&gt;&gt;&gt;&gt;&gt;&gt;&gt;&gt;&gt;&gt;&gt;&gt;&gt;&gt;&gt;&gt;&gt;&gt;&gt;&gt;</v>
      </c>
    </row>
    <row r="117" spans="1:3" ht="48.75" customHeight="1">
      <c r="A117" s="267">
        <f t="shared" ca="1" si="4"/>
        <v>41275</v>
      </c>
      <c r="B117" s="288">
        <f ca="1">VLOOKUP(Ledgergraph!A106,Master!$C$1:$U$101,MATCH(A117,Master!$C$1:$U$1,0),FALSE)</f>
        <v>18</v>
      </c>
      <c r="C117" s="295" t="str">
        <f ca="1">IFERROR(IF(ROUND(B117/MAX(MAX(B108:B119),ABS(MIN(B108:B119)))*50,0)&gt;0,REPT("&gt;",ROUND(B117/MAX(MAX(B108:B119),ABS(MIN(B108:B119)))*50,0)),REPT("&lt;",ABS(ROUND(B117/MAX(MAX(B108:B119),ABS(MIN(B108:B119)))*50,0)))),"")</f>
        <v>&gt;&gt;&gt;&gt;&gt;&gt;&gt;&gt;&gt;&gt;&gt;&gt;&gt;&gt;&gt;&gt;&gt;&gt;&gt;&gt;&gt;&gt;&gt;&gt;&gt;&gt;&gt;&gt;&gt;&gt;&gt;&gt;&gt;&gt;&gt;&gt;&gt;&gt;&gt;&gt;&gt;&gt;&gt;&gt;&gt;&gt;&gt;&gt;&gt;&gt;</v>
      </c>
    </row>
    <row r="118" spans="1:3" ht="48.75" customHeight="1">
      <c r="A118" s="267">
        <f t="shared" ca="1" si="4"/>
        <v>41306</v>
      </c>
      <c r="B118" s="288">
        <f ca="1">VLOOKUP(Ledgergraph!A106,Master!$C$1:$U$101,MATCH(A118,Master!$C$1:$U$1,0),FALSE)</f>
        <v>18</v>
      </c>
      <c r="C118" s="295" t="str">
        <f ca="1">IFERROR(IF(ROUND(B118/MAX(MAX(B108:B119),ABS(MIN(B108:B119)))*50,0)&gt;0,REPT("&gt;",ROUND(B118/MAX(MAX(B108:B119),ABS(MIN(B108:B119)))*50,0)),REPT("&lt;",ABS(ROUND(B118/MAX(MAX(B108:B119),ABS(MIN(B108:B119)))*50,0)))),"")</f>
        <v>&gt;&gt;&gt;&gt;&gt;&gt;&gt;&gt;&gt;&gt;&gt;&gt;&gt;&gt;&gt;&gt;&gt;&gt;&gt;&gt;&gt;&gt;&gt;&gt;&gt;&gt;&gt;&gt;&gt;&gt;&gt;&gt;&gt;&gt;&gt;&gt;&gt;&gt;&gt;&gt;&gt;&gt;&gt;&gt;&gt;&gt;&gt;&gt;&gt;&gt;</v>
      </c>
    </row>
    <row r="119" spans="1:3" ht="48.75" customHeight="1">
      <c r="A119" s="267">
        <f t="shared" ca="1" si="4"/>
        <v>41334</v>
      </c>
      <c r="B119" s="288">
        <f ca="1">VLOOKUP(Ledgergraph!A106,Master!$C$1:$U$101,MATCH(A119,Master!$C$1:$U$1,0),FALSE)</f>
        <v>18</v>
      </c>
      <c r="C119" s="295" t="str">
        <f ca="1">IFERROR(IF(ROUND(B119/MAX(MAX(B108:B119),ABS(MIN(B108:B119)))*50,0)&gt;0,REPT("&gt;",ROUND(B119/MAX(MAX(B108:B119),ABS(MIN(B108:B119)))*50,0)),REPT("&lt;",ABS(ROUND(B119/MAX(MAX(B108:B119),ABS(MIN(B108:B119)))*50,0)))),"")</f>
        <v>&gt;&gt;&gt;&gt;&gt;&gt;&gt;&gt;&gt;&gt;&gt;&gt;&gt;&gt;&gt;&gt;&gt;&gt;&gt;&gt;&gt;&gt;&gt;&gt;&gt;&gt;&gt;&gt;&gt;&gt;&gt;&gt;&gt;&gt;&gt;&gt;&gt;&gt;&gt;&gt;&gt;&gt;&gt;&gt;&gt;&gt;&gt;&gt;&gt;&gt;</v>
      </c>
    </row>
    <row r="120" spans="1:3" ht="48.75" customHeight="1">
      <c r="A120" s="81"/>
      <c r="B120" s="81"/>
      <c r="C120" s="294"/>
    </row>
    <row r="121" spans="1:3" ht="48.75" customHeight="1">
      <c r="A121" s="264">
        <f>A106+1</f>
        <v>10</v>
      </c>
      <c r="B121" s="81"/>
      <c r="C121" s="294"/>
    </row>
    <row r="122" spans="1:3" ht="48.75" customHeight="1">
      <c r="A122" s="81" t="str">
        <f>VLOOKUP(Ledgergraph!A121,Master!$C$1:$U$101,3,FALSE)</f>
        <v>Suppliers 4</v>
      </c>
      <c r="B122" s="81"/>
      <c r="C122" s="294"/>
    </row>
    <row r="123" spans="1:3" ht="48.75" customHeight="1">
      <c r="A123" s="267">
        <f ca="1">A108</f>
        <v>41000</v>
      </c>
      <c r="B123" s="288">
        <f ca="1">VLOOKUP(Ledgergraph!A121,Master!$C$1:$U$101,MATCH(A123,Master!$C$1:$U$1,0),FALSE)</f>
        <v>2</v>
      </c>
      <c r="C123" s="295" t="str">
        <f ca="1">IFERROR(IF(ROUND(B123/MAX(MAX(B123:B134),ABS(MIN(B123:B134)))*50,0)&gt;0,REPT("&gt;",ROUND(B123/MAX(MAX(B123:B134),ABS(MIN(B123:B134)))*50,0)),REPT("&lt;",ABS(ROUND(B123/MAX(MAX(B123:B134),ABS(MIN(B123:B134)))*50,0)))),"")</f>
        <v>&gt;&gt;&gt;&gt;&gt;&gt;&gt;&gt;&gt;&gt;</v>
      </c>
    </row>
    <row r="124" spans="1:3" ht="48.75" customHeight="1">
      <c r="A124" s="267">
        <f t="shared" ref="A124:A149" ca="1" si="5">A109</f>
        <v>41030</v>
      </c>
      <c r="B124" s="288">
        <f ca="1">VLOOKUP(Ledgergraph!A121,Master!$C$1:$U$101,MATCH(A124,Master!$C$1:$U$1,0),FALSE)</f>
        <v>2</v>
      </c>
      <c r="C124" s="295" t="str">
        <f ca="1">IFERROR(IF(ROUND(B124/MAX(MAX(B123:B134),ABS(MIN(B123:B134)))*50,0)&gt;0,REPT("&gt;",ROUND(B124/MAX(MAX(B123:B134),ABS(MIN(B123:B134)))*50,0)),REPT("&lt;",ABS(ROUND(B124/MAX(MAX(B123:B134),ABS(MIN(B123:B134)))*50,0)))),"")</f>
        <v>&gt;&gt;&gt;&gt;&gt;&gt;&gt;&gt;&gt;&gt;</v>
      </c>
    </row>
    <row r="125" spans="1:3" ht="48.75" customHeight="1">
      <c r="A125" s="267">
        <f t="shared" ca="1" si="5"/>
        <v>41061</v>
      </c>
      <c r="B125" s="288">
        <f ca="1">VLOOKUP(Ledgergraph!A121,Master!$C$1:$U$101,MATCH(A125,Master!$C$1:$U$1,0),FALSE)</f>
        <v>-10</v>
      </c>
      <c r="C125" s="295" t="str">
        <f ca="1">IFERROR(IF(ROUND(B125/MAX(MAX(B123:B134),ABS(MIN(B123:B134)))*50,0)&gt;0,REPT("&gt;",ROUND(B125/MAX(MAX(B123:B134),ABS(MIN(B123:B134)))*50,0)),REPT("&lt;",ABS(ROUND(B125/MAX(MAX(B123:B134),ABS(MIN(B123:B134)))*50,0)))),"")</f>
        <v>&lt;&lt;&lt;&lt;&lt;&lt;&lt;&lt;&lt;&lt;&lt;&lt;&lt;&lt;&lt;&lt;&lt;&lt;&lt;&lt;&lt;&lt;&lt;&lt;&lt;&lt;&lt;&lt;&lt;&lt;&lt;&lt;&lt;&lt;&lt;&lt;&lt;&lt;&lt;&lt;&lt;&lt;&lt;&lt;&lt;&lt;&lt;&lt;&lt;&lt;</v>
      </c>
    </row>
    <row r="126" spans="1:3" ht="48.75" customHeight="1">
      <c r="A126" s="267">
        <f t="shared" ca="1" si="5"/>
        <v>41091</v>
      </c>
      <c r="B126" s="288">
        <f ca="1">VLOOKUP(Ledgergraph!A121,Master!$C$1:$U$101,MATCH(A126,Master!$C$1:$U$1,0),FALSE)</f>
        <v>-10</v>
      </c>
      <c r="C126" s="295" t="str">
        <f ca="1">IFERROR(IF(ROUND(B126/MAX(MAX(B123:B134),ABS(MIN(B123:B134)))*50,0)&gt;0,REPT("&gt;",ROUND(B126/MAX(MAX(B123:B134),ABS(MIN(B123:B134)))*50,0)),REPT("&lt;",ABS(ROUND(B126/MAX(MAX(B123:B134),ABS(MIN(B123:B134)))*50,0)))),"")</f>
        <v>&lt;&lt;&lt;&lt;&lt;&lt;&lt;&lt;&lt;&lt;&lt;&lt;&lt;&lt;&lt;&lt;&lt;&lt;&lt;&lt;&lt;&lt;&lt;&lt;&lt;&lt;&lt;&lt;&lt;&lt;&lt;&lt;&lt;&lt;&lt;&lt;&lt;&lt;&lt;&lt;&lt;&lt;&lt;&lt;&lt;&lt;&lt;&lt;&lt;&lt;</v>
      </c>
    </row>
    <row r="127" spans="1:3" ht="48.75" customHeight="1">
      <c r="A127" s="267">
        <f t="shared" ca="1" si="5"/>
        <v>41122</v>
      </c>
      <c r="B127" s="288">
        <f ca="1">VLOOKUP(Ledgergraph!A121,Master!$C$1:$U$101,MATCH(A127,Master!$C$1:$U$1,0),FALSE)</f>
        <v>-4</v>
      </c>
      <c r="C127" s="295" t="str">
        <f ca="1">IFERROR(IF(ROUND(B127/MAX(MAX(B123:B134),ABS(MIN(B123:B134)))*50,0)&gt;0,REPT("&gt;",ROUND(B127/MAX(MAX(B123:B134),ABS(MIN(B123:B134)))*50,0)),REPT("&lt;",ABS(ROUND(B127/MAX(MAX(B123:B134),ABS(MIN(B123:B134)))*50,0)))),"")</f>
        <v>&lt;&lt;&lt;&lt;&lt;&lt;&lt;&lt;&lt;&lt;&lt;&lt;&lt;&lt;&lt;&lt;&lt;&lt;&lt;&lt;</v>
      </c>
    </row>
    <row r="128" spans="1:3" ht="48.75" customHeight="1">
      <c r="A128" s="267">
        <f t="shared" ca="1" si="5"/>
        <v>41153</v>
      </c>
      <c r="B128" s="288">
        <f ca="1">VLOOKUP(Ledgergraph!A121,Master!$C$1:$U$101,MATCH(A128,Master!$C$1:$U$1,0),FALSE)</f>
        <v>0</v>
      </c>
      <c r="C128" s="295" t="str">
        <f ca="1">IFERROR(IF(ROUND(B128/MAX(MAX(B123:B134),ABS(MIN(B123:B134)))*50,0)&gt;0,REPT("&gt;",ROUND(B128/MAX(MAX(B123:B134),ABS(MIN(B123:B134)))*50,0)),REPT("&lt;",ABS(ROUND(B128/MAX(MAX(B123:B134),ABS(MIN(B123:B134)))*50,0)))),"")</f>
        <v/>
      </c>
    </row>
    <row r="129" spans="1:3" ht="48.75" customHeight="1">
      <c r="A129" s="267">
        <f t="shared" ca="1" si="5"/>
        <v>41183</v>
      </c>
      <c r="B129" s="288">
        <f ca="1">VLOOKUP(Ledgergraph!A121,Master!$C$1:$U$101,MATCH(A129,Master!$C$1:$U$1,0),FALSE)</f>
        <v>-5</v>
      </c>
      <c r="C129" s="295" t="str">
        <f ca="1">IFERROR(IF(ROUND(B129/MAX(MAX(B123:B134),ABS(MIN(B123:B134)))*50,0)&gt;0,REPT("&gt;",ROUND(B129/MAX(MAX(B123:B134),ABS(MIN(B123:B134)))*50,0)),REPT("&lt;",ABS(ROUND(B129/MAX(MAX(B123:B134),ABS(MIN(B123:B134)))*50,0)))),"")</f>
        <v>&lt;&lt;&lt;&lt;&lt;&lt;&lt;&lt;&lt;&lt;&lt;&lt;&lt;&lt;&lt;&lt;&lt;&lt;&lt;&lt;&lt;&lt;&lt;&lt;&lt;</v>
      </c>
    </row>
    <row r="130" spans="1:3" ht="48.75" customHeight="1">
      <c r="A130" s="267">
        <f t="shared" ca="1" si="5"/>
        <v>41214</v>
      </c>
      <c r="B130" s="288">
        <f ca="1">VLOOKUP(Ledgergraph!A121,Master!$C$1:$U$101,MATCH(A130,Master!$C$1:$U$1,0),FALSE)</f>
        <v>1</v>
      </c>
      <c r="C130" s="295" t="str">
        <f ca="1">IFERROR(IF(ROUND(B130/MAX(MAX(B123:B134),ABS(MIN(B123:B134)))*50,0)&gt;0,REPT("&gt;",ROUND(B130/MAX(MAX(B123:B134),ABS(MIN(B123:B134)))*50,0)),REPT("&lt;",ABS(ROUND(B130/MAX(MAX(B123:B134),ABS(MIN(B123:B134)))*50,0)))),"")</f>
        <v>&gt;&gt;&gt;&gt;&gt;</v>
      </c>
    </row>
    <row r="131" spans="1:3" ht="48.75" customHeight="1">
      <c r="A131" s="267">
        <f t="shared" ca="1" si="5"/>
        <v>41244</v>
      </c>
      <c r="B131" s="288">
        <f ca="1">VLOOKUP(Ledgergraph!A121,Master!$C$1:$U$101,MATCH(A131,Master!$C$1:$U$1,0),FALSE)</f>
        <v>1</v>
      </c>
      <c r="C131" s="295" t="str">
        <f ca="1">IFERROR(IF(ROUND(B131/MAX(MAX(B123:B134),ABS(MIN(B123:B134)))*50,0)&gt;0,REPT("&gt;",ROUND(B131/MAX(MAX(B123:B134),ABS(MIN(B123:B134)))*50,0)),REPT("&lt;",ABS(ROUND(B131/MAX(MAX(B123:B134),ABS(MIN(B123:B134)))*50,0)))),"")</f>
        <v>&gt;&gt;&gt;&gt;&gt;</v>
      </c>
    </row>
    <row r="132" spans="1:3" ht="48.75" customHeight="1">
      <c r="A132" s="267">
        <f t="shared" ca="1" si="5"/>
        <v>41275</v>
      </c>
      <c r="B132" s="288">
        <f ca="1">VLOOKUP(Ledgergraph!A121,Master!$C$1:$U$101,MATCH(A132,Master!$C$1:$U$1,0),FALSE)</f>
        <v>1</v>
      </c>
      <c r="C132" s="295" t="str">
        <f ca="1">IFERROR(IF(ROUND(B132/MAX(MAX(B123:B134),ABS(MIN(B123:B134)))*50,0)&gt;0,REPT("&gt;",ROUND(B132/MAX(MAX(B123:B134),ABS(MIN(B123:B134)))*50,0)),REPT("&lt;",ABS(ROUND(B132/MAX(MAX(B123:B134),ABS(MIN(B123:B134)))*50,0)))),"")</f>
        <v>&gt;&gt;&gt;&gt;&gt;</v>
      </c>
    </row>
    <row r="133" spans="1:3" ht="48.75" customHeight="1">
      <c r="A133" s="267">
        <f t="shared" ca="1" si="5"/>
        <v>41306</v>
      </c>
      <c r="B133" s="288">
        <f ca="1">VLOOKUP(Ledgergraph!A121,Master!$C$1:$U$101,MATCH(A133,Master!$C$1:$U$1,0),FALSE)</f>
        <v>1</v>
      </c>
      <c r="C133" s="295" t="str">
        <f ca="1">IFERROR(IF(ROUND(B133/MAX(MAX(B123:B134),ABS(MIN(B123:B134)))*50,0)&gt;0,REPT("&gt;",ROUND(B133/MAX(MAX(B123:B134),ABS(MIN(B123:B134)))*50,0)),REPT("&lt;",ABS(ROUND(B133/MAX(MAX(B123:B134),ABS(MIN(B123:B134)))*50,0)))),"")</f>
        <v>&gt;&gt;&gt;&gt;&gt;</v>
      </c>
    </row>
    <row r="134" spans="1:3" ht="48.75" customHeight="1">
      <c r="A134" s="267">
        <f t="shared" ca="1" si="5"/>
        <v>41334</v>
      </c>
      <c r="B134" s="288">
        <f ca="1">VLOOKUP(Ledgergraph!A121,Master!$C$1:$U$101,MATCH(A134,Master!$C$1:$U$1,0),FALSE)</f>
        <v>1</v>
      </c>
      <c r="C134" s="295" t="str">
        <f ca="1">IFERROR(IF(ROUND(B134/MAX(MAX(B123:B134),ABS(MIN(B123:B134)))*50,0)&gt;0,REPT("&gt;",ROUND(B134/MAX(MAX(B123:B134),ABS(MIN(B123:B134)))*50,0)),REPT("&lt;",ABS(ROUND(B134/MAX(MAX(B123:B134),ABS(MIN(B123:B134)))*50,0)))),"")</f>
        <v>&gt;&gt;&gt;&gt;&gt;</v>
      </c>
    </row>
    <row r="135" spans="1:3" ht="48.75" customHeight="1">
      <c r="A135" s="262"/>
      <c r="B135" s="81"/>
      <c r="C135" s="294"/>
    </row>
    <row r="136" spans="1:3" ht="48.75" customHeight="1">
      <c r="A136" s="264">
        <f>A121+1</f>
        <v>11</v>
      </c>
      <c r="B136" s="81"/>
      <c r="C136" s="294"/>
    </row>
    <row r="137" spans="1:3" ht="48.75" customHeight="1">
      <c r="A137" s="81" t="str">
        <f>VLOOKUP(Ledgergraph!A136,Master!$C$1:$U$101,3,FALSE)</f>
        <v>Suppliers 5</v>
      </c>
      <c r="B137" s="81"/>
      <c r="C137" s="294"/>
    </row>
    <row r="138" spans="1:3" ht="48.75" customHeight="1">
      <c r="A138" s="267">
        <f ca="1">A123</f>
        <v>41000</v>
      </c>
      <c r="B138" s="288">
        <f ca="1">VLOOKUP(Ledgergraph!A136,Master!$C$1:$U$101,MATCH(A138,Master!$C$1:$U$1,0),FALSE)</f>
        <v>1</v>
      </c>
      <c r="C138" s="295" t="str">
        <f ca="1">IFERROR(IF(ROUND(B138/MAX(MAX(B138:B149),ABS(MIN(B138:B149)))*50,0)&gt;0,REPT("&gt;",ROUND(B138/MAX(MAX(B138:B149),ABS(MIN(B138:B149)))*50,0)),REPT("&lt;",ABS(ROUND(B138/MAX(MAX(B138:B149),ABS(MIN(B138:B149)))*50,0)))),"")</f>
        <v>&gt;&gt;&gt;&gt;</v>
      </c>
    </row>
    <row r="139" spans="1:3" ht="48.75" customHeight="1">
      <c r="A139" s="267">
        <f t="shared" ca="1" si="5"/>
        <v>41030</v>
      </c>
      <c r="B139" s="288">
        <f ca="1">VLOOKUP(Ledgergraph!A136,Master!$C$1:$U$101,MATCH(A139,Master!$C$1:$U$1,0),FALSE)</f>
        <v>-1</v>
      </c>
      <c r="C139" s="295" t="str">
        <f ca="1">IFERROR(IF(ROUND(B139/MAX(MAX(B138:B149),ABS(MIN(B138:B149)))*50,0)&gt;0,REPT("&gt;",ROUND(B139/MAX(MAX(B138:B149),ABS(MIN(B138:B149)))*50,0)),REPT("&lt;",ABS(ROUND(B139/MAX(MAX(B138:B149),ABS(MIN(B138:B149)))*50,0)))),"")</f>
        <v>&lt;&lt;&lt;&lt;</v>
      </c>
    </row>
    <row r="140" spans="1:3" ht="48.75" customHeight="1">
      <c r="A140" s="267">
        <f t="shared" ca="1" si="5"/>
        <v>41061</v>
      </c>
      <c r="B140" s="288">
        <f ca="1">VLOOKUP(Ledgergraph!A136,Master!$C$1:$U$101,MATCH(A140,Master!$C$1:$U$1,0),FALSE)</f>
        <v>-11</v>
      </c>
      <c r="C140" s="295" t="str">
        <f ca="1">IFERROR(IF(ROUND(B140/MAX(MAX(B138:B149),ABS(MIN(B138:B149)))*50,0)&gt;0,REPT("&gt;",ROUND(B140/MAX(MAX(B138:B149),ABS(MIN(B138:B149)))*50,0)),REPT("&lt;",ABS(ROUND(B140/MAX(MAX(B138:B149),ABS(MIN(B138:B149)))*50,0)))),"")</f>
        <v>&lt;&lt;&lt;&lt;&lt;&lt;&lt;&lt;&lt;&lt;&lt;&lt;&lt;&lt;&lt;&lt;&lt;&lt;&lt;&lt;&lt;&lt;&lt;&lt;&lt;&lt;&lt;&lt;&lt;&lt;&lt;&lt;&lt;&lt;&lt;&lt;&lt;&lt;&lt;</v>
      </c>
    </row>
    <row r="141" spans="1:3" ht="48.75" customHeight="1">
      <c r="A141" s="267">
        <f t="shared" ca="1" si="5"/>
        <v>41091</v>
      </c>
      <c r="B141" s="288">
        <f ca="1">VLOOKUP(Ledgergraph!A136,Master!$C$1:$U$101,MATCH(A141,Master!$C$1:$U$1,0),FALSE)</f>
        <v>-11</v>
      </c>
      <c r="C141" s="295" t="str">
        <f ca="1">IFERROR(IF(ROUND(B141/MAX(MAX(B138:B149),ABS(MIN(B138:B149)))*50,0)&gt;0,REPT("&gt;",ROUND(B141/MAX(MAX(B138:B149),ABS(MIN(B138:B149)))*50,0)),REPT("&lt;",ABS(ROUND(B141/MAX(MAX(B138:B149),ABS(MIN(B138:B149)))*50,0)))),"")</f>
        <v>&lt;&lt;&lt;&lt;&lt;&lt;&lt;&lt;&lt;&lt;&lt;&lt;&lt;&lt;&lt;&lt;&lt;&lt;&lt;&lt;&lt;&lt;&lt;&lt;&lt;&lt;&lt;&lt;&lt;&lt;&lt;&lt;&lt;&lt;&lt;&lt;&lt;&lt;&lt;</v>
      </c>
    </row>
    <row r="142" spans="1:3" ht="48.75" customHeight="1">
      <c r="A142" s="267">
        <f t="shared" ca="1" si="5"/>
        <v>41122</v>
      </c>
      <c r="B142" s="288">
        <f ca="1">VLOOKUP(Ledgergraph!A136,Master!$C$1:$U$101,MATCH(A142,Master!$C$1:$U$1,0),FALSE)</f>
        <v>-11</v>
      </c>
      <c r="C142" s="295" t="str">
        <f ca="1">IFERROR(IF(ROUND(B142/MAX(MAX(B138:B149),ABS(MIN(B138:B149)))*50,0)&gt;0,REPT("&gt;",ROUND(B142/MAX(MAX(B138:B149),ABS(MIN(B138:B149)))*50,0)),REPT("&lt;",ABS(ROUND(B142/MAX(MAX(B138:B149),ABS(MIN(B138:B149)))*50,0)))),"")</f>
        <v>&lt;&lt;&lt;&lt;&lt;&lt;&lt;&lt;&lt;&lt;&lt;&lt;&lt;&lt;&lt;&lt;&lt;&lt;&lt;&lt;&lt;&lt;&lt;&lt;&lt;&lt;&lt;&lt;&lt;&lt;&lt;&lt;&lt;&lt;&lt;&lt;&lt;&lt;&lt;</v>
      </c>
    </row>
    <row r="143" spans="1:3" ht="48.75" customHeight="1">
      <c r="A143" s="267">
        <f t="shared" ca="1" si="5"/>
        <v>41153</v>
      </c>
      <c r="B143" s="288">
        <f ca="1">VLOOKUP(Ledgergraph!A136,Master!$C$1:$U$101,MATCH(A143,Master!$C$1:$U$1,0),FALSE)</f>
        <v>-14</v>
      </c>
      <c r="C143" s="295" t="str">
        <f ca="1">IFERROR(IF(ROUND(B143/MAX(MAX(B138:B149),ABS(MIN(B138:B149)))*50,0)&gt;0,REPT("&gt;",ROUND(B143/MAX(MAX(B138:B149),ABS(MIN(B138:B149)))*50,0)),REPT("&lt;",ABS(ROUND(B143/MAX(MAX(B138:B149),ABS(MIN(B138:B149)))*50,0)))),"")</f>
        <v>&lt;&lt;&lt;&lt;&lt;&lt;&lt;&lt;&lt;&lt;&lt;&lt;&lt;&lt;&lt;&lt;&lt;&lt;&lt;&lt;&lt;&lt;&lt;&lt;&lt;&lt;&lt;&lt;&lt;&lt;&lt;&lt;&lt;&lt;&lt;&lt;&lt;&lt;&lt;&lt;&lt;&lt;&lt;&lt;&lt;&lt;&lt;&lt;&lt;&lt;</v>
      </c>
    </row>
    <row r="144" spans="1:3" ht="48.75" customHeight="1">
      <c r="A144" s="267">
        <f t="shared" ca="1" si="5"/>
        <v>41183</v>
      </c>
      <c r="B144" s="288">
        <f ca="1">VLOOKUP(Ledgergraph!A136,Master!$C$1:$U$101,MATCH(A144,Master!$C$1:$U$1,0),FALSE)</f>
        <v>1</v>
      </c>
      <c r="C144" s="295" t="str">
        <f ca="1">IFERROR(IF(ROUND(B144/MAX(MAX(B138:B149),ABS(MIN(B138:B149)))*50,0)&gt;0,REPT("&gt;",ROUND(B144/MAX(MAX(B138:B149),ABS(MIN(B138:B149)))*50,0)),REPT("&lt;",ABS(ROUND(B144/MAX(MAX(B138:B149),ABS(MIN(B138:B149)))*50,0)))),"")</f>
        <v>&gt;&gt;&gt;&gt;</v>
      </c>
    </row>
    <row r="145" spans="1:3" ht="48.75" customHeight="1">
      <c r="A145" s="267">
        <f t="shared" ca="1" si="5"/>
        <v>41214</v>
      </c>
      <c r="B145" s="288">
        <f ca="1">VLOOKUP(Ledgergraph!A136,Master!$C$1:$U$101,MATCH(A145,Master!$C$1:$U$1,0),FALSE)</f>
        <v>1</v>
      </c>
      <c r="C145" s="295" t="str">
        <f ca="1">IFERROR(IF(ROUND(B145/MAX(MAX(B138:B149),ABS(MIN(B138:B149)))*50,0)&gt;0,REPT("&gt;",ROUND(B145/MAX(MAX(B138:B149),ABS(MIN(B138:B149)))*50,0)),REPT("&lt;",ABS(ROUND(B145/MAX(MAX(B138:B149),ABS(MIN(B138:B149)))*50,0)))),"")</f>
        <v>&gt;&gt;&gt;&gt;</v>
      </c>
    </row>
    <row r="146" spans="1:3" ht="48.75" customHeight="1">
      <c r="A146" s="267">
        <f t="shared" ca="1" si="5"/>
        <v>41244</v>
      </c>
      <c r="B146" s="288">
        <f ca="1">VLOOKUP(Ledgergraph!A136,Master!$C$1:$U$101,MATCH(A146,Master!$C$1:$U$1,0),FALSE)</f>
        <v>10</v>
      </c>
      <c r="C146" s="295" t="str">
        <f ca="1">IFERROR(IF(ROUND(B146/MAX(MAX(B138:B149),ABS(MIN(B138:B149)))*50,0)&gt;0,REPT("&gt;",ROUND(B146/MAX(MAX(B138:B149),ABS(MIN(B138:B149)))*50,0)),REPT("&lt;",ABS(ROUND(B146/MAX(MAX(B138:B149),ABS(MIN(B138:B149)))*50,0)))),"")</f>
        <v>&gt;&gt;&gt;&gt;&gt;&gt;&gt;&gt;&gt;&gt;&gt;&gt;&gt;&gt;&gt;&gt;&gt;&gt;&gt;&gt;&gt;&gt;&gt;&gt;&gt;&gt;&gt;&gt;&gt;&gt;&gt;&gt;&gt;&gt;&gt;&gt;</v>
      </c>
    </row>
    <row r="147" spans="1:3" ht="48.75" customHeight="1">
      <c r="A147" s="267">
        <f t="shared" ca="1" si="5"/>
        <v>41275</v>
      </c>
      <c r="B147" s="288">
        <f ca="1">VLOOKUP(Ledgergraph!A136,Master!$C$1:$U$101,MATCH(A147,Master!$C$1:$U$1,0),FALSE)</f>
        <v>10</v>
      </c>
      <c r="C147" s="295" t="str">
        <f ca="1">IFERROR(IF(ROUND(B147/MAX(MAX(B138:B149),ABS(MIN(B138:B149)))*50,0)&gt;0,REPT("&gt;",ROUND(B147/MAX(MAX(B138:B149),ABS(MIN(B138:B149)))*50,0)),REPT("&lt;",ABS(ROUND(B147/MAX(MAX(B138:B149),ABS(MIN(B138:B149)))*50,0)))),"")</f>
        <v>&gt;&gt;&gt;&gt;&gt;&gt;&gt;&gt;&gt;&gt;&gt;&gt;&gt;&gt;&gt;&gt;&gt;&gt;&gt;&gt;&gt;&gt;&gt;&gt;&gt;&gt;&gt;&gt;&gt;&gt;&gt;&gt;&gt;&gt;&gt;&gt;</v>
      </c>
    </row>
    <row r="148" spans="1:3" ht="48.75" customHeight="1">
      <c r="A148" s="267">
        <f t="shared" ca="1" si="5"/>
        <v>41306</v>
      </c>
      <c r="B148" s="288">
        <f ca="1">VLOOKUP(Ledgergraph!A136,Master!$C$1:$U$101,MATCH(A148,Master!$C$1:$U$1,0),FALSE)</f>
        <v>10</v>
      </c>
      <c r="C148" s="295" t="str">
        <f ca="1">IFERROR(IF(ROUND(B148/MAX(MAX(B138:B149),ABS(MIN(B138:B149)))*50,0)&gt;0,REPT("&gt;",ROUND(B148/MAX(MAX(B138:B149),ABS(MIN(B138:B149)))*50,0)),REPT("&lt;",ABS(ROUND(B148/MAX(MAX(B138:B149),ABS(MIN(B138:B149)))*50,0)))),"")</f>
        <v>&gt;&gt;&gt;&gt;&gt;&gt;&gt;&gt;&gt;&gt;&gt;&gt;&gt;&gt;&gt;&gt;&gt;&gt;&gt;&gt;&gt;&gt;&gt;&gt;&gt;&gt;&gt;&gt;&gt;&gt;&gt;&gt;&gt;&gt;&gt;&gt;</v>
      </c>
    </row>
    <row r="149" spans="1:3" ht="48.75" customHeight="1">
      <c r="A149" s="267">
        <f t="shared" ca="1" si="5"/>
        <v>41334</v>
      </c>
      <c r="B149" s="288">
        <f ca="1">VLOOKUP(Ledgergraph!A136,Master!$C$1:$U$101,MATCH(A149,Master!$C$1:$U$1,0),FALSE)</f>
        <v>10</v>
      </c>
      <c r="C149" s="295" t="str">
        <f ca="1">IFERROR(IF(ROUND(B149/MAX(MAX(B138:B149),ABS(MIN(B138:B149)))*50,0)&gt;0,REPT("&gt;",ROUND(B149/MAX(MAX(B138:B149),ABS(MIN(B138:B149)))*50,0)),REPT("&lt;",ABS(ROUND(B149/MAX(MAX(B138:B149),ABS(MIN(B138:B149)))*50,0)))),"")</f>
        <v>&gt;&gt;&gt;&gt;&gt;&gt;&gt;&gt;&gt;&gt;&gt;&gt;&gt;&gt;&gt;&gt;&gt;&gt;&gt;&gt;&gt;&gt;&gt;&gt;&gt;&gt;&gt;&gt;&gt;&gt;&gt;&gt;&gt;&gt;&gt;&gt;</v>
      </c>
    </row>
    <row r="150" spans="1:3" ht="48.75" customHeight="1">
      <c r="A150" s="81"/>
      <c r="B150" s="81"/>
      <c r="C150" s="294"/>
    </row>
    <row r="151" spans="1:3" ht="48.75" customHeight="1">
      <c r="A151" s="264">
        <f>A136+1</f>
        <v>12</v>
      </c>
      <c r="B151" s="81"/>
      <c r="C151" s="294"/>
    </row>
    <row r="152" spans="1:3" ht="48.75" customHeight="1">
      <c r="A152" s="81" t="str">
        <f>VLOOKUP(Ledgergraph!A151,Master!$C$1:$U$101,3,FALSE)</f>
        <v>Suppliers 6</v>
      </c>
      <c r="B152" s="81"/>
      <c r="C152" s="294"/>
    </row>
    <row r="153" spans="1:3" ht="48.75" customHeight="1">
      <c r="A153" s="267">
        <f ca="1">A138</f>
        <v>41000</v>
      </c>
      <c r="B153" s="288">
        <f ca="1">VLOOKUP(Ledgergraph!A151,Master!$C$1:$U$101,MATCH(A153,Master!$C$1:$U$1,0),FALSE)</f>
        <v>-10</v>
      </c>
      <c r="C153" s="295" t="str">
        <f ca="1">IFERROR(IF(ROUND(B153/MAX(MAX(B153:B164),ABS(MIN(B153:B164)))*50,0)&gt;0,REPT("&gt;",ROUND(B153/MAX(MAX(B153:B164),ABS(MIN(B153:B164)))*50,0)),REPT("&lt;",ABS(ROUND(B153/MAX(MAX(B153:B164),ABS(MIN(B153:B164)))*50,0)))),"")</f>
        <v>&lt;&lt;&lt;&lt;&lt;&lt;&lt;&lt;&lt;&lt;&lt;&lt;&lt;&lt;&lt;&lt;&lt;&lt;&lt;&lt;&lt;&lt;&lt;&lt;</v>
      </c>
    </row>
    <row r="154" spans="1:3" ht="48.75" customHeight="1">
      <c r="A154" s="267">
        <f t="shared" ref="A154:A164" ca="1" si="6">A139</f>
        <v>41030</v>
      </c>
      <c r="B154" s="288">
        <f ca="1">VLOOKUP(Ledgergraph!A151,Master!$C$1:$U$101,MATCH(A154,Master!$C$1:$U$1,0),FALSE)</f>
        <v>-19</v>
      </c>
      <c r="C154" s="295" t="str">
        <f ca="1">IFERROR(IF(ROUND(B154/MAX(MAX(B153:B164),ABS(MIN(B153:B164)))*50,0)&gt;0,REPT("&gt;",ROUND(B154/MAX(MAX(B153:B164),ABS(MIN(B153:B164)))*50,0)),REPT("&lt;",ABS(ROUND(B154/MAX(MAX(B153:B164),ABS(MIN(B153:B164)))*50,0)))),"")</f>
        <v>&lt;&lt;&lt;&lt;&lt;&lt;&lt;&lt;&lt;&lt;&lt;&lt;&lt;&lt;&lt;&lt;&lt;&lt;&lt;&lt;&lt;&lt;&lt;&lt;&lt;&lt;&lt;&lt;&lt;&lt;&lt;&lt;&lt;&lt;&lt;&lt;&lt;&lt;&lt;&lt;&lt;&lt;&lt;&lt;&lt;</v>
      </c>
    </row>
    <row r="155" spans="1:3" ht="48.75" customHeight="1">
      <c r="A155" s="267">
        <f t="shared" ca="1" si="6"/>
        <v>41061</v>
      </c>
      <c r="B155" s="288">
        <f ca="1">VLOOKUP(Ledgergraph!A151,Master!$C$1:$U$101,MATCH(A155,Master!$C$1:$U$1,0),FALSE)</f>
        <v>-19</v>
      </c>
      <c r="C155" s="295" t="str">
        <f ca="1">IFERROR(IF(ROUND(B155/MAX(MAX(B153:B164),ABS(MIN(B153:B164)))*50,0)&gt;0,REPT("&gt;",ROUND(B155/MAX(MAX(B153:B164),ABS(MIN(B153:B164)))*50,0)),REPT("&lt;",ABS(ROUND(B155/MAX(MAX(B153:B164),ABS(MIN(B153:B164)))*50,0)))),"")</f>
        <v>&lt;&lt;&lt;&lt;&lt;&lt;&lt;&lt;&lt;&lt;&lt;&lt;&lt;&lt;&lt;&lt;&lt;&lt;&lt;&lt;&lt;&lt;&lt;&lt;&lt;&lt;&lt;&lt;&lt;&lt;&lt;&lt;&lt;&lt;&lt;&lt;&lt;&lt;&lt;&lt;&lt;&lt;&lt;&lt;&lt;</v>
      </c>
    </row>
    <row r="156" spans="1:3" ht="48.75" customHeight="1">
      <c r="A156" s="267">
        <f t="shared" ca="1" si="6"/>
        <v>41091</v>
      </c>
      <c r="B156" s="288">
        <f ca="1">VLOOKUP(Ledgergraph!A151,Master!$C$1:$U$101,MATCH(A156,Master!$C$1:$U$1,0),FALSE)</f>
        <v>-21</v>
      </c>
      <c r="C156" s="295" t="str">
        <f ca="1">IFERROR(IF(ROUND(B156/MAX(MAX(B153:B164),ABS(MIN(B153:B164)))*50,0)&gt;0,REPT("&gt;",ROUND(B156/MAX(MAX(B153:B164),ABS(MIN(B153:B164)))*50,0)),REPT("&lt;",ABS(ROUND(B156/MAX(MAX(B153:B164),ABS(MIN(B153:B164)))*50,0)))),"")</f>
        <v>&lt;&lt;&lt;&lt;&lt;&lt;&lt;&lt;&lt;&lt;&lt;&lt;&lt;&lt;&lt;&lt;&lt;&lt;&lt;&lt;&lt;&lt;&lt;&lt;&lt;&lt;&lt;&lt;&lt;&lt;&lt;&lt;&lt;&lt;&lt;&lt;&lt;&lt;&lt;&lt;&lt;&lt;&lt;&lt;&lt;&lt;&lt;&lt;&lt;&lt;</v>
      </c>
    </row>
    <row r="157" spans="1:3" ht="48.75" customHeight="1">
      <c r="A157" s="267">
        <f t="shared" ca="1" si="6"/>
        <v>41122</v>
      </c>
      <c r="B157" s="288">
        <f ca="1">VLOOKUP(Ledgergraph!A151,Master!$C$1:$U$101,MATCH(A157,Master!$C$1:$U$1,0),FALSE)</f>
        <v>-16</v>
      </c>
      <c r="C157" s="295" t="str">
        <f ca="1">IFERROR(IF(ROUND(B157/MAX(MAX(B153:B164),ABS(MIN(B153:B164)))*50,0)&gt;0,REPT("&gt;",ROUND(B157/MAX(MAX(B153:B164),ABS(MIN(B153:B164)))*50,0)),REPT("&lt;",ABS(ROUND(B157/MAX(MAX(B153:B164),ABS(MIN(B153:B164)))*50,0)))),"")</f>
        <v>&lt;&lt;&lt;&lt;&lt;&lt;&lt;&lt;&lt;&lt;&lt;&lt;&lt;&lt;&lt;&lt;&lt;&lt;&lt;&lt;&lt;&lt;&lt;&lt;&lt;&lt;&lt;&lt;&lt;&lt;&lt;&lt;&lt;&lt;&lt;&lt;&lt;&lt;</v>
      </c>
    </row>
    <row r="158" spans="1:3" ht="48.75" customHeight="1">
      <c r="A158" s="267">
        <f t="shared" ca="1" si="6"/>
        <v>41153</v>
      </c>
      <c r="B158" s="288">
        <f ca="1">VLOOKUP(Ledgergraph!A151,Master!$C$1:$U$101,MATCH(A158,Master!$C$1:$U$1,0),FALSE)</f>
        <v>-13</v>
      </c>
      <c r="C158" s="295" t="str">
        <f ca="1">IFERROR(IF(ROUND(B158/MAX(MAX(B153:B164),ABS(MIN(B153:B164)))*50,0)&gt;0,REPT("&gt;",ROUND(B158/MAX(MAX(B153:B164),ABS(MIN(B153:B164)))*50,0)),REPT("&lt;",ABS(ROUND(B158/MAX(MAX(B153:B164),ABS(MIN(B153:B164)))*50,0)))),"")</f>
        <v>&lt;&lt;&lt;&lt;&lt;&lt;&lt;&lt;&lt;&lt;&lt;&lt;&lt;&lt;&lt;&lt;&lt;&lt;&lt;&lt;&lt;&lt;&lt;&lt;&lt;&lt;&lt;&lt;&lt;&lt;&lt;</v>
      </c>
    </row>
    <row r="159" spans="1:3" ht="48.75" customHeight="1">
      <c r="A159" s="267">
        <f t="shared" ca="1" si="6"/>
        <v>41183</v>
      </c>
      <c r="B159" s="288">
        <f ca="1">VLOOKUP(Ledgergraph!A151,Master!$C$1:$U$101,MATCH(A159,Master!$C$1:$U$1,0),FALSE)</f>
        <v>-12</v>
      </c>
      <c r="C159" s="295" t="str">
        <f ca="1">IFERROR(IF(ROUND(B159/MAX(MAX(B153:B164),ABS(MIN(B153:B164)))*50,0)&gt;0,REPT("&gt;",ROUND(B159/MAX(MAX(B153:B164),ABS(MIN(B153:B164)))*50,0)),REPT("&lt;",ABS(ROUND(B159/MAX(MAX(B153:B164),ABS(MIN(B153:B164)))*50,0)))),"")</f>
        <v>&lt;&lt;&lt;&lt;&lt;&lt;&lt;&lt;&lt;&lt;&lt;&lt;&lt;&lt;&lt;&lt;&lt;&lt;&lt;&lt;&lt;&lt;&lt;&lt;&lt;&lt;&lt;&lt;&lt;</v>
      </c>
    </row>
    <row r="160" spans="1:3" ht="48.75" customHeight="1">
      <c r="A160" s="267">
        <f t="shared" ca="1" si="6"/>
        <v>41214</v>
      </c>
      <c r="B160" s="288">
        <f ca="1">VLOOKUP(Ledgergraph!A151,Master!$C$1:$U$101,MATCH(A160,Master!$C$1:$U$1,0),FALSE)</f>
        <v>-3</v>
      </c>
      <c r="C160" s="295" t="str">
        <f ca="1">IFERROR(IF(ROUND(B160/MAX(MAX(B153:B164),ABS(MIN(B153:B164)))*50,0)&gt;0,REPT("&gt;",ROUND(B160/MAX(MAX(B153:B164),ABS(MIN(B153:B164)))*50,0)),REPT("&lt;",ABS(ROUND(B160/MAX(MAX(B153:B164),ABS(MIN(B153:B164)))*50,0)))),"")</f>
        <v>&lt;&lt;&lt;&lt;&lt;&lt;&lt;</v>
      </c>
    </row>
    <row r="161" spans="1:3" ht="48.75" customHeight="1">
      <c r="A161" s="267">
        <f t="shared" ca="1" si="6"/>
        <v>41244</v>
      </c>
      <c r="B161" s="288">
        <f ca="1">VLOOKUP(Ledgergraph!A151,Master!$C$1:$U$101,MATCH(A161,Master!$C$1:$U$1,0),FALSE)</f>
        <v>7</v>
      </c>
      <c r="C161" s="295" t="str">
        <f ca="1">IFERROR(IF(ROUND(B161/MAX(MAX(B153:B164),ABS(MIN(B153:B164)))*50,0)&gt;0,REPT("&gt;",ROUND(B161/MAX(MAX(B153:B164),ABS(MIN(B153:B164)))*50,0)),REPT("&lt;",ABS(ROUND(B161/MAX(MAX(B153:B164),ABS(MIN(B153:B164)))*50,0)))),"")</f>
        <v>&gt;&gt;&gt;&gt;&gt;&gt;&gt;&gt;&gt;&gt;&gt;&gt;&gt;&gt;&gt;&gt;&gt;</v>
      </c>
    </row>
    <row r="162" spans="1:3" ht="48.75" customHeight="1">
      <c r="A162" s="267">
        <f t="shared" ca="1" si="6"/>
        <v>41275</v>
      </c>
      <c r="B162" s="288">
        <f ca="1">VLOOKUP(Ledgergraph!A151,Master!$C$1:$U$101,MATCH(A162,Master!$C$1:$U$1,0),FALSE)</f>
        <v>7</v>
      </c>
      <c r="C162" s="295" t="str">
        <f ca="1">IFERROR(IF(ROUND(B162/MAX(MAX(B153:B164),ABS(MIN(B153:B164)))*50,0)&gt;0,REPT("&gt;",ROUND(B162/MAX(MAX(B153:B164),ABS(MIN(B153:B164)))*50,0)),REPT("&lt;",ABS(ROUND(B162/MAX(MAX(B153:B164),ABS(MIN(B153:B164)))*50,0)))),"")</f>
        <v>&gt;&gt;&gt;&gt;&gt;&gt;&gt;&gt;&gt;&gt;&gt;&gt;&gt;&gt;&gt;&gt;&gt;</v>
      </c>
    </row>
    <row r="163" spans="1:3" ht="48.75" customHeight="1">
      <c r="A163" s="267">
        <f t="shared" ca="1" si="6"/>
        <v>41306</v>
      </c>
      <c r="B163" s="288">
        <f ca="1">VLOOKUP(Ledgergraph!A151,Master!$C$1:$U$101,MATCH(A163,Master!$C$1:$U$1,0),FALSE)</f>
        <v>7</v>
      </c>
      <c r="C163" s="295" t="str">
        <f ca="1">IFERROR(IF(ROUND(B163/MAX(MAX(B153:B164),ABS(MIN(B153:B164)))*50,0)&gt;0,REPT("&gt;",ROUND(B163/MAX(MAX(B153:B164),ABS(MIN(B153:B164)))*50,0)),REPT("&lt;",ABS(ROUND(B163/MAX(MAX(B153:B164),ABS(MIN(B153:B164)))*50,0)))),"")</f>
        <v>&gt;&gt;&gt;&gt;&gt;&gt;&gt;&gt;&gt;&gt;&gt;&gt;&gt;&gt;&gt;&gt;&gt;</v>
      </c>
    </row>
    <row r="164" spans="1:3" ht="48.75" customHeight="1">
      <c r="A164" s="267">
        <f t="shared" ca="1" si="6"/>
        <v>41334</v>
      </c>
      <c r="B164" s="288">
        <f ca="1">VLOOKUP(Ledgergraph!A151,Master!$C$1:$U$101,MATCH(A164,Master!$C$1:$U$1,0),FALSE)</f>
        <v>7</v>
      </c>
      <c r="C164" s="295" t="str">
        <f ca="1">IFERROR(IF(ROUND(B164/MAX(MAX(B153:B164),ABS(MIN(B153:B164)))*50,0)&gt;0,REPT("&gt;",ROUND(B164/MAX(MAX(B153:B164),ABS(MIN(B153:B164)))*50,0)),REPT("&lt;",ABS(ROUND(B164/MAX(MAX(B153:B164),ABS(MIN(B153:B164)))*50,0)))),"")</f>
        <v>&gt;&gt;&gt;&gt;&gt;&gt;&gt;&gt;&gt;&gt;&gt;&gt;&gt;&gt;&gt;&gt;&gt;</v>
      </c>
    </row>
    <row r="165" spans="1:3" ht="48.75" customHeight="1">
      <c r="A165" s="81"/>
      <c r="B165" s="81"/>
      <c r="C165" s="294"/>
    </row>
    <row r="166" spans="1:3" ht="48.75" customHeight="1">
      <c r="A166" s="264">
        <f>A151+1</f>
        <v>13</v>
      </c>
      <c r="B166" s="81"/>
      <c r="C166" s="294"/>
    </row>
    <row r="167" spans="1:3" ht="48.75" customHeight="1">
      <c r="A167" s="81" t="str">
        <f>VLOOKUP(Ledgergraph!A166,Master!$C$1:$U$101,3,FALSE)</f>
        <v>Suppliers 7</v>
      </c>
      <c r="B167" s="81"/>
      <c r="C167" s="294"/>
    </row>
    <row r="168" spans="1:3" ht="48.75" customHeight="1">
      <c r="A168" s="267">
        <f ca="1">A153</f>
        <v>41000</v>
      </c>
      <c r="B168" s="288">
        <f ca="1">VLOOKUP(Ledgergraph!A166,Master!$C$1:$U$101,MATCH(A168,Master!$C$1:$U$1,0),FALSE)</f>
        <v>9</v>
      </c>
      <c r="C168" s="295" t="str">
        <f ca="1">IFERROR(IF(ROUND(B168/MAX(MAX(B168:B179),ABS(MIN(B168:B179)))*50,0)&gt;0,REPT("&gt;",ROUND(B168/MAX(MAX(B168:B179),ABS(MIN(B168:B179)))*50,0)),REPT("&lt;",ABS(ROUND(B168/MAX(MAX(B168:B179),ABS(MIN(B168:B179)))*50,0)))),"")</f>
        <v>&gt;&gt;&gt;&gt;&gt;&gt;&gt;&gt;&gt;&gt;&gt;&gt;&gt;&gt;&gt;&gt;&gt;&gt;&gt;</v>
      </c>
    </row>
    <row r="169" spans="1:3" ht="48.75" customHeight="1">
      <c r="A169" s="267">
        <f t="shared" ref="A169:A179" ca="1" si="7">A154</f>
        <v>41030</v>
      </c>
      <c r="B169" s="288">
        <f ca="1">VLOOKUP(Ledgergraph!A166,Master!$C$1:$U$101,MATCH(A169,Master!$C$1:$U$1,0),FALSE)</f>
        <v>9</v>
      </c>
      <c r="C169" s="295" t="str">
        <f ca="1">IFERROR(IF(ROUND(B169/MAX(MAX(B168:B179),ABS(MIN(B168:B179)))*50,0)&gt;0,REPT("&gt;",ROUND(B169/MAX(MAX(B168:B179),ABS(MIN(B168:B179)))*50,0)),REPT("&lt;",ABS(ROUND(B169/MAX(MAX(B168:B179),ABS(MIN(B168:B179)))*50,0)))),"")</f>
        <v>&gt;&gt;&gt;&gt;&gt;&gt;&gt;&gt;&gt;&gt;&gt;&gt;&gt;&gt;&gt;&gt;&gt;&gt;&gt;</v>
      </c>
    </row>
    <row r="170" spans="1:3" ht="48.75" customHeight="1">
      <c r="A170" s="267">
        <f t="shared" ca="1" si="7"/>
        <v>41061</v>
      </c>
      <c r="B170" s="288">
        <f ca="1">VLOOKUP(Ledgergraph!A166,Master!$C$1:$U$101,MATCH(A170,Master!$C$1:$U$1,0),FALSE)</f>
        <v>14</v>
      </c>
      <c r="C170" s="295" t="str">
        <f ca="1">IFERROR(IF(ROUND(B170/MAX(MAX(B168:B179),ABS(MIN(B168:B179)))*50,0)&gt;0,REPT("&gt;",ROUND(B170/MAX(MAX(B168:B179),ABS(MIN(B168:B179)))*50,0)),REPT("&lt;",ABS(ROUND(B170/MAX(MAX(B168:B179),ABS(MIN(B168:B179)))*50,0)))),"")</f>
        <v>&gt;&gt;&gt;&gt;&gt;&gt;&gt;&gt;&gt;&gt;&gt;&gt;&gt;&gt;&gt;&gt;&gt;&gt;&gt;&gt;&gt;&gt;&gt;&gt;&gt;&gt;&gt;&gt;&gt;</v>
      </c>
    </row>
    <row r="171" spans="1:3" ht="48.75" customHeight="1">
      <c r="A171" s="267">
        <f t="shared" ca="1" si="7"/>
        <v>41091</v>
      </c>
      <c r="B171" s="288">
        <f ca="1">VLOOKUP(Ledgergraph!A166,Master!$C$1:$U$101,MATCH(A171,Master!$C$1:$U$1,0),FALSE)</f>
        <v>14</v>
      </c>
      <c r="C171" s="295" t="str">
        <f ca="1">IFERROR(IF(ROUND(B171/MAX(MAX(B168:B179),ABS(MIN(B168:B179)))*50,0)&gt;0,REPT("&gt;",ROUND(B171/MAX(MAX(B168:B179),ABS(MIN(B168:B179)))*50,0)),REPT("&lt;",ABS(ROUND(B171/MAX(MAX(B168:B179),ABS(MIN(B168:B179)))*50,0)))),"")</f>
        <v>&gt;&gt;&gt;&gt;&gt;&gt;&gt;&gt;&gt;&gt;&gt;&gt;&gt;&gt;&gt;&gt;&gt;&gt;&gt;&gt;&gt;&gt;&gt;&gt;&gt;&gt;&gt;&gt;&gt;</v>
      </c>
    </row>
    <row r="172" spans="1:3" ht="48.75" customHeight="1">
      <c r="A172" s="267">
        <f t="shared" ca="1" si="7"/>
        <v>41122</v>
      </c>
      <c r="B172" s="288">
        <f ca="1">VLOOKUP(Ledgergraph!A166,Master!$C$1:$U$101,MATCH(A172,Master!$C$1:$U$1,0),FALSE)</f>
        <v>15</v>
      </c>
      <c r="C172" s="295" t="str">
        <f ca="1">IFERROR(IF(ROUND(B172/MAX(MAX(B168:B179),ABS(MIN(B168:B179)))*50,0)&gt;0,REPT("&gt;",ROUND(B172/MAX(MAX(B168:B179),ABS(MIN(B168:B179)))*50,0)),REPT("&lt;",ABS(ROUND(B172/MAX(MAX(B168:B179),ABS(MIN(B168:B179)))*50,0)))),"")</f>
        <v>&gt;&gt;&gt;&gt;&gt;&gt;&gt;&gt;&gt;&gt;&gt;&gt;&gt;&gt;&gt;&gt;&gt;&gt;&gt;&gt;&gt;&gt;&gt;&gt;&gt;&gt;&gt;&gt;&gt;&gt;&gt;</v>
      </c>
    </row>
    <row r="173" spans="1:3" ht="48.75" customHeight="1">
      <c r="A173" s="267">
        <f t="shared" ca="1" si="7"/>
        <v>41153</v>
      </c>
      <c r="B173" s="288">
        <f ca="1">VLOOKUP(Ledgergraph!A166,Master!$C$1:$U$101,MATCH(A173,Master!$C$1:$U$1,0),FALSE)</f>
        <v>10</v>
      </c>
      <c r="C173" s="295" t="str">
        <f ca="1">IFERROR(IF(ROUND(B173/MAX(MAX(B168:B179),ABS(MIN(B168:B179)))*50,0)&gt;0,REPT("&gt;",ROUND(B173/MAX(MAX(B168:B179),ABS(MIN(B168:B179)))*50,0)),REPT("&lt;",ABS(ROUND(B173/MAX(MAX(B168:B179),ABS(MIN(B168:B179)))*50,0)))),"")</f>
        <v>&gt;&gt;&gt;&gt;&gt;&gt;&gt;&gt;&gt;&gt;&gt;&gt;&gt;&gt;&gt;&gt;&gt;&gt;&gt;&gt;&gt;</v>
      </c>
    </row>
    <row r="174" spans="1:3" ht="48.75" customHeight="1">
      <c r="A174" s="267">
        <f t="shared" ca="1" si="7"/>
        <v>41183</v>
      </c>
      <c r="B174" s="288">
        <f ca="1">VLOOKUP(Ledgergraph!A166,Master!$C$1:$U$101,MATCH(A174,Master!$C$1:$U$1,0),FALSE)</f>
        <v>10</v>
      </c>
      <c r="C174" s="295" t="str">
        <f ca="1">IFERROR(IF(ROUND(B174/MAX(MAX(B168:B179),ABS(MIN(B168:B179)))*50,0)&gt;0,REPT("&gt;",ROUND(B174/MAX(MAX(B168:B179),ABS(MIN(B168:B179)))*50,0)),REPT("&lt;",ABS(ROUND(B174/MAX(MAX(B168:B179),ABS(MIN(B168:B179)))*50,0)))),"")</f>
        <v>&gt;&gt;&gt;&gt;&gt;&gt;&gt;&gt;&gt;&gt;&gt;&gt;&gt;&gt;&gt;&gt;&gt;&gt;&gt;&gt;&gt;</v>
      </c>
    </row>
    <row r="175" spans="1:3" ht="48.75" customHeight="1">
      <c r="A175" s="267">
        <f t="shared" ca="1" si="7"/>
        <v>41214</v>
      </c>
      <c r="B175" s="288">
        <f ca="1">VLOOKUP(Ledgergraph!A166,Master!$C$1:$U$101,MATCH(A175,Master!$C$1:$U$1,0),FALSE)</f>
        <v>10</v>
      </c>
      <c r="C175" s="295" t="str">
        <f ca="1">IFERROR(IF(ROUND(B175/MAX(MAX(B168:B179),ABS(MIN(B168:B179)))*50,0)&gt;0,REPT("&gt;",ROUND(B175/MAX(MAX(B168:B179),ABS(MIN(B168:B179)))*50,0)),REPT("&lt;",ABS(ROUND(B175/MAX(MAX(B168:B179),ABS(MIN(B168:B179)))*50,0)))),"")</f>
        <v>&gt;&gt;&gt;&gt;&gt;&gt;&gt;&gt;&gt;&gt;&gt;&gt;&gt;&gt;&gt;&gt;&gt;&gt;&gt;&gt;&gt;</v>
      </c>
    </row>
    <row r="176" spans="1:3" ht="48.75" customHeight="1">
      <c r="A176" s="267">
        <f t="shared" ca="1" si="7"/>
        <v>41244</v>
      </c>
      <c r="B176" s="288">
        <f ca="1">VLOOKUP(Ledgergraph!A166,Master!$C$1:$U$101,MATCH(A176,Master!$C$1:$U$1,0),FALSE)</f>
        <v>24</v>
      </c>
      <c r="C176" s="295" t="str">
        <f ca="1">IFERROR(IF(ROUND(B176/MAX(MAX(B168:B179),ABS(MIN(B168:B179)))*50,0)&gt;0,REPT("&gt;",ROUND(B176/MAX(MAX(B168:B179),ABS(MIN(B168:B179)))*50,0)),REPT("&lt;",ABS(ROUND(B176/MAX(MAX(B168:B179),ABS(MIN(B168:B179)))*50,0)))),"")</f>
        <v>&gt;&gt;&gt;&gt;&gt;&gt;&gt;&gt;&gt;&gt;&gt;&gt;&gt;&gt;&gt;&gt;&gt;&gt;&gt;&gt;&gt;&gt;&gt;&gt;&gt;&gt;&gt;&gt;&gt;&gt;&gt;&gt;&gt;&gt;&gt;&gt;&gt;&gt;&gt;&gt;&gt;&gt;&gt;&gt;&gt;&gt;&gt;&gt;&gt;&gt;</v>
      </c>
    </row>
    <row r="177" spans="1:3" ht="48.75" customHeight="1">
      <c r="A177" s="267">
        <f t="shared" ca="1" si="7"/>
        <v>41275</v>
      </c>
      <c r="B177" s="288">
        <f ca="1">VLOOKUP(Ledgergraph!A166,Master!$C$1:$U$101,MATCH(A177,Master!$C$1:$U$1,0),FALSE)</f>
        <v>24</v>
      </c>
      <c r="C177" s="295" t="str">
        <f ca="1">IFERROR(IF(ROUND(B177/MAX(MAX(B168:B179),ABS(MIN(B168:B179)))*50,0)&gt;0,REPT("&gt;",ROUND(B177/MAX(MAX(B168:B179),ABS(MIN(B168:B179)))*50,0)),REPT("&lt;",ABS(ROUND(B177/MAX(MAX(B168:B179),ABS(MIN(B168:B179)))*50,0)))),"")</f>
        <v>&gt;&gt;&gt;&gt;&gt;&gt;&gt;&gt;&gt;&gt;&gt;&gt;&gt;&gt;&gt;&gt;&gt;&gt;&gt;&gt;&gt;&gt;&gt;&gt;&gt;&gt;&gt;&gt;&gt;&gt;&gt;&gt;&gt;&gt;&gt;&gt;&gt;&gt;&gt;&gt;&gt;&gt;&gt;&gt;&gt;&gt;&gt;&gt;&gt;&gt;</v>
      </c>
    </row>
    <row r="178" spans="1:3" ht="48.75" customHeight="1">
      <c r="A178" s="267">
        <f t="shared" ca="1" si="7"/>
        <v>41306</v>
      </c>
      <c r="B178" s="288">
        <f ca="1">VLOOKUP(Ledgergraph!A166,Master!$C$1:$U$101,MATCH(A178,Master!$C$1:$U$1,0),FALSE)</f>
        <v>24</v>
      </c>
      <c r="C178" s="295" t="str">
        <f ca="1">IFERROR(IF(ROUND(B178/MAX(MAX(B168:B179),ABS(MIN(B168:B179)))*50,0)&gt;0,REPT("&gt;",ROUND(B178/MAX(MAX(B168:B179),ABS(MIN(B168:B179)))*50,0)),REPT("&lt;",ABS(ROUND(B178/MAX(MAX(B168:B179),ABS(MIN(B168:B179)))*50,0)))),"")</f>
        <v>&gt;&gt;&gt;&gt;&gt;&gt;&gt;&gt;&gt;&gt;&gt;&gt;&gt;&gt;&gt;&gt;&gt;&gt;&gt;&gt;&gt;&gt;&gt;&gt;&gt;&gt;&gt;&gt;&gt;&gt;&gt;&gt;&gt;&gt;&gt;&gt;&gt;&gt;&gt;&gt;&gt;&gt;&gt;&gt;&gt;&gt;&gt;&gt;&gt;&gt;</v>
      </c>
    </row>
    <row r="179" spans="1:3" ht="48.75" customHeight="1">
      <c r="A179" s="267">
        <f t="shared" ca="1" si="7"/>
        <v>41334</v>
      </c>
      <c r="B179" s="288">
        <f ca="1">VLOOKUP(Ledgergraph!A166,Master!$C$1:$U$101,MATCH(A179,Master!$C$1:$U$1,0),FALSE)</f>
        <v>24</v>
      </c>
      <c r="C179" s="295" t="str">
        <f ca="1">IFERROR(IF(ROUND(B179/MAX(MAX(B168:B179),ABS(MIN(B168:B179)))*50,0)&gt;0,REPT("&gt;",ROUND(B179/MAX(MAX(B168:B179),ABS(MIN(B168:B179)))*50,0)),REPT("&lt;",ABS(ROUND(B179/MAX(MAX(B168:B179),ABS(MIN(B168:B179)))*50,0)))),"")</f>
        <v>&gt;&gt;&gt;&gt;&gt;&gt;&gt;&gt;&gt;&gt;&gt;&gt;&gt;&gt;&gt;&gt;&gt;&gt;&gt;&gt;&gt;&gt;&gt;&gt;&gt;&gt;&gt;&gt;&gt;&gt;&gt;&gt;&gt;&gt;&gt;&gt;&gt;&gt;&gt;&gt;&gt;&gt;&gt;&gt;&gt;&gt;&gt;&gt;&gt;&gt;</v>
      </c>
    </row>
    <row r="180" spans="1:3" ht="48.75" customHeight="1">
      <c r="C180" s="294"/>
    </row>
    <row r="181" spans="1:3" ht="48.75" customHeight="1">
      <c r="A181" s="264">
        <f>A166+1</f>
        <v>14</v>
      </c>
      <c r="B181" s="81"/>
      <c r="C181" s="294"/>
    </row>
    <row r="182" spans="1:3" ht="48.75" customHeight="1">
      <c r="A182" s="81" t="str">
        <f>VLOOKUP(Ledgergraph!A181,Master!$C$1:$U$101,3,FALSE)</f>
        <v>Suppliers 8</v>
      </c>
      <c r="B182" s="81"/>
      <c r="C182" s="294"/>
    </row>
    <row r="183" spans="1:3" ht="48.75" customHeight="1">
      <c r="A183" s="267">
        <f ca="1">A168</f>
        <v>41000</v>
      </c>
      <c r="B183" s="288">
        <f ca="1">VLOOKUP(Ledgergraph!A181,Master!$C$1:$U$101,MATCH(A183,Master!$C$1:$U$1,0),FALSE)</f>
        <v>0</v>
      </c>
      <c r="C183" s="295" t="str">
        <f ca="1">IFERROR(IF(ROUND(B183/MAX(MAX(B183:B194),ABS(MIN(B183:B194)))*50,0)&gt;0,REPT("&gt;",ROUND(B183/MAX(MAX(B183:B194),ABS(MIN(B183:B194)))*50,0)),REPT("&lt;",ABS(ROUND(B183/MAX(MAX(B183:B194),ABS(MIN(B183:B194)))*50,0)))),"")</f>
        <v/>
      </c>
    </row>
    <row r="184" spans="1:3" ht="48.75" customHeight="1">
      <c r="A184" s="267">
        <f t="shared" ref="A184:A209" ca="1" si="8">A169</f>
        <v>41030</v>
      </c>
      <c r="B184" s="288">
        <f ca="1">VLOOKUP(Ledgergraph!A181,Master!$C$1:$U$101,MATCH(A184,Master!$C$1:$U$1,0),FALSE)</f>
        <v>10</v>
      </c>
      <c r="C184" s="295" t="str">
        <f ca="1">IFERROR(IF(ROUND(B184/MAX(MAX(B183:B194),ABS(MIN(B183:B194)))*50,0)&gt;0,REPT("&gt;",ROUND(B184/MAX(MAX(B183:B194),ABS(MIN(B183:B194)))*50,0)),REPT("&lt;",ABS(ROUND(B184/MAX(MAX(B183:B194),ABS(MIN(B183:B194)))*50,0)))),"")</f>
        <v>&gt;&gt;&gt;&gt;&gt;&gt;&gt;&gt;&gt;&gt;&gt;&gt;&gt;&gt;&gt;&gt;&gt;&gt;&gt;</v>
      </c>
    </row>
    <row r="185" spans="1:3" ht="48.75" customHeight="1">
      <c r="A185" s="267">
        <f t="shared" ca="1" si="8"/>
        <v>41061</v>
      </c>
      <c r="B185" s="288">
        <f ca="1">VLOOKUP(Ledgergraph!A181,Master!$C$1:$U$101,MATCH(A185,Master!$C$1:$U$1,0),FALSE)</f>
        <v>10</v>
      </c>
      <c r="C185" s="295" t="str">
        <f ca="1">IFERROR(IF(ROUND(B185/MAX(MAX(B183:B194),ABS(MIN(B183:B194)))*50,0)&gt;0,REPT("&gt;",ROUND(B185/MAX(MAX(B183:B194),ABS(MIN(B183:B194)))*50,0)),REPT("&lt;",ABS(ROUND(B185/MAX(MAX(B183:B194),ABS(MIN(B183:B194)))*50,0)))),"")</f>
        <v>&gt;&gt;&gt;&gt;&gt;&gt;&gt;&gt;&gt;&gt;&gt;&gt;&gt;&gt;&gt;&gt;&gt;&gt;&gt;</v>
      </c>
    </row>
    <row r="186" spans="1:3" ht="48.75" customHeight="1">
      <c r="A186" s="267">
        <f t="shared" ca="1" si="8"/>
        <v>41091</v>
      </c>
      <c r="B186" s="288">
        <f ca="1">VLOOKUP(Ledgergraph!A181,Master!$C$1:$U$101,MATCH(A186,Master!$C$1:$U$1,0),FALSE)</f>
        <v>10</v>
      </c>
      <c r="C186" s="295" t="str">
        <f ca="1">IFERROR(IF(ROUND(B186/MAX(MAX(B183:B194),ABS(MIN(B183:B194)))*50,0)&gt;0,REPT("&gt;",ROUND(B186/MAX(MAX(B183:B194),ABS(MIN(B183:B194)))*50,0)),REPT("&lt;",ABS(ROUND(B186/MAX(MAX(B183:B194),ABS(MIN(B183:B194)))*50,0)))),"")</f>
        <v>&gt;&gt;&gt;&gt;&gt;&gt;&gt;&gt;&gt;&gt;&gt;&gt;&gt;&gt;&gt;&gt;&gt;&gt;&gt;</v>
      </c>
    </row>
    <row r="187" spans="1:3" ht="48.75" customHeight="1">
      <c r="A187" s="267">
        <f t="shared" ca="1" si="8"/>
        <v>41122</v>
      </c>
      <c r="B187" s="288">
        <f ca="1">VLOOKUP(Ledgergraph!A181,Master!$C$1:$U$101,MATCH(A187,Master!$C$1:$U$1,0),FALSE)</f>
        <v>10</v>
      </c>
      <c r="C187" s="295" t="str">
        <f ca="1">IFERROR(IF(ROUND(B187/MAX(MAX(B183:B194),ABS(MIN(B183:B194)))*50,0)&gt;0,REPT("&gt;",ROUND(B187/MAX(MAX(B183:B194),ABS(MIN(B183:B194)))*50,0)),REPT("&lt;",ABS(ROUND(B187/MAX(MAX(B183:B194),ABS(MIN(B183:B194)))*50,0)))),"")</f>
        <v>&gt;&gt;&gt;&gt;&gt;&gt;&gt;&gt;&gt;&gt;&gt;&gt;&gt;&gt;&gt;&gt;&gt;&gt;&gt;</v>
      </c>
    </row>
    <row r="188" spans="1:3" ht="48.75" customHeight="1">
      <c r="A188" s="267">
        <f t="shared" ca="1" si="8"/>
        <v>41153</v>
      </c>
      <c r="B188" s="288">
        <f ca="1">VLOOKUP(Ledgergraph!A181,Master!$C$1:$U$101,MATCH(A188,Master!$C$1:$U$1,0),FALSE)</f>
        <v>18</v>
      </c>
      <c r="C188" s="295" t="str">
        <f ca="1">IFERROR(IF(ROUND(B188/MAX(MAX(B183:B194),ABS(MIN(B183:B194)))*50,0)&gt;0,REPT("&gt;",ROUND(B188/MAX(MAX(B183:B194),ABS(MIN(B183:B194)))*50,0)),REPT("&lt;",ABS(ROUND(B188/MAX(MAX(B183:B194),ABS(MIN(B183:B194)))*50,0)))),"")</f>
        <v>&gt;&gt;&gt;&gt;&gt;&gt;&gt;&gt;&gt;&gt;&gt;&gt;&gt;&gt;&gt;&gt;&gt;&gt;&gt;&gt;&gt;&gt;&gt;&gt;&gt;&gt;&gt;&gt;&gt;&gt;&gt;&gt;&gt;&gt;&gt;</v>
      </c>
    </row>
    <row r="189" spans="1:3" ht="48.75" customHeight="1">
      <c r="A189" s="267">
        <f t="shared" ca="1" si="8"/>
        <v>41183</v>
      </c>
      <c r="B189" s="288">
        <f ca="1">VLOOKUP(Ledgergraph!A181,Master!$C$1:$U$101,MATCH(A189,Master!$C$1:$U$1,0),FALSE)</f>
        <v>15</v>
      </c>
      <c r="C189" s="295" t="str">
        <f ca="1">IFERROR(IF(ROUND(B189/MAX(MAX(B183:B194),ABS(MIN(B183:B194)))*50,0)&gt;0,REPT("&gt;",ROUND(B189/MAX(MAX(B183:B194),ABS(MIN(B183:B194)))*50,0)),REPT("&lt;",ABS(ROUND(B189/MAX(MAX(B183:B194),ABS(MIN(B183:B194)))*50,0)))),"")</f>
        <v>&gt;&gt;&gt;&gt;&gt;&gt;&gt;&gt;&gt;&gt;&gt;&gt;&gt;&gt;&gt;&gt;&gt;&gt;&gt;&gt;&gt;&gt;&gt;&gt;&gt;&gt;&gt;&gt;&gt;</v>
      </c>
    </row>
    <row r="190" spans="1:3" ht="48.75" customHeight="1">
      <c r="A190" s="267">
        <f t="shared" ca="1" si="8"/>
        <v>41214</v>
      </c>
      <c r="B190" s="288">
        <f ca="1">VLOOKUP(Ledgergraph!A181,Master!$C$1:$U$101,MATCH(A190,Master!$C$1:$U$1,0),FALSE)</f>
        <v>18</v>
      </c>
      <c r="C190" s="295" t="str">
        <f ca="1">IFERROR(IF(ROUND(B190/MAX(MAX(B183:B194),ABS(MIN(B183:B194)))*50,0)&gt;0,REPT("&gt;",ROUND(B190/MAX(MAX(B183:B194),ABS(MIN(B183:B194)))*50,0)),REPT("&lt;",ABS(ROUND(B190/MAX(MAX(B183:B194),ABS(MIN(B183:B194)))*50,0)))),"")</f>
        <v>&gt;&gt;&gt;&gt;&gt;&gt;&gt;&gt;&gt;&gt;&gt;&gt;&gt;&gt;&gt;&gt;&gt;&gt;&gt;&gt;&gt;&gt;&gt;&gt;&gt;&gt;&gt;&gt;&gt;&gt;&gt;&gt;&gt;&gt;&gt;</v>
      </c>
    </row>
    <row r="191" spans="1:3" ht="48.75" customHeight="1">
      <c r="A191" s="267">
        <f t="shared" ca="1" si="8"/>
        <v>41244</v>
      </c>
      <c r="B191" s="288">
        <f ca="1">VLOOKUP(Ledgergraph!A181,Master!$C$1:$U$101,MATCH(A191,Master!$C$1:$U$1,0),FALSE)</f>
        <v>26</v>
      </c>
      <c r="C191" s="295" t="str">
        <f ca="1">IFERROR(IF(ROUND(B191/MAX(MAX(B183:B194),ABS(MIN(B183:B194)))*50,0)&gt;0,REPT("&gt;",ROUND(B191/MAX(MAX(B183:B194),ABS(MIN(B183:B194)))*50,0)),REPT("&lt;",ABS(ROUND(B191/MAX(MAX(B183:B194),ABS(MIN(B183:B194)))*50,0)))),"")</f>
        <v>&gt;&gt;&gt;&gt;&gt;&gt;&gt;&gt;&gt;&gt;&gt;&gt;&gt;&gt;&gt;&gt;&gt;&gt;&gt;&gt;&gt;&gt;&gt;&gt;&gt;&gt;&gt;&gt;&gt;&gt;&gt;&gt;&gt;&gt;&gt;&gt;&gt;&gt;&gt;&gt;&gt;&gt;&gt;&gt;&gt;&gt;&gt;&gt;&gt;&gt;</v>
      </c>
    </row>
    <row r="192" spans="1:3" ht="48.75" customHeight="1">
      <c r="A192" s="267">
        <f t="shared" ca="1" si="8"/>
        <v>41275</v>
      </c>
      <c r="B192" s="288">
        <f ca="1">VLOOKUP(Ledgergraph!A181,Master!$C$1:$U$101,MATCH(A192,Master!$C$1:$U$1,0),FALSE)</f>
        <v>26</v>
      </c>
      <c r="C192" s="295" t="str">
        <f ca="1">IFERROR(IF(ROUND(B192/MAX(MAX(B183:B194),ABS(MIN(B183:B194)))*50,0)&gt;0,REPT("&gt;",ROUND(B192/MAX(MAX(B183:B194),ABS(MIN(B183:B194)))*50,0)),REPT("&lt;",ABS(ROUND(B192/MAX(MAX(B183:B194),ABS(MIN(B183:B194)))*50,0)))),"")</f>
        <v>&gt;&gt;&gt;&gt;&gt;&gt;&gt;&gt;&gt;&gt;&gt;&gt;&gt;&gt;&gt;&gt;&gt;&gt;&gt;&gt;&gt;&gt;&gt;&gt;&gt;&gt;&gt;&gt;&gt;&gt;&gt;&gt;&gt;&gt;&gt;&gt;&gt;&gt;&gt;&gt;&gt;&gt;&gt;&gt;&gt;&gt;&gt;&gt;&gt;&gt;</v>
      </c>
    </row>
    <row r="193" spans="1:3" ht="48.75" customHeight="1">
      <c r="A193" s="267">
        <f t="shared" ca="1" si="8"/>
        <v>41306</v>
      </c>
      <c r="B193" s="288">
        <f ca="1">VLOOKUP(Ledgergraph!A181,Master!$C$1:$U$101,MATCH(A193,Master!$C$1:$U$1,0),FALSE)</f>
        <v>26</v>
      </c>
      <c r="C193" s="295" t="str">
        <f ca="1">IFERROR(IF(ROUND(B193/MAX(MAX(B183:B194),ABS(MIN(B183:B194)))*50,0)&gt;0,REPT("&gt;",ROUND(B193/MAX(MAX(B183:B194),ABS(MIN(B183:B194)))*50,0)),REPT("&lt;",ABS(ROUND(B193/MAX(MAX(B183:B194),ABS(MIN(B183:B194)))*50,0)))),"")</f>
        <v>&gt;&gt;&gt;&gt;&gt;&gt;&gt;&gt;&gt;&gt;&gt;&gt;&gt;&gt;&gt;&gt;&gt;&gt;&gt;&gt;&gt;&gt;&gt;&gt;&gt;&gt;&gt;&gt;&gt;&gt;&gt;&gt;&gt;&gt;&gt;&gt;&gt;&gt;&gt;&gt;&gt;&gt;&gt;&gt;&gt;&gt;&gt;&gt;&gt;&gt;</v>
      </c>
    </row>
    <row r="194" spans="1:3" ht="48.75" customHeight="1">
      <c r="A194" s="267">
        <f t="shared" ca="1" si="8"/>
        <v>41334</v>
      </c>
      <c r="B194" s="288">
        <f ca="1">VLOOKUP(Ledgergraph!A181,Master!$C$1:$U$101,MATCH(A194,Master!$C$1:$U$1,0),FALSE)</f>
        <v>26</v>
      </c>
      <c r="C194" s="295" t="str">
        <f ca="1">IFERROR(IF(ROUND(B194/MAX(MAX(B183:B194),ABS(MIN(B183:B194)))*50,0)&gt;0,REPT("&gt;",ROUND(B194/MAX(MAX(B183:B194),ABS(MIN(B183:B194)))*50,0)),REPT("&lt;",ABS(ROUND(B194/MAX(MAX(B183:B194),ABS(MIN(B183:B194)))*50,0)))),"")</f>
        <v>&gt;&gt;&gt;&gt;&gt;&gt;&gt;&gt;&gt;&gt;&gt;&gt;&gt;&gt;&gt;&gt;&gt;&gt;&gt;&gt;&gt;&gt;&gt;&gt;&gt;&gt;&gt;&gt;&gt;&gt;&gt;&gt;&gt;&gt;&gt;&gt;&gt;&gt;&gt;&gt;&gt;&gt;&gt;&gt;&gt;&gt;&gt;&gt;&gt;&gt;</v>
      </c>
    </row>
    <row r="195" spans="1:3" ht="48.75" customHeight="1">
      <c r="A195" s="262"/>
      <c r="B195" s="81"/>
      <c r="C195" s="294"/>
    </row>
    <row r="196" spans="1:3" ht="48.75" customHeight="1">
      <c r="A196" s="264">
        <f>A181+1</f>
        <v>15</v>
      </c>
      <c r="B196" s="81"/>
      <c r="C196" s="294"/>
    </row>
    <row r="197" spans="1:3" ht="48.75" customHeight="1">
      <c r="A197" s="81" t="str">
        <f>VLOOKUP(Ledgergraph!A196,Master!$C$1:$U$101,3,FALSE)</f>
        <v>Sales of Product 1</v>
      </c>
      <c r="B197" s="81"/>
      <c r="C197" s="294"/>
    </row>
    <row r="198" spans="1:3" ht="48.75" customHeight="1">
      <c r="A198" s="267">
        <f ca="1">A183</f>
        <v>41000</v>
      </c>
      <c r="B198" s="288">
        <f ca="1">VLOOKUP(Ledgergraph!A196,Master!$C$1:$U$101,MATCH(A198,Master!$C$1:$U$1,0),FALSE)</f>
        <v>-9</v>
      </c>
      <c r="C198" s="295" t="str">
        <f ca="1">IFERROR(IF(ROUND(B198/MAX(MAX(B198:B209),ABS(MIN(B198:B209)))*50,0)&gt;0,REPT("&gt;",ROUND(B198/MAX(MAX(B198:B209),ABS(MIN(B198:B209)))*50,0)),REPT("&lt;",ABS(ROUND(B198/MAX(MAX(B198:B209),ABS(MIN(B198:B209)))*50,0)))),"")</f>
        <v>&lt;&lt;&lt;&lt;&lt;&lt;&lt;&lt;&lt;&lt;&lt;&lt;&lt;&lt;&lt;&lt;&lt;&lt;&lt;&lt;&lt;&lt;&lt;&lt;&lt;&lt;&lt;&lt;&lt;&lt;&lt;&lt;&lt;&lt;&lt;</v>
      </c>
    </row>
    <row r="199" spans="1:3" ht="48.75" customHeight="1">
      <c r="A199" s="267">
        <f t="shared" ca="1" si="8"/>
        <v>41030</v>
      </c>
      <c r="B199" s="288">
        <f ca="1">VLOOKUP(Ledgergraph!A196,Master!$C$1:$U$101,MATCH(A199,Master!$C$1:$U$1,0),FALSE)</f>
        <v>-8</v>
      </c>
      <c r="C199" s="295" t="str">
        <f ca="1">IFERROR(IF(ROUND(B199/MAX(MAX(B198:B209),ABS(MIN(B198:B209)))*50,0)&gt;0,REPT("&gt;",ROUND(B199/MAX(MAX(B198:B209),ABS(MIN(B198:B209)))*50,0)),REPT("&lt;",ABS(ROUND(B199/MAX(MAX(B198:B209),ABS(MIN(B198:B209)))*50,0)))),"")</f>
        <v>&lt;&lt;&lt;&lt;&lt;&lt;&lt;&lt;&lt;&lt;&lt;&lt;&lt;&lt;&lt;&lt;&lt;&lt;&lt;&lt;&lt;&lt;&lt;&lt;&lt;&lt;&lt;&lt;&lt;&lt;&lt;</v>
      </c>
    </row>
    <row r="200" spans="1:3" ht="48.75" customHeight="1">
      <c r="A200" s="267">
        <f t="shared" ca="1" si="8"/>
        <v>41061</v>
      </c>
      <c r="B200" s="288">
        <f ca="1">VLOOKUP(Ledgergraph!A196,Master!$C$1:$U$101,MATCH(A200,Master!$C$1:$U$1,0),FALSE)</f>
        <v>-1</v>
      </c>
      <c r="C200" s="295" t="str">
        <f ca="1">IFERROR(IF(ROUND(B200/MAX(MAX(B198:B209),ABS(MIN(B198:B209)))*50,0)&gt;0,REPT("&gt;",ROUND(B200/MAX(MAX(B198:B209),ABS(MIN(B198:B209)))*50,0)),REPT("&lt;",ABS(ROUND(B200/MAX(MAX(B198:B209),ABS(MIN(B198:B209)))*50,0)))),"")</f>
        <v>&lt;&lt;&lt;&lt;</v>
      </c>
    </row>
    <row r="201" spans="1:3" ht="48.75" customHeight="1">
      <c r="A201" s="267">
        <f t="shared" ca="1" si="8"/>
        <v>41091</v>
      </c>
      <c r="B201" s="288">
        <f ca="1">VLOOKUP(Ledgergraph!A196,Master!$C$1:$U$101,MATCH(A201,Master!$C$1:$U$1,0),FALSE)</f>
        <v>0</v>
      </c>
      <c r="C201" s="295" t="str">
        <f ca="1">IFERROR(IF(ROUND(B201/MAX(MAX(B198:B209),ABS(MIN(B198:B209)))*50,0)&gt;0,REPT("&gt;",ROUND(B201/MAX(MAX(B198:B209),ABS(MIN(B198:B209)))*50,0)),REPT("&lt;",ABS(ROUND(B201/MAX(MAX(B198:B209),ABS(MIN(B198:B209)))*50,0)))),"")</f>
        <v/>
      </c>
    </row>
    <row r="202" spans="1:3" ht="48.75" customHeight="1">
      <c r="A202" s="267">
        <f t="shared" ca="1" si="8"/>
        <v>41122</v>
      </c>
      <c r="B202" s="288">
        <f ca="1">VLOOKUP(Ledgergraph!A196,Master!$C$1:$U$101,MATCH(A202,Master!$C$1:$U$1,0),FALSE)</f>
        <v>0</v>
      </c>
      <c r="C202" s="295" t="str">
        <f ca="1">IFERROR(IF(ROUND(B202/MAX(MAX(B198:B209),ABS(MIN(B198:B209)))*50,0)&gt;0,REPT("&gt;",ROUND(B202/MAX(MAX(B198:B209),ABS(MIN(B198:B209)))*50,0)),REPT("&lt;",ABS(ROUND(B202/MAX(MAX(B198:B209),ABS(MIN(B198:B209)))*50,0)))),"")</f>
        <v/>
      </c>
    </row>
    <row r="203" spans="1:3" ht="48.75" customHeight="1">
      <c r="A203" s="267">
        <f t="shared" ca="1" si="8"/>
        <v>41153</v>
      </c>
      <c r="B203" s="288">
        <f ca="1">VLOOKUP(Ledgergraph!A196,Master!$C$1:$U$101,MATCH(A203,Master!$C$1:$U$1,0),FALSE)</f>
        <v>-4</v>
      </c>
      <c r="C203" s="295" t="str">
        <f ca="1">IFERROR(IF(ROUND(B203/MAX(MAX(B198:B209),ABS(MIN(B198:B209)))*50,0)&gt;0,REPT("&gt;",ROUND(B203/MAX(MAX(B198:B209),ABS(MIN(B198:B209)))*50,0)),REPT("&lt;",ABS(ROUND(B203/MAX(MAX(B198:B209),ABS(MIN(B198:B209)))*50,0)))),"")</f>
        <v>&lt;&lt;&lt;&lt;&lt;&lt;&lt;&lt;&lt;&lt;&lt;&lt;&lt;&lt;&lt;</v>
      </c>
    </row>
    <row r="204" spans="1:3" ht="48.75" customHeight="1">
      <c r="A204" s="267">
        <f t="shared" ca="1" si="8"/>
        <v>41183</v>
      </c>
      <c r="B204" s="288">
        <f ca="1">VLOOKUP(Ledgergraph!A196,Master!$C$1:$U$101,MATCH(A204,Master!$C$1:$U$1,0),FALSE)</f>
        <v>-13</v>
      </c>
      <c r="C204" s="295" t="str">
        <f ca="1">IFERROR(IF(ROUND(B204/MAX(MAX(B198:B209),ABS(MIN(B198:B209)))*50,0)&gt;0,REPT("&gt;",ROUND(B204/MAX(MAX(B198:B209),ABS(MIN(B198:B209)))*50,0)),REPT("&lt;",ABS(ROUND(B204/MAX(MAX(B198:B209),ABS(MIN(B198:B209)))*50,0)))),"")</f>
        <v>&lt;&lt;&lt;&lt;&lt;&lt;&lt;&lt;&lt;&lt;&lt;&lt;&lt;&lt;&lt;&lt;&lt;&lt;&lt;&lt;&lt;&lt;&lt;&lt;&lt;&lt;&lt;&lt;&lt;&lt;&lt;&lt;&lt;&lt;&lt;&lt;&lt;&lt;&lt;&lt;&lt;&lt;&lt;&lt;&lt;&lt;&lt;&lt;&lt;&lt;</v>
      </c>
    </row>
    <row r="205" spans="1:3" ht="48.75" customHeight="1">
      <c r="A205" s="267">
        <f t="shared" ca="1" si="8"/>
        <v>41214</v>
      </c>
      <c r="B205" s="288">
        <f ca="1">VLOOKUP(Ledgergraph!A196,Master!$C$1:$U$101,MATCH(A205,Master!$C$1:$U$1,0),FALSE)</f>
        <v>0</v>
      </c>
      <c r="C205" s="295" t="str">
        <f ca="1">IFERROR(IF(ROUND(B205/MAX(MAX(B198:B209),ABS(MIN(B198:B209)))*50,0)&gt;0,REPT("&gt;",ROUND(B205/MAX(MAX(B198:B209),ABS(MIN(B198:B209)))*50,0)),REPT("&lt;",ABS(ROUND(B205/MAX(MAX(B198:B209),ABS(MIN(B198:B209)))*50,0)))),"")</f>
        <v/>
      </c>
    </row>
    <row r="206" spans="1:3" ht="48.75" customHeight="1">
      <c r="A206" s="267">
        <f t="shared" ca="1" si="8"/>
        <v>41244</v>
      </c>
      <c r="B206" s="288">
        <f ca="1">VLOOKUP(Ledgergraph!A196,Master!$C$1:$U$101,MATCH(A206,Master!$C$1:$U$1,0),FALSE)</f>
        <v>-7</v>
      </c>
      <c r="C206" s="295" t="str">
        <f ca="1">IFERROR(IF(ROUND(B206/MAX(MAX(B198:B209),ABS(MIN(B198:B209)))*50,0)&gt;0,REPT("&gt;",ROUND(B206/MAX(MAX(B198:B209),ABS(MIN(B198:B209)))*50,0)),REPT("&lt;",ABS(ROUND(B206/MAX(MAX(B198:B209),ABS(MIN(B198:B209)))*50,0)))),"")</f>
        <v>&lt;&lt;&lt;&lt;&lt;&lt;&lt;&lt;&lt;&lt;&lt;&lt;&lt;&lt;&lt;&lt;&lt;&lt;&lt;&lt;&lt;&lt;&lt;&lt;&lt;&lt;&lt;</v>
      </c>
    </row>
    <row r="207" spans="1:3" ht="48.75" customHeight="1">
      <c r="A207" s="267">
        <f t="shared" ca="1" si="8"/>
        <v>41275</v>
      </c>
      <c r="B207" s="288">
        <f ca="1">VLOOKUP(Ledgergraph!A196,Master!$C$1:$U$101,MATCH(A207,Master!$C$1:$U$1,0),FALSE)</f>
        <v>0</v>
      </c>
      <c r="C207" s="295" t="str">
        <f ca="1">IFERROR(IF(ROUND(B207/MAX(MAX(B198:B209),ABS(MIN(B198:B209)))*50,0)&gt;0,REPT("&gt;",ROUND(B207/MAX(MAX(B198:B209),ABS(MIN(B198:B209)))*50,0)),REPT("&lt;",ABS(ROUND(B207/MAX(MAX(B198:B209),ABS(MIN(B198:B209)))*50,0)))),"")</f>
        <v/>
      </c>
    </row>
    <row r="208" spans="1:3" ht="48.75" customHeight="1">
      <c r="A208" s="267">
        <f t="shared" ca="1" si="8"/>
        <v>41306</v>
      </c>
      <c r="B208" s="288">
        <f ca="1">VLOOKUP(Ledgergraph!A196,Master!$C$1:$U$101,MATCH(A208,Master!$C$1:$U$1,0),FALSE)</f>
        <v>0</v>
      </c>
      <c r="C208" s="295" t="str">
        <f ca="1">IFERROR(IF(ROUND(B208/MAX(MAX(B198:B209),ABS(MIN(B198:B209)))*50,0)&gt;0,REPT("&gt;",ROUND(B208/MAX(MAX(B198:B209),ABS(MIN(B198:B209)))*50,0)),REPT("&lt;",ABS(ROUND(B208/MAX(MAX(B198:B209),ABS(MIN(B198:B209)))*50,0)))),"")</f>
        <v/>
      </c>
    </row>
    <row r="209" spans="1:3" ht="48.75" customHeight="1">
      <c r="A209" s="267">
        <f t="shared" ca="1" si="8"/>
        <v>41334</v>
      </c>
      <c r="B209" s="288">
        <f ca="1">VLOOKUP(Ledgergraph!A196,Master!$C$1:$U$101,MATCH(A209,Master!$C$1:$U$1,0),FALSE)</f>
        <v>0</v>
      </c>
      <c r="C209" s="295" t="str">
        <f ca="1">IFERROR(IF(ROUND(B209/MAX(MAX(B198:B209),ABS(MIN(B198:B209)))*50,0)&gt;0,REPT("&gt;",ROUND(B209/MAX(MAX(B198:B209),ABS(MIN(B198:B209)))*50,0)),REPT("&lt;",ABS(ROUND(B209/MAX(MAX(B198:B209),ABS(MIN(B198:B209)))*50,0)))),"")</f>
        <v/>
      </c>
    </row>
    <row r="210" spans="1:3" ht="48.75" customHeight="1">
      <c r="A210" s="81"/>
      <c r="B210" s="81"/>
      <c r="C210" s="294"/>
    </row>
    <row r="211" spans="1:3" ht="48.75" customHeight="1">
      <c r="A211" s="264">
        <f>A196+1</f>
        <v>16</v>
      </c>
      <c r="B211" s="81"/>
      <c r="C211" s="294"/>
    </row>
    <row r="212" spans="1:3" ht="48.75" customHeight="1">
      <c r="A212" s="81" t="str">
        <f>VLOOKUP(Ledgergraph!A211,Master!$C$1:$U$101,3,FALSE)</f>
        <v>Sales of Product 2</v>
      </c>
      <c r="B212" s="81"/>
      <c r="C212" s="294"/>
    </row>
    <row r="213" spans="1:3" ht="48.75" customHeight="1">
      <c r="A213" s="267">
        <f ca="1">A198</f>
        <v>41000</v>
      </c>
      <c r="B213" s="288">
        <f ca="1">VLOOKUP(Ledgergraph!A211,Master!$C$1:$U$101,MATCH(A213,Master!$C$1:$U$1,0),FALSE)</f>
        <v>0</v>
      </c>
      <c r="C213" s="295" t="str">
        <f ca="1">IFERROR(IF(ROUND(B213/MAX(MAX(B213:B224),ABS(MIN(B213:B224)))*50,0)&gt;0,REPT("&gt;",ROUND(B213/MAX(MAX(B213:B224),ABS(MIN(B213:B224)))*50,0)),REPT("&lt;",ABS(ROUND(B213/MAX(MAX(B213:B224),ABS(MIN(B213:B224)))*50,0)))),"")</f>
        <v/>
      </c>
    </row>
    <row r="214" spans="1:3" ht="48.75" customHeight="1">
      <c r="A214" s="267">
        <f t="shared" ref="A214:A224" ca="1" si="9">A199</f>
        <v>41030</v>
      </c>
      <c r="B214" s="288">
        <f ca="1">VLOOKUP(Ledgergraph!A211,Master!$C$1:$U$101,MATCH(A214,Master!$C$1:$U$1,0),FALSE)</f>
        <v>0</v>
      </c>
      <c r="C214" s="295" t="str">
        <f ca="1">IFERROR(IF(ROUND(B214/MAX(MAX(B213:B224),ABS(MIN(B213:B224)))*50,0)&gt;0,REPT("&gt;",ROUND(B214/MAX(MAX(B213:B224),ABS(MIN(B213:B224)))*50,0)),REPT("&lt;",ABS(ROUND(B214/MAX(MAX(B213:B224),ABS(MIN(B213:B224)))*50,0)))),"")</f>
        <v/>
      </c>
    </row>
    <row r="215" spans="1:3" ht="48.75" customHeight="1">
      <c r="A215" s="267">
        <f t="shared" ca="1" si="9"/>
        <v>41061</v>
      </c>
      <c r="B215" s="288">
        <f ca="1">VLOOKUP(Ledgergraph!A211,Master!$C$1:$U$101,MATCH(A215,Master!$C$1:$U$1,0),FALSE)</f>
        <v>0</v>
      </c>
      <c r="C215" s="295" t="str">
        <f ca="1">IFERROR(IF(ROUND(B215/MAX(MAX(B213:B224),ABS(MIN(B213:B224)))*50,0)&gt;0,REPT("&gt;",ROUND(B215/MAX(MAX(B213:B224),ABS(MIN(B213:B224)))*50,0)),REPT("&lt;",ABS(ROUND(B215/MAX(MAX(B213:B224),ABS(MIN(B213:B224)))*50,0)))),"")</f>
        <v/>
      </c>
    </row>
    <row r="216" spans="1:3" ht="48.75" customHeight="1">
      <c r="A216" s="267">
        <f t="shared" ca="1" si="9"/>
        <v>41091</v>
      </c>
      <c r="B216" s="288">
        <f ca="1">VLOOKUP(Ledgergraph!A211,Master!$C$1:$U$101,MATCH(A216,Master!$C$1:$U$1,0),FALSE)</f>
        <v>-12</v>
      </c>
      <c r="C216" s="295" t="str">
        <f ca="1">IFERROR(IF(ROUND(B216/MAX(MAX(B213:B224),ABS(MIN(B213:B224)))*50,0)&gt;0,REPT("&gt;",ROUND(B216/MAX(MAX(B213:B224),ABS(MIN(B213:B224)))*50,0)),REPT("&lt;",ABS(ROUND(B216/MAX(MAX(B213:B224),ABS(MIN(B213:B224)))*50,0)))),"")</f>
        <v>&lt;&lt;&lt;&lt;&lt;&lt;&lt;&lt;&lt;&lt;&lt;&lt;&lt;&lt;&lt;&lt;&lt;&lt;&lt;&lt;&lt;&lt;&lt;&lt;&lt;&lt;&lt;&lt;&lt;&lt;&lt;&lt;&lt;&lt;&lt;&lt;&lt;&lt;&lt;&lt;&lt;&lt;&lt;&lt;&lt;&lt;&lt;&lt;&lt;&lt;</v>
      </c>
    </row>
    <row r="217" spans="1:3" ht="48.75" customHeight="1">
      <c r="A217" s="267">
        <f t="shared" ca="1" si="9"/>
        <v>41122</v>
      </c>
      <c r="B217" s="288">
        <f ca="1">VLOOKUP(Ledgergraph!A211,Master!$C$1:$U$101,MATCH(A217,Master!$C$1:$U$1,0),FALSE)</f>
        <v>-5</v>
      </c>
      <c r="C217" s="295" t="str">
        <f ca="1">IFERROR(IF(ROUND(B217/MAX(MAX(B213:B224),ABS(MIN(B213:B224)))*50,0)&gt;0,REPT("&gt;",ROUND(B217/MAX(MAX(B213:B224),ABS(MIN(B213:B224)))*50,0)),REPT("&lt;",ABS(ROUND(B217/MAX(MAX(B213:B224),ABS(MIN(B213:B224)))*50,0)))),"")</f>
        <v>&lt;&lt;&lt;&lt;&lt;&lt;&lt;&lt;&lt;&lt;&lt;&lt;&lt;&lt;&lt;&lt;&lt;&lt;&lt;&lt;&lt;</v>
      </c>
    </row>
    <row r="218" spans="1:3" ht="48.75" customHeight="1">
      <c r="A218" s="267">
        <f t="shared" ca="1" si="9"/>
        <v>41153</v>
      </c>
      <c r="B218" s="288">
        <f ca="1">VLOOKUP(Ledgergraph!A211,Master!$C$1:$U$101,MATCH(A218,Master!$C$1:$U$1,0),FALSE)</f>
        <v>-9</v>
      </c>
      <c r="C218" s="295" t="str">
        <f ca="1">IFERROR(IF(ROUND(B218/MAX(MAX(B213:B224),ABS(MIN(B213:B224)))*50,0)&gt;0,REPT("&gt;",ROUND(B218/MAX(MAX(B213:B224),ABS(MIN(B213:B224)))*50,0)),REPT("&lt;",ABS(ROUND(B218/MAX(MAX(B213:B224),ABS(MIN(B213:B224)))*50,0)))),"")</f>
        <v>&lt;&lt;&lt;&lt;&lt;&lt;&lt;&lt;&lt;&lt;&lt;&lt;&lt;&lt;&lt;&lt;&lt;&lt;&lt;&lt;&lt;&lt;&lt;&lt;&lt;&lt;&lt;&lt;&lt;&lt;&lt;&lt;&lt;&lt;&lt;&lt;&lt;&lt;</v>
      </c>
    </row>
    <row r="219" spans="1:3" ht="48.75" customHeight="1">
      <c r="A219" s="267">
        <f t="shared" ca="1" si="9"/>
        <v>41183</v>
      </c>
      <c r="B219" s="288">
        <f ca="1">VLOOKUP(Ledgergraph!A211,Master!$C$1:$U$101,MATCH(A219,Master!$C$1:$U$1,0),FALSE)</f>
        <v>0</v>
      </c>
      <c r="C219" s="295" t="str">
        <f ca="1">IFERROR(IF(ROUND(B219/MAX(MAX(B213:B224),ABS(MIN(B213:B224)))*50,0)&gt;0,REPT("&gt;",ROUND(B219/MAX(MAX(B213:B224),ABS(MIN(B213:B224)))*50,0)),REPT("&lt;",ABS(ROUND(B219/MAX(MAX(B213:B224),ABS(MIN(B213:B224)))*50,0)))),"")</f>
        <v/>
      </c>
    </row>
    <row r="220" spans="1:3" ht="48.75" customHeight="1">
      <c r="A220" s="267">
        <f t="shared" ca="1" si="9"/>
        <v>41214</v>
      </c>
      <c r="B220" s="288">
        <f ca="1">VLOOKUP(Ledgergraph!A211,Master!$C$1:$U$101,MATCH(A220,Master!$C$1:$U$1,0),FALSE)</f>
        <v>-7</v>
      </c>
      <c r="C220" s="295" t="str">
        <f ca="1">IFERROR(IF(ROUND(B220/MAX(MAX(B213:B224),ABS(MIN(B213:B224)))*50,0)&gt;0,REPT("&gt;",ROUND(B220/MAX(MAX(B213:B224),ABS(MIN(B213:B224)))*50,0)),REPT("&lt;",ABS(ROUND(B220/MAX(MAX(B213:B224),ABS(MIN(B213:B224)))*50,0)))),"")</f>
        <v>&lt;&lt;&lt;&lt;&lt;&lt;&lt;&lt;&lt;&lt;&lt;&lt;&lt;&lt;&lt;&lt;&lt;&lt;&lt;&lt;&lt;&lt;&lt;&lt;&lt;&lt;&lt;&lt;&lt;</v>
      </c>
    </row>
    <row r="221" spans="1:3" ht="48.75" customHeight="1">
      <c r="A221" s="267">
        <f t="shared" ca="1" si="9"/>
        <v>41244</v>
      </c>
      <c r="B221" s="288">
        <f ca="1">VLOOKUP(Ledgergraph!A211,Master!$C$1:$U$101,MATCH(A221,Master!$C$1:$U$1,0),FALSE)</f>
        <v>0</v>
      </c>
      <c r="C221" s="295" t="str">
        <f ca="1">IFERROR(IF(ROUND(B221/MAX(MAX(B213:B224),ABS(MIN(B213:B224)))*50,0)&gt;0,REPT("&gt;",ROUND(B221/MAX(MAX(B213:B224),ABS(MIN(B213:B224)))*50,0)),REPT("&lt;",ABS(ROUND(B221/MAX(MAX(B213:B224),ABS(MIN(B213:B224)))*50,0)))),"")</f>
        <v/>
      </c>
    </row>
    <row r="222" spans="1:3" ht="48.75" customHeight="1">
      <c r="A222" s="267">
        <f t="shared" ca="1" si="9"/>
        <v>41275</v>
      </c>
      <c r="B222" s="288">
        <f ca="1">VLOOKUP(Ledgergraph!A211,Master!$C$1:$U$101,MATCH(A222,Master!$C$1:$U$1,0),FALSE)</f>
        <v>0</v>
      </c>
      <c r="C222" s="295" t="str">
        <f ca="1">IFERROR(IF(ROUND(B222/MAX(MAX(B213:B224),ABS(MIN(B213:B224)))*50,0)&gt;0,REPT("&gt;",ROUND(B222/MAX(MAX(B213:B224),ABS(MIN(B213:B224)))*50,0)),REPT("&lt;",ABS(ROUND(B222/MAX(MAX(B213:B224),ABS(MIN(B213:B224)))*50,0)))),"")</f>
        <v/>
      </c>
    </row>
    <row r="223" spans="1:3" ht="48.75" customHeight="1">
      <c r="A223" s="267">
        <f t="shared" ca="1" si="9"/>
        <v>41306</v>
      </c>
      <c r="B223" s="288">
        <f ca="1">VLOOKUP(Ledgergraph!A211,Master!$C$1:$U$101,MATCH(A223,Master!$C$1:$U$1,0),FALSE)</f>
        <v>0</v>
      </c>
      <c r="C223" s="295" t="str">
        <f ca="1">IFERROR(IF(ROUND(B223/MAX(MAX(B213:B224),ABS(MIN(B213:B224)))*50,0)&gt;0,REPT("&gt;",ROUND(B223/MAX(MAX(B213:B224),ABS(MIN(B213:B224)))*50,0)),REPT("&lt;",ABS(ROUND(B223/MAX(MAX(B213:B224),ABS(MIN(B213:B224)))*50,0)))),"")</f>
        <v/>
      </c>
    </row>
    <row r="224" spans="1:3" ht="48.75" customHeight="1">
      <c r="A224" s="267">
        <f t="shared" ca="1" si="9"/>
        <v>41334</v>
      </c>
      <c r="B224" s="288">
        <f ca="1">VLOOKUP(Ledgergraph!A211,Master!$C$1:$U$101,MATCH(A224,Master!$C$1:$U$1,0),FALSE)</f>
        <v>0</v>
      </c>
      <c r="C224" s="295" t="str">
        <f ca="1">IFERROR(IF(ROUND(B224/MAX(MAX(B213:B224),ABS(MIN(B213:B224)))*50,0)&gt;0,REPT("&gt;",ROUND(B224/MAX(MAX(B213:B224),ABS(MIN(B213:B224)))*50,0)),REPT("&lt;",ABS(ROUND(B224/MAX(MAX(B213:B224),ABS(MIN(B213:B224)))*50,0)))),"")</f>
        <v/>
      </c>
    </row>
    <row r="225" spans="1:3" ht="48.75" customHeight="1">
      <c r="A225" s="81"/>
      <c r="B225" s="81"/>
      <c r="C225" s="294"/>
    </row>
    <row r="226" spans="1:3" ht="48.75" customHeight="1">
      <c r="A226" s="264">
        <f>A211+1</f>
        <v>17</v>
      </c>
      <c r="B226" s="81"/>
      <c r="C226" s="294"/>
    </row>
    <row r="227" spans="1:3" ht="48.75" customHeight="1">
      <c r="A227" s="81" t="str">
        <f>VLOOKUP(Ledgergraph!A226,Master!$C$1:$U$101,3,FALSE)</f>
        <v>Sales of Product 3</v>
      </c>
      <c r="B227" s="81"/>
      <c r="C227" s="294"/>
    </row>
    <row r="228" spans="1:3" ht="48.75" customHeight="1">
      <c r="A228" s="267">
        <f ca="1">A213</f>
        <v>41000</v>
      </c>
      <c r="B228" s="288">
        <f ca="1">VLOOKUP(Ledgergraph!A226,Master!$C$1:$U$101,MATCH(A228,Master!$C$1:$U$1,0),FALSE)</f>
        <v>0</v>
      </c>
      <c r="C228" s="295" t="str">
        <f ca="1">IFERROR(IF(ROUND(B228/MAX(MAX(B228:B239),ABS(MIN(B228:B239)))*50,0)&gt;0,REPT("&gt;",ROUND(B228/MAX(MAX(B228:B239),ABS(MIN(B228:B239)))*50,0)),REPT("&lt;",ABS(ROUND(B228/MAX(MAX(B228:B239),ABS(MIN(B228:B239)))*50,0)))),"")</f>
        <v/>
      </c>
    </row>
    <row r="229" spans="1:3" ht="48.75" customHeight="1">
      <c r="A229" s="267">
        <f t="shared" ref="A229:A239" ca="1" si="10">A214</f>
        <v>41030</v>
      </c>
      <c r="B229" s="288">
        <f ca="1">VLOOKUP(Ledgergraph!A226,Master!$C$1:$U$101,MATCH(A229,Master!$C$1:$U$1,0),FALSE)</f>
        <v>0</v>
      </c>
      <c r="C229" s="295" t="str">
        <f ca="1">IFERROR(IF(ROUND(B229/MAX(MAX(B228:B239),ABS(MIN(B228:B239)))*50,0)&gt;0,REPT("&gt;",ROUND(B229/MAX(MAX(B228:B239),ABS(MIN(B228:B239)))*50,0)),REPT("&lt;",ABS(ROUND(B229/MAX(MAX(B228:B239),ABS(MIN(B228:B239)))*50,0)))),"")</f>
        <v/>
      </c>
    </row>
    <row r="230" spans="1:3" ht="48.75" customHeight="1">
      <c r="A230" s="267">
        <f t="shared" ca="1" si="10"/>
        <v>41061</v>
      </c>
      <c r="B230" s="288">
        <f ca="1">VLOOKUP(Ledgergraph!A226,Master!$C$1:$U$101,MATCH(A230,Master!$C$1:$U$1,0),FALSE)</f>
        <v>0</v>
      </c>
      <c r="C230" s="295" t="str">
        <f ca="1">IFERROR(IF(ROUND(B230/MAX(MAX(B228:B239),ABS(MIN(B228:B239)))*50,0)&gt;0,REPT("&gt;",ROUND(B230/MAX(MAX(B228:B239),ABS(MIN(B228:B239)))*50,0)),REPT("&lt;",ABS(ROUND(B230/MAX(MAX(B228:B239),ABS(MIN(B228:B239)))*50,0)))),"")</f>
        <v/>
      </c>
    </row>
    <row r="231" spans="1:3" ht="48.75" customHeight="1">
      <c r="A231" s="267">
        <f t="shared" ca="1" si="10"/>
        <v>41091</v>
      </c>
      <c r="B231" s="288">
        <f ca="1">VLOOKUP(Ledgergraph!A226,Master!$C$1:$U$101,MATCH(A231,Master!$C$1:$U$1,0),FALSE)</f>
        <v>-9</v>
      </c>
      <c r="C231" s="295" t="str">
        <f ca="1">IFERROR(IF(ROUND(B231/MAX(MAX(B228:B239),ABS(MIN(B228:B239)))*50,0)&gt;0,REPT("&gt;",ROUND(B231/MAX(MAX(B228:B239),ABS(MIN(B228:B239)))*50,0)),REPT("&lt;",ABS(ROUND(B231/MAX(MAX(B228:B239),ABS(MIN(B228:B239)))*50,0)))),"")</f>
        <v>&lt;&lt;&lt;&lt;&lt;&lt;&lt;&lt;&lt;&lt;&lt;&lt;&lt;&lt;&lt;&lt;&lt;&lt;&lt;&lt;&lt;&lt;&lt;&lt;&lt;&lt;&lt;&lt;&lt;&lt;&lt;&lt;</v>
      </c>
    </row>
    <row r="232" spans="1:3" ht="48.75" customHeight="1">
      <c r="A232" s="267">
        <f t="shared" ca="1" si="10"/>
        <v>41122</v>
      </c>
      <c r="B232" s="288">
        <f ca="1">VLOOKUP(Ledgergraph!A226,Master!$C$1:$U$101,MATCH(A232,Master!$C$1:$U$1,0),FALSE)</f>
        <v>0</v>
      </c>
      <c r="C232" s="295" t="str">
        <f ca="1">IFERROR(IF(ROUND(B232/MAX(MAX(B228:B239),ABS(MIN(B228:B239)))*50,0)&gt;0,REPT("&gt;",ROUND(B232/MAX(MAX(B228:B239),ABS(MIN(B228:B239)))*50,0)),REPT("&lt;",ABS(ROUND(B232/MAX(MAX(B228:B239),ABS(MIN(B228:B239)))*50,0)))),"")</f>
        <v/>
      </c>
    </row>
    <row r="233" spans="1:3" ht="48.75" customHeight="1">
      <c r="A233" s="267">
        <f t="shared" ca="1" si="10"/>
        <v>41153</v>
      </c>
      <c r="B233" s="288">
        <f ca="1">VLOOKUP(Ledgergraph!A226,Master!$C$1:$U$101,MATCH(A233,Master!$C$1:$U$1,0),FALSE)</f>
        <v>-3</v>
      </c>
      <c r="C233" s="295" t="str">
        <f ca="1">IFERROR(IF(ROUND(B233/MAX(MAX(B228:B239),ABS(MIN(B228:B239)))*50,0)&gt;0,REPT("&gt;",ROUND(B233/MAX(MAX(B228:B239),ABS(MIN(B228:B239)))*50,0)),REPT("&lt;",ABS(ROUND(B233/MAX(MAX(B228:B239),ABS(MIN(B228:B239)))*50,0)))),"")</f>
        <v>&lt;&lt;&lt;&lt;&lt;&lt;&lt;&lt;&lt;&lt;&lt;</v>
      </c>
    </row>
    <row r="234" spans="1:3" ht="48.75" customHeight="1">
      <c r="A234" s="267">
        <f t="shared" ca="1" si="10"/>
        <v>41183</v>
      </c>
      <c r="B234" s="288">
        <f ca="1">VLOOKUP(Ledgergraph!A226,Master!$C$1:$U$101,MATCH(A234,Master!$C$1:$U$1,0),FALSE)</f>
        <v>-14</v>
      </c>
      <c r="C234" s="295" t="str">
        <f ca="1">IFERROR(IF(ROUND(B234/MAX(MAX(B228:B239),ABS(MIN(B228:B239)))*50,0)&gt;0,REPT("&gt;",ROUND(B234/MAX(MAX(B228:B239),ABS(MIN(B228:B239)))*50,0)),REPT("&lt;",ABS(ROUND(B234/MAX(MAX(B228:B239),ABS(MIN(B228:B239)))*50,0)))),"")</f>
        <v>&lt;&lt;&lt;&lt;&lt;&lt;&lt;&lt;&lt;&lt;&lt;&lt;&lt;&lt;&lt;&lt;&lt;&lt;&lt;&lt;&lt;&lt;&lt;&lt;&lt;&lt;&lt;&lt;&lt;&lt;&lt;&lt;&lt;&lt;&lt;&lt;&lt;&lt;&lt;&lt;&lt;&lt;&lt;&lt;&lt;&lt;&lt;&lt;&lt;&lt;</v>
      </c>
    </row>
    <row r="235" spans="1:3" ht="48.75" customHeight="1">
      <c r="A235" s="267">
        <f t="shared" ca="1" si="10"/>
        <v>41214</v>
      </c>
      <c r="B235" s="288">
        <f ca="1">VLOOKUP(Ledgergraph!A226,Master!$C$1:$U$101,MATCH(A235,Master!$C$1:$U$1,0),FALSE)</f>
        <v>-6</v>
      </c>
      <c r="C235" s="295" t="str">
        <f ca="1">IFERROR(IF(ROUND(B235/MAX(MAX(B228:B239),ABS(MIN(B228:B239)))*50,0)&gt;0,REPT("&gt;",ROUND(B235/MAX(MAX(B228:B239),ABS(MIN(B228:B239)))*50,0)),REPT("&lt;",ABS(ROUND(B235/MAX(MAX(B228:B239),ABS(MIN(B228:B239)))*50,0)))),"")</f>
        <v>&lt;&lt;&lt;&lt;&lt;&lt;&lt;&lt;&lt;&lt;&lt;&lt;&lt;&lt;&lt;&lt;&lt;&lt;&lt;&lt;&lt;</v>
      </c>
    </row>
    <row r="236" spans="1:3" ht="48.75" customHeight="1">
      <c r="A236" s="267">
        <f t="shared" ca="1" si="10"/>
        <v>41244</v>
      </c>
      <c r="B236" s="288">
        <f ca="1">VLOOKUP(Ledgergraph!A226,Master!$C$1:$U$101,MATCH(A236,Master!$C$1:$U$1,0),FALSE)</f>
        <v>0</v>
      </c>
      <c r="C236" s="295" t="str">
        <f ca="1">IFERROR(IF(ROUND(B236/MAX(MAX(B228:B239),ABS(MIN(B228:B239)))*50,0)&gt;0,REPT("&gt;",ROUND(B236/MAX(MAX(B228:B239),ABS(MIN(B228:B239)))*50,0)),REPT("&lt;",ABS(ROUND(B236/MAX(MAX(B228:B239),ABS(MIN(B228:B239)))*50,0)))),"")</f>
        <v/>
      </c>
    </row>
    <row r="237" spans="1:3" ht="48.75" customHeight="1">
      <c r="A237" s="267">
        <f t="shared" ca="1" si="10"/>
        <v>41275</v>
      </c>
      <c r="B237" s="288">
        <f ca="1">VLOOKUP(Ledgergraph!A226,Master!$C$1:$U$101,MATCH(A237,Master!$C$1:$U$1,0),FALSE)</f>
        <v>0</v>
      </c>
      <c r="C237" s="295" t="str">
        <f ca="1">IFERROR(IF(ROUND(B237/MAX(MAX(B228:B239),ABS(MIN(B228:B239)))*50,0)&gt;0,REPT("&gt;",ROUND(B237/MAX(MAX(B228:B239),ABS(MIN(B228:B239)))*50,0)),REPT("&lt;",ABS(ROUND(B237/MAX(MAX(B228:B239),ABS(MIN(B228:B239)))*50,0)))),"")</f>
        <v/>
      </c>
    </row>
    <row r="238" spans="1:3" ht="48.75" customHeight="1">
      <c r="A238" s="267">
        <f t="shared" ca="1" si="10"/>
        <v>41306</v>
      </c>
      <c r="B238" s="288">
        <f ca="1">VLOOKUP(Ledgergraph!A226,Master!$C$1:$U$101,MATCH(A238,Master!$C$1:$U$1,0),FALSE)</f>
        <v>0</v>
      </c>
      <c r="C238" s="295" t="str">
        <f ca="1">IFERROR(IF(ROUND(B238/MAX(MAX(B228:B239),ABS(MIN(B228:B239)))*50,0)&gt;0,REPT("&gt;",ROUND(B238/MAX(MAX(B228:B239),ABS(MIN(B228:B239)))*50,0)),REPT("&lt;",ABS(ROUND(B238/MAX(MAX(B228:B239),ABS(MIN(B228:B239)))*50,0)))),"")</f>
        <v/>
      </c>
    </row>
    <row r="239" spans="1:3" ht="48.75" customHeight="1">
      <c r="A239" s="267">
        <f t="shared" ca="1" si="10"/>
        <v>41334</v>
      </c>
      <c r="B239" s="288">
        <f ca="1">VLOOKUP(Ledgergraph!A226,Master!$C$1:$U$101,MATCH(A239,Master!$C$1:$U$1,0),FALSE)</f>
        <v>0</v>
      </c>
      <c r="C239" s="295" t="str">
        <f ca="1">IFERROR(IF(ROUND(B239/MAX(MAX(B228:B239),ABS(MIN(B228:B239)))*50,0)&gt;0,REPT("&gt;",ROUND(B239/MAX(MAX(B228:B239),ABS(MIN(B228:B239)))*50,0)),REPT("&lt;",ABS(ROUND(B239/MAX(MAX(B228:B239),ABS(MIN(B228:B239)))*50,0)))),"")</f>
        <v/>
      </c>
    </row>
    <row r="240" spans="1:3" ht="48.75" customHeight="1">
      <c r="C240" s="294"/>
    </row>
    <row r="241" spans="1:3" ht="48.75" customHeight="1">
      <c r="A241" s="264">
        <f>A226+1</f>
        <v>18</v>
      </c>
      <c r="B241" s="81"/>
      <c r="C241" s="294"/>
    </row>
    <row r="242" spans="1:3" ht="48.75" customHeight="1">
      <c r="A242" s="81" t="str">
        <f>VLOOKUP(Ledgergraph!A241,Master!$C$1:$U$101,3,FALSE)</f>
        <v>Sales of Product 4</v>
      </c>
      <c r="B242" s="81"/>
      <c r="C242" s="294"/>
    </row>
    <row r="243" spans="1:3" ht="48.75" customHeight="1">
      <c r="A243" s="267">
        <f ca="1">A228</f>
        <v>41000</v>
      </c>
      <c r="B243" s="288">
        <f ca="1">VLOOKUP(Ledgergraph!A241,Master!$C$1:$U$101,MATCH(A243,Master!$C$1:$U$1,0),FALSE)</f>
        <v>0</v>
      </c>
      <c r="C243" s="295" t="str">
        <f ca="1">IFERROR(IF(ROUND(B243/MAX(MAX(B243:B254),ABS(MIN(B243:B254)))*50,0)&gt;0,REPT("&gt;",ROUND(B243/MAX(MAX(B243:B254),ABS(MIN(B243:B254)))*50,0)),REPT("&lt;",ABS(ROUND(B243/MAX(MAX(B243:B254),ABS(MIN(B243:B254)))*50,0)))),"")</f>
        <v/>
      </c>
    </row>
    <row r="244" spans="1:3" ht="48.75" customHeight="1">
      <c r="A244" s="267">
        <f t="shared" ref="A244:A269" ca="1" si="11">A229</f>
        <v>41030</v>
      </c>
      <c r="B244" s="288">
        <f ca="1">VLOOKUP(Ledgergraph!A241,Master!$C$1:$U$101,MATCH(A244,Master!$C$1:$U$1,0),FALSE)</f>
        <v>0</v>
      </c>
      <c r="C244" s="295" t="str">
        <f ca="1">IFERROR(IF(ROUND(B244/MAX(MAX(B243:B254),ABS(MIN(B243:B254)))*50,0)&gt;0,REPT("&gt;",ROUND(B244/MAX(MAX(B243:B254),ABS(MIN(B243:B254)))*50,0)),REPT("&lt;",ABS(ROUND(B244/MAX(MAX(B243:B254),ABS(MIN(B243:B254)))*50,0)))),"")</f>
        <v/>
      </c>
    </row>
    <row r="245" spans="1:3" ht="48.75" customHeight="1">
      <c r="A245" s="267">
        <f t="shared" ca="1" si="11"/>
        <v>41061</v>
      </c>
      <c r="B245" s="288">
        <f ca="1">VLOOKUP(Ledgergraph!A241,Master!$C$1:$U$101,MATCH(A245,Master!$C$1:$U$1,0),FALSE)</f>
        <v>0</v>
      </c>
      <c r="C245" s="295" t="str">
        <f ca="1">IFERROR(IF(ROUND(B245/MAX(MAX(B243:B254),ABS(MIN(B243:B254)))*50,0)&gt;0,REPT("&gt;",ROUND(B245/MAX(MAX(B243:B254),ABS(MIN(B243:B254)))*50,0)),REPT("&lt;",ABS(ROUND(B245/MAX(MAX(B243:B254),ABS(MIN(B243:B254)))*50,0)))),"")</f>
        <v/>
      </c>
    </row>
    <row r="246" spans="1:3" ht="48.75" customHeight="1">
      <c r="A246" s="267">
        <f t="shared" ca="1" si="11"/>
        <v>41091</v>
      </c>
      <c r="B246" s="288">
        <f ca="1">VLOOKUP(Ledgergraph!A241,Master!$C$1:$U$101,MATCH(A246,Master!$C$1:$U$1,0),FALSE)</f>
        <v>-10</v>
      </c>
      <c r="C246" s="295" t="str">
        <f ca="1">IFERROR(IF(ROUND(B246/MAX(MAX(B243:B254),ABS(MIN(B243:B254)))*50,0)&gt;0,REPT("&gt;",ROUND(B246/MAX(MAX(B243:B254),ABS(MIN(B243:B254)))*50,0)),REPT("&lt;",ABS(ROUND(B246/MAX(MAX(B243:B254),ABS(MIN(B243:B254)))*50,0)))),"")</f>
        <v>&lt;&lt;&lt;&lt;&lt;&lt;&lt;&lt;&lt;&lt;&lt;&lt;&lt;&lt;&lt;&lt;&lt;&lt;&lt;&lt;&lt;&lt;&lt;&lt;&lt;&lt;&lt;&lt;&lt;&lt;&lt;&lt;&lt;&lt;&lt;&lt;&lt;&lt;&lt;&lt;&lt;&lt;&lt;&lt;&lt;&lt;&lt;&lt;&lt;&lt;</v>
      </c>
    </row>
    <row r="247" spans="1:3" ht="48.75" customHeight="1">
      <c r="A247" s="267">
        <f t="shared" ca="1" si="11"/>
        <v>41122</v>
      </c>
      <c r="B247" s="288">
        <f ca="1">VLOOKUP(Ledgergraph!A241,Master!$C$1:$U$101,MATCH(A247,Master!$C$1:$U$1,0),FALSE)</f>
        <v>0</v>
      </c>
      <c r="C247" s="295" t="str">
        <f ca="1">IFERROR(IF(ROUND(B247/MAX(MAX(B243:B254),ABS(MIN(B243:B254)))*50,0)&gt;0,REPT("&gt;",ROUND(B247/MAX(MAX(B243:B254),ABS(MIN(B243:B254)))*50,0)),REPT("&lt;",ABS(ROUND(B247/MAX(MAX(B243:B254),ABS(MIN(B243:B254)))*50,0)))),"")</f>
        <v/>
      </c>
    </row>
    <row r="248" spans="1:3" ht="48.75" customHeight="1">
      <c r="A248" s="267">
        <f t="shared" ca="1" si="11"/>
        <v>41153</v>
      </c>
      <c r="B248" s="288">
        <f ca="1">VLOOKUP(Ledgergraph!A241,Master!$C$1:$U$101,MATCH(A248,Master!$C$1:$U$1,0),FALSE)</f>
        <v>-8</v>
      </c>
      <c r="C248" s="295" t="str">
        <f ca="1">IFERROR(IF(ROUND(B248/MAX(MAX(B243:B254),ABS(MIN(B243:B254)))*50,0)&gt;0,REPT("&gt;",ROUND(B248/MAX(MAX(B243:B254),ABS(MIN(B243:B254)))*50,0)),REPT("&lt;",ABS(ROUND(B248/MAX(MAX(B243:B254),ABS(MIN(B243:B254)))*50,0)))),"")</f>
        <v>&lt;&lt;&lt;&lt;&lt;&lt;&lt;&lt;&lt;&lt;&lt;&lt;&lt;&lt;&lt;&lt;&lt;&lt;&lt;&lt;&lt;&lt;&lt;&lt;&lt;&lt;&lt;&lt;&lt;&lt;&lt;&lt;&lt;&lt;&lt;&lt;&lt;&lt;&lt;&lt;</v>
      </c>
    </row>
    <row r="249" spans="1:3" ht="48.75" customHeight="1">
      <c r="A249" s="267">
        <f t="shared" ca="1" si="11"/>
        <v>41183</v>
      </c>
      <c r="B249" s="288">
        <f ca="1">VLOOKUP(Ledgergraph!A241,Master!$C$1:$U$101,MATCH(A249,Master!$C$1:$U$1,0),FALSE)</f>
        <v>-6</v>
      </c>
      <c r="C249" s="295" t="str">
        <f ca="1">IFERROR(IF(ROUND(B249/MAX(MAX(B243:B254),ABS(MIN(B243:B254)))*50,0)&gt;0,REPT("&gt;",ROUND(B249/MAX(MAX(B243:B254),ABS(MIN(B243:B254)))*50,0)),REPT("&lt;",ABS(ROUND(B249/MAX(MAX(B243:B254),ABS(MIN(B243:B254)))*50,0)))),"")</f>
        <v>&lt;&lt;&lt;&lt;&lt;&lt;&lt;&lt;&lt;&lt;&lt;&lt;&lt;&lt;&lt;&lt;&lt;&lt;&lt;&lt;&lt;&lt;&lt;&lt;&lt;&lt;&lt;&lt;&lt;&lt;</v>
      </c>
    </row>
    <row r="250" spans="1:3" ht="48.75" customHeight="1">
      <c r="A250" s="267">
        <f t="shared" ca="1" si="11"/>
        <v>41214</v>
      </c>
      <c r="B250" s="288">
        <f ca="1">VLOOKUP(Ledgergraph!A241,Master!$C$1:$U$101,MATCH(A250,Master!$C$1:$U$1,0),FALSE)</f>
        <v>-8</v>
      </c>
      <c r="C250" s="295" t="str">
        <f ca="1">IFERROR(IF(ROUND(B250/MAX(MAX(B243:B254),ABS(MIN(B243:B254)))*50,0)&gt;0,REPT("&gt;",ROUND(B250/MAX(MAX(B243:B254),ABS(MIN(B243:B254)))*50,0)),REPT("&lt;",ABS(ROUND(B250/MAX(MAX(B243:B254),ABS(MIN(B243:B254)))*50,0)))),"")</f>
        <v>&lt;&lt;&lt;&lt;&lt;&lt;&lt;&lt;&lt;&lt;&lt;&lt;&lt;&lt;&lt;&lt;&lt;&lt;&lt;&lt;&lt;&lt;&lt;&lt;&lt;&lt;&lt;&lt;&lt;&lt;&lt;&lt;&lt;&lt;&lt;&lt;&lt;&lt;&lt;&lt;</v>
      </c>
    </row>
    <row r="251" spans="1:3" ht="48.75" customHeight="1">
      <c r="A251" s="267">
        <f t="shared" ca="1" si="11"/>
        <v>41244</v>
      </c>
      <c r="B251" s="288">
        <f ca="1">VLOOKUP(Ledgergraph!A241,Master!$C$1:$U$101,MATCH(A251,Master!$C$1:$U$1,0),FALSE)</f>
        <v>-9</v>
      </c>
      <c r="C251" s="295" t="str">
        <f ca="1">IFERROR(IF(ROUND(B251/MAX(MAX(B243:B254),ABS(MIN(B243:B254)))*50,0)&gt;0,REPT("&gt;",ROUND(B251/MAX(MAX(B243:B254),ABS(MIN(B243:B254)))*50,0)),REPT("&lt;",ABS(ROUND(B251/MAX(MAX(B243:B254),ABS(MIN(B243:B254)))*50,0)))),"")</f>
        <v>&lt;&lt;&lt;&lt;&lt;&lt;&lt;&lt;&lt;&lt;&lt;&lt;&lt;&lt;&lt;&lt;&lt;&lt;&lt;&lt;&lt;&lt;&lt;&lt;&lt;&lt;&lt;&lt;&lt;&lt;&lt;&lt;&lt;&lt;&lt;&lt;&lt;&lt;&lt;&lt;&lt;&lt;&lt;&lt;&lt;</v>
      </c>
    </row>
    <row r="252" spans="1:3" ht="48.75" customHeight="1">
      <c r="A252" s="267">
        <f t="shared" ca="1" si="11"/>
        <v>41275</v>
      </c>
      <c r="B252" s="288">
        <f ca="1">VLOOKUP(Ledgergraph!A241,Master!$C$1:$U$101,MATCH(A252,Master!$C$1:$U$1,0),FALSE)</f>
        <v>0</v>
      </c>
      <c r="C252" s="295" t="str">
        <f ca="1">IFERROR(IF(ROUND(B252/MAX(MAX(B243:B254),ABS(MIN(B243:B254)))*50,0)&gt;0,REPT("&gt;",ROUND(B252/MAX(MAX(B243:B254),ABS(MIN(B243:B254)))*50,0)),REPT("&lt;",ABS(ROUND(B252/MAX(MAX(B243:B254),ABS(MIN(B243:B254)))*50,0)))),"")</f>
        <v/>
      </c>
    </row>
    <row r="253" spans="1:3" ht="48.75" customHeight="1">
      <c r="A253" s="267">
        <f t="shared" ca="1" si="11"/>
        <v>41306</v>
      </c>
      <c r="B253" s="288">
        <f ca="1">VLOOKUP(Ledgergraph!A241,Master!$C$1:$U$101,MATCH(A253,Master!$C$1:$U$1,0),FALSE)</f>
        <v>0</v>
      </c>
      <c r="C253" s="295" t="str">
        <f ca="1">IFERROR(IF(ROUND(B253/MAX(MAX(B243:B254),ABS(MIN(B243:B254)))*50,0)&gt;0,REPT("&gt;",ROUND(B253/MAX(MAX(B243:B254),ABS(MIN(B243:B254)))*50,0)),REPT("&lt;",ABS(ROUND(B253/MAX(MAX(B243:B254),ABS(MIN(B243:B254)))*50,0)))),"")</f>
        <v/>
      </c>
    </row>
    <row r="254" spans="1:3" ht="48.75" customHeight="1">
      <c r="A254" s="267">
        <f t="shared" ca="1" si="11"/>
        <v>41334</v>
      </c>
      <c r="B254" s="288">
        <f ca="1">VLOOKUP(Ledgergraph!A241,Master!$C$1:$U$101,MATCH(A254,Master!$C$1:$U$1,0),FALSE)</f>
        <v>0</v>
      </c>
      <c r="C254" s="295" t="str">
        <f ca="1">IFERROR(IF(ROUND(B254/MAX(MAX(B243:B254),ABS(MIN(B243:B254)))*50,0)&gt;0,REPT("&gt;",ROUND(B254/MAX(MAX(B243:B254),ABS(MIN(B243:B254)))*50,0)),REPT("&lt;",ABS(ROUND(B254/MAX(MAX(B243:B254),ABS(MIN(B243:B254)))*50,0)))),"")</f>
        <v/>
      </c>
    </row>
    <row r="255" spans="1:3" ht="48.75" customHeight="1">
      <c r="A255" s="262"/>
      <c r="B255" s="81"/>
      <c r="C255" s="294"/>
    </row>
    <row r="256" spans="1:3" ht="48.75" customHeight="1">
      <c r="A256" s="264">
        <f>A241+1</f>
        <v>19</v>
      </c>
      <c r="B256" s="81"/>
      <c r="C256" s="294"/>
    </row>
    <row r="257" spans="1:3" ht="48.75" customHeight="1">
      <c r="A257" s="81" t="str">
        <f>VLOOKUP(Ledgergraph!A256,Master!$C$1:$U$101,3,FALSE)</f>
        <v>Customers 1</v>
      </c>
      <c r="B257" s="81"/>
      <c r="C257" s="294"/>
    </row>
    <row r="258" spans="1:3" ht="48.75" customHeight="1">
      <c r="A258" s="267">
        <f ca="1">A243</f>
        <v>41000</v>
      </c>
      <c r="B258" s="288">
        <f ca="1">VLOOKUP(Ledgergraph!A256,Master!$C$1:$U$101,MATCH(A258,Master!$C$1:$U$1,0),FALSE)</f>
        <v>-18</v>
      </c>
      <c r="C258" s="295" t="str">
        <f ca="1">IFERROR(IF(ROUND(B258/MAX(MAX(B258:B269),ABS(MIN(B258:B269)))*50,0)&gt;0,REPT("&gt;",ROUND(B258/MAX(MAX(B258:B269),ABS(MIN(B258:B269)))*50,0)),REPT("&lt;",ABS(ROUND(B258/MAX(MAX(B258:B269),ABS(MIN(B258:B269)))*50,0)))),"")</f>
        <v>&lt;&lt;&lt;&lt;&lt;&lt;&lt;&lt;&lt;&lt;&lt;&lt;&lt;&lt;&lt;&lt;&lt;&lt;&lt;&lt;&lt;&lt;&lt;&lt;&lt;&lt;&lt;&lt;&lt;&lt;&lt;&lt;&lt;&lt;&lt;&lt;&lt;&lt;&lt;&lt;&lt;&lt;&lt;&lt;&lt;&lt;&lt;&lt;&lt;&lt;</v>
      </c>
    </row>
    <row r="259" spans="1:3" ht="48.75" customHeight="1">
      <c r="A259" s="267">
        <f t="shared" ca="1" si="11"/>
        <v>41030</v>
      </c>
      <c r="B259" s="288">
        <f ca="1">VLOOKUP(Ledgergraph!A256,Master!$C$1:$U$101,MATCH(A259,Master!$C$1:$U$1,0),FALSE)</f>
        <v>-10</v>
      </c>
      <c r="C259" s="295" t="str">
        <f ca="1">IFERROR(IF(ROUND(B259/MAX(MAX(B258:B269),ABS(MIN(B258:B269)))*50,0)&gt;0,REPT("&gt;",ROUND(B259/MAX(MAX(B258:B269),ABS(MIN(B258:B269)))*50,0)),REPT("&lt;",ABS(ROUND(B259/MAX(MAX(B258:B269),ABS(MIN(B258:B269)))*50,0)))),"")</f>
        <v>&lt;&lt;&lt;&lt;&lt;&lt;&lt;&lt;&lt;&lt;&lt;&lt;&lt;&lt;&lt;&lt;&lt;&lt;&lt;&lt;&lt;&lt;&lt;&lt;&lt;&lt;&lt;&lt;</v>
      </c>
    </row>
    <row r="260" spans="1:3" ht="48.75" customHeight="1">
      <c r="A260" s="267">
        <f t="shared" ca="1" si="11"/>
        <v>41061</v>
      </c>
      <c r="B260" s="288">
        <f ca="1">VLOOKUP(Ledgergraph!A256,Master!$C$1:$U$101,MATCH(A260,Master!$C$1:$U$1,0),FALSE)</f>
        <v>-11</v>
      </c>
      <c r="C260" s="295" t="str">
        <f ca="1">IFERROR(IF(ROUND(B260/MAX(MAX(B258:B269),ABS(MIN(B258:B269)))*50,0)&gt;0,REPT("&gt;",ROUND(B260/MAX(MAX(B258:B269),ABS(MIN(B258:B269)))*50,0)),REPT("&lt;",ABS(ROUND(B260/MAX(MAX(B258:B269),ABS(MIN(B258:B269)))*50,0)))),"")</f>
        <v>&lt;&lt;&lt;&lt;&lt;&lt;&lt;&lt;&lt;&lt;&lt;&lt;&lt;&lt;&lt;&lt;&lt;&lt;&lt;&lt;&lt;&lt;&lt;&lt;&lt;&lt;&lt;&lt;&lt;&lt;&lt;</v>
      </c>
    </row>
    <row r="261" spans="1:3" ht="48.75" customHeight="1">
      <c r="A261" s="267">
        <f t="shared" ca="1" si="11"/>
        <v>41091</v>
      </c>
      <c r="B261" s="288">
        <f ca="1">VLOOKUP(Ledgergraph!A256,Master!$C$1:$U$101,MATCH(A261,Master!$C$1:$U$1,0),FALSE)</f>
        <v>-11</v>
      </c>
      <c r="C261" s="295" t="str">
        <f ca="1">IFERROR(IF(ROUND(B261/MAX(MAX(B258:B269),ABS(MIN(B258:B269)))*50,0)&gt;0,REPT("&gt;",ROUND(B261/MAX(MAX(B258:B269),ABS(MIN(B258:B269)))*50,0)),REPT("&lt;",ABS(ROUND(B261/MAX(MAX(B258:B269),ABS(MIN(B258:B269)))*50,0)))),"")</f>
        <v>&lt;&lt;&lt;&lt;&lt;&lt;&lt;&lt;&lt;&lt;&lt;&lt;&lt;&lt;&lt;&lt;&lt;&lt;&lt;&lt;&lt;&lt;&lt;&lt;&lt;&lt;&lt;&lt;&lt;&lt;&lt;</v>
      </c>
    </row>
    <row r="262" spans="1:3" ht="48.75" customHeight="1">
      <c r="A262" s="267">
        <f t="shared" ca="1" si="11"/>
        <v>41122</v>
      </c>
      <c r="B262" s="288">
        <f ca="1">VLOOKUP(Ledgergraph!A256,Master!$C$1:$U$101,MATCH(A262,Master!$C$1:$U$1,0),FALSE)</f>
        <v>-11</v>
      </c>
      <c r="C262" s="295" t="str">
        <f ca="1">IFERROR(IF(ROUND(B262/MAX(MAX(B258:B269),ABS(MIN(B258:B269)))*50,0)&gt;0,REPT("&gt;",ROUND(B262/MAX(MAX(B258:B269),ABS(MIN(B258:B269)))*50,0)),REPT("&lt;",ABS(ROUND(B262/MAX(MAX(B258:B269),ABS(MIN(B258:B269)))*50,0)))),"")</f>
        <v>&lt;&lt;&lt;&lt;&lt;&lt;&lt;&lt;&lt;&lt;&lt;&lt;&lt;&lt;&lt;&lt;&lt;&lt;&lt;&lt;&lt;&lt;&lt;&lt;&lt;&lt;&lt;&lt;&lt;&lt;&lt;</v>
      </c>
    </row>
    <row r="263" spans="1:3" ht="48.75" customHeight="1">
      <c r="A263" s="267">
        <f t="shared" ca="1" si="11"/>
        <v>41153</v>
      </c>
      <c r="B263" s="288">
        <f ca="1">VLOOKUP(Ledgergraph!A256,Master!$C$1:$U$101,MATCH(A263,Master!$C$1:$U$1,0),FALSE)</f>
        <v>-11</v>
      </c>
      <c r="C263" s="295" t="str">
        <f ca="1">IFERROR(IF(ROUND(B263/MAX(MAX(B258:B269),ABS(MIN(B258:B269)))*50,0)&gt;0,REPT("&gt;",ROUND(B263/MAX(MAX(B258:B269),ABS(MIN(B258:B269)))*50,0)),REPT("&lt;",ABS(ROUND(B263/MAX(MAX(B258:B269),ABS(MIN(B258:B269)))*50,0)))),"")</f>
        <v>&lt;&lt;&lt;&lt;&lt;&lt;&lt;&lt;&lt;&lt;&lt;&lt;&lt;&lt;&lt;&lt;&lt;&lt;&lt;&lt;&lt;&lt;&lt;&lt;&lt;&lt;&lt;&lt;&lt;&lt;&lt;</v>
      </c>
    </row>
    <row r="264" spans="1:3" ht="48.75" customHeight="1">
      <c r="A264" s="267">
        <f t="shared" ca="1" si="11"/>
        <v>41183</v>
      </c>
      <c r="B264" s="288">
        <f ca="1">VLOOKUP(Ledgergraph!A256,Master!$C$1:$U$101,MATCH(A264,Master!$C$1:$U$1,0),FALSE)</f>
        <v>-4</v>
      </c>
      <c r="C264" s="295" t="str">
        <f ca="1">IFERROR(IF(ROUND(B264/MAX(MAX(B258:B269),ABS(MIN(B258:B269)))*50,0)&gt;0,REPT("&gt;",ROUND(B264/MAX(MAX(B258:B269),ABS(MIN(B258:B269)))*50,0)),REPT("&lt;",ABS(ROUND(B264/MAX(MAX(B258:B269),ABS(MIN(B258:B269)))*50,0)))),"")</f>
        <v>&lt;&lt;&lt;&lt;&lt;&lt;&lt;&lt;&lt;&lt;&lt;</v>
      </c>
    </row>
    <row r="265" spans="1:3" ht="48.75" customHeight="1">
      <c r="A265" s="267">
        <f t="shared" ca="1" si="11"/>
        <v>41214</v>
      </c>
      <c r="B265" s="288">
        <f ca="1">VLOOKUP(Ledgergraph!A256,Master!$C$1:$U$101,MATCH(A265,Master!$C$1:$U$1,0),FALSE)</f>
        <v>-4</v>
      </c>
      <c r="C265" s="295" t="str">
        <f ca="1">IFERROR(IF(ROUND(B265/MAX(MAX(B258:B269),ABS(MIN(B258:B269)))*50,0)&gt;0,REPT("&gt;",ROUND(B265/MAX(MAX(B258:B269),ABS(MIN(B258:B269)))*50,0)),REPT("&lt;",ABS(ROUND(B265/MAX(MAX(B258:B269),ABS(MIN(B258:B269)))*50,0)))),"")</f>
        <v>&lt;&lt;&lt;&lt;&lt;&lt;&lt;&lt;&lt;&lt;&lt;</v>
      </c>
    </row>
    <row r="266" spans="1:3" ht="48.75" customHeight="1">
      <c r="A266" s="267">
        <f t="shared" ca="1" si="11"/>
        <v>41244</v>
      </c>
      <c r="B266" s="288">
        <f ca="1">VLOOKUP(Ledgergraph!A256,Master!$C$1:$U$101,MATCH(A266,Master!$C$1:$U$1,0),FALSE)</f>
        <v>-4</v>
      </c>
      <c r="C266" s="295" t="str">
        <f ca="1">IFERROR(IF(ROUND(B266/MAX(MAX(B258:B269),ABS(MIN(B258:B269)))*50,0)&gt;0,REPT("&gt;",ROUND(B266/MAX(MAX(B258:B269),ABS(MIN(B258:B269)))*50,0)),REPT("&lt;",ABS(ROUND(B266/MAX(MAX(B258:B269),ABS(MIN(B258:B269)))*50,0)))),"")</f>
        <v>&lt;&lt;&lt;&lt;&lt;&lt;&lt;&lt;&lt;&lt;&lt;</v>
      </c>
    </row>
    <row r="267" spans="1:3" ht="48.75" customHeight="1">
      <c r="A267" s="267">
        <f t="shared" ca="1" si="11"/>
        <v>41275</v>
      </c>
      <c r="B267" s="288">
        <f ca="1">VLOOKUP(Ledgergraph!A256,Master!$C$1:$U$101,MATCH(A267,Master!$C$1:$U$1,0),FALSE)</f>
        <v>-4</v>
      </c>
      <c r="C267" s="295" t="str">
        <f ca="1">IFERROR(IF(ROUND(B267/MAX(MAX(B258:B269),ABS(MIN(B258:B269)))*50,0)&gt;0,REPT("&gt;",ROUND(B267/MAX(MAX(B258:B269),ABS(MIN(B258:B269)))*50,0)),REPT("&lt;",ABS(ROUND(B267/MAX(MAX(B258:B269),ABS(MIN(B258:B269)))*50,0)))),"")</f>
        <v>&lt;&lt;&lt;&lt;&lt;&lt;&lt;&lt;&lt;&lt;&lt;</v>
      </c>
    </row>
    <row r="268" spans="1:3" ht="48.75" customHeight="1">
      <c r="A268" s="267">
        <f t="shared" ca="1" si="11"/>
        <v>41306</v>
      </c>
      <c r="B268" s="288">
        <f ca="1">VLOOKUP(Ledgergraph!A256,Master!$C$1:$U$101,MATCH(A268,Master!$C$1:$U$1,0),FALSE)</f>
        <v>-4</v>
      </c>
      <c r="C268" s="295" t="str">
        <f ca="1">IFERROR(IF(ROUND(B268/MAX(MAX(B258:B269),ABS(MIN(B258:B269)))*50,0)&gt;0,REPT("&gt;",ROUND(B268/MAX(MAX(B258:B269),ABS(MIN(B258:B269)))*50,0)),REPT("&lt;",ABS(ROUND(B268/MAX(MAX(B258:B269),ABS(MIN(B258:B269)))*50,0)))),"")</f>
        <v>&lt;&lt;&lt;&lt;&lt;&lt;&lt;&lt;&lt;&lt;&lt;</v>
      </c>
    </row>
    <row r="269" spans="1:3" ht="48.75" customHeight="1">
      <c r="A269" s="267">
        <f t="shared" ca="1" si="11"/>
        <v>41334</v>
      </c>
      <c r="B269" s="288">
        <f ca="1">VLOOKUP(Ledgergraph!A256,Master!$C$1:$U$101,MATCH(A269,Master!$C$1:$U$1,0),FALSE)</f>
        <v>-4</v>
      </c>
      <c r="C269" s="295" t="str">
        <f ca="1">IFERROR(IF(ROUND(B269/MAX(MAX(B258:B269),ABS(MIN(B258:B269)))*50,0)&gt;0,REPT("&gt;",ROUND(B269/MAX(MAX(B258:B269),ABS(MIN(B258:B269)))*50,0)),REPT("&lt;",ABS(ROUND(B269/MAX(MAX(B258:B269),ABS(MIN(B258:B269)))*50,0)))),"")</f>
        <v>&lt;&lt;&lt;&lt;&lt;&lt;&lt;&lt;&lt;&lt;&lt;</v>
      </c>
    </row>
    <row r="270" spans="1:3" ht="48.75" customHeight="1">
      <c r="A270" s="81"/>
      <c r="B270" s="81"/>
      <c r="C270" s="294"/>
    </row>
    <row r="271" spans="1:3" ht="48.75" customHeight="1">
      <c r="A271" s="264">
        <f>A256+1</f>
        <v>20</v>
      </c>
      <c r="B271" s="81"/>
      <c r="C271" s="294"/>
    </row>
    <row r="272" spans="1:3" ht="48.75" customHeight="1">
      <c r="A272" s="81" t="str">
        <f>VLOOKUP(Ledgergraph!A271,Master!$C$1:$U$101,3,FALSE)</f>
        <v>Customers 2</v>
      </c>
      <c r="B272" s="81"/>
      <c r="C272" s="294"/>
    </row>
    <row r="273" spans="1:3" ht="48.75" customHeight="1">
      <c r="A273" s="267">
        <f ca="1">A258</f>
        <v>41000</v>
      </c>
      <c r="B273" s="288">
        <f ca="1">VLOOKUP(Ledgergraph!A271,Master!$C$1:$U$101,MATCH(A273,Master!$C$1:$U$1,0),FALSE)</f>
        <v>0</v>
      </c>
      <c r="C273" s="295" t="str">
        <f ca="1">IFERROR(IF(ROUND(B273/MAX(MAX(B273:B284),ABS(MIN(B273:B284)))*50,0)&gt;0,REPT("&gt;",ROUND(B273/MAX(MAX(B273:B284),ABS(MIN(B273:B284)))*50,0)),REPT("&lt;",ABS(ROUND(B273/MAX(MAX(B273:B284),ABS(MIN(B273:B284)))*50,0)))),"")</f>
        <v/>
      </c>
    </row>
    <row r="274" spans="1:3" ht="48.75" customHeight="1">
      <c r="A274" s="267">
        <f t="shared" ref="A274:A284" ca="1" si="12">A259</f>
        <v>41030</v>
      </c>
      <c r="B274" s="288">
        <f ca="1">VLOOKUP(Ledgergraph!A271,Master!$C$1:$U$101,MATCH(A274,Master!$C$1:$U$1,0),FALSE)</f>
        <v>0</v>
      </c>
      <c r="C274" s="295" t="str">
        <f ca="1">IFERROR(IF(ROUND(B274/MAX(MAX(B273:B284),ABS(MIN(B273:B284)))*50,0)&gt;0,REPT("&gt;",ROUND(B274/MAX(MAX(B273:B284),ABS(MIN(B273:B284)))*50,0)),REPT("&lt;",ABS(ROUND(B274/MAX(MAX(B273:B284),ABS(MIN(B273:B284)))*50,0)))),"")</f>
        <v/>
      </c>
    </row>
    <row r="275" spans="1:3" ht="48.75" customHeight="1">
      <c r="A275" s="267">
        <f t="shared" ca="1" si="12"/>
        <v>41061</v>
      </c>
      <c r="B275" s="288">
        <f ca="1">VLOOKUP(Ledgergraph!A271,Master!$C$1:$U$101,MATCH(A275,Master!$C$1:$U$1,0),FALSE)</f>
        <v>-1</v>
      </c>
      <c r="C275" s="295" t="str">
        <f ca="1">IFERROR(IF(ROUND(B275/MAX(MAX(B273:B284),ABS(MIN(B273:B284)))*50,0)&gt;0,REPT("&gt;",ROUND(B275/MAX(MAX(B273:B284),ABS(MIN(B273:B284)))*50,0)),REPT("&lt;",ABS(ROUND(B275/MAX(MAX(B273:B284),ABS(MIN(B273:B284)))*50,0)))),"")</f>
        <v>&lt;&lt;&lt;&lt;&lt;&lt;</v>
      </c>
    </row>
    <row r="276" spans="1:3" ht="48.75" customHeight="1">
      <c r="A276" s="267">
        <f t="shared" ca="1" si="12"/>
        <v>41091</v>
      </c>
      <c r="B276" s="288">
        <f ca="1">VLOOKUP(Ledgergraph!A271,Master!$C$1:$U$101,MATCH(A276,Master!$C$1:$U$1,0),FALSE)</f>
        <v>9</v>
      </c>
      <c r="C276" s="295" t="str">
        <f ca="1">IFERROR(IF(ROUND(B276/MAX(MAX(B273:B284),ABS(MIN(B273:B284)))*50,0)&gt;0,REPT("&gt;",ROUND(B276/MAX(MAX(B273:B284),ABS(MIN(B273:B284)))*50,0)),REPT("&lt;",ABS(ROUND(B276/MAX(MAX(B273:B284),ABS(MIN(B273:B284)))*50,0)))),"")</f>
        <v>&gt;&gt;&gt;&gt;&gt;&gt;&gt;&gt;&gt;&gt;&gt;&gt;&gt;&gt;&gt;&gt;&gt;&gt;&gt;&gt;&gt;&gt;&gt;&gt;&gt;&gt;&gt;&gt;&gt;&gt;&gt;&gt;&gt;&gt;&gt;&gt;&gt;&gt;&gt;&gt;&gt;&gt;&gt;&gt;&gt;&gt;&gt;&gt;&gt;&gt;</v>
      </c>
    </row>
    <row r="277" spans="1:3" ht="48.75" customHeight="1">
      <c r="A277" s="267">
        <f t="shared" ca="1" si="12"/>
        <v>41122</v>
      </c>
      <c r="B277" s="288">
        <f ca="1">VLOOKUP(Ledgergraph!A271,Master!$C$1:$U$101,MATCH(A277,Master!$C$1:$U$1,0),FALSE)</f>
        <v>9</v>
      </c>
      <c r="C277" s="295" t="str">
        <f ca="1">IFERROR(IF(ROUND(B277/MAX(MAX(B273:B284),ABS(MIN(B273:B284)))*50,0)&gt;0,REPT("&gt;",ROUND(B277/MAX(MAX(B273:B284),ABS(MIN(B273:B284)))*50,0)),REPT("&lt;",ABS(ROUND(B277/MAX(MAX(B273:B284),ABS(MIN(B273:B284)))*50,0)))),"")</f>
        <v>&gt;&gt;&gt;&gt;&gt;&gt;&gt;&gt;&gt;&gt;&gt;&gt;&gt;&gt;&gt;&gt;&gt;&gt;&gt;&gt;&gt;&gt;&gt;&gt;&gt;&gt;&gt;&gt;&gt;&gt;&gt;&gt;&gt;&gt;&gt;&gt;&gt;&gt;&gt;&gt;&gt;&gt;&gt;&gt;&gt;&gt;&gt;&gt;&gt;&gt;</v>
      </c>
    </row>
    <row r="278" spans="1:3" ht="48.75" customHeight="1">
      <c r="A278" s="267">
        <f t="shared" ca="1" si="12"/>
        <v>41153</v>
      </c>
      <c r="B278" s="288">
        <f ca="1">VLOOKUP(Ledgergraph!A271,Master!$C$1:$U$101,MATCH(A278,Master!$C$1:$U$1,0),FALSE)</f>
        <v>9</v>
      </c>
      <c r="C278" s="295" t="str">
        <f ca="1">IFERROR(IF(ROUND(B278/MAX(MAX(B273:B284),ABS(MIN(B273:B284)))*50,0)&gt;0,REPT("&gt;",ROUND(B278/MAX(MAX(B273:B284),ABS(MIN(B273:B284)))*50,0)),REPT("&lt;",ABS(ROUND(B278/MAX(MAX(B273:B284),ABS(MIN(B273:B284)))*50,0)))),"")</f>
        <v>&gt;&gt;&gt;&gt;&gt;&gt;&gt;&gt;&gt;&gt;&gt;&gt;&gt;&gt;&gt;&gt;&gt;&gt;&gt;&gt;&gt;&gt;&gt;&gt;&gt;&gt;&gt;&gt;&gt;&gt;&gt;&gt;&gt;&gt;&gt;&gt;&gt;&gt;&gt;&gt;&gt;&gt;&gt;&gt;&gt;&gt;&gt;&gt;&gt;&gt;</v>
      </c>
    </row>
    <row r="279" spans="1:3" ht="48.75" customHeight="1">
      <c r="A279" s="267">
        <f t="shared" ca="1" si="12"/>
        <v>41183</v>
      </c>
      <c r="B279" s="288">
        <f ca="1">VLOOKUP(Ledgergraph!A271,Master!$C$1:$U$101,MATCH(A279,Master!$C$1:$U$1,0),FALSE)</f>
        <v>2</v>
      </c>
      <c r="C279" s="295" t="str">
        <f ca="1">IFERROR(IF(ROUND(B279/MAX(MAX(B273:B284),ABS(MIN(B273:B284)))*50,0)&gt;0,REPT("&gt;",ROUND(B279/MAX(MAX(B273:B284),ABS(MIN(B273:B284)))*50,0)),REPT("&lt;",ABS(ROUND(B279/MAX(MAX(B273:B284),ABS(MIN(B273:B284)))*50,0)))),"")</f>
        <v>&gt;&gt;&gt;&gt;&gt;&gt;&gt;&gt;&gt;&gt;&gt;</v>
      </c>
    </row>
    <row r="280" spans="1:3" ht="48.75" customHeight="1">
      <c r="A280" s="267">
        <f t="shared" ca="1" si="12"/>
        <v>41214</v>
      </c>
      <c r="B280" s="288">
        <f ca="1">VLOOKUP(Ledgergraph!A271,Master!$C$1:$U$101,MATCH(A280,Master!$C$1:$U$1,0),FALSE)</f>
        <v>2</v>
      </c>
      <c r="C280" s="295" t="str">
        <f ca="1">IFERROR(IF(ROUND(B280/MAX(MAX(B273:B284),ABS(MIN(B273:B284)))*50,0)&gt;0,REPT("&gt;",ROUND(B280/MAX(MAX(B273:B284),ABS(MIN(B273:B284)))*50,0)),REPT("&lt;",ABS(ROUND(B280/MAX(MAX(B273:B284),ABS(MIN(B273:B284)))*50,0)))),"")</f>
        <v>&gt;&gt;&gt;&gt;&gt;&gt;&gt;&gt;&gt;&gt;&gt;</v>
      </c>
    </row>
    <row r="281" spans="1:3" ht="48.75" customHeight="1">
      <c r="A281" s="267">
        <f t="shared" ca="1" si="12"/>
        <v>41244</v>
      </c>
      <c r="B281" s="288">
        <f ca="1">VLOOKUP(Ledgergraph!A271,Master!$C$1:$U$101,MATCH(A281,Master!$C$1:$U$1,0),FALSE)</f>
        <v>-4</v>
      </c>
      <c r="C281" s="295" t="str">
        <f ca="1">IFERROR(IF(ROUND(B281/MAX(MAX(B273:B284),ABS(MIN(B273:B284)))*50,0)&gt;0,REPT("&gt;",ROUND(B281/MAX(MAX(B273:B284),ABS(MIN(B273:B284)))*50,0)),REPT("&lt;",ABS(ROUND(B281/MAX(MAX(B273:B284),ABS(MIN(B273:B284)))*50,0)))),"")</f>
        <v>&lt;&lt;&lt;&lt;&lt;&lt;&lt;&lt;&lt;&lt;&lt;&lt;&lt;&lt;&lt;&lt;&lt;&lt;&lt;&lt;&lt;&lt;</v>
      </c>
    </row>
    <row r="282" spans="1:3" ht="48.75" customHeight="1">
      <c r="A282" s="267">
        <f t="shared" ca="1" si="12"/>
        <v>41275</v>
      </c>
      <c r="B282" s="288">
        <f ca="1">VLOOKUP(Ledgergraph!A271,Master!$C$1:$U$101,MATCH(A282,Master!$C$1:$U$1,0),FALSE)</f>
        <v>-4</v>
      </c>
      <c r="C282" s="295" t="str">
        <f ca="1">IFERROR(IF(ROUND(B282/MAX(MAX(B273:B284),ABS(MIN(B273:B284)))*50,0)&gt;0,REPT("&gt;",ROUND(B282/MAX(MAX(B273:B284),ABS(MIN(B273:B284)))*50,0)),REPT("&lt;",ABS(ROUND(B282/MAX(MAX(B273:B284),ABS(MIN(B273:B284)))*50,0)))),"")</f>
        <v>&lt;&lt;&lt;&lt;&lt;&lt;&lt;&lt;&lt;&lt;&lt;&lt;&lt;&lt;&lt;&lt;&lt;&lt;&lt;&lt;&lt;&lt;</v>
      </c>
    </row>
    <row r="283" spans="1:3" ht="48.75" customHeight="1">
      <c r="A283" s="267">
        <f t="shared" ca="1" si="12"/>
        <v>41306</v>
      </c>
      <c r="B283" s="288">
        <f ca="1">VLOOKUP(Ledgergraph!A271,Master!$C$1:$U$101,MATCH(A283,Master!$C$1:$U$1,0),FALSE)</f>
        <v>-4</v>
      </c>
      <c r="C283" s="295" t="str">
        <f ca="1">IFERROR(IF(ROUND(B283/MAX(MAX(B273:B284),ABS(MIN(B273:B284)))*50,0)&gt;0,REPT("&gt;",ROUND(B283/MAX(MAX(B273:B284),ABS(MIN(B273:B284)))*50,0)),REPT("&lt;",ABS(ROUND(B283/MAX(MAX(B273:B284),ABS(MIN(B273:B284)))*50,0)))),"")</f>
        <v>&lt;&lt;&lt;&lt;&lt;&lt;&lt;&lt;&lt;&lt;&lt;&lt;&lt;&lt;&lt;&lt;&lt;&lt;&lt;&lt;&lt;&lt;</v>
      </c>
    </row>
    <row r="284" spans="1:3" ht="48.75" customHeight="1">
      <c r="A284" s="267">
        <f t="shared" ca="1" si="12"/>
        <v>41334</v>
      </c>
      <c r="B284" s="288">
        <f ca="1">VLOOKUP(Ledgergraph!A271,Master!$C$1:$U$101,MATCH(A284,Master!$C$1:$U$1,0),FALSE)</f>
        <v>-4</v>
      </c>
      <c r="C284" s="295" t="str">
        <f ca="1">IFERROR(IF(ROUND(B284/MAX(MAX(B273:B284),ABS(MIN(B273:B284)))*50,0)&gt;0,REPT("&gt;",ROUND(B284/MAX(MAX(B273:B284),ABS(MIN(B273:B284)))*50,0)),REPT("&lt;",ABS(ROUND(B284/MAX(MAX(B273:B284),ABS(MIN(B273:B284)))*50,0)))),"")</f>
        <v>&lt;&lt;&lt;&lt;&lt;&lt;&lt;&lt;&lt;&lt;&lt;&lt;&lt;&lt;&lt;&lt;&lt;&lt;&lt;&lt;&lt;&lt;</v>
      </c>
    </row>
    <row r="285" spans="1:3" ht="48.75" customHeight="1">
      <c r="A285" s="81"/>
      <c r="B285" s="81"/>
      <c r="C285" s="294"/>
    </row>
    <row r="286" spans="1:3" ht="48.75" customHeight="1">
      <c r="A286" s="264">
        <f>A271+1</f>
        <v>21</v>
      </c>
      <c r="B286" s="81"/>
      <c r="C286" s="294"/>
    </row>
    <row r="287" spans="1:3" ht="48.75" customHeight="1">
      <c r="A287" s="81" t="str">
        <f>VLOOKUP(Ledgergraph!A286,Master!$C$1:$U$101,3,FALSE)</f>
        <v>Customers 3</v>
      </c>
      <c r="B287" s="81"/>
      <c r="C287" s="294"/>
    </row>
    <row r="288" spans="1:3" ht="48.75" customHeight="1">
      <c r="A288" s="267">
        <f ca="1">A273</f>
        <v>41000</v>
      </c>
      <c r="B288" s="288">
        <f ca="1">VLOOKUP(Ledgergraph!A286,Master!$C$1:$U$101,MATCH(A288,Master!$C$1:$U$1,0),FALSE)</f>
        <v>0</v>
      </c>
      <c r="C288" s="295" t="str">
        <f ca="1">IFERROR(IF(ROUND(B288/MAX(MAX(B288:B299),ABS(MIN(B288:B299)))*50,0)&gt;0,REPT("&gt;",ROUND(B288/MAX(MAX(B288:B299),ABS(MIN(B288:B299)))*50,0)),REPT("&lt;",ABS(ROUND(B288/MAX(MAX(B288:B299),ABS(MIN(B288:B299)))*50,0)))),"")</f>
        <v/>
      </c>
    </row>
    <row r="289" spans="1:3" ht="48.75" customHeight="1">
      <c r="A289" s="267">
        <f t="shared" ref="A289:A299" ca="1" si="13">A274</f>
        <v>41030</v>
      </c>
      <c r="B289" s="288">
        <f ca="1">VLOOKUP(Ledgergraph!A286,Master!$C$1:$U$101,MATCH(A289,Master!$C$1:$U$1,0),FALSE)</f>
        <v>-12</v>
      </c>
      <c r="C289" s="295" t="str">
        <f ca="1">IFERROR(IF(ROUND(B289/MAX(MAX(B288:B299),ABS(MIN(B288:B299)))*50,0)&gt;0,REPT("&gt;",ROUND(B289/MAX(MAX(B288:B299),ABS(MIN(B288:B299)))*50,0)),REPT("&lt;",ABS(ROUND(B289/MAX(MAX(B288:B299),ABS(MIN(B288:B299)))*50,0)))),"")</f>
        <v>&lt;&lt;&lt;&lt;&lt;&lt;&lt;&lt;&lt;&lt;&lt;&lt;&lt;&lt;&lt;&lt;&lt;&lt;&lt;&lt;&lt;&lt;&lt;&lt;&lt;&lt;&lt;&lt;&lt;&lt;&lt;&lt;&lt;&lt;&lt;&lt;&lt;&lt;&lt;&lt;&lt;&lt;&lt;&lt;&lt;&lt;</v>
      </c>
    </row>
    <row r="290" spans="1:3" ht="48.75" customHeight="1">
      <c r="A290" s="267">
        <f t="shared" ca="1" si="13"/>
        <v>41061</v>
      </c>
      <c r="B290" s="288">
        <f ca="1">VLOOKUP(Ledgergraph!A286,Master!$C$1:$U$101,MATCH(A290,Master!$C$1:$U$1,0),FALSE)</f>
        <v>-12</v>
      </c>
      <c r="C290" s="295" t="str">
        <f ca="1">IFERROR(IF(ROUND(B290/MAX(MAX(B288:B299),ABS(MIN(B288:B299)))*50,0)&gt;0,REPT("&gt;",ROUND(B290/MAX(MAX(B288:B299),ABS(MIN(B288:B299)))*50,0)),REPT("&lt;",ABS(ROUND(B290/MAX(MAX(B288:B299),ABS(MIN(B288:B299)))*50,0)))),"")</f>
        <v>&lt;&lt;&lt;&lt;&lt;&lt;&lt;&lt;&lt;&lt;&lt;&lt;&lt;&lt;&lt;&lt;&lt;&lt;&lt;&lt;&lt;&lt;&lt;&lt;&lt;&lt;&lt;&lt;&lt;&lt;&lt;&lt;&lt;&lt;&lt;&lt;&lt;&lt;&lt;&lt;&lt;&lt;&lt;&lt;&lt;&lt;</v>
      </c>
    </row>
    <row r="291" spans="1:3" ht="48.75" customHeight="1">
      <c r="A291" s="267">
        <f t="shared" ca="1" si="13"/>
        <v>41091</v>
      </c>
      <c r="B291" s="288">
        <f ca="1">VLOOKUP(Ledgergraph!A286,Master!$C$1:$U$101,MATCH(A291,Master!$C$1:$U$1,0),FALSE)</f>
        <v>-9</v>
      </c>
      <c r="C291" s="295" t="str">
        <f ca="1">IFERROR(IF(ROUND(B291/MAX(MAX(B288:B299),ABS(MIN(B288:B299)))*50,0)&gt;0,REPT("&gt;",ROUND(B291/MAX(MAX(B288:B299),ABS(MIN(B288:B299)))*50,0)),REPT("&lt;",ABS(ROUND(B291/MAX(MAX(B288:B299),ABS(MIN(B288:B299)))*50,0)))),"")</f>
        <v>&lt;&lt;&lt;&lt;&lt;&lt;&lt;&lt;&lt;&lt;&lt;&lt;&lt;&lt;&lt;&lt;&lt;&lt;&lt;&lt;&lt;&lt;&lt;&lt;&lt;&lt;&lt;&lt;&lt;&lt;&lt;&lt;&lt;&lt;&lt;</v>
      </c>
    </row>
    <row r="292" spans="1:3" ht="48.75" customHeight="1">
      <c r="A292" s="267">
        <f t="shared" ca="1" si="13"/>
        <v>41122</v>
      </c>
      <c r="B292" s="288">
        <f ca="1">VLOOKUP(Ledgergraph!A286,Master!$C$1:$U$101,MATCH(A292,Master!$C$1:$U$1,0),FALSE)</f>
        <v>-10</v>
      </c>
      <c r="C292" s="295" t="str">
        <f ca="1">IFERROR(IF(ROUND(B292/MAX(MAX(B288:B299),ABS(MIN(B288:B299)))*50,0)&gt;0,REPT("&gt;",ROUND(B292/MAX(MAX(B288:B299),ABS(MIN(B288:B299)))*50,0)),REPT("&lt;",ABS(ROUND(B292/MAX(MAX(B288:B299),ABS(MIN(B288:B299)))*50,0)))),"")</f>
        <v>&lt;&lt;&lt;&lt;&lt;&lt;&lt;&lt;&lt;&lt;&lt;&lt;&lt;&lt;&lt;&lt;&lt;&lt;&lt;&lt;&lt;&lt;&lt;&lt;&lt;&lt;&lt;&lt;&lt;&lt;&lt;&lt;&lt;&lt;&lt;&lt;&lt;&lt;</v>
      </c>
    </row>
    <row r="293" spans="1:3" ht="48.75" customHeight="1">
      <c r="A293" s="267">
        <f t="shared" ca="1" si="13"/>
        <v>41153</v>
      </c>
      <c r="B293" s="288">
        <f ca="1">VLOOKUP(Ledgergraph!A286,Master!$C$1:$U$101,MATCH(A293,Master!$C$1:$U$1,0),FALSE)</f>
        <v>-12</v>
      </c>
      <c r="C293" s="295" t="str">
        <f ca="1">IFERROR(IF(ROUND(B293/MAX(MAX(B288:B299),ABS(MIN(B288:B299)))*50,0)&gt;0,REPT("&gt;",ROUND(B293/MAX(MAX(B288:B299),ABS(MIN(B288:B299)))*50,0)),REPT("&lt;",ABS(ROUND(B293/MAX(MAX(B288:B299),ABS(MIN(B288:B299)))*50,0)))),"")</f>
        <v>&lt;&lt;&lt;&lt;&lt;&lt;&lt;&lt;&lt;&lt;&lt;&lt;&lt;&lt;&lt;&lt;&lt;&lt;&lt;&lt;&lt;&lt;&lt;&lt;&lt;&lt;&lt;&lt;&lt;&lt;&lt;&lt;&lt;&lt;&lt;&lt;&lt;&lt;&lt;&lt;&lt;&lt;&lt;&lt;&lt;&lt;</v>
      </c>
    </row>
    <row r="294" spans="1:3" ht="48.75" customHeight="1">
      <c r="A294" s="267">
        <f t="shared" ca="1" si="13"/>
        <v>41183</v>
      </c>
      <c r="B294" s="288">
        <f ca="1">VLOOKUP(Ledgergraph!A286,Master!$C$1:$U$101,MATCH(A294,Master!$C$1:$U$1,0),FALSE)</f>
        <v>-12</v>
      </c>
      <c r="C294" s="295" t="str">
        <f ca="1">IFERROR(IF(ROUND(B294/MAX(MAX(B288:B299),ABS(MIN(B288:B299)))*50,0)&gt;0,REPT("&gt;",ROUND(B294/MAX(MAX(B288:B299),ABS(MIN(B288:B299)))*50,0)),REPT("&lt;",ABS(ROUND(B294/MAX(MAX(B288:B299),ABS(MIN(B288:B299)))*50,0)))),"")</f>
        <v>&lt;&lt;&lt;&lt;&lt;&lt;&lt;&lt;&lt;&lt;&lt;&lt;&lt;&lt;&lt;&lt;&lt;&lt;&lt;&lt;&lt;&lt;&lt;&lt;&lt;&lt;&lt;&lt;&lt;&lt;&lt;&lt;&lt;&lt;&lt;&lt;&lt;&lt;&lt;&lt;&lt;&lt;&lt;&lt;&lt;&lt;</v>
      </c>
    </row>
    <row r="295" spans="1:3" ht="48.75" customHeight="1">
      <c r="A295" s="267">
        <f t="shared" ca="1" si="13"/>
        <v>41214</v>
      </c>
      <c r="B295" s="288">
        <f ca="1">VLOOKUP(Ledgergraph!A286,Master!$C$1:$U$101,MATCH(A295,Master!$C$1:$U$1,0),FALSE)</f>
        <v>-12</v>
      </c>
      <c r="C295" s="295" t="str">
        <f ca="1">IFERROR(IF(ROUND(B295/MAX(MAX(B288:B299),ABS(MIN(B288:B299)))*50,0)&gt;0,REPT("&gt;",ROUND(B295/MAX(MAX(B288:B299),ABS(MIN(B288:B299)))*50,0)),REPT("&lt;",ABS(ROUND(B295/MAX(MAX(B288:B299),ABS(MIN(B288:B299)))*50,0)))),"")</f>
        <v>&lt;&lt;&lt;&lt;&lt;&lt;&lt;&lt;&lt;&lt;&lt;&lt;&lt;&lt;&lt;&lt;&lt;&lt;&lt;&lt;&lt;&lt;&lt;&lt;&lt;&lt;&lt;&lt;&lt;&lt;&lt;&lt;&lt;&lt;&lt;&lt;&lt;&lt;&lt;&lt;&lt;&lt;&lt;&lt;&lt;&lt;</v>
      </c>
    </row>
    <row r="296" spans="1:3" ht="48.75" customHeight="1">
      <c r="A296" s="267">
        <f t="shared" ca="1" si="13"/>
        <v>41244</v>
      </c>
      <c r="B296" s="288">
        <f ca="1">VLOOKUP(Ledgergraph!A286,Master!$C$1:$U$101,MATCH(A296,Master!$C$1:$U$1,0),FALSE)</f>
        <v>-13</v>
      </c>
      <c r="C296" s="295" t="str">
        <f ca="1">IFERROR(IF(ROUND(B296/MAX(MAX(B288:B299),ABS(MIN(B288:B299)))*50,0)&gt;0,REPT("&gt;",ROUND(B296/MAX(MAX(B288:B299),ABS(MIN(B288:B299)))*50,0)),REPT("&lt;",ABS(ROUND(B296/MAX(MAX(B288:B299),ABS(MIN(B288:B299)))*50,0)))),"")</f>
        <v>&lt;&lt;&lt;&lt;&lt;&lt;&lt;&lt;&lt;&lt;&lt;&lt;&lt;&lt;&lt;&lt;&lt;&lt;&lt;&lt;&lt;&lt;&lt;&lt;&lt;&lt;&lt;&lt;&lt;&lt;&lt;&lt;&lt;&lt;&lt;&lt;&lt;&lt;&lt;&lt;&lt;&lt;&lt;&lt;&lt;&lt;&lt;&lt;&lt;&lt;</v>
      </c>
    </row>
    <row r="297" spans="1:3" ht="48.75" customHeight="1">
      <c r="A297" s="267">
        <f t="shared" ca="1" si="13"/>
        <v>41275</v>
      </c>
      <c r="B297" s="288">
        <f ca="1">VLOOKUP(Ledgergraph!A286,Master!$C$1:$U$101,MATCH(A297,Master!$C$1:$U$1,0),FALSE)</f>
        <v>-13</v>
      </c>
      <c r="C297" s="295" t="str">
        <f ca="1">IFERROR(IF(ROUND(B297/MAX(MAX(B288:B299),ABS(MIN(B288:B299)))*50,0)&gt;0,REPT("&gt;",ROUND(B297/MAX(MAX(B288:B299),ABS(MIN(B288:B299)))*50,0)),REPT("&lt;",ABS(ROUND(B297/MAX(MAX(B288:B299),ABS(MIN(B288:B299)))*50,0)))),"")</f>
        <v>&lt;&lt;&lt;&lt;&lt;&lt;&lt;&lt;&lt;&lt;&lt;&lt;&lt;&lt;&lt;&lt;&lt;&lt;&lt;&lt;&lt;&lt;&lt;&lt;&lt;&lt;&lt;&lt;&lt;&lt;&lt;&lt;&lt;&lt;&lt;&lt;&lt;&lt;&lt;&lt;&lt;&lt;&lt;&lt;&lt;&lt;&lt;&lt;&lt;&lt;</v>
      </c>
    </row>
    <row r="298" spans="1:3" ht="48.75" customHeight="1">
      <c r="A298" s="267">
        <f t="shared" ca="1" si="13"/>
        <v>41306</v>
      </c>
      <c r="B298" s="288">
        <f ca="1">VLOOKUP(Ledgergraph!A286,Master!$C$1:$U$101,MATCH(A298,Master!$C$1:$U$1,0),FALSE)</f>
        <v>-13</v>
      </c>
      <c r="C298" s="295" t="str">
        <f ca="1">IFERROR(IF(ROUND(B298/MAX(MAX(B288:B299),ABS(MIN(B288:B299)))*50,0)&gt;0,REPT("&gt;",ROUND(B298/MAX(MAX(B288:B299),ABS(MIN(B288:B299)))*50,0)),REPT("&lt;",ABS(ROUND(B298/MAX(MAX(B288:B299),ABS(MIN(B288:B299)))*50,0)))),"")</f>
        <v>&lt;&lt;&lt;&lt;&lt;&lt;&lt;&lt;&lt;&lt;&lt;&lt;&lt;&lt;&lt;&lt;&lt;&lt;&lt;&lt;&lt;&lt;&lt;&lt;&lt;&lt;&lt;&lt;&lt;&lt;&lt;&lt;&lt;&lt;&lt;&lt;&lt;&lt;&lt;&lt;&lt;&lt;&lt;&lt;&lt;&lt;&lt;&lt;&lt;&lt;</v>
      </c>
    </row>
    <row r="299" spans="1:3" ht="48.75" customHeight="1">
      <c r="A299" s="267">
        <f t="shared" ca="1" si="13"/>
        <v>41334</v>
      </c>
      <c r="B299" s="288">
        <f ca="1">VLOOKUP(Ledgergraph!A286,Master!$C$1:$U$101,MATCH(A299,Master!$C$1:$U$1,0),FALSE)</f>
        <v>-13</v>
      </c>
      <c r="C299" s="295" t="str">
        <f ca="1">IFERROR(IF(ROUND(B299/MAX(MAX(B288:B299),ABS(MIN(B288:B299)))*50,0)&gt;0,REPT("&gt;",ROUND(B299/MAX(MAX(B288:B299),ABS(MIN(B288:B299)))*50,0)),REPT("&lt;",ABS(ROUND(B299/MAX(MAX(B288:B299),ABS(MIN(B288:B299)))*50,0)))),"")</f>
        <v>&lt;&lt;&lt;&lt;&lt;&lt;&lt;&lt;&lt;&lt;&lt;&lt;&lt;&lt;&lt;&lt;&lt;&lt;&lt;&lt;&lt;&lt;&lt;&lt;&lt;&lt;&lt;&lt;&lt;&lt;&lt;&lt;&lt;&lt;&lt;&lt;&lt;&lt;&lt;&lt;&lt;&lt;&lt;&lt;&lt;&lt;&lt;&lt;&lt;&lt;</v>
      </c>
    </row>
    <row r="300" spans="1:3" ht="48.75" customHeight="1">
      <c r="C300" s="294"/>
    </row>
    <row r="301" spans="1:3" ht="48.75" customHeight="1">
      <c r="A301" s="264">
        <f>A286+1</f>
        <v>22</v>
      </c>
      <c r="B301" s="81"/>
      <c r="C301" s="294"/>
    </row>
    <row r="302" spans="1:3" ht="48.75" customHeight="1">
      <c r="A302" s="81" t="str">
        <f>VLOOKUP(Ledgergraph!A301,Master!$C$1:$U$101,3,FALSE)</f>
        <v>Customers 4</v>
      </c>
      <c r="B302" s="81"/>
      <c r="C302" s="294"/>
    </row>
    <row r="303" spans="1:3" ht="48.75" customHeight="1">
      <c r="A303" s="267">
        <f ca="1">A288</f>
        <v>41000</v>
      </c>
      <c r="B303" s="288">
        <f ca="1">VLOOKUP(Ledgergraph!A301,Master!$C$1:$U$101,MATCH(A303,Master!$C$1:$U$1,0),FALSE)</f>
        <v>-8</v>
      </c>
      <c r="C303" s="295" t="str">
        <f ca="1">IFERROR(IF(ROUND(B303/MAX(MAX(B303:B314),ABS(MIN(B303:B314)))*50,0)&gt;0,REPT("&gt;",ROUND(B303/MAX(MAX(B303:B314),ABS(MIN(B303:B314)))*50,0)),REPT("&lt;",ABS(ROUND(B303/MAX(MAX(B303:B314),ABS(MIN(B303:B314)))*50,0)))),"")</f>
        <v>&lt;</v>
      </c>
    </row>
    <row r="304" spans="1:3" ht="48.75" customHeight="1">
      <c r="A304" s="267">
        <f t="shared" ref="A304:A329" ca="1" si="14">A289</f>
        <v>41030</v>
      </c>
      <c r="B304" s="288">
        <f ca="1">VLOOKUP(Ledgergraph!A301,Master!$C$1:$U$101,MATCH(A304,Master!$C$1:$U$1,0),FALSE)</f>
        <v>-8</v>
      </c>
      <c r="C304" s="295" t="str">
        <f ca="1">IFERROR(IF(ROUND(B304/MAX(MAX(B303:B314),ABS(MIN(B303:B314)))*50,0)&gt;0,REPT("&gt;",ROUND(B304/MAX(MAX(B303:B314),ABS(MIN(B303:B314)))*50,0)),REPT("&lt;",ABS(ROUND(B304/MAX(MAX(B303:B314),ABS(MIN(B303:B314)))*50,0)))),"")</f>
        <v>&lt;</v>
      </c>
    </row>
    <row r="305" spans="1:3" ht="48.75" customHeight="1">
      <c r="A305" s="267">
        <f t="shared" ca="1" si="14"/>
        <v>41061</v>
      </c>
      <c r="B305" s="288">
        <f ca="1">VLOOKUP(Ledgergraph!A301,Master!$C$1:$U$101,MATCH(A305,Master!$C$1:$U$1,0),FALSE)</f>
        <v>433</v>
      </c>
      <c r="C305" s="295" t="str">
        <f ca="1">IFERROR(IF(ROUND(B305/MAX(MAX(B303:B314),ABS(MIN(B303:B314)))*50,0)&gt;0,REPT("&gt;",ROUND(B305/MAX(MAX(B303:B314),ABS(MIN(B303:B314)))*50,0)),REPT("&lt;",ABS(ROUND(B305/MAX(MAX(B303:B314),ABS(MIN(B303:B314)))*50,0)))),"")</f>
        <v>&gt;&gt;&gt;&gt;&gt;&gt;&gt;&gt;&gt;&gt;&gt;&gt;&gt;&gt;&gt;&gt;&gt;&gt;&gt;&gt;&gt;&gt;&gt;&gt;&gt;&gt;&gt;&gt;&gt;&gt;&gt;&gt;&gt;&gt;&gt;&gt;&gt;&gt;&gt;&gt;&gt;&gt;&gt;&gt;&gt;&gt;&gt;&gt;&gt;&gt;</v>
      </c>
    </row>
    <row r="306" spans="1:3" ht="48.75" customHeight="1">
      <c r="A306" s="267">
        <f t="shared" ca="1" si="14"/>
        <v>41091</v>
      </c>
      <c r="B306" s="288">
        <f ca="1">VLOOKUP(Ledgergraph!A301,Master!$C$1:$U$101,MATCH(A306,Master!$C$1:$U$1,0),FALSE)</f>
        <v>433</v>
      </c>
      <c r="C306" s="295" t="str">
        <f ca="1">IFERROR(IF(ROUND(B306/MAX(MAX(B303:B314),ABS(MIN(B303:B314)))*50,0)&gt;0,REPT("&gt;",ROUND(B306/MAX(MAX(B303:B314),ABS(MIN(B303:B314)))*50,0)),REPT("&lt;",ABS(ROUND(B306/MAX(MAX(B303:B314),ABS(MIN(B303:B314)))*50,0)))),"")</f>
        <v>&gt;&gt;&gt;&gt;&gt;&gt;&gt;&gt;&gt;&gt;&gt;&gt;&gt;&gt;&gt;&gt;&gt;&gt;&gt;&gt;&gt;&gt;&gt;&gt;&gt;&gt;&gt;&gt;&gt;&gt;&gt;&gt;&gt;&gt;&gt;&gt;&gt;&gt;&gt;&gt;&gt;&gt;&gt;&gt;&gt;&gt;&gt;&gt;&gt;&gt;</v>
      </c>
    </row>
    <row r="307" spans="1:3" ht="48.75" customHeight="1">
      <c r="A307" s="267">
        <f t="shared" ca="1" si="14"/>
        <v>41122</v>
      </c>
      <c r="B307" s="288">
        <f ca="1">VLOOKUP(Ledgergraph!A301,Master!$C$1:$U$101,MATCH(A307,Master!$C$1:$U$1,0),FALSE)</f>
        <v>433</v>
      </c>
      <c r="C307" s="295" t="str">
        <f ca="1">IFERROR(IF(ROUND(B307/MAX(MAX(B303:B314),ABS(MIN(B303:B314)))*50,0)&gt;0,REPT("&gt;",ROUND(B307/MAX(MAX(B303:B314),ABS(MIN(B303:B314)))*50,0)),REPT("&lt;",ABS(ROUND(B307/MAX(MAX(B303:B314),ABS(MIN(B303:B314)))*50,0)))),"")</f>
        <v>&gt;&gt;&gt;&gt;&gt;&gt;&gt;&gt;&gt;&gt;&gt;&gt;&gt;&gt;&gt;&gt;&gt;&gt;&gt;&gt;&gt;&gt;&gt;&gt;&gt;&gt;&gt;&gt;&gt;&gt;&gt;&gt;&gt;&gt;&gt;&gt;&gt;&gt;&gt;&gt;&gt;&gt;&gt;&gt;&gt;&gt;&gt;&gt;&gt;&gt;</v>
      </c>
    </row>
    <row r="308" spans="1:3" ht="48.75" customHeight="1">
      <c r="A308" s="267">
        <f t="shared" ca="1" si="14"/>
        <v>41153</v>
      </c>
      <c r="B308" s="288">
        <f ca="1">VLOOKUP(Ledgergraph!A301,Master!$C$1:$U$101,MATCH(A308,Master!$C$1:$U$1,0),FALSE)</f>
        <v>429</v>
      </c>
      <c r="C308" s="295" t="str">
        <f ca="1">IFERROR(IF(ROUND(B308/MAX(MAX(B303:B314),ABS(MIN(B303:B314)))*50,0)&gt;0,REPT("&gt;",ROUND(B308/MAX(MAX(B303:B314),ABS(MIN(B303:B314)))*50,0)),REPT("&lt;",ABS(ROUND(B308/MAX(MAX(B303:B314),ABS(MIN(B303:B314)))*50,0)))),"")</f>
        <v>&gt;&gt;&gt;&gt;&gt;&gt;&gt;&gt;&gt;&gt;&gt;&gt;&gt;&gt;&gt;&gt;&gt;&gt;&gt;&gt;&gt;&gt;&gt;&gt;&gt;&gt;&gt;&gt;&gt;&gt;&gt;&gt;&gt;&gt;&gt;&gt;&gt;&gt;&gt;&gt;&gt;&gt;&gt;&gt;&gt;&gt;&gt;&gt;&gt;&gt;</v>
      </c>
    </row>
    <row r="309" spans="1:3" ht="48.75" customHeight="1">
      <c r="A309" s="267">
        <f t="shared" ca="1" si="14"/>
        <v>41183</v>
      </c>
      <c r="B309" s="288">
        <f ca="1">VLOOKUP(Ledgergraph!A301,Master!$C$1:$U$101,MATCH(A309,Master!$C$1:$U$1,0),FALSE)</f>
        <v>425</v>
      </c>
      <c r="C309" s="295" t="str">
        <f ca="1">IFERROR(IF(ROUND(B309/MAX(MAX(B303:B314),ABS(MIN(B303:B314)))*50,0)&gt;0,REPT("&gt;",ROUND(B309/MAX(MAX(B303:B314),ABS(MIN(B303:B314)))*50,0)),REPT("&lt;",ABS(ROUND(B309/MAX(MAX(B303:B314),ABS(MIN(B303:B314)))*50,0)))),"")</f>
        <v>&gt;&gt;&gt;&gt;&gt;&gt;&gt;&gt;&gt;&gt;&gt;&gt;&gt;&gt;&gt;&gt;&gt;&gt;&gt;&gt;&gt;&gt;&gt;&gt;&gt;&gt;&gt;&gt;&gt;&gt;&gt;&gt;&gt;&gt;&gt;&gt;&gt;&gt;&gt;&gt;&gt;&gt;&gt;&gt;&gt;&gt;&gt;&gt;&gt;</v>
      </c>
    </row>
    <row r="310" spans="1:3" ht="48.75" customHeight="1">
      <c r="A310" s="267">
        <f t="shared" ca="1" si="14"/>
        <v>41214</v>
      </c>
      <c r="B310" s="288">
        <f ca="1">VLOOKUP(Ledgergraph!A301,Master!$C$1:$U$101,MATCH(A310,Master!$C$1:$U$1,0),FALSE)</f>
        <v>425</v>
      </c>
      <c r="C310" s="295" t="str">
        <f ca="1">IFERROR(IF(ROUND(B310/MAX(MAX(B303:B314),ABS(MIN(B303:B314)))*50,0)&gt;0,REPT("&gt;",ROUND(B310/MAX(MAX(B303:B314),ABS(MIN(B303:B314)))*50,0)),REPT("&lt;",ABS(ROUND(B310/MAX(MAX(B303:B314),ABS(MIN(B303:B314)))*50,0)))),"")</f>
        <v>&gt;&gt;&gt;&gt;&gt;&gt;&gt;&gt;&gt;&gt;&gt;&gt;&gt;&gt;&gt;&gt;&gt;&gt;&gt;&gt;&gt;&gt;&gt;&gt;&gt;&gt;&gt;&gt;&gt;&gt;&gt;&gt;&gt;&gt;&gt;&gt;&gt;&gt;&gt;&gt;&gt;&gt;&gt;&gt;&gt;&gt;&gt;&gt;&gt;</v>
      </c>
    </row>
    <row r="311" spans="1:3" ht="48.75" customHeight="1">
      <c r="A311" s="267">
        <f t="shared" ca="1" si="14"/>
        <v>41244</v>
      </c>
      <c r="B311" s="288">
        <f ca="1">VLOOKUP(Ledgergraph!A301,Master!$C$1:$U$101,MATCH(A311,Master!$C$1:$U$1,0),FALSE)</f>
        <v>425</v>
      </c>
      <c r="C311" s="295" t="str">
        <f ca="1">IFERROR(IF(ROUND(B311/MAX(MAX(B303:B314),ABS(MIN(B303:B314)))*50,0)&gt;0,REPT("&gt;",ROUND(B311/MAX(MAX(B303:B314),ABS(MIN(B303:B314)))*50,0)),REPT("&lt;",ABS(ROUND(B311/MAX(MAX(B303:B314),ABS(MIN(B303:B314)))*50,0)))),"")</f>
        <v>&gt;&gt;&gt;&gt;&gt;&gt;&gt;&gt;&gt;&gt;&gt;&gt;&gt;&gt;&gt;&gt;&gt;&gt;&gt;&gt;&gt;&gt;&gt;&gt;&gt;&gt;&gt;&gt;&gt;&gt;&gt;&gt;&gt;&gt;&gt;&gt;&gt;&gt;&gt;&gt;&gt;&gt;&gt;&gt;&gt;&gt;&gt;&gt;&gt;</v>
      </c>
    </row>
    <row r="312" spans="1:3" ht="48.75" customHeight="1">
      <c r="A312" s="267">
        <f t="shared" ca="1" si="14"/>
        <v>41275</v>
      </c>
      <c r="B312" s="288">
        <f ca="1">VLOOKUP(Ledgergraph!A301,Master!$C$1:$U$101,MATCH(A312,Master!$C$1:$U$1,0),FALSE)</f>
        <v>425</v>
      </c>
      <c r="C312" s="295" t="str">
        <f ca="1">IFERROR(IF(ROUND(B312/MAX(MAX(B303:B314),ABS(MIN(B303:B314)))*50,0)&gt;0,REPT("&gt;",ROUND(B312/MAX(MAX(B303:B314),ABS(MIN(B303:B314)))*50,0)),REPT("&lt;",ABS(ROUND(B312/MAX(MAX(B303:B314),ABS(MIN(B303:B314)))*50,0)))),"")</f>
        <v>&gt;&gt;&gt;&gt;&gt;&gt;&gt;&gt;&gt;&gt;&gt;&gt;&gt;&gt;&gt;&gt;&gt;&gt;&gt;&gt;&gt;&gt;&gt;&gt;&gt;&gt;&gt;&gt;&gt;&gt;&gt;&gt;&gt;&gt;&gt;&gt;&gt;&gt;&gt;&gt;&gt;&gt;&gt;&gt;&gt;&gt;&gt;&gt;&gt;</v>
      </c>
    </row>
    <row r="313" spans="1:3" ht="48.75" customHeight="1">
      <c r="A313" s="267">
        <f t="shared" ca="1" si="14"/>
        <v>41306</v>
      </c>
      <c r="B313" s="288">
        <f ca="1">VLOOKUP(Ledgergraph!A301,Master!$C$1:$U$101,MATCH(A313,Master!$C$1:$U$1,0),FALSE)</f>
        <v>425</v>
      </c>
      <c r="C313" s="295" t="str">
        <f ca="1">IFERROR(IF(ROUND(B313/MAX(MAX(B303:B314),ABS(MIN(B303:B314)))*50,0)&gt;0,REPT("&gt;",ROUND(B313/MAX(MAX(B303:B314),ABS(MIN(B303:B314)))*50,0)),REPT("&lt;",ABS(ROUND(B313/MAX(MAX(B303:B314),ABS(MIN(B303:B314)))*50,0)))),"")</f>
        <v>&gt;&gt;&gt;&gt;&gt;&gt;&gt;&gt;&gt;&gt;&gt;&gt;&gt;&gt;&gt;&gt;&gt;&gt;&gt;&gt;&gt;&gt;&gt;&gt;&gt;&gt;&gt;&gt;&gt;&gt;&gt;&gt;&gt;&gt;&gt;&gt;&gt;&gt;&gt;&gt;&gt;&gt;&gt;&gt;&gt;&gt;&gt;&gt;&gt;</v>
      </c>
    </row>
    <row r="314" spans="1:3" ht="48.75" customHeight="1">
      <c r="A314" s="267">
        <f t="shared" ca="1" si="14"/>
        <v>41334</v>
      </c>
      <c r="B314" s="288">
        <f ca="1">VLOOKUP(Ledgergraph!A301,Master!$C$1:$U$101,MATCH(A314,Master!$C$1:$U$1,0),FALSE)</f>
        <v>425</v>
      </c>
      <c r="C314" s="295" t="str">
        <f ca="1">IFERROR(IF(ROUND(B314/MAX(MAX(B303:B314),ABS(MIN(B303:B314)))*50,0)&gt;0,REPT("&gt;",ROUND(B314/MAX(MAX(B303:B314),ABS(MIN(B303:B314)))*50,0)),REPT("&lt;",ABS(ROUND(B314/MAX(MAX(B303:B314),ABS(MIN(B303:B314)))*50,0)))),"")</f>
        <v>&gt;&gt;&gt;&gt;&gt;&gt;&gt;&gt;&gt;&gt;&gt;&gt;&gt;&gt;&gt;&gt;&gt;&gt;&gt;&gt;&gt;&gt;&gt;&gt;&gt;&gt;&gt;&gt;&gt;&gt;&gt;&gt;&gt;&gt;&gt;&gt;&gt;&gt;&gt;&gt;&gt;&gt;&gt;&gt;&gt;&gt;&gt;&gt;&gt;</v>
      </c>
    </row>
    <row r="315" spans="1:3" ht="48.75" customHeight="1">
      <c r="A315" s="262"/>
      <c r="B315" s="81"/>
      <c r="C315" s="294"/>
    </row>
    <row r="316" spans="1:3" ht="48.75" customHeight="1">
      <c r="A316" s="264">
        <f>A301+1</f>
        <v>23</v>
      </c>
      <c r="B316" s="81"/>
      <c r="C316" s="294"/>
    </row>
    <row r="317" spans="1:3" ht="48.75" customHeight="1">
      <c r="A317" s="81" t="str">
        <f>VLOOKUP(Ledgergraph!A316,Master!$C$1:$U$101,3,FALSE)</f>
        <v>Customers 5</v>
      </c>
      <c r="B317" s="81"/>
      <c r="C317" s="294"/>
    </row>
    <row r="318" spans="1:3" ht="48.75" customHeight="1">
      <c r="A318" s="267">
        <f ca="1">A303</f>
        <v>41000</v>
      </c>
      <c r="B318" s="288">
        <f ca="1">VLOOKUP(Ledgergraph!A316,Master!$C$1:$U$101,MATCH(A318,Master!$C$1:$U$1,0),FALSE)</f>
        <v>9</v>
      </c>
      <c r="C318" s="295" t="str">
        <f ca="1">IFERROR(IF(ROUND(B318/MAX(MAX(B318:B329),ABS(MIN(B318:B329)))*50,0)&gt;0,REPT("&gt;",ROUND(B318/MAX(MAX(B318:B329),ABS(MIN(B318:B329)))*50,0)),REPT("&lt;",ABS(ROUND(B318/MAX(MAX(B318:B329),ABS(MIN(B318:B329)))*50,0)))),"")</f>
        <v>&gt;&gt;&gt;&gt;&gt;&gt;&gt;&gt;&gt;&gt;&gt;&gt;&gt;&gt;&gt;&gt;&gt;&gt;&gt;&gt;&gt;&gt;&gt;&gt;&gt;&gt;&gt;&gt;&gt;&gt;&gt;&gt;</v>
      </c>
    </row>
    <row r="319" spans="1:3" ht="48.75" customHeight="1">
      <c r="A319" s="267">
        <f t="shared" ca="1" si="14"/>
        <v>41030</v>
      </c>
      <c r="B319" s="288">
        <f ca="1">VLOOKUP(Ledgergraph!A316,Master!$C$1:$U$101,MATCH(A319,Master!$C$1:$U$1,0),FALSE)</f>
        <v>3</v>
      </c>
      <c r="C319" s="295" t="str">
        <f ca="1">IFERROR(IF(ROUND(B319/MAX(MAX(B318:B329),ABS(MIN(B318:B329)))*50,0)&gt;0,REPT("&gt;",ROUND(B319/MAX(MAX(B318:B329),ABS(MIN(B318:B329)))*50,0)),REPT("&lt;",ABS(ROUND(B319/MAX(MAX(B318:B329),ABS(MIN(B318:B329)))*50,0)))),"")</f>
        <v>&gt;&gt;&gt;&gt;&gt;&gt;&gt;&gt;&gt;&gt;&gt;</v>
      </c>
    </row>
    <row r="320" spans="1:3" ht="48.75" customHeight="1">
      <c r="A320" s="267">
        <f t="shared" ca="1" si="14"/>
        <v>41061</v>
      </c>
      <c r="B320" s="288">
        <f ca="1">VLOOKUP(Ledgergraph!A316,Master!$C$1:$U$101,MATCH(A320,Master!$C$1:$U$1,0),FALSE)</f>
        <v>3</v>
      </c>
      <c r="C320" s="295" t="str">
        <f ca="1">IFERROR(IF(ROUND(B320/MAX(MAX(B318:B329),ABS(MIN(B318:B329)))*50,0)&gt;0,REPT("&gt;",ROUND(B320/MAX(MAX(B318:B329),ABS(MIN(B318:B329)))*50,0)),REPT("&lt;",ABS(ROUND(B320/MAX(MAX(B318:B329),ABS(MIN(B318:B329)))*50,0)))),"")</f>
        <v>&gt;&gt;&gt;&gt;&gt;&gt;&gt;&gt;&gt;&gt;&gt;</v>
      </c>
    </row>
    <row r="321" spans="1:3" ht="48.75" customHeight="1">
      <c r="A321" s="267">
        <f t="shared" ca="1" si="14"/>
        <v>41091</v>
      </c>
      <c r="B321" s="288">
        <f ca="1">VLOOKUP(Ledgergraph!A316,Master!$C$1:$U$101,MATCH(A321,Master!$C$1:$U$1,0),FALSE)</f>
        <v>3</v>
      </c>
      <c r="C321" s="295" t="str">
        <f ca="1">IFERROR(IF(ROUND(B321/MAX(MAX(B318:B329),ABS(MIN(B318:B329)))*50,0)&gt;0,REPT("&gt;",ROUND(B321/MAX(MAX(B318:B329),ABS(MIN(B318:B329)))*50,0)),REPT("&lt;",ABS(ROUND(B321/MAX(MAX(B318:B329),ABS(MIN(B318:B329)))*50,0)))),"")</f>
        <v>&gt;&gt;&gt;&gt;&gt;&gt;&gt;&gt;&gt;&gt;&gt;</v>
      </c>
    </row>
    <row r="322" spans="1:3" ht="48.75" customHeight="1">
      <c r="A322" s="267">
        <f t="shared" ca="1" si="14"/>
        <v>41122</v>
      </c>
      <c r="B322" s="288">
        <f ca="1">VLOOKUP(Ledgergraph!A316,Master!$C$1:$U$101,MATCH(A322,Master!$C$1:$U$1,0),FALSE)</f>
        <v>2</v>
      </c>
      <c r="C322" s="295" t="str">
        <f ca="1">IFERROR(IF(ROUND(B322/MAX(MAX(B318:B329),ABS(MIN(B318:B329)))*50,0)&gt;0,REPT("&gt;",ROUND(B322/MAX(MAX(B318:B329),ABS(MIN(B318:B329)))*50,0)),REPT("&lt;",ABS(ROUND(B322/MAX(MAX(B318:B329),ABS(MIN(B318:B329)))*50,0)))),"")</f>
        <v>&gt;&gt;&gt;&gt;&gt;&gt;&gt;</v>
      </c>
    </row>
    <row r="323" spans="1:3" ht="48.75" customHeight="1">
      <c r="A323" s="267">
        <f t="shared" ca="1" si="14"/>
        <v>41153</v>
      </c>
      <c r="B323" s="288">
        <f ca="1">VLOOKUP(Ledgergraph!A316,Master!$C$1:$U$101,MATCH(A323,Master!$C$1:$U$1,0),FALSE)</f>
        <v>-4</v>
      </c>
      <c r="C323" s="295" t="str">
        <f ca="1">IFERROR(IF(ROUND(B323/MAX(MAX(B318:B329),ABS(MIN(B318:B329)))*50,0)&gt;0,REPT("&gt;",ROUND(B323/MAX(MAX(B318:B329),ABS(MIN(B318:B329)))*50,0)),REPT("&lt;",ABS(ROUND(B323/MAX(MAX(B318:B329),ABS(MIN(B318:B329)))*50,0)))),"")</f>
        <v>&lt;&lt;&lt;&lt;&lt;&lt;&lt;&lt;&lt;&lt;&lt;&lt;&lt;&lt;</v>
      </c>
    </row>
    <row r="324" spans="1:3" ht="48.75" customHeight="1">
      <c r="A324" s="267">
        <f t="shared" ca="1" si="14"/>
        <v>41183</v>
      </c>
      <c r="B324" s="288">
        <f ca="1">VLOOKUP(Ledgergraph!A316,Master!$C$1:$U$101,MATCH(A324,Master!$C$1:$U$1,0),FALSE)</f>
        <v>-4</v>
      </c>
      <c r="C324" s="295" t="str">
        <f ca="1">IFERROR(IF(ROUND(B324/MAX(MAX(B318:B329),ABS(MIN(B318:B329)))*50,0)&gt;0,REPT("&gt;",ROUND(B324/MAX(MAX(B318:B329),ABS(MIN(B318:B329)))*50,0)),REPT("&lt;",ABS(ROUND(B324/MAX(MAX(B318:B329),ABS(MIN(B318:B329)))*50,0)))),"")</f>
        <v>&lt;&lt;&lt;&lt;&lt;&lt;&lt;&lt;&lt;&lt;&lt;&lt;&lt;&lt;</v>
      </c>
    </row>
    <row r="325" spans="1:3" ht="48.75" customHeight="1">
      <c r="A325" s="267">
        <f t="shared" ca="1" si="14"/>
        <v>41214</v>
      </c>
      <c r="B325" s="288">
        <f ca="1">VLOOKUP(Ledgergraph!A316,Master!$C$1:$U$101,MATCH(A325,Master!$C$1:$U$1,0),FALSE)</f>
        <v>-12</v>
      </c>
      <c r="C325" s="295" t="str">
        <f ca="1">IFERROR(IF(ROUND(B325/MAX(MAX(B318:B329),ABS(MIN(B318:B329)))*50,0)&gt;0,REPT("&gt;",ROUND(B325/MAX(MAX(B318:B329),ABS(MIN(B318:B329)))*50,0)),REPT("&lt;",ABS(ROUND(B325/MAX(MAX(B318:B329),ABS(MIN(B318:B329)))*50,0)))),"")</f>
        <v>&lt;&lt;&lt;&lt;&lt;&lt;&lt;&lt;&lt;&lt;&lt;&lt;&lt;&lt;&lt;&lt;&lt;&lt;&lt;&lt;&lt;&lt;&lt;&lt;&lt;&lt;&lt;&lt;&lt;&lt;&lt;&lt;&lt;&lt;&lt;&lt;&lt;&lt;&lt;&lt;&lt;&lt;&lt;</v>
      </c>
    </row>
    <row r="326" spans="1:3" ht="48.75" customHeight="1">
      <c r="A326" s="267">
        <f t="shared" ca="1" si="14"/>
        <v>41244</v>
      </c>
      <c r="B326" s="288">
        <f ca="1">VLOOKUP(Ledgergraph!A316,Master!$C$1:$U$101,MATCH(A326,Master!$C$1:$U$1,0),FALSE)</f>
        <v>-14</v>
      </c>
      <c r="C326" s="295" t="str">
        <f ca="1">IFERROR(IF(ROUND(B326/MAX(MAX(B318:B329),ABS(MIN(B318:B329)))*50,0)&gt;0,REPT("&gt;",ROUND(B326/MAX(MAX(B318:B329),ABS(MIN(B318:B329)))*50,0)),REPT("&lt;",ABS(ROUND(B326/MAX(MAX(B318:B329),ABS(MIN(B318:B329)))*50,0)))),"")</f>
        <v>&lt;&lt;&lt;&lt;&lt;&lt;&lt;&lt;&lt;&lt;&lt;&lt;&lt;&lt;&lt;&lt;&lt;&lt;&lt;&lt;&lt;&lt;&lt;&lt;&lt;&lt;&lt;&lt;&lt;&lt;&lt;&lt;&lt;&lt;&lt;&lt;&lt;&lt;&lt;&lt;&lt;&lt;&lt;&lt;&lt;&lt;&lt;&lt;&lt;&lt;</v>
      </c>
    </row>
    <row r="327" spans="1:3" ht="48.75" customHeight="1">
      <c r="A327" s="267">
        <f t="shared" ca="1" si="14"/>
        <v>41275</v>
      </c>
      <c r="B327" s="288">
        <f ca="1">VLOOKUP(Ledgergraph!A316,Master!$C$1:$U$101,MATCH(A327,Master!$C$1:$U$1,0),FALSE)</f>
        <v>-14</v>
      </c>
      <c r="C327" s="295" t="str">
        <f ca="1">IFERROR(IF(ROUND(B327/MAX(MAX(B318:B329),ABS(MIN(B318:B329)))*50,0)&gt;0,REPT("&gt;",ROUND(B327/MAX(MAX(B318:B329),ABS(MIN(B318:B329)))*50,0)),REPT("&lt;",ABS(ROUND(B327/MAX(MAX(B318:B329),ABS(MIN(B318:B329)))*50,0)))),"")</f>
        <v>&lt;&lt;&lt;&lt;&lt;&lt;&lt;&lt;&lt;&lt;&lt;&lt;&lt;&lt;&lt;&lt;&lt;&lt;&lt;&lt;&lt;&lt;&lt;&lt;&lt;&lt;&lt;&lt;&lt;&lt;&lt;&lt;&lt;&lt;&lt;&lt;&lt;&lt;&lt;&lt;&lt;&lt;&lt;&lt;&lt;&lt;&lt;&lt;&lt;&lt;</v>
      </c>
    </row>
    <row r="328" spans="1:3" ht="48.75" customHeight="1">
      <c r="A328" s="267">
        <f t="shared" ca="1" si="14"/>
        <v>41306</v>
      </c>
      <c r="B328" s="288">
        <f ca="1">VLOOKUP(Ledgergraph!A316,Master!$C$1:$U$101,MATCH(A328,Master!$C$1:$U$1,0),FALSE)</f>
        <v>-14</v>
      </c>
      <c r="C328" s="295" t="str">
        <f ca="1">IFERROR(IF(ROUND(B328/MAX(MAX(B318:B329),ABS(MIN(B318:B329)))*50,0)&gt;0,REPT("&gt;",ROUND(B328/MAX(MAX(B318:B329),ABS(MIN(B318:B329)))*50,0)),REPT("&lt;",ABS(ROUND(B328/MAX(MAX(B318:B329),ABS(MIN(B318:B329)))*50,0)))),"")</f>
        <v>&lt;&lt;&lt;&lt;&lt;&lt;&lt;&lt;&lt;&lt;&lt;&lt;&lt;&lt;&lt;&lt;&lt;&lt;&lt;&lt;&lt;&lt;&lt;&lt;&lt;&lt;&lt;&lt;&lt;&lt;&lt;&lt;&lt;&lt;&lt;&lt;&lt;&lt;&lt;&lt;&lt;&lt;&lt;&lt;&lt;&lt;&lt;&lt;&lt;&lt;</v>
      </c>
    </row>
    <row r="329" spans="1:3" ht="48.75" customHeight="1">
      <c r="A329" s="267">
        <f t="shared" ca="1" si="14"/>
        <v>41334</v>
      </c>
      <c r="B329" s="288">
        <f ca="1">VLOOKUP(Ledgergraph!A316,Master!$C$1:$U$101,MATCH(A329,Master!$C$1:$U$1,0),FALSE)</f>
        <v>-14</v>
      </c>
      <c r="C329" s="295" t="str">
        <f ca="1">IFERROR(IF(ROUND(B329/MAX(MAX(B318:B329),ABS(MIN(B318:B329)))*50,0)&gt;0,REPT("&gt;",ROUND(B329/MAX(MAX(B318:B329),ABS(MIN(B318:B329)))*50,0)),REPT("&lt;",ABS(ROUND(B329/MAX(MAX(B318:B329),ABS(MIN(B318:B329)))*50,0)))),"")</f>
        <v>&lt;&lt;&lt;&lt;&lt;&lt;&lt;&lt;&lt;&lt;&lt;&lt;&lt;&lt;&lt;&lt;&lt;&lt;&lt;&lt;&lt;&lt;&lt;&lt;&lt;&lt;&lt;&lt;&lt;&lt;&lt;&lt;&lt;&lt;&lt;&lt;&lt;&lt;&lt;&lt;&lt;&lt;&lt;&lt;&lt;&lt;&lt;&lt;&lt;&lt;</v>
      </c>
    </row>
    <row r="330" spans="1:3" ht="48.75" customHeight="1">
      <c r="A330" s="81"/>
      <c r="B330" s="81"/>
      <c r="C330" s="294"/>
    </row>
    <row r="331" spans="1:3" ht="48.75" customHeight="1">
      <c r="A331" s="264">
        <f>A316+1</f>
        <v>24</v>
      </c>
      <c r="B331" s="81"/>
      <c r="C331" s="294"/>
    </row>
    <row r="332" spans="1:3" ht="48.75" customHeight="1">
      <c r="A332" s="81" t="str">
        <f>VLOOKUP(Ledgergraph!A331,Master!$C$1:$U$101,3,FALSE)</f>
        <v>Customers 6</v>
      </c>
      <c r="B332" s="81"/>
      <c r="C332" s="294"/>
    </row>
    <row r="333" spans="1:3" ht="48.75" customHeight="1">
      <c r="A333" s="267">
        <f ca="1">A318</f>
        <v>41000</v>
      </c>
      <c r="B333" s="288">
        <f ca="1">VLOOKUP(Ledgergraph!A331,Master!$C$1:$U$101,MATCH(A333,Master!$C$1:$U$1,0),FALSE)</f>
        <v>0</v>
      </c>
      <c r="C333" s="295" t="str">
        <f ca="1">IFERROR(IF(ROUND(B333/MAX(MAX(B333:B344),ABS(MIN(B333:B344)))*50,0)&gt;0,REPT("&gt;",ROUND(B333/MAX(MAX(B333:B344),ABS(MIN(B333:B344)))*50,0)),REPT("&lt;",ABS(ROUND(B333/MAX(MAX(B333:B344),ABS(MIN(B333:B344)))*50,0)))),"")</f>
        <v/>
      </c>
    </row>
    <row r="334" spans="1:3" ht="48.75" customHeight="1">
      <c r="A334" s="267">
        <f t="shared" ref="A334:A344" ca="1" si="15">A319</f>
        <v>41030</v>
      </c>
      <c r="B334" s="288">
        <f ca="1">VLOOKUP(Ledgergraph!A331,Master!$C$1:$U$101,MATCH(A334,Master!$C$1:$U$1,0),FALSE)</f>
        <v>-7</v>
      </c>
      <c r="C334" s="295" t="str">
        <f ca="1">IFERROR(IF(ROUND(B334/MAX(MAX(B333:B344),ABS(MIN(B333:B344)))*50,0)&gt;0,REPT("&gt;",ROUND(B334/MAX(MAX(B333:B344),ABS(MIN(B333:B344)))*50,0)),REPT("&lt;",ABS(ROUND(B334/MAX(MAX(B333:B344),ABS(MIN(B333:B344)))*50,0)))),"")</f>
        <v>&lt;&lt;&lt;&lt;&lt;&lt;&lt;&lt;&lt;&lt;&lt;&lt;&lt;&lt;&lt;&lt;&lt;&lt;&lt;&lt;&lt;&lt;&lt;&lt;&lt;&lt;&lt;&lt;&lt;&lt;&lt;&lt;&lt;&lt;&lt;&lt;&lt;&lt;&lt;</v>
      </c>
    </row>
    <row r="335" spans="1:3" ht="48.75" customHeight="1">
      <c r="A335" s="267">
        <f t="shared" ca="1" si="15"/>
        <v>41061</v>
      </c>
      <c r="B335" s="288">
        <f ca="1">VLOOKUP(Ledgergraph!A331,Master!$C$1:$U$101,MATCH(A335,Master!$C$1:$U$1,0),FALSE)</f>
        <v>-7</v>
      </c>
      <c r="C335" s="295" t="str">
        <f ca="1">IFERROR(IF(ROUND(B335/MAX(MAX(B333:B344),ABS(MIN(B333:B344)))*50,0)&gt;0,REPT("&gt;",ROUND(B335/MAX(MAX(B333:B344),ABS(MIN(B333:B344)))*50,0)),REPT("&lt;",ABS(ROUND(B335/MAX(MAX(B333:B344),ABS(MIN(B333:B344)))*50,0)))),"")</f>
        <v>&lt;&lt;&lt;&lt;&lt;&lt;&lt;&lt;&lt;&lt;&lt;&lt;&lt;&lt;&lt;&lt;&lt;&lt;&lt;&lt;&lt;&lt;&lt;&lt;&lt;&lt;&lt;&lt;&lt;&lt;&lt;&lt;&lt;&lt;&lt;&lt;&lt;&lt;&lt;</v>
      </c>
    </row>
    <row r="336" spans="1:3" ht="48.75" customHeight="1">
      <c r="A336" s="267">
        <f t="shared" ca="1" si="15"/>
        <v>41091</v>
      </c>
      <c r="B336" s="288">
        <f ca="1">VLOOKUP(Ledgergraph!A331,Master!$C$1:$U$101,MATCH(A336,Master!$C$1:$U$1,0),FALSE)</f>
        <v>-7</v>
      </c>
      <c r="C336" s="295" t="str">
        <f ca="1">IFERROR(IF(ROUND(B336/MAX(MAX(B333:B344),ABS(MIN(B333:B344)))*50,0)&gt;0,REPT("&gt;",ROUND(B336/MAX(MAX(B333:B344),ABS(MIN(B333:B344)))*50,0)),REPT("&lt;",ABS(ROUND(B336/MAX(MAX(B333:B344),ABS(MIN(B333:B344)))*50,0)))),"")</f>
        <v>&lt;&lt;&lt;&lt;&lt;&lt;&lt;&lt;&lt;&lt;&lt;&lt;&lt;&lt;&lt;&lt;&lt;&lt;&lt;&lt;&lt;&lt;&lt;&lt;&lt;&lt;&lt;&lt;&lt;&lt;&lt;&lt;&lt;&lt;&lt;&lt;&lt;&lt;&lt;</v>
      </c>
    </row>
    <row r="337" spans="1:3" ht="48.75" customHeight="1">
      <c r="A337" s="267">
        <f t="shared" ca="1" si="15"/>
        <v>41122</v>
      </c>
      <c r="B337" s="288">
        <f ca="1">VLOOKUP(Ledgergraph!A331,Master!$C$1:$U$101,MATCH(A337,Master!$C$1:$U$1,0),FALSE)</f>
        <v>-9</v>
      </c>
      <c r="C337" s="295" t="str">
        <f ca="1">IFERROR(IF(ROUND(B337/MAX(MAX(B333:B344),ABS(MIN(B333:B344)))*50,0)&gt;0,REPT("&gt;",ROUND(B337/MAX(MAX(B333:B344),ABS(MIN(B333:B344)))*50,0)),REPT("&lt;",ABS(ROUND(B337/MAX(MAX(B333:B344),ABS(MIN(B333:B344)))*50,0)))),"")</f>
        <v>&lt;&lt;&lt;&lt;&lt;&lt;&lt;&lt;&lt;&lt;&lt;&lt;&lt;&lt;&lt;&lt;&lt;&lt;&lt;&lt;&lt;&lt;&lt;&lt;&lt;&lt;&lt;&lt;&lt;&lt;&lt;&lt;&lt;&lt;&lt;&lt;&lt;&lt;&lt;&lt;&lt;&lt;&lt;&lt;&lt;&lt;&lt;&lt;&lt;&lt;</v>
      </c>
    </row>
    <row r="338" spans="1:3" ht="48.75" customHeight="1">
      <c r="A338" s="267">
        <f t="shared" ca="1" si="15"/>
        <v>41153</v>
      </c>
      <c r="B338" s="288">
        <f ca="1">VLOOKUP(Ledgergraph!A331,Master!$C$1:$U$101,MATCH(A338,Master!$C$1:$U$1,0),FALSE)</f>
        <v>-6</v>
      </c>
      <c r="C338" s="295" t="str">
        <f ca="1">IFERROR(IF(ROUND(B338/MAX(MAX(B333:B344),ABS(MIN(B333:B344)))*50,0)&gt;0,REPT("&gt;",ROUND(B338/MAX(MAX(B333:B344),ABS(MIN(B333:B344)))*50,0)),REPT("&lt;",ABS(ROUND(B338/MAX(MAX(B333:B344),ABS(MIN(B333:B344)))*50,0)))),"")</f>
        <v>&lt;&lt;&lt;&lt;&lt;&lt;&lt;&lt;&lt;&lt;&lt;&lt;&lt;&lt;&lt;&lt;&lt;&lt;&lt;&lt;&lt;&lt;&lt;&lt;&lt;&lt;&lt;&lt;&lt;&lt;&lt;&lt;&lt;</v>
      </c>
    </row>
    <row r="339" spans="1:3" ht="48.75" customHeight="1">
      <c r="A339" s="267">
        <f t="shared" ca="1" si="15"/>
        <v>41183</v>
      </c>
      <c r="B339" s="288">
        <f ca="1">VLOOKUP(Ledgergraph!A331,Master!$C$1:$U$101,MATCH(A339,Master!$C$1:$U$1,0),FALSE)</f>
        <v>-6</v>
      </c>
      <c r="C339" s="295" t="str">
        <f ca="1">IFERROR(IF(ROUND(B339/MAX(MAX(B333:B344),ABS(MIN(B333:B344)))*50,0)&gt;0,REPT("&gt;",ROUND(B339/MAX(MAX(B333:B344),ABS(MIN(B333:B344)))*50,0)),REPT("&lt;",ABS(ROUND(B339/MAX(MAX(B333:B344),ABS(MIN(B333:B344)))*50,0)))),"")</f>
        <v>&lt;&lt;&lt;&lt;&lt;&lt;&lt;&lt;&lt;&lt;&lt;&lt;&lt;&lt;&lt;&lt;&lt;&lt;&lt;&lt;&lt;&lt;&lt;&lt;&lt;&lt;&lt;&lt;&lt;&lt;&lt;&lt;&lt;</v>
      </c>
    </row>
    <row r="340" spans="1:3" ht="48.75" customHeight="1">
      <c r="A340" s="267">
        <f t="shared" ca="1" si="15"/>
        <v>41214</v>
      </c>
      <c r="B340" s="288">
        <f ca="1">VLOOKUP(Ledgergraph!A331,Master!$C$1:$U$101,MATCH(A340,Master!$C$1:$U$1,0),FALSE)</f>
        <v>-6</v>
      </c>
      <c r="C340" s="295" t="str">
        <f ca="1">IFERROR(IF(ROUND(B340/MAX(MAX(B333:B344),ABS(MIN(B333:B344)))*50,0)&gt;0,REPT("&gt;",ROUND(B340/MAX(MAX(B333:B344),ABS(MIN(B333:B344)))*50,0)),REPT("&lt;",ABS(ROUND(B340/MAX(MAX(B333:B344),ABS(MIN(B333:B344)))*50,0)))),"")</f>
        <v>&lt;&lt;&lt;&lt;&lt;&lt;&lt;&lt;&lt;&lt;&lt;&lt;&lt;&lt;&lt;&lt;&lt;&lt;&lt;&lt;&lt;&lt;&lt;&lt;&lt;&lt;&lt;&lt;&lt;&lt;&lt;&lt;&lt;</v>
      </c>
    </row>
    <row r="341" spans="1:3" ht="48.75" customHeight="1">
      <c r="A341" s="267">
        <f t="shared" ca="1" si="15"/>
        <v>41244</v>
      </c>
      <c r="B341" s="288">
        <f ca="1">VLOOKUP(Ledgergraph!A331,Master!$C$1:$U$101,MATCH(A341,Master!$C$1:$U$1,0),FALSE)</f>
        <v>-6</v>
      </c>
      <c r="C341" s="295" t="str">
        <f ca="1">IFERROR(IF(ROUND(B341/MAX(MAX(B333:B344),ABS(MIN(B333:B344)))*50,0)&gt;0,REPT("&gt;",ROUND(B341/MAX(MAX(B333:B344),ABS(MIN(B333:B344)))*50,0)),REPT("&lt;",ABS(ROUND(B341/MAX(MAX(B333:B344),ABS(MIN(B333:B344)))*50,0)))),"")</f>
        <v>&lt;&lt;&lt;&lt;&lt;&lt;&lt;&lt;&lt;&lt;&lt;&lt;&lt;&lt;&lt;&lt;&lt;&lt;&lt;&lt;&lt;&lt;&lt;&lt;&lt;&lt;&lt;&lt;&lt;&lt;&lt;&lt;&lt;</v>
      </c>
    </row>
    <row r="342" spans="1:3" ht="48.75" customHeight="1">
      <c r="A342" s="267">
        <f t="shared" ca="1" si="15"/>
        <v>41275</v>
      </c>
      <c r="B342" s="288">
        <f ca="1">VLOOKUP(Ledgergraph!A331,Master!$C$1:$U$101,MATCH(A342,Master!$C$1:$U$1,0),FALSE)</f>
        <v>-6</v>
      </c>
      <c r="C342" s="295" t="str">
        <f ca="1">IFERROR(IF(ROUND(B342/MAX(MAX(B333:B344),ABS(MIN(B333:B344)))*50,0)&gt;0,REPT("&gt;",ROUND(B342/MAX(MAX(B333:B344),ABS(MIN(B333:B344)))*50,0)),REPT("&lt;",ABS(ROUND(B342/MAX(MAX(B333:B344),ABS(MIN(B333:B344)))*50,0)))),"")</f>
        <v>&lt;&lt;&lt;&lt;&lt;&lt;&lt;&lt;&lt;&lt;&lt;&lt;&lt;&lt;&lt;&lt;&lt;&lt;&lt;&lt;&lt;&lt;&lt;&lt;&lt;&lt;&lt;&lt;&lt;&lt;&lt;&lt;&lt;</v>
      </c>
    </row>
    <row r="343" spans="1:3" ht="48.75" customHeight="1">
      <c r="A343" s="267">
        <f t="shared" ca="1" si="15"/>
        <v>41306</v>
      </c>
      <c r="B343" s="288">
        <f ca="1">VLOOKUP(Ledgergraph!A331,Master!$C$1:$U$101,MATCH(A343,Master!$C$1:$U$1,0),FALSE)</f>
        <v>-6</v>
      </c>
      <c r="C343" s="295" t="str">
        <f ca="1">IFERROR(IF(ROUND(B343/MAX(MAX(B333:B344),ABS(MIN(B333:B344)))*50,0)&gt;0,REPT("&gt;",ROUND(B343/MAX(MAX(B333:B344),ABS(MIN(B333:B344)))*50,0)),REPT("&lt;",ABS(ROUND(B343/MAX(MAX(B333:B344),ABS(MIN(B333:B344)))*50,0)))),"")</f>
        <v>&lt;&lt;&lt;&lt;&lt;&lt;&lt;&lt;&lt;&lt;&lt;&lt;&lt;&lt;&lt;&lt;&lt;&lt;&lt;&lt;&lt;&lt;&lt;&lt;&lt;&lt;&lt;&lt;&lt;&lt;&lt;&lt;&lt;</v>
      </c>
    </row>
    <row r="344" spans="1:3" ht="48.75" customHeight="1">
      <c r="A344" s="267">
        <f t="shared" ca="1" si="15"/>
        <v>41334</v>
      </c>
      <c r="B344" s="288">
        <f ca="1">VLOOKUP(Ledgergraph!A331,Master!$C$1:$U$101,MATCH(A344,Master!$C$1:$U$1,0),FALSE)</f>
        <v>-6</v>
      </c>
      <c r="C344" s="295" t="str">
        <f ca="1">IFERROR(IF(ROUND(B344/MAX(MAX(B333:B344),ABS(MIN(B333:B344)))*50,0)&gt;0,REPT("&gt;",ROUND(B344/MAX(MAX(B333:B344),ABS(MIN(B333:B344)))*50,0)),REPT("&lt;",ABS(ROUND(B344/MAX(MAX(B333:B344),ABS(MIN(B333:B344)))*50,0)))),"")</f>
        <v>&lt;&lt;&lt;&lt;&lt;&lt;&lt;&lt;&lt;&lt;&lt;&lt;&lt;&lt;&lt;&lt;&lt;&lt;&lt;&lt;&lt;&lt;&lt;&lt;&lt;&lt;&lt;&lt;&lt;&lt;&lt;&lt;&lt;</v>
      </c>
    </row>
    <row r="345" spans="1:3" ht="48.75" customHeight="1">
      <c r="A345" s="81"/>
      <c r="B345" s="81"/>
      <c r="C345" s="294"/>
    </row>
    <row r="346" spans="1:3" ht="48.75" customHeight="1">
      <c r="A346" s="264">
        <f>A331+1</f>
        <v>25</v>
      </c>
      <c r="B346" s="81"/>
      <c r="C346" s="294"/>
    </row>
    <row r="347" spans="1:3" ht="48.75" customHeight="1">
      <c r="A347" s="81" t="str">
        <f>VLOOKUP(Ledgergraph!A346,Master!$C$1:$U$101,3,FALSE)</f>
        <v>Customers 7</v>
      </c>
      <c r="B347" s="81"/>
      <c r="C347" s="294"/>
    </row>
    <row r="348" spans="1:3" ht="48.75" customHeight="1">
      <c r="A348" s="267">
        <f ca="1">A333</f>
        <v>41000</v>
      </c>
      <c r="B348" s="288">
        <f ca="1">VLOOKUP(Ledgergraph!A346,Master!$C$1:$U$101,MATCH(A348,Master!$C$1:$U$1,0),FALSE)</f>
        <v>-6</v>
      </c>
      <c r="C348" s="295" t="str">
        <f ca="1">IFERROR(IF(ROUND(B348/MAX(MAX(B348:B359),ABS(MIN(B348:B359)))*50,0)&gt;0,REPT("&gt;",ROUND(B348/MAX(MAX(B348:B359),ABS(MIN(B348:B359)))*50,0)),REPT("&lt;",ABS(ROUND(B348/MAX(MAX(B348:B359),ABS(MIN(B348:B359)))*50,0)))),"")</f>
        <v>&lt;&lt;&lt;&lt;&lt;&lt;&lt;&lt;&lt;</v>
      </c>
    </row>
    <row r="349" spans="1:3" ht="48.75" customHeight="1">
      <c r="A349" s="267">
        <f t="shared" ref="A349:A359" ca="1" si="16">A334</f>
        <v>41030</v>
      </c>
      <c r="B349" s="288">
        <f ca="1">VLOOKUP(Ledgergraph!A346,Master!$C$1:$U$101,MATCH(A349,Master!$C$1:$U$1,0),FALSE)</f>
        <v>-8</v>
      </c>
      <c r="C349" s="295" t="str">
        <f ca="1">IFERROR(IF(ROUND(B349/MAX(MAX(B348:B359),ABS(MIN(B348:B359)))*50,0)&gt;0,REPT("&gt;",ROUND(B349/MAX(MAX(B348:B359),ABS(MIN(B348:B359)))*50,0)),REPT("&lt;",ABS(ROUND(B349/MAX(MAX(B348:B359),ABS(MIN(B348:B359)))*50,0)))),"")</f>
        <v>&lt;&lt;&lt;&lt;&lt;&lt;&lt;&lt;&lt;&lt;&lt;</v>
      </c>
    </row>
    <row r="350" spans="1:3" ht="48.75" customHeight="1">
      <c r="A350" s="267">
        <f t="shared" ca="1" si="16"/>
        <v>41061</v>
      </c>
      <c r="B350" s="288">
        <f ca="1">VLOOKUP(Ledgergraph!A346,Master!$C$1:$U$101,MATCH(A350,Master!$C$1:$U$1,0),FALSE)</f>
        <v>-11</v>
      </c>
      <c r="C350" s="295" t="str">
        <f ca="1">IFERROR(IF(ROUND(B350/MAX(MAX(B348:B359),ABS(MIN(B348:B359)))*50,0)&gt;0,REPT("&gt;",ROUND(B350/MAX(MAX(B348:B359),ABS(MIN(B348:B359)))*50,0)),REPT("&lt;",ABS(ROUND(B350/MAX(MAX(B348:B359),ABS(MIN(B348:B359)))*50,0)))),"")</f>
        <v>&lt;&lt;&lt;&lt;&lt;&lt;&lt;&lt;&lt;&lt;&lt;&lt;&lt;&lt;&lt;&lt;</v>
      </c>
    </row>
    <row r="351" spans="1:3" ht="48.75" customHeight="1">
      <c r="A351" s="267">
        <f t="shared" ca="1" si="16"/>
        <v>41091</v>
      </c>
      <c r="B351" s="288">
        <f ca="1">VLOOKUP(Ledgergraph!A346,Master!$C$1:$U$101,MATCH(A351,Master!$C$1:$U$1,0),FALSE)</f>
        <v>-17</v>
      </c>
      <c r="C351" s="295" t="str">
        <f ca="1">IFERROR(IF(ROUND(B351/MAX(MAX(B348:B359),ABS(MIN(B348:B359)))*50,0)&gt;0,REPT("&gt;",ROUND(B351/MAX(MAX(B348:B359),ABS(MIN(B348:B359)))*50,0)),REPT("&lt;",ABS(ROUND(B351/MAX(MAX(B348:B359),ABS(MIN(B348:B359)))*50,0)))),"")</f>
        <v>&lt;&lt;&lt;&lt;&lt;&lt;&lt;&lt;&lt;&lt;&lt;&lt;&lt;&lt;&lt;&lt;&lt;&lt;&lt;&lt;&lt;&lt;&lt;&lt;</v>
      </c>
    </row>
    <row r="352" spans="1:3" ht="48.75" customHeight="1">
      <c r="A352" s="267">
        <f t="shared" ca="1" si="16"/>
        <v>41122</v>
      </c>
      <c r="B352" s="288">
        <f ca="1">VLOOKUP(Ledgergraph!A346,Master!$C$1:$U$101,MATCH(A352,Master!$C$1:$U$1,0),FALSE)</f>
        <v>-18</v>
      </c>
      <c r="C352" s="295" t="str">
        <f ca="1">IFERROR(IF(ROUND(B352/MAX(MAX(B348:B359),ABS(MIN(B348:B359)))*50,0)&gt;0,REPT("&gt;",ROUND(B352/MAX(MAX(B348:B359),ABS(MIN(B348:B359)))*50,0)),REPT("&lt;",ABS(ROUND(B352/MAX(MAX(B348:B359),ABS(MIN(B348:B359)))*50,0)))),"")</f>
        <v>&lt;&lt;&lt;&lt;&lt;&lt;&lt;&lt;&lt;&lt;&lt;&lt;&lt;&lt;&lt;&lt;&lt;&lt;&lt;&lt;&lt;&lt;&lt;&lt;&lt;&lt;</v>
      </c>
    </row>
    <row r="353" spans="1:3" ht="48.75" customHeight="1">
      <c r="A353" s="267">
        <f t="shared" ca="1" si="16"/>
        <v>41153</v>
      </c>
      <c r="B353" s="288">
        <f ca="1">VLOOKUP(Ledgergraph!A346,Master!$C$1:$U$101,MATCH(A353,Master!$C$1:$U$1,0),FALSE)</f>
        <v>-14</v>
      </c>
      <c r="C353" s="295" t="str">
        <f ca="1">IFERROR(IF(ROUND(B353/MAX(MAX(B348:B359),ABS(MIN(B348:B359)))*50,0)&gt;0,REPT("&gt;",ROUND(B353/MAX(MAX(B348:B359),ABS(MIN(B348:B359)))*50,0)),REPT("&lt;",ABS(ROUND(B353/MAX(MAX(B348:B359),ABS(MIN(B348:B359)))*50,0)))),"")</f>
        <v>&lt;&lt;&lt;&lt;&lt;&lt;&lt;&lt;&lt;&lt;&lt;&lt;&lt;&lt;&lt;&lt;&lt;&lt;&lt;&lt;</v>
      </c>
    </row>
    <row r="354" spans="1:3" ht="48.75" customHeight="1">
      <c r="A354" s="267">
        <f t="shared" ca="1" si="16"/>
        <v>41183</v>
      </c>
      <c r="B354" s="288">
        <f ca="1">VLOOKUP(Ledgergraph!A346,Master!$C$1:$U$101,MATCH(A354,Master!$C$1:$U$1,0),FALSE)</f>
        <v>-14</v>
      </c>
      <c r="C354" s="295" t="str">
        <f ca="1">IFERROR(IF(ROUND(B354/MAX(MAX(B348:B359),ABS(MIN(B348:B359)))*50,0)&gt;0,REPT("&gt;",ROUND(B354/MAX(MAX(B348:B359),ABS(MIN(B348:B359)))*50,0)),REPT("&lt;",ABS(ROUND(B354/MAX(MAX(B348:B359),ABS(MIN(B348:B359)))*50,0)))),"")</f>
        <v>&lt;&lt;&lt;&lt;&lt;&lt;&lt;&lt;&lt;&lt;&lt;&lt;&lt;&lt;&lt;&lt;&lt;&lt;&lt;&lt;</v>
      </c>
    </row>
    <row r="355" spans="1:3" ht="48.75" customHeight="1">
      <c r="A355" s="267">
        <f t="shared" ca="1" si="16"/>
        <v>41214</v>
      </c>
      <c r="B355" s="288">
        <f ca="1">VLOOKUP(Ledgergraph!A346,Master!$C$1:$U$101,MATCH(A355,Master!$C$1:$U$1,0),FALSE)</f>
        <v>-35</v>
      </c>
      <c r="C355" s="295" t="str">
        <f ca="1">IFERROR(IF(ROUND(B355/MAX(MAX(B348:B359),ABS(MIN(B348:B359)))*50,0)&gt;0,REPT("&gt;",ROUND(B355/MAX(MAX(B348:B359),ABS(MIN(B348:B359)))*50,0)),REPT("&lt;",ABS(ROUND(B355/MAX(MAX(B348:B359),ABS(MIN(B348:B359)))*50,0)))),"")</f>
        <v>&lt;&lt;&lt;&lt;&lt;&lt;&lt;&lt;&lt;&lt;&lt;&lt;&lt;&lt;&lt;&lt;&lt;&lt;&lt;&lt;&lt;&lt;&lt;&lt;&lt;&lt;&lt;&lt;&lt;&lt;&lt;&lt;&lt;&lt;&lt;&lt;&lt;&lt;&lt;&lt;&lt;&lt;&lt;&lt;&lt;&lt;&lt;&lt;&lt;&lt;</v>
      </c>
    </row>
    <row r="356" spans="1:3" ht="48.75" customHeight="1">
      <c r="A356" s="267">
        <f t="shared" ca="1" si="16"/>
        <v>41244</v>
      </c>
      <c r="B356" s="288">
        <f ca="1">VLOOKUP(Ledgergraph!A346,Master!$C$1:$U$101,MATCH(A356,Master!$C$1:$U$1,0),FALSE)</f>
        <v>-28</v>
      </c>
      <c r="C356" s="295" t="str">
        <f ca="1">IFERROR(IF(ROUND(B356/MAX(MAX(B348:B359),ABS(MIN(B348:B359)))*50,0)&gt;0,REPT("&gt;",ROUND(B356/MAX(MAX(B348:B359),ABS(MIN(B348:B359)))*50,0)),REPT("&lt;",ABS(ROUND(B356/MAX(MAX(B348:B359),ABS(MIN(B348:B359)))*50,0)))),"")</f>
        <v>&lt;&lt;&lt;&lt;&lt;&lt;&lt;&lt;&lt;&lt;&lt;&lt;&lt;&lt;&lt;&lt;&lt;&lt;&lt;&lt;&lt;&lt;&lt;&lt;&lt;&lt;&lt;&lt;&lt;&lt;&lt;&lt;&lt;&lt;&lt;&lt;&lt;&lt;&lt;&lt;</v>
      </c>
    </row>
    <row r="357" spans="1:3" ht="48.75" customHeight="1">
      <c r="A357" s="267">
        <f t="shared" ca="1" si="16"/>
        <v>41275</v>
      </c>
      <c r="B357" s="288">
        <f ca="1">VLOOKUP(Ledgergraph!A346,Master!$C$1:$U$101,MATCH(A357,Master!$C$1:$U$1,0),FALSE)</f>
        <v>-28</v>
      </c>
      <c r="C357" s="295" t="str">
        <f ca="1">IFERROR(IF(ROUND(B357/MAX(MAX(B348:B359),ABS(MIN(B348:B359)))*50,0)&gt;0,REPT("&gt;",ROUND(B357/MAX(MAX(B348:B359),ABS(MIN(B348:B359)))*50,0)),REPT("&lt;",ABS(ROUND(B357/MAX(MAX(B348:B359),ABS(MIN(B348:B359)))*50,0)))),"")</f>
        <v>&lt;&lt;&lt;&lt;&lt;&lt;&lt;&lt;&lt;&lt;&lt;&lt;&lt;&lt;&lt;&lt;&lt;&lt;&lt;&lt;&lt;&lt;&lt;&lt;&lt;&lt;&lt;&lt;&lt;&lt;&lt;&lt;&lt;&lt;&lt;&lt;&lt;&lt;&lt;&lt;</v>
      </c>
    </row>
    <row r="358" spans="1:3" ht="48.75" customHeight="1">
      <c r="A358" s="267">
        <f t="shared" ca="1" si="16"/>
        <v>41306</v>
      </c>
      <c r="B358" s="288">
        <f ca="1">VLOOKUP(Ledgergraph!A346,Master!$C$1:$U$101,MATCH(A358,Master!$C$1:$U$1,0),FALSE)</f>
        <v>-28</v>
      </c>
      <c r="C358" s="295" t="str">
        <f ca="1">IFERROR(IF(ROUND(B358/MAX(MAX(B348:B359),ABS(MIN(B348:B359)))*50,0)&gt;0,REPT("&gt;",ROUND(B358/MAX(MAX(B348:B359),ABS(MIN(B348:B359)))*50,0)),REPT("&lt;",ABS(ROUND(B358/MAX(MAX(B348:B359),ABS(MIN(B348:B359)))*50,0)))),"")</f>
        <v>&lt;&lt;&lt;&lt;&lt;&lt;&lt;&lt;&lt;&lt;&lt;&lt;&lt;&lt;&lt;&lt;&lt;&lt;&lt;&lt;&lt;&lt;&lt;&lt;&lt;&lt;&lt;&lt;&lt;&lt;&lt;&lt;&lt;&lt;&lt;&lt;&lt;&lt;&lt;&lt;</v>
      </c>
    </row>
    <row r="359" spans="1:3" ht="48.75" customHeight="1">
      <c r="A359" s="267">
        <f t="shared" ca="1" si="16"/>
        <v>41334</v>
      </c>
      <c r="B359" s="288">
        <f ca="1">VLOOKUP(Ledgergraph!A346,Master!$C$1:$U$101,MATCH(A359,Master!$C$1:$U$1,0),FALSE)</f>
        <v>-28</v>
      </c>
      <c r="C359" s="295" t="str">
        <f ca="1">IFERROR(IF(ROUND(B359/MAX(MAX(B348:B359),ABS(MIN(B348:B359)))*50,0)&gt;0,REPT("&gt;",ROUND(B359/MAX(MAX(B348:B359),ABS(MIN(B348:B359)))*50,0)),REPT("&lt;",ABS(ROUND(B359/MAX(MAX(B348:B359),ABS(MIN(B348:B359)))*50,0)))),"")</f>
        <v>&lt;&lt;&lt;&lt;&lt;&lt;&lt;&lt;&lt;&lt;&lt;&lt;&lt;&lt;&lt;&lt;&lt;&lt;&lt;&lt;&lt;&lt;&lt;&lt;&lt;&lt;&lt;&lt;&lt;&lt;&lt;&lt;&lt;&lt;&lt;&lt;&lt;&lt;&lt;&lt;</v>
      </c>
    </row>
    <row r="360" spans="1:3" ht="48.75" customHeight="1">
      <c r="C360" s="294"/>
    </row>
    <row r="361" spans="1:3" ht="48.75" customHeight="1">
      <c r="A361" s="264">
        <f>A346+1</f>
        <v>26</v>
      </c>
      <c r="B361" s="81"/>
      <c r="C361" s="294"/>
    </row>
    <row r="362" spans="1:3" ht="48.75" customHeight="1">
      <c r="A362" s="81" t="str">
        <f>VLOOKUP(Ledgergraph!A361,Master!$C$1:$U$101,3,FALSE)</f>
        <v>Customers 8</v>
      </c>
      <c r="B362" s="81"/>
      <c r="C362" s="294"/>
    </row>
    <row r="363" spans="1:3" ht="48.75" customHeight="1">
      <c r="A363" s="267">
        <f ca="1">A348</f>
        <v>41000</v>
      </c>
      <c r="B363" s="288">
        <f ca="1">VLOOKUP(Ledgergraph!A361,Master!$C$1:$U$101,MATCH(A363,Master!$C$1:$U$1,0),FALSE)</f>
        <v>0</v>
      </c>
      <c r="C363" s="295" t="str">
        <f ca="1">IFERROR(IF(ROUND(B363/MAX(MAX(B363:B374),ABS(MIN(B363:B374)))*50,0)&gt;0,REPT("&gt;",ROUND(B363/MAX(MAX(B363:B374),ABS(MIN(B363:B374)))*50,0)),REPT("&lt;",ABS(ROUND(B363/MAX(MAX(B363:B374),ABS(MIN(B363:B374)))*50,0)))),"")</f>
        <v/>
      </c>
    </row>
    <row r="364" spans="1:3" ht="48.75" customHeight="1">
      <c r="A364" s="267">
        <f t="shared" ref="A364:A389" ca="1" si="17">A349</f>
        <v>41030</v>
      </c>
      <c r="B364" s="288">
        <f ca="1">VLOOKUP(Ledgergraph!A361,Master!$C$1:$U$101,MATCH(A364,Master!$C$1:$U$1,0),FALSE)</f>
        <v>-9</v>
      </c>
      <c r="C364" s="295" t="str">
        <f ca="1">IFERROR(IF(ROUND(B364/MAX(MAX(B363:B374),ABS(MIN(B363:B374)))*50,0)&gt;0,REPT("&gt;",ROUND(B364/MAX(MAX(B363:B374),ABS(MIN(B363:B374)))*50,0)),REPT("&lt;",ABS(ROUND(B364/MAX(MAX(B363:B374),ABS(MIN(B363:B374)))*50,0)))),"")</f>
        <v>&lt;&lt;&lt;&lt;&lt;&lt;&lt;&lt;&lt;&lt;&lt;&lt;&lt;&lt;&lt;&lt;&lt;&lt;&lt;&lt;&lt;&lt;&lt;&lt;&lt;&lt;&lt;&lt;</v>
      </c>
    </row>
    <row r="365" spans="1:3" ht="48.75" customHeight="1">
      <c r="A365" s="267">
        <f t="shared" ca="1" si="17"/>
        <v>41061</v>
      </c>
      <c r="B365" s="288">
        <f ca="1">VLOOKUP(Ledgergraph!A361,Master!$C$1:$U$101,MATCH(A365,Master!$C$1:$U$1,0),FALSE)</f>
        <v>-9</v>
      </c>
      <c r="C365" s="295" t="str">
        <f ca="1">IFERROR(IF(ROUND(B365/MAX(MAX(B363:B374),ABS(MIN(B363:B374)))*50,0)&gt;0,REPT("&gt;",ROUND(B365/MAX(MAX(B363:B374),ABS(MIN(B363:B374)))*50,0)),REPT("&lt;",ABS(ROUND(B365/MAX(MAX(B363:B374),ABS(MIN(B363:B374)))*50,0)))),"")</f>
        <v>&lt;&lt;&lt;&lt;&lt;&lt;&lt;&lt;&lt;&lt;&lt;&lt;&lt;&lt;&lt;&lt;&lt;&lt;&lt;&lt;&lt;&lt;&lt;&lt;&lt;&lt;&lt;&lt;</v>
      </c>
    </row>
    <row r="366" spans="1:3" ht="48.75" customHeight="1">
      <c r="A366" s="267">
        <f t="shared" ca="1" si="17"/>
        <v>41091</v>
      </c>
      <c r="B366" s="288">
        <f ca="1">VLOOKUP(Ledgergraph!A361,Master!$C$1:$U$101,MATCH(A366,Master!$C$1:$U$1,0),FALSE)</f>
        <v>-9</v>
      </c>
      <c r="C366" s="295" t="str">
        <f ca="1">IFERROR(IF(ROUND(B366/MAX(MAX(B363:B374),ABS(MIN(B363:B374)))*50,0)&gt;0,REPT("&gt;",ROUND(B366/MAX(MAX(B363:B374),ABS(MIN(B363:B374)))*50,0)),REPT("&lt;",ABS(ROUND(B366/MAX(MAX(B363:B374),ABS(MIN(B363:B374)))*50,0)))),"")</f>
        <v>&lt;&lt;&lt;&lt;&lt;&lt;&lt;&lt;&lt;&lt;&lt;&lt;&lt;&lt;&lt;&lt;&lt;&lt;&lt;&lt;&lt;&lt;&lt;&lt;&lt;&lt;&lt;&lt;</v>
      </c>
    </row>
    <row r="367" spans="1:3" ht="48.75" customHeight="1">
      <c r="A367" s="267">
        <f t="shared" ca="1" si="17"/>
        <v>41122</v>
      </c>
      <c r="B367" s="288">
        <f ca="1">VLOOKUP(Ledgergraph!A361,Master!$C$1:$U$101,MATCH(A367,Master!$C$1:$U$1,0),FALSE)</f>
        <v>-16</v>
      </c>
      <c r="C367" s="295" t="str">
        <f ca="1">IFERROR(IF(ROUND(B367/MAX(MAX(B363:B374),ABS(MIN(B363:B374)))*50,0)&gt;0,REPT("&gt;",ROUND(B367/MAX(MAX(B363:B374),ABS(MIN(B363:B374)))*50,0)),REPT("&lt;",ABS(ROUND(B367/MAX(MAX(B363:B374),ABS(MIN(B363:B374)))*50,0)))),"")</f>
        <v>&lt;&lt;&lt;&lt;&lt;&lt;&lt;&lt;&lt;&lt;&lt;&lt;&lt;&lt;&lt;&lt;&lt;&lt;&lt;&lt;&lt;&lt;&lt;&lt;&lt;&lt;&lt;&lt;&lt;&lt;&lt;&lt;&lt;&lt;&lt;&lt;&lt;&lt;&lt;&lt;&lt;&lt;&lt;&lt;&lt;&lt;&lt;&lt;&lt;&lt;</v>
      </c>
    </row>
    <row r="368" spans="1:3" ht="48.75" customHeight="1">
      <c r="A368" s="267">
        <f t="shared" ca="1" si="17"/>
        <v>41153</v>
      </c>
      <c r="B368" s="288">
        <f ca="1">VLOOKUP(Ledgergraph!A361,Master!$C$1:$U$101,MATCH(A368,Master!$C$1:$U$1,0),FALSE)</f>
        <v>-16</v>
      </c>
      <c r="C368" s="295" t="str">
        <f ca="1">IFERROR(IF(ROUND(B368/MAX(MAX(B363:B374),ABS(MIN(B363:B374)))*50,0)&gt;0,REPT("&gt;",ROUND(B368/MAX(MAX(B363:B374),ABS(MIN(B363:B374)))*50,0)),REPT("&lt;",ABS(ROUND(B368/MAX(MAX(B363:B374),ABS(MIN(B363:B374)))*50,0)))),"")</f>
        <v>&lt;&lt;&lt;&lt;&lt;&lt;&lt;&lt;&lt;&lt;&lt;&lt;&lt;&lt;&lt;&lt;&lt;&lt;&lt;&lt;&lt;&lt;&lt;&lt;&lt;&lt;&lt;&lt;&lt;&lt;&lt;&lt;&lt;&lt;&lt;&lt;&lt;&lt;&lt;&lt;&lt;&lt;&lt;&lt;&lt;&lt;&lt;&lt;&lt;&lt;</v>
      </c>
    </row>
    <row r="369" spans="1:3" ht="48.75" customHeight="1">
      <c r="A369" s="267">
        <f t="shared" ca="1" si="17"/>
        <v>41183</v>
      </c>
      <c r="B369" s="288">
        <f ca="1">VLOOKUP(Ledgergraph!A361,Master!$C$1:$U$101,MATCH(A369,Master!$C$1:$U$1,0),FALSE)</f>
        <v>-10</v>
      </c>
      <c r="C369" s="295" t="str">
        <f ca="1">IFERROR(IF(ROUND(B369/MAX(MAX(B363:B374),ABS(MIN(B363:B374)))*50,0)&gt;0,REPT("&gt;",ROUND(B369/MAX(MAX(B363:B374),ABS(MIN(B363:B374)))*50,0)),REPT("&lt;",ABS(ROUND(B369/MAX(MAX(B363:B374),ABS(MIN(B363:B374)))*50,0)))),"")</f>
        <v>&lt;&lt;&lt;&lt;&lt;&lt;&lt;&lt;&lt;&lt;&lt;&lt;&lt;&lt;&lt;&lt;&lt;&lt;&lt;&lt;&lt;&lt;&lt;&lt;&lt;&lt;&lt;&lt;&lt;&lt;&lt;</v>
      </c>
    </row>
    <row r="370" spans="1:3" ht="48.75" customHeight="1">
      <c r="A370" s="267">
        <f t="shared" ca="1" si="17"/>
        <v>41214</v>
      </c>
      <c r="B370" s="288">
        <f ca="1">VLOOKUP(Ledgergraph!A361,Master!$C$1:$U$101,MATCH(A370,Master!$C$1:$U$1,0),FALSE)</f>
        <v>-6</v>
      </c>
      <c r="C370" s="295" t="str">
        <f ca="1">IFERROR(IF(ROUND(B370/MAX(MAX(B363:B374),ABS(MIN(B363:B374)))*50,0)&gt;0,REPT("&gt;",ROUND(B370/MAX(MAX(B363:B374),ABS(MIN(B363:B374)))*50,0)),REPT("&lt;",ABS(ROUND(B370/MAX(MAX(B363:B374),ABS(MIN(B363:B374)))*50,0)))),"")</f>
        <v>&lt;&lt;&lt;&lt;&lt;&lt;&lt;&lt;&lt;&lt;&lt;&lt;&lt;&lt;&lt;&lt;&lt;&lt;&lt;</v>
      </c>
    </row>
    <row r="371" spans="1:3" ht="48.75" customHeight="1">
      <c r="A371" s="267">
        <f t="shared" ca="1" si="17"/>
        <v>41244</v>
      </c>
      <c r="B371" s="288">
        <f ca="1">VLOOKUP(Ledgergraph!A361,Master!$C$1:$U$101,MATCH(A371,Master!$C$1:$U$1,0),FALSE)</f>
        <v>3</v>
      </c>
      <c r="C371" s="295" t="str">
        <f ca="1">IFERROR(IF(ROUND(B371/MAX(MAX(B363:B374),ABS(MIN(B363:B374)))*50,0)&gt;0,REPT("&gt;",ROUND(B371/MAX(MAX(B363:B374),ABS(MIN(B363:B374)))*50,0)),REPT("&lt;",ABS(ROUND(B371/MAX(MAX(B363:B374),ABS(MIN(B363:B374)))*50,0)))),"")</f>
        <v>&gt;&gt;&gt;&gt;&gt;&gt;&gt;&gt;&gt;</v>
      </c>
    </row>
    <row r="372" spans="1:3" ht="48.75" customHeight="1">
      <c r="A372" s="267">
        <f t="shared" ca="1" si="17"/>
        <v>41275</v>
      </c>
      <c r="B372" s="288">
        <f ca="1">VLOOKUP(Ledgergraph!A361,Master!$C$1:$U$101,MATCH(A372,Master!$C$1:$U$1,0),FALSE)</f>
        <v>3</v>
      </c>
      <c r="C372" s="295" t="str">
        <f ca="1">IFERROR(IF(ROUND(B372/MAX(MAX(B363:B374),ABS(MIN(B363:B374)))*50,0)&gt;0,REPT("&gt;",ROUND(B372/MAX(MAX(B363:B374),ABS(MIN(B363:B374)))*50,0)),REPT("&lt;",ABS(ROUND(B372/MAX(MAX(B363:B374),ABS(MIN(B363:B374)))*50,0)))),"")</f>
        <v>&gt;&gt;&gt;&gt;&gt;&gt;&gt;&gt;&gt;</v>
      </c>
    </row>
    <row r="373" spans="1:3" ht="48.75" customHeight="1">
      <c r="A373" s="267">
        <f t="shared" ca="1" si="17"/>
        <v>41306</v>
      </c>
      <c r="B373" s="288">
        <f ca="1">VLOOKUP(Ledgergraph!A361,Master!$C$1:$U$101,MATCH(A373,Master!$C$1:$U$1,0),FALSE)</f>
        <v>3</v>
      </c>
      <c r="C373" s="295" t="str">
        <f ca="1">IFERROR(IF(ROUND(B373/MAX(MAX(B363:B374),ABS(MIN(B363:B374)))*50,0)&gt;0,REPT("&gt;",ROUND(B373/MAX(MAX(B363:B374),ABS(MIN(B363:B374)))*50,0)),REPT("&lt;",ABS(ROUND(B373/MAX(MAX(B363:B374),ABS(MIN(B363:B374)))*50,0)))),"")</f>
        <v>&gt;&gt;&gt;&gt;&gt;&gt;&gt;&gt;&gt;</v>
      </c>
    </row>
    <row r="374" spans="1:3" ht="48.75" customHeight="1">
      <c r="A374" s="267">
        <f t="shared" ca="1" si="17"/>
        <v>41334</v>
      </c>
      <c r="B374" s="288">
        <f ca="1">VLOOKUP(Ledgergraph!A361,Master!$C$1:$U$101,MATCH(A374,Master!$C$1:$U$1,0),FALSE)</f>
        <v>3</v>
      </c>
      <c r="C374" s="295" t="str">
        <f ca="1">IFERROR(IF(ROUND(B374/MAX(MAX(B363:B374),ABS(MIN(B363:B374)))*50,0)&gt;0,REPT("&gt;",ROUND(B374/MAX(MAX(B363:B374),ABS(MIN(B363:B374)))*50,0)),REPT("&lt;",ABS(ROUND(B374/MAX(MAX(B363:B374),ABS(MIN(B363:B374)))*50,0)))),"")</f>
        <v>&gt;&gt;&gt;&gt;&gt;&gt;&gt;&gt;&gt;</v>
      </c>
    </row>
    <row r="375" spans="1:3" ht="48.75" customHeight="1">
      <c r="A375" s="262"/>
      <c r="B375" s="81"/>
      <c r="C375" s="294"/>
    </row>
    <row r="376" spans="1:3" ht="48.75" customHeight="1">
      <c r="A376" s="264">
        <f>A361+1</f>
        <v>27</v>
      </c>
      <c r="B376" s="81"/>
      <c r="C376" s="294"/>
    </row>
    <row r="377" spans="1:3" ht="48.75" customHeight="1">
      <c r="A377" s="81" t="str">
        <f>VLOOKUP(Ledgergraph!A376,Master!$C$1:$U$101,3,FALSE)</f>
        <v>Cash</v>
      </c>
      <c r="B377" s="81"/>
      <c r="C377" s="294"/>
    </row>
    <row r="378" spans="1:3" ht="48.75" customHeight="1">
      <c r="A378" s="267">
        <f ca="1">A363</f>
        <v>41000</v>
      </c>
      <c r="B378" s="288">
        <f ca="1">VLOOKUP(Ledgergraph!A376,Master!$C$1:$U$101,MATCH(A378,Master!$C$1:$U$1,0),FALSE)</f>
        <v>-208</v>
      </c>
      <c r="C378" s="295" t="str">
        <f ca="1">IFERROR(IF(ROUND(B378/MAX(MAX(B378:B389),ABS(MIN(B378:B389)))*50,0)&gt;0,REPT("&gt;",ROUND(B378/MAX(MAX(B378:B389),ABS(MIN(B378:B389)))*50,0)),REPT("&lt;",ABS(ROUND(B378/MAX(MAX(B378:B389),ABS(MIN(B378:B389)))*50,0)))),"")</f>
        <v>&lt;&lt;&lt;&lt;&lt;&lt;</v>
      </c>
    </row>
    <row r="379" spans="1:3" ht="48.75" customHeight="1">
      <c r="A379" s="267">
        <f t="shared" ca="1" si="17"/>
        <v>41030</v>
      </c>
      <c r="B379" s="288">
        <f ca="1">VLOOKUP(Ledgergraph!A376,Master!$C$1:$U$101,MATCH(A379,Master!$C$1:$U$1,0),FALSE)</f>
        <v>-422</v>
      </c>
      <c r="C379" s="295" t="str">
        <f ca="1">IFERROR(IF(ROUND(B379/MAX(MAX(B378:B389),ABS(MIN(B378:B389)))*50,0)&gt;0,REPT("&gt;",ROUND(B379/MAX(MAX(B378:B389),ABS(MIN(B378:B389)))*50,0)),REPT("&lt;",ABS(ROUND(B379/MAX(MAX(B378:B389),ABS(MIN(B378:B389)))*50,0)))),"")</f>
        <v>&lt;&lt;&lt;&lt;&lt;&lt;&lt;&lt;&lt;&lt;&lt;&lt;</v>
      </c>
    </row>
    <row r="380" spans="1:3" ht="48.75" customHeight="1">
      <c r="A380" s="267">
        <f t="shared" ca="1" si="17"/>
        <v>41061</v>
      </c>
      <c r="B380" s="288">
        <f ca="1">VLOOKUP(Ledgergraph!A376,Master!$C$1:$U$101,MATCH(A380,Master!$C$1:$U$1,0),FALSE)</f>
        <v>-585</v>
      </c>
      <c r="C380" s="295" t="str">
        <f ca="1">IFERROR(IF(ROUND(B380/MAX(MAX(B378:B389),ABS(MIN(B378:B389)))*50,0)&gt;0,REPT("&gt;",ROUND(B380/MAX(MAX(B378:B389),ABS(MIN(B378:B389)))*50,0)),REPT("&lt;",ABS(ROUND(B380/MAX(MAX(B378:B389),ABS(MIN(B378:B389)))*50,0)))),"")</f>
        <v>&lt;&lt;&lt;&lt;&lt;&lt;&lt;&lt;&lt;&lt;&lt;&lt;&lt;&lt;&lt;&lt;&lt;</v>
      </c>
    </row>
    <row r="381" spans="1:3" ht="48.75" customHeight="1">
      <c r="A381" s="267">
        <f t="shared" ca="1" si="17"/>
        <v>41091</v>
      </c>
      <c r="B381" s="288">
        <f ca="1">VLOOKUP(Ledgergraph!A376,Master!$C$1:$U$101,MATCH(A381,Master!$C$1:$U$1,0),FALSE)</f>
        <v>1757</v>
      </c>
      <c r="C381" s="295" t="str">
        <f ca="1">IFERROR(IF(ROUND(B381/MAX(MAX(B378:B389),ABS(MIN(B378:B389)))*50,0)&gt;0,REPT("&gt;",ROUND(B381/MAX(MAX(B378:B389),ABS(MIN(B378:B389)))*50,0)),REPT("&lt;",ABS(ROUND(B381/MAX(MAX(B378:B389),ABS(MIN(B378:B389)))*50,0)))),"")</f>
        <v>&gt;&gt;&gt;&gt;&gt;&gt;&gt;&gt;&gt;&gt;&gt;&gt;&gt;&gt;&gt;&gt;&gt;&gt;&gt;&gt;&gt;&gt;&gt;&gt;&gt;&gt;&gt;&gt;&gt;&gt;&gt;&gt;&gt;&gt;&gt;&gt;&gt;&gt;&gt;&gt;&gt;&gt;&gt;&gt;&gt;&gt;&gt;&gt;&gt;&gt;</v>
      </c>
    </row>
    <row r="382" spans="1:3" ht="48.75" customHeight="1">
      <c r="A382" s="267">
        <f t="shared" ca="1" si="17"/>
        <v>41122</v>
      </c>
      <c r="B382" s="288">
        <f ca="1">VLOOKUP(Ledgergraph!A376,Master!$C$1:$U$101,MATCH(A382,Master!$C$1:$U$1,0),FALSE)</f>
        <v>1448</v>
      </c>
      <c r="C382" s="295" t="str">
        <f ca="1">IFERROR(IF(ROUND(B382/MAX(MAX(B378:B389),ABS(MIN(B378:B389)))*50,0)&gt;0,REPT("&gt;",ROUND(B382/MAX(MAX(B378:B389),ABS(MIN(B378:B389)))*50,0)),REPT("&lt;",ABS(ROUND(B382/MAX(MAX(B378:B389),ABS(MIN(B378:B389)))*50,0)))),"")</f>
        <v>&gt;&gt;&gt;&gt;&gt;&gt;&gt;&gt;&gt;&gt;&gt;&gt;&gt;&gt;&gt;&gt;&gt;&gt;&gt;&gt;&gt;&gt;&gt;&gt;&gt;&gt;&gt;&gt;&gt;&gt;&gt;&gt;&gt;&gt;&gt;&gt;&gt;&gt;&gt;&gt;&gt;</v>
      </c>
    </row>
    <row r="383" spans="1:3" ht="48.75" customHeight="1">
      <c r="A383" s="267">
        <f t="shared" ca="1" si="17"/>
        <v>41153</v>
      </c>
      <c r="B383" s="288">
        <f ca="1">VLOOKUP(Ledgergraph!A376,Master!$C$1:$U$101,MATCH(A383,Master!$C$1:$U$1,0),FALSE)</f>
        <v>1182</v>
      </c>
      <c r="C383" s="295" t="str">
        <f ca="1">IFERROR(IF(ROUND(B383/MAX(MAX(B378:B389),ABS(MIN(B378:B389)))*50,0)&gt;0,REPT("&gt;",ROUND(B383/MAX(MAX(B378:B389),ABS(MIN(B378:B389)))*50,0)),REPT("&lt;",ABS(ROUND(B383/MAX(MAX(B378:B389),ABS(MIN(B378:B389)))*50,0)))),"")</f>
        <v>&gt;&gt;&gt;&gt;&gt;&gt;&gt;&gt;&gt;&gt;&gt;&gt;&gt;&gt;&gt;&gt;&gt;&gt;&gt;&gt;&gt;&gt;&gt;&gt;&gt;&gt;&gt;&gt;&gt;&gt;&gt;&gt;&gt;&gt;</v>
      </c>
    </row>
    <row r="384" spans="1:3" ht="48.75" customHeight="1">
      <c r="A384" s="267">
        <f t="shared" ca="1" si="17"/>
        <v>41183</v>
      </c>
      <c r="B384" s="288">
        <f ca="1">VLOOKUP(Ledgergraph!A376,Master!$C$1:$U$101,MATCH(A384,Master!$C$1:$U$1,0),FALSE)</f>
        <v>977</v>
      </c>
      <c r="C384" s="295" t="str">
        <f ca="1">IFERROR(IF(ROUND(B384/MAX(MAX(B378:B389),ABS(MIN(B378:B389)))*50,0)&gt;0,REPT("&gt;",ROUND(B384/MAX(MAX(B378:B389),ABS(MIN(B378:B389)))*50,0)),REPT("&lt;",ABS(ROUND(B384/MAX(MAX(B378:B389),ABS(MIN(B378:B389)))*50,0)))),"")</f>
        <v>&gt;&gt;&gt;&gt;&gt;&gt;&gt;&gt;&gt;&gt;&gt;&gt;&gt;&gt;&gt;&gt;&gt;&gt;&gt;&gt;&gt;&gt;&gt;&gt;&gt;&gt;&gt;&gt;</v>
      </c>
    </row>
    <row r="385" spans="1:3" ht="48.75" customHeight="1">
      <c r="A385" s="267">
        <f t="shared" ca="1" si="17"/>
        <v>41214</v>
      </c>
      <c r="B385" s="288">
        <f ca="1">VLOOKUP(Ledgergraph!A376,Master!$C$1:$U$101,MATCH(A385,Master!$C$1:$U$1,0),FALSE)</f>
        <v>835</v>
      </c>
      <c r="C385" s="295" t="str">
        <f ca="1">IFERROR(IF(ROUND(B385/MAX(MAX(B378:B389),ABS(MIN(B378:B389)))*50,0)&gt;0,REPT("&gt;",ROUND(B385/MAX(MAX(B378:B389),ABS(MIN(B378:B389)))*50,0)),REPT("&lt;",ABS(ROUND(B385/MAX(MAX(B378:B389),ABS(MIN(B378:B389)))*50,0)))),"")</f>
        <v>&gt;&gt;&gt;&gt;&gt;&gt;&gt;&gt;&gt;&gt;&gt;&gt;&gt;&gt;&gt;&gt;&gt;&gt;&gt;&gt;&gt;&gt;&gt;&gt;</v>
      </c>
    </row>
    <row r="386" spans="1:3" ht="48.75" customHeight="1">
      <c r="A386" s="267">
        <f t="shared" ca="1" si="17"/>
        <v>41244</v>
      </c>
      <c r="B386" s="288">
        <f ca="1">VLOOKUP(Ledgergraph!A376,Master!$C$1:$U$101,MATCH(A386,Master!$C$1:$U$1,0),FALSE)</f>
        <v>497</v>
      </c>
      <c r="C386" s="295" t="str">
        <f ca="1">IFERROR(IF(ROUND(B386/MAX(MAX(B378:B389),ABS(MIN(B378:B389)))*50,0)&gt;0,REPT("&gt;",ROUND(B386/MAX(MAX(B378:B389),ABS(MIN(B378:B389)))*50,0)),REPT("&lt;",ABS(ROUND(B386/MAX(MAX(B378:B389),ABS(MIN(B378:B389)))*50,0)))),"")</f>
        <v>&gt;&gt;&gt;&gt;&gt;&gt;&gt;&gt;&gt;&gt;&gt;&gt;&gt;&gt;</v>
      </c>
    </row>
    <row r="387" spans="1:3" ht="48.75" customHeight="1">
      <c r="A387" s="267">
        <f t="shared" ca="1" si="17"/>
        <v>41275</v>
      </c>
      <c r="B387" s="288">
        <f ca="1">VLOOKUP(Ledgergraph!A376,Master!$C$1:$U$101,MATCH(A387,Master!$C$1:$U$1,0),FALSE)</f>
        <v>497</v>
      </c>
      <c r="C387" s="295" t="str">
        <f ca="1">IFERROR(IF(ROUND(B387/MAX(MAX(B378:B389),ABS(MIN(B378:B389)))*50,0)&gt;0,REPT("&gt;",ROUND(B387/MAX(MAX(B378:B389),ABS(MIN(B378:B389)))*50,0)),REPT("&lt;",ABS(ROUND(B387/MAX(MAX(B378:B389),ABS(MIN(B378:B389)))*50,0)))),"")</f>
        <v>&gt;&gt;&gt;&gt;&gt;&gt;&gt;&gt;&gt;&gt;&gt;&gt;&gt;&gt;</v>
      </c>
    </row>
    <row r="388" spans="1:3" ht="48.75" customHeight="1">
      <c r="A388" s="267">
        <f t="shared" ca="1" si="17"/>
        <v>41306</v>
      </c>
      <c r="B388" s="288">
        <f ca="1">VLOOKUP(Ledgergraph!A376,Master!$C$1:$U$101,MATCH(A388,Master!$C$1:$U$1,0),FALSE)</f>
        <v>497</v>
      </c>
      <c r="C388" s="295" t="str">
        <f ca="1">IFERROR(IF(ROUND(B388/MAX(MAX(B378:B389),ABS(MIN(B378:B389)))*50,0)&gt;0,REPT("&gt;",ROUND(B388/MAX(MAX(B378:B389),ABS(MIN(B378:B389)))*50,0)),REPT("&lt;",ABS(ROUND(B388/MAX(MAX(B378:B389),ABS(MIN(B378:B389)))*50,0)))),"")</f>
        <v>&gt;&gt;&gt;&gt;&gt;&gt;&gt;&gt;&gt;&gt;&gt;&gt;&gt;&gt;</v>
      </c>
    </row>
    <row r="389" spans="1:3" ht="48.75" customHeight="1">
      <c r="A389" s="267">
        <f t="shared" ca="1" si="17"/>
        <v>41334</v>
      </c>
      <c r="B389" s="288">
        <f ca="1">VLOOKUP(Ledgergraph!A376,Master!$C$1:$U$101,MATCH(A389,Master!$C$1:$U$1,0),FALSE)</f>
        <v>497</v>
      </c>
      <c r="C389" s="295" t="str">
        <f ca="1">IFERROR(IF(ROUND(B389/MAX(MAX(B378:B389),ABS(MIN(B378:B389)))*50,0)&gt;0,REPT("&gt;",ROUND(B389/MAX(MAX(B378:B389),ABS(MIN(B378:B389)))*50,0)),REPT("&lt;",ABS(ROUND(B389/MAX(MAX(B378:B389),ABS(MIN(B378:B389)))*50,0)))),"")</f>
        <v>&gt;&gt;&gt;&gt;&gt;&gt;&gt;&gt;&gt;&gt;&gt;&gt;&gt;&gt;</v>
      </c>
    </row>
    <row r="390" spans="1:3" ht="48.75" customHeight="1">
      <c r="A390" s="81"/>
      <c r="B390" s="81"/>
      <c r="C390" s="294"/>
    </row>
    <row r="391" spans="1:3" ht="48.75" customHeight="1">
      <c r="A391" s="264">
        <f>A376+1</f>
        <v>28</v>
      </c>
      <c r="B391" s="81"/>
      <c r="C391" s="294"/>
    </row>
    <row r="392" spans="1:3" ht="48.75" customHeight="1">
      <c r="A392" s="81" t="str">
        <f>VLOOKUP(Ledgergraph!A391,Master!$C$1:$U$101,3,FALSE)</f>
        <v>Bank</v>
      </c>
      <c r="B392" s="81"/>
      <c r="C392" s="294"/>
    </row>
    <row r="393" spans="1:3" ht="48.75" customHeight="1">
      <c r="A393" s="267">
        <f ca="1">A378</f>
        <v>41000</v>
      </c>
      <c r="B393" s="288">
        <f ca="1">VLOOKUP(Ledgergraph!A391,Master!$C$1:$U$101,MATCH(A393,Master!$C$1:$U$1,0),FALSE)</f>
        <v>2</v>
      </c>
      <c r="C393" s="295" t="str">
        <f ca="1">IFERROR(IF(ROUND(B393/MAX(MAX(B393:B404),ABS(MIN(B393:B404)))*50,0)&gt;0,REPT("&gt;",ROUND(B393/MAX(MAX(B393:B404),ABS(MIN(B393:B404)))*50,0)),REPT("&lt;",ABS(ROUND(B393/MAX(MAX(B393:B404),ABS(MIN(B393:B404)))*50,0)))),"")</f>
        <v/>
      </c>
    </row>
    <row r="394" spans="1:3" ht="48.75" customHeight="1">
      <c r="A394" s="267">
        <f t="shared" ref="A394:A404" ca="1" si="18">A379</f>
        <v>41030</v>
      </c>
      <c r="B394" s="288">
        <f ca="1">VLOOKUP(Ledgergraph!A391,Master!$C$1:$U$101,MATCH(A394,Master!$C$1:$U$1,0),FALSE)</f>
        <v>718</v>
      </c>
      <c r="C394" s="295" t="str">
        <f ca="1">IFERROR(IF(ROUND(B394/MAX(MAX(B393:B404),ABS(MIN(B393:B404)))*50,0)&gt;0,REPT("&gt;",ROUND(B394/MAX(MAX(B393:B404),ABS(MIN(B393:B404)))*50,0)),REPT("&lt;",ABS(ROUND(B394/MAX(MAX(B393:B404),ABS(MIN(B393:B404)))*50,0)))),"")</f>
        <v>&gt;&gt;&gt;&gt;&gt;&gt;</v>
      </c>
    </row>
    <row r="395" spans="1:3" ht="48.75" customHeight="1">
      <c r="A395" s="267">
        <f t="shared" ca="1" si="18"/>
        <v>41061</v>
      </c>
      <c r="B395" s="288">
        <f ca="1">VLOOKUP(Ledgergraph!A391,Master!$C$1:$U$101,MATCH(A395,Master!$C$1:$U$1,0),FALSE)</f>
        <v>711</v>
      </c>
      <c r="C395" s="295" t="str">
        <f ca="1">IFERROR(IF(ROUND(B395/MAX(MAX(B393:B404),ABS(MIN(B393:B404)))*50,0)&gt;0,REPT("&gt;",ROUND(B395/MAX(MAX(B393:B404),ABS(MIN(B393:B404)))*50,0)),REPT("&lt;",ABS(ROUND(B395/MAX(MAX(B393:B404),ABS(MIN(B393:B404)))*50,0)))),"")</f>
        <v>&gt;&gt;&gt;&gt;&gt;&gt;</v>
      </c>
    </row>
    <row r="396" spans="1:3" ht="48.75" customHeight="1">
      <c r="A396" s="267">
        <f t="shared" ca="1" si="18"/>
        <v>41091</v>
      </c>
      <c r="B396" s="288">
        <f ca="1">VLOOKUP(Ledgergraph!A391,Master!$C$1:$U$101,MATCH(A396,Master!$C$1:$U$1,0),FALSE)</f>
        <v>6210</v>
      </c>
      <c r="C396" s="295" t="str">
        <f ca="1">IFERROR(IF(ROUND(B396/MAX(MAX(B393:B404),ABS(MIN(B393:B404)))*50,0)&gt;0,REPT("&gt;",ROUND(B396/MAX(MAX(B393:B404),ABS(MIN(B393:B404)))*50,0)),REPT("&lt;",ABS(ROUND(B396/MAX(MAX(B393:B404),ABS(MIN(B393:B404)))*50,0)))),"")</f>
        <v>&gt;&gt;&gt;&gt;&gt;&gt;&gt;&gt;&gt;&gt;&gt;&gt;&gt;&gt;&gt;&gt;&gt;&gt;&gt;&gt;&gt;&gt;&gt;&gt;&gt;&gt;&gt;&gt;&gt;&gt;&gt;&gt;&gt;&gt;&gt;&gt;&gt;&gt;&gt;&gt;&gt;&gt;&gt;&gt;&gt;&gt;&gt;&gt;&gt;&gt;</v>
      </c>
    </row>
    <row r="397" spans="1:3" ht="48.75" customHeight="1">
      <c r="A397" s="267">
        <f t="shared" ca="1" si="18"/>
        <v>41122</v>
      </c>
      <c r="B397" s="288">
        <f ca="1">VLOOKUP(Ledgergraph!A391,Master!$C$1:$U$101,MATCH(A397,Master!$C$1:$U$1,0),FALSE)</f>
        <v>6216</v>
      </c>
      <c r="C397" s="295" t="str">
        <f ca="1">IFERROR(IF(ROUND(B397/MAX(MAX(B393:B404),ABS(MIN(B393:B404)))*50,0)&gt;0,REPT("&gt;",ROUND(B397/MAX(MAX(B393:B404),ABS(MIN(B393:B404)))*50,0)),REPT("&lt;",ABS(ROUND(B397/MAX(MAX(B393:B404),ABS(MIN(B393:B404)))*50,0)))),"")</f>
        <v>&gt;&gt;&gt;&gt;&gt;&gt;&gt;&gt;&gt;&gt;&gt;&gt;&gt;&gt;&gt;&gt;&gt;&gt;&gt;&gt;&gt;&gt;&gt;&gt;&gt;&gt;&gt;&gt;&gt;&gt;&gt;&gt;&gt;&gt;&gt;&gt;&gt;&gt;&gt;&gt;&gt;&gt;&gt;&gt;&gt;&gt;&gt;&gt;&gt;&gt;</v>
      </c>
    </row>
    <row r="398" spans="1:3" ht="48.75" customHeight="1">
      <c r="A398" s="267">
        <f t="shared" ca="1" si="18"/>
        <v>41153</v>
      </c>
      <c r="B398" s="288">
        <f ca="1">VLOOKUP(Ledgergraph!A391,Master!$C$1:$U$101,MATCH(A398,Master!$C$1:$U$1,0),FALSE)</f>
        <v>6217</v>
      </c>
      <c r="C398" s="295" t="str">
        <f ca="1">IFERROR(IF(ROUND(B398/MAX(MAX(B393:B404),ABS(MIN(B393:B404)))*50,0)&gt;0,REPT("&gt;",ROUND(B398/MAX(MAX(B393:B404),ABS(MIN(B393:B404)))*50,0)),REPT("&lt;",ABS(ROUND(B398/MAX(MAX(B393:B404),ABS(MIN(B393:B404)))*50,0)))),"")</f>
        <v>&gt;&gt;&gt;&gt;&gt;&gt;&gt;&gt;&gt;&gt;&gt;&gt;&gt;&gt;&gt;&gt;&gt;&gt;&gt;&gt;&gt;&gt;&gt;&gt;&gt;&gt;&gt;&gt;&gt;&gt;&gt;&gt;&gt;&gt;&gt;&gt;&gt;&gt;&gt;&gt;&gt;&gt;&gt;&gt;&gt;&gt;&gt;&gt;&gt;&gt;</v>
      </c>
    </row>
    <row r="399" spans="1:3" ht="48.75" customHeight="1">
      <c r="A399" s="267">
        <f t="shared" ca="1" si="18"/>
        <v>41183</v>
      </c>
      <c r="B399" s="288">
        <f ca="1">VLOOKUP(Ledgergraph!A391,Master!$C$1:$U$101,MATCH(A399,Master!$C$1:$U$1,0),FALSE)</f>
        <v>6197</v>
      </c>
      <c r="C399" s="295" t="str">
        <f ca="1">IFERROR(IF(ROUND(B399/MAX(MAX(B393:B404),ABS(MIN(B393:B404)))*50,0)&gt;0,REPT("&gt;",ROUND(B399/MAX(MAX(B393:B404),ABS(MIN(B393:B404)))*50,0)),REPT("&lt;",ABS(ROUND(B399/MAX(MAX(B393:B404),ABS(MIN(B393:B404)))*50,0)))),"")</f>
        <v>&gt;&gt;&gt;&gt;&gt;&gt;&gt;&gt;&gt;&gt;&gt;&gt;&gt;&gt;&gt;&gt;&gt;&gt;&gt;&gt;&gt;&gt;&gt;&gt;&gt;&gt;&gt;&gt;&gt;&gt;&gt;&gt;&gt;&gt;&gt;&gt;&gt;&gt;&gt;&gt;&gt;&gt;&gt;&gt;&gt;&gt;&gt;&gt;&gt;&gt;</v>
      </c>
    </row>
    <row r="400" spans="1:3" ht="48.75" customHeight="1">
      <c r="A400" s="267">
        <f t="shared" ca="1" si="18"/>
        <v>41214</v>
      </c>
      <c r="B400" s="288">
        <f ca="1">VLOOKUP(Ledgergraph!A391,Master!$C$1:$U$101,MATCH(A400,Master!$C$1:$U$1,0),FALSE)</f>
        <v>6183</v>
      </c>
      <c r="C400" s="295" t="str">
        <f ca="1">IFERROR(IF(ROUND(B400/MAX(MAX(B393:B404),ABS(MIN(B393:B404)))*50,0)&gt;0,REPT("&gt;",ROUND(B400/MAX(MAX(B393:B404),ABS(MIN(B393:B404)))*50,0)),REPT("&lt;",ABS(ROUND(B400/MAX(MAX(B393:B404),ABS(MIN(B393:B404)))*50,0)))),"")</f>
        <v>&gt;&gt;&gt;&gt;&gt;&gt;&gt;&gt;&gt;&gt;&gt;&gt;&gt;&gt;&gt;&gt;&gt;&gt;&gt;&gt;&gt;&gt;&gt;&gt;&gt;&gt;&gt;&gt;&gt;&gt;&gt;&gt;&gt;&gt;&gt;&gt;&gt;&gt;&gt;&gt;&gt;&gt;&gt;&gt;&gt;&gt;&gt;&gt;&gt;&gt;</v>
      </c>
    </row>
    <row r="401" spans="1:3" ht="48.75" customHeight="1">
      <c r="A401" s="267">
        <f t="shared" ca="1" si="18"/>
        <v>41244</v>
      </c>
      <c r="B401" s="288">
        <f ca="1">VLOOKUP(Ledgergraph!A391,Master!$C$1:$U$101,MATCH(A401,Master!$C$1:$U$1,0),FALSE)</f>
        <v>6146</v>
      </c>
      <c r="C401" s="295" t="str">
        <f ca="1">IFERROR(IF(ROUND(B401/MAX(MAX(B393:B404),ABS(MIN(B393:B404)))*50,0)&gt;0,REPT("&gt;",ROUND(B401/MAX(MAX(B393:B404),ABS(MIN(B393:B404)))*50,0)),REPT("&lt;",ABS(ROUND(B401/MAX(MAX(B393:B404),ABS(MIN(B393:B404)))*50,0)))),"")</f>
        <v>&gt;&gt;&gt;&gt;&gt;&gt;&gt;&gt;&gt;&gt;&gt;&gt;&gt;&gt;&gt;&gt;&gt;&gt;&gt;&gt;&gt;&gt;&gt;&gt;&gt;&gt;&gt;&gt;&gt;&gt;&gt;&gt;&gt;&gt;&gt;&gt;&gt;&gt;&gt;&gt;&gt;&gt;&gt;&gt;&gt;&gt;&gt;&gt;&gt;</v>
      </c>
    </row>
    <row r="402" spans="1:3" ht="48.75" customHeight="1">
      <c r="A402" s="267">
        <f t="shared" ca="1" si="18"/>
        <v>41275</v>
      </c>
      <c r="B402" s="288">
        <f ca="1">VLOOKUP(Ledgergraph!A391,Master!$C$1:$U$101,MATCH(A402,Master!$C$1:$U$1,0),FALSE)</f>
        <v>6146</v>
      </c>
      <c r="C402" s="295" t="str">
        <f ca="1">IFERROR(IF(ROUND(B402/MAX(MAX(B393:B404),ABS(MIN(B393:B404)))*50,0)&gt;0,REPT("&gt;",ROUND(B402/MAX(MAX(B393:B404),ABS(MIN(B393:B404)))*50,0)),REPT("&lt;",ABS(ROUND(B402/MAX(MAX(B393:B404),ABS(MIN(B393:B404)))*50,0)))),"")</f>
        <v>&gt;&gt;&gt;&gt;&gt;&gt;&gt;&gt;&gt;&gt;&gt;&gt;&gt;&gt;&gt;&gt;&gt;&gt;&gt;&gt;&gt;&gt;&gt;&gt;&gt;&gt;&gt;&gt;&gt;&gt;&gt;&gt;&gt;&gt;&gt;&gt;&gt;&gt;&gt;&gt;&gt;&gt;&gt;&gt;&gt;&gt;&gt;&gt;&gt;</v>
      </c>
    </row>
    <row r="403" spans="1:3" ht="48.75" customHeight="1">
      <c r="A403" s="267">
        <f t="shared" ca="1" si="18"/>
        <v>41306</v>
      </c>
      <c r="B403" s="288">
        <f ca="1">VLOOKUP(Ledgergraph!A391,Master!$C$1:$U$101,MATCH(A403,Master!$C$1:$U$1,0),FALSE)</f>
        <v>6146</v>
      </c>
      <c r="C403" s="295" t="str">
        <f ca="1">IFERROR(IF(ROUND(B403/MAX(MAX(B393:B404),ABS(MIN(B393:B404)))*50,0)&gt;0,REPT("&gt;",ROUND(B403/MAX(MAX(B393:B404),ABS(MIN(B393:B404)))*50,0)),REPT("&lt;",ABS(ROUND(B403/MAX(MAX(B393:B404),ABS(MIN(B393:B404)))*50,0)))),"")</f>
        <v>&gt;&gt;&gt;&gt;&gt;&gt;&gt;&gt;&gt;&gt;&gt;&gt;&gt;&gt;&gt;&gt;&gt;&gt;&gt;&gt;&gt;&gt;&gt;&gt;&gt;&gt;&gt;&gt;&gt;&gt;&gt;&gt;&gt;&gt;&gt;&gt;&gt;&gt;&gt;&gt;&gt;&gt;&gt;&gt;&gt;&gt;&gt;&gt;&gt;</v>
      </c>
    </row>
    <row r="404" spans="1:3" ht="48.75" customHeight="1">
      <c r="A404" s="267">
        <f t="shared" ca="1" si="18"/>
        <v>41334</v>
      </c>
      <c r="B404" s="288">
        <f ca="1">VLOOKUP(Ledgergraph!A391,Master!$C$1:$U$101,MATCH(A404,Master!$C$1:$U$1,0),FALSE)</f>
        <v>6146</v>
      </c>
      <c r="C404" s="295" t="str">
        <f ca="1">IFERROR(IF(ROUND(B404/MAX(MAX(B393:B404),ABS(MIN(B393:B404)))*50,0)&gt;0,REPT("&gt;",ROUND(B404/MAX(MAX(B393:B404),ABS(MIN(B393:B404)))*50,0)),REPT("&lt;",ABS(ROUND(B404/MAX(MAX(B393:B404),ABS(MIN(B393:B404)))*50,0)))),"")</f>
        <v>&gt;&gt;&gt;&gt;&gt;&gt;&gt;&gt;&gt;&gt;&gt;&gt;&gt;&gt;&gt;&gt;&gt;&gt;&gt;&gt;&gt;&gt;&gt;&gt;&gt;&gt;&gt;&gt;&gt;&gt;&gt;&gt;&gt;&gt;&gt;&gt;&gt;&gt;&gt;&gt;&gt;&gt;&gt;&gt;&gt;&gt;&gt;&gt;&gt;</v>
      </c>
    </row>
    <row r="405" spans="1:3" ht="48.75" customHeight="1">
      <c r="A405" s="81"/>
      <c r="B405" s="81"/>
      <c r="C405" s="294"/>
    </row>
    <row r="406" spans="1:3" ht="48.75" customHeight="1">
      <c r="A406" s="264">
        <f>A391+1</f>
        <v>29</v>
      </c>
      <c r="B406" s="81"/>
      <c r="C406" s="294"/>
    </row>
    <row r="407" spans="1:3" ht="48.75" customHeight="1">
      <c r="A407" s="81" t="str">
        <f>VLOOKUP(Ledgergraph!A406,Master!$C$1:$U$101,3,FALSE)</f>
        <v> Depreciation </v>
      </c>
      <c r="B407" s="81"/>
      <c r="C407" s="294"/>
    </row>
    <row r="408" spans="1:3" ht="48.75" customHeight="1">
      <c r="A408" s="267">
        <f ca="1">A393</f>
        <v>41000</v>
      </c>
      <c r="B408" s="288">
        <f ca="1">VLOOKUP(Ledgergraph!A406,Master!$C$1:$U$101,MATCH(A408,Master!$C$1:$U$1,0),FALSE)</f>
        <v>0</v>
      </c>
      <c r="C408" s="295" t="str">
        <f ca="1">IFERROR(IF(ROUND(B408/MAX(MAX(B408:B419),ABS(MIN(B408:B419)))*50,0)&gt;0,REPT("&gt;",ROUND(B408/MAX(MAX(B408:B419),ABS(MIN(B408:B419)))*50,0)),REPT("&lt;",ABS(ROUND(B408/MAX(MAX(B408:B419),ABS(MIN(B408:B419)))*50,0)))),"")</f>
        <v/>
      </c>
    </row>
    <row r="409" spans="1:3" ht="48.75" customHeight="1">
      <c r="A409" s="267">
        <f t="shared" ref="A409:A419" ca="1" si="19">A394</f>
        <v>41030</v>
      </c>
      <c r="B409" s="288">
        <f ca="1">VLOOKUP(Ledgergraph!A406,Master!$C$1:$U$101,MATCH(A409,Master!$C$1:$U$1,0),FALSE)</f>
        <v>0</v>
      </c>
      <c r="C409" s="295" t="str">
        <f ca="1">IFERROR(IF(ROUND(B409/MAX(MAX(B408:B419),ABS(MIN(B408:B419)))*50,0)&gt;0,REPT("&gt;",ROUND(B409/MAX(MAX(B408:B419),ABS(MIN(B408:B419)))*50,0)),REPT("&lt;",ABS(ROUND(B409/MAX(MAX(B408:B419),ABS(MIN(B408:B419)))*50,0)))),"")</f>
        <v/>
      </c>
    </row>
    <row r="410" spans="1:3" ht="48.75" customHeight="1">
      <c r="A410" s="267">
        <f t="shared" ca="1" si="19"/>
        <v>41061</v>
      </c>
      <c r="B410" s="288">
        <f ca="1">VLOOKUP(Ledgergraph!A406,Master!$C$1:$U$101,MATCH(A410,Master!$C$1:$U$1,0),FALSE)</f>
        <v>0</v>
      </c>
      <c r="C410" s="295" t="str">
        <f ca="1">IFERROR(IF(ROUND(B410/MAX(MAX(B408:B419),ABS(MIN(B408:B419)))*50,0)&gt;0,REPT("&gt;",ROUND(B410/MAX(MAX(B408:B419),ABS(MIN(B408:B419)))*50,0)),REPT("&lt;",ABS(ROUND(B410/MAX(MAX(B408:B419),ABS(MIN(B408:B419)))*50,0)))),"")</f>
        <v/>
      </c>
    </row>
    <row r="411" spans="1:3" ht="48.75" customHeight="1">
      <c r="A411" s="267">
        <f t="shared" ca="1" si="19"/>
        <v>41091</v>
      </c>
      <c r="B411" s="288">
        <f ca="1">VLOOKUP(Ledgergraph!A406,Master!$C$1:$U$101,MATCH(A411,Master!$C$1:$U$1,0),FALSE)</f>
        <v>0</v>
      </c>
      <c r="C411" s="295" t="str">
        <f ca="1">IFERROR(IF(ROUND(B411/MAX(MAX(B408:B419),ABS(MIN(B408:B419)))*50,0)&gt;0,REPT("&gt;",ROUND(B411/MAX(MAX(B408:B419),ABS(MIN(B408:B419)))*50,0)),REPT("&lt;",ABS(ROUND(B411/MAX(MAX(B408:B419),ABS(MIN(B408:B419)))*50,0)))),"")</f>
        <v/>
      </c>
    </row>
    <row r="412" spans="1:3" ht="48.75" customHeight="1">
      <c r="A412" s="267">
        <f t="shared" ca="1" si="19"/>
        <v>41122</v>
      </c>
      <c r="B412" s="288">
        <f ca="1">VLOOKUP(Ledgergraph!A406,Master!$C$1:$U$101,MATCH(A412,Master!$C$1:$U$1,0),FALSE)</f>
        <v>0</v>
      </c>
      <c r="C412" s="295" t="str">
        <f ca="1">IFERROR(IF(ROUND(B412/MAX(MAX(B408:B419),ABS(MIN(B408:B419)))*50,0)&gt;0,REPT("&gt;",ROUND(B412/MAX(MAX(B408:B419),ABS(MIN(B408:B419)))*50,0)),REPT("&lt;",ABS(ROUND(B412/MAX(MAX(B408:B419),ABS(MIN(B408:B419)))*50,0)))),"")</f>
        <v/>
      </c>
    </row>
    <row r="413" spans="1:3" ht="48.75" customHeight="1">
      <c r="A413" s="267">
        <f t="shared" ca="1" si="19"/>
        <v>41153</v>
      </c>
      <c r="B413" s="288">
        <f ca="1">VLOOKUP(Ledgergraph!A406,Master!$C$1:$U$101,MATCH(A413,Master!$C$1:$U$1,0),FALSE)</f>
        <v>0</v>
      </c>
      <c r="C413" s="295" t="str">
        <f ca="1">IFERROR(IF(ROUND(B413/MAX(MAX(B408:B419),ABS(MIN(B408:B419)))*50,0)&gt;0,REPT("&gt;",ROUND(B413/MAX(MAX(B408:B419),ABS(MIN(B408:B419)))*50,0)),REPT("&lt;",ABS(ROUND(B413/MAX(MAX(B408:B419),ABS(MIN(B408:B419)))*50,0)))),"")</f>
        <v/>
      </c>
    </row>
    <row r="414" spans="1:3" ht="48.75" customHeight="1">
      <c r="A414" s="267">
        <f t="shared" ca="1" si="19"/>
        <v>41183</v>
      </c>
      <c r="B414" s="288">
        <f ca="1">VLOOKUP(Ledgergraph!A406,Master!$C$1:$U$101,MATCH(A414,Master!$C$1:$U$1,0),FALSE)</f>
        <v>0</v>
      </c>
      <c r="C414" s="295" t="str">
        <f ca="1">IFERROR(IF(ROUND(B414/MAX(MAX(B408:B419),ABS(MIN(B408:B419)))*50,0)&gt;0,REPT("&gt;",ROUND(B414/MAX(MAX(B408:B419),ABS(MIN(B408:B419)))*50,0)),REPT("&lt;",ABS(ROUND(B414/MAX(MAX(B408:B419),ABS(MIN(B408:B419)))*50,0)))),"")</f>
        <v/>
      </c>
    </row>
    <row r="415" spans="1:3" ht="48.75" customHeight="1">
      <c r="A415" s="267">
        <f t="shared" ca="1" si="19"/>
        <v>41214</v>
      </c>
      <c r="B415" s="288">
        <f ca="1">VLOOKUP(Ledgergraph!A406,Master!$C$1:$U$101,MATCH(A415,Master!$C$1:$U$1,0),FALSE)</f>
        <v>0</v>
      </c>
      <c r="C415" s="295" t="str">
        <f ca="1">IFERROR(IF(ROUND(B415/MAX(MAX(B408:B419),ABS(MIN(B408:B419)))*50,0)&gt;0,REPT("&gt;",ROUND(B415/MAX(MAX(B408:B419),ABS(MIN(B408:B419)))*50,0)),REPT("&lt;",ABS(ROUND(B415/MAX(MAX(B408:B419),ABS(MIN(B408:B419)))*50,0)))),"")</f>
        <v/>
      </c>
    </row>
    <row r="416" spans="1:3" ht="48.75" customHeight="1">
      <c r="A416" s="267">
        <f t="shared" ca="1" si="19"/>
        <v>41244</v>
      </c>
      <c r="B416" s="288">
        <f ca="1">VLOOKUP(Ledgergraph!A406,Master!$C$1:$U$101,MATCH(A416,Master!$C$1:$U$1,0),FALSE)</f>
        <v>280</v>
      </c>
      <c r="C416" s="295" t="str">
        <f ca="1">IFERROR(IF(ROUND(B416/MAX(MAX(B408:B419),ABS(MIN(B408:B419)))*50,0)&gt;0,REPT("&gt;",ROUND(B416/MAX(MAX(B408:B419),ABS(MIN(B408:B419)))*50,0)),REPT("&lt;",ABS(ROUND(B416/MAX(MAX(B408:B419),ABS(MIN(B408:B419)))*50,0)))),"")</f>
        <v>&gt;&gt;&gt;&gt;&gt;&gt;&gt;&gt;&gt;&gt;&gt;&gt;&gt;&gt;&gt;&gt;&gt;&gt;&gt;&gt;&gt;&gt;&gt;&gt;&gt;&gt;&gt;&gt;&gt;&gt;&gt;&gt;&gt;&gt;&gt;&gt;&gt;&gt;&gt;&gt;&gt;&gt;&gt;&gt;&gt;&gt;&gt;&gt;&gt;&gt;</v>
      </c>
    </row>
    <row r="417" spans="1:3" ht="48.75" customHeight="1">
      <c r="A417" s="267">
        <f t="shared" ca="1" si="19"/>
        <v>41275</v>
      </c>
      <c r="B417" s="288">
        <f ca="1">VLOOKUP(Ledgergraph!A406,Master!$C$1:$U$101,MATCH(A417,Master!$C$1:$U$1,0),FALSE)</f>
        <v>0</v>
      </c>
      <c r="C417" s="295" t="str">
        <f ca="1">IFERROR(IF(ROUND(B417/MAX(MAX(B408:B419),ABS(MIN(B408:B419)))*50,0)&gt;0,REPT("&gt;",ROUND(B417/MAX(MAX(B408:B419),ABS(MIN(B408:B419)))*50,0)),REPT("&lt;",ABS(ROUND(B417/MAX(MAX(B408:B419),ABS(MIN(B408:B419)))*50,0)))),"")</f>
        <v/>
      </c>
    </row>
    <row r="418" spans="1:3" ht="48.75" customHeight="1">
      <c r="A418" s="267">
        <f t="shared" ca="1" si="19"/>
        <v>41306</v>
      </c>
      <c r="B418" s="288">
        <f ca="1">VLOOKUP(Ledgergraph!A406,Master!$C$1:$U$101,MATCH(A418,Master!$C$1:$U$1,0),FALSE)</f>
        <v>0</v>
      </c>
      <c r="C418" s="295" t="str">
        <f ca="1">IFERROR(IF(ROUND(B418/MAX(MAX(B408:B419),ABS(MIN(B408:B419)))*50,0)&gt;0,REPT("&gt;",ROUND(B418/MAX(MAX(B408:B419),ABS(MIN(B408:B419)))*50,0)),REPT("&lt;",ABS(ROUND(B418/MAX(MAX(B408:B419),ABS(MIN(B408:B419)))*50,0)))),"")</f>
        <v/>
      </c>
    </row>
    <row r="419" spans="1:3" ht="48.75" customHeight="1">
      <c r="A419" s="267">
        <f t="shared" ca="1" si="19"/>
        <v>41334</v>
      </c>
      <c r="B419" s="288">
        <f ca="1">VLOOKUP(Ledgergraph!A406,Master!$C$1:$U$101,MATCH(A419,Master!$C$1:$U$1,0),FALSE)</f>
        <v>0</v>
      </c>
      <c r="C419" s="295" t="str">
        <f ca="1">IFERROR(IF(ROUND(B419/MAX(MAX(B408:B419),ABS(MIN(B408:B419)))*50,0)&gt;0,REPT("&gt;",ROUND(B419/MAX(MAX(B408:B419),ABS(MIN(B408:B419)))*50,0)),REPT("&lt;",ABS(ROUND(B419/MAX(MAX(B408:B419),ABS(MIN(B408:B419)))*50,0)))),"")</f>
        <v/>
      </c>
    </row>
    <row r="420" spans="1:3" ht="48.75" customHeight="1">
      <c r="C420" s="294"/>
    </row>
    <row r="421" spans="1:3" ht="48.75" customHeight="1">
      <c r="A421" s="264">
        <f>A406+1</f>
        <v>30</v>
      </c>
      <c r="B421" s="81"/>
      <c r="C421" s="294"/>
    </row>
    <row r="422" spans="1:3" ht="48.75" customHeight="1">
      <c r="A422" s="81" t="str">
        <f>VLOOKUP(Ledgergraph!A421,Master!$C$1:$U$101,3,FALSE)</f>
        <v> Electricity </v>
      </c>
      <c r="B422" s="81"/>
      <c r="C422" s="294"/>
    </row>
    <row r="423" spans="1:3" ht="48.75" customHeight="1">
      <c r="A423" s="267">
        <f ca="1">A408</f>
        <v>41000</v>
      </c>
      <c r="B423" s="288">
        <f ca="1">VLOOKUP(Ledgergraph!A421,Master!$C$1:$U$101,MATCH(A423,Master!$C$1:$U$1,0),FALSE)</f>
        <v>0</v>
      </c>
      <c r="C423" s="295" t="str">
        <f ca="1">IFERROR(IF(ROUND(B423/MAX(MAX(B423:B434),ABS(MIN(B423:B434)))*50,0)&gt;0,REPT("&gt;",ROUND(B423/MAX(MAX(B423:B434),ABS(MIN(B423:B434)))*50,0)),REPT("&lt;",ABS(ROUND(B423/MAX(MAX(B423:B434),ABS(MIN(B423:B434)))*50,0)))),"")</f>
        <v/>
      </c>
    </row>
    <row r="424" spans="1:3" ht="48.75" customHeight="1">
      <c r="A424" s="267">
        <f t="shared" ref="A424:A449" ca="1" si="20">A409</f>
        <v>41030</v>
      </c>
      <c r="B424" s="288">
        <f ca="1">VLOOKUP(Ledgergraph!A421,Master!$C$1:$U$101,MATCH(A424,Master!$C$1:$U$1,0),FALSE)</f>
        <v>0</v>
      </c>
      <c r="C424" s="295" t="str">
        <f ca="1">IFERROR(IF(ROUND(B424/MAX(MAX(B423:B434),ABS(MIN(B423:B434)))*50,0)&gt;0,REPT("&gt;",ROUND(B424/MAX(MAX(B423:B434),ABS(MIN(B423:B434)))*50,0)),REPT("&lt;",ABS(ROUND(B424/MAX(MAX(B423:B434),ABS(MIN(B423:B434)))*50,0)))),"")</f>
        <v/>
      </c>
    </row>
    <row r="425" spans="1:3" ht="48.75" customHeight="1">
      <c r="A425" s="267">
        <f t="shared" ca="1" si="20"/>
        <v>41061</v>
      </c>
      <c r="B425" s="288">
        <f ca="1">VLOOKUP(Ledgergraph!A421,Master!$C$1:$U$101,MATCH(A425,Master!$C$1:$U$1,0),FALSE)</f>
        <v>0</v>
      </c>
      <c r="C425" s="295" t="str">
        <f ca="1">IFERROR(IF(ROUND(B425/MAX(MAX(B423:B434),ABS(MIN(B423:B434)))*50,0)&gt;0,REPT("&gt;",ROUND(B425/MAX(MAX(B423:B434),ABS(MIN(B423:B434)))*50,0)),REPT("&lt;",ABS(ROUND(B425/MAX(MAX(B423:B434),ABS(MIN(B423:B434)))*50,0)))),"")</f>
        <v/>
      </c>
    </row>
    <row r="426" spans="1:3" ht="48.75" customHeight="1">
      <c r="A426" s="267">
        <f t="shared" ca="1" si="20"/>
        <v>41091</v>
      </c>
      <c r="B426" s="288">
        <f ca="1">VLOOKUP(Ledgergraph!A421,Master!$C$1:$U$101,MATCH(A426,Master!$C$1:$U$1,0),FALSE)</f>
        <v>0</v>
      </c>
      <c r="C426" s="295" t="str">
        <f ca="1">IFERROR(IF(ROUND(B426/MAX(MAX(B423:B434),ABS(MIN(B423:B434)))*50,0)&gt;0,REPT("&gt;",ROUND(B426/MAX(MAX(B423:B434),ABS(MIN(B423:B434)))*50,0)),REPT("&lt;",ABS(ROUND(B426/MAX(MAX(B423:B434),ABS(MIN(B423:B434)))*50,0)))),"")</f>
        <v/>
      </c>
    </row>
    <row r="427" spans="1:3" ht="48.75" customHeight="1">
      <c r="A427" s="267">
        <f t="shared" ca="1" si="20"/>
        <v>41122</v>
      </c>
      <c r="B427" s="288">
        <f ca="1">VLOOKUP(Ledgergraph!A421,Master!$C$1:$U$101,MATCH(A427,Master!$C$1:$U$1,0),FALSE)</f>
        <v>0</v>
      </c>
      <c r="C427" s="295" t="str">
        <f ca="1">IFERROR(IF(ROUND(B427/MAX(MAX(B423:B434),ABS(MIN(B423:B434)))*50,0)&gt;0,REPT("&gt;",ROUND(B427/MAX(MAX(B423:B434),ABS(MIN(B423:B434)))*50,0)),REPT("&lt;",ABS(ROUND(B427/MAX(MAX(B423:B434),ABS(MIN(B423:B434)))*50,0)))),"")</f>
        <v/>
      </c>
    </row>
    <row r="428" spans="1:3" ht="48.75" customHeight="1">
      <c r="A428" s="267">
        <f t="shared" ca="1" si="20"/>
        <v>41153</v>
      </c>
      <c r="B428" s="288">
        <f ca="1">VLOOKUP(Ledgergraph!A421,Master!$C$1:$U$101,MATCH(A428,Master!$C$1:$U$1,0),FALSE)</f>
        <v>1</v>
      </c>
      <c r="C428" s="295" t="str">
        <f ca="1">IFERROR(IF(ROUND(B428/MAX(MAX(B423:B434),ABS(MIN(B423:B434)))*50,0)&gt;0,REPT("&gt;",ROUND(B428/MAX(MAX(B423:B434),ABS(MIN(B423:B434)))*50,0)),REPT("&lt;",ABS(ROUND(B428/MAX(MAX(B423:B434),ABS(MIN(B423:B434)))*50,0)))),"")</f>
        <v>&gt;&gt;&gt;&gt;&gt;&gt;&gt;&gt;&gt;&gt;&gt;&gt;&gt;&gt;&gt;&gt;&gt;&gt;&gt;&gt;&gt;&gt;&gt;&gt;&gt;&gt;&gt;&gt;&gt;&gt;&gt;&gt;&gt;&gt;&gt;&gt;&gt;&gt;&gt;&gt;&gt;&gt;&gt;&gt;&gt;&gt;&gt;&gt;&gt;&gt;</v>
      </c>
    </row>
    <row r="429" spans="1:3" ht="48.75" customHeight="1">
      <c r="A429" s="267">
        <f t="shared" ca="1" si="20"/>
        <v>41183</v>
      </c>
      <c r="B429" s="288">
        <f ca="1">VLOOKUP(Ledgergraph!A421,Master!$C$1:$U$101,MATCH(A429,Master!$C$1:$U$1,0),FALSE)</f>
        <v>0</v>
      </c>
      <c r="C429" s="295" t="str">
        <f ca="1">IFERROR(IF(ROUND(B429/MAX(MAX(B423:B434),ABS(MIN(B423:B434)))*50,0)&gt;0,REPT("&gt;",ROUND(B429/MAX(MAX(B423:B434),ABS(MIN(B423:B434)))*50,0)),REPT("&lt;",ABS(ROUND(B429/MAX(MAX(B423:B434),ABS(MIN(B423:B434)))*50,0)))),"")</f>
        <v/>
      </c>
    </row>
    <row r="430" spans="1:3" ht="48.75" customHeight="1">
      <c r="A430" s="267">
        <f t="shared" ca="1" si="20"/>
        <v>41214</v>
      </c>
      <c r="B430" s="288">
        <f ca="1">VLOOKUP(Ledgergraph!A421,Master!$C$1:$U$101,MATCH(A430,Master!$C$1:$U$1,0),FALSE)</f>
        <v>0</v>
      </c>
      <c r="C430" s="295" t="str">
        <f ca="1">IFERROR(IF(ROUND(B430/MAX(MAX(B423:B434),ABS(MIN(B423:B434)))*50,0)&gt;0,REPT("&gt;",ROUND(B430/MAX(MAX(B423:B434),ABS(MIN(B423:B434)))*50,0)),REPT("&lt;",ABS(ROUND(B430/MAX(MAX(B423:B434),ABS(MIN(B423:B434)))*50,0)))),"")</f>
        <v/>
      </c>
    </row>
    <row r="431" spans="1:3" ht="48.75" customHeight="1">
      <c r="A431" s="267">
        <f t="shared" ca="1" si="20"/>
        <v>41244</v>
      </c>
      <c r="B431" s="288">
        <f ca="1">VLOOKUP(Ledgergraph!A421,Master!$C$1:$U$101,MATCH(A431,Master!$C$1:$U$1,0),FALSE)</f>
        <v>0</v>
      </c>
      <c r="C431" s="295" t="str">
        <f ca="1">IFERROR(IF(ROUND(B431/MAX(MAX(B423:B434),ABS(MIN(B423:B434)))*50,0)&gt;0,REPT("&gt;",ROUND(B431/MAX(MAX(B423:B434),ABS(MIN(B423:B434)))*50,0)),REPT("&lt;",ABS(ROUND(B431/MAX(MAX(B423:B434),ABS(MIN(B423:B434)))*50,0)))),"")</f>
        <v/>
      </c>
    </row>
    <row r="432" spans="1:3" ht="48.75" customHeight="1">
      <c r="A432" s="267">
        <f t="shared" ca="1" si="20"/>
        <v>41275</v>
      </c>
      <c r="B432" s="288">
        <f ca="1">VLOOKUP(Ledgergraph!A421,Master!$C$1:$U$101,MATCH(A432,Master!$C$1:$U$1,0),FALSE)</f>
        <v>0</v>
      </c>
      <c r="C432" s="295" t="str">
        <f ca="1">IFERROR(IF(ROUND(B432/MAX(MAX(B423:B434),ABS(MIN(B423:B434)))*50,0)&gt;0,REPT("&gt;",ROUND(B432/MAX(MAX(B423:B434),ABS(MIN(B423:B434)))*50,0)),REPT("&lt;",ABS(ROUND(B432/MAX(MAX(B423:B434),ABS(MIN(B423:B434)))*50,0)))),"")</f>
        <v/>
      </c>
    </row>
    <row r="433" spans="1:3" ht="48.75" customHeight="1">
      <c r="A433" s="267">
        <f t="shared" ca="1" si="20"/>
        <v>41306</v>
      </c>
      <c r="B433" s="288">
        <f ca="1">VLOOKUP(Ledgergraph!A421,Master!$C$1:$U$101,MATCH(A433,Master!$C$1:$U$1,0),FALSE)</f>
        <v>0</v>
      </c>
      <c r="C433" s="295" t="str">
        <f ca="1">IFERROR(IF(ROUND(B433/MAX(MAX(B423:B434),ABS(MIN(B423:B434)))*50,0)&gt;0,REPT("&gt;",ROUND(B433/MAX(MAX(B423:B434),ABS(MIN(B423:B434)))*50,0)),REPT("&lt;",ABS(ROUND(B433/MAX(MAX(B423:B434),ABS(MIN(B423:B434)))*50,0)))),"")</f>
        <v/>
      </c>
    </row>
    <row r="434" spans="1:3" ht="48.75" customHeight="1">
      <c r="A434" s="267">
        <f t="shared" ca="1" si="20"/>
        <v>41334</v>
      </c>
      <c r="B434" s="288">
        <f ca="1">VLOOKUP(Ledgergraph!A421,Master!$C$1:$U$101,MATCH(A434,Master!$C$1:$U$1,0),FALSE)</f>
        <v>0</v>
      </c>
      <c r="C434" s="295" t="str">
        <f ca="1">IFERROR(IF(ROUND(B434/MAX(MAX(B423:B434),ABS(MIN(B423:B434)))*50,0)&gt;0,REPT("&gt;",ROUND(B434/MAX(MAX(B423:B434),ABS(MIN(B423:B434)))*50,0)),REPT("&lt;",ABS(ROUND(B434/MAX(MAX(B423:B434),ABS(MIN(B423:B434)))*50,0)))),"")</f>
        <v/>
      </c>
    </row>
    <row r="435" spans="1:3" ht="48.75" customHeight="1">
      <c r="A435" s="262"/>
      <c r="B435" s="81"/>
      <c r="C435" s="294"/>
    </row>
    <row r="436" spans="1:3" ht="48.75" customHeight="1">
      <c r="A436" s="264">
        <f>A421+1</f>
        <v>31</v>
      </c>
      <c r="B436" s="81"/>
      <c r="C436" s="294"/>
    </row>
    <row r="437" spans="1:3" ht="48.75" customHeight="1">
      <c r="A437" s="81" t="str">
        <f>VLOOKUP(Ledgergraph!A436,Master!$C$1:$U$101,3,FALSE)</f>
        <v> Heat</v>
      </c>
      <c r="B437" s="81"/>
      <c r="C437" s="294"/>
    </row>
    <row r="438" spans="1:3" ht="48.75" customHeight="1">
      <c r="A438" s="267">
        <f ca="1">A423</f>
        <v>41000</v>
      </c>
      <c r="B438" s="288">
        <f ca="1">VLOOKUP(Ledgergraph!A436,Master!$C$1:$U$101,MATCH(A438,Master!$C$1:$U$1,0),FALSE)</f>
        <v>0</v>
      </c>
      <c r="C438" s="295" t="str">
        <f ca="1">IFERROR(IF(ROUND(B438/MAX(MAX(B438:B449),ABS(MIN(B438:B449)))*50,0)&gt;0,REPT("&gt;",ROUND(B438/MAX(MAX(B438:B449),ABS(MIN(B438:B449)))*50,0)),REPT("&lt;",ABS(ROUND(B438/MAX(MAX(B438:B449),ABS(MIN(B438:B449)))*50,0)))),"")</f>
        <v/>
      </c>
    </row>
    <row r="439" spans="1:3" ht="48.75" customHeight="1">
      <c r="A439" s="267">
        <f t="shared" ca="1" si="20"/>
        <v>41030</v>
      </c>
      <c r="B439" s="288">
        <f ca="1">VLOOKUP(Ledgergraph!A436,Master!$C$1:$U$101,MATCH(A439,Master!$C$1:$U$1,0),FALSE)</f>
        <v>14</v>
      </c>
      <c r="C439" s="295" t="str">
        <f ca="1">IFERROR(IF(ROUND(B439/MAX(MAX(B438:B449),ABS(MIN(B438:B449)))*50,0)&gt;0,REPT("&gt;",ROUND(B439/MAX(MAX(B438:B449),ABS(MIN(B438:B449)))*50,0)),REPT("&lt;",ABS(ROUND(B439/MAX(MAX(B438:B449),ABS(MIN(B438:B449)))*50,0)))),"")</f>
        <v>&gt;&gt;&gt;&gt;&gt;&gt;&gt;&gt;&gt;&gt;&gt;&gt;&gt;&gt;&gt;&gt;&gt;&gt;&gt;&gt;&gt;&gt;&gt;&gt;&gt;&gt;&gt;&gt;&gt;&gt;&gt;&gt;&gt;&gt;&gt;&gt;&gt;&gt;&gt;&gt;&gt;&gt;&gt;&gt;&gt;&gt;&gt;&gt;&gt;&gt;</v>
      </c>
    </row>
    <row r="440" spans="1:3" ht="48.75" customHeight="1">
      <c r="A440" s="267">
        <f t="shared" ca="1" si="20"/>
        <v>41061</v>
      </c>
      <c r="B440" s="288">
        <f ca="1">VLOOKUP(Ledgergraph!A436,Master!$C$1:$U$101,MATCH(A440,Master!$C$1:$U$1,0),FALSE)</f>
        <v>0</v>
      </c>
      <c r="C440" s="295" t="str">
        <f ca="1">IFERROR(IF(ROUND(B440/MAX(MAX(B438:B449),ABS(MIN(B438:B449)))*50,0)&gt;0,REPT("&gt;",ROUND(B440/MAX(MAX(B438:B449),ABS(MIN(B438:B449)))*50,0)),REPT("&lt;",ABS(ROUND(B440/MAX(MAX(B438:B449),ABS(MIN(B438:B449)))*50,0)))),"")</f>
        <v/>
      </c>
    </row>
    <row r="441" spans="1:3" ht="48.75" customHeight="1">
      <c r="A441" s="267">
        <f t="shared" ca="1" si="20"/>
        <v>41091</v>
      </c>
      <c r="B441" s="288">
        <f ca="1">VLOOKUP(Ledgergraph!A436,Master!$C$1:$U$101,MATCH(A441,Master!$C$1:$U$1,0),FALSE)</f>
        <v>9</v>
      </c>
      <c r="C441" s="295" t="str">
        <f ca="1">IFERROR(IF(ROUND(B441/MAX(MAX(B438:B449),ABS(MIN(B438:B449)))*50,0)&gt;0,REPT("&gt;",ROUND(B441/MAX(MAX(B438:B449),ABS(MIN(B438:B449)))*50,0)),REPT("&lt;",ABS(ROUND(B441/MAX(MAX(B438:B449),ABS(MIN(B438:B449)))*50,0)))),"")</f>
        <v>&gt;&gt;&gt;&gt;&gt;&gt;&gt;&gt;&gt;&gt;&gt;&gt;&gt;&gt;&gt;&gt;&gt;&gt;&gt;&gt;&gt;&gt;&gt;&gt;&gt;&gt;&gt;&gt;&gt;&gt;&gt;&gt;</v>
      </c>
    </row>
    <row r="442" spans="1:3" ht="48.75" customHeight="1">
      <c r="A442" s="267">
        <f t="shared" ca="1" si="20"/>
        <v>41122</v>
      </c>
      <c r="B442" s="288">
        <f ca="1">VLOOKUP(Ledgergraph!A436,Master!$C$1:$U$101,MATCH(A442,Master!$C$1:$U$1,0),FALSE)</f>
        <v>6</v>
      </c>
      <c r="C442" s="295" t="str">
        <f ca="1">IFERROR(IF(ROUND(B442/MAX(MAX(B438:B449),ABS(MIN(B438:B449)))*50,0)&gt;0,REPT("&gt;",ROUND(B442/MAX(MAX(B438:B449),ABS(MIN(B438:B449)))*50,0)),REPT("&lt;",ABS(ROUND(B442/MAX(MAX(B438:B449),ABS(MIN(B438:B449)))*50,0)))),"")</f>
        <v>&gt;&gt;&gt;&gt;&gt;&gt;&gt;&gt;&gt;&gt;&gt;&gt;&gt;&gt;&gt;&gt;&gt;&gt;&gt;&gt;&gt;</v>
      </c>
    </row>
    <row r="443" spans="1:3" ht="48.75" customHeight="1">
      <c r="A443" s="267">
        <f t="shared" ca="1" si="20"/>
        <v>41153</v>
      </c>
      <c r="B443" s="288">
        <f ca="1">VLOOKUP(Ledgergraph!A436,Master!$C$1:$U$101,MATCH(A443,Master!$C$1:$U$1,0),FALSE)</f>
        <v>10</v>
      </c>
      <c r="C443" s="295" t="str">
        <f ca="1">IFERROR(IF(ROUND(B443/MAX(MAX(B438:B449),ABS(MIN(B438:B449)))*50,0)&gt;0,REPT("&gt;",ROUND(B443/MAX(MAX(B438:B449),ABS(MIN(B438:B449)))*50,0)),REPT("&lt;",ABS(ROUND(B443/MAX(MAX(B438:B449),ABS(MIN(B438:B449)))*50,0)))),"")</f>
        <v>&gt;&gt;&gt;&gt;&gt;&gt;&gt;&gt;&gt;&gt;&gt;&gt;&gt;&gt;&gt;&gt;&gt;&gt;&gt;&gt;&gt;&gt;&gt;&gt;&gt;&gt;&gt;&gt;&gt;&gt;&gt;&gt;&gt;&gt;&gt;&gt;</v>
      </c>
    </row>
    <row r="444" spans="1:3" ht="48.75" customHeight="1">
      <c r="A444" s="267">
        <f t="shared" ca="1" si="20"/>
        <v>41183</v>
      </c>
      <c r="B444" s="288">
        <f ca="1">VLOOKUP(Ledgergraph!A436,Master!$C$1:$U$101,MATCH(A444,Master!$C$1:$U$1,0),FALSE)</f>
        <v>10</v>
      </c>
      <c r="C444" s="295" t="str">
        <f ca="1">IFERROR(IF(ROUND(B444/MAX(MAX(B438:B449),ABS(MIN(B438:B449)))*50,0)&gt;0,REPT("&gt;",ROUND(B444/MAX(MAX(B438:B449),ABS(MIN(B438:B449)))*50,0)),REPT("&lt;",ABS(ROUND(B444/MAX(MAX(B438:B449),ABS(MIN(B438:B449)))*50,0)))),"")</f>
        <v>&gt;&gt;&gt;&gt;&gt;&gt;&gt;&gt;&gt;&gt;&gt;&gt;&gt;&gt;&gt;&gt;&gt;&gt;&gt;&gt;&gt;&gt;&gt;&gt;&gt;&gt;&gt;&gt;&gt;&gt;&gt;&gt;&gt;&gt;&gt;&gt;</v>
      </c>
    </row>
    <row r="445" spans="1:3" ht="48.75" customHeight="1">
      <c r="A445" s="267">
        <f t="shared" ca="1" si="20"/>
        <v>41214</v>
      </c>
      <c r="B445" s="288">
        <f ca="1">VLOOKUP(Ledgergraph!A436,Master!$C$1:$U$101,MATCH(A445,Master!$C$1:$U$1,0),FALSE)</f>
        <v>9</v>
      </c>
      <c r="C445" s="295" t="str">
        <f ca="1">IFERROR(IF(ROUND(B445/MAX(MAX(B438:B449),ABS(MIN(B438:B449)))*50,0)&gt;0,REPT("&gt;",ROUND(B445/MAX(MAX(B438:B449),ABS(MIN(B438:B449)))*50,0)),REPT("&lt;",ABS(ROUND(B445/MAX(MAX(B438:B449),ABS(MIN(B438:B449)))*50,0)))),"")</f>
        <v>&gt;&gt;&gt;&gt;&gt;&gt;&gt;&gt;&gt;&gt;&gt;&gt;&gt;&gt;&gt;&gt;&gt;&gt;&gt;&gt;&gt;&gt;&gt;&gt;&gt;&gt;&gt;&gt;&gt;&gt;&gt;&gt;</v>
      </c>
    </row>
    <row r="446" spans="1:3" ht="48.75" customHeight="1">
      <c r="A446" s="267">
        <f t="shared" ca="1" si="20"/>
        <v>41244</v>
      </c>
      <c r="B446" s="288">
        <f ca="1">VLOOKUP(Ledgergraph!A436,Master!$C$1:$U$101,MATCH(A446,Master!$C$1:$U$1,0),FALSE)</f>
        <v>0</v>
      </c>
      <c r="C446" s="295" t="str">
        <f ca="1">IFERROR(IF(ROUND(B446/MAX(MAX(B438:B449),ABS(MIN(B438:B449)))*50,0)&gt;0,REPT("&gt;",ROUND(B446/MAX(MAX(B438:B449),ABS(MIN(B438:B449)))*50,0)),REPT("&lt;",ABS(ROUND(B446/MAX(MAX(B438:B449),ABS(MIN(B438:B449)))*50,0)))),"")</f>
        <v/>
      </c>
    </row>
    <row r="447" spans="1:3" ht="48.75" customHeight="1">
      <c r="A447" s="267">
        <f t="shared" ca="1" si="20"/>
        <v>41275</v>
      </c>
      <c r="B447" s="288">
        <f ca="1">VLOOKUP(Ledgergraph!A436,Master!$C$1:$U$101,MATCH(A447,Master!$C$1:$U$1,0),FALSE)</f>
        <v>0</v>
      </c>
      <c r="C447" s="295" t="str">
        <f ca="1">IFERROR(IF(ROUND(B447/MAX(MAX(B438:B449),ABS(MIN(B438:B449)))*50,0)&gt;0,REPT("&gt;",ROUND(B447/MAX(MAX(B438:B449),ABS(MIN(B438:B449)))*50,0)),REPT("&lt;",ABS(ROUND(B447/MAX(MAX(B438:B449),ABS(MIN(B438:B449)))*50,0)))),"")</f>
        <v/>
      </c>
    </row>
    <row r="448" spans="1:3" ht="48.75" customHeight="1">
      <c r="A448" s="267">
        <f t="shared" ca="1" si="20"/>
        <v>41306</v>
      </c>
      <c r="B448" s="288">
        <f ca="1">VLOOKUP(Ledgergraph!A436,Master!$C$1:$U$101,MATCH(A448,Master!$C$1:$U$1,0),FALSE)</f>
        <v>0</v>
      </c>
      <c r="C448" s="295" t="str">
        <f ca="1">IFERROR(IF(ROUND(B448/MAX(MAX(B438:B449),ABS(MIN(B438:B449)))*50,0)&gt;0,REPT("&gt;",ROUND(B448/MAX(MAX(B438:B449),ABS(MIN(B438:B449)))*50,0)),REPT("&lt;",ABS(ROUND(B448/MAX(MAX(B438:B449),ABS(MIN(B438:B449)))*50,0)))),"")</f>
        <v/>
      </c>
    </row>
    <row r="449" spans="1:3" ht="48.75" customHeight="1">
      <c r="A449" s="267">
        <f t="shared" ca="1" si="20"/>
        <v>41334</v>
      </c>
      <c r="B449" s="288">
        <f ca="1">VLOOKUP(Ledgergraph!A436,Master!$C$1:$U$101,MATCH(A449,Master!$C$1:$U$1,0),FALSE)</f>
        <v>0</v>
      </c>
      <c r="C449" s="295" t="str">
        <f ca="1">IFERROR(IF(ROUND(B449/MAX(MAX(B438:B449),ABS(MIN(B438:B449)))*50,0)&gt;0,REPT("&gt;",ROUND(B449/MAX(MAX(B438:B449),ABS(MIN(B438:B449)))*50,0)),REPT("&lt;",ABS(ROUND(B449/MAX(MAX(B438:B449),ABS(MIN(B438:B449)))*50,0)))),"")</f>
        <v/>
      </c>
    </row>
    <row r="450" spans="1:3" ht="48.75" customHeight="1">
      <c r="A450" s="81"/>
      <c r="B450" s="81"/>
      <c r="C450" s="294"/>
    </row>
    <row r="451" spans="1:3" ht="48.75" customHeight="1">
      <c r="A451" s="264">
        <f>A436+1</f>
        <v>32</v>
      </c>
      <c r="B451" s="81"/>
      <c r="C451" s="294"/>
    </row>
    <row r="452" spans="1:3" ht="48.75" customHeight="1">
      <c r="A452" s="81" t="str">
        <f>VLOOKUP(Ledgergraph!A451,Master!$C$1:$U$101,3,FALSE)</f>
        <v> Insurance</v>
      </c>
      <c r="B452" s="81"/>
      <c r="C452" s="294"/>
    </row>
    <row r="453" spans="1:3" ht="48.75" customHeight="1">
      <c r="A453" s="267">
        <f ca="1">A438</f>
        <v>41000</v>
      </c>
      <c r="B453" s="288">
        <f ca="1">VLOOKUP(Ledgergraph!A451,Master!$C$1:$U$101,MATCH(A453,Master!$C$1:$U$1,0),FALSE)</f>
        <v>15</v>
      </c>
      <c r="C453" s="295" t="str">
        <f ca="1">IFERROR(IF(ROUND(B453/MAX(MAX(B453:B464),ABS(MIN(B453:B464)))*50,0)&gt;0,REPT("&gt;",ROUND(B453/MAX(MAX(B453:B464),ABS(MIN(B453:B464)))*50,0)),REPT("&lt;",ABS(ROUND(B453/MAX(MAX(B453:B464),ABS(MIN(B453:B464)))*50,0)))),"")</f>
        <v>&gt;&gt;&gt;&gt;&gt;&gt;&gt;&gt;&gt;&gt;&gt;&gt;&gt;&gt;&gt;&gt;&gt;&gt;</v>
      </c>
    </row>
    <row r="454" spans="1:3" ht="48.75" customHeight="1">
      <c r="A454" s="267">
        <f t="shared" ref="A454:A464" ca="1" si="21">A439</f>
        <v>41030</v>
      </c>
      <c r="B454" s="288">
        <f ca="1">VLOOKUP(Ledgergraph!A451,Master!$C$1:$U$101,MATCH(A454,Master!$C$1:$U$1,0),FALSE)</f>
        <v>18</v>
      </c>
      <c r="C454" s="295" t="str">
        <f ca="1">IFERROR(IF(ROUND(B454/MAX(MAX(B453:B464),ABS(MIN(B453:B464)))*50,0)&gt;0,REPT("&gt;",ROUND(B454/MAX(MAX(B453:B464),ABS(MIN(B453:B464)))*50,0)),REPT("&lt;",ABS(ROUND(B454/MAX(MAX(B453:B464),ABS(MIN(B453:B464)))*50,0)))),"")</f>
        <v>&gt;&gt;&gt;&gt;&gt;&gt;&gt;&gt;&gt;&gt;&gt;&gt;&gt;&gt;&gt;&gt;&gt;&gt;&gt;&gt;&gt;&gt;</v>
      </c>
    </row>
    <row r="455" spans="1:3" ht="48.75" customHeight="1">
      <c r="A455" s="267">
        <f t="shared" ca="1" si="21"/>
        <v>41061</v>
      </c>
      <c r="B455" s="288">
        <f ca="1">VLOOKUP(Ledgergraph!A451,Master!$C$1:$U$101,MATCH(A455,Master!$C$1:$U$1,0),FALSE)</f>
        <v>16</v>
      </c>
      <c r="C455" s="295" t="str">
        <f ca="1">IFERROR(IF(ROUND(B455/MAX(MAX(B453:B464),ABS(MIN(B453:B464)))*50,0)&gt;0,REPT("&gt;",ROUND(B455/MAX(MAX(B453:B464),ABS(MIN(B453:B464)))*50,0)),REPT("&lt;",ABS(ROUND(B455/MAX(MAX(B453:B464),ABS(MIN(B453:B464)))*50,0)))),"")</f>
        <v>&gt;&gt;&gt;&gt;&gt;&gt;&gt;&gt;&gt;&gt;&gt;&gt;&gt;&gt;&gt;&gt;&gt;&gt;&gt;&gt;</v>
      </c>
    </row>
    <row r="456" spans="1:3" ht="48.75" customHeight="1">
      <c r="A456" s="267">
        <f t="shared" ca="1" si="21"/>
        <v>41091</v>
      </c>
      <c r="B456" s="288">
        <f ca="1">VLOOKUP(Ledgergraph!A451,Master!$C$1:$U$101,MATCH(A456,Master!$C$1:$U$1,0),FALSE)</f>
        <v>8</v>
      </c>
      <c r="C456" s="295" t="str">
        <f ca="1">IFERROR(IF(ROUND(B456/MAX(MAX(B453:B464),ABS(MIN(B453:B464)))*50,0)&gt;0,REPT("&gt;",ROUND(B456/MAX(MAX(B453:B464),ABS(MIN(B453:B464)))*50,0)),REPT("&lt;",ABS(ROUND(B456/MAX(MAX(B453:B464),ABS(MIN(B453:B464)))*50,0)))),"")</f>
        <v>&gt;&gt;&gt;&gt;&gt;&gt;&gt;&gt;&gt;&gt;</v>
      </c>
    </row>
    <row r="457" spans="1:3" ht="48.75" customHeight="1">
      <c r="A457" s="267">
        <f t="shared" ca="1" si="21"/>
        <v>41122</v>
      </c>
      <c r="B457" s="288">
        <f ca="1">VLOOKUP(Ledgergraph!A451,Master!$C$1:$U$101,MATCH(A457,Master!$C$1:$U$1,0),FALSE)</f>
        <v>31</v>
      </c>
      <c r="C457" s="295" t="str">
        <f ca="1">IFERROR(IF(ROUND(B457/MAX(MAX(B453:B464),ABS(MIN(B453:B464)))*50,0)&gt;0,REPT("&gt;",ROUND(B457/MAX(MAX(B453:B464),ABS(MIN(B453:B464)))*50,0)),REPT("&lt;",ABS(ROUND(B457/MAX(MAX(B453:B464),ABS(MIN(B453:B464)))*50,0)))),"")</f>
        <v>&gt;&gt;&gt;&gt;&gt;&gt;&gt;&gt;&gt;&gt;&gt;&gt;&gt;&gt;&gt;&gt;&gt;&gt;&gt;&gt;&gt;&gt;&gt;&gt;&gt;&gt;&gt;&gt;&gt;&gt;&gt;&gt;&gt;&gt;&gt;&gt;&gt;&gt;</v>
      </c>
    </row>
    <row r="458" spans="1:3" ht="48.75" customHeight="1">
      <c r="A458" s="267">
        <f t="shared" ca="1" si="21"/>
        <v>41153</v>
      </c>
      <c r="B458" s="288">
        <f ca="1">VLOOKUP(Ledgergraph!A451,Master!$C$1:$U$101,MATCH(A458,Master!$C$1:$U$1,0),FALSE)</f>
        <v>41</v>
      </c>
      <c r="C458" s="295" t="str">
        <f ca="1">IFERROR(IF(ROUND(B458/MAX(MAX(B453:B464),ABS(MIN(B453:B464)))*50,0)&gt;0,REPT("&gt;",ROUND(B458/MAX(MAX(B453:B464),ABS(MIN(B453:B464)))*50,0)),REPT("&lt;",ABS(ROUND(B458/MAX(MAX(B453:B464),ABS(MIN(B453:B464)))*50,0)))),"")</f>
        <v>&gt;&gt;&gt;&gt;&gt;&gt;&gt;&gt;&gt;&gt;&gt;&gt;&gt;&gt;&gt;&gt;&gt;&gt;&gt;&gt;&gt;&gt;&gt;&gt;&gt;&gt;&gt;&gt;&gt;&gt;&gt;&gt;&gt;&gt;&gt;&gt;&gt;&gt;&gt;&gt;&gt;&gt;&gt;&gt;&gt;&gt;&gt;&gt;&gt;&gt;</v>
      </c>
    </row>
    <row r="459" spans="1:3" ht="48.75" customHeight="1">
      <c r="A459" s="267">
        <f t="shared" ca="1" si="21"/>
        <v>41183</v>
      </c>
      <c r="B459" s="288">
        <f ca="1">VLOOKUP(Ledgergraph!A451,Master!$C$1:$U$101,MATCH(A459,Master!$C$1:$U$1,0),FALSE)</f>
        <v>12</v>
      </c>
      <c r="C459" s="295" t="str">
        <f ca="1">IFERROR(IF(ROUND(B459/MAX(MAX(B453:B464),ABS(MIN(B453:B464)))*50,0)&gt;0,REPT("&gt;",ROUND(B459/MAX(MAX(B453:B464),ABS(MIN(B453:B464)))*50,0)),REPT("&lt;",ABS(ROUND(B459/MAX(MAX(B453:B464),ABS(MIN(B453:B464)))*50,0)))),"")</f>
        <v>&gt;&gt;&gt;&gt;&gt;&gt;&gt;&gt;&gt;&gt;&gt;&gt;&gt;&gt;&gt;</v>
      </c>
    </row>
    <row r="460" spans="1:3" ht="48.75" customHeight="1">
      <c r="A460" s="267">
        <f t="shared" ca="1" si="21"/>
        <v>41214</v>
      </c>
      <c r="B460" s="288">
        <f ca="1">VLOOKUP(Ledgergraph!A451,Master!$C$1:$U$101,MATCH(A460,Master!$C$1:$U$1,0),FALSE)</f>
        <v>12</v>
      </c>
      <c r="C460" s="295" t="str">
        <f ca="1">IFERROR(IF(ROUND(B460/MAX(MAX(B453:B464),ABS(MIN(B453:B464)))*50,0)&gt;0,REPT("&gt;",ROUND(B460/MAX(MAX(B453:B464),ABS(MIN(B453:B464)))*50,0)),REPT("&lt;",ABS(ROUND(B460/MAX(MAX(B453:B464),ABS(MIN(B453:B464)))*50,0)))),"")</f>
        <v>&gt;&gt;&gt;&gt;&gt;&gt;&gt;&gt;&gt;&gt;&gt;&gt;&gt;&gt;&gt;</v>
      </c>
    </row>
    <row r="461" spans="1:3" ht="48.75" customHeight="1">
      <c r="A461" s="267">
        <f t="shared" ca="1" si="21"/>
        <v>41244</v>
      </c>
      <c r="B461" s="288">
        <f ca="1">VLOOKUP(Ledgergraph!A451,Master!$C$1:$U$101,MATCH(A461,Master!$C$1:$U$1,0),FALSE)</f>
        <v>22</v>
      </c>
      <c r="C461" s="295" t="str">
        <f ca="1">IFERROR(IF(ROUND(B461/MAX(MAX(B453:B464),ABS(MIN(B453:B464)))*50,0)&gt;0,REPT("&gt;",ROUND(B461/MAX(MAX(B453:B464),ABS(MIN(B453:B464)))*50,0)),REPT("&lt;",ABS(ROUND(B461/MAX(MAX(B453:B464),ABS(MIN(B453:B464)))*50,0)))),"")</f>
        <v>&gt;&gt;&gt;&gt;&gt;&gt;&gt;&gt;&gt;&gt;&gt;&gt;&gt;&gt;&gt;&gt;&gt;&gt;&gt;&gt;&gt;&gt;&gt;&gt;&gt;&gt;&gt;</v>
      </c>
    </row>
    <row r="462" spans="1:3" ht="48.75" customHeight="1">
      <c r="A462" s="267">
        <f t="shared" ca="1" si="21"/>
        <v>41275</v>
      </c>
      <c r="B462" s="288">
        <f ca="1">VLOOKUP(Ledgergraph!A451,Master!$C$1:$U$101,MATCH(A462,Master!$C$1:$U$1,0),FALSE)</f>
        <v>0</v>
      </c>
      <c r="C462" s="295" t="str">
        <f ca="1">IFERROR(IF(ROUND(B462/MAX(MAX(B453:B464),ABS(MIN(B453:B464)))*50,0)&gt;0,REPT("&gt;",ROUND(B462/MAX(MAX(B453:B464),ABS(MIN(B453:B464)))*50,0)),REPT("&lt;",ABS(ROUND(B462/MAX(MAX(B453:B464),ABS(MIN(B453:B464)))*50,0)))),"")</f>
        <v/>
      </c>
    </row>
    <row r="463" spans="1:3" ht="48.75" customHeight="1">
      <c r="A463" s="267">
        <f t="shared" ca="1" si="21"/>
        <v>41306</v>
      </c>
      <c r="B463" s="288">
        <f ca="1">VLOOKUP(Ledgergraph!A451,Master!$C$1:$U$101,MATCH(A463,Master!$C$1:$U$1,0),FALSE)</f>
        <v>0</v>
      </c>
      <c r="C463" s="295" t="str">
        <f ca="1">IFERROR(IF(ROUND(B463/MAX(MAX(B453:B464),ABS(MIN(B453:B464)))*50,0)&gt;0,REPT("&gt;",ROUND(B463/MAX(MAX(B453:B464),ABS(MIN(B453:B464)))*50,0)),REPT("&lt;",ABS(ROUND(B463/MAX(MAX(B453:B464),ABS(MIN(B453:B464)))*50,0)))),"")</f>
        <v/>
      </c>
    </row>
    <row r="464" spans="1:3" ht="48.75" customHeight="1">
      <c r="A464" s="267">
        <f t="shared" ca="1" si="21"/>
        <v>41334</v>
      </c>
      <c r="B464" s="288">
        <f ca="1">VLOOKUP(Ledgergraph!A451,Master!$C$1:$U$101,MATCH(A464,Master!$C$1:$U$1,0),FALSE)</f>
        <v>0</v>
      </c>
      <c r="C464" s="295" t="str">
        <f ca="1">IFERROR(IF(ROUND(B464/MAX(MAX(B453:B464),ABS(MIN(B453:B464)))*50,0)&gt;0,REPT("&gt;",ROUND(B464/MAX(MAX(B453:B464),ABS(MIN(B453:B464)))*50,0)),REPT("&lt;",ABS(ROUND(B464/MAX(MAX(B453:B464),ABS(MIN(B453:B464)))*50,0)))),"")</f>
        <v/>
      </c>
    </row>
    <row r="465" spans="1:3" ht="48.75" customHeight="1">
      <c r="A465" s="81"/>
      <c r="B465" s="81"/>
      <c r="C465" s="294"/>
    </row>
    <row r="466" spans="1:3" ht="48.75" customHeight="1">
      <c r="A466" s="264">
        <f>A451+1</f>
        <v>33</v>
      </c>
      <c r="B466" s="81"/>
      <c r="C466" s="294"/>
    </row>
    <row r="467" spans="1:3" ht="48.75" customHeight="1">
      <c r="A467" s="81" t="str">
        <f>VLOOKUP(Ledgergraph!A466,Master!$C$1:$U$101,3,FALSE)</f>
        <v> Internet </v>
      </c>
      <c r="B467" s="81"/>
      <c r="C467" s="294"/>
    </row>
    <row r="468" spans="1:3" ht="48.75" customHeight="1">
      <c r="A468" s="267">
        <f ca="1">A453</f>
        <v>41000</v>
      </c>
      <c r="B468" s="288">
        <f ca="1">VLOOKUP(Ledgergraph!A466,Master!$C$1:$U$101,MATCH(A468,Master!$C$1:$U$1,0),FALSE)</f>
        <v>2</v>
      </c>
      <c r="C468" s="295" t="str">
        <f ca="1">IFERROR(IF(ROUND(B468/MAX(MAX(B468:B479),ABS(MIN(B468:B479)))*50,0)&gt;0,REPT("&gt;",ROUND(B468/MAX(MAX(B468:B479),ABS(MIN(B468:B479)))*50,0)),REPT("&lt;",ABS(ROUND(B468/MAX(MAX(B468:B479),ABS(MIN(B468:B479)))*50,0)))),"")</f>
        <v>&gt;&gt;&gt;&gt;&gt;&gt;</v>
      </c>
    </row>
    <row r="469" spans="1:3" ht="48.75" customHeight="1">
      <c r="A469" s="267">
        <f t="shared" ref="A469:A494" ca="1" si="22">A454</f>
        <v>41030</v>
      </c>
      <c r="B469" s="288">
        <f ca="1">VLOOKUP(Ledgergraph!A466,Master!$C$1:$U$101,MATCH(A469,Master!$C$1:$U$1,0),FALSE)</f>
        <v>11</v>
      </c>
      <c r="C469" s="295" t="str">
        <f ca="1">IFERROR(IF(ROUND(B469/MAX(MAX(B468:B479),ABS(MIN(B468:B479)))*50,0)&gt;0,REPT("&gt;",ROUND(B469/MAX(MAX(B468:B479),ABS(MIN(B468:B479)))*50,0)),REPT("&lt;",ABS(ROUND(B469/MAX(MAX(B468:B479),ABS(MIN(B468:B479)))*50,0)))),"")</f>
        <v>&gt;&gt;&gt;&gt;&gt;&gt;&gt;&gt;&gt;&gt;&gt;&gt;&gt;&gt;&gt;&gt;&gt;&gt;&gt;&gt;&gt;&gt;&gt;&gt;&gt;&gt;&gt;&gt;&gt;&gt;&gt;&gt;&gt;&gt;</v>
      </c>
    </row>
    <row r="470" spans="1:3" ht="48.75" customHeight="1">
      <c r="A470" s="267">
        <f t="shared" ca="1" si="22"/>
        <v>41061</v>
      </c>
      <c r="B470" s="288">
        <f ca="1">VLOOKUP(Ledgergraph!A466,Master!$C$1:$U$101,MATCH(A470,Master!$C$1:$U$1,0),FALSE)</f>
        <v>2</v>
      </c>
      <c r="C470" s="295" t="str">
        <f ca="1">IFERROR(IF(ROUND(B470/MAX(MAX(B468:B479),ABS(MIN(B468:B479)))*50,0)&gt;0,REPT("&gt;",ROUND(B470/MAX(MAX(B468:B479),ABS(MIN(B468:B479)))*50,0)),REPT("&lt;",ABS(ROUND(B470/MAX(MAX(B468:B479),ABS(MIN(B468:B479)))*50,0)))),"")</f>
        <v>&gt;&gt;&gt;&gt;&gt;&gt;</v>
      </c>
    </row>
    <row r="471" spans="1:3" ht="48.75" customHeight="1">
      <c r="A471" s="267">
        <f t="shared" ca="1" si="22"/>
        <v>41091</v>
      </c>
      <c r="B471" s="288">
        <f ca="1">VLOOKUP(Ledgergraph!A466,Master!$C$1:$U$101,MATCH(A471,Master!$C$1:$U$1,0),FALSE)</f>
        <v>2</v>
      </c>
      <c r="C471" s="295" t="str">
        <f ca="1">IFERROR(IF(ROUND(B471/MAX(MAX(B468:B479),ABS(MIN(B468:B479)))*50,0)&gt;0,REPT("&gt;",ROUND(B471/MAX(MAX(B468:B479),ABS(MIN(B468:B479)))*50,0)),REPT("&lt;",ABS(ROUND(B471/MAX(MAX(B468:B479),ABS(MIN(B468:B479)))*50,0)))),"")</f>
        <v>&gt;&gt;&gt;&gt;&gt;&gt;</v>
      </c>
    </row>
    <row r="472" spans="1:3" ht="48.75" customHeight="1">
      <c r="A472" s="267">
        <f t="shared" ca="1" si="22"/>
        <v>41122</v>
      </c>
      <c r="B472" s="288">
        <f ca="1">VLOOKUP(Ledgergraph!A466,Master!$C$1:$U$101,MATCH(A472,Master!$C$1:$U$1,0),FALSE)</f>
        <v>16</v>
      </c>
      <c r="C472" s="295" t="str">
        <f ca="1">IFERROR(IF(ROUND(B472/MAX(MAX(B468:B479),ABS(MIN(B468:B479)))*50,0)&gt;0,REPT("&gt;",ROUND(B472/MAX(MAX(B468:B479),ABS(MIN(B468:B479)))*50,0)),REPT("&lt;",ABS(ROUND(B472/MAX(MAX(B468:B479),ABS(MIN(B468:B479)))*50,0)))),"")</f>
        <v>&gt;&gt;&gt;&gt;&gt;&gt;&gt;&gt;&gt;&gt;&gt;&gt;&gt;&gt;&gt;&gt;&gt;&gt;&gt;&gt;&gt;&gt;&gt;&gt;&gt;&gt;&gt;&gt;&gt;&gt;&gt;&gt;&gt;&gt;&gt;&gt;&gt;&gt;&gt;&gt;&gt;&gt;&gt;&gt;&gt;&gt;&gt;&gt;&gt;&gt;</v>
      </c>
    </row>
    <row r="473" spans="1:3" ht="48.75" customHeight="1">
      <c r="A473" s="267">
        <f t="shared" ca="1" si="22"/>
        <v>41153</v>
      </c>
      <c r="B473" s="288">
        <f ca="1">VLOOKUP(Ledgergraph!A466,Master!$C$1:$U$101,MATCH(A473,Master!$C$1:$U$1,0),FALSE)</f>
        <v>0</v>
      </c>
      <c r="C473" s="295" t="str">
        <f ca="1">IFERROR(IF(ROUND(B473/MAX(MAX(B468:B479),ABS(MIN(B468:B479)))*50,0)&gt;0,REPT("&gt;",ROUND(B473/MAX(MAX(B468:B479),ABS(MIN(B468:B479)))*50,0)),REPT("&lt;",ABS(ROUND(B473/MAX(MAX(B468:B479),ABS(MIN(B468:B479)))*50,0)))),"")</f>
        <v/>
      </c>
    </row>
    <row r="474" spans="1:3" ht="48.75" customHeight="1">
      <c r="A474" s="267">
        <f t="shared" ca="1" si="22"/>
        <v>41183</v>
      </c>
      <c r="B474" s="288">
        <f ca="1">VLOOKUP(Ledgergraph!A466,Master!$C$1:$U$101,MATCH(A474,Master!$C$1:$U$1,0),FALSE)</f>
        <v>0</v>
      </c>
      <c r="C474" s="295" t="str">
        <f ca="1">IFERROR(IF(ROUND(B474/MAX(MAX(B468:B479),ABS(MIN(B468:B479)))*50,0)&gt;0,REPT("&gt;",ROUND(B474/MAX(MAX(B468:B479),ABS(MIN(B468:B479)))*50,0)),REPT("&lt;",ABS(ROUND(B474/MAX(MAX(B468:B479),ABS(MIN(B468:B479)))*50,0)))),"")</f>
        <v/>
      </c>
    </row>
    <row r="475" spans="1:3" ht="48.75" customHeight="1">
      <c r="A475" s="267">
        <f t="shared" ca="1" si="22"/>
        <v>41214</v>
      </c>
      <c r="B475" s="288">
        <f ca="1">VLOOKUP(Ledgergraph!A466,Master!$C$1:$U$101,MATCH(A475,Master!$C$1:$U$1,0),FALSE)</f>
        <v>0</v>
      </c>
      <c r="C475" s="295" t="str">
        <f ca="1">IFERROR(IF(ROUND(B475/MAX(MAX(B468:B479),ABS(MIN(B468:B479)))*50,0)&gt;0,REPT("&gt;",ROUND(B475/MAX(MAX(B468:B479),ABS(MIN(B468:B479)))*50,0)),REPT("&lt;",ABS(ROUND(B475/MAX(MAX(B468:B479),ABS(MIN(B468:B479)))*50,0)))),"")</f>
        <v/>
      </c>
    </row>
    <row r="476" spans="1:3" ht="48.75" customHeight="1">
      <c r="A476" s="267">
        <f t="shared" ca="1" si="22"/>
        <v>41244</v>
      </c>
      <c r="B476" s="288">
        <f ca="1">VLOOKUP(Ledgergraph!A466,Master!$C$1:$U$101,MATCH(A476,Master!$C$1:$U$1,0),FALSE)</f>
        <v>0</v>
      </c>
      <c r="C476" s="295" t="str">
        <f ca="1">IFERROR(IF(ROUND(B476/MAX(MAX(B468:B479),ABS(MIN(B468:B479)))*50,0)&gt;0,REPT("&gt;",ROUND(B476/MAX(MAX(B468:B479),ABS(MIN(B468:B479)))*50,0)),REPT("&lt;",ABS(ROUND(B476/MAX(MAX(B468:B479),ABS(MIN(B468:B479)))*50,0)))),"")</f>
        <v/>
      </c>
    </row>
    <row r="477" spans="1:3" ht="48.75" customHeight="1">
      <c r="A477" s="267">
        <f t="shared" ca="1" si="22"/>
        <v>41275</v>
      </c>
      <c r="B477" s="288">
        <f ca="1">VLOOKUP(Ledgergraph!A466,Master!$C$1:$U$101,MATCH(A477,Master!$C$1:$U$1,0),FALSE)</f>
        <v>0</v>
      </c>
      <c r="C477" s="295" t="str">
        <f ca="1">IFERROR(IF(ROUND(B477/MAX(MAX(B468:B479),ABS(MIN(B468:B479)))*50,0)&gt;0,REPT("&gt;",ROUND(B477/MAX(MAX(B468:B479),ABS(MIN(B468:B479)))*50,0)),REPT("&lt;",ABS(ROUND(B477/MAX(MAX(B468:B479),ABS(MIN(B468:B479)))*50,0)))),"")</f>
        <v/>
      </c>
    </row>
    <row r="478" spans="1:3" ht="48.75" customHeight="1">
      <c r="A478" s="267">
        <f t="shared" ca="1" si="22"/>
        <v>41306</v>
      </c>
      <c r="B478" s="288">
        <f ca="1">VLOOKUP(Ledgergraph!A466,Master!$C$1:$U$101,MATCH(A478,Master!$C$1:$U$1,0),FALSE)</f>
        <v>0</v>
      </c>
      <c r="C478" s="295" t="str">
        <f ca="1">IFERROR(IF(ROUND(B478/MAX(MAX(B468:B479),ABS(MIN(B468:B479)))*50,0)&gt;0,REPT("&gt;",ROUND(B478/MAX(MAX(B468:B479),ABS(MIN(B468:B479)))*50,0)),REPT("&lt;",ABS(ROUND(B478/MAX(MAX(B468:B479),ABS(MIN(B468:B479)))*50,0)))),"")</f>
        <v/>
      </c>
    </row>
    <row r="479" spans="1:3" ht="48.75" customHeight="1">
      <c r="A479" s="267">
        <f t="shared" ca="1" si="22"/>
        <v>41334</v>
      </c>
      <c r="B479" s="288">
        <f ca="1">VLOOKUP(Ledgergraph!A466,Master!$C$1:$U$101,MATCH(A479,Master!$C$1:$U$1,0),FALSE)</f>
        <v>0</v>
      </c>
      <c r="C479" s="295" t="str">
        <f ca="1">IFERROR(IF(ROUND(B479/MAX(MAX(B468:B479),ABS(MIN(B468:B479)))*50,0)&gt;0,REPT("&gt;",ROUND(B479/MAX(MAX(B468:B479),ABS(MIN(B468:B479)))*50,0)),REPT("&lt;",ABS(ROUND(B479/MAX(MAX(B468:B479),ABS(MIN(B468:B479)))*50,0)))),"")</f>
        <v/>
      </c>
    </row>
    <row r="480" spans="1:3" ht="48.75" customHeight="1">
      <c r="A480" s="262"/>
      <c r="B480" s="81"/>
      <c r="C480" s="294"/>
    </row>
    <row r="481" spans="1:3" ht="48.75" customHeight="1">
      <c r="A481" s="264">
        <f>A466+1</f>
        <v>34</v>
      </c>
      <c r="B481" s="81"/>
      <c r="C481" s="294"/>
    </row>
    <row r="482" spans="1:3" ht="48.75" customHeight="1">
      <c r="A482" s="81" t="str">
        <f>VLOOKUP(Ledgergraph!A481,Master!$C$1:$U$101,3,FALSE)</f>
        <v> Janitorial Supplies </v>
      </c>
      <c r="B482" s="81"/>
      <c r="C482" s="294"/>
    </row>
    <row r="483" spans="1:3" ht="48.75" customHeight="1">
      <c r="A483" s="267">
        <f ca="1">A468</f>
        <v>41000</v>
      </c>
      <c r="B483" s="288">
        <f ca="1">VLOOKUP(Ledgergraph!A481,Master!$C$1:$U$101,MATCH(A483,Master!$C$1:$U$1,0),FALSE)</f>
        <v>0</v>
      </c>
      <c r="C483" s="295" t="str">
        <f ca="1">IFERROR(IF(ROUND(B483/MAX(MAX(B483:B494),ABS(MIN(B483:B494)))*50,0)&gt;0,REPT("&gt;",ROUND(B483/MAX(MAX(B483:B494),ABS(MIN(B483:B494)))*50,0)),REPT("&lt;",ABS(ROUND(B483/MAX(MAX(B483:B494),ABS(MIN(B483:B494)))*50,0)))),"")</f>
        <v/>
      </c>
    </row>
    <row r="484" spans="1:3" ht="48.75" customHeight="1">
      <c r="A484" s="267">
        <f t="shared" ca="1" si="22"/>
        <v>41030</v>
      </c>
      <c r="B484" s="288">
        <f ca="1">VLOOKUP(Ledgergraph!A481,Master!$C$1:$U$101,MATCH(A484,Master!$C$1:$U$1,0),FALSE)</f>
        <v>0</v>
      </c>
      <c r="C484" s="295" t="str">
        <f ca="1">IFERROR(IF(ROUND(B484/MAX(MAX(B483:B494),ABS(MIN(B483:B494)))*50,0)&gt;0,REPT("&gt;",ROUND(B484/MAX(MAX(B483:B494),ABS(MIN(B483:B494)))*50,0)),REPT("&lt;",ABS(ROUND(B484/MAX(MAX(B483:B494),ABS(MIN(B483:B494)))*50,0)))),"")</f>
        <v/>
      </c>
    </row>
    <row r="485" spans="1:3" ht="48.75" customHeight="1">
      <c r="A485" s="267">
        <f t="shared" ca="1" si="22"/>
        <v>41061</v>
      </c>
      <c r="B485" s="288">
        <f ca="1">VLOOKUP(Ledgergraph!A481,Master!$C$1:$U$101,MATCH(A485,Master!$C$1:$U$1,0),FALSE)</f>
        <v>0</v>
      </c>
      <c r="C485" s="295" t="str">
        <f ca="1">IFERROR(IF(ROUND(B485/MAX(MAX(B483:B494),ABS(MIN(B483:B494)))*50,0)&gt;0,REPT("&gt;",ROUND(B485/MAX(MAX(B483:B494),ABS(MIN(B483:B494)))*50,0)),REPT("&lt;",ABS(ROUND(B485/MAX(MAX(B483:B494),ABS(MIN(B483:B494)))*50,0)))),"")</f>
        <v/>
      </c>
    </row>
    <row r="486" spans="1:3" ht="48.75" customHeight="1">
      <c r="A486" s="267">
        <f t="shared" ca="1" si="22"/>
        <v>41091</v>
      </c>
      <c r="B486" s="288">
        <f ca="1">VLOOKUP(Ledgergraph!A481,Master!$C$1:$U$101,MATCH(A486,Master!$C$1:$U$1,0),FALSE)</f>
        <v>9</v>
      </c>
      <c r="C486" s="295" t="str">
        <f ca="1">IFERROR(IF(ROUND(B486/MAX(MAX(B483:B494),ABS(MIN(B483:B494)))*50,0)&gt;0,REPT("&gt;",ROUND(B486/MAX(MAX(B483:B494),ABS(MIN(B483:B494)))*50,0)),REPT("&lt;",ABS(ROUND(B486/MAX(MAX(B483:B494),ABS(MIN(B483:B494)))*50,0)))),"")</f>
        <v>&gt;&gt;&gt;&gt;&gt;&gt;&gt;&gt;&gt;&gt;&gt;&gt;&gt;&gt;&gt;&gt;&gt;&gt;&gt;&gt;&gt;&gt;&gt;&gt;&gt;&gt;&gt;&gt;&gt;&gt;&gt;&gt;&gt;&gt;&gt;&gt;&gt;&gt;&gt;&gt;&gt;&gt;&gt;&gt;&gt;&gt;&gt;&gt;&gt;&gt;</v>
      </c>
    </row>
    <row r="487" spans="1:3" ht="48.75" customHeight="1">
      <c r="A487" s="267">
        <f t="shared" ca="1" si="22"/>
        <v>41122</v>
      </c>
      <c r="B487" s="288">
        <f ca="1">VLOOKUP(Ledgergraph!A481,Master!$C$1:$U$101,MATCH(A487,Master!$C$1:$U$1,0),FALSE)</f>
        <v>0</v>
      </c>
      <c r="C487" s="295" t="str">
        <f ca="1">IFERROR(IF(ROUND(B487/MAX(MAX(B483:B494),ABS(MIN(B483:B494)))*50,0)&gt;0,REPT("&gt;",ROUND(B487/MAX(MAX(B483:B494),ABS(MIN(B483:B494)))*50,0)),REPT("&lt;",ABS(ROUND(B487/MAX(MAX(B483:B494),ABS(MIN(B483:B494)))*50,0)))),"")</f>
        <v/>
      </c>
    </row>
    <row r="488" spans="1:3" ht="48.75" customHeight="1">
      <c r="A488" s="267">
        <f t="shared" ca="1" si="22"/>
        <v>41153</v>
      </c>
      <c r="B488" s="288">
        <f ca="1">VLOOKUP(Ledgergraph!A481,Master!$C$1:$U$101,MATCH(A488,Master!$C$1:$U$1,0),FALSE)</f>
        <v>0</v>
      </c>
      <c r="C488" s="295" t="str">
        <f ca="1">IFERROR(IF(ROUND(B488/MAX(MAX(B483:B494),ABS(MIN(B483:B494)))*50,0)&gt;0,REPT("&gt;",ROUND(B488/MAX(MAX(B483:B494),ABS(MIN(B483:B494)))*50,0)),REPT("&lt;",ABS(ROUND(B488/MAX(MAX(B483:B494),ABS(MIN(B483:B494)))*50,0)))),"")</f>
        <v/>
      </c>
    </row>
    <row r="489" spans="1:3" ht="48.75" customHeight="1">
      <c r="A489" s="267">
        <f t="shared" ca="1" si="22"/>
        <v>41183</v>
      </c>
      <c r="B489" s="288">
        <f ca="1">VLOOKUP(Ledgergraph!A481,Master!$C$1:$U$101,MATCH(A489,Master!$C$1:$U$1,0),FALSE)</f>
        <v>0</v>
      </c>
      <c r="C489" s="295" t="str">
        <f ca="1">IFERROR(IF(ROUND(B489/MAX(MAX(B483:B494),ABS(MIN(B483:B494)))*50,0)&gt;0,REPT("&gt;",ROUND(B489/MAX(MAX(B483:B494),ABS(MIN(B483:B494)))*50,0)),REPT("&lt;",ABS(ROUND(B489/MAX(MAX(B483:B494),ABS(MIN(B483:B494)))*50,0)))),"")</f>
        <v/>
      </c>
    </row>
    <row r="490" spans="1:3" ht="48.75" customHeight="1">
      <c r="A490" s="267">
        <f t="shared" ca="1" si="22"/>
        <v>41214</v>
      </c>
      <c r="B490" s="288">
        <f ca="1">VLOOKUP(Ledgergraph!A481,Master!$C$1:$U$101,MATCH(A490,Master!$C$1:$U$1,0),FALSE)</f>
        <v>0</v>
      </c>
      <c r="C490" s="295" t="str">
        <f ca="1">IFERROR(IF(ROUND(B490/MAX(MAX(B483:B494),ABS(MIN(B483:B494)))*50,0)&gt;0,REPT("&gt;",ROUND(B490/MAX(MAX(B483:B494),ABS(MIN(B483:B494)))*50,0)),REPT("&lt;",ABS(ROUND(B490/MAX(MAX(B483:B494),ABS(MIN(B483:B494)))*50,0)))),"")</f>
        <v/>
      </c>
    </row>
    <row r="491" spans="1:3" ht="48.75" customHeight="1">
      <c r="A491" s="267">
        <f t="shared" ca="1" si="22"/>
        <v>41244</v>
      </c>
      <c r="B491" s="288">
        <f ca="1">VLOOKUP(Ledgergraph!A481,Master!$C$1:$U$101,MATCH(A491,Master!$C$1:$U$1,0),FALSE)</f>
        <v>0</v>
      </c>
      <c r="C491" s="295" t="str">
        <f ca="1">IFERROR(IF(ROUND(B491/MAX(MAX(B483:B494),ABS(MIN(B483:B494)))*50,0)&gt;0,REPT("&gt;",ROUND(B491/MAX(MAX(B483:B494),ABS(MIN(B483:B494)))*50,0)),REPT("&lt;",ABS(ROUND(B491/MAX(MAX(B483:B494),ABS(MIN(B483:B494)))*50,0)))),"")</f>
        <v/>
      </c>
    </row>
    <row r="492" spans="1:3" ht="48.75" customHeight="1">
      <c r="A492" s="267">
        <f t="shared" ca="1" si="22"/>
        <v>41275</v>
      </c>
      <c r="B492" s="288">
        <f ca="1">VLOOKUP(Ledgergraph!A481,Master!$C$1:$U$101,MATCH(A492,Master!$C$1:$U$1,0),FALSE)</f>
        <v>0</v>
      </c>
      <c r="C492" s="295" t="str">
        <f ca="1">IFERROR(IF(ROUND(B492/MAX(MAX(B483:B494),ABS(MIN(B483:B494)))*50,0)&gt;0,REPT("&gt;",ROUND(B492/MAX(MAX(B483:B494),ABS(MIN(B483:B494)))*50,0)),REPT("&lt;",ABS(ROUND(B492/MAX(MAX(B483:B494),ABS(MIN(B483:B494)))*50,0)))),"")</f>
        <v/>
      </c>
    </row>
    <row r="493" spans="1:3" ht="48.75" customHeight="1">
      <c r="A493" s="267">
        <f t="shared" ca="1" si="22"/>
        <v>41306</v>
      </c>
      <c r="B493" s="288">
        <f ca="1">VLOOKUP(Ledgergraph!A481,Master!$C$1:$U$101,MATCH(A493,Master!$C$1:$U$1,0),FALSE)</f>
        <v>0</v>
      </c>
      <c r="C493" s="295" t="str">
        <f ca="1">IFERROR(IF(ROUND(B493/MAX(MAX(B483:B494),ABS(MIN(B483:B494)))*50,0)&gt;0,REPT("&gt;",ROUND(B493/MAX(MAX(B483:B494),ABS(MIN(B483:B494)))*50,0)),REPT("&lt;",ABS(ROUND(B493/MAX(MAX(B483:B494),ABS(MIN(B483:B494)))*50,0)))),"")</f>
        <v/>
      </c>
    </row>
    <row r="494" spans="1:3" ht="48.75" customHeight="1">
      <c r="A494" s="267">
        <f t="shared" ca="1" si="22"/>
        <v>41334</v>
      </c>
      <c r="B494" s="288">
        <f ca="1">VLOOKUP(Ledgergraph!A481,Master!$C$1:$U$101,MATCH(A494,Master!$C$1:$U$1,0),FALSE)</f>
        <v>0</v>
      </c>
      <c r="C494" s="295" t="str">
        <f ca="1">IFERROR(IF(ROUND(B494/MAX(MAX(B483:B494),ABS(MIN(B483:B494)))*50,0)&gt;0,REPT("&gt;",ROUND(B494/MAX(MAX(B483:B494),ABS(MIN(B483:B494)))*50,0)),REPT("&lt;",ABS(ROUND(B494/MAX(MAX(B483:B494),ABS(MIN(B483:B494)))*50,0)))),"")</f>
        <v/>
      </c>
    </row>
    <row r="495" spans="1:3" ht="48.75" customHeight="1">
      <c r="A495" s="81"/>
      <c r="B495" s="81"/>
      <c r="C495" s="294"/>
    </row>
    <row r="496" spans="1:3" ht="48.75" customHeight="1">
      <c r="A496" s="264">
        <f>A481+1</f>
        <v>35</v>
      </c>
      <c r="B496" s="81"/>
      <c r="C496" s="294"/>
    </row>
    <row r="497" spans="1:3" ht="48.75" customHeight="1">
      <c r="A497" s="81" t="str">
        <f>VLOOKUP(Ledgergraph!A496,Master!$C$1:$U$101,3,FALSE)</f>
        <v> Rent or Lease </v>
      </c>
      <c r="B497" s="81"/>
      <c r="C497" s="294"/>
    </row>
    <row r="498" spans="1:3" ht="48.75" customHeight="1">
      <c r="A498" s="267">
        <f ca="1">A483</f>
        <v>41000</v>
      </c>
      <c r="B498" s="288">
        <f ca="1">VLOOKUP(Ledgergraph!A496,Master!$C$1:$U$101,MATCH(A498,Master!$C$1:$U$1,0),FALSE)</f>
        <v>0</v>
      </c>
      <c r="C498" s="295" t="str">
        <f ca="1">IFERROR(IF(ROUND(B498/MAX(MAX(B498:B509),ABS(MIN(B498:B509)))*50,0)&gt;0,REPT("&gt;",ROUND(B498/MAX(MAX(B498:B509),ABS(MIN(B498:B509)))*50,0)),REPT("&lt;",ABS(ROUND(B498/MAX(MAX(B498:B509),ABS(MIN(B498:B509)))*50,0)))),"")</f>
        <v/>
      </c>
    </row>
    <row r="499" spans="1:3" ht="48.75" customHeight="1">
      <c r="A499" s="267">
        <f t="shared" ref="A499:A509" ca="1" si="23">A484</f>
        <v>41030</v>
      </c>
      <c r="B499" s="288">
        <f ca="1">VLOOKUP(Ledgergraph!A496,Master!$C$1:$U$101,MATCH(A499,Master!$C$1:$U$1,0),FALSE)</f>
        <v>5</v>
      </c>
      <c r="C499" s="295" t="str">
        <f ca="1">IFERROR(IF(ROUND(B499/MAX(MAX(B498:B509),ABS(MIN(B498:B509)))*50,0)&gt;0,REPT("&gt;",ROUND(B499/MAX(MAX(B498:B509),ABS(MIN(B498:B509)))*50,0)),REPT("&lt;",ABS(ROUND(B499/MAX(MAX(B498:B509),ABS(MIN(B498:B509)))*50,0)))),"")</f>
        <v>&gt;&gt;&gt;&gt;&gt;&gt;&gt;&gt;&gt;&gt;&gt;&gt;&gt;</v>
      </c>
    </row>
    <row r="500" spans="1:3" ht="48.75" customHeight="1">
      <c r="A500" s="267">
        <f t="shared" ca="1" si="23"/>
        <v>41061</v>
      </c>
      <c r="B500" s="288">
        <f ca="1">VLOOKUP(Ledgergraph!A496,Master!$C$1:$U$101,MATCH(A500,Master!$C$1:$U$1,0),FALSE)</f>
        <v>7</v>
      </c>
      <c r="C500" s="295" t="str">
        <f ca="1">IFERROR(IF(ROUND(B500/MAX(MAX(B498:B509),ABS(MIN(B498:B509)))*50,0)&gt;0,REPT("&gt;",ROUND(B500/MAX(MAX(B498:B509),ABS(MIN(B498:B509)))*50,0)),REPT("&lt;",ABS(ROUND(B500/MAX(MAX(B498:B509),ABS(MIN(B498:B509)))*50,0)))),"")</f>
        <v>&gt;&gt;&gt;&gt;&gt;&gt;&gt;&gt;&gt;&gt;&gt;&gt;&gt;&gt;&gt;&gt;&gt;&gt;</v>
      </c>
    </row>
    <row r="501" spans="1:3" ht="48.75" customHeight="1">
      <c r="A501" s="267">
        <f t="shared" ca="1" si="23"/>
        <v>41091</v>
      </c>
      <c r="B501" s="288">
        <f ca="1">VLOOKUP(Ledgergraph!A496,Master!$C$1:$U$101,MATCH(A501,Master!$C$1:$U$1,0),FALSE)</f>
        <v>3</v>
      </c>
      <c r="C501" s="295" t="str">
        <f ca="1">IFERROR(IF(ROUND(B501/MAX(MAX(B498:B509),ABS(MIN(B498:B509)))*50,0)&gt;0,REPT("&gt;",ROUND(B501/MAX(MAX(B498:B509),ABS(MIN(B498:B509)))*50,0)),REPT("&lt;",ABS(ROUND(B501/MAX(MAX(B498:B509),ABS(MIN(B498:B509)))*50,0)))),"")</f>
        <v>&gt;&gt;&gt;&gt;&gt;&gt;&gt;&gt;</v>
      </c>
    </row>
    <row r="502" spans="1:3" ht="48.75" customHeight="1">
      <c r="A502" s="267">
        <f t="shared" ca="1" si="23"/>
        <v>41122</v>
      </c>
      <c r="B502" s="288">
        <f ca="1">VLOOKUP(Ledgergraph!A496,Master!$C$1:$U$101,MATCH(A502,Master!$C$1:$U$1,0),FALSE)</f>
        <v>8</v>
      </c>
      <c r="C502" s="295" t="str">
        <f ca="1">IFERROR(IF(ROUND(B502/MAX(MAX(B498:B509),ABS(MIN(B498:B509)))*50,0)&gt;0,REPT("&gt;",ROUND(B502/MAX(MAX(B498:B509),ABS(MIN(B498:B509)))*50,0)),REPT("&lt;",ABS(ROUND(B502/MAX(MAX(B498:B509),ABS(MIN(B498:B509)))*50,0)))),"")</f>
        <v>&gt;&gt;&gt;&gt;&gt;&gt;&gt;&gt;&gt;&gt;&gt;&gt;&gt;&gt;&gt;&gt;&gt;&gt;&gt;&gt;&gt;</v>
      </c>
    </row>
    <row r="503" spans="1:3" ht="48.75" customHeight="1">
      <c r="A503" s="267">
        <f t="shared" ca="1" si="23"/>
        <v>41153</v>
      </c>
      <c r="B503" s="288">
        <f ca="1">VLOOKUP(Ledgergraph!A496,Master!$C$1:$U$101,MATCH(A503,Master!$C$1:$U$1,0),FALSE)</f>
        <v>3</v>
      </c>
      <c r="C503" s="295" t="str">
        <f ca="1">IFERROR(IF(ROUND(B503/MAX(MAX(B498:B509),ABS(MIN(B498:B509)))*50,0)&gt;0,REPT("&gt;",ROUND(B503/MAX(MAX(B498:B509),ABS(MIN(B498:B509)))*50,0)),REPT("&lt;",ABS(ROUND(B503/MAX(MAX(B498:B509),ABS(MIN(B498:B509)))*50,0)))),"")</f>
        <v>&gt;&gt;&gt;&gt;&gt;&gt;&gt;&gt;</v>
      </c>
    </row>
    <row r="504" spans="1:3" ht="48.75" customHeight="1">
      <c r="A504" s="267">
        <f t="shared" ca="1" si="23"/>
        <v>41183</v>
      </c>
      <c r="B504" s="288">
        <f ca="1">VLOOKUP(Ledgergraph!A496,Master!$C$1:$U$101,MATCH(A504,Master!$C$1:$U$1,0),FALSE)</f>
        <v>19</v>
      </c>
      <c r="C504" s="295" t="str">
        <f ca="1">IFERROR(IF(ROUND(B504/MAX(MAX(B498:B509),ABS(MIN(B498:B509)))*50,0)&gt;0,REPT("&gt;",ROUND(B504/MAX(MAX(B498:B509),ABS(MIN(B498:B509)))*50,0)),REPT("&lt;",ABS(ROUND(B504/MAX(MAX(B498:B509),ABS(MIN(B498:B509)))*50,0)))),"")</f>
        <v>&gt;&gt;&gt;&gt;&gt;&gt;&gt;&gt;&gt;&gt;&gt;&gt;&gt;&gt;&gt;&gt;&gt;&gt;&gt;&gt;&gt;&gt;&gt;&gt;&gt;&gt;&gt;&gt;&gt;&gt;&gt;&gt;&gt;&gt;&gt;&gt;&gt;&gt;&gt;&gt;&gt;&gt;&gt;&gt;&gt;&gt;&gt;&gt;&gt;&gt;</v>
      </c>
    </row>
    <row r="505" spans="1:3" ht="48.75" customHeight="1">
      <c r="A505" s="267">
        <f t="shared" ca="1" si="23"/>
        <v>41214</v>
      </c>
      <c r="B505" s="288">
        <f ca="1">VLOOKUP(Ledgergraph!A496,Master!$C$1:$U$101,MATCH(A505,Master!$C$1:$U$1,0),FALSE)</f>
        <v>0</v>
      </c>
      <c r="C505" s="295" t="str">
        <f ca="1">IFERROR(IF(ROUND(B505/MAX(MAX(B498:B509),ABS(MIN(B498:B509)))*50,0)&gt;0,REPT("&gt;",ROUND(B505/MAX(MAX(B498:B509),ABS(MIN(B498:B509)))*50,0)),REPT("&lt;",ABS(ROUND(B505/MAX(MAX(B498:B509),ABS(MIN(B498:B509)))*50,0)))),"")</f>
        <v/>
      </c>
    </row>
    <row r="506" spans="1:3" ht="48.75" customHeight="1">
      <c r="A506" s="267">
        <f t="shared" ca="1" si="23"/>
        <v>41244</v>
      </c>
      <c r="B506" s="288">
        <f ca="1">VLOOKUP(Ledgergraph!A496,Master!$C$1:$U$101,MATCH(A506,Master!$C$1:$U$1,0),FALSE)</f>
        <v>8</v>
      </c>
      <c r="C506" s="295" t="str">
        <f ca="1">IFERROR(IF(ROUND(B506/MAX(MAX(B498:B509),ABS(MIN(B498:B509)))*50,0)&gt;0,REPT("&gt;",ROUND(B506/MAX(MAX(B498:B509),ABS(MIN(B498:B509)))*50,0)),REPT("&lt;",ABS(ROUND(B506/MAX(MAX(B498:B509),ABS(MIN(B498:B509)))*50,0)))),"")</f>
        <v>&gt;&gt;&gt;&gt;&gt;&gt;&gt;&gt;&gt;&gt;&gt;&gt;&gt;&gt;&gt;&gt;&gt;&gt;&gt;&gt;&gt;</v>
      </c>
    </row>
    <row r="507" spans="1:3" ht="48.75" customHeight="1">
      <c r="A507" s="267">
        <f t="shared" ca="1" si="23"/>
        <v>41275</v>
      </c>
      <c r="B507" s="288">
        <f ca="1">VLOOKUP(Ledgergraph!A496,Master!$C$1:$U$101,MATCH(A507,Master!$C$1:$U$1,0),FALSE)</f>
        <v>0</v>
      </c>
      <c r="C507" s="295" t="str">
        <f ca="1">IFERROR(IF(ROUND(B507/MAX(MAX(B498:B509),ABS(MIN(B498:B509)))*50,0)&gt;0,REPT("&gt;",ROUND(B507/MAX(MAX(B498:B509),ABS(MIN(B498:B509)))*50,0)),REPT("&lt;",ABS(ROUND(B507/MAX(MAX(B498:B509),ABS(MIN(B498:B509)))*50,0)))),"")</f>
        <v/>
      </c>
    </row>
    <row r="508" spans="1:3" ht="48.75" customHeight="1">
      <c r="A508" s="267">
        <f t="shared" ca="1" si="23"/>
        <v>41306</v>
      </c>
      <c r="B508" s="288">
        <f ca="1">VLOOKUP(Ledgergraph!A496,Master!$C$1:$U$101,MATCH(A508,Master!$C$1:$U$1,0),FALSE)</f>
        <v>0</v>
      </c>
      <c r="C508" s="295" t="str">
        <f ca="1">IFERROR(IF(ROUND(B508/MAX(MAX(B498:B509),ABS(MIN(B498:B509)))*50,0)&gt;0,REPT("&gt;",ROUND(B508/MAX(MAX(B498:B509),ABS(MIN(B498:B509)))*50,0)),REPT("&lt;",ABS(ROUND(B508/MAX(MAX(B498:B509),ABS(MIN(B498:B509)))*50,0)))),"")</f>
        <v/>
      </c>
    </row>
    <row r="509" spans="1:3" ht="48.75" customHeight="1">
      <c r="A509" s="267">
        <f t="shared" ca="1" si="23"/>
        <v>41334</v>
      </c>
      <c r="B509" s="288">
        <f ca="1">VLOOKUP(Ledgergraph!A496,Master!$C$1:$U$101,MATCH(A509,Master!$C$1:$U$1,0),FALSE)</f>
        <v>0</v>
      </c>
      <c r="C509" s="295" t="str">
        <f ca="1">IFERROR(IF(ROUND(B509/MAX(MAX(B498:B509),ABS(MIN(B498:B509)))*50,0)&gt;0,REPT("&gt;",ROUND(B509/MAX(MAX(B498:B509),ABS(MIN(B498:B509)))*50,0)),REPT("&lt;",ABS(ROUND(B509/MAX(MAX(B498:B509),ABS(MIN(B498:B509)))*50,0)))),"")</f>
        <v/>
      </c>
    </row>
    <row r="510" spans="1:3" ht="48.75" customHeight="1">
      <c r="A510" s="81"/>
      <c r="B510" s="81"/>
      <c r="C510" s="294"/>
    </row>
    <row r="511" spans="1:3" ht="48.75" customHeight="1">
      <c r="A511" s="264">
        <f>A496+1</f>
        <v>36</v>
      </c>
      <c r="B511" s="81"/>
      <c r="C511" s="294"/>
    </row>
    <row r="512" spans="1:3" ht="48.75" customHeight="1">
      <c r="A512" s="81" t="str">
        <f>VLOOKUP(Ledgergraph!A511,Master!$C$1:$U$101,3,FALSE)</f>
        <v> Rubbish Removal </v>
      </c>
      <c r="B512" s="81"/>
      <c r="C512" s="294"/>
    </row>
    <row r="513" spans="1:3" ht="48.75" customHeight="1">
      <c r="A513" s="267">
        <f ca="1">A498</f>
        <v>41000</v>
      </c>
      <c r="B513" s="288">
        <f ca="1">VLOOKUP(Ledgergraph!A511,Master!$C$1:$U$101,MATCH(A513,Master!$C$1:$U$1,0),FALSE)</f>
        <v>0</v>
      </c>
      <c r="C513" s="295" t="str">
        <f ca="1">IFERROR(IF(ROUND(B513/MAX(MAX(B513:B524),ABS(MIN(B513:B524)))*50,0)&gt;0,REPT("&gt;",ROUND(B513/MAX(MAX(B513:B524),ABS(MIN(B513:B524)))*50,0)),REPT("&lt;",ABS(ROUND(B513/MAX(MAX(B513:B524),ABS(MIN(B513:B524)))*50,0)))),"")</f>
        <v/>
      </c>
    </row>
    <row r="514" spans="1:3" ht="48.75" customHeight="1">
      <c r="A514" s="267">
        <f t="shared" ref="A514:A524" ca="1" si="24">A499</f>
        <v>41030</v>
      </c>
      <c r="B514" s="288">
        <f ca="1">VLOOKUP(Ledgergraph!A511,Master!$C$1:$U$101,MATCH(A514,Master!$C$1:$U$1,0),FALSE)</f>
        <v>0</v>
      </c>
      <c r="C514" s="295" t="str">
        <f ca="1">IFERROR(IF(ROUND(B514/MAX(MAX(B513:B524),ABS(MIN(B513:B524)))*50,0)&gt;0,REPT("&gt;",ROUND(B514/MAX(MAX(B513:B524),ABS(MIN(B513:B524)))*50,0)),REPT("&lt;",ABS(ROUND(B514/MAX(MAX(B513:B524),ABS(MIN(B513:B524)))*50,0)))),"")</f>
        <v/>
      </c>
    </row>
    <row r="515" spans="1:3" ht="48.75" customHeight="1">
      <c r="A515" s="267">
        <f t="shared" ca="1" si="24"/>
        <v>41061</v>
      </c>
      <c r="B515" s="288">
        <f ca="1">VLOOKUP(Ledgergraph!A511,Master!$C$1:$U$101,MATCH(A515,Master!$C$1:$U$1,0),FALSE)</f>
        <v>0</v>
      </c>
      <c r="C515" s="295" t="str">
        <f ca="1">IFERROR(IF(ROUND(B515/MAX(MAX(B513:B524),ABS(MIN(B513:B524)))*50,0)&gt;0,REPT("&gt;",ROUND(B515/MAX(MAX(B513:B524),ABS(MIN(B513:B524)))*50,0)),REPT("&lt;",ABS(ROUND(B515/MAX(MAX(B513:B524),ABS(MIN(B513:B524)))*50,0)))),"")</f>
        <v/>
      </c>
    </row>
    <row r="516" spans="1:3" ht="48.75" customHeight="1">
      <c r="A516" s="267">
        <f t="shared" ca="1" si="24"/>
        <v>41091</v>
      </c>
      <c r="B516" s="288">
        <f ca="1">VLOOKUP(Ledgergraph!A511,Master!$C$1:$U$101,MATCH(A516,Master!$C$1:$U$1,0),FALSE)</f>
        <v>0</v>
      </c>
      <c r="C516" s="295" t="str">
        <f ca="1">IFERROR(IF(ROUND(B516/MAX(MAX(B513:B524),ABS(MIN(B513:B524)))*50,0)&gt;0,REPT("&gt;",ROUND(B516/MAX(MAX(B513:B524),ABS(MIN(B513:B524)))*50,0)),REPT("&lt;",ABS(ROUND(B516/MAX(MAX(B513:B524),ABS(MIN(B513:B524)))*50,0)))),"")</f>
        <v/>
      </c>
    </row>
    <row r="517" spans="1:3" ht="48.75" customHeight="1">
      <c r="A517" s="267">
        <f t="shared" ca="1" si="24"/>
        <v>41122</v>
      </c>
      <c r="B517" s="288">
        <f ca="1">VLOOKUP(Ledgergraph!A511,Master!$C$1:$U$101,MATCH(A517,Master!$C$1:$U$1,0),FALSE)</f>
        <v>2</v>
      </c>
      <c r="C517" s="295" t="str">
        <f ca="1">IFERROR(IF(ROUND(B517/MAX(MAX(B513:B524),ABS(MIN(B513:B524)))*50,0)&gt;0,REPT("&gt;",ROUND(B517/MAX(MAX(B513:B524),ABS(MIN(B513:B524)))*50,0)),REPT("&lt;",ABS(ROUND(B517/MAX(MAX(B513:B524),ABS(MIN(B513:B524)))*50,0)))),"")</f>
        <v>&gt;&gt;&gt;&gt;&gt;&gt;&gt;&gt;&gt;&gt;&gt;&gt;&gt;&gt;&gt;&gt;&gt;&gt;&gt;&gt;&gt;&gt;&gt;&gt;&gt;&gt;&gt;&gt;&gt;&gt;&gt;&gt;&gt;&gt;&gt;&gt;&gt;&gt;&gt;&gt;&gt;&gt;&gt;&gt;&gt;&gt;&gt;&gt;&gt;&gt;</v>
      </c>
    </row>
    <row r="518" spans="1:3" ht="48.75" customHeight="1">
      <c r="A518" s="267">
        <f t="shared" ca="1" si="24"/>
        <v>41153</v>
      </c>
      <c r="B518" s="288">
        <f ca="1">VLOOKUP(Ledgergraph!A511,Master!$C$1:$U$101,MATCH(A518,Master!$C$1:$U$1,0),FALSE)</f>
        <v>0</v>
      </c>
      <c r="C518" s="295" t="str">
        <f ca="1">IFERROR(IF(ROUND(B518/MAX(MAX(B513:B524),ABS(MIN(B513:B524)))*50,0)&gt;0,REPT("&gt;",ROUND(B518/MAX(MAX(B513:B524),ABS(MIN(B513:B524)))*50,0)),REPT("&lt;",ABS(ROUND(B518/MAX(MAX(B513:B524),ABS(MIN(B513:B524)))*50,0)))),"")</f>
        <v/>
      </c>
    </row>
    <row r="519" spans="1:3" ht="48.75" customHeight="1">
      <c r="A519" s="267">
        <f t="shared" ca="1" si="24"/>
        <v>41183</v>
      </c>
      <c r="B519" s="288">
        <f ca="1">VLOOKUP(Ledgergraph!A511,Master!$C$1:$U$101,MATCH(A519,Master!$C$1:$U$1,0),FALSE)</f>
        <v>0</v>
      </c>
      <c r="C519" s="295" t="str">
        <f ca="1">IFERROR(IF(ROUND(B519/MAX(MAX(B513:B524),ABS(MIN(B513:B524)))*50,0)&gt;0,REPT("&gt;",ROUND(B519/MAX(MAX(B513:B524),ABS(MIN(B513:B524)))*50,0)),REPT("&lt;",ABS(ROUND(B519/MAX(MAX(B513:B524),ABS(MIN(B513:B524)))*50,0)))),"")</f>
        <v/>
      </c>
    </row>
    <row r="520" spans="1:3" ht="48.75" customHeight="1">
      <c r="A520" s="267">
        <f t="shared" ca="1" si="24"/>
        <v>41214</v>
      </c>
      <c r="B520" s="288">
        <f ca="1">VLOOKUP(Ledgergraph!A511,Master!$C$1:$U$101,MATCH(A520,Master!$C$1:$U$1,0),FALSE)</f>
        <v>0</v>
      </c>
      <c r="C520" s="295" t="str">
        <f ca="1">IFERROR(IF(ROUND(B520/MAX(MAX(B513:B524),ABS(MIN(B513:B524)))*50,0)&gt;0,REPT("&gt;",ROUND(B520/MAX(MAX(B513:B524),ABS(MIN(B513:B524)))*50,0)),REPT("&lt;",ABS(ROUND(B520/MAX(MAX(B513:B524),ABS(MIN(B513:B524)))*50,0)))),"")</f>
        <v/>
      </c>
    </row>
    <row r="521" spans="1:3" ht="48.75" customHeight="1">
      <c r="A521" s="267">
        <f t="shared" ca="1" si="24"/>
        <v>41244</v>
      </c>
      <c r="B521" s="288">
        <f ca="1">VLOOKUP(Ledgergraph!A511,Master!$C$1:$U$101,MATCH(A521,Master!$C$1:$U$1,0),FALSE)</f>
        <v>0</v>
      </c>
      <c r="C521" s="295" t="str">
        <f ca="1">IFERROR(IF(ROUND(B521/MAX(MAX(B513:B524),ABS(MIN(B513:B524)))*50,0)&gt;0,REPT("&gt;",ROUND(B521/MAX(MAX(B513:B524),ABS(MIN(B513:B524)))*50,0)),REPT("&lt;",ABS(ROUND(B521/MAX(MAX(B513:B524),ABS(MIN(B513:B524)))*50,0)))),"")</f>
        <v/>
      </c>
    </row>
    <row r="522" spans="1:3" ht="48.75" customHeight="1">
      <c r="A522" s="267">
        <f t="shared" ca="1" si="24"/>
        <v>41275</v>
      </c>
      <c r="B522" s="288">
        <f ca="1">VLOOKUP(Ledgergraph!A511,Master!$C$1:$U$101,MATCH(A522,Master!$C$1:$U$1,0),FALSE)</f>
        <v>0</v>
      </c>
      <c r="C522" s="295" t="str">
        <f ca="1">IFERROR(IF(ROUND(B522/MAX(MAX(B513:B524),ABS(MIN(B513:B524)))*50,0)&gt;0,REPT("&gt;",ROUND(B522/MAX(MAX(B513:B524),ABS(MIN(B513:B524)))*50,0)),REPT("&lt;",ABS(ROUND(B522/MAX(MAX(B513:B524),ABS(MIN(B513:B524)))*50,0)))),"")</f>
        <v/>
      </c>
    </row>
    <row r="523" spans="1:3" ht="48.75" customHeight="1">
      <c r="A523" s="267">
        <f t="shared" ca="1" si="24"/>
        <v>41306</v>
      </c>
      <c r="B523" s="288">
        <f ca="1">VLOOKUP(Ledgergraph!A511,Master!$C$1:$U$101,MATCH(A523,Master!$C$1:$U$1,0),FALSE)</f>
        <v>0</v>
      </c>
      <c r="C523" s="295" t="str">
        <f ca="1">IFERROR(IF(ROUND(B523/MAX(MAX(B513:B524),ABS(MIN(B513:B524)))*50,0)&gt;0,REPT("&gt;",ROUND(B523/MAX(MAX(B513:B524),ABS(MIN(B513:B524)))*50,0)),REPT("&lt;",ABS(ROUND(B523/MAX(MAX(B513:B524),ABS(MIN(B513:B524)))*50,0)))),"")</f>
        <v/>
      </c>
    </row>
    <row r="524" spans="1:3" ht="48.75" customHeight="1">
      <c r="A524" s="267">
        <f t="shared" ca="1" si="24"/>
        <v>41334</v>
      </c>
      <c r="B524" s="288">
        <f ca="1">VLOOKUP(Ledgergraph!A511,Master!$C$1:$U$101,MATCH(A524,Master!$C$1:$U$1,0),FALSE)</f>
        <v>0</v>
      </c>
      <c r="C524" s="295" t="str">
        <f ca="1">IFERROR(IF(ROUND(B524/MAX(MAX(B513:B524),ABS(MIN(B513:B524)))*50,0)&gt;0,REPT("&gt;",ROUND(B524/MAX(MAX(B513:B524),ABS(MIN(B513:B524)))*50,0)),REPT("&lt;",ABS(ROUND(B524/MAX(MAX(B513:B524),ABS(MIN(B513:B524)))*50,0)))),"")</f>
        <v/>
      </c>
    </row>
    <row r="525" spans="1:3" ht="48.75" customHeight="1">
      <c r="A525" s="262"/>
      <c r="B525" s="81"/>
      <c r="C525" s="294"/>
    </row>
    <row r="526" spans="1:3" ht="48.75" customHeight="1">
      <c r="A526" s="264">
        <f>A511+1</f>
        <v>37</v>
      </c>
      <c r="B526" s="81"/>
      <c r="C526" s="294"/>
    </row>
    <row r="527" spans="1:3" ht="48.75" customHeight="1">
      <c r="A527" s="81" t="str">
        <f>VLOOKUP(Ledgergraph!A526,Master!$C$1:$U$101,3,FALSE)</f>
        <v> Telephone </v>
      </c>
      <c r="B527" s="81"/>
      <c r="C527" s="294"/>
    </row>
    <row r="528" spans="1:3" ht="48.75" customHeight="1">
      <c r="A528" s="267">
        <f ca="1">A513</f>
        <v>41000</v>
      </c>
      <c r="B528" s="288">
        <f ca="1">VLOOKUP(Ledgergraph!A526,Master!$C$1:$U$101,MATCH(A528,Master!$C$1:$U$1,0),FALSE)</f>
        <v>13</v>
      </c>
      <c r="C528" s="295" t="str">
        <f ca="1">IFERROR(IF(ROUND(B528/MAX(MAX(B528:B539),ABS(MIN(B528:B539)))*50,0)&gt;0,REPT("&gt;",ROUND(B528/MAX(MAX(B528:B539),ABS(MIN(B528:B539)))*50,0)),REPT("&lt;",ABS(ROUND(B528/MAX(MAX(B528:B539),ABS(MIN(B528:B539)))*50,0)))),"")</f>
        <v>&gt;&gt;&gt;&gt;&gt;&gt;&gt;&gt;&gt;&gt;&gt;&gt;&gt;&gt;&gt;&gt;&gt;&gt;&gt;&gt;&gt;&gt;&gt;&gt;&gt;&gt;&gt;&gt;&gt;&gt;&gt;&gt;&gt;&gt;&gt;&gt;</v>
      </c>
    </row>
    <row r="529" spans="1:3" ht="48.75" customHeight="1">
      <c r="A529" s="267">
        <f t="shared" ref="A529:A554" ca="1" si="25">A514</f>
        <v>41030</v>
      </c>
      <c r="B529" s="288">
        <f ca="1">VLOOKUP(Ledgergraph!A526,Master!$C$1:$U$101,MATCH(A529,Master!$C$1:$U$1,0),FALSE)</f>
        <v>0</v>
      </c>
      <c r="C529" s="295" t="str">
        <f ca="1">IFERROR(IF(ROUND(B529/MAX(MAX(B528:B539),ABS(MIN(B528:B539)))*50,0)&gt;0,REPT("&gt;",ROUND(B529/MAX(MAX(B528:B539),ABS(MIN(B528:B539)))*50,0)),REPT("&lt;",ABS(ROUND(B529/MAX(MAX(B528:B539),ABS(MIN(B528:B539)))*50,0)))),"")</f>
        <v/>
      </c>
    </row>
    <row r="530" spans="1:3" ht="48.75" customHeight="1">
      <c r="A530" s="267">
        <f t="shared" ca="1" si="25"/>
        <v>41061</v>
      </c>
      <c r="B530" s="288">
        <f ca="1">VLOOKUP(Ledgergraph!A526,Master!$C$1:$U$101,MATCH(A530,Master!$C$1:$U$1,0),FALSE)</f>
        <v>0</v>
      </c>
      <c r="C530" s="295" t="str">
        <f ca="1">IFERROR(IF(ROUND(B530/MAX(MAX(B528:B539),ABS(MIN(B528:B539)))*50,0)&gt;0,REPT("&gt;",ROUND(B530/MAX(MAX(B528:B539),ABS(MIN(B528:B539)))*50,0)),REPT("&lt;",ABS(ROUND(B530/MAX(MAX(B528:B539),ABS(MIN(B528:B539)))*50,0)))),"")</f>
        <v/>
      </c>
    </row>
    <row r="531" spans="1:3" ht="48.75" customHeight="1">
      <c r="A531" s="267">
        <f t="shared" ca="1" si="25"/>
        <v>41091</v>
      </c>
      <c r="B531" s="288">
        <f ca="1">VLOOKUP(Ledgergraph!A526,Master!$C$1:$U$101,MATCH(A531,Master!$C$1:$U$1,0),FALSE)</f>
        <v>0</v>
      </c>
      <c r="C531" s="295" t="str">
        <f ca="1">IFERROR(IF(ROUND(B531/MAX(MAX(B528:B539),ABS(MIN(B528:B539)))*50,0)&gt;0,REPT("&gt;",ROUND(B531/MAX(MAX(B528:B539),ABS(MIN(B528:B539)))*50,0)),REPT("&lt;",ABS(ROUND(B531/MAX(MAX(B528:B539),ABS(MIN(B528:B539)))*50,0)))),"")</f>
        <v/>
      </c>
    </row>
    <row r="532" spans="1:3" ht="48.75" customHeight="1">
      <c r="A532" s="267">
        <f t="shared" ca="1" si="25"/>
        <v>41122</v>
      </c>
      <c r="B532" s="288">
        <f ca="1">VLOOKUP(Ledgergraph!A526,Master!$C$1:$U$101,MATCH(A532,Master!$C$1:$U$1,0),FALSE)</f>
        <v>16</v>
      </c>
      <c r="C532" s="295" t="str">
        <f ca="1">IFERROR(IF(ROUND(B532/MAX(MAX(B528:B539),ABS(MIN(B528:B539)))*50,0)&gt;0,REPT("&gt;",ROUND(B532/MAX(MAX(B528:B539),ABS(MIN(B528:B539)))*50,0)),REPT("&lt;",ABS(ROUND(B532/MAX(MAX(B528:B539),ABS(MIN(B528:B539)))*50,0)))),"")</f>
        <v>&gt;&gt;&gt;&gt;&gt;&gt;&gt;&gt;&gt;&gt;&gt;&gt;&gt;&gt;&gt;&gt;&gt;&gt;&gt;&gt;&gt;&gt;&gt;&gt;&gt;&gt;&gt;&gt;&gt;&gt;&gt;&gt;&gt;&gt;&gt;&gt;&gt;&gt;&gt;&gt;&gt;&gt;&gt;&gt;</v>
      </c>
    </row>
    <row r="533" spans="1:3" ht="48.75" customHeight="1">
      <c r="A533" s="267">
        <f t="shared" ca="1" si="25"/>
        <v>41153</v>
      </c>
      <c r="B533" s="288">
        <f ca="1">VLOOKUP(Ledgergraph!A526,Master!$C$1:$U$101,MATCH(A533,Master!$C$1:$U$1,0),FALSE)</f>
        <v>3</v>
      </c>
      <c r="C533" s="295" t="str">
        <f ca="1">IFERROR(IF(ROUND(B533/MAX(MAX(B528:B539),ABS(MIN(B528:B539)))*50,0)&gt;0,REPT("&gt;",ROUND(B533/MAX(MAX(B528:B539),ABS(MIN(B528:B539)))*50,0)),REPT("&lt;",ABS(ROUND(B533/MAX(MAX(B528:B539),ABS(MIN(B528:B539)))*50,0)))),"")</f>
        <v>&gt;&gt;&gt;&gt;&gt;&gt;&gt;&gt;</v>
      </c>
    </row>
    <row r="534" spans="1:3" ht="48.75" customHeight="1">
      <c r="A534" s="267">
        <f t="shared" ca="1" si="25"/>
        <v>41183</v>
      </c>
      <c r="B534" s="288">
        <f ca="1">VLOOKUP(Ledgergraph!A526,Master!$C$1:$U$101,MATCH(A534,Master!$C$1:$U$1,0),FALSE)</f>
        <v>18</v>
      </c>
      <c r="C534" s="295" t="str">
        <f ca="1">IFERROR(IF(ROUND(B534/MAX(MAX(B528:B539),ABS(MIN(B528:B539)))*50,0)&gt;0,REPT("&gt;",ROUND(B534/MAX(MAX(B528:B539),ABS(MIN(B528:B539)))*50,0)),REPT("&lt;",ABS(ROUND(B534/MAX(MAX(B528:B539),ABS(MIN(B528:B539)))*50,0)))),"")</f>
        <v>&gt;&gt;&gt;&gt;&gt;&gt;&gt;&gt;&gt;&gt;&gt;&gt;&gt;&gt;&gt;&gt;&gt;&gt;&gt;&gt;&gt;&gt;&gt;&gt;&gt;&gt;&gt;&gt;&gt;&gt;&gt;&gt;&gt;&gt;&gt;&gt;&gt;&gt;&gt;&gt;&gt;&gt;&gt;&gt;&gt;&gt;&gt;&gt;&gt;&gt;</v>
      </c>
    </row>
    <row r="535" spans="1:3" ht="48.75" customHeight="1">
      <c r="A535" s="267">
        <f t="shared" ca="1" si="25"/>
        <v>41214</v>
      </c>
      <c r="B535" s="288">
        <f ca="1">VLOOKUP(Ledgergraph!A526,Master!$C$1:$U$101,MATCH(A535,Master!$C$1:$U$1,0),FALSE)</f>
        <v>1</v>
      </c>
      <c r="C535" s="295" t="str">
        <f ca="1">IFERROR(IF(ROUND(B535/MAX(MAX(B528:B539),ABS(MIN(B528:B539)))*50,0)&gt;0,REPT("&gt;",ROUND(B535/MAX(MAX(B528:B539),ABS(MIN(B528:B539)))*50,0)),REPT("&lt;",ABS(ROUND(B535/MAX(MAX(B528:B539),ABS(MIN(B528:B539)))*50,0)))),"")</f>
        <v>&gt;&gt;&gt;</v>
      </c>
    </row>
    <row r="536" spans="1:3" ht="48.75" customHeight="1">
      <c r="A536" s="267">
        <f t="shared" ca="1" si="25"/>
        <v>41244</v>
      </c>
      <c r="B536" s="288">
        <f ca="1">VLOOKUP(Ledgergraph!A526,Master!$C$1:$U$101,MATCH(A536,Master!$C$1:$U$1,0),FALSE)</f>
        <v>9</v>
      </c>
      <c r="C536" s="295" t="str">
        <f ca="1">IFERROR(IF(ROUND(B536/MAX(MAX(B528:B539),ABS(MIN(B528:B539)))*50,0)&gt;0,REPT("&gt;",ROUND(B536/MAX(MAX(B528:B539),ABS(MIN(B528:B539)))*50,0)),REPT("&lt;",ABS(ROUND(B536/MAX(MAX(B528:B539),ABS(MIN(B528:B539)))*50,0)))),"")</f>
        <v>&gt;&gt;&gt;&gt;&gt;&gt;&gt;&gt;&gt;&gt;&gt;&gt;&gt;&gt;&gt;&gt;&gt;&gt;&gt;&gt;&gt;&gt;&gt;&gt;&gt;</v>
      </c>
    </row>
    <row r="537" spans="1:3" ht="48.75" customHeight="1">
      <c r="A537" s="267">
        <f t="shared" ca="1" si="25"/>
        <v>41275</v>
      </c>
      <c r="B537" s="288">
        <f ca="1">VLOOKUP(Ledgergraph!A526,Master!$C$1:$U$101,MATCH(A537,Master!$C$1:$U$1,0),FALSE)</f>
        <v>0</v>
      </c>
      <c r="C537" s="295" t="str">
        <f ca="1">IFERROR(IF(ROUND(B537/MAX(MAX(B528:B539),ABS(MIN(B528:B539)))*50,0)&gt;0,REPT("&gt;",ROUND(B537/MAX(MAX(B528:B539),ABS(MIN(B528:B539)))*50,0)),REPT("&lt;",ABS(ROUND(B537/MAX(MAX(B528:B539),ABS(MIN(B528:B539)))*50,0)))),"")</f>
        <v/>
      </c>
    </row>
    <row r="538" spans="1:3" ht="48.75" customHeight="1">
      <c r="A538" s="267">
        <f t="shared" ca="1" si="25"/>
        <v>41306</v>
      </c>
      <c r="B538" s="288">
        <f ca="1">VLOOKUP(Ledgergraph!A526,Master!$C$1:$U$101,MATCH(A538,Master!$C$1:$U$1,0),FALSE)</f>
        <v>0</v>
      </c>
      <c r="C538" s="295" t="str">
        <f ca="1">IFERROR(IF(ROUND(B538/MAX(MAX(B528:B539),ABS(MIN(B528:B539)))*50,0)&gt;0,REPT("&gt;",ROUND(B538/MAX(MAX(B528:B539),ABS(MIN(B528:B539)))*50,0)),REPT("&lt;",ABS(ROUND(B538/MAX(MAX(B528:B539),ABS(MIN(B528:B539)))*50,0)))),"")</f>
        <v/>
      </c>
    </row>
    <row r="539" spans="1:3" ht="48.75" customHeight="1">
      <c r="A539" s="267">
        <f t="shared" ca="1" si="25"/>
        <v>41334</v>
      </c>
      <c r="B539" s="288">
        <f ca="1">VLOOKUP(Ledgergraph!A526,Master!$C$1:$U$101,MATCH(A539,Master!$C$1:$U$1,0),FALSE)</f>
        <v>0</v>
      </c>
      <c r="C539" s="295" t="str">
        <f ca="1">IFERROR(IF(ROUND(B539/MAX(MAX(B528:B539),ABS(MIN(B528:B539)))*50,0)&gt;0,REPT("&gt;",ROUND(B539/MAX(MAX(B528:B539),ABS(MIN(B528:B539)))*50,0)),REPT("&lt;",ABS(ROUND(B539/MAX(MAX(B528:B539),ABS(MIN(B528:B539)))*50,0)))),"")</f>
        <v/>
      </c>
    </row>
    <row r="540" spans="1:3" ht="48.75" customHeight="1">
      <c r="A540" s="262"/>
      <c r="B540" s="81"/>
      <c r="C540" s="294"/>
    </row>
    <row r="541" spans="1:3" ht="48.75" customHeight="1">
      <c r="A541" s="264">
        <f>A526+1</f>
        <v>38</v>
      </c>
      <c r="B541" s="81"/>
      <c r="C541" s="294"/>
    </row>
    <row r="542" spans="1:3" ht="48.75" customHeight="1">
      <c r="A542" s="81" t="str">
        <f>VLOOKUP(Ledgergraph!A541,Master!$C$1:$U$101,3,FALSE)</f>
        <v> Water &amp; Sewer </v>
      </c>
      <c r="B542" s="81"/>
      <c r="C542" s="294"/>
    </row>
    <row r="543" spans="1:3" ht="48.75" customHeight="1">
      <c r="A543" s="267">
        <f ca="1">A528</f>
        <v>41000</v>
      </c>
      <c r="B543" s="288">
        <f ca="1">VLOOKUP(Ledgergraph!A541,Master!$C$1:$U$101,MATCH(A543,Master!$C$1:$U$1,0),FALSE)</f>
        <v>0</v>
      </c>
      <c r="C543" s="295" t="str">
        <f ca="1">IFERROR(IF(ROUND(B543/MAX(MAX(B543:B554),ABS(MIN(B543:B554)))*50,0)&gt;0,REPT("&gt;",ROUND(B543/MAX(MAX(B543:B554),ABS(MIN(B543:B554)))*50,0)),REPT("&lt;",ABS(ROUND(B543/MAX(MAX(B543:B554),ABS(MIN(B543:B554)))*50,0)))),"")</f>
        <v/>
      </c>
    </row>
    <row r="544" spans="1:3" ht="48.75" customHeight="1">
      <c r="A544" s="267">
        <f t="shared" ca="1" si="25"/>
        <v>41030</v>
      </c>
      <c r="B544" s="288">
        <f ca="1">VLOOKUP(Ledgergraph!A541,Master!$C$1:$U$101,MATCH(A544,Master!$C$1:$U$1,0),FALSE)</f>
        <v>0</v>
      </c>
      <c r="C544" s="295" t="str">
        <f ca="1">IFERROR(IF(ROUND(B544/MAX(MAX(B543:B554),ABS(MIN(B543:B554)))*50,0)&gt;0,REPT("&gt;",ROUND(B544/MAX(MAX(B543:B554),ABS(MIN(B543:B554)))*50,0)),REPT("&lt;",ABS(ROUND(B544/MAX(MAX(B543:B554),ABS(MIN(B543:B554)))*50,0)))),"")</f>
        <v/>
      </c>
    </row>
    <row r="545" spans="1:3" ht="48.75" customHeight="1">
      <c r="A545" s="267">
        <f t="shared" ca="1" si="25"/>
        <v>41061</v>
      </c>
      <c r="B545" s="288">
        <f ca="1">VLOOKUP(Ledgergraph!A541,Master!$C$1:$U$101,MATCH(A545,Master!$C$1:$U$1,0),FALSE)</f>
        <v>0</v>
      </c>
      <c r="C545" s="295" t="str">
        <f ca="1">IFERROR(IF(ROUND(B545/MAX(MAX(B543:B554),ABS(MIN(B543:B554)))*50,0)&gt;0,REPT("&gt;",ROUND(B545/MAX(MAX(B543:B554),ABS(MIN(B543:B554)))*50,0)),REPT("&lt;",ABS(ROUND(B545/MAX(MAX(B543:B554),ABS(MIN(B543:B554)))*50,0)))),"")</f>
        <v/>
      </c>
    </row>
    <row r="546" spans="1:3" ht="48.75" customHeight="1">
      <c r="A546" s="267">
        <f t="shared" ca="1" si="25"/>
        <v>41091</v>
      </c>
      <c r="B546" s="288">
        <f ca="1">VLOOKUP(Ledgergraph!A541,Master!$C$1:$U$101,MATCH(A546,Master!$C$1:$U$1,0),FALSE)</f>
        <v>0</v>
      </c>
      <c r="C546" s="295" t="str">
        <f ca="1">IFERROR(IF(ROUND(B546/MAX(MAX(B543:B554),ABS(MIN(B543:B554)))*50,0)&gt;0,REPT("&gt;",ROUND(B546/MAX(MAX(B543:B554),ABS(MIN(B543:B554)))*50,0)),REPT("&lt;",ABS(ROUND(B546/MAX(MAX(B543:B554),ABS(MIN(B543:B554)))*50,0)))),"")</f>
        <v/>
      </c>
    </row>
    <row r="547" spans="1:3" ht="48.75" customHeight="1">
      <c r="A547" s="267">
        <f t="shared" ca="1" si="25"/>
        <v>41122</v>
      </c>
      <c r="B547" s="288">
        <f ca="1">VLOOKUP(Ledgergraph!A541,Master!$C$1:$U$101,MATCH(A547,Master!$C$1:$U$1,0),FALSE)</f>
        <v>0</v>
      </c>
      <c r="C547" s="295" t="str">
        <f ca="1">IFERROR(IF(ROUND(B547/MAX(MAX(B543:B554),ABS(MIN(B543:B554)))*50,0)&gt;0,REPT("&gt;",ROUND(B547/MAX(MAX(B543:B554),ABS(MIN(B543:B554)))*50,0)),REPT("&lt;",ABS(ROUND(B547/MAX(MAX(B543:B554),ABS(MIN(B543:B554)))*50,0)))),"")</f>
        <v/>
      </c>
    </row>
    <row r="548" spans="1:3" ht="48.75" customHeight="1">
      <c r="A548" s="267">
        <f t="shared" ca="1" si="25"/>
        <v>41153</v>
      </c>
      <c r="B548" s="288">
        <f ca="1">VLOOKUP(Ledgergraph!A541,Master!$C$1:$U$101,MATCH(A548,Master!$C$1:$U$1,0),FALSE)</f>
        <v>0</v>
      </c>
      <c r="C548" s="295" t="str">
        <f ca="1">IFERROR(IF(ROUND(B548/MAX(MAX(B543:B554),ABS(MIN(B543:B554)))*50,0)&gt;0,REPT("&gt;",ROUND(B548/MAX(MAX(B543:B554),ABS(MIN(B543:B554)))*50,0)),REPT("&lt;",ABS(ROUND(B548/MAX(MAX(B543:B554),ABS(MIN(B543:B554)))*50,0)))),"")</f>
        <v/>
      </c>
    </row>
    <row r="549" spans="1:3" ht="48.75" customHeight="1">
      <c r="A549" s="267">
        <f t="shared" ca="1" si="25"/>
        <v>41183</v>
      </c>
      <c r="B549" s="288">
        <f ca="1">VLOOKUP(Ledgergraph!A541,Master!$C$1:$U$101,MATCH(A549,Master!$C$1:$U$1,0),FALSE)</f>
        <v>7</v>
      </c>
      <c r="C549" s="295" t="str">
        <f ca="1">IFERROR(IF(ROUND(B549/MAX(MAX(B543:B554),ABS(MIN(B543:B554)))*50,0)&gt;0,REPT("&gt;",ROUND(B549/MAX(MAX(B543:B554),ABS(MIN(B543:B554)))*50,0)),REPT("&lt;",ABS(ROUND(B549/MAX(MAX(B543:B554),ABS(MIN(B543:B554)))*50,0)))),"")</f>
        <v>&gt;&gt;&gt;&gt;&gt;&gt;&gt;&gt;&gt;&gt;&gt;&gt;&gt;&gt;&gt;&gt;&gt;&gt;&gt;&gt;&gt;&gt;&gt;&gt;&gt;&gt;&gt;&gt;&gt;&gt;&gt;&gt;&gt;&gt;&gt;&gt;&gt;&gt;&gt;&gt;&gt;&gt;&gt;&gt;&gt;&gt;&gt;&gt;&gt;&gt;</v>
      </c>
    </row>
    <row r="550" spans="1:3" ht="48.75" customHeight="1">
      <c r="A550" s="267">
        <f t="shared" ca="1" si="25"/>
        <v>41214</v>
      </c>
      <c r="B550" s="288">
        <f ca="1">VLOOKUP(Ledgergraph!A541,Master!$C$1:$U$101,MATCH(A550,Master!$C$1:$U$1,0),FALSE)</f>
        <v>0</v>
      </c>
      <c r="C550" s="295" t="str">
        <f ca="1">IFERROR(IF(ROUND(B550/MAX(MAX(B543:B554),ABS(MIN(B543:B554)))*50,0)&gt;0,REPT("&gt;",ROUND(B550/MAX(MAX(B543:B554),ABS(MIN(B543:B554)))*50,0)),REPT("&lt;",ABS(ROUND(B550/MAX(MAX(B543:B554),ABS(MIN(B543:B554)))*50,0)))),"")</f>
        <v/>
      </c>
    </row>
    <row r="551" spans="1:3" ht="48.75" customHeight="1">
      <c r="A551" s="267">
        <f t="shared" ca="1" si="25"/>
        <v>41244</v>
      </c>
      <c r="B551" s="288">
        <f ca="1">VLOOKUP(Ledgergraph!A541,Master!$C$1:$U$101,MATCH(A551,Master!$C$1:$U$1,0),FALSE)</f>
        <v>0</v>
      </c>
      <c r="C551" s="295" t="str">
        <f ca="1">IFERROR(IF(ROUND(B551/MAX(MAX(B543:B554),ABS(MIN(B543:B554)))*50,0)&gt;0,REPT("&gt;",ROUND(B551/MAX(MAX(B543:B554),ABS(MIN(B543:B554)))*50,0)),REPT("&lt;",ABS(ROUND(B551/MAX(MAX(B543:B554),ABS(MIN(B543:B554)))*50,0)))),"")</f>
        <v/>
      </c>
    </row>
    <row r="552" spans="1:3" ht="48.75" customHeight="1">
      <c r="A552" s="267">
        <f t="shared" ca="1" si="25"/>
        <v>41275</v>
      </c>
      <c r="B552" s="288">
        <f ca="1">VLOOKUP(Ledgergraph!A541,Master!$C$1:$U$101,MATCH(A552,Master!$C$1:$U$1,0),FALSE)</f>
        <v>0</v>
      </c>
      <c r="C552" s="295" t="str">
        <f ca="1">IFERROR(IF(ROUND(B552/MAX(MAX(B543:B554),ABS(MIN(B543:B554)))*50,0)&gt;0,REPT("&gt;",ROUND(B552/MAX(MAX(B543:B554),ABS(MIN(B543:B554)))*50,0)),REPT("&lt;",ABS(ROUND(B552/MAX(MAX(B543:B554),ABS(MIN(B543:B554)))*50,0)))),"")</f>
        <v/>
      </c>
    </row>
    <row r="553" spans="1:3" ht="48.75" customHeight="1">
      <c r="A553" s="267">
        <f t="shared" ca="1" si="25"/>
        <v>41306</v>
      </c>
      <c r="B553" s="288">
        <f ca="1">VLOOKUP(Ledgergraph!A541,Master!$C$1:$U$101,MATCH(A553,Master!$C$1:$U$1,0),FALSE)</f>
        <v>0</v>
      </c>
      <c r="C553" s="295" t="str">
        <f ca="1">IFERROR(IF(ROUND(B553/MAX(MAX(B543:B554),ABS(MIN(B543:B554)))*50,0)&gt;0,REPT("&gt;",ROUND(B553/MAX(MAX(B543:B554),ABS(MIN(B543:B554)))*50,0)),REPT("&lt;",ABS(ROUND(B553/MAX(MAX(B543:B554),ABS(MIN(B543:B554)))*50,0)))),"")</f>
        <v/>
      </c>
    </row>
    <row r="554" spans="1:3" ht="48.75" customHeight="1">
      <c r="A554" s="267">
        <f t="shared" ca="1" si="25"/>
        <v>41334</v>
      </c>
      <c r="B554" s="288">
        <f ca="1">VLOOKUP(Ledgergraph!A541,Master!$C$1:$U$101,MATCH(A554,Master!$C$1:$U$1,0),FALSE)</f>
        <v>0</v>
      </c>
      <c r="C554" s="295" t="str">
        <f ca="1">IFERROR(IF(ROUND(B554/MAX(MAX(B543:B554),ABS(MIN(B543:B554)))*50,0)&gt;0,REPT("&gt;",ROUND(B554/MAX(MAX(B543:B554),ABS(MIN(B543:B554)))*50,0)),REPT("&lt;",ABS(ROUND(B554/MAX(MAX(B543:B554),ABS(MIN(B543:B554)))*50,0)))),"")</f>
        <v/>
      </c>
    </row>
    <row r="555" spans="1:3" ht="48.75" customHeight="1">
      <c r="A555" s="81"/>
      <c r="B555" s="81"/>
      <c r="C555" s="294"/>
    </row>
    <row r="556" spans="1:3" ht="48.75" customHeight="1">
      <c r="A556" s="264">
        <f>A541+1</f>
        <v>39</v>
      </c>
      <c r="B556" s="81"/>
      <c r="C556" s="294"/>
    </row>
    <row r="557" spans="1:3" ht="48.75" customHeight="1">
      <c r="A557" s="81" t="str">
        <f>VLOOKUP(Ledgergraph!A556,Master!$C$1:$U$101,3,FALSE)</f>
        <v>Office Expenses </v>
      </c>
      <c r="B557" s="81"/>
      <c r="C557" s="294"/>
    </row>
    <row r="558" spans="1:3" ht="48.75" customHeight="1">
      <c r="A558" s="267">
        <f ca="1">A543</f>
        <v>41000</v>
      </c>
      <c r="B558" s="288">
        <f ca="1">VLOOKUP(Ledgergraph!A556,Master!$C$1:$U$101,MATCH(A558,Master!$C$1:$U$1,0),FALSE)</f>
        <v>18</v>
      </c>
      <c r="C558" s="295" t="str">
        <f ca="1">IFERROR(IF(ROUND(B558/MAX(MAX(B558:B569),ABS(MIN(B558:B569)))*50,0)&gt;0,REPT("&gt;",ROUND(B558/MAX(MAX(B558:B569),ABS(MIN(B558:B569)))*50,0)),REPT("&lt;",ABS(ROUND(B558/MAX(MAX(B558:B569),ABS(MIN(B558:B569)))*50,0)))),"")</f>
        <v>&gt;&gt;&gt;&gt;&gt;&gt;&gt;&gt;&gt;&gt;&gt;&gt;&gt;&gt;&gt;&gt;&gt;&gt;&gt;&gt;&gt;&gt;&gt;&gt;&gt;&gt;&gt;&gt;&gt;&gt;&gt;&gt;&gt;&gt;&gt;&gt;&gt;&gt;&gt;&gt;&gt;&gt;&gt;&gt;&gt;&gt;&gt;&gt;&gt;&gt;</v>
      </c>
    </row>
    <row r="559" spans="1:3" ht="48.75" customHeight="1">
      <c r="A559" s="267">
        <f t="shared" ref="A559:A569" ca="1" si="26">A544</f>
        <v>41030</v>
      </c>
      <c r="B559" s="288">
        <f ca="1">VLOOKUP(Ledgergraph!A556,Master!$C$1:$U$101,MATCH(A559,Master!$C$1:$U$1,0),FALSE)</f>
        <v>4</v>
      </c>
      <c r="C559" s="295" t="str">
        <f ca="1">IFERROR(IF(ROUND(B559/MAX(MAX(B558:B569),ABS(MIN(B558:B569)))*50,0)&gt;0,REPT("&gt;",ROUND(B559/MAX(MAX(B558:B569),ABS(MIN(B558:B569)))*50,0)),REPT("&lt;",ABS(ROUND(B559/MAX(MAX(B558:B569),ABS(MIN(B558:B569)))*50,0)))),"")</f>
        <v>&gt;&gt;&gt;&gt;&gt;&gt;&gt;&gt;&gt;&gt;&gt;</v>
      </c>
    </row>
    <row r="560" spans="1:3" ht="48.75" customHeight="1">
      <c r="A560" s="267">
        <f t="shared" ca="1" si="26"/>
        <v>41061</v>
      </c>
      <c r="B560" s="288">
        <f ca="1">VLOOKUP(Ledgergraph!A556,Master!$C$1:$U$101,MATCH(A560,Master!$C$1:$U$1,0),FALSE)</f>
        <v>9</v>
      </c>
      <c r="C560" s="295" t="str">
        <f ca="1">IFERROR(IF(ROUND(B560/MAX(MAX(B558:B569),ABS(MIN(B558:B569)))*50,0)&gt;0,REPT("&gt;",ROUND(B560/MAX(MAX(B558:B569),ABS(MIN(B558:B569)))*50,0)),REPT("&lt;",ABS(ROUND(B560/MAX(MAX(B558:B569),ABS(MIN(B558:B569)))*50,0)))),"")</f>
        <v>&gt;&gt;&gt;&gt;&gt;&gt;&gt;&gt;&gt;&gt;&gt;&gt;&gt;&gt;&gt;&gt;&gt;&gt;&gt;&gt;&gt;&gt;&gt;&gt;&gt;</v>
      </c>
    </row>
    <row r="561" spans="1:3" ht="48.75" customHeight="1">
      <c r="A561" s="267">
        <f t="shared" ca="1" si="26"/>
        <v>41091</v>
      </c>
      <c r="B561" s="288">
        <f ca="1">VLOOKUP(Ledgergraph!A556,Master!$C$1:$U$101,MATCH(A561,Master!$C$1:$U$1,0),FALSE)</f>
        <v>6</v>
      </c>
      <c r="C561" s="295" t="str">
        <f ca="1">IFERROR(IF(ROUND(B561/MAX(MAX(B558:B569),ABS(MIN(B558:B569)))*50,0)&gt;0,REPT("&gt;",ROUND(B561/MAX(MAX(B558:B569),ABS(MIN(B558:B569)))*50,0)),REPT("&lt;",ABS(ROUND(B561/MAX(MAX(B558:B569),ABS(MIN(B558:B569)))*50,0)))),"")</f>
        <v>&gt;&gt;&gt;&gt;&gt;&gt;&gt;&gt;&gt;&gt;&gt;&gt;&gt;&gt;&gt;&gt;&gt;</v>
      </c>
    </row>
    <row r="562" spans="1:3" ht="48.75" customHeight="1">
      <c r="A562" s="267">
        <f t="shared" ca="1" si="26"/>
        <v>41122</v>
      </c>
      <c r="B562" s="288">
        <f ca="1">VLOOKUP(Ledgergraph!A556,Master!$C$1:$U$101,MATCH(A562,Master!$C$1:$U$1,0),FALSE)</f>
        <v>0</v>
      </c>
      <c r="C562" s="295" t="str">
        <f ca="1">IFERROR(IF(ROUND(B562/MAX(MAX(B558:B569),ABS(MIN(B558:B569)))*50,0)&gt;0,REPT("&gt;",ROUND(B562/MAX(MAX(B558:B569),ABS(MIN(B558:B569)))*50,0)),REPT("&lt;",ABS(ROUND(B562/MAX(MAX(B558:B569),ABS(MIN(B558:B569)))*50,0)))),"")</f>
        <v/>
      </c>
    </row>
    <row r="563" spans="1:3" ht="48.75" customHeight="1">
      <c r="A563" s="267">
        <f t="shared" ca="1" si="26"/>
        <v>41153</v>
      </c>
      <c r="B563" s="288">
        <f ca="1">VLOOKUP(Ledgergraph!A556,Master!$C$1:$U$101,MATCH(A563,Master!$C$1:$U$1,0),FALSE)</f>
        <v>0</v>
      </c>
      <c r="C563" s="295" t="str">
        <f ca="1">IFERROR(IF(ROUND(B563/MAX(MAX(B558:B569),ABS(MIN(B558:B569)))*50,0)&gt;0,REPT("&gt;",ROUND(B563/MAX(MAX(B558:B569),ABS(MIN(B558:B569)))*50,0)),REPT("&lt;",ABS(ROUND(B563/MAX(MAX(B558:B569),ABS(MIN(B558:B569)))*50,0)))),"")</f>
        <v/>
      </c>
    </row>
    <row r="564" spans="1:3" ht="48.75" customHeight="1">
      <c r="A564" s="267">
        <f t="shared" ca="1" si="26"/>
        <v>41183</v>
      </c>
      <c r="B564" s="288">
        <f ca="1">VLOOKUP(Ledgergraph!A556,Master!$C$1:$U$101,MATCH(A564,Master!$C$1:$U$1,0),FALSE)</f>
        <v>15</v>
      </c>
      <c r="C564" s="295" t="str">
        <f ca="1">IFERROR(IF(ROUND(B564/MAX(MAX(B558:B569),ABS(MIN(B558:B569)))*50,0)&gt;0,REPT("&gt;",ROUND(B564/MAX(MAX(B558:B569),ABS(MIN(B558:B569)))*50,0)),REPT("&lt;",ABS(ROUND(B564/MAX(MAX(B558:B569),ABS(MIN(B558:B569)))*50,0)))),"")</f>
        <v>&gt;&gt;&gt;&gt;&gt;&gt;&gt;&gt;&gt;&gt;&gt;&gt;&gt;&gt;&gt;&gt;&gt;&gt;&gt;&gt;&gt;&gt;&gt;&gt;&gt;&gt;&gt;&gt;&gt;&gt;&gt;&gt;&gt;&gt;&gt;&gt;&gt;&gt;&gt;&gt;&gt;&gt;</v>
      </c>
    </row>
    <row r="565" spans="1:3" ht="48.75" customHeight="1">
      <c r="A565" s="267">
        <f t="shared" ca="1" si="26"/>
        <v>41214</v>
      </c>
      <c r="B565" s="288">
        <f ca="1">VLOOKUP(Ledgergraph!A556,Master!$C$1:$U$101,MATCH(A565,Master!$C$1:$U$1,0),FALSE)</f>
        <v>0</v>
      </c>
      <c r="C565" s="295" t="str">
        <f ca="1">IFERROR(IF(ROUND(B565/MAX(MAX(B558:B569),ABS(MIN(B558:B569)))*50,0)&gt;0,REPT("&gt;",ROUND(B565/MAX(MAX(B558:B569),ABS(MIN(B558:B569)))*50,0)),REPT("&lt;",ABS(ROUND(B565/MAX(MAX(B558:B569),ABS(MIN(B558:B569)))*50,0)))),"")</f>
        <v/>
      </c>
    </row>
    <row r="566" spans="1:3" ht="48.75" customHeight="1">
      <c r="A566" s="267">
        <f t="shared" ca="1" si="26"/>
        <v>41244</v>
      </c>
      <c r="B566" s="288">
        <f ca="1">VLOOKUP(Ledgergraph!A556,Master!$C$1:$U$101,MATCH(A566,Master!$C$1:$U$1,0),FALSE)</f>
        <v>10</v>
      </c>
      <c r="C566" s="295" t="str">
        <f ca="1">IFERROR(IF(ROUND(B566/MAX(MAX(B558:B569),ABS(MIN(B558:B569)))*50,0)&gt;0,REPT("&gt;",ROUND(B566/MAX(MAX(B558:B569),ABS(MIN(B558:B569)))*50,0)),REPT("&lt;",ABS(ROUND(B566/MAX(MAX(B558:B569),ABS(MIN(B558:B569)))*50,0)))),"")</f>
        <v>&gt;&gt;&gt;&gt;&gt;&gt;&gt;&gt;&gt;&gt;&gt;&gt;&gt;&gt;&gt;&gt;&gt;&gt;&gt;&gt;&gt;&gt;&gt;&gt;&gt;&gt;&gt;&gt;</v>
      </c>
    </row>
    <row r="567" spans="1:3" ht="48.75" customHeight="1">
      <c r="A567" s="267">
        <f t="shared" ca="1" si="26"/>
        <v>41275</v>
      </c>
      <c r="B567" s="288">
        <f ca="1">VLOOKUP(Ledgergraph!A556,Master!$C$1:$U$101,MATCH(A567,Master!$C$1:$U$1,0),FALSE)</f>
        <v>0</v>
      </c>
      <c r="C567" s="295" t="str">
        <f ca="1">IFERROR(IF(ROUND(B567/MAX(MAX(B558:B569),ABS(MIN(B558:B569)))*50,0)&gt;0,REPT("&gt;",ROUND(B567/MAX(MAX(B558:B569),ABS(MIN(B558:B569)))*50,0)),REPT("&lt;",ABS(ROUND(B567/MAX(MAX(B558:B569),ABS(MIN(B558:B569)))*50,0)))),"")</f>
        <v/>
      </c>
    </row>
    <row r="568" spans="1:3" ht="48.75" customHeight="1">
      <c r="A568" s="267">
        <f t="shared" ca="1" si="26"/>
        <v>41306</v>
      </c>
      <c r="B568" s="288">
        <f ca="1">VLOOKUP(Ledgergraph!A556,Master!$C$1:$U$101,MATCH(A568,Master!$C$1:$U$1,0),FALSE)</f>
        <v>0</v>
      </c>
      <c r="C568" s="295" t="str">
        <f ca="1">IFERROR(IF(ROUND(B568/MAX(MAX(B558:B569),ABS(MIN(B558:B569)))*50,0)&gt;0,REPT("&gt;",ROUND(B568/MAX(MAX(B558:B569),ABS(MIN(B558:B569)))*50,0)),REPT("&lt;",ABS(ROUND(B568/MAX(MAX(B558:B569),ABS(MIN(B558:B569)))*50,0)))),"")</f>
        <v/>
      </c>
    </row>
    <row r="569" spans="1:3" ht="48.75" customHeight="1">
      <c r="A569" s="267">
        <f t="shared" ca="1" si="26"/>
        <v>41334</v>
      </c>
      <c r="B569" s="288">
        <f ca="1">VLOOKUP(Ledgergraph!A556,Master!$C$1:$U$101,MATCH(A569,Master!$C$1:$U$1,0),FALSE)</f>
        <v>0</v>
      </c>
      <c r="C569" s="295" t="str">
        <f ca="1">IFERROR(IF(ROUND(B569/MAX(MAX(B558:B569),ABS(MIN(B558:B569)))*50,0)&gt;0,REPT("&gt;",ROUND(B569/MAX(MAX(B558:B569),ABS(MIN(B558:B569)))*50,0)),REPT("&lt;",ABS(ROUND(B569/MAX(MAX(B558:B569),ABS(MIN(B558:B569)))*50,0)))),"")</f>
        <v/>
      </c>
    </row>
    <row r="570" spans="1:3" ht="48.75" customHeight="1">
      <c r="A570" s="81"/>
      <c r="B570" s="81"/>
      <c r="C570" s="294"/>
    </row>
    <row r="571" spans="1:3" ht="48.75" customHeight="1">
      <c r="A571" s="264">
        <f>A556+1</f>
        <v>40</v>
      </c>
      <c r="B571" s="81"/>
      <c r="C571" s="294"/>
    </row>
    <row r="572" spans="1:3" ht="48.75" customHeight="1">
      <c r="A572" s="81" t="str">
        <f>VLOOKUP(Ledgergraph!A571,Master!$C$1:$U$101,3,FALSE)</f>
        <v> Accounting Fees </v>
      </c>
      <c r="B572" s="81"/>
      <c r="C572" s="294"/>
    </row>
    <row r="573" spans="1:3" ht="48.75" customHeight="1">
      <c r="A573" s="267">
        <f ca="1">A558</f>
        <v>41000</v>
      </c>
      <c r="B573" s="288">
        <f ca="1">VLOOKUP(Ledgergraph!A571,Master!$C$1:$U$101,MATCH(A573,Master!$C$1:$U$1,0),FALSE)</f>
        <v>0</v>
      </c>
      <c r="C573" s="295" t="str">
        <f ca="1">IFERROR(IF(ROUND(B573/MAX(MAX(B573:B584),ABS(MIN(B573:B584)))*50,0)&gt;0,REPT("&gt;",ROUND(B573/MAX(MAX(B573:B584),ABS(MIN(B573:B584)))*50,0)),REPT("&lt;",ABS(ROUND(B573/MAX(MAX(B573:B584),ABS(MIN(B573:B584)))*50,0)))),"")</f>
        <v/>
      </c>
    </row>
    <row r="574" spans="1:3" ht="48.75" customHeight="1">
      <c r="A574" s="267">
        <f t="shared" ref="A574:A599" ca="1" si="27">A559</f>
        <v>41030</v>
      </c>
      <c r="B574" s="288">
        <f ca="1">VLOOKUP(Ledgergraph!A571,Master!$C$1:$U$101,MATCH(A574,Master!$C$1:$U$1,0),FALSE)</f>
        <v>0</v>
      </c>
      <c r="C574" s="295" t="str">
        <f ca="1">IFERROR(IF(ROUND(B574/MAX(MAX(B573:B584),ABS(MIN(B573:B584)))*50,0)&gt;0,REPT("&gt;",ROUND(B574/MAX(MAX(B573:B584),ABS(MIN(B573:B584)))*50,0)),REPT("&lt;",ABS(ROUND(B574/MAX(MAX(B573:B584),ABS(MIN(B573:B584)))*50,0)))),"")</f>
        <v/>
      </c>
    </row>
    <row r="575" spans="1:3" ht="48.75" customHeight="1">
      <c r="A575" s="267">
        <f t="shared" ca="1" si="27"/>
        <v>41061</v>
      </c>
      <c r="B575" s="288">
        <f ca="1">VLOOKUP(Ledgergraph!A571,Master!$C$1:$U$101,MATCH(A575,Master!$C$1:$U$1,0),FALSE)</f>
        <v>0</v>
      </c>
      <c r="C575" s="295" t="str">
        <f ca="1">IFERROR(IF(ROUND(B575/MAX(MAX(B573:B584),ABS(MIN(B573:B584)))*50,0)&gt;0,REPT("&gt;",ROUND(B575/MAX(MAX(B573:B584),ABS(MIN(B573:B584)))*50,0)),REPT("&lt;",ABS(ROUND(B575/MAX(MAX(B573:B584),ABS(MIN(B573:B584)))*50,0)))),"")</f>
        <v/>
      </c>
    </row>
    <row r="576" spans="1:3" ht="48.75" customHeight="1">
      <c r="A576" s="267">
        <f t="shared" ca="1" si="27"/>
        <v>41091</v>
      </c>
      <c r="B576" s="288">
        <f ca="1">VLOOKUP(Ledgergraph!A571,Master!$C$1:$U$101,MATCH(A576,Master!$C$1:$U$1,0),FALSE)</f>
        <v>0</v>
      </c>
      <c r="C576" s="295" t="str">
        <f ca="1">IFERROR(IF(ROUND(B576/MAX(MAX(B573:B584),ABS(MIN(B573:B584)))*50,0)&gt;0,REPT("&gt;",ROUND(B576/MAX(MAX(B573:B584),ABS(MIN(B573:B584)))*50,0)),REPT("&lt;",ABS(ROUND(B576/MAX(MAX(B573:B584),ABS(MIN(B573:B584)))*50,0)))),"")</f>
        <v/>
      </c>
    </row>
    <row r="577" spans="1:3" ht="48.75" customHeight="1">
      <c r="A577" s="267">
        <f t="shared" ca="1" si="27"/>
        <v>41122</v>
      </c>
      <c r="B577" s="288">
        <f ca="1">VLOOKUP(Ledgergraph!A571,Master!$C$1:$U$101,MATCH(A577,Master!$C$1:$U$1,0),FALSE)</f>
        <v>0</v>
      </c>
      <c r="C577" s="295" t="str">
        <f ca="1">IFERROR(IF(ROUND(B577/MAX(MAX(B573:B584),ABS(MIN(B573:B584)))*50,0)&gt;0,REPT("&gt;",ROUND(B577/MAX(MAX(B573:B584),ABS(MIN(B573:B584)))*50,0)),REPT("&lt;",ABS(ROUND(B577/MAX(MAX(B573:B584),ABS(MIN(B573:B584)))*50,0)))),"")</f>
        <v/>
      </c>
    </row>
    <row r="578" spans="1:3" ht="48.75" customHeight="1">
      <c r="A578" s="267">
        <f t="shared" ca="1" si="27"/>
        <v>41153</v>
      </c>
      <c r="B578" s="288">
        <f ca="1">VLOOKUP(Ledgergraph!A571,Master!$C$1:$U$101,MATCH(A578,Master!$C$1:$U$1,0),FALSE)</f>
        <v>0</v>
      </c>
      <c r="C578" s="295" t="str">
        <f ca="1">IFERROR(IF(ROUND(B578/MAX(MAX(B573:B584),ABS(MIN(B573:B584)))*50,0)&gt;0,REPT("&gt;",ROUND(B578/MAX(MAX(B573:B584),ABS(MIN(B573:B584)))*50,0)),REPT("&lt;",ABS(ROUND(B578/MAX(MAX(B573:B584),ABS(MIN(B573:B584)))*50,0)))),"")</f>
        <v/>
      </c>
    </row>
    <row r="579" spans="1:3" ht="48.75" customHeight="1">
      <c r="A579" s="267">
        <f t="shared" ca="1" si="27"/>
        <v>41183</v>
      </c>
      <c r="B579" s="288">
        <f ca="1">VLOOKUP(Ledgergraph!A571,Master!$C$1:$U$101,MATCH(A579,Master!$C$1:$U$1,0),FALSE)</f>
        <v>0</v>
      </c>
      <c r="C579" s="295" t="str">
        <f ca="1">IFERROR(IF(ROUND(B579/MAX(MAX(B573:B584),ABS(MIN(B573:B584)))*50,0)&gt;0,REPT("&gt;",ROUND(B579/MAX(MAX(B573:B584),ABS(MIN(B573:B584)))*50,0)),REPT("&lt;",ABS(ROUND(B579/MAX(MAX(B573:B584),ABS(MIN(B573:B584)))*50,0)))),"")</f>
        <v/>
      </c>
    </row>
    <row r="580" spans="1:3" ht="48.75" customHeight="1">
      <c r="A580" s="267">
        <f t="shared" ca="1" si="27"/>
        <v>41214</v>
      </c>
      <c r="B580" s="288">
        <f ca="1">VLOOKUP(Ledgergraph!A571,Master!$C$1:$U$101,MATCH(A580,Master!$C$1:$U$1,0),FALSE)</f>
        <v>8</v>
      </c>
      <c r="C580" s="295" t="str">
        <f ca="1">IFERROR(IF(ROUND(B580/MAX(MAX(B573:B584),ABS(MIN(B573:B584)))*50,0)&gt;0,REPT("&gt;",ROUND(B580/MAX(MAX(B573:B584),ABS(MIN(B573:B584)))*50,0)),REPT("&lt;",ABS(ROUND(B580/MAX(MAX(B573:B584),ABS(MIN(B573:B584)))*50,0)))),"")</f>
        <v>&gt;&gt;&gt;&gt;&gt;&gt;&gt;&gt;&gt;&gt;&gt;&gt;&gt;&gt;&gt;&gt;&gt;&gt;&gt;&gt;&gt;&gt;&gt;&gt;&gt;&gt;&gt;&gt;&gt;&gt;&gt;&gt;&gt;&gt;&gt;&gt;&gt;&gt;&gt;&gt;&gt;&gt;&gt;&gt;&gt;&gt;&gt;&gt;&gt;&gt;</v>
      </c>
    </row>
    <row r="581" spans="1:3" ht="48.75" customHeight="1">
      <c r="A581" s="267">
        <f t="shared" ca="1" si="27"/>
        <v>41244</v>
      </c>
      <c r="B581" s="288">
        <f ca="1">VLOOKUP(Ledgergraph!A571,Master!$C$1:$U$101,MATCH(A581,Master!$C$1:$U$1,0),FALSE)</f>
        <v>0</v>
      </c>
      <c r="C581" s="295" t="str">
        <f ca="1">IFERROR(IF(ROUND(B581/MAX(MAX(B573:B584),ABS(MIN(B573:B584)))*50,0)&gt;0,REPT("&gt;",ROUND(B581/MAX(MAX(B573:B584),ABS(MIN(B573:B584)))*50,0)),REPT("&lt;",ABS(ROUND(B581/MAX(MAX(B573:B584),ABS(MIN(B573:B584)))*50,0)))),"")</f>
        <v/>
      </c>
    </row>
    <row r="582" spans="1:3" ht="48.75" customHeight="1">
      <c r="A582" s="267">
        <f t="shared" ca="1" si="27"/>
        <v>41275</v>
      </c>
      <c r="B582" s="288">
        <f ca="1">VLOOKUP(Ledgergraph!A571,Master!$C$1:$U$101,MATCH(A582,Master!$C$1:$U$1,0),FALSE)</f>
        <v>0</v>
      </c>
      <c r="C582" s="295" t="str">
        <f ca="1">IFERROR(IF(ROUND(B582/MAX(MAX(B573:B584),ABS(MIN(B573:B584)))*50,0)&gt;0,REPT("&gt;",ROUND(B582/MAX(MAX(B573:B584),ABS(MIN(B573:B584)))*50,0)),REPT("&lt;",ABS(ROUND(B582/MAX(MAX(B573:B584),ABS(MIN(B573:B584)))*50,0)))),"")</f>
        <v/>
      </c>
    </row>
    <row r="583" spans="1:3" ht="48.75" customHeight="1">
      <c r="A583" s="267">
        <f t="shared" ca="1" si="27"/>
        <v>41306</v>
      </c>
      <c r="B583" s="288">
        <f ca="1">VLOOKUP(Ledgergraph!A571,Master!$C$1:$U$101,MATCH(A583,Master!$C$1:$U$1,0),FALSE)</f>
        <v>0</v>
      </c>
      <c r="C583" s="295" t="str">
        <f ca="1">IFERROR(IF(ROUND(B583/MAX(MAX(B573:B584),ABS(MIN(B573:B584)))*50,0)&gt;0,REPT("&gt;",ROUND(B583/MAX(MAX(B573:B584),ABS(MIN(B573:B584)))*50,0)),REPT("&lt;",ABS(ROUND(B583/MAX(MAX(B573:B584),ABS(MIN(B573:B584)))*50,0)))),"")</f>
        <v/>
      </c>
    </row>
    <row r="584" spans="1:3" ht="48.75" customHeight="1">
      <c r="A584" s="267">
        <f t="shared" ca="1" si="27"/>
        <v>41334</v>
      </c>
      <c r="B584" s="288">
        <f ca="1">VLOOKUP(Ledgergraph!A571,Master!$C$1:$U$101,MATCH(A584,Master!$C$1:$U$1,0),FALSE)</f>
        <v>0</v>
      </c>
      <c r="C584" s="295" t="str">
        <f ca="1">IFERROR(IF(ROUND(B584/MAX(MAX(B573:B584),ABS(MIN(B573:B584)))*50,0)&gt;0,REPT("&gt;",ROUND(B584/MAX(MAX(B573:B584),ABS(MIN(B573:B584)))*50,0)),REPT("&lt;",ABS(ROUND(B584/MAX(MAX(B573:B584),ABS(MIN(B573:B584)))*50,0)))),"")</f>
        <v/>
      </c>
    </row>
    <row r="585" spans="1:3" ht="48.75" customHeight="1">
      <c r="A585" s="262"/>
      <c r="B585" s="81"/>
      <c r="C585" s="294"/>
    </row>
    <row r="586" spans="1:3" ht="48.75" customHeight="1">
      <c r="A586" s="264">
        <f>A571+1</f>
        <v>41</v>
      </c>
      <c r="B586" s="81"/>
      <c r="C586" s="294"/>
    </row>
    <row r="587" spans="1:3" ht="48.75" customHeight="1">
      <c r="A587" s="81" t="str">
        <f>VLOOKUP(Ledgergraph!A586,Master!$C$1:$U$101,3,FALSE)</f>
        <v> Bad Debt Expenses </v>
      </c>
      <c r="B587" s="81"/>
      <c r="C587" s="294"/>
    </row>
    <row r="588" spans="1:3" ht="48.75" customHeight="1">
      <c r="A588" s="267">
        <f ca="1">A573</f>
        <v>41000</v>
      </c>
      <c r="B588" s="288">
        <f ca="1">VLOOKUP(Ledgergraph!A586,Master!$C$1:$U$101,MATCH(A588,Master!$C$1:$U$1,0),FALSE)</f>
        <v>5</v>
      </c>
      <c r="C588" s="295" t="str">
        <f ca="1">IFERROR(IF(ROUND(B588/MAX(MAX(B588:B599),ABS(MIN(B588:B599)))*50,0)&gt;0,REPT("&gt;",ROUND(B588/MAX(MAX(B588:B599),ABS(MIN(B588:B599)))*50,0)),REPT("&lt;",ABS(ROUND(B588/MAX(MAX(B588:B599),ABS(MIN(B588:B599)))*50,0)))),"")</f>
        <v>&gt;&gt;&gt;&gt;&gt;&gt;&gt;&gt;&gt;&gt;&gt;&gt;&gt;&gt;&gt;</v>
      </c>
    </row>
    <row r="589" spans="1:3" ht="48.75" customHeight="1">
      <c r="A589" s="267">
        <f t="shared" ca="1" si="27"/>
        <v>41030</v>
      </c>
      <c r="B589" s="288">
        <f ca="1">VLOOKUP(Ledgergraph!A586,Master!$C$1:$U$101,MATCH(A589,Master!$C$1:$U$1,0),FALSE)</f>
        <v>0</v>
      </c>
      <c r="C589" s="295" t="str">
        <f ca="1">IFERROR(IF(ROUND(B589/MAX(MAX(B588:B599),ABS(MIN(B588:B599)))*50,0)&gt;0,REPT("&gt;",ROUND(B589/MAX(MAX(B588:B599),ABS(MIN(B588:B599)))*50,0)),REPT("&lt;",ABS(ROUND(B589/MAX(MAX(B588:B599),ABS(MIN(B588:B599)))*50,0)))),"")</f>
        <v/>
      </c>
    </row>
    <row r="590" spans="1:3" ht="48.75" customHeight="1">
      <c r="A590" s="267">
        <f t="shared" ca="1" si="27"/>
        <v>41061</v>
      </c>
      <c r="B590" s="288">
        <f ca="1">VLOOKUP(Ledgergraph!A586,Master!$C$1:$U$101,MATCH(A590,Master!$C$1:$U$1,0),FALSE)</f>
        <v>0</v>
      </c>
      <c r="C590" s="295" t="str">
        <f ca="1">IFERROR(IF(ROUND(B590/MAX(MAX(B588:B599),ABS(MIN(B588:B599)))*50,0)&gt;0,REPT("&gt;",ROUND(B590/MAX(MAX(B588:B599),ABS(MIN(B588:B599)))*50,0)),REPT("&lt;",ABS(ROUND(B590/MAX(MAX(B588:B599),ABS(MIN(B588:B599)))*50,0)))),"")</f>
        <v/>
      </c>
    </row>
    <row r="591" spans="1:3" ht="48.75" customHeight="1">
      <c r="A591" s="267">
        <f t="shared" ca="1" si="27"/>
        <v>41091</v>
      </c>
      <c r="B591" s="288">
        <f ca="1">VLOOKUP(Ledgergraph!A586,Master!$C$1:$U$101,MATCH(A591,Master!$C$1:$U$1,0),FALSE)</f>
        <v>15</v>
      </c>
      <c r="C591" s="295" t="str">
        <f ca="1">IFERROR(IF(ROUND(B591/MAX(MAX(B588:B599),ABS(MIN(B588:B599)))*50,0)&gt;0,REPT("&gt;",ROUND(B591/MAX(MAX(B588:B599),ABS(MIN(B588:B599)))*50,0)),REPT("&lt;",ABS(ROUND(B591/MAX(MAX(B588:B599),ABS(MIN(B588:B599)))*50,0)))),"")</f>
        <v>&gt;&gt;&gt;&gt;&gt;&gt;&gt;&gt;&gt;&gt;&gt;&gt;&gt;&gt;&gt;&gt;&gt;&gt;&gt;&gt;&gt;&gt;&gt;&gt;&gt;&gt;&gt;&gt;&gt;&gt;&gt;&gt;&gt;&gt;&gt;&gt;&gt;&gt;&gt;&gt;&gt;&gt;&gt;&gt;</v>
      </c>
    </row>
    <row r="592" spans="1:3" ht="48.75" customHeight="1">
      <c r="A592" s="267">
        <f t="shared" ca="1" si="27"/>
        <v>41122</v>
      </c>
      <c r="B592" s="288">
        <f ca="1">VLOOKUP(Ledgergraph!A586,Master!$C$1:$U$101,MATCH(A592,Master!$C$1:$U$1,0),FALSE)</f>
        <v>0</v>
      </c>
      <c r="C592" s="295" t="str">
        <f ca="1">IFERROR(IF(ROUND(B592/MAX(MAX(B588:B599),ABS(MIN(B588:B599)))*50,0)&gt;0,REPT("&gt;",ROUND(B592/MAX(MAX(B588:B599),ABS(MIN(B588:B599)))*50,0)),REPT("&lt;",ABS(ROUND(B592/MAX(MAX(B588:B599),ABS(MIN(B588:B599)))*50,0)))),"")</f>
        <v/>
      </c>
    </row>
    <row r="593" spans="1:3" ht="48.75" customHeight="1">
      <c r="A593" s="267">
        <f t="shared" ca="1" si="27"/>
        <v>41153</v>
      </c>
      <c r="B593" s="288">
        <f ca="1">VLOOKUP(Ledgergraph!A586,Master!$C$1:$U$101,MATCH(A593,Master!$C$1:$U$1,0),FALSE)</f>
        <v>6</v>
      </c>
      <c r="C593" s="295" t="str">
        <f ca="1">IFERROR(IF(ROUND(B593/MAX(MAX(B588:B599),ABS(MIN(B588:B599)))*50,0)&gt;0,REPT("&gt;",ROUND(B593/MAX(MAX(B588:B599),ABS(MIN(B588:B599)))*50,0)),REPT("&lt;",ABS(ROUND(B593/MAX(MAX(B588:B599),ABS(MIN(B588:B599)))*50,0)))),"")</f>
        <v>&gt;&gt;&gt;&gt;&gt;&gt;&gt;&gt;&gt;&gt;&gt;&gt;&gt;&gt;&gt;&gt;&gt;&gt;</v>
      </c>
    </row>
    <row r="594" spans="1:3" ht="48.75" customHeight="1">
      <c r="A594" s="267">
        <f t="shared" ca="1" si="27"/>
        <v>41183</v>
      </c>
      <c r="B594" s="288">
        <f ca="1">VLOOKUP(Ledgergraph!A586,Master!$C$1:$U$101,MATCH(A594,Master!$C$1:$U$1,0),FALSE)</f>
        <v>13</v>
      </c>
      <c r="C594" s="295" t="str">
        <f ca="1">IFERROR(IF(ROUND(B594/MAX(MAX(B588:B599),ABS(MIN(B588:B599)))*50,0)&gt;0,REPT("&gt;",ROUND(B594/MAX(MAX(B588:B599),ABS(MIN(B588:B599)))*50,0)),REPT("&lt;",ABS(ROUND(B594/MAX(MAX(B588:B599),ABS(MIN(B588:B599)))*50,0)))),"")</f>
        <v>&gt;&gt;&gt;&gt;&gt;&gt;&gt;&gt;&gt;&gt;&gt;&gt;&gt;&gt;&gt;&gt;&gt;&gt;&gt;&gt;&gt;&gt;&gt;&gt;&gt;&gt;&gt;&gt;&gt;&gt;&gt;&gt;&gt;&gt;&gt;&gt;&gt;&gt;</v>
      </c>
    </row>
    <row r="595" spans="1:3" ht="48.75" customHeight="1">
      <c r="A595" s="267">
        <f t="shared" ca="1" si="27"/>
        <v>41214</v>
      </c>
      <c r="B595" s="288">
        <f ca="1">VLOOKUP(Ledgergraph!A586,Master!$C$1:$U$101,MATCH(A595,Master!$C$1:$U$1,0),FALSE)</f>
        <v>3</v>
      </c>
      <c r="C595" s="295" t="str">
        <f ca="1">IFERROR(IF(ROUND(B595/MAX(MAX(B588:B599),ABS(MIN(B588:B599)))*50,0)&gt;0,REPT("&gt;",ROUND(B595/MAX(MAX(B588:B599),ABS(MIN(B588:B599)))*50,0)),REPT("&lt;",ABS(ROUND(B595/MAX(MAX(B588:B599),ABS(MIN(B588:B599)))*50,0)))),"")</f>
        <v>&gt;&gt;&gt;&gt;&gt;&gt;&gt;&gt;&gt;</v>
      </c>
    </row>
    <row r="596" spans="1:3" ht="48.75" customHeight="1">
      <c r="A596" s="267">
        <f t="shared" ca="1" si="27"/>
        <v>41244</v>
      </c>
      <c r="B596" s="288">
        <f ca="1">VLOOKUP(Ledgergraph!A586,Master!$C$1:$U$101,MATCH(A596,Master!$C$1:$U$1,0),FALSE)</f>
        <v>17</v>
      </c>
      <c r="C596" s="295" t="str">
        <f ca="1">IFERROR(IF(ROUND(B596/MAX(MAX(B588:B599),ABS(MIN(B588:B599)))*50,0)&gt;0,REPT("&gt;",ROUND(B596/MAX(MAX(B588:B599),ABS(MIN(B588:B599)))*50,0)),REPT("&lt;",ABS(ROUND(B596/MAX(MAX(B588:B599),ABS(MIN(B588:B599)))*50,0)))),"")</f>
        <v>&gt;&gt;&gt;&gt;&gt;&gt;&gt;&gt;&gt;&gt;&gt;&gt;&gt;&gt;&gt;&gt;&gt;&gt;&gt;&gt;&gt;&gt;&gt;&gt;&gt;&gt;&gt;&gt;&gt;&gt;&gt;&gt;&gt;&gt;&gt;&gt;&gt;&gt;&gt;&gt;&gt;&gt;&gt;&gt;&gt;&gt;&gt;&gt;&gt;&gt;</v>
      </c>
    </row>
    <row r="597" spans="1:3" ht="48.75" customHeight="1">
      <c r="A597" s="267">
        <f t="shared" ca="1" si="27"/>
        <v>41275</v>
      </c>
      <c r="B597" s="288">
        <f ca="1">VLOOKUP(Ledgergraph!A586,Master!$C$1:$U$101,MATCH(A597,Master!$C$1:$U$1,0),FALSE)</f>
        <v>0</v>
      </c>
      <c r="C597" s="295" t="str">
        <f ca="1">IFERROR(IF(ROUND(B597/MAX(MAX(B588:B599),ABS(MIN(B588:B599)))*50,0)&gt;0,REPT("&gt;",ROUND(B597/MAX(MAX(B588:B599),ABS(MIN(B588:B599)))*50,0)),REPT("&lt;",ABS(ROUND(B597/MAX(MAX(B588:B599),ABS(MIN(B588:B599)))*50,0)))),"")</f>
        <v/>
      </c>
    </row>
    <row r="598" spans="1:3" ht="48.75" customHeight="1">
      <c r="A598" s="267">
        <f t="shared" ca="1" si="27"/>
        <v>41306</v>
      </c>
      <c r="B598" s="288">
        <f ca="1">VLOOKUP(Ledgergraph!A586,Master!$C$1:$U$101,MATCH(A598,Master!$C$1:$U$1,0),FALSE)</f>
        <v>0</v>
      </c>
      <c r="C598" s="295" t="str">
        <f ca="1">IFERROR(IF(ROUND(B598/MAX(MAX(B588:B599),ABS(MIN(B588:B599)))*50,0)&gt;0,REPT("&gt;",ROUND(B598/MAX(MAX(B588:B599),ABS(MIN(B588:B599)))*50,0)),REPT("&lt;",ABS(ROUND(B598/MAX(MAX(B588:B599),ABS(MIN(B588:B599)))*50,0)))),"")</f>
        <v/>
      </c>
    </row>
    <row r="599" spans="1:3" ht="48.75" customHeight="1">
      <c r="A599" s="267">
        <f t="shared" ca="1" si="27"/>
        <v>41334</v>
      </c>
      <c r="B599" s="288">
        <f ca="1">VLOOKUP(Ledgergraph!A586,Master!$C$1:$U$101,MATCH(A599,Master!$C$1:$U$1,0),FALSE)</f>
        <v>0</v>
      </c>
      <c r="C599" s="295" t="str">
        <f ca="1">IFERROR(IF(ROUND(B599/MAX(MAX(B588:B599),ABS(MIN(B588:B599)))*50,0)&gt;0,REPT("&gt;",ROUND(B599/MAX(MAX(B588:B599),ABS(MIN(B588:B599)))*50,0)),REPT("&lt;",ABS(ROUND(B599/MAX(MAX(B588:B599),ABS(MIN(B588:B599)))*50,0)))),"")</f>
        <v/>
      </c>
    </row>
    <row r="600" spans="1:3" ht="48.75" customHeight="1">
      <c r="A600" s="81"/>
      <c r="B600" s="81"/>
      <c r="C600" s="294"/>
    </row>
    <row r="601" spans="1:3" ht="48.75" customHeight="1">
      <c r="A601" s="264">
        <f>A586+1</f>
        <v>42</v>
      </c>
      <c r="B601" s="81"/>
      <c r="C601" s="294"/>
    </row>
    <row r="602" spans="1:3" ht="48.75" customHeight="1">
      <c r="A602" s="81" t="str">
        <f>VLOOKUP(Ledgergraph!A601,Master!$C$1:$U$101,3,FALSE)</f>
        <v> Bank Charges </v>
      </c>
      <c r="B602" s="81"/>
      <c r="C602" s="294"/>
    </row>
    <row r="603" spans="1:3" ht="48.75" customHeight="1">
      <c r="A603" s="267">
        <f ca="1">A588</f>
        <v>41000</v>
      </c>
      <c r="B603" s="288">
        <f ca="1">VLOOKUP(Ledgergraph!A601,Master!$C$1:$U$101,MATCH(A603,Master!$C$1:$U$1,0),FALSE)</f>
        <v>0</v>
      </c>
      <c r="C603" s="295" t="str">
        <f ca="1">IFERROR(IF(ROUND(B603/MAX(MAX(B603:B614),ABS(MIN(B603:B614)))*50,0)&gt;0,REPT("&gt;",ROUND(B603/MAX(MAX(B603:B614),ABS(MIN(B603:B614)))*50,0)),REPT("&lt;",ABS(ROUND(B603/MAX(MAX(B603:B614),ABS(MIN(B603:B614)))*50,0)))),"")</f>
        <v/>
      </c>
    </row>
    <row r="604" spans="1:3" ht="48.75" customHeight="1">
      <c r="A604" s="267">
        <f t="shared" ref="A604:A614" ca="1" si="28">A589</f>
        <v>41030</v>
      </c>
      <c r="B604" s="288">
        <f ca="1">VLOOKUP(Ledgergraph!A601,Master!$C$1:$U$101,MATCH(A604,Master!$C$1:$U$1,0),FALSE)</f>
        <v>0</v>
      </c>
      <c r="C604" s="295" t="str">
        <f ca="1">IFERROR(IF(ROUND(B604/MAX(MAX(B603:B614),ABS(MIN(B603:B614)))*50,0)&gt;0,REPT("&gt;",ROUND(B604/MAX(MAX(B603:B614),ABS(MIN(B603:B614)))*50,0)),REPT("&lt;",ABS(ROUND(B604/MAX(MAX(B603:B614),ABS(MIN(B603:B614)))*50,0)))),"")</f>
        <v/>
      </c>
    </row>
    <row r="605" spans="1:3" ht="48.75" customHeight="1">
      <c r="A605" s="267">
        <f t="shared" ca="1" si="28"/>
        <v>41061</v>
      </c>
      <c r="B605" s="288">
        <f ca="1">VLOOKUP(Ledgergraph!A601,Master!$C$1:$U$101,MATCH(A605,Master!$C$1:$U$1,0),FALSE)</f>
        <v>0</v>
      </c>
      <c r="C605" s="295" t="str">
        <f ca="1">IFERROR(IF(ROUND(B605/MAX(MAX(B603:B614),ABS(MIN(B603:B614)))*50,0)&gt;0,REPT("&gt;",ROUND(B605/MAX(MAX(B603:B614),ABS(MIN(B603:B614)))*50,0)),REPT("&lt;",ABS(ROUND(B605/MAX(MAX(B603:B614),ABS(MIN(B603:B614)))*50,0)))),"")</f>
        <v/>
      </c>
    </row>
    <row r="606" spans="1:3" ht="48.75" customHeight="1">
      <c r="A606" s="267">
        <f t="shared" ca="1" si="28"/>
        <v>41091</v>
      </c>
      <c r="B606" s="288">
        <f ca="1">VLOOKUP(Ledgergraph!A601,Master!$C$1:$U$101,MATCH(A606,Master!$C$1:$U$1,0),FALSE)</f>
        <v>0</v>
      </c>
      <c r="C606" s="295" t="str">
        <f ca="1">IFERROR(IF(ROUND(B606/MAX(MAX(B603:B614),ABS(MIN(B603:B614)))*50,0)&gt;0,REPT("&gt;",ROUND(B606/MAX(MAX(B603:B614),ABS(MIN(B603:B614)))*50,0)),REPT("&lt;",ABS(ROUND(B606/MAX(MAX(B603:B614),ABS(MIN(B603:B614)))*50,0)))),"")</f>
        <v/>
      </c>
    </row>
    <row r="607" spans="1:3" ht="48.75" customHeight="1">
      <c r="A607" s="267">
        <f t="shared" ca="1" si="28"/>
        <v>41122</v>
      </c>
      <c r="B607" s="288">
        <f ca="1">VLOOKUP(Ledgergraph!A601,Master!$C$1:$U$101,MATCH(A607,Master!$C$1:$U$1,0),FALSE)</f>
        <v>1</v>
      </c>
      <c r="C607" s="295" t="str">
        <f ca="1">IFERROR(IF(ROUND(B607/MAX(MAX(B603:B614),ABS(MIN(B603:B614)))*50,0)&gt;0,REPT("&gt;",ROUND(B607/MAX(MAX(B603:B614),ABS(MIN(B603:B614)))*50,0)),REPT("&lt;",ABS(ROUND(B607/MAX(MAX(B603:B614),ABS(MIN(B603:B614)))*50,0)))),"")</f>
        <v>&gt;&gt;&gt;&gt;&gt;&gt;&gt;&gt;&gt;&gt;&gt;&gt;&gt;&gt;&gt;&gt;&gt;&gt;&gt;&gt;&gt;&gt;&gt;&gt;&gt;&gt;&gt;&gt;&gt;&gt;&gt;&gt;&gt;&gt;&gt;&gt;&gt;&gt;&gt;&gt;&gt;&gt;&gt;&gt;&gt;&gt;&gt;&gt;&gt;&gt;</v>
      </c>
    </row>
    <row r="608" spans="1:3" ht="48.75" customHeight="1">
      <c r="A608" s="267">
        <f t="shared" ca="1" si="28"/>
        <v>41153</v>
      </c>
      <c r="B608" s="288">
        <f ca="1">VLOOKUP(Ledgergraph!A601,Master!$C$1:$U$101,MATCH(A608,Master!$C$1:$U$1,0),FALSE)</f>
        <v>0</v>
      </c>
      <c r="C608" s="295" t="str">
        <f ca="1">IFERROR(IF(ROUND(B608/MAX(MAX(B603:B614),ABS(MIN(B603:B614)))*50,0)&gt;0,REPT("&gt;",ROUND(B608/MAX(MAX(B603:B614),ABS(MIN(B603:B614)))*50,0)),REPT("&lt;",ABS(ROUND(B608/MAX(MAX(B603:B614),ABS(MIN(B603:B614)))*50,0)))),"")</f>
        <v/>
      </c>
    </row>
    <row r="609" spans="1:3" ht="48.75" customHeight="1">
      <c r="A609" s="267">
        <f t="shared" ca="1" si="28"/>
        <v>41183</v>
      </c>
      <c r="B609" s="288">
        <f ca="1">VLOOKUP(Ledgergraph!A601,Master!$C$1:$U$101,MATCH(A609,Master!$C$1:$U$1,0),FALSE)</f>
        <v>0</v>
      </c>
      <c r="C609" s="295" t="str">
        <f ca="1">IFERROR(IF(ROUND(B609/MAX(MAX(B603:B614),ABS(MIN(B603:B614)))*50,0)&gt;0,REPT("&gt;",ROUND(B609/MAX(MAX(B603:B614),ABS(MIN(B603:B614)))*50,0)),REPT("&lt;",ABS(ROUND(B609/MAX(MAX(B603:B614),ABS(MIN(B603:B614)))*50,0)))),"")</f>
        <v/>
      </c>
    </row>
    <row r="610" spans="1:3" ht="48.75" customHeight="1">
      <c r="A610" s="267">
        <f t="shared" ca="1" si="28"/>
        <v>41214</v>
      </c>
      <c r="B610" s="288">
        <f ca="1">VLOOKUP(Ledgergraph!A601,Master!$C$1:$U$101,MATCH(A610,Master!$C$1:$U$1,0),FALSE)</f>
        <v>0</v>
      </c>
      <c r="C610" s="295" t="str">
        <f ca="1">IFERROR(IF(ROUND(B610/MAX(MAX(B603:B614),ABS(MIN(B603:B614)))*50,0)&gt;0,REPT("&gt;",ROUND(B610/MAX(MAX(B603:B614),ABS(MIN(B603:B614)))*50,0)),REPT("&lt;",ABS(ROUND(B610/MAX(MAX(B603:B614),ABS(MIN(B603:B614)))*50,0)))),"")</f>
        <v/>
      </c>
    </row>
    <row r="611" spans="1:3" ht="48.75" customHeight="1">
      <c r="A611" s="267">
        <f t="shared" ca="1" si="28"/>
        <v>41244</v>
      </c>
      <c r="B611" s="288">
        <f ca="1">VLOOKUP(Ledgergraph!A601,Master!$C$1:$U$101,MATCH(A611,Master!$C$1:$U$1,0),FALSE)</f>
        <v>0</v>
      </c>
      <c r="C611" s="295" t="str">
        <f ca="1">IFERROR(IF(ROUND(B611/MAX(MAX(B603:B614),ABS(MIN(B603:B614)))*50,0)&gt;0,REPT("&gt;",ROUND(B611/MAX(MAX(B603:B614),ABS(MIN(B603:B614)))*50,0)),REPT("&lt;",ABS(ROUND(B611/MAX(MAX(B603:B614),ABS(MIN(B603:B614)))*50,0)))),"")</f>
        <v/>
      </c>
    </row>
    <row r="612" spans="1:3" ht="48.75" customHeight="1">
      <c r="A612" s="267">
        <f t="shared" ca="1" si="28"/>
        <v>41275</v>
      </c>
      <c r="B612" s="288">
        <f ca="1">VLOOKUP(Ledgergraph!A601,Master!$C$1:$U$101,MATCH(A612,Master!$C$1:$U$1,0),FALSE)</f>
        <v>0</v>
      </c>
      <c r="C612" s="295" t="str">
        <f ca="1">IFERROR(IF(ROUND(B612/MAX(MAX(B603:B614),ABS(MIN(B603:B614)))*50,0)&gt;0,REPT("&gt;",ROUND(B612/MAX(MAX(B603:B614),ABS(MIN(B603:B614)))*50,0)),REPT("&lt;",ABS(ROUND(B612/MAX(MAX(B603:B614),ABS(MIN(B603:B614)))*50,0)))),"")</f>
        <v/>
      </c>
    </row>
    <row r="613" spans="1:3" ht="48.75" customHeight="1">
      <c r="A613" s="267">
        <f t="shared" ca="1" si="28"/>
        <v>41306</v>
      </c>
      <c r="B613" s="288">
        <f ca="1">VLOOKUP(Ledgergraph!A601,Master!$C$1:$U$101,MATCH(A613,Master!$C$1:$U$1,0),FALSE)</f>
        <v>0</v>
      </c>
      <c r="C613" s="295" t="str">
        <f ca="1">IFERROR(IF(ROUND(B613/MAX(MAX(B603:B614),ABS(MIN(B603:B614)))*50,0)&gt;0,REPT("&gt;",ROUND(B613/MAX(MAX(B603:B614),ABS(MIN(B603:B614)))*50,0)),REPT("&lt;",ABS(ROUND(B613/MAX(MAX(B603:B614),ABS(MIN(B603:B614)))*50,0)))),"")</f>
        <v/>
      </c>
    </row>
    <row r="614" spans="1:3" ht="48.75" customHeight="1">
      <c r="A614" s="267">
        <f t="shared" ca="1" si="28"/>
        <v>41334</v>
      </c>
      <c r="B614" s="288">
        <f ca="1">VLOOKUP(Ledgergraph!A601,Master!$C$1:$U$101,MATCH(A614,Master!$C$1:$U$1,0),FALSE)</f>
        <v>0</v>
      </c>
      <c r="C614" s="295" t="str">
        <f ca="1">IFERROR(IF(ROUND(B614/MAX(MAX(B603:B614),ABS(MIN(B603:B614)))*50,0)&gt;0,REPT("&gt;",ROUND(B614/MAX(MAX(B603:B614),ABS(MIN(B603:B614)))*50,0)),REPT("&lt;",ABS(ROUND(B614/MAX(MAX(B603:B614),ABS(MIN(B603:B614)))*50,0)))),"")</f>
        <v/>
      </c>
    </row>
    <row r="615" spans="1:3" ht="48.75" customHeight="1">
      <c r="A615" s="81"/>
      <c r="B615" s="81"/>
      <c r="C615" s="294"/>
    </row>
    <row r="616" spans="1:3" ht="48.75" customHeight="1">
      <c r="A616" s="264">
        <f>A601+1</f>
        <v>43</v>
      </c>
      <c r="B616" s="81"/>
      <c r="C616" s="294"/>
    </row>
    <row r="617" spans="1:3" ht="48.75" customHeight="1">
      <c r="A617" s="81" t="str">
        <f>VLOOKUP(Ledgergraph!A616,Master!$C$1:$U$101,3,FALSE)</f>
        <v> Books &amp; Manuals </v>
      </c>
      <c r="B617" s="81"/>
      <c r="C617" s="294"/>
    </row>
    <row r="618" spans="1:3" ht="48.75" customHeight="1">
      <c r="A618" s="267">
        <f ca="1">A603</f>
        <v>41000</v>
      </c>
      <c r="B618" s="288">
        <f ca="1">VLOOKUP(Ledgergraph!A616,Master!$C$1:$U$101,MATCH(A618,Master!$C$1:$U$1,0),FALSE)</f>
        <v>4</v>
      </c>
      <c r="C618" s="295" t="str">
        <f ca="1">IFERROR(IF(ROUND(B618/MAX(MAX(B618:B629),ABS(MIN(B618:B629)))*50,0)&gt;0,REPT("&gt;",ROUND(B618/MAX(MAX(B618:B629),ABS(MIN(B618:B629)))*50,0)),REPT("&lt;",ABS(ROUND(B618/MAX(MAX(B618:B629),ABS(MIN(B618:B629)))*50,0)))),"")</f>
        <v>&gt;&gt;&gt;&gt;&gt;&gt;&gt;&gt;&gt;&gt;&gt;&gt;&gt;&gt;&gt;&gt;&gt;&gt;</v>
      </c>
    </row>
    <row r="619" spans="1:3" ht="48.75" customHeight="1">
      <c r="A619" s="267">
        <f t="shared" ref="A619:A629" ca="1" si="29">A604</f>
        <v>41030</v>
      </c>
      <c r="B619" s="288">
        <f ca="1">VLOOKUP(Ledgergraph!A616,Master!$C$1:$U$101,MATCH(A619,Master!$C$1:$U$1,0),FALSE)</f>
        <v>4</v>
      </c>
      <c r="C619" s="295" t="str">
        <f ca="1">IFERROR(IF(ROUND(B619/MAX(MAX(B618:B629),ABS(MIN(B618:B629)))*50,0)&gt;0,REPT("&gt;",ROUND(B619/MAX(MAX(B618:B629),ABS(MIN(B618:B629)))*50,0)),REPT("&lt;",ABS(ROUND(B619/MAX(MAX(B618:B629),ABS(MIN(B618:B629)))*50,0)))),"")</f>
        <v>&gt;&gt;&gt;&gt;&gt;&gt;&gt;&gt;&gt;&gt;&gt;&gt;&gt;&gt;&gt;&gt;&gt;&gt;</v>
      </c>
    </row>
    <row r="620" spans="1:3" ht="48.75" customHeight="1">
      <c r="A620" s="267">
        <f t="shared" ca="1" si="29"/>
        <v>41061</v>
      </c>
      <c r="B620" s="288">
        <f ca="1">VLOOKUP(Ledgergraph!A616,Master!$C$1:$U$101,MATCH(A620,Master!$C$1:$U$1,0),FALSE)</f>
        <v>3</v>
      </c>
      <c r="C620" s="295" t="str">
        <f ca="1">IFERROR(IF(ROUND(B620/MAX(MAX(B618:B629),ABS(MIN(B618:B629)))*50,0)&gt;0,REPT("&gt;",ROUND(B620/MAX(MAX(B618:B629),ABS(MIN(B618:B629)))*50,0)),REPT("&lt;",ABS(ROUND(B620/MAX(MAX(B618:B629),ABS(MIN(B618:B629)))*50,0)))),"")</f>
        <v>&gt;&gt;&gt;&gt;&gt;&gt;&gt;&gt;&gt;&gt;&gt;&gt;&gt;&gt;</v>
      </c>
    </row>
    <row r="621" spans="1:3" ht="48.75" customHeight="1">
      <c r="A621" s="267">
        <f t="shared" ca="1" si="29"/>
        <v>41091</v>
      </c>
      <c r="B621" s="288">
        <f ca="1">VLOOKUP(Ledgergraph!A616,Master!$C$1:$U$101,MATCH(A621,Master!$C$1:$U$1,0),FALSE)</f>
        <v>9</v>
      </c>
      <c r="C621" s="295" t="str">
        <f ca="1">IFERROR(IF(ROUND(B621/MAX(MAX(B618:B629),ABS(MIN(B618:B629)))*50,0)&gt;0,REPT("&gt;",ROUND(B621/MAX(MAX(B618:B629),ABS(MIN(B618:B629)))*50,0)),REPT("&lt;",ABS(ROUND(B621/MAX(MAX(B618:B629),ABS(MIN(B618:B629)))*50,0)))),"")</f>
        <v>&gt;&gt;&gt;&gt;&gt;&gt;&gt;&gt;&gt;&gt;&gt;&gt;&gt;&gt;&gt;&gt;&gt;&gt;&gt;&gt;&gt;&gt;&gt;&gt;&gt;&gt;&gt;&gt;&gt;&gt;&gt;&gt;&gt;&gt;&gt;&gt;&gt;&gt;&gt;&gt;&gt;</v>
      </c>
    </row>
    <row r="622" spans="1:3" ht="48.75" customHeight="1">
      <c r="A622" s="267">
        <f t="shared" ca="1" si="29"/>
        <v>41122</v>
      </c>
      <c r="B622" s="288">
        <f ca="1">VLOOKUP(Ledgergraph!A616,Master!$C$1:$U$101,MATCH(A622,Master!$C$1:$U$1,0),FALSE)</f>
        <v>4</v>
      </c>
      <c r="C622" s="295" t="str">
        <f ca="1">IFERROR(IF(ROUND(B622/MAX(MAX(B618:B629),ABS(MIN(B618:B629)))*50,0)&gt;0,REPT("&gt;",ROUND(B622/MAX(MAX(B618:B629),ABS(MIN(B618:B629)))*50,0)),REPT("&lt;",ABS(ROUND(B622/MAX(MAX(B618:B629),ABS(MIN(B618:B629)))*50,0)))),"")</f>
        <v>&gt;&gt;&gt;&gt;&gt;&gt;&gt;&gt;&gt;&gt;&gt;&gt;&gt;&gt;&gt;&gt;&gt;&gt;</v>
      </c>
    </row>
    <row r="623" spans="1:3" ht="48.75" customHeight="1">
      <c r="A623" s="267">
        <f t="shared" ca="1" si="29"/>
        <v>41153</v>
      </c>
      <c r="B623" s="288">
        <f ca="1">VLOOKUP(Ledgergraph!A616,Master!$C$1:$U$101,MATCH(A623,Master!$C$1:$U$1,0),FALSE)</f>
        <v>11</v>
      </c>
      <c r="C623" s="295" t="str">
        <f ca="1">IFERROR(IF(ROUND(B623/MAX(MAX(B618:B629),ABS(MIN(B618:B629)))*50,0)&gt;0,REPT("&gt;",ROUND(B623/MAX(MAX(B618:B629),ABS(MIN(B618:B629)))*50,0)),REPT("&lt;",ABS(ROUND(B623/MAX(MAX(B618:B629),ABS(MIN(B618:B629)))*50,0)))),"")</f>
        <v>&gt;&gt;&gt;&gt;&gt;&gt;&gt;&gt;&gt;&gt;&gt;&gt;&gt;&gt;&gt;&gt;&gt;&gt;&gt;&gt;&gt;&gt;&gt;&gt;&gt;&gt;&gt;&gt;&gt;&gt;&gt;&gt;&gt;&gt;&gt;&gt;&gt;&gt;&gt;&gt;&gt;&gt;&gt;&gt;&gt;&gt;&gt;&gt;&gt;&gt;</v>
      </c>
    </row>
    <row r="624" spans="1:3" ht="48.75" customHeight="1">
      <c r="A624" s="267">
        <f t="shared" ca="1" si="29"/>
        <v>41183</v>
      </c>
      <c r="B624" s="288">
        <f ca="1">VLOOKUP(Ledgergraph!A616,Master!$C$1:$U$101,MATCH(A624,Master!$C$1:$U$1,0),FALSE)</f>
        <v>0</v>
      </c>
      <c r="C624" s="295" t="str">
        <f ca="1">IFERROR(IF(ROUND(B624/MAX(MAX(B618:B629),ABS(MIN(B618:B629)))*50,0)&gt;0,REPT("&gt;",ROUND(B624/MAX(MAX(B618:B629),ABS(MIN(B618:B629)))*50,0)),REPT("&lt;",ABS(ROUND(B624/MAX(MAX(B618:B629),ABS(MIN(B618:B629)))*50,0)))),"")</f>
        <v/>
      </c>
    </row>
    <row r="625" spans="1:3" ht="48.75" customHeight="1">
      <c r="A625" s="267">
        <f t="shared" ca="1" si="29"/>
        <v>41214</v>
      </c>
      <c r="B625" s="288">
        <f ca="1">VLOOKUP(Ledgergraph!A616,Master!$C$1:$U$101,MATCH(A625,Master!$C$1:$U$1,0),FALSE)</f>
        <v>0</v>
      </c>
      <c r="C625" s="295" t="str">
        <f ca="1">IFERROR(IF(ROUND(B625/MAX(MAX(B618:B629),ABS(MIN(B618:B629)))*50,0)&gt;0,REPT("&gt;",ROUND(B625/MAX(MAX(B618:B629),ABS(MIN(B618:B629)))*50,0)),REPT("&lt;",ABS(ROUND(B625/MAX(MAX(B618:B629),ABS(MIN(B618:B629)))*50,0)))),"")</f>
        <v/>
      </c>
    </row>
    <row r="626" spans="1:3" ht="48.75" customHeight="1">
      <c r="A626" s="267">
        <f t="shared" ca="1" si="29"/>
        <v>41244</v>
      </c>
      <c r="B626" s="288">
        <f ca="1">VLOOKUP(Ledgergraph!A616,Master!$C$1:$U$101,MATCH(A626,Master!$C$1:$U$1,0),FALSE)</f>
        <v>5</v>
      </c>
      <c r="C626" s="295" t="str">
        <f ca="1">IFERROR(IF(ROUND(B626/MAX(MAX(B618:B629),ABS(MIN(B618:B629)))*50,0)&gt;0,REPT("&gt;",ROUND(B626/MAX(MAX(B618:B629),ABS(MIN(B618:B629)))*50,0)),REPT("&lt;",ABS(ROUND(B626/MAX(MAX(B618:B629),ABS(MIN(B618:B629)))*50,0)))),"")</f>
        <v>&gt;&gt;&gt;&gt;&gt;&gt;&gt;&gt;&gt;&gt;&gt;&gt;&gt;&gt;&gt;&gt;&gt;&gt;&gt;&gt;&gt;&gt;&gt;</v>
      </c>
    </row>
    <row r="627" spans="1:3" ht="48.75" customHeight="1">
      <c r="A627" s="267">
        <f t="shared" ca="1" si="29"/>
        <v>41275</v>
      </c>
      <c r="B627" s="288">
        <f ca="1">VLOOKUP(Ledgergraph!A616,Master!$C$1:$U$101,MATCH(A627,Master!$C$1:$U$1,0),FALSE)</f>
        <v>0</v>
      </c>
      <c r="C627" s="295" t="str">
        <f ca="1">IFERROR(IF(ROUND(B627/MAX(MAX(B618:B629),ABS(MIN(B618:B629)))*50,0)&gt;0,REPT("&gt;",ROUND(B627/MAX(MAX(B618:B629),ABS(MIN(B618:B629)))*50,0)),REPT("&lt;",ABS(ROUND(B627/MAX(MAX(B618:B629),ABS(MIN(B618:B629)))*50,0)))),"")</f>
        <v/>
      </c>
    </row>
    <row r="628" spans="1:3" ht="48.75" customHeight="1">
      <c r="A628" s="267">
        <f t="shared" ca="1" si="29"/>
        <v>41306</v>
      </c>
      <c r="B628" s="288">
        <f ca="1">VLOOKUP(Ledgergraph!A616,Master!$C$1:$U$101,MATCH(A628,Master!$C$1:$U$1,0),FALSE)</f>
        <v>0</v>
      </c>
      <c r="C628" s="295" t="str">
        <f ca="1">IFERROR(IF(ROUND(B628/MAX(MAX(B618:B629),ABS(MIN(B618:B629)))*50,0)&gt;0,REPT("&gt;",ROUND(B628/MAX(MAX(B618:B629),ABS(MIN(B618:B629)))*50,0)),REPT("&lt;",ABS(ROUND(B628/MAX(MAX(B618:B629),ABS(MIN(B618:B629)))*50,0)))),"")</f>
        <v/>
      </c>
    </row>
    <row r="629" spans="1:3" ht="48.75" customHeight="1">
      <c r="A629" s="267">
        <f t="shared" ca="1" si="29"/>
        <v>41334</v>
      </c>
      <c r="B629" s="288">
        <f ca="1">VLOOKUP(Ledgergraph!A616,Master!$C$1:$U$101,MATCH(A629,Master!$C$1:$U$1,0),FALSE)</f>
        <v>0</v>
      </c>
      <c r="C629" s="295" t="str">
        <f ca="1">IFERROR(IF(ROUND(B629/MAX(MAX(B618:B629),ABS(MIN(B618:B629)))*50,0)&gt;0,REPT("&gt;",ROUND(B629/MAX(MAX(B618:B629),ABS(MIN(B618:B629)))*50,0)),REPT("&lt;",ABS(ROUND(B629/MAX(MAX(B618:B629),ABS(MIN(B618:B629)))*50,0)))),"")</f>
        <v/>
      </c>
    </row>
    <row r="630" spans="1:3" ht="48.75" customHeight="1">
      <c r="A630" s="81"/>
      <c r="B630" s="81"/>
      <c r="C630" s="294"/>
    </row>
    <row r="631" spans="1:3" ht="48.75" customHeight="1">
      <c r="A631" s="264">
        <f>A616+1</f>
        <v>44</v>
      </c>
      <c r="B631" s="81"/>
      <c r="C631" s="294"/>
    </row>
    <row r="632" spans="1:3" ht="48.75" customHeight="1">
      <c r="A632" s="81" t="str">
        <f>VLOOKUP(Ledgergraph!A631,Master!$C$1:$U$101,3,FALSE)</f>
        <v> Credit Card Processing Fees</v>
      </c>
      <c r="B632" s="81"/>
      <c r="C632" s="294"/>
    </row>
    <row r="633" spans="1:3" ht="48.75" customHeight="1">
      <c r="A633" s="267">
        <f ca="1">A618</f>
        <v>41000</v>
      </c>
      <c r="B633" s="288">
        <f ca="1">VLOOKUP(Ledgergraph!A631,Master!$C$1:$U$101,MATCH(A633,Master!$C$1:$U$1,0),FALSE)</f>
        <v>0</v>
      </c>
      <c r="C633" s="295" t="str">
        <f ca="1">IFERROR(IF(ROUND(B633/MAX(MAX(B633:B644),ABS(MIN(B633:B644)))*50,0)&gt;0,REPT("&gt;",ROUND(B633/MAX(MAX(B633:B644),ABS(MIN(B633:B644)))*50,0)),REPT("&lt;",ABS(ROUND(B633/MAX(MAX(B633:B644),ABS(MIN(B633:B644)))*50,0)))),"")</f>
        <v/>
      </c>
    </row>
    <row r="634" spans="1:3" ht="48.75" customHeight="1">
      <c r="A634" s="267">
        <f t="shared" ref="A634:A659" ca="1" si="30">A619</f>
        <v>41030</v>
      </c>
      <c r="B634" s="288">
        <f ca="1">VLOOKUP(Ledgergraph!A631,Master!$C$1:$U$101,MATCH(A634,Master!$C$1:$U$1,0),FALSE)</f>
        <v>0</v>
      </c>
      <c r="C634" s="295" t="str">
        <f ca="1">IFERROR(IF(ROUND(B634/MAX(MAX(B633:B644),ABS(MIN(B633:B644)))*50,0)&gt;0,REPT("&gt;",ROUND(B634/MAX(MAX(B633:B644),ABS(MIN(B633:B644)))*50,0)),REPT("&lt;",ABS(ROUND(B634/MAX(MAX(B633:B644),ABS(MIN(B633:B644)))*50,0)))),"")</f>
        <v/>
      </c>
    </row>
    <row r="635" spans="1:3" ht="48.75" customHeight="1">
      <c r="A635" s="267">
        <f t="shared" ca="1" si="30"/>
        <v>41061</v>
      </c>
      <c r="B635" s="288">
        <f ca="1">VLOOKUP(Ledgergraph!A631,Master!$C$1:$U$101,MATCH(A635,Master!$C$1:$U$1,0),FALSE)</f>
        <v>6</v>
      </c>
      <c r="C635" s="295" t="str">
        <f ca="1">IFERROR(IF(ROUND(B635/MAX(MAX(B633:B644),ABS(MIN(B633:B644)))*50,0)&gt;0,REPT("&gt;",ROUND(B635/MAX(MAX(B633:B644),ABS(MIN(B633:B644)))*50,0)),REPT("&lt;",ABS(ROUND(B635/MAX(MAX(B633:B644),ABS(MIN(B633:B644)))*50,0)))),"")</f>
        <v>&gt;&gt;&gt;&gt;&gt;&gt;&gt;&gt;&gt;&gt;&gt;&gt;&gt;&gt;&gt;&gt;&gt;&gt;&gt;&gt;&gt;&gt;&gt;&gt;&gt;&gt;&gt;&gt;&gt;&gt;&gt;&gt;&gt;&gt;&gt;&gt;&gt;&gt;&gt;&gt;&gt;&gt;&gt;&gt;&gt;&gt;&gt;&gt;&gt;&gt;</v>
      </c>
    </row>
    <row r="636" spans="1:3" ht="48.75" customHeight="1">
      <c r="A636" s="267">
        <f t="shared" ca="1" si="30"/>
        <v>41091</v>
      </c>
      <c r="B636" s="288">
        <f ca="1">VLOOKUP(Ledgergraph!A631,Master!$C$1:$U$101,MATCH(A636,Master!$C$1:$U$1,0),FALSE)</f>
        <v>0</v>
      </c>
      <c r="C636" s="295" t="str">
        <f ca="1">IFERROR(IF(ROUND(B636/MAX(MAX(B633:B644),ABS(MIN(B633:B644)))*50,0)&gt;0,REPT("&gt;",ROUND(B636/MAX(MAX(B633:B644),ABS(MIN(B633:B644)))*50,0)),REPT("&lt;",ABS(ROUND(B636/MAX(MAX(B633:B644),ABS(MIN(B633:B644)))*50,0)))),"")</f>
        <v/>
      </c>
    </row>
    <row r="637" spans="1:3" ht="48.75" customHeight="1">
      <c r="A637" s="267">
        <f t="shared" ca="1" si="30"/>
        <v>41122</v>
      </c>
      <c r="B637" s="288">
        <f ca="1">VLOOKUP(Ledgergraph!A631,Master!$C$1:$U$101,MATCH(A637,Master!$C$1:$U$1,0),FALSE)</f>
        <v>0</v>
      </c>
      <c r="C637" s="295" t="str">
        <f ca="1">IFERROR(IF(ROUND(B637/MAX(MAX(B633:B644),ABS(MIN(B633:B644)))*50,0)&gt;0,REPT("&gt;",ROUND(B637/MAX(MAX(B633:B644),ABS(MIN(B633:B644)))*50,0)),REPT("&lt;",ABS(ROUND(B637/MAX(MAX(B633:B644),ABS(MIN(B633:B644)))*50,0)))),"")</f>
        <v/>
      </c>
    </row>
    <row r="638" spans="1:3" ht="48.75" customHeight="1">
      <c r="A638" s="267">
        <f t="shared" ca="1" si="30"/>
        <v>41153</v>
      </c>
      <c r="B638" s="288">
        <f ca="1">VLOOKUP(Ledgergraph!A631,Master!$C$1:$U$101,MATCH(A638,Master!$C$1:$U$1,0),FALSE)</f>
        <v>0</v>
      </c>
      <c r="C638" s="295" t="str">
        <f ca="1">IFERROR(IF(ROUND(B638/MAX(MAX(B633:B644),ABS(MIN(B633:B644)))*50,0)&gt;0,REPT("&gt;",ROUND(B638/MAX(MAX(B633:B644),ABS(MIN(B633:B644)))*50,0)),REPT("&lt;",ABS(ROUND(B638/MAX(MAX(B633:B644),ABS(MIN(B633:B644)))*50,0)))),"")</f>
        <v/>
      </c>
    </row>
    <row r="639" spans="1:3" ht="48.75" customHeight="1">
      <c r="A639" s="267">
        <f t="shared" ca="1" si="30"/>
        <v>41183</v>
      </c>
      <c r="B639" s="288">
        <f ca="1">VLOOKUP(Ledgergraph!A631,Master!$C$1:$U$101,MATCH(A639,Master!$C$1:$U$1,0),FALSE)</f>
        <v>0</v>
      </c>
      <c r="C639" s="295" t="str">
        <f ca="1">IFERROR(IF(ROUND(B639/MAX(MAX(B633:B644),ABS(MIN(B633:B644)))*50,0)&gt;0,REPT("&gt;",ROUND(B639/MAX(MAX(B633:B644),ABS(MIN(B633:B644)))*50,0)),REPT("&lt;",ABS(ROUND(B639/MAX(MAX(B633:B644),ABS(MIN(B633:B644)))*50,0)))),"")</f>
        <v/>
      </c>
    </row>
    <row r="640" spans="1:3" ht="48.75" customHeight="1">
      <c r="A640" s="267">
        <f t="shared" ca="1" si="30"/>
        <v>41214</v>
      </c>
      <c r="B640" s="288">
        <f ca="1">VLOOKUP(Ledgergraph!A631,Master!$C$1:$U$101,MATCH(A640,Master!$C$1:$U$1,0),FALSE)</f>
        <v>0</v>
      </c>
      <c r="C640" s="295" t="str">
        <f ca="1">IFERROR(IF(ROUND(B640/MAX(MAX(B633:B644),ABS(MIN(B633:B644)))*50,0)&gt;0,REPT("&gt;",ROUND(B640/MAX(MAX(B633:B644),ABS(MIN(B633:B644)))*50,0)),REPT("&lt;",ABS(ROUND(B640/MAX(MAX(B633:B644),ABS(MIN(B633:B644)))*50,0)))),"")</f>
        <v/>
      </c>
    </row>
    <row r="641" spans="1:3" ht="48.75" customHeight="1">
      <c r="A641" s="267">
        <f t="shared" ca="1" si="30"/>
        <v>41244</v>
      </c>
      <c r="B641" s="288">
        <f ca="1">VLOOKUP(Ledgergraph!A631,Master!$C$1:$U$101,MATCH(A641,Master!$C$1:$U$1,0),FALSE)</f>
        <v>0</v>
      </c>
      <c r="C641" s="295" t="str">
        <f ca="1">IFERROR(IF(ROUND(B641/MAX(MAX(B633:B644),ABS(MIN(B633:B644)))*50,0)&gt;0,REPT("&gt;",ROUND(B641/MAX(MAX(B633:B644),ABS(MIN(B633:B644)))*50,0)),REPT("&lt;",ABS(ROUND(B641/MAX(MAX(B633:B644),ABS(MIN(B633:B644)))*50,0)))),"")</f>
        <v/>
      </c>
    </row>
    <row r="642" spans="1:3" ht="48.75" customHeight="1">
      <c r="A642" s="267">
        <f t="shared" ca="1" si="30"/>
        <v>41275</v>
      </c>
      <c r="B642" s="288">
        <f ca="1">VLOOKUP(Ledgergraph!A631,Master!$C$1:$U$101,MATCH(A642,Master!$C$1:$U$1,0),FALSE)</f>
        <v>0</v>
      </c>
      <c r="C642" s="295" t="str">
        <f ca="1">IFERROR(IF(ROUND(B642/MAX(MAX(B633:B644),ABS(MIN(B633:B644)))*50,0)&gt;0,REPT("&gt;",ROUND(B642/MAX(MAX(B633:B644),ABS(MIN(B633:B644)))*50,0)),REPT("&lt;",ABS(ROUND(B642/MAX(MAX(B633:B644),ABS(MIN(B633:B644)))*50,0)))),"")</f>
        <v/>
      </c>
    </row>
    <row r="643" spans="1:3" ht="48.75" customHeight="1">
      <c r="A643" s="267">
        <f t="shared" ca="1" si="30"/>
        <v>41306</v>
      </c>
      <c r="B643" s="288">
        <f ca="1">VLOOKUP(Ledgergraph!A631,Master!$C$1:$U$101,MATCH(A643,Master!$C$1:$U$1,0),FALSE)</f>
        <v>0</v>
      </c>
      <c r="C643" s="295" t="str">
        <f ca="1">IFERROR(IF(ROUND(B643/MAX(MAX(B633:B644),ABS(MIN(B633:B644)))*50,0)&gt;0,REPT("&gt;",ROUND(B643/MAX(MAX(B633:B644),ABS(MIN(B633:B644)))*50,0)),REPT("&lt;",ABS(ROUND(B643/MAX(MAX(B633:B644),ABS(MIN(B633:B644)))*50,0)))),"")</f>
        <v/>
      </c>
    </row>
    <row r="644" spans="1:3" ht="48.75" customHeight="1">
      <c r="A644" s="267">
        <f t="shared" ca="1" si="30"/>
        <v>41334</v>
      </c>
      <c r="B644" s="288">
        <f ca="1">VLOOKUP(Ledgergraph!A631,Master!$C$1:$U$101,MATCH(A644,Master!$C$1:$U$1,0),FALSE)</f>
        <v>0</v>
      </c>
      <c r="C644" s="295" t="str">
        <f ca="1">IFERROR(IF(ROUND(B644/MAX(MAX(B633:B644),ABS(MIN(B633:B644)))*50,0)&gt;0,REPT("&gt;",ROUND(B644/MAX(MAX(B633:B644),ABS(MIN(B633:B644)))*50,0)),REPT("&lt;",ABS(ROUND(B644/MAX(MAX(B633:B644),ABS(MIN(B633:B644)))*50,0)))),"")</f>
        <v/>
      </c>
    </row>
    <row r="645" spans="1:3" ht="48.75" customHeight="1">
      <c r="A645" s="262"/>
      <c r="B645" s="81"/>
      <c r="C645" s="294"/>
    </row>
    <row r="646" spans="1:3" ht="48.75" customHeight="1">
      <c r="A646" s="264">
        <f>A631+1</f>
        <v>45</v>
      </c>
      <c r="B646" s="81"/>
      <c r="C646" s="294"/>
    </row>
    <row r="647" spans="1:3" ht="48.75" customHeight="1">
      <c r="A647" s="81" t="str">
        <f>VLOOKUP(Ledgergraph!A646,Master!$C$1:$U$101,3,FALSE)</f>
        <v> Delivery Costs </v>
      </c>
      <c r="B647" s="81"/>
      <c r="C647" s="294"/>
    </row>
    <row r="648" spans="1:3" ht="48.75" customHeight="1">
      <c r="A648" s="267">
        <f ca="1">A633</f>
        <v>41000</v>
      </c>
      <c r="B648" s="288">
        <f ca="1">VLOOKUP(Ledgergraph!A646,Master!$C$1:$U$101,MATCH(A648,Master!$C$1:$U$1,0),FALSE)</f>
        <v>0</v>
      </c>
      <c r="C648" s="295" t="str">
        <f ca="1">IFERROR(IF(ROUND(B648/MAX(MAX(B648:B659),ABS(MIN(B648:B659)))*50,0)&gt;0,REPT("&gt;",ROUND(B648/MAX(MAX(B648:B659),ABS(MIN(B648:B659)))*50,0)),REPT("&lt;",ABS(ROUND(B648/MAX(MAX(B648:B659),ABS(MIN(B648:B659)))*50,0)))),"")</f>
        <v/>
      </c>
    </row>
    <row r="649" spans="1:3" ht="48.75" customHeight="1">
      <c r="A649" s="267">
        <f t="shared" ca="1" si="30"/>
        <v>41030</v>
      </c>
      <c r="B649" s="288">
        <f ca="1">VLOOKUP(Ledgergraph!A646,Master!$C$1:$U$101,MATCH(A649,Master!$C$1:$U$1,0),FALSE)</f>
        <v>10</v>
      </c>
      <c r="C649" s="295" t="str">
        <f ca="1">IFERROR(IF(ROUND(B649/MAX(MAX(B648:B659),ABS(MIN(B648:B659)))*50,0)&gt;0,REPT("&gt;",ROUND(B649/MAX(MAX(B648:B659),ABS(MIN(B648:B659)))*50,0)),REPT("&lt;",ABS(ROUND(B649/MAX(MAX(B648:B659),ABS(MIN(B648:B659)))*50,0)))),"")</f>
        <v>&gt;&gt;&gt;&gt;&gt;&gt;&gt;&gt;&gt;&gt;&gt;&gt;&gt;&gt;&gt;&gt;&gt;&gt;&gt;&gt;&gt;&gt;&gt;&gt;&gt;&gt;&gt;&gt;&gt;&gt;&gt;&gt;&gt;&gt;&gt;&gt;</v>
      </c>
    </row>
    <row r="650" spans="1:3" ht="48.75" customHeight="1">
      <c r="A650" s="267">
        <f t="shared" ca="1" si="30"/>
        <v>41061</v>
      </c>
      <c r="B650" s="288">
        <f ca="1">VLOOKUP(Ledgergraph!A646,Master!$C$1:$U$101,MATCH(A650,Master!$C$1:$U$1,0),FALSE)</f>
        <v>8</v>
      </c>
      <c r="C650" s="295" t="str">
        <f ca="1">IFERROR(IF(ROUND(B650/MAX(MAX(B648:B659),ABS(MIN(B648:B659)))*50,0)&gt;0,REPT("&gt;",ROUND(B650/MAX(MAX(B648:B659),ABS(MIN(B648:B659)))*50,0)),REPT("&lt;",ABS(ROUND(B650/MAX(MAX(B648:B659),ABS(MIN(B648:B659)))*50,0)))),"")</f>
        <v>&gt;&gt;&gt;&gt;&gt;&gt;&gt;&gt;&gt;&gt;&gt;&gt;&gt;&gt;&gt;&gt;&gt;&gt;&gt;&gt;&gt;&gt;&gt;&gt;&gt;&gt;&gt;&gt;&gt;</v>
      </c>
    </row>
    <row r="651" spans="1:3" ht="48.75" customHeight="1">
      <c r="A651" s="267">
        <f t="shared" ca="1" si="30"/>
        <v>41091</v>
      </c>
      <c r="B651" s="288">
        <f ca="1">VLOOKUP(Ledgergraph!A646,Master!$C$1:$U$101,MATCH(A651,Master!$C$1:$U$1,0),FALSE)</f>
        <v>3</v>
      </c>
      <c r="C651" s="295" t="str">
        <f ca="1">IFERROR(IF(ROUND(B651/MAX(MAX(B648:B659),ABS(MIN(B648:B659)))*50,0)&gt;0,REPT("&gt;",ROUND(B651/MAX(MAX(B648:B659),ABS(MIN(B648:B659)))*50,0)),REPT("&lt;",ABS(ROUND(B651/MAX(MAX(B648:B659),ABS(MIN(B648:B659)))*50,0)))),"")</f>
        <v>&gt;&gt;&gt;&gt;&gt;&gt;&gt;&gt;&gt;&gt;&gt;</v>
      </c>
    </row>
    <row r="652" spans="1:3" ht="48.75" customHeight="1">
      <c r="A652" s="267">
        <f t="shared" ca="1" si="30"/>
        <v>41122</v>
      </c>
      <c r="B652" s="288">
        <f ca="1">VLOOKUP(Ledgergraph!A646,Master!$C$1:$U$101,MATCH(A652,Master!$C$1:$U$1,0),FALSE)</f>
        <v>1</v>
      </c>
      <c r="C652" s="295" t="str">
        <f ca="1">IFERROR(IF(ROUND(B652/MAX(MAX(B648:B659),ABS(MIN(B648:B659)))*50,0)&gt;0,REPT("&gt;",ROUND(B652/MAX(MAX(B648:B659),ABS(MIN(B648:B659)))*50,0)),REPT("&lt;",ABS(ROUND(B652/MAX(MAX(B648:B659),ABS(MIN(B648:B659)))*50,0)))),"")</f>
        <v>&gt;&gt;&gt;&gt;</v>
      </c>
    </row>
    <row r="653" spans="1:3" ht="48.75" customHeight="1">
      <c r="A653" s="267">
        <f t="shared" ca="1" si="30"/>
        <v>41153</v>
      </c>
      <c r="B653" s="288">
        <f ca="1">VLOOKUP(Ledgergraph!A646,Master!$C$1:$U$101,MATCH(A653,Master!$C$1:$U$1,0),FALSE)</f>
        <v>1</v>
      </c>
      <c r="C653" s="295" t="str">
        <f ca="1">IFERROR(IF(ROUND(B653/MAX(MAX(B648:B659),ABS(MIN(B648:B659)))*50,0)&gt;0,REPT("&gt;",ROUND(B653/MAX(MAX(B648:B659),ABS(MIN(B648:B659)))*50,0)),REPT("&lt;",ABS(ROUND(B653/MAX(MAX(B648:B659),ABS(MIN(B648:B659)))*50,0)))),"")</f>
        <v>&gt;&gt;&gt;&gt;</v>
      </c>
    </row>
    <row r="654" spans="1:3" ht="48.75" customHeight="1">
      <c r="A654" s="267">
        <f t="shared" ca="1" si="30"/>
        <v>41183</v>
      </c>
      <c r="B654" s="288">
        <f ca="1">VLOOKUP(Ledgergraph!A646,Master!$C$1:$U$101,MATCH(A654,Master!$C$1:$U$1,0),FALSE)</f>
        <v>0</v>
      </c>
      <c r="C654" s="295" t="str">
        <f ca="1">IFERROR(IF(ROUND(B654/MAX(MAX(B648:B659),ABS(MIN(B648:B659)))*50,0)&gt;0,REPT("&gt;",ROUND(B654/MAX(MAX(B648:B659),ABS(MIN(B648:B659)))*50,0)),REPT("&lt;",ABS(ROUND(B654/MAX(MAX(B648:B659),ABS(MIN(B648:B659)))*50,0)))),"")</f>
        <v/>
      </c>
    </row>
    <row r="655" spans="1:3" ht="48.75" customHeight="1">
      <c r="A655" s="267">
        <f t="shared" ca="1" si="30"/>
        <v>41214</v>
      </c>
      <c r="B655" s="288">
        <f ca="1">VLOOKUP(Ledgergraph!A646,Master!$C$1:$U$101,MATCH(A655,Master!$C$1:$U$1,0),FALSE)</f>
        <v>0</v>
      </c>
      <c r="C655" s="295" t="str">
        <f ca="1">IFERROR(IF(ROUND(B655/MAX(MAX(B648:B659),ABS(MIN(B648:B659)))*50,0)&gt;0,REPT("&gt;",ROUND(B655/MAX(MAX(B648:B659),ABS(MIN(B648:B659)))*50,0)),REPT("&lt;",ABS(ROUND(B655/MAX(MAX(B648:B659),ABS(MIN(B648:B659)))*50,0)))),"")</f>
        <v/>
      </c>
    </row>
    <row r="656" spans="1:3" ht="48.75" customHeight="1">
      <c r="A656" s="267">
        <f t="shared" ca="1" si="30"/>
        <v>41244</v>
      </c>
      <c r="B656" s="288">
        <f ca="1">VLOOKUP(Ledgergraph!A646,Master!$C$1:$U$101,MATCH(A656,Master!$C$1:$U$1,0),FALSE)</f>
        <v>14</v>
      </c>
      <c r="C656" s="295" t="str">
        <f ca="1">IFERROR(IF(ROUND(B656/MAX(MAX(B648:B659),ABS(MIN(B648:B659)))*50,0)&gt;0,REPT("&gt;",ROUND(B656/MAX(MAX(B648:B659),ABS(MIN(B648:B659)))*50,0)),REPT("&lt;",ABS(ROUND(B656/MAX(MAX(B648:B659),ABS(MIN(B648:B659)))*50,0)))),"")</f>
        <v>&gt;&gt;&gt;&gt;&gt;&gt;&gt;&gt;&gt;&gt;&gt;&gt;&gt;&gt;&gt;&gt;&gt;&gt;&gt;&gt;&gt;&gt;&gt;&gt;&gt;&gt;&gt;&gt;&gt;&gt;&gt;&gt;&gt;&gt;&gt;&gt;&gt;&gt;&gt;&gt;&gt;&gt;&gt;&gt;&gt;&gt;&gt;&gt;&gt;&gt;</v>
      </c>
    </row>
    <row r="657" spans="1:3" ht="48.75" customHeight="1">
      <c r="A657" s="267">
        <f t="shared" ca="1" si="30"/>
        <v>41275</v>
      </c>
      <c r="B657" s="288">
        <f ca="1">VLOOKUP(Ledgergraph!A646,Master!$C$1:$U$101,MATCH(A657,Master!$C$1:$U$1,0),FALSE)</f>
        <v>0</v>
      </c>
      <c r="C657" s="295" t="str">
        <f ca="1">IFERROR(IF(ROUND(B657/MAX(MAX(B648:B659),ABS(MIN(B648:B659)))*50,0)&gt;0,REPT("&gt;",ROUND(B657/MAX(MAX(B648:B659),ABS(MIN(B648:B659)))*50,0)),REPT("&lt;",ABS(ROUND(B657/MAX(MAX(B648:B659),ABS(MIN(B648:B659)))*50,0)))),"")</f>
        <v/>
      </c>
    </row>
    <row r="658" spans="1:3" ht="48.75" customHeight="1">
      <c r="A658" s="267">
        <f t="shared" ca="1" si="30"/>
        <v>41306</v>
      </c>
      <c r="B658" s="288">
        <f ca="1">VLOOKUP(Ledgergraph!A646,Master!$C$1:$U$101,MATCH(A658,Master!$C$1:$U$1,0),FALSE)</f>
        <v>0</v>
      </c>
      <c r="C658" s="295" t="str">
        <f ca="1">IFERROR(IF(ROUND(B658/MAX(MAX(B648:B659),ABS(MIN(B648:B659)))*50,0)&gt;0,REPT("&gt;",ROUND(B658/MAX(MAX(B648:B659),ABS(MIN(B648:B659)))*50,0)),REPT("&lt;",ABS(ROUND(B658/MAX(MAX(B648:B659),ABS(MIN(B648:B659)))*50,0)))),"")</f>
        <v/>
      </c>
    </row>
    <row r="659" spans="1:3" ht="48.75" customHeight="1">
      <c r="A659" s="267">
        <f t="shared" ca="1" si="30"/>
        <v>41334</v>
      </c>
      <c r="B659" s="288">
        <f ca="1">VLOOKUP(Ledgergraph!A646,Master!$C$1:$U$101,MATCH(A659,Master!$C$1:$U$1,0),FALSE)</f>
        <v>0</v>
      </c>
      <c r="C659" s="295" t="str">
        <f ca="1">IFERROR(IF(ROUND(B659/MAX(MAX(B648:B659),ABS(MIN(B648:B659)))*50,0)&gt;0,REPT("&gt;",ROUND(B659/MAX(MAX(B648:B659),ABS(MIN(B648:B659)))*50,0)),REPT("&lt;",ABS(ROUND(B659/MAX(MAX(B648:B659),ABS(MIN(B648:B659)))*50,0)))),"")</f>
        <v/>
      </c>
    </row>
    <row r="660" spans="1:3" ht="48.75" customHeight="1">
      <c r="A660" s="81"/>
      <c r="B660" s="81"/>
      <c r="C660" s="294"/>
    </row>
    <row r="661" spans="1:3" ht="48.75" customHeight="1">
      <c r="A661" s="264">
        <f>A646+1</f>
        <v>46</v>
      </c>
      <c r="B661" s="81"/>
      <c r="C661" s="294"/>
    </row>
    <row r="662" spans="1:3" ht="48.75" customHeight="1">
      <c r="A662" s="81" t="str">
        <f>VLOOKUP(Ledgergraph!A661,Master!$C$1:$U$101,3,FALSE)</f>
        <v> Donations </v>
      </c>
      <c r="B662" s="81"/>
      <c r="C662" s="294"/>
    </row>
    <row r="663" spans="1:3" ht="48.75" customHeight="1">
      <c r="A663" s="267">
        <f ca="1">A648</f>
        <v>41000</v>
      </c>
      <c r="B663" s="288">
        <f ca="1">VLOOKUP(Ledgergraph!A661,Master!$C$1:$U$101,MATCH(A663,Master!$C$1:$U$1,0),FALSE)</f>
        <v>2</v>
      </c>
      <c r="C663" s="295" t="str">
        <f ca="1">IFERROR(IF(ROUND(B663/MAX(MAX(B663:B674),ABS(MIN(B663:B674)))*50,0)&gt;0,REPT("&gt;",ROUND(B663/MAX(MAX(B663:B674),ABS(MIN(B663:B674)))*50,0)),REPT("&lt;",ABS(ROUND(B663/MAX(MAX(B663:B674),ABS(MIN(B663:B674)))*50,0)))),"")</f>
        <v>&gt;&gt;&gt;&gt;&gt;&gt;&gt;&gt;&gt;&gt;&gt;&gt;&gt;&gt;&gt;&gt;&gt;&gt;&gt;&gt;&gt;&gt;&gt;&gt;&gt;&gt;&gt;&gt;&gt;&gt;&gt;&gt;&gt;&gt;&gt;&gt;&gt;&gt;&gt;&gt;&gt;&gt;&gt;&gt;&gt;&gt;&gt;&gt;&gt;&gt;</v>
      </c>
    </row>
    <row r="664" spans="1:3" ht="48.75" customHeight="1">
      <c r="A664" s="267">
        <f t="shared" ref="A664:A674" ca="1" si="31">A649</f>
        <v>41030</v>
      </c>
      <c r="B664" s="288">
        <f ca="1">VLOOKUP(Ledgergraph!A661,Master!$C$1:$U$101,MATCH(A664,Master!$C$1:$U$1,0),FALSE)</f>
        <v>0</v>
      </c>
      <c r="C664" s="295" t="str">
        <f ca="1">IFERROR(IF(ROUND(B664/MAX(MAX(B663:B674),ABS(MIN(B663:B674)))*50,0)&gt;0,REPT("&gt;",ROUND(B664/MAX(MAX(B663:B674),ABS(MIN(B663:B674)))*50,0)),REPT("&lt;",ABS(ROUND(B664/MAX(MAX(B663:B674),ABS(MIN(B663:B674)))*50,0)))),"")</f>
        <v/>
      </c>
    </row>
    <row r="665" spans="1:3" ht="48.75" customHeight="1">
      <c r="A665" s="267">
        <f t="shared" ca="1" si="31"/>
        <v>41061</v>
      </c>
      <c r="B665" s="288">
        <f ca="1">VLOOKUP(Ledgergraph!A661,Master!$C$1:$U$101,MATCH(A665,Master!$C$1:$U$1,0),FALSE)</f>
        <v>0</v>
      </c>
      <c r="C665" s="295" t="str">
        <f ca="1">IFERROR(IF(ROUND(B665/MAX(MAX(B663:B674),ABS(MIN(B663:B674)))*50,0)&gt;0,REPT("&gt;",ROUND(B665/MAX(MAX(B663:B674),ABS(MIN(B663:B674)))*50,0)),REPT("&lt;",ABS(ROUND(B665/MAX(MAX(B663:B674),ABS(MIN(B663:B674)))*50,0)))),"")</f>
        <v/>
      </c>
    </row>
    <row r="666" spans="1:3" ht="48.75" customHeight="1">
      <c r="A666" s="267">
        <f t="shared" ca="1" si="31"/>
        <v>41091</v>
      </c>
      <c r="B666" s="288">
        <f ca="1">VLOOKUP(Ledgergraph!A661,Master!$C$1:$U$101,MATCH(A666,Master!$C$1:$U$1,0),FALSE)</f>
        <v>0</v>
      </c>
      <c r="C666" s="295" t="str">
        <f ca="1">IFERROR(IF(ROUND(B666/MAX(MAX(B663:B674),ABS(MIN(B663:B674)))*50,0)&gt;0,REPT("&gt;",ROUND(B666/MAX(MAX(B663:B674),ABS(MIN(B663:B674)))*50,0)),REPT("&lt;",ABS(ROUND(B666/MAX(MAX(B663:B674),ABS(MIN(B663:B674)))*50,0)))),"")</f>
        <v/>
      </c>
    </row>
    <row r="667" spans="1:3" ht="48.75" customHeight="1">
      <c r="A667" s="267">
        <f t="shared" ca="1" si="31"/>
        <v>41122</v>
      </c>
      <c r="B667" s="288">
        <f ca="1">VLOOKUP(Ledgergraph!A661,Master!$C$1:$U$101,MATCH(A667,Master!$C$1:$U$1,0),FALSE)</f>
        <v>0</v>
      </c>
      <c r="C667" s="295" t="str">
        <f ca="1">IFERROR(IF(ROUND(B667/MAX(MAX(B663:B674),ABS(MIN(B663:B674)))*50,0)&gt;0,REPT("&gt;",ROUND(B667/MAX(MAX(B663:B674),ABS(MIN(B663:B674)))*50,0)),REPT("&lt;",ABS(ROUND(B667/MAX(MAX(B663:B674),ABS(MIN(B663:B674)))*50,0)))),"")</f>
        <v/>
      </c>
    </row>
    <row r="668" spans="1:3" ht="48.75" customHeight="1">
      <c r="A668" s="267">
        <f t="shared" ca="1" si="31"/>
        <v>41153</v>
      </c>
      <c r="B668" s="288">
        <f ca="1">VLOOKUP(Ledgergraph!A661,Master!$C$1:$U$101,MATCH(A668,Master!$C$1:$U$1,0),FALSE)</f>
        <v>0</v>
      </c>
      <c r="C668" s="295" t="str">
        <f ca="1">IFERROR(IF(ROUND(B668/MAX(MAX(B663:B674),ABS(MIN(B663:B674)))*50,0)&gt;0,REPT("&gt;",ROUND(B668/MAX(MAX(B663:B674),ABS(MIN(B663:B674)))*50,0)),REPT("&lt;",ABS(ROUND(B668/MAX(MAX(B663:B674),ABS(MIN(B663:B674)))*50,0)))),"")</f>
        <v/>
      </c>
    </row>
    <row r="669" spans="1:3" ht="48.75" customHeight="1">
      <c r="A669" s="267">
        <f t="shared" ca="1" si="31"/>
        <v>41183</v>
      </c>
      <c r="B669" s="288">
        <f ca="1">VLOOKUP(Ledgergraph!A661,Master!$C$1:$U$101,MATCH(A669,Master!$C$1:$U$1,0),FALSE)</f>
        <v>0</v>
      </c>
      <c r="C669" s="295" t="str">
        <f ca="1">IFERROR(IF(ROUND(B669/MAX(MAX(B663:B674),ABS(MIN(B663:B674)))*50,0)&gt;0,REPT("&gt;",ROUND(B669/MAX(MAX(B663:B674),ABS(MIN(B663:B674)))*50,0)),REPT("&lt;",ABS(ROUND(B669/MAX(MAX(B663:B674),ABS(MIN(B663:B674)))*50,0)))),"")</f>
        <v/>
      </c>
    </row>
    <row r="670" spans="1:3" ht="48.75" customHeight="1">
      <c r="A670" s="267">
        <f t="shared" ca="1" si="31"/>
        <v>41214</v>
      </c>
      <c r="B670" s="288">
        <f ca="1">VLOOKUP(Ledgergraph!A661,Master!$C$1:$U$101,MATCH(A670,Master!$C$1:$U$1,0),FALSE)</f>
        <v>0</v>
      </c>
      <c r="C670" s="295" t="str">
        <f ca="1">IFERROR(IF(ROUND(B670/MAX(MAX(B663:B674),ABS(MIN(B663:B674)))*50,0)&gt;0,REPT("&gt;",ROUND(B670/MAX(MAX(B663:B674),ABS(MIN(B663:B674)))*50,0)),REPT("&lt;",ABS(ROUND(B670/MAX(MAX(B663:B674),ABS(MIN(B663:B674)))*50,0)))),"")</f>
        <v/>
      </c>
    </row>
    <row r="671" spans="1:3" ht="48.75" customHeight="1">
      <c r="A671" s="267">
        <f t="shared" ca="1" si="31"/>
        <v>41244</v>
      </c>
      <c r="B671" s="288">
        <f ca="1">VLOOKUP(Ledgergraph!A661,Master!$C$1:$U$101,MATCH(A671,Master!$C$1:$U$1,0),FALSE)</f>
        <v>0</v>
      </c>
      <c r="C671" s="295" t="str">
        <f ca="1">IFERROR(IF(ROUND(B671/MAX(MAX(B663:B674),ABS(MIN(B663:B674)))*50,0)&gt;0,REPT("&gt;",ROUND(B671/MAX(MAX(B663:B674),ABS(MIN(B663:B674)))*50,0)),REPT("&lt;",ABS(ROUND(B671/MAX(MAX(B663:B674),ABS(MIN(B663:B674)))*50,0)))),"")</f>
        <v/>
      </c>
    </row>
    <row r="672" spans="1:3" ht="48.75" customHeight="1">
      <c r="A672" s="267">
        <f t="shared" ca="1" si="31"/>
        <v>41275</v>
      </c>
      <c r="B672" s="288">
        <f ca="1">VLOOKUP(Ledgergraph!A661,Master!$C$1:$U$101,MATCH(A672,Master!$C$1:$U$1,0),FALSE)</f>
        <v>0</v>
      </c>
      <c r="C672" s="295" t="str">
        <f ca="1">IFERROR(IF(ROUND(B672/MAX(MAX(B663:B674),ABS(MIN(B663:B674)))*50,0)&gt;0,REPT("&gt;",ROUND(B672/MAX(MAX(B663:B674),ABS(MIN(B663:B674)))*50,0)),REPT("&lt;",ABS(ROUND(B672/MAX(MAX(B663:B674),ABS(MIN(B663:B674)))*50,0)))),"")</f>
        <v/>
      </c>
    </row>
    <row r="673" spans="1:3" ht="48.75" customHeight="1">
      <c r="A673" s="267">
        <f t="shared" ca="1" si="31"/>
        <v>41306</v>
      </c>
      <c r="B673" s="288">
        <f ca="1">VLOOKUP(Ledgergraph!A661,Master!$C$1:$U$101,MATCH(A673,Master!$C$1:$U$1,0),FALSE)</f>
        <v>0</v>
      </c>
      <c r="C673" s="295" t="str">
        <f ca="1">IFERROR(IF(ROUND(B673/MAX(MAX(B663:B674),ABS(MIN(B663:B674)))*50,0)&gt;0,REPT("&gt;",ROUND(B673/MAX(MAX(B663:B674),ABS(MIN(B663:B674)))*50,0)),REPT("&lt;",ABS(ROUND(B673/MAX(MAX(B663:B674),ABS(MIN(B663:B674)))*50,0)))),"")</f>
        <v/>
      </c>
    </row>
    <row r="674" spans="1:3" ht="48.75" customHeight="1">
      <c r="A674" s="267">
        <f t="shared" ca="1" si="31"/>
        <v>41334</v>
      </c>
      <c r="B674" s="288">
        <f ca="1">VLOOKUP(Ledgergraph!A661,Master!$C$1:$U$101,MATCH(A674,Master!$C$1:$U$1,0),FALSE)</f>
        <v>0</v>
      </c>
      <c r="C674" s="295" t="str">
        <f ca="1">IFERROR(IF(ROUND(B674/MAX(MAX(B663:B674),ABS(MIN(B663:B674)))*50,0)&gt;0,REPT("&gt;",ROUND(B674/MAX(MAX(B663:B674),ABS(MIN(B663:B674)))*50,0)),REPT("&lt;",ABS(ROUND(B674/MAX(MAX(B663:B674),ABS(MIN(B663:B674)))*50,0)))),"")</f>
        <v/>
      </c>
    </row>
    <row r="675" spans="1:3" ht="48.75" customHeight="1">
      <c r="A675" s="81"/>
      <c r="B675" s="81"/>
      <c r="C675" s="294"/>
    </row>
    <row r="676" spans="1:3" ht="48.75" customHeight="1">
      <c r="A676" s="264">
        <f>A661+1</f>
        <v>47</v>
      </c>
      <c r="B676" s="81"/>
      <c r="C676" s="294"/>
    </row>
    <row r="677" spans="1:3" ht="48.75" customHeight="1">
      <c r="A677" s="81" t="str">
        <f>VLOOKUP(Ledgergraph!A676,Master!$C$1:$U$101,3,FALSE)</f>
        <v> Education </v>
      </c>
      <c r="B677" s="81"/>
      <c r="C677" s="294"/>
    </row>
    <row r="678" spans="1:3" ht="48.75" customHeight="1">
      <c r="A678" s="267">
        <f ca="1">A663</f>
        <v>41000</v>
      </c>
      <c r="B678" s="288">
        <f ca="1">VLOOKUP(Ledgergraph!A676,Master!$C$1:$U$101,MATCH(A678,Master!$C$1:$U$1,0),FALSE)</f>
        <v>0</v>
      </c>
      <c r="C678" s="295" t="str">
        <f ca="1">IFERROR(IF(ROUND(B678/MAX(MAX(B678:B689),ABS(MIN(B678:B689)))*50,0)&gt;0,REPT("&gt;",ROUND(B678/MAX(MAX(B678:B689),ABS(MIN(B678:B689)))*50,0)),REPT("&lt;",ABS(ROUND(B678/MAX(MAX(B678:B689),ABS(MIN(B678:B689)))*50,0)))),"")</f>
        <v/>
      </c>
    </row>
    <row r="679" spans="1:3" ht="48.75" customHeight="1">
      <c r="A679" s="267">
        <f t="shared" ref="A679:A689" ca="1" si="32">A664</f>
        <v>41030</v>
      </c>
      <c r="B679" s="288">
        <f ca="1">VLOOKUP(Ledgergraph!A676,Master!$C$1:$U$101,MATCH(A679,Master!$C$1:$U$1,0),FALSE)</f>
        <v>0</v>
      </c>
      <c r="C679" s="295" t="str">
        <f ca="1">IFERROR(IF(ROUND(B679/MAX(MAX(B678:B689),ABS(MIN(B678:B689)))*50,0)&gt;0,REPT("&gt;",ROUND(B679/MAX(MAX(B678:B689),ABS(MIN(B678:B689)))*50,0)),REPT("&lt;",ABS(ROUND(B679/MAX(MAX(B678:B689),ABS(MIN(B678:B689)))*50,0)))),"")</f>
        <v/>
      </c>
    </row>
    <row r="680" spans="1:3" ht="48.75" customHeight="1">
      <c r="A680" s="267">
        <f t="shared" ca="1" si="32"/>
        <v>41061</v>
      </c>
      <c r="B680" s="288">
        <f ca="1">VLOOKUP(Ledgergraph!A676,Master!$C$1:$U$101,MATCH(A680,Master!$C$1:$U$1,0),FALSE)</f>
        <v>2</v>
      </c>
      <c r="C680" s="295" t="str">
        <f ca="1">IFERROR(IF(ROUND(B680/MAX(MAX(B678:B689),ABS(MIN(B678:B689)))*50,0)&gt;0,REPT("&gt;",ROUND(B680/MAX(MAX(B678:B689),ABS(MIN(B678:B689)))*50,0)),REPT("&lt;",ABS(ROUND(B680/MAX(MAX(B678:B689),ABS(MIN(B678:B689)))*50,0)))),"")</f>
        <v>&gt;&gt;&gt;&gt;&gt;&gt;</v>
      </c>
    </row>
    <row r="681" spans="1:3" ht="48.75" customHeight="1">
      <c r="A681" s="267">
        <f t="shared" ca="1" si="32"/>
        <v>41091</v>
      </c>
      <c r="B681" s="288">
        <f ca="1">VLOOKUP(Ledgergraph!A676,Master!$C$1:$U$101,MATCH(A681,Master!$C$1:$U$1,0),FALSE)</f>
        <v>12</v>
      </c>
      <c r="C681" s="295" t="str">
        <f ca="1">IFERROR(IF(ROUND(B681/MAX(MAX(B678:B689),ABS(MIN(B678:B689)))*50,0)&gt;0,REPT("&gt;",ROUND(B681/MAX(MAX(B678:B689),ABS(MIN(B678:B689)))*50,0)),REPT("&lt;",ABS(ROUND(B681/MAX(MAX(B678:B689),ABS(MIN(B678:B689)))*50,0)))),"")</f>
        <v>&gt;&gt;&gt;&gt;&gt;&gt;&gt;&gt;&gt;&gt;&gt;&gt;&gt;&gt;&gt;&gt;&gt;&gt;&gt;&gt;&gt;&gt;&gt;&gt;&gt;&gt;&gt;&gt;&gt;&gt;&gt;&gt;&gt;&gt;&gt;&gt;&gt;&gt;</v>
      </c>
    </row>
    <row r="682" spans="1:3" ht="48.75" customHeight="1">
      <c r="A682" s="267">
        <f t="shared" ca="1" si="32"/>
        <v>41122</v>
      </c>
      <c r="B682" s="288">
        <f ca="1">VLOOKUP(Ledgergraph!A676,Master!$C$1:$U$101,MATCH(A682,Master!$C$1:$U$1,0),FALSE)</f>
        <v>10</v>
      </c>
      <c r="C682" s="295" t="str">
        <f ca="1">IFERROR(IF(ROUND(B682/MAX(MAX(B678:B689),ABS(MIN(B678:B689)))*50,0)&gt;0,REPT("&gt;",ROUND(B682/MAX(MAX(B678:B689),ABS(MIN(B678:B689)))*50,0)),REPT("&lt;",ABS(ROUND(B682/MAX(MAX(B678:B689),ABS(MIN(B678:B689)))*50,0)))),"")</f>
        <v>&gt;&gt;&gt;&gt;&gt;&gt;&gt;&gt;&gt;&gt;&gt;&gt;&gt;&gt;&gt;&gt;&gt;&gt;&gt;&gt;&gt;&gt;&gt;&gt;&gt;&gt;&gt;&gt;&gt;&gt;&gt;</v>
      </c>
    </row>
    <row r="683" spans="1:3" ht="48.75" customHeight="1">
      <c r="A683" s="267">
        <f t="shared" ca="1" si="32"/>
        <v>41153</v>
      </c>
      <c r="B683" s="288">
        <f ca="1">VLOOKUP(Ledgergraph!A676,Master!$C$1:$U$101,MATCH(A683,Master!$C$1:$U$1,0),FALSE)</f>
        <v>0</v>
      </c>
      <c r="C683" s="295" t="str">
        <f ca="1">IFERROR(IF(ROUND(B683/MAX(MAX(B678:B689),ABS(MIN(B678:B689)))*50,0)&gt;0,REPT("&gt;",ROUND(B683/MAX(MAX(B678:B689),ABS(MIN(B678:B689)))*50,0)),REPT("&lt;",ABS(ROUND(B683/MAX(MAX(B678:B689),ABS(MIN(B678:B689)))*50,0)))),"")</f>
        <v/>
      </c>
    </row>
    <row r="684" spans="1:3" ht="48.75" customHeight="1">
      <c r="A684" s="267">
        <f t="shared" ca="1" si="32"/>
        <v>41183</v>
      </c>
      <c r="B684" s="288">
        <f ca="1">VLOOKUP(Ledgergraph!A676,Master!$C$1:$U$101,MATCH(A684,Master!$C$1:$U$1,0),FALSE)</f>
        <v>0</v>
      </c>
      <c r="C684" s="295" t="str">
        <f ca="1">IFERROR(IF(ROUND(B684/MAX(MAX(B678:B689),ABS(MIN(B678:B689)))*50,0)&gt;0,REPT("&gt;",ROUND(B684/MAX(MAX(B678:B689),ABS(MIN(B678:B689)))*50,0)),REPT("&lt;",ABS(ROUND(B684/MAX(MAX(B678:B689),ABS(MIN(B678:B689)))*50,0)))),"")</f>
        <v/>
      </c>
    </row>
    <row r="685" spans="1:3" ht="48.75" customHeight="1">
      <c r="A685" s="267">
        <f t="shared" ca="1" si="32"/>
        <v>41214</v>
      </c>
      <c r="B685" s="288">
        <f ca="1">VLOOKUP(Ledgergraph!A676,Master!$C$1:$U$101,MATCH(A685,Master!$C$1:$U$1,0),FALSE)</f>
        <v>16</v>
      </c>
      <c r="C685" s="295" t="str">
        <f ca="1">IFERROR(IF(ROUND(B685/MAX(MAX(B678:B689),ABS(MIN(B678:B689)))*50,0)&gt;0,REPT("&gt;",ROUND(B685/MAX(MAX(B678:B689),ABS(MIN(B678:B689)))*50,0)),REPT("&lt;",ABS(ROUND(B685/MAX(MAX(B678:B689),ABS(MIN(B678:B689)))*50,0)))),"")</f>
        <v>&gt;&gt;&gt;&gt;&gt;&gt;&gt;&gt;&gt;&gt;&gt;&gt;&gt;&gt;&gt;&gt;&gt;&gt;&gt;&gt;&gt;&gt;&gt;&gt;&gt;&gt;&gt;&gt;&gt;&gt;&gt;&gt;&gt;&gt;&gt;&gt;&gt;&gt;&gt;&gt;&gt;&gt;&gt;&gt;&gt;&gt;&gt;&gt;&gt;&gt;</v>
      </c>
    </row>
    <row r="686" spans="1:3" ht="48.75" customHeight="1">
      <c r="A686" s="267">
        <f t="shared" ca="1" si="32"/>
        <v>41244</v>
      </c>
      <c r="B686" s="288">
        <f ca="1">VLOOKUP(Ledgergraph!A676,Master!$C$1:$U$101,MATCH(A686,Master!$C$1:$U$1,0),FALSE)</f>
        <v>9</v>
      </c>
      <c r="C686" s="295" t="str">
        <f ca="1">IFERROR(IF(ROUND(B686/MAX(MAX(B678:B689),ABS(MIN(B678:B689)))*50,0)&gt;0,REPT("&gt;",ROUND(B686/MAX(MAX(B678:B689),ABS(MIN(B678:B689)))*50,0)),REPT("&lt;",ABS(ROUND(B686/MAX(MAX(B678:B689),ABS(MIN(B678:B689)))*50,0)))),"")</f>
        <v>&gt;&gt;&gt;&gt;&gt;&gt;&gt;&gt;&gt;&gt;&gt;&gt;&gt;&gt;&gt;&gt;&gt;&gt;&gt;&gt;&gt;&gt;&gt;&gt;&gt;&gt;&gt;&gt;</v>
      </c>
    </row>
    <row r="687" spans="1:3" ht="48.75" customHeight="1">
      <c r="A687" s="267">
        <f t="shared" ca="1" si="32"/>
        <v>41275</v>
      </c>
      <c r="B687" s="288">
        <f ca="1">VLOOKUP(Ledgergraph!A676,Master!$C$1:$U$101,MATCH(A687,Master!$C$1:$U$1,0),FALSE)</f>
        <v>0</v>
      </c>
      <c r="C687" s="295" t="str">
        <f ca="1">IFERROR(IF(ROUND(B687/MAX(MAX(B678:B689),ABS(MIN(B678:B689)))*50,0)&gt;0,REPT("&gt;",ROUND(B687/MAX(MAX(B678:B689),ABS(MIN(B678:B689)))*50,0)),REPT("&lt;",ABS(ROUND(B687/MAX(MAX(B678:B689),ABS(MIN(B678:B689)))*50,0)))),"")</f>
        <v/>
      </c>
    </row>
    <row r="688" spans="1:3" ht="48.75" customHeight="1">
      <c r="A688" s="267">
        <f t="shared" ca="1" si="32"/>
        <v>41306</v>
      </c>
      <c r="B688" s="288">
        <f ca="1">VLOOKUP(Ledgergraph!A676,Master!$C$1:$U$101,MATCH(A688,Master!$C$1:$U$1,0),FALSE)</f>
        <v>0</v>
      </c>
      <c r="C688" s="295" t="str">
        <f ca="1">IFERROR(IF(ROUND(B688/MAX(MAX(B678:B689),ABS(MIN(B678:B689)))*50,0)&gt;0,REPT("&gt;",ROUND(B688/MAX(MAX(B678:B689),ABS(MIN(B678:B689)))*50,0)),REPT("&lt;",ABS(ROUND(B688/MAX(MAX(B678:B689),ABS(MIN(B678:B689)))*50,0)))),"")</f>
        <v/>
      </c>
    </row>
    <row r="689" spans="1:3" ht="48.75" customHeight="1">
      <c r="A689" s="267">
        <f t="shared" ca="1" si="32"/>
        <v>41334</v>
      </c>
      <c r="B689" s="288">
        <f ca="1">VLOOKUP(Ledgergraph!A676,Master!$C$1:$U$101,MATCH(A689,Master!$C$1:$U$1,0),FALSE)</f>
        <v>0</v>
      </c>
      <c r="C689" s="295" t="str">
        <f ca="1">IFERROR(IF(ROUND(B689/MAX(MAX(B678:B689),ABS(MIN(B678:B689)))*50,0)&gt;0,REPT("&gt;",ROUND(B689/MAX(MAX(B678:B689),ABS(MIN(B678:B689)))*50,0)),REPT("&lt;",ABS(ROUND(B689/MAX(MAX(B678:B689),ABS(MIN(B678:B689)))*50,0)))),"")</f>
        <v/>
      </c>
    </row>
    <row r="690" spans="1:3" ht="48.75" customHeight="1">
      <c r="A690" s="81"/>
      <c r="B690" s="81"/>
      <c r="C690" s="294"/>
    </row>
    <row r="691" spans="1:3" ht="48.75" customHeight="1">
      <c r="A691" s="264">
        <f>A676+1</f>
        <v>48</v>
      </c>
      <c r="B691" s="81"/>
      <c r="C691" s="294"/>
    </row>
    <row r="692" spans="1:3" ht="48.75" customHeight="1">
      <c r="A692" s="81" t="str">
        <f>VLOOKUP(Ledgergraph!A691,Master!$C$1:$U$101,3,FALSE)</f>
        <v> Legal Fees </v>
      </c>
      <c r="B692" s="81"/>
      <c r="C692" s="294"/>
    </row>
    <row r="693" spans="1:3" ht="48.75" customHeight="1">
      <c r="A693" s="267">
        <f ca="1">A678</f>
        <v>41000</v>
      </c>
      <c r="B693" s="288">
        <f ca="1">VLOOKUP(Ledgergraph!A691,Master!$C$1:$U$101,MATCH(A693,Master!$C$1:$U$1,0),FALSE)</f>
        <v>0</v>
      </c>
      <c r="C693" s="295" t="str">
        <f ca="1">IFERROR(IF(ROUND(B693/MAX(MAX(B693:B704),ABS(MIN(B693:B704)))*50,0)&gt;0,REPT("&gt;",ROUND(B693/MAX(MAX(B693:B704),ABS(MIN(B693:B704)))*50,0)),REPT("&lt;",ABS(ROUND(B693/MAX(MAX(B693:B704),ABS(MIN(B693:B704)))*50,0)))),"")</f>
        <v/>
      </c>
    </row>
    <row r="694" spans="1:3" ht="48.75" customHeight="1">
      <c r="A694" s="267">
        <f t="shared" ref="A694:A719" ca="1" si="33">A679</f>
        <v>41030</v>
      </c>
      <c r="B694" s="288">
        <f ca="1">VLOOKUP(Ledgergraph!A691,Master!$C$1:$U$101,MATCH(A694,Master!$C$1:$U$1,0),FALSE)</f>
        <v>0</v>
      </c>
      <c r="C694" s="295" t="str">
        <f ca="1">IFERROR(IF(ROUND(B694/MAX(MAX(B693:B704),ABS(MIN(B693:B704)))*50,0)&gt;0,REPT("&gt;",ROUND(B694/MAX(MAX(B693:B704),ABS(MIN(B693:B704)))*50,0)),REPT("&lt;",ABS(ROUND(B694/MAX(MAX(B693:B704),ABS(MIN(B693:B704)))*50,0)))),"")</f>
        <v/>
      </c>
    </row>
    <row r="695" spans="1:3" ht="48.75" customHeight="1">
      <c r="A695" s="267">
        <f t="shared" ca="1" si="33"/>
        <v>41061</v>
      </c>
      <c r="B695" s="288">
        <f ca="1">VLOOKUP(Ledgergraph!A691,Master!$C$1:$U$101,MATCH(A695,Master!$C$1:$U$1,0),FALSE)</f>
        <v>0</v>
      </c>
      <c r="C695" s="295" t="str">
        <f ca="1">IFERROR(IF(ROUND(B695/MAX(MAX(B693:B704),ABS(MIN(B693:B704)))*50,0)&gt;0,REPT("&gt;",ROUND(B695/MAX(MAX(B693:B704),ABS(MIN(B693:B704)))*50,0)),REPT("&lt;",ABS(ROUND(B695/MAX(MAX(B693:B704),ABS(MIN(B693:B704)))*50,0)))),"")</f>
        <v/>
      </c>
    </row>
    <row r="696" spans="1:3" ht="48.75" customHeight="1">
      <c r="A696" s="267">
        <f t="shared" ca="1" si="33"/>
        <v>41091</v>
      </c>
      <c r="B696" s="288">
        <f ca="1">VLOOKUP(Ledgergraph!A691,Master!$C$1:$U$101,MATCH(A696,Master!$C$1:$U$1,0),FALSE)</f>
        <v>0</v>
      </c>
      <c r="C696" s="295" t="str">
        <f ca="1">IFERROR(IF(ROUND(B696/MAX(MAX(B693:B704),ABS(MIN(B693:B704)))*50,0)&gt;0,REPT("&gt;",ROUND(B696/MAX(MAX(B693:B704),ABS(MIN(B693:B704)))*50,0)),REPT("&lt;",ABS(ROUND(B696/MAX(MAX(B693:B704),ABS(MIN(B693:B704)))*50,0)))),"")</f>
        <v/>
      </c>
    </row>
    <row r="697" spans="1:3" ht="48.75" customHeight="1">
      <c r="A697" s="267">
        <f t="shared" ca="1" si="33"/>
        <v>41122</v>
      </c>
      <c r="B697" s="288">
        <f ca="1">VLOOKUP(Ledgergraph!A691,Master!$C$1:$U$101,MATCH(A697,Master!$C$1:$U$1,0),FALSE)</f>
        <v>0</v>
      </c>
      <c r="C697" s="295" t="str">
        <f ca="1">IFERROR(IF(ROUND(B697/MAX(MAX(B693:B704),ABS(MIN(B693:B704)))*50,0)&gt;0,REPT("&gt;",ROUND(B697/MAX(MAX(B693:B704),ABS(MIN(B693:B704)))*50,0)),REPT("&lt;",ABS(ROUND(B697/MAX(MAX(B693:B704),ABS(MIN(B693:B704)))*50,0)))),"")</f>
        <v/>
      </c>
    </row>
    <row r="698" spans="1:3" ht="48.75" customHeight="1">
      <c r="A698" s="267">
        <f t="shared" ca="1" si="33"/>
        <v>41153</v>
      </c>
      <c r="B698" s="288">
        <f ca="1">VLOOKUP(Ledgergraph!A691,Master!$C$1:$U$101,MATCH(A698,Master!$C$1:$U$1,0),FALSE)</f>
        <v>10</v>
      </c>
      <c r="C698" s="295" t="str">
        <f ca="1">IFERROR(IF(ROUND(B698/MAX(MAX(B693:B704),ABS(MIN(B693:B704)))*50,0)&gt;0,REPT("&gt;",ROUND(B698/MAX(MAX(B693:B704),ABS(MIN(B693:B704)))*50,0)),REPT("&lt;",ABS(ROUND(B698/MAX(MAX(B693:B704),ABS(MIN(B693:B704)))*50,0)))),"")</f>
        <v>&gt;&gt;&gt;&gt;&gt;&gt;&gt;&gt;&gt;&gt;&gt;&gt;&gt;&gt;&gt;&gt;&gt;&gt;&gt;&gt;&gt;&gt;&gt;&gt;&gt;&gt;&gt;&gt;&gt;&gt;&gt;&gt;&gt;&gt;&gt;&gt;&gt;&gt;&gt;&gt;&gt;&gt;&gt;&gt;&gt;&gt;&gt;&gt;&gt;&gt;</v>
      </c>
    </row>
    <row r="699" spans="1:3" ht="48.75" customHeight="1">
      <c r="A699" s="267">
        <f t="shared" ca="1" si="33"/>
        <v>41183</v>
      </c>
      <c r="B699" s="288">
        <f ca="1">VLOOKUP(Ledgergraph!A691,Master!$C$1:$U$101,MATCH(A699,Master!$C$1:$U$1,0),FALSE)</f>
        <v>0</v>
      </c>
      <c r="C699" s="295" t="str">
        <f ca="1">IFERROR(IF(ROUND(B699/MAX(MAX(B693:B704),ABS(MIN(B693:B704)))*50,0)&gt;0,REPT("&gt;",ROUND(B699/MAX(MAX(B693:B704),ABS(MIN(B693:B704)))*50,0)),REPT("&lt;",ABS(ROUND(B699/MAX(MAX(B693:B704),ABS(MIN(B693:B704)))*50,0)))),"")</f>
        <v/>
      </c>
    </row>
    <row r="700" spans="1:3" ht="48.75" customHeight="1">
      <c r="A700" s="267">
        <f t="shared" ca="1" si="33"/>
        <v>41214</v>
      </c>
      <c r="B700" s="288">
        <f ca="1">VLOOKUP(Ledgergraph!A691,Master!$C$1:$U$101,MATCH(A700,Master!$C$1:$U$1,0),FALSE)</f>
        <v>0</v>
      </c>
      <c r="C700" s="295" t="str">
        <f ca="1">IFERROR(IF(ROUND(B700/MAX(MAX(B693:B704),ABS(MIN(B693:B704)))*50,0)&gt;0,REPT("&gt;",ROUND(B700/MAX(MAX(B693:B704),ABS(MIN(B693:B704)))*50,0)),REPT("&lt;",ABS(ROUND(B700/MAX(MAX(B693:B704),ABS(MIN(B693:B704)))*50,0)))),"")</f>
        <v/>
      </c>
    </row>
    <row r="701" spans="1:3" ht="48.75" customHeight="1">
      <c r="A701" s="267">
        <f t="shared" ca="1" si="33"/>
        <v>41244</v>
      </c>
      <c r="B701" s="288">
        <f ca="1">VLOOKUP(Ledgergraph!A691,Master!$C$1:$U$101,MATCH(A701,Master!$C$1:$U$1,0),FALSE)</f>
        <v>0</v>
      </c>
      <c r="C701" s="295" t="str">
        <f ca="1">IFERROR(IF(ROUND(B701/MAX(MAX(B693:B704),ABS(MIN(B693:B704)))*50,0)&gt;0,REPT("&gt;",ROUND(B701/MAX(MAX(B693:B704),ABS(MIN(B693:B704)))*50,0)),REPT("&lt;",ABS(ROUND(B701/MAX(MAX(B693:B704),ABS(MIN(B693:B704)))*50,0)))),"")</f>
        <v/>
      </c>
    </row>
    <row r="702" spans="1:3" ht="48.75" customHeight="1">
      <c r="A702" s="267">
        <f t="shared" ca="1" si="33"/>
        <v>41275</v>
      </c>
      <c r="B702" s="288">
        <f ca="1">VLOOKUP(Ledgergraph!A691,Master!$C$1:$U$101,MATCH(A702,Master!$C$1:$U$1,0),FALSE)</f>
        <v>0</v>
      </c>
      <c r="C702" s="295" t="str">
        <f ca="1">IFERROR(IF(ROUND(B702/MAX(MAX(B693:B704),ABS(MIN(B693:B704)))*50,0)&gt;0,REPT("&gt;",ROUND(B702/MAX(MAX(B693:B704),ABS(MIN(B693:B704)))*50,0)),REPT("&lt;",ABS(ROUND(B702/MAX(MAX(B693:B704),ABS(MIN(B693:B704)))*50,0)))),"")</f>
        <v/>
      </c>
    </row>
    <row r="703" spans="1:3" ht="48.75" customHeight="1">
      <c r="A703" s="267">
        <f t="shared" ca="1" si="33"/>
        <v>41306</v>
      </c>
      <c r="B703" s="288">
        <f ca="1">VLOOKUP(Ledgergraph!A691,Master!$C$1:$U$101,MATCH(A703,Master!$C$1:$U$1,0),FALSE)</f>
        <v>0</v>
      </c>
      <c r="C703" s="295" t="str">
        <f ca="1">IFERROR(IF(ROUND(B703/MAX(MAX(B693:B704),ABS(MIN(B693:B704)))*50,0)&gt;0,REPT("&gt;",ROUND(B703/MAX(MAX(B693:B704),ABS(MIN(B693:B704)))*50,0)),REPT("&lt;",ABS(ROUND(B703/MAX(MAX(B693:B704),ABS(MIN(B693:B704)))*50,0)))),"")</f>
        <v/>
      </c>
    </row>
    <row r="704" spans="1:3" ht="48.75" customHeight="1">
      <c r="A704" s="267">
        <f t="shared" ca="1" si="33"/>
        <v>41334</v>
      </c>
      <c r="B704" s="288">
        <f ca="1">VLOOKUP(Ledgergraph!A691,Master!$C$1:$U$101,MATCH(A704,Master!$C$1:$U$1,0),FALSE)</f>
        <v>0</v>
      </c>
      <c r="C704" s="295" t="str">
        <f ca="1">IFERROR(IF(ROUND(B704/MAX(MAX(B693:B704),ABS(MIN(B693:B704)))*50,0)&gt;0,REPT("&gt;",ROUND(B704/MAX(MAX(B693:B704),ABS(MIN(B693:B704)))*50,0)),REPT("&lt;",ABS(ROUND(B704/MAX(MAX(B693:B704),ABS(MIN(B693:B704)))*50,0)))),"")</f>
        <v/>
      </c>
    </row>
    <row r="705" spans="1:3" ht="48.75" customHeight="1">
      <c r="A705" s="262"/>
      <c r="B705" s="81"/>
      <c r="C705" s="294"/>
    </row>
    <row r="706" spans="1:3" ht="48.75" customHeight="1">
      <c r="A706" s="264">
        <f>A691+1</f>
        <v>49</v>
      </c>
      <c r="B706" s="81"/>
      <c r="C706" s="294"/>
    </row>
    <row r="707" spans="1:3" ht="48.75" customHeight="1">
      <c r="A707" s="81" t="str">
        <f>VLOOKUP(Ledgergraph!A706,Master!$C$1:$U$101,3,FALSE)</f>
        <v> Licenses </v>
      </c>
      <c r="B707" s="81"/>
      <c r="C707" s="294"/>
    </row>
    <row r="708" spans="1:3" ht="48.75" customHeight="1">
      <c r="A708" s="267">
        <f ca="1">A693</f>
        <v>41000</v>
      </c>
      <c r="B708" s="288">
        <f ca="1">VLOOKUP(Ledgergraph!A706,Master!$C$1:$U$101,MATCH(A708,Master!$C$1:$U$1,0),FALSE)</f>
        <v>7</v>
      </c>
      <c r="C708" s="295" t="str">
        <f ca="1">IFERROR(IF(ROUND(B708/MAX(MAX(B708:B719),ABS(MIN(B708:B719)))*50,0)&gt;0,REPT("&gt;",ROUND(B708/MAX(MAX(B708:B719),ABS(MIN(B708:B719)))*50,0)),REPT("&lt;",ABS(ROUND(B708/MAX(MAX(B708:B719),ABS(MIN(B708:B719)))*50,0)))),"")</f>
        <v>&gt;&gt;&gt;&gt;&gt;&gt;&gt;&gt;&gt;&gt;&gt;&gt;&gt;&gt;&gt;&gt;&gt;&gt;&gt;&gt;&gt;&gt;&gt;&gt;&gt;</v>
      </c>
    </row>
    <row r="709" spans="1:3" ht="48.75" customHeight="1">
      <c r="A709" s="267">
        <f t="shared" ca="1" si="33"/>
        <v>41030</v>
      </c>
      <c r="B709" s="288">
        <f ca="1">VLOOKUP(Ledgergraph!A706,Master!$C$1:$U$101,MATCH(A709,Master!$C$1:$U$1,0),FALSE)</f>
        <v>0</v>
      </c>
      <c r="C709" s="295" t="str">
        <f ca="1">IFERROR(IF(ROUND(B709/MAX(MAX(B708:B719),ABS(MIN(B708:B719)))*50,0)&gt;0,REPT("&gt;",ROUND(B709/MAX(MAX(B708:B719),ABS(MIN(B708:B719)))*50,0)),REPT("&lt;",ABS(ROUND(B709/MAX(MAX(B708:B719),ABS(MIN(B708:B719)))*50,0)))),"")</f>
        <v/>
      </c>
    </row>
    <row r="710" spans="1:3" ht="48.75" customHeight="1">
      <c r="A710" s="267">
        <f t="shared" ca="1" si="33"/>
        <v>41061</v>
      </c>
      <c r="B710" s="288">
        <f ca="1">VLOOKUP(Ledgergraph!A706,Master!$C$1:$U$101,MATCH(A710,Master!$C$1:$U$1,0),FALSE)</f>
        <v>6</v>
      </c>
      <c r="C710" s="295" t="str">
        <f ca="1">IFERROR(IF(ROUND(B710/MAX(MAX(B708:B719),ABS(MIN(B708:B719)))*50,0)&gt;0,REPT("&gt;",ROUND(B710/MAX(MAX(B708:B719),ABS(MIN(B708:B719)))*50,0)),REPT("&lt;",ABS(ROUND(B710/MAX(MAX(B708:B719),ABS(MIN(B708:B719)))*50,0)))),"")</f>
        <v>&gt;&gt;&gt;&gt;&gt;&gt;&gt;&gt;&gt;&gt;&gt;&gt;&gt;&gt;&gt;&gt;&gt;&gt;&gt;&gt;&gt;</v>
      </c>
    </row>
    <row r="711" spans="1:3" ht="48.75" customHeight="1">
      <c r="A711" s="267">
        <f t="shared" ca="1" si="33"/>
        <v>41091</v>
      </c>
      <c r="B711" s="288">
        <f ca="1">VLOOKUP(Ledgergraph!A706,Master!$C$1:$U$101,MATCH(A711,Master!$C$1:$U$1,0),FALSE)</f>
        <v>6</v>
      </c>
      <c r="C711" s="295" t="str">
        <f ca="1">IFERROR(IF(ROUND(B711/MAX(MAX(B708:B719),ABS(MIN(B708:B719)))*50,0)&gt;0,REPT("&gt;",ROUND(B711/MAX(MAX(B708:B719),ABS(MIN(B708:B719)))*50,0)),REPT("&lt;",ABS(ROUND(B711/MAX(MAX(B708:B719),ABS(MIN(B708:B719)))*50,0)))),"")</f>
        <v>&gt;&gt;&gt;&gt;&gt;&gt;&gt;&gt;&gt;&gt;&gt;&gt;&gt;&gt;&gt;&gt;&gt;&gt;&gt;&gt;&gt;</v>
      </c>
    </row>
    <row r="712" spans="1:3" ht="48.75" customHeight="1">
      <c r="A712" s="267">
        <f t="shared" ca="1" si="33"/>
        <v>41122</v>
      </c>
      <c r="B712" s="288">
        <f ca="1">VLOOKUP(Ledgergraph!A706,Master!$C$1:$U$101,MATCH(A712,Master!$C$1:$U$1,0),FALSE)</f>
        <v>14</v>
      </c>
      <c r="C712" s="295" t="str">
        <f ca="1">IFERROR(IF(ROUND(B712/MAX(MAX(B708:B719),ABS(MIN(B708:B719)))*50,0)&gt;0,REPT("&gt;",ROUND(B712/MAX(MAX(B708:B719),ABS(MIN(B708:B719)))*50,0)),REPT("&lt;",ABS(ROUND(B712/MAX(MAX(B708:B719),ABS(MIN(B708:B719)))*50,0)))),"")</f>
        <v>&gt;&gt;&gt;&gt;&gt;&gt;&gt;&gt;&gt;&gt;&gt;&gt;&gt;&gt;&gt;&gt;&gt;&gt;&gt;&gt;&gt;&gt;&gt;&gt;&gt;&gt;&gt;&gt;&gt;&gt;&gt;&gt;&gt;&gt;&gt;&gt;&gt;&gt;&gt;&gt;&gt;&gt;&gt;&gt;&gt;&gt;&gt;&gt;&gt;&gt;</v>
      </c>
    </row>
    <row r="713" spans="1:3" ht="48.75" customHeight="1">
      <c r="A713" s="267">
        <f t="shared" ca="1" si="33"/>
        <v>41153</v>
      </c>
      <c r="B713" s="288">
        <f ca="1">VLOOKUP(Ledgergraph!A706,Master!$C$1:$U$101,MATCH(A713,Master!$C$1:$U$1,0),FALSE)</f>
        <v>13</v>
      </c>
      <c r="C713" s="295" t="str">
        <f ca="1">IFERROR(IF(ROUND(B713/MAX(MAX(B708:B719),ABS(MIN(B708:B719)))*50,0)&gt;0,REPT("&gt;",ROUND(B713/MAX(MAX(B708:B719),ABS(MIN(B708:B719)))*50,0)),REPT("&lt;",ABS(ROUND(B713/MAX(MAX(B708:B719),ABS(MIN(B708:B719)))*50,0)))),"")</f>
        <v>&gt;&gt;&gt;&gt;&gt;&gt;&gt;&gt;&gt;&gt;&gt;&gt;&gt;&gt;&gt;&gt;&gt;&gt;&gt;&gt;&gt;&gt;&gt;&gt;&gt;&gt;&gt;&gt;&gt;&gt;&gt;&gt;&gt;&gt;&gt;&gt;&gt;&gt;&gt;&gt;&gt;&gt;&gt;&gt;&gt;&gt;</v>
      </c>
    </row>
    <row r="714" spans="1:3" ht="48.75" customHeight="1">
      <c r="A714" s="267">
        <f t="shared" ca="1" si="33"/>
        <v>41183</v>
      </c>
      <c r="B714" s="288">
        <f ca="1">VLOOKUP(Ledgergraph!A706,Master!$C$1:$U$101,MATCH(A714,Master!$C$1:$U$1,0),FALSE)</f>
        <v>2</v>
      </c>
      <c r="C714" s="295" t="str">
        <f ca="1">IFERROR(IF(ROUND(B714/MAX(MAX(B708:B719),ABS(MIN(B708:B719)))*50,0)&gt;0,REPT("&gt;",ROUND(B714/MAX(MAX(B708:B719),ABS(MIN(B708:B719)))*50,0)),REPT("&lt;",ABS(ROUND(B714/MAX(MAX(B708:B719),ABS(MIN(B708:B719)))*50,0)))),"")</f>
        <v>&gt;&gt;&gt;&gt;&gt;&gt;&gt;</v>
      </c>
    </row>
    <row r="715" spans="1:3" ht="48.75" customHeight="1">
      <c r="A715" s="267">
        <f t="shared" ca="1" si="33"/>
        <v>41214</v>
      </c>
      <c r="B715" s="288">
        <f ca="1">VLOOKUP(Ledgergraph!A706,Master!$C$1:$U$101,MATCH(A715,Master!$C$1:$U$1,0),FALSE)</f>
        <v>0</v>
      </c>
      <c r="C715" s="295" t="str">
        <f ca="1">IFERROR(IF(ROUND(B715/MAX(MAX(B708:B719),ABS(MIN(B708:B719)))*50,0)&gt;0,REPT("&gt;",ROUND(B715/MAX(MAX(B708:B719),ABS(MIN(B708:B719)))*50,0)),REPT("&lt;",ABS(ROUND(B715/MAX(MAX(B708:B719),ABS(MIN(B708:B719)))*50,0)))),"")</f>
        <v/>
      </c>
    </row>
    <row r="716" spans="1:3" ht="48.75" customHeight="1">
      <c r="A716" s="267">
        <f t="shared" ca="1" si="33"/>
        <v>41244</v>
      </c>
      <c r="B716" s="288">
        <f ca="1">VLOOKUP(Ledgergraph!A706,Master!$C$1:$U$101,MATCH(A716,Master!$C$1:$U$1,0),FALSE)</f>
        <v>5</v>
      </c>
      <c r="C716" s="295" t="str">
        <f ca="1">IFERROR(IF(ROUND(B716/MAX(MAX(B708:B719),ABS(MIN(B708:B719)))*50,0)&gt;0,REPT("&gt;",ROUND(B716/MAX(MAX(B708:B719),ABS(MIN(B708:B719)))*50,0)),REPT("&lt;",ABS(ROUND(B716/MAX(MAX(B708:B719),ABS(MIN(B708:B719)))*50,0)))),"")</f>
        <v>&gt;&gt;&gt;&gt;&gt;&gt;&gt;&gt;&gt;&gt;&gt;&gt;&gt;&gt;&gt;&gt;&gt;&gt;</v>
      </c>
    </row>
    <row r="717" spans="1:3" ht="48.75" customHeight="1">
      <c r="A717" s="267">
        <f t="shared" ca="1" si="33"/>
        <v>41275</v>
      </c>
      <c r="B717" s="288">
        <f ca="1">VLOOKUP(Ledgergraph!A706,Master!$C$1:$U$101,MATCH(A717,Master!$C$1:$U$1,0),FALSE)</f>
        <v>0</v>
      </c>
      <c r="C717" s="295" t="str">
        <f ca="1">IFERROR(IF(ROUND(B717/MAX(MAX(B708:B719),ABS(MIN(B708:B719)))*50,0)&gt;0,REPT("&gt;",ROUND(B717/MAX(MAX(B708:B719),ABS(MIN(B708:B719)))*50,0)),REPT("&lt;",ABS(ROUND(B717/MAX(MAX(B708:B719),ABS(MIN(B708:B719)))*50,0)))),"")</f>
        <v/>
      </c>
    </row>
    <row r="718" spans="1:3" ht="48.75" customHeight="1">
      <c r="A718" s="267">
        <f t="shared" ca="1" si="33"/>
        <v>41306</v>
      </c>
      <c r="B718" s="288">
        <f ca="1">VLOOKUP(Ledgergraph!A706,Master!$C$1:$U$101,MATCH(A718,Master!$C$1:$U$1,0),FALSE)</f>
        <v>0</v>
      </c>
      <c r="C718" s="295" t="str">
        <f ca="1">IFERROR(IF(ROUND(B718/MAX(MAX(B708:B719),ABS(MIN(B708:B719)))*50,0)&gt;0,REPT("&gt;",ROUND(B718/MAX(MAX(B708:B719),ABS(MIN(B708:B719)))*50,0)),REPT("&lt;",ABS(ROUND(B718/MAX(MAX(B708:B719),ABS(MIN(B708:B719)))*50,0)))),"")</f>
        <v/>
      </c>
    </row>
    <row r="719" spans="1:3" ht="48.75" customHeight="1">
      <c r="A719" s="267">
        <f t="shared" ca="1" si="33"/>
        <v>41334</v>
      </c>
      <c r="B719" s="288">
        <f ca="1">VLOOKUP(Ledgergraph!A706,Master!$C$1:$U$101,MATCH(A719,Master!$C$1:$U$1,0),FALSE)</f>
        <v>0</v>
      </c>
      <c r="C719" s="295" t="str">
        <f ca="1">IFERROR(IF(ROUND(B719/MAX(MAX(B708:B719),ABS(MIN(B708:B719)))*50,0)&gt;0,REPT("&gt;",ROUND(B719/MAX(MAX(B708:B719),ABS(MIN(B708:B719)))*50,0)),REPT("&lt;",ABS(ROUND(B719/MAX(MAX(B708:B719),ABS(MIN(B708:B719)))*50,0)))),"")</f>
        <v/>
      </c>
    </row>
    <row r="720" spans="1:3" ht="48.75" customHeight="1">
      <c r="A720" s="81"/>
      <c r="B720" s="81"/>
      <c r="C720" s="294"/>
    </row>
    <row r="721" spans="1:3" ht="48.75" customHeight="1">
      <c r="A721" s="264">
        <f>A706+1</f>
        <v>50</v>
      </c>
      <c r="B721" s="81"/>
      <c r="C721" s="294"/>
    </row>
    <row r="722" spans="1:3" ht="48.75" customHeight="1">
      <c r="A722" s="81" t="str">
        <f>VLOOKUP(Ledgergraph!A721,Master!$C$1:$U$101,3,FALSE)</f>
        <v> Loss on NSF Checks </v>
      </c>
      <c r="B722" s="81"/>
      <c r="C722" s="294"/>
    </row>
    <row r="723" spans="1:3" ht="48.75" customHeight="1">
      <c r="A723" s="267">
        <f ca="1">A708</f>
        <v>41000</v>
      </c>
      <c r="B723" s="288">
        <f ca="1">VLOOKUP(Ledgergraph!A721,Master!$C$1:$U$101,MATCH(A723,Master!$C$1:$U$1,0),FALSE)</f>
        <v>0</v>
      </c>
      <c r="C723" s="295" t="str">
        <f ca="1">IFERROR(IF(ROUND(B723/MAX(MAX(B723:B734),ABS(MIN(B723:B734)))*50,0)&gt;0,REPT("&gt;",ROUND(B723/MAX(MAX(B723:B734),ABS(MIN(B723:B734)))*50,0)),REPT("&lt;",ABS(ROUND(B723/MAX(MAX(B723:B734),ABS(MIN(B723:B734)))*50,0)))),"")</f>
        <v/>
      </c>
    </row>
    <row r="724" spans="1:3" ht="48.75" customHeight="1">
      <c r="A724" s="267">
        <f t="shared" ref="A724:A734" ca="1" si="34">A709</f>
        <v>41030</v>
      </c>
      <c r="B724" s="288">
        <f ca="1">VLOOKUP(Ledgergraph!A721,Master!$C$1:$U$101,MATCH(A724,Master!$C$1:$U$1,0),FALSE)</f>
        <v>0</v>
      </c>
      <c r="C724" s="295" t="str">
        <f ca="1">IFERROR(IF(ROUND(B724/MAX(MAX(B723:B734),ABS(MIN(B723:B734)))*50,0)&gt;0,REPT("&gt;",ROUND(B724/MAX(MAX(B723:B734),ABS(MIN(B723:B734)))*50,0)),REPT("&lt;",ABS(ROUND(B724/MAX(MAX(B723:B734),ABS(MIN(B723:B734)))*50,0)))),"")</f>
        <v/>
      </c>
    </row>
    <row r="725" spans="1:3" ht="48.75" customHeight="1">
      <c r="A725" s="267">
        <f t="shared" ca="1" si="34"/>
        <v>41061</v>
      </c>
      <c r="B725" s="288">
        <f ca="1">VLOOKUP(Ledgergraph!A721,Master!$C$1:$U$101,MATCH(A725,Master!$C$1:$U$1,0),FALSE)</f>
        <v>0</v>
      </c>
      <c r="C725" s="295" t="str">
        <f ca="1">IFERROR(IF(ROUND(B725/MAX(MAX(B723:B734),ABS(MIN(B723:B734)))*50,0)&gt;0,REPT("&gt;",ROUND(B725/MAX(MAX(B723:B734),ABS(MIN(B723:B734)))*50,0)),REPT("&lt;",ABS(ROUND(B725/MAX(MAX(B723:B734),ABS(MIN(B723:B734)))*50,0)))),"")</f>
        <v/>
      </c>
    </row>
    <row r="726" spans="1:3" ht="48.75" customHeight="1">
      <c r="A726" s="267">
        <f t="shared" ca="1" si="34"/>
        <v>41091</v>
      </c>
      <c r="B726" s="288">
        <f ca="1">VLOOKUP(Ledgergraph!A721,Master!$C$1:$U$101,MATCH(A726,Master!$C$1:$U$1,0),FALSE)</f>
        <v>0</v>
      </c>
      <c r="C726" s="295" t="str">
        <f ca="1">IFERROR(IF(ROUND(B726/MAX(MAX(B723:B734),ABS(MIN(B723:B734)))*50,0)&gt;0,REPT("&gt;",ROUND(B726/MAX(MAX(B723:B734),ABS(MIN(B723:B734)))*50,0)),REPT("&lt;",ABS(ROUND(B726/MAX(MAX(B723:B734),ABS(MIN(B723:B734)))*50,0)))),"")</f>
        <v/>
      </c>
    </row>
    <row r="727" spans="1:3" ht="48.75" customHeight="1">
      <c r="A727" s="267">
        <f t="shared" ca="1" si="34"/>
        <v>41122</v>
      </c>
      <c r="B727" s="288">
        <f ca="1">VLOOKUP(Ledgergraph!A721,Master!$C$1:$U$101,MATCH(A727,Master!$C$1:$U$1,0),FALSE)</f>
        <v>0</v>
      </c>
      <c r="C727" s="295" t="str">
        <f ca="1">IFERROR(IF(ROUND(B727/MAX(MAX(B723:B734),ABS(MIN(B723:B734)))*50,0)&gt;0,REPT("&gt;",ROUND(B727/MAX(MAX(B723:B734),ABS(MIN(B723:B734)))*50,0)),REPT("&lt;",ABS(ROUND(B727/MAX(MAX(B723:B734),ABS(MIN(B723:B734)))*50,0)))),"")</f>
        <v/>
      </c>
    </row>
    <row r="728" spans="1:3" ht="48.75" customHeight="1">
      <c r="A728" s="267">
        <f t="shared" ca="1" si="34"/>
        <v>41153</v>
      </c>
      <c r="B728" s="288">
        <f ca="1">VLOOKUP(Ledgergraph!A721,Master!$C$1:$U$101,MATCH(A728,Master!$C$1:$U$1,0),FALSE)</f>
        <v>0</v>
      </c>
      <c r="C728" s="295" t="str">
        <f ca="1">IFERROR(IF(ROUND(B728/MAX(MAX(B723:B734),ABS(MIN(B723:B734)))*50,0)&gt;0,REPT("&gt;",ROUND(B728/MAX(MAX(B723:B734),ABS(MIN(B723:B734)))*50,0)),REPT("&lt;",ABS(ROUND(B728/MAX(MAX(B723:B734),ABS(MIN(B723:B734)))*50,0)))),"")</f>
        <v/>
      </c>
    </row>
    <row r="729" spans="1:3" ht="48.75" customHeight="1">
      <c r="A729" s="267">
        <f t="shared" ca="1" si="34"/>
        <v>41183</v>
      </c>
      <c r="B729" s="288">
        <f ca="1">VLOOKUP(Ledgergraph!A721,Master!$C$1:$U$101,MATCH(A729,Master!$C$1:$U$1,0),FALSE)</f>
        <v>8</v>
      </c>
      <c r="C729" s="295" t="str">
        <f ca="1">IFERROR(IF(ROUND(B729/MAX(MAX(B723:B734),ABS(MIN(B723:B734)))*50,0)&gt;0,REPT("&gt;",ROUND(B729/MAX(MAX(B723:B734),ABS(MIN(B723:B734)))*50,0)),REPT("&lt;",ABS(ROUND(B729/MAX(MAX(B723:B734),ABS(MIN(B723:B734)))*50,0)))),"")</f>
        <v>&gt;&gt;&gt;&gt;&gt;&gt;&gt;&gt;&gt;&gt;&gt;&gt;&gt;&gt;&gt;&gt;&gt;&gt;&gt;&gt;&gt;&gt;&gt;&gt;&gt;&gt;&gt;&gt;&gt;&gt;&gt;&gt;&gt;&gt;&gt;&gt;&gt;&gt;&gt;&gt;&gt;&gt;&gt;&gt;&gt;&gt;&gt;&gt;&gt;&gt;</v>
      </c>
    </row>
    <row r="730" spans="1:3" ht="48.75" customHeight="1">
      <c r="A730" s="267">
        <f t="shared" ca="1" si="34"/>
        <v>41214</v>
      </c>
      <c r="B730" s="288">
        <f ca="1">VLOOKUP(Ledgergraph!A721,Master!$C$1:$U$101,MATCH(A730,Master!$C$1:$U$1,0),FALSE)</f>
        <v>0</v>
      </c>
      <c r="C730" s="295" t="str">
        <f ca="1">IFERROR(IF(ROUND(B730/MAX(MAX(B723:B734),ABS(MIN(B723:B734)))*50,0)&gt;0,REPT("&gt;",ROUND(B730/MAX(MAX(B723:B734),ABS(MIN(B723:B734)))*50,0)),REPT("&lt;",ABS(ROUND(B730/MAX(MAX(B723:B734),ABS(MIN(B723:B734)))*50,0)))),"")</f>
        <v/>
      </c>
    </row>
    <row r="731" spans="1:3" ht="48.75" customHeight="1">
      <c r="A731" s="267">
        <f t="shared" ca="1" si="34"/>
        <v>41244</v>
      </c>
      <c r="B731" s="288">
        <f ca="1">VLOOKUP(Ledgergraph!A721,Master!$C$1:$U$101,MATCH(A731,Master!$C$1:$U$1,0),FALSE)</f>
        <v>0</v>
      </c>
      <c r="C731" s="295" t="str">
        <f ca="1">IFERROR(IF(ROUND(B731/MAX(MAX(B723:B734),ABS(MIN(B723:B734)))*50,0)&gt;0,REPT("&gt;",ROUND(B731/MAX(MAX(B723:B734),ABS(MIN(B723:B734)))*50,0)),REPT("&lt;",ABS(ROUND(B731/MAX(MAX(B723:B734),ABS(MIN(B723:B734)))*50,0)))),"")</f>
        <v/>
      </c>
    </row>
    <row r="732" spans="1:3" ht="48.75" customHeight="1">
      <c r="A732" s="267">
        <f t="shared" ca="1" si="34"/>
        <v>41275</v>
      </c>
      <c r="B732" s="288">
        <f ca="1">VLOOKUP(Ledgergraph!A721,Master!$C$1:$U$101,MATCH(A732,Master!$C$1:$U$1,0),FALSE)</f>
        <v>0</v>
      </c>
      <c r="C732" s="295" t="str">
        <f ca="1">IFERROR(IF(ROUND(B732/MAX(MAX(B723:B734),ABS(MIN(B723:B734)))*50,0)&gt;0,REPT("&gt;",ROUND(B732/MAX(MAX(B723:B734),ABS(MIN(B723:B734)))*50,0)),REPT("&lt;",ABS(ROUND(B732/MAX(MAX(B723:B734),ABS(MIN(B723:B734)))*50,0)))),"")</f>
        <v/>
      </c>
    </row>
    <row r="733" spans="1:3" ht="48.75" customHeight="1">
      <c r="A733" s="267">
        <f t="shared" ca="1" si="34"/>
        <v>41306</v>
      </c>
      <c r="B733" s="288">
        <f ca="1">VLOOKUP(Ledgergraph!A721,Master!$C$1:$U$101,MATCH(A733,Master!$C$1:$U$1,0),FALSE)</f>
        <v>0</v>
      </c>
      <c r="C733" s="295" t="str">
        <f ca="1">IFERROR(IF(ROUND(B733/MAX(MAX(B723:B734),ABS(MIN(B723:B734)))*50,0)&gt;0,REPT("&gt;",ROUND(B733/MAX(MAX(B723:B734),ABS(MIN(B723:B734)))*50,0)),REPT("&lt;",ABS(ROUND(B733/MAX(MAX(B723:B734),ABS(MIN(B723:B734)))*50,0)))),"")</f>
        <v/>
      </c>
    </row>
    <row r="734" spans="1:3" ht="48.75" customHeight="1">
      <c r="A734" s="267">
        <f t="shared" ca="1" si="34"/>
        <v>41334</v>
      </c>
      <c r="B734" s="288">
        <f ca="1">VLOOKUP(Ledgergraph!A721,Master!$C$1:$U$101,MATCH(A734,Master!$C$1:$U$1,0),FALSE)</f>
        <v>0</v>
      </c>
      <c r="C734" s="295" t="str">
        <f ca="1">IFERROR(IF(ROUND(B734/MAX(MAX(B723:B734),ABS(MIN(B723:B734)))*50,0)&gt;0,REPT("&gt;",ROUND(B734/MAX(MAX(B723:B734),ABS(MIN(B723:B734)))*50,0)),REPT("&lt;",ABS(ROUND(B734/MAX(MAX(B723:B734),ABS(MIN(B723:B734)))*50,0)))),"")</f>
        <v/>
      </c>
    </row>
    <row r="735" spans="1:3" ht="48.75" customHeight="1">
      <c r="A735" s="81"/>
      <c r="B735" s="81"/>
      <c r="C735" s="294"/>
    </row>
    <row r="736" spans="1:3" ht="48.75" customHeight="1">
      <c r="A736" s="264">
        <f>A721+1</f>
        <v>51</v>
      </c>
      <c r="B736" s="81"/>
      <c r="C736" s="294"/>
    </row>
    <row r="737" spans="1:3" ht="48.75" customHeight="1">
      <c r="A737" s="81" t="str">
        <f>VLOOKUP(Ledgergraph!A736,Master!$C$1:$U$101,3,FALSE)</f>
        <v> Magazine Subscriptions </v>
      </c>
      <c r="B737" s="81"/>
      <c r="C737" s="294"/>
    </row>
    <row r="738" spans="1:3" ht="48.75" customHeight="1">
      <c r="A738" s="267">
        <f ca="1">A723</f>
        <v>41000</v>
      </c>
      <c r="B738" s="288">
        <f ca="1">VLOOKUP(Ledgergraph!A736,Master!$C$1:$U$101,MATCH(A738,Master!$C$1:$U$1,0),FALSE)</f>
        <v>9</v>
      </c>
      <c r="C738" s="295" t="str">
        <f ca="1">IFERROR(IF(ROUND(B738/MAX(MAX(B738:B749),ABS(MIN(B738:B749)))*50,0)&gt;0,REPT("&gt;",ROUND(B738/MAX(MAX(B738:B749),ABS(MIN(B738:B749)))*50,0)),REPT("&lt;",ABS(ROUND(B738/MAX(MAX(B738:B749),ABS(MIN(B738:B749)))*50,0)))),"")</f>
        <v>&gt;&gt;&gt;&gt;&gt;&gt;&gt;&gt;&gt;&gt;&gt;&gt;&gt;&gt;&gt;&gt;&gt;&gt;&gt;&gt;&gt;&gt;&gt;&gt;&gt;&gt;&gt;&gt;&gt;&gt;&gt;&gt;&gt;&gt;&gt;&gt;&gt;&gt;</v>
      </c>
    </row>
    <row r="739" spans="1:3" ht="48.75" customHeight="1">
      <c r="A739" s="267">
        <f t="shared" ref="A739:A749" ca="1" si="35">A724</f>
        <v>41030</v>
      </c>
      <c r="B739" s="288">
        <f ca="1">VLOOKUP(Ledgergraph!A736,Master!$C$1:$U$101,MATCH(A739,Master!$C$1:$U$1,0),FALSE)</f>
        <v>0</v>
      </c>
      <c r="C739" s="295" t="str">
        <f ca="1">IFERROR(IF(ROUND(B739/MAX(MAX(B738:B749),ABS(MIN(B738:B749)))*50,0)&gt;0,REPT("&gt;",ROUND(B739/MAX(MAX(B738:B749),ABS(MIN(B738:B749)))*50,0)),REPT("&lt;",ABS(ROUND(B739/MAX(MAX(B738:B749),ABS(MIN(B738:B749)))*50,0)))),"")</f>
        <v/>
      </c>
    </row>
    <row r="740" spans="1:3" ht="48.75" customHeight="1">
      <c r="A740" s="267">
        <f t="shared" ca="1" si="35"/>
        <v>41061</v>
      </c>
      <c r="B740" s="288">
        <f ca="1">VLOOKUP(Ledgergraph!A736,Master!$C$1:$U$101,MATCH(A740,Master!$C$1:$U$1,0),FALSE)</f>
        <v>12</v>
      </c>
      <c r="C740" s="295" t="str">
        <f ca="1">IFERROR(IF(ROUND(B740/MAX(MAX(B738:B749),ABS(MIN(B738:B749)))*50,0)&gt;0,REPT("&gt;",ROUND(B740/MAX(MAX(B738:B749),ABS(MIN(B738:B749)))*50,0)),REPT("&lt;",ABS(ROUND(B740/MAX(MAX(B738:B749),ABS(MIN(B738:B749)))*50,0)))),"")</f>
        <v>&gt;&gt;&gt;&gt;&gt;&gt;&gt;&gt;&gt;&gt;&gt;&gt;&gt;&gt;&gt;&gt;&gt;&gt;&gt;&gt;&gt;&gt;&gt;&gt;&gt;&gt;&gt;&gt;&gt;&gt;&gt;&gt;&gt;&gt;&gt;&gt;&gt;&gt;&gt;&gt;&gt;&gt;&gt;&gt;&gt;&gt;&gt;&gt;&gt;&gt;</v>
      </c>
    </row>
    <row r="741" spans="1:3" ht="48.75" customHeight="1">
      <c r="A741" s="267">
        <f t="shared" ca="1" si="35"/>
        <v>41091</v>
      </c>
      <c r="B741" s="288">
        <f ca="1">VLOOKUP(Ledgergraph!A736,Master!$C$1:$U$101,MATCH(A741,Master!$C$1:$U$1,0),FALSE)</f>
        <v>0</v>
      </c>
      <c r="C741" s="295" t="str">
        <f ca="1">IFERROR(IF(ROUND(B741/MAX(MAX(B738:B749),ABS(MIN(B738:B749)))*50,0)&gt;0,REPT("&gt;",ROUND(B741/MAX(MAX(B738:B749),ABS(MIN(B738:B749)))*50,0)),REPT("&lt;",ABS(ROUND(B741/MAX(MAX(B738:B749),ABS(MIN(B738:B749)))*50,0)))),"")</f>
        <v/>
      </c>
    </row>
    <row r="742" spans="1:3" ht="48.75" customHeight="1">
      <c r="A742" s="267">
        <f t="shared" ca="1" si="35"/>
        <v>41122</v>
      </c>
      <c r="B742" s="288">
        <f ca="1">VLOOKUP(Ledgergraph!A736,Master!$C$1:$U$101,MATCH(A742,Master!$C$1:$U$1,0),FALSE)</f>
        <v>10</v>
      </c>
      <c r="C742" s="295" t="str">
        <f ca="1">IFERROR(IF(ROUND(B742/MAX(MAX(B738:B749),ABS(MIN(B738:B749)))*50,0)&gt;0,REPT("&gt;",ROUND(B742/MAX(MAX(B738:B749),ABS(MIN(B738:B749)))*50,0)),REPT("&lt;",ABS(ROUND(B742/MAX(MAX(B738:B749),ABS(MIN(B738:B749)))*50,0)))),"")</f>
        <v>&gt;&gt;&gt;&gt;&gt;&gt;&gt;&gt;&gt;&gt;&gt;&gt;&gt;&gt;&gt;&gt;&gt;&gt;&gt;&gt;&gt;&gt;&gt;&gt;&gt;&gt;&gt;&gt;&gt;&gt;&gt;&gt;&gt;&gt;&gt;&gt;&gt;&gt;&gt;&gt;&gt;&gt;</v>
      </c>
    </row>
    <row r="743" spans="1:3" ht="48.75" customHeight="1">
      <c r="A743" s="267">
        <f t="shared" ca="1" si="35"/>
        <v>41153</v>
      </c>
      <c r="B743" s="288">
        <f ca="1">VLOOKUP(Ledgergraph!A736,Master!$C$1:$U$101,MATCH(A743,Master!$C$1:$U$1,0),FALSE)</f>
        <v>8</v>
      </c>
      <c r="C743" s="295" t="str">
        <f ca="1">IFERROR(IF(ROUND(B743/MAX(MAX(B738:B749),ABS(MIN(B738:B749)))*50,0)&gt;0,REPT("&gt;",ROUND(B743/MAX(MAX(B738:B749),ABS(MIN(B738:B749)))*50,0)),REPT("&lt;",ABS(ROUND(B743/MAX(MAX(B738:B749),ABS(MIN(B738:B749)))*50,0)))),"")</f>
        <v>&gt;&gt;&gt;&gt;&gt;&gt;&gt;&gt;&gt;&gt;&gt;&gt;&gt;&gt;&gt;&gt;&gt;&gt;&gt;&gt;&gt;&gt;&gt;&gt;&gt;&gt;&gt;&gt;&gt;&gt;&gt;&gt;&gt;</v>
      </c>
    </row>
    <row r="744" spans="1:3" ht="48.75" customHeight="1">
      <c r="A744" s="267">
        <f t="shared" ca="1" si="35"/>
        <v>41183</v>
      </c>
      <c r="B744" s="288">
        <f ca="1">VLOOKUP(Ledgergraph!A736,Master!$C$1:$U$101,MATCH(A744,Master!$C$1:$U$1,0),FALSE)</f>
        <v>9</v>
      </c>
      <c r="C744" s="295" t="str">
        <f ca="1">IFERROR(IF(ROUND(B744/MAX(MAX(B738:B749),ABS(MIN(B738:B749)))*50,0)&gt;0,REPT("&gt;",ROUND(B744/MAX(MAX(B738:B749),ABS(MIN(B738:B749)))*50,0)),REPT("&lt;",ABS(ROUND(B744/MAX(MAX(B738:B749),ABS(MIN(B738:B749)))*50,0)))),"")</f>
        <v>&gt;&gt;&gt;&gt;&gt;&gt;&gt;&gt;&gt;&gt;&gt;&gt;&gt;&gt;&gt;&gt;&gt;&gt;&gt;&gt;&gt;&gt;&gt;&gt;&gt;&gt;&gt;&gt;&gt;&gt;&gt;&gt;&gt;&gt;&gt;&gt;&gt;&gt;</v>
      </c>
    </row>
    <row r="745" spans="1:3" ht="48.75" customHeight="1">
      <c r="A745" s="267">
        <f t="shared" ca="1" si="35"/>
        <v>41214</v>
      </c>
      <c r="B745" s="288">
        <f ca="1">VLOOKUP(Ledgergraph!A736,Master!$C$1:$U$101,MATCH(A745,Master!$C$1:$U$1,0),FALSE)</f>
        <v>3</v>
      </c>
      <c r="C745" s="295" t="str">
        <f ca="1">IFERROR(IF(ROUND(B745/MAX(MAX(B738:B749),ABS(MIN(B738:B749)))*50,0)&gt;0,REPT("&gt;",ROUND(B745/MAX(MAX(B738:B749),ABS(MIN(B738:B749)))*50,0)),REPT("&lt;",ABS(ROUND(B745/MAX(MAX(B738:B749),ABS(MIN(B738:B749)))*50,0)))),"")</f>
        <v>&gt;&gt;&gt;&gt;&gt;&gt;&gt;&gt;&gt;&gt;&gt;&gt;&gt;</v>
      </c>
    </row>
    <row r="746" spans="1:3" ht="48.75" customHeight="1">
      <c r="A746" s="267">
        <f t="shared" ca="1" si="35"/>
        <v>41244</v>
      </c>
      <c r="B746" s="288">
        <f ca="1">VLOOKUP(Ledgergraph!A736,Master!$C$1:$U$101,MATCH(A746,Master!$C$1:$U$1,0),FALSE)</f>
        <v>7</v>
      </c>
      <c r="C746" s="295" t="str">
        <f ca="1">IFERROR(IF(ROUND(B746/MAX(MAX(B738:B749),ABS(MIN(B738:B749)))*50,0)&gt;0,REPT("&gt;",ROUND(B746/MAX(MAX(B738:B749),ABS(MIN(B738:B749)))*50,0)),REPT("&lt;",ABS(ROUND(B746/MAX(MAX(B738:B749),ABS(MIN(B738:B749)))*50,0)))),"")</f>
        <v>&gt;&gt;&gt;&gt;&gt;&gt;&gt;&gt;&gt;&gt;&gt;&gt;&gt;&gt;&gt;&gt;&gt;&gt;&gt;&gt;&gt;&gt;&gt;&gt;&gt;&gt;&gt;&gt;&gt;</v>
      </c>
    </row>
    <row r="747" spans="1:3" ht="48.75" customHeight="1">
      <c r="A747" s="267">
        <f t="shared" ca="1" si="35"/>
        <v>41275</v>
      </c>
      <c r="B747" s="288">
        <f ca="1">VLOOKUP(Ledgergraph!A736,Master!$C$1:$U$101,MATCH(A747,Master!$C$1:$U$1,0),FALSE)</f>
        <v>0</v>
      </c>
      <c r="C747" s="295" t="str">
        <f ca="1">IFERROR(IF(ROUND(B747/MAX(MAX(B738:B749),ABS(MIN(B738:B749)))*50,0)&gt;0,REPT("&gt;",ROUND(B747/MAX(MAX(B738:B749),ABS(MIN(B738:B749)))*50,0)),REPT("&lt;",ABS(ROUND(B747/MAX(MAX(B738:B749),ABS(MIN(B738:B749)))*50,0)))),"")</f>
        <v/>
      </c>
    </row>
    <row r="748" spans="1:3" ht="48.75" customHeight="1">
      <c r="A748" s="267">
        <f t="shared" ca="1" si="35"/>
        <v>41306</v>
      </c>
      <c r="B748" s="288">
        <f ca="1">VLOOKUP(Ledgergraph!A736,Master!$C$1:$U$101,MATCH(A748,Master!$C$1:$U$1,0),FALSE)</f>
        <v>0</v>
      </c>
      <c r="C748" s="295" t="str">
        <f ca="1">IFERROR(IF(ROUND(B748/MAX(MAX(B738:B749),ABS(MIN(B738:B749)))*50,0)&gt;0,REPT("&gt;",ROUND(B748/MAX(MAX(B738:B749),ABS(MIN(B738:B749)))*50,0)),REPT("&lt;",ABS(ROUND(B748/MAX(MAX(B738:B749),ABS(MIN(B738:B749)))*50,0)))),"")</f>
        <v/>
      </c>
    </row>
    <row r="749" spans="1:3" ht="48.75" customHeight="1">
      <c r="A749" s="267">
        <f t="shared" ca="1" si="35"/>
        <v>41334</v>
      </c>
      <c r="B749" s="288">
        <f ca="1">VLOOKUP(Ledgergraph!A736,Master!$C$1:$U$101,MATCH(A749,Master!$C$1:$U$1,0),FALSE)</f>
        <v>0</v>
      </c>
      <c r="C749" s="295" t="str">
        <f ca="1">IFERROR(IF(ROUND(B749/MAX(MAX(B738:B749),ABS(MIN(B738:B749)))*50,0)&gt;0,REPT("&gt;",ROUND(B749/MAX(MAX(B738:B749),ABS(MIN(B738:B749)))*50,0)),REPT("&lt;",ABS(ROUND(B749/MAX(MAX(B738:B749),ABS(MIN(B738:B749)))*50,0)))),"")</f>
        <v/>
      </c>
    </row>
    <row r="750" spans="1:3" ht="48.75" customHeight="1">
      <c r="A750" s="81"/>
      <c r="B750" s="81"/>
      <c r="C750" s="294"/>
    </row>
    <row r="751" spans="1:3" ht="48.75" customHeight="1">
      <c r="A751" s="264">
        <f>A736+1</f>
        <v>52</v>
      </c>
      <c r="B751" s="81"/>
      <c r="C751" s="294"/>
    </row>
    <row r="752" spans="1:3" ht="48.75" customHeight="1">
      <c r="A752" s="81" t="str">
        <f>VLOOKUP(Ledgergraph!A751,Master!$C$1:$U$101,3,FALSE)</f>
        <v> Office Supplies</v>
      </c>
      <c r="B752" s="81"/>
      <c r="C752" s="294"/>
    </row>
    <row r="753" spans="1:3" ht="48.75" customHeight="1">
      <c r="A753" s="267">
        <f ca="1">A738</f>
        <v>41000</v>
      </c>
      <c r="B753" s="288">
        <f ca="1">VLOOKUP(Ledgergraph!A751,Master!$C$1:$U$101,MATCH(A753,Master!$C$1:$U$1,0),FALSE)</f>
        <v>9</v>
      </c>
      <c r="C753" s="295" t="str">
        <f ca="1">IFERROR(IF(ROUND(B753/MAX(MAX(B753:B764),ABS(MIN(B753:B764)))*50,0)&gt;0,REPT("&gt;",ROUND(B753/MAX(MAX(B753:B764),ABS(MIN(B753:B764)))*50,0)),REPT("&lt;",ABS(ROUND(B753/MAX(MAX(B753:B764),ABS(MIN(B753:B764)))*50,0)))),"")</f>
        <v>&gt;&gt;&gt;&gt;&gt;&gt;&gt;&gt;&gt;&gt;&gt;&gt;&gt;&gt;&gt;&gt;&gt;&gt;&gt;&gt;&gt;&gt;&gt;&gt;&gt;&gt;&gt;&gt;&gt;&gt;&gt;&gt;&gt;&gt;&gt;&gt;&gt;&gt;&gt;&gt;&gt;&gt;&gt;&gt;&gt;&gt;&gt;&gt;&gt;&gt;</v>
      </c>
    </row>
    <row r="754" spans="1:3" ht="48.75" customHeight="1">
      <c r="A754" s="267">
        <f t="shared" ref="A754:A779" ca="1" si="36">A739</f>
        <v>41030</v>
      </c>
      <c r="B754" s="288">
        <f ca="1">VLOOKUP(Ledgergraph!A751,Master!$C$1:$U$101,MATCH(A754,Master!$C$1:$U$1,0),FALSE)</f>
        <v>0</v>
      </c>
      <c r="C754" s="295" t="str">
        <f ca="1">IFERROR(IF(ROUND(B754/MAX(MAX(B753:B764),ABS(MIN(B753:B764)))*50,0)&gt;0,REPT("&gt;",ROUND(B754/MAX(MAX(B753:B764),ABS(MIN(B753:B764)))*50,0)),REPT("&lt;",ABS(ROUND(B754/MAX(MAX(B753:B764),ABS(MIN(B753:B764)))*50,0)))),"")</f>
        <v/>
      </c>
    </row>
    <row r="755" spans="1:3" ht="48.75" customHeight="1">
      <c r="A755" s="267">
        <f t="shared" ca="1" si="36"/>
        <v>41061</v>
      </c>
      <c r="B755" s="288">
        <f ca="1">VLOOKUP(Ledgergraph!A751,Master!$C$1:$U$101,MATCH(A755,Master!$C$1:$U$1,0),FALSE)</f>
        <v>0</v>
      </c>
      <c r="C755" s="295" t="str">
        <f ca="1">IFERROR(IF(ROUND(B755/MAX(MAX(B753:B764),ABS(MIN(B753:B764)))*50,0)&gt;0,REPT("&gt;",ROUND(B755/MAX(MAX(B753:B764),ABS(MIN(B753:B764)))*50,0)),REPT("&lt;",ABS(ROUND(B755/MAX(MAX(B753:B764),ABS(MIN(B753:B764)))*50,0)))),"")</f>
        <v/>
      </c>
    </row>
    <row r="756" spans="1:3" ht="48.75" customHeight="1">
      <c r="A756" s="267">
        <f t="shared" ca="1" si="36"/>
        <v>41091</v>
      </c>
      <c r="B756" s="288">
        <f ca="1">VLOOKUP(Ledgergraph!A751,Master!$C$1:$U$101,MATCH(A756,Master!$C$1:$U$1,0),FALSE)</f>
        <v>0</v>
      </c>
      <c r="C756" s="295" t="str">
        <f ca="1">IFERROR(IF(ROUND(B756/MAX(MAX(B753:B764),ABS(MIN(B753:B764)))*50,0)&gt;0,REPT("&gt;",ROUND(B756/MAX(MAX(B753:B764),ABS(MIN(B753:B764)))*50,0)),REPT("&lt;",ABS(ROUND(B756/MAX(MAX(B753:B764),ABS(MIN(B753:B764)))*50,0)))),"")</f>
        <v/>
      </c>
    </row>
    <row r="757" spans="1:3" ht="48.75" customHeight="1">
      <c r="A757" s="267">
        <f t="shared" ca="1" si="36"/>
        <v>41122</v>
      </c>
      <c r="B757" s="288">
        <f ca="1">VLOOKUP(Ledgergraph!A751,Master!$C$1:$U$101,MATCH(A757,Master!$C$1:$U$1,0),FALSE)</f>
        <v>0</v>
      </c>
      <c r="C757" s="295" t="str">
        <f ca="1">IFERROR(IF(ROUND(B757/MAX(MAX(B753:B764),ABS(MIN(B753:B764)))*50,0)&gt;0,REPT("&gt;",ROUND(B757/MAX(MAX(B753:B764),ABS(MIN(B753:B764)))*50,0)),REPT("&lt;",ABS(ROUND(B757/MAX(MAX(B753:B764),ABS(MIN(B753:B764)))*50,0)))),"")</f>
        <v/>
      </c>
    </row>
    <row r="758" spans="1:3" ht="48.75" customHeight="1">
      <c r="A758" s="267">
        <f t="shared" ca="1" si="36"/>
        <v>41153</v>
      </c>
      <c r="B758" s="288">
        <f ca="1">VLOOKUP(Ledgergraph!A751,Master!$C$1:$U$101,MATCH(A758,Master!$C$1:$U$1,0),FALSE)</f>
        <v>0</v>
      </c>
      <c r="C758" s="295" t="str">
        <f ca="1">IFERROR(IF(ROUND(B758/MAX(MAX(B753:B764),ABS(MIN(B753:B764)))*50,0)&gt;0,REPT("&gt;",ROUND(B758/MAX(MAX(B753:B764),ABS(MIN(B753:B764)))*50,0)),REPT("&lt;",ABS(ROUND(B758/MAX(MAX(B753:B764),ABS(MIN(B753:B764)))*50,0)))),"")</f>
        <v/>
      </c>
    </row>
    <row r="759" spans="1:3" ht="48.75" customHeight="1">
      <c r="A759" s="267">
        <f t="shared" ca="1" si="36"/>
        <v>41183</v>
      </c>
      <c r="B759" s="288">
        <f ca="1">VLOOKUP(Ledgergraph!A751,Master!$C$1:$U$101,MATCH(A759,Master!$C$1:$U$1,0),FALSE)</f>
        <v>0</v>
      </c>
      <c r="C759" s="295" t="str">
        <f ca="1">IFERROR(IF(ROUND(B759/MAX(MAX(B753:B764),ABS(MIN(B753:B764)))*50,0)&gt;0,REPT("&gt;",ROUND(B759/MAX(MAX(B753:B764),ABS(MIN(B753:B764)))*50,0)),REPT("&lt;",ABS(ROUND(B759/MAX(MAX(B753:B764),ABS(MIN(B753:B764)))*50,0)))),"")</f>
        <v/>
      </c>
    </row>
    <row r="760" spans="1:3" ht="48.75" customHeight="1">
      <c r="A760" s="267">
        <f t="shared" ca="1" si="36"/>
        <v>41214</v>
      </c>
      <c r="B760" s="288">
        <f ca="1">VLOOKUP(Ledgergraph!A751,Master!$C$1:$U$101,MATCH(A760,Master!$C$1:$U$1,0),FALSE)</f>
        <v>0</v>
      </c>
      <c r="C760" s="295" t="str">
        <f ca="1">IFERROR(IF(ROUND(B760/MAX(MAX(B753:B764),ABS(MIN(B753:B764)))*50,0)&gt;0,REPT("&gt;",ROUND(B760/MAX(MAX(B753:B764),ABS(MIN(B753:B764)))*50,0)),REPT("&lt;",ABS(ROUND(B760/MAX(MAX(B753:B764),ABS(MIN(B753:B764)))*50,0)))),"")</f>
        <v/>
      </c>
    </row>
    <row r="761" spans="1:3" ht="48.75" customHeight="1">
      <c r="A761" s="267">
        <f t="shared" ca="1" si="36"/>
        <v>41244</v>
      </c>
      <c r="B761" s="288">
        <f ca="1">VLOOKUP(Ledgergraph!A751,Master!$C$1:$U$101,MATCH(A761,Master!$C$1:$U$1,0),FALSE)</f>
        <v>0</v>
      </c>
      <c r="C761" s="295" t="str">
        <f ca="1">IFERROR(IF(ROUND(B761/MAX(MAX(B753:B764),ABS(MIN(B753:B764)))*50,0)&gt;0,REPT("&gt;",ROUND(B761/MAX(MAX(B753:B764),ABS(MIN(B753:B764)))*50,0)),REPT("&lt;",ABS(ROUND(B761/MAX(MAX(B753:B764),ABS(MIN(B753:B764)))*50,0)))),"")</f>
        <v/>
      </c>
    </row>
    <row r="762" spans="1:3" ht="48.75" customHeight="1">
      <c r="A762" s="267">
        <f t="shared" ca="1" si="36"/>
        <v>41275</v>
      </c>
      <c r="B762" s="288">
        <f ca="1">VLOOKUP(Ledgergraph!A751,Master!$C$1:$U$101,MATCH(A762,Master!$C$1:$U$1,0),FALSE)</f>
        <v>0</v>
      </c>
      <c r="C762" s="295" t="str">
        <f ca="1">IFERROR(IF(ROUND(B762/MAX(MAX(B753:B764),ABS(MIN(B753:B764)))*50,0)&gt;0,REPT("&gt;",ROUND(B762/MAX(MAX(B753:B764),ABS(MIN(B753:B764)))*50,0)),REPT("&lt;",ABS(ROUND(B762/MAX(MAX(B753:B764),ABS(MIN(B753:B764)))*50,0)))),"")</f>
        <v/>
      </c>
    </row>
    <row r="763" spans="1:3" ht="48.75" customHeight="1">
      <c r="A763" s="267">
        <f t="shared" ca="1" si="36"/>
        <v>41306</v>
      </c>
      <c r="B763" s="288">
        <f ca="1">VLOOKUP(Ledgergraph!A751,Master!$C$1:$U$101,MATCH(A763,Master!$C$1:$U$1,0),FALSE)</f>
        <v>0</v>
      </c>
      <c r="C763" s="295" t="str">
        <f ca="1">IFERROR(IF(ROUND(B763/MAX(MAX(B753:B764),ABS(MIN(B753:B764)))*50,0)&gt;0,REPT("&gt;",ROUND(B763/MAX(MAX(B753:B764),ABS(MIN(B753:B764)))*50,0)),REPT("&lt;",ABS(ROUND(B763/MAX(MAX(B753:B764),ABS(MIN(B753:B764)))*50,0)))),"")</f>
        <v/>
      </c>
    </row>
    <row r="764" spans="1:3" ht="48.75" customHeight="1">
      <c r="A764" s="267">
        <f t="shared" ca="1" si="36"/>
        <v>41334</v>
      </c>
      <c r="B764" s="288">
        <f ca="1">VLOOKUP(Ledgergraph!A751,Master!$C$1:$U$101,MATCH(A764,Master!$C$1:$U$1,0),FALSE)</f>
        <v>0</v>
      </c>
      <c r="C764" s="295" t="str">
        <f ca="1">IFERROR(IF(ROUND(B764/MAX(MAX(B753:B764),ABS(MIN(B753:B764)))*50,0)&gt;0,REPT("&gt;",ROUND(B764/MAX(MAX(B753:B764),ABS(MIN(B753:B764)))*50,0)),REPT("&lt;",ABS(ROUND(B764/MAX(MAX(B753:B764),ABS(MIN(B753:B764)))*50,0)))),"")</f>
        <v/>
      </c>
    </row>
    <row r="765" spans="1:3" ht="48.75" customHeight="1">
      <c r="A765" s="262"/>
      <c r="B765" s="81"/>
      <c r="C765" s="294"/>
    </row>
    <row r="766" spans="1:3" ht="48.75" customHeight="1">
      <c r="A766" s="264">
        <f>A751+1</f>
        <v>53</v>
      </c>
      <c r="B766" s="81"/>
      <c r="C766" s="294"/>
    </row>
    <row r="767" spans="1:3" ht="48.75" customHeight="1">
      <c r="A767" s="81" t="str">
        <f>VLOOKUP(Ledgergraph!A766,Master!$C$1:$U$101,3,FALSE)</f>
        <v> Postage </v>
      </c>
      <c r="B767" s="81"/>
      <c r="C767" s="294"/>
    </row>
    <row r="768" spans="1:3" ht="48.75" customHeight="1">
      <c r="A768" s="267">
        <f ca="1">A753</f>
        <v>41000</v>
      </c>
      <c r="B768" s="288">
        <f ca="1">VLOOKUP(Ledgergraph!A766,Master!$C$1:$U$101,MATCH(A768,Master!$C$1:$U$1,0),FALSE)</f>
        <v>12</v>
      </c>
      <c r="C768" s="295" t="str">
        <f ca="1">IFERROR(IF(ROUND(B768/MAX(MAX(B768:B779),ABS(MIN(B768:B779)))*50,0)&gt;0,REPT("&gt;",ROUND(B768/MAX(MAX(B768:B779),ABS(MIN(B768:B779)))*50,0)),REPT("&lt;",ABS(ROUND(B768/MAX(MAX(B768:B779),ABS(MIN(B768:B779)))*50,0)))),"")</f>
        <v>&gt;&gt;&gt;&gt;&gt;&gt;&gt;&gt;&gt;&gt;&gt;&gt;&gt;&gt;&gt;&gt;&gt;&gt;&gt;&gt;&gt;&gt;&gt;&gt;&gt;&gt;&gt;&gt;&gt;&gt;&gt;&gt;&gt;&gt;&gt;&gt;&gt;&gt;&gt;&gt;&gt;&gt;&gt;&gt;&gt;&gt;</v>
      </c>
    </row>
    <row r="769" spans="1:3" ht="48.75" customHeight="1">
      <c r="A769" s="267">
        <f t="shared" ca="1" si="36"/>
        <v>41030</v>
      </c>
      <c r="B769" s="288">
        <f ca="1">VLOOKUP(Ledgergraph!A766,Master!$C$1:$U$101,MATCH(A769,Master!$C$1:$U$1,0),FALSE)</f>
        <v>0</v>
      </c>
      <c r="C769" s="295" t="str">
        <f ca="1">IFERROR(IF(ROUND(B769/MAX(MAX(B768:B779),ABS(MIN(B768:B779)))*50,0)&gt;0,REPT("&gt;",ROUND(B769/MAX(MAX(B768:B779),ABS(MIN(B768:B779)))*50,0)),REPT("&lt;",ABS(ROUND(B769/MAX(MAX(B768:B779),ABS(MIN(B768:B779)))*50,0)))),"")</f>
        <v/>
      </c>
    </row>
    <row r="770" spans="1:3" ht="48.75" customHeight="1">
      <c r="A770" s="267">
        <f t="shared" ca="1" si="36"/>
        <v>41061</v>
      </c>
      <c r="B770" s="288">
        <f ca="1">VLOOKUP(Ledgergraph!A766,Master!$C$1:$U$101,MATCH(A770,Master!$C$1:$U$1,0),FALSE)</f>
        <v>0</v>
      </c>
      <c r="C770" s="295" t="str">
        <f ca="1">IFERROR(IF(ROUND(B770/MAX(MAX(B768:B779),ABS(MIN(B768:B779)))*50,0)&gt;0,REPT("&gt;",ROUND(B770/MAX(MAX(B768:B779),ABS(MIN(B768:B779)))*50,0)),REPT("&lt;",ABS(ROUND(B770/MAX(MAX(B768:B779),ABS(MIN(B768:B779)))*50,0)))),"")</f>
        <v/>
      </c>
    </row>
    <row r="771" spans="1:3" ht="48.75" customHeight="1">
      <c r="A771" s="267">
        <f t="shared" ca="1" si="36"/>
        <v>41091</v>
      </c>
      <c r="B771" s="288">
        <f ca="1">VLOOKUP(Ledgergraph!A766,Master!$C$1:$U$101,MATCH(A771,Master!$C$1:$U$1,0),FALSE)</f>
        <v>0</v>
      </c>
      <c r="C771" s="295" t="str">
        <f ca="1">IFERROR(IF(ROUND(B771/MAX(MAX(B768:B779),ABS(MIN(B768:B779)))*50,0)&gt;0,REPT("&gt;",ROUND(B771/MAX(MAX(B768:B779),ABS(MIN(B768:B779)))*50,0)),REPT("&lt;",ABS(ROUND(B771/MAX(MAX(B768:B779),ABS(MIN(B768:B779)))*50,0)))),"")</f>
        <v/>
      </c>
    </row>
    <row r="772" spans="1:3" ht="48.75" customHeight="1">
      <c r="A772" s="267">
        <f t="shared" ca="1" si="36"/>
        <v>41122</v>
      </c>
      <c r="B772" s="288">
        <f ca="1">VLOOKUP(Ledgergraph!A766,Master!$C$1:$U$101,MATCH(A772,Master!$C$1:$U$1,0),FALSE)</f>
        <v>0</v>
      </c>
      <c r="C772" s="295" t="str">
        <f ca="1">IFERROR(IF(ROUND(B772/MAX(MAX(B768:B779),ABS(MIN(B768:B779)))*50,0)&gt;0,REPT("&gt;",ROUND(B772/MAX(MAX(B768:B779),ABS(MIN(B768:B779)))*50,0)),REPT("&lt;",ABS(ROUND(B772/MAX(MAX(B768:B779),ABS(MIN(B768:B779)))*50,0)))),"")</f>
        <v/>
      </c>
    </row>
    <row r="773" spans="1:3" ht="48.75" customHeight="1">
      <c r="A773" s="267">
        <f t="shared" ca="1" si="36"/>
        <v>41153</v>
      </c>
      <c r="B773" s="288">
        <f ca="1">VLOOKUP(Ledgergraph!A766,Master!$C$1:$U$101,MATCH(A773,Master!$C$1:$U$1,0),FALSE)</f>
        <v>6</v>
      </c>
      <c r="C773" s="295" t="str">
        <f ca="1">IFERROR(IF(ROUND(B773/MAX(MAX(B768:B779),ABS(MIN(B768:B779)))*50,0)&gt;0,REPT("&gt;",ROUND(B773/MAX(MAX(B768:B779),ABS(MIN(B768:B779)))*50,0)),REPT("&lt;",ABS(ROUND(B773/MAX(MAX(B768:B779),ABS(MIN(B768:B779)))*50,0)))),"")</f>
        <v>&gt;&gt;&gt;&gt;&gt;&gt;&gt;&gt;&gt;&gt;&gt;&gt;&gt;&gt;&gt;&gt;&gt;&gt;&gt;&gt;&gt;&gt;&gt;</v>
      </c>
    </row>
    <row r="774" spans="1:3" ht="48.75" customHeight="1">
      <c r="A774" s="267">
        <f t="shared" ca="1" si="36"/>
        <v>41183</v>
      </c>
      <c r="B774" s="288">
        <f ca="1">VLOOKUP(Ledgergraph!A766,Master!$C$1:$U$101,MATCH(A774,Master!$C$1:$U$1,0),FALSE)</f>
        <v>13</v>
      </c>
      <c r="C774" s="295" t="str">
        <f ca="1">IFERROR(IF(ROUND(B774/MAX(MAX(B768:B779),ABS(MIN(B768:B779)))*50,0)&gt;0,REPT("&gt;",ROUND(B774/MAX(MAX(B768:B779),ABS(MIN(B768:B779)))*50,0)),REPT("&lt;",ABS(ROUND(B774/MAX(MAX(B768:B779),ABS(MIN(B768:B779)))*50,0)))),"")</f>
        <v>&gt;&gt;&gt;&gt;&gt;&gt;&gt;&gt;&gt;&gt;&gt;&gt;&gt;&gt;&gt;&gt;&gt;&gt;&gt;&gt;&gt;&gt;&gt;&gt;&gt;&gt;&gt;&gt;&gt;&gt;&gt;&gt;&gt;&gt;&gt;&gt;&gt;&gt;&gt;&gt;&gt;&gt;&gt;&gt;&gt;&gt;&gt;&gt;&gt;&gt;</v>
      </c>
    </row>
    <row r="775" spans="1:3" ht="48.75" customHeight="1">
      <c r="A775" s="267">
        <f t="shared" ca="1" si="36"/>
        <v>41214</v>
      </c>
      <c r="B775" s="288">
        <f ca="1">VLOOKUP(Ledgergraph!A766,Master!$C$1:$U$101,MATCH(A775,Master!$C$1:$U$1,0),FALSE)</f>
        <v>3</v>
      </c>
      <c r="C775" s="295" t="str">
        <f ca="1">IFERROR(IF(ROUND(B775/MAX(MAX(B768:B779),ABS(MIN(B768:B779)))*50,0)&gt;0,REPT("&gt;",ROUND(B775/MAX(MAX(B768:B779),ABS(MIN(B768:B779)))*50,0)),REPT("&lt;",ABS(ROUND(B775/MAX(MAX(B768:B779),ABS(MIN(B768:B779)))*50,0)))),"")</f>
        <v>&gt;&gt;&gt;&gt;&gt;&gt;&gt;&gt;&gt;&gt;&gt;&gt;</v>
      </c>
    </row>
    <row r="776" spans="1:3" ht="48.75" customHeight="1">
      <c r="A776" s="267">
        <f t="shared" ca="1" si="36"/>
        <v>41244</v>
      </c>
      <c r="B776" s="288">
        <f ca="1">VLOOKUP(Ledgergraph!A766,Master!$C$1:$U$101,MATCH(A776,Master!$C$1:$U$1,0),FALSE)</f>
        <v>8</v>
      </c>
      <c r="C776" s="295" t="str">
        <f ca="1">IFERROR(IF(ROUND(B776/MAX(MAX(B768:B779),ABS(MIN(B768:B779)))*50,0)&gt;0,REPT("&gt;",ROUND(B776/MAX(MAX(B768:B779),ABS(MIN(B768:B779)))*50,0)),REPT("&lt;",ABS(ROUND(B776/MAX(MAX(B768:B779),ABS(MIN(B768:B779)))*50,0)))),"")</f>
        <v>&gt;&gt;&gt;&gt;&gt;&gt;&gt;&gt;&gt;&gt;&gt;&gt;&gt;&gt;&gt;&gt;&gt;&gt;&gt;&gt;&gt;&gt;&gt;&gt;&gt;&gt;&gt;&gt;&gt;&gt;&gt;</v>
      </c>
    </row>
    <row r="777" spans="1:3" ht="48.75" customHeight="1">
      <c r="A777" s="267">
        <f t="shared" ca="1" si="36"/>
        <v>41275</v>
      </c>
      <c r="B777" s="288">
        <f ca="1">VLOOKUP(Ledgergraph!A766,Master!$C$1:$U$101,MATCH(A777,Master!$C$1:$U$1,0),FALSE)</f>
        <v>0</v>
      </c>
      <c r="C777" s="295" t="str">
        <f ca="1">IFERROR(IF(ROUND(B777/MAX(MAX(B768:B779),ABS(MIN(B768:B779)))*50,0)&gt;0,REPT("&gt;",ROUND(B777/MAX(MAX(B768:B779),ABS(MIN(B768:B779)))*50,0)),REPT("&lt;",ABS(ROUND(B777/MAX(MAX(B768:B779),ABS(MIN(B768:B779)))*50,0)))),"")</f>
        <v/>
      </c>
    </row>
    <row r="778" spans="1:3" ht="48.75" customHeight="1">
      <c r="A778" s="267">
        <f t="shared" ca="1" si="36"/>
        <v>41306</v>
      </c>
      <c r="B778" s="288">
        <f ca="1">VLOOKUP(Ledgergraph!A766,Master!$C$1:$U$101,MATCH(A778,Master!$C$1:$U$1,0),FALSE)</f>
        <v>0</v>
      </c>
      <c r="C778" s="295" t="str">
        <f ca="1">IFERROR(IF(ROUND(B778/MAX(MAX(B768:B779),ABS(MIN(B768:B779)))*50,0)&gt;0,REPT("&gt;",ROUND(B778/MAX(MAX(B768:B779),ABS(MIN(B768:B779)))*50,0)),REPT("&lt;",ABS(ROUND(B778/MAX(MAX(B768:B779),ABS(MIN(B768:B779)))*50,0)))),"")</f>
        <v/>
      </c>
    </row>
    <row r="779" spans="1:3" ht="48.75" customHeight="1">
      <c r="A779" s="267">
        <f t="shared" ca="1" si="36"/>
        <v>41334</v>
      </c>
      <c r="B779" s="288">
        <f ca="1">VLOOKUP(Ledgergraph!A766,Master!$C$1:$U$101,MATCH(A779,Master!$C$1:$U$1,0),FALSE)</f>
        <v>0</v>
      </c>
      <c r="C779" s="295" t="str">
        <f ca="1">IFERROR(IF(ROUND(B779/MAX(MAX(B768:B779),ABS(MIN(B768:B779)))*50,0)&gt;0,REPT("&gt;",ROUND(B779/MAX(MAX(B768:B779),ABS(MIN(B768:B779)))*50,0)),REPT("&lt;",ABS(ROUND(B779/MAX(MAX(B768:B779),ABS(MIN(B768:B779)))*50,0)))),"")</f>
        <v/>
      </c>
    </row>
    <row r="780" spans="1:3" ht="48.75" customHeight="1">
      <c r="A780" s="81"/>
      <c r="B780" s="81"/>
      <c r="C780" s="294"/>
    </row>
    <row r="781" spans="1:3" ht="48.75" customHeight="1">
      <c r="A781" s="264">
        <f>A766+1</f>
        <v>54</v>
      </c>
      <c r="B781" s="81"/>
      <c r="C781" s="294"/>
    </row>
    <row r="782" spans="1:3" ht="48.75" customHeight="1">
      <c r="A782" s="81" t="str">
        <f>VLOOKUP(Ledgergraph!A781,Master!$C$1:$U$101,3,FALSE)</f>
        <v> Professional Dues </v>
      </c>
      <c r="B782" s="81"/>
      <c r="C782" s="294"/>
    </row>
    <row r="783" spans="1:3" ht="48.75" customHeight="1">
      <c r="A783" s="267">
        <f ca="1">A768</f>
        <v>41000</v>
      </c>
      <c r="B783" s="288">
        <f ca="1">VLOOKUP(Ledgergraph!A781,Master!$C$1:$U$101,MATCH(A783,Master!$C$1:$U$1,0),FALSE)</f>
        <v>0</v>
      </c>
      <c r="C783" s="295" t="str">
        <f ca="1">IFERROR(IF(ROUND(B783/MAX(MAX(B783:B794),ABS(MIN(B783:B794)))*50,0)&gt;0,REPT("&gt;",ROUND(B783/MAX(MAX(B783:B794),ABS(MIN(B783:B794)))*50,0)),REPT("&lt;",ABS(ROUND(B783/MAX(MAX(B783:B794),ABS(MIN(B783:B794)))*50,0)))),"")</f>
        <v/>
      </c>
    </row>
    <row r="784" spans="1:3" ht="48.75" customHeight="1">
      <c r="A784" s="267">
        <f t="shared" ref="A784:A794" ca="1" si="37">A769</f>
        <v>41030</v>
      </c>
      <c r="B784" s="288">
        <f ca="1">VLOOKUP(Ledgergraph!A781,Master!$C$1:$U$101,MATCH(A784,Master!$C$1:$U$1,0),FALSE)</f>
        <v>0</v>
      </c>
      <c r="C784" s="295" t="str">
        <f ca="1">IFERROR(IF(ROUND(B784/MAX(MAX(B783:B794),ABS(MIN(B783:B794)))*50,0)&gt;0,REPT("&gt;",ROUND(B784/MAX(MAX(B783:B794),ABS(MIN(B783:B794)))*50,0)),REPT("&lt;",ABS(ROUND(B784/MAX(MAX(B783:B794),ABS(MIN(B783:B794)))*50,0)))),"")</f>
        <v/>
      </c>
    </row>
    <row r="785" spans="1:3" ht="48.75" customHeight="1">
      <c r="A785" s="267">
        <f t="shared" ca="1" si="37"/>
        <v>41061</v>
      </c>
      <c r="B785" s="288">
        <f ca="1">VLOOKUP(Ledgergraph!A781,Master!$C$1:$U$101,MATCH(A785,Master!$C$1:$U$1,0),FALSE)</f>
        <v>0</v>
      </c>
      <c r="C785" s="295" t="str">
        <f ca="1">IFERROR(IF(ROUND(B785/MAX(MAX(B783:B794),ABS(MIN(B783:B794)))*50,0)&gt;0,REPT("&gt;",ROUND(B785/MAX(MAX(B783:B794),ABS(MIN(B783:B794)))*50,0)),REPT("&lt;",ABS(ROUND(B785/MAX(MAX(B783:B794),ABS(MIN(B783:B794)))*50,0)))),"")</f>
        <v/>
      </c>
    </row>
    <row r="786" spans="1:3" ht="48.75" customHeight="1">
      <c r="A786" s="267">
        <f t="shared" ca="1" si="37"/>
        <v>41091</v>
      </c>
      <c r="B786" s="288">
        <f ca="1">VLOOKUP(Ledgergraph!A781,Master!$C$1:$U$101,MATCH(A786,Master!$C$1:$U$1,0),FALSE)</f>
        <v>0</v>
      </c>
      <c r="C786" s="295" t="str">
        <f ca="1">IFERROR(IF(ROUND(B786/MAX(MAX(B783:B794),ABS(MIN(B783:B794)))*50,0)&gt;0,REPT("&gt;",ROUND(B786/MAX(MAX(B783:B794),ABS(MIN(B783:B794)))*50,0)),REPT("&lt;",ABS(ROUND(B786/MAX(MAX(B783:B794),ABS(MIN(B783:B794)))*50,0)))),"")</f>
        <v/>
      </c>
    </row>
    <row r="787" spans="1:3" ht="48.75" customHeight="1">
      <c r="A787" s="267">
        <f t="shared" ca="1" si="37"/>
        <v>41122</v>
      </c>
      <c r="B787" s="288">
        <f ca="1">VLOOKUP(Ledgergraph!A781,Master!$C$1:$U$101,MATCH(A787,Master!$C$1:$U$1,0),FALSE)</f>
        <v>0</v>
      </c>
      <c r="C787" s="295" t="str">
        <f ca="1">IFERROR(IF(ROUND(B787/MAX(MAX(B783:B794),ABS(MIN(B783:B794)))*50,0)&gt;0,REPT("&gt;",ROUND(B787/MAX(MAX(B783:B794),ABS(MIN(B783:B794)))*50,0)),REPT("&lt;",ABS(ROUND(B787/MAX(MAX(B783:B794),ABS(MIN(B783:B794)))*50,0)))),"")</f>
        <v/>
      </c>
    </row>
    <row r="788" spans="1:3" ht="48.75" customHeight="1">
      <c r="A788" s="267">
        <f t="shared" ca="1" si="37"/>
        <v>41153</v>
      </c>
      <c r="B788" s="288">
        <f ca="1">VLOOKUP(Ledgergraph!A781,Master!$C$1:$U$101,MATCH(A788,Master!$C$1:$U$1,0),FALSE)</f>
        <v>0</v>
      </c>
      <c r="C788" s="295" t="str">
        <f ca="1">IFERROR(IF(ROUND(B788/MAX(MAX(B783:B794),ABS(MIN(B783:B794)))*50,0)&gt;0,REPT("&gt;",ROUND(B788/MAX(MAX(B783:B794),ABS(MIN(B783:B794)))*50,0)),REPT("&lt;",ABS(ROUND(B788/MAX(MAX(B783:B794),ABS(MIN(B783:B794)))*50,0)))),"")</f>
        <v/>
      </c>
    </row>
    <row r="789" spans="1:3" ht="48.75" customHeight="1">
      <c r="A789" s="267">
        <f t="shared" ca="1" si="37"/>
        <v>41183</v>
      </c>
      <c r="B789" s="288">
        <f ca="1">VLOOKUP(Ledgergraph!A781,Master!$C$1:$U$101,MATCH(A789,Master!$C$1:$U$1,0),FALSE)</f>
        <v>0</v>
      </c>
      <c r="C789" s="295" t="str">
        <f ca="1">IFERROR(IF(ROUND(B789/MAX(MAX(B783:B794),ABS(MIN(B783:B794)))*50,0)&gt;0,REPT("&gt;",ROUND(B789/MAX(MAX(B783:B794),ABS(MIN(B783:B794)))*50,0)),REPT("&lt;",ABS(ROUND(B789/MAX(MAX(B783:B794),ABS(MIN(B783:B794)))*50,0)))),"")</f>
        <v/>
      </c>
    </row>
    <row r="790" spans="1:3" ht="48.75" customHeight="1">
      <c r="A790" s="267">
        <f t="shared" ca="1" si="37"/>
        <v>41214</v>
      </c>
      <c r="B790" s="288">
        <f ca="1">VLOOKUP(Ledgergraph!A781,Master!$C$1:$U$101,MATCH(A790,Master!$C$1:$U$1,0),FALSE)</f>
        <v>1</v>
      </c>
      <c r="C790" s="295" t="str">
        <f ca="1">IFERROR(IF(ROUND(B790/MAX(MAX(B783:B794),ABS(MIN(B783:B794)))*50,0)&gt;0,REPT("&gt;",ROUND(B790/MAX(MAX(B783:B794),ABS(MIN(B783:B794)))*50,0)),REPT("&lt;",ABS(ROUND(B790/MAX(MAX(B783:B794),ABS(MIN(B783:B794)))*50,0)))),"")</f>
        <v>&gt;&gt;&gt;&gt;&gt;&gt;&gt;&gt;&gt;&gt;&gt;&gt;&gt;&gt;&gt;&gt;&gt;&gt;&gt;&gt;&gt;&gt;&gt;&gt;&gt;&gt;&gt;&gt;&gt;&gt;&gt;&gt;&gt;&gt;&gt;&gt;&gt;&gt;&gt;&gt;&gt;&gt;&gt;&gt;&gt;&gt;&gt;&gt;&gt;&gt;</v>
      </c>
    </row>
    <row r="791" spans="1:3" ht="48.75" customHeight="1">
      <c r="A791" s="267">
        <f t="shared" ca="1" si="37"/>
        <v>41244</v>
      </c>
      <c r="B791" s="288">
        <f ca="1">VLOOKUP(Ledgergraph!A781,Master!$C$1:$U$101,MATCH(A791,Master!$C$1:$U$1,0),FALSE)</f>
        <v>0</v>
      </c>
      <c r="C791" s="295" t="str">
        <f ca="1">IFERROR(IF(ROUND(B791/MAX(MAX(B783:B794),ABS(MIN(B783:B794)))*50,0)&gt;0,REPT("&gt;",ROUND(B791/MAX(MAX(B783:B794),ABS(MIN(B783:B794)))*50,0)),REPT("&lt;",ABS(ROUND(B791/MAX(MAX(B783:B794),ABS(MIN(B783:B794)))*50,0)))),"")</f>
        <v/>
      </c>
    </row>
    <row r="792" spans="1:3" ht="48.75" customHeight="1">
      <c r="A792" s="267">
        <f t="shared" ca="1" si="37"/>
        <v>41275</v>
      </c>
      <c r="B792" s="288">
        <f ca="1">VLOOKUP(Ledgergraph!A781,Master!$C$1:$U$101,MATCH(A792,Master!$C$1:$U$1,0),FALSE)</f>
        <v>0</v>
      </c>
      <c r="C792" s="295" t="str">
        <f ca="1">IFERROR(IF(ROUND(B792/MAX(MAX(B783:B794),ABS(MIN(B783:B794)))*50,0)&gt;0,REPT("&gt;",ROUND(B792/MAX(MAX(B783:B794),ABS(MIN(B783:B794)))*50,0)),REPT("&lt;",ABS(ROUND(B792/MAX(MAX(B783:B794),ABS(MIN(B783:B794)))*50,0)))),"")</f>
        <v/>
      </c>
    </row>
    <row r="793" spans="1:3" ht="48.75" customHeight="1">
      <c r="A793" s="267">
        <f t="shared" ca="1" si="37"/>
        <v>41306</v>
      </c>
      <c r="B793" s="288">
        <f ca="1">VLOOKUP(Ledgergraph!A781,Master!$C$1:$U$101,MATCH(A793,Master!$C$1:$U$1,0),FALSE)</f>
        <v>0</v>
      </c>
      <c r="C793" s="295" t="str">
        <f ca="1">IFERROR(IF(ROUND(B793/MAX(MAX(B783:B794),ABS(MIN(B783:B794)))*50,0)&gt;0,REPT("&gt;",ROUND(B793/MAX(MAX(B783:B794),ABS(MIN(B783:B794)))*50,0)),REPT("&lt;",ABS(ROUND(B793/MAX(MAX(B783:B794),ABS(MIN(B783:B794)))*50,0)))),"")</f>
        <v/>
      </c>
    </row>
    <row r="794" spans="1:3" ht="48.75" customHeight="1">
      <c r="A794" s="267">
        <f t="shared" ca="1" si="37"/>
        <v>41334</v>
      </c>
      <c r="B794" s="288">
        <f ca="1">VLOOKUP(Ledgergraph!A781,Master!$C$1:$U$101,MATCH(A794,Master!$C$1:$U$1,0),FALSE)</f>
        <v>0</v>
      </c>
      <c r="C794" s="295" t="str">
        <f ca="1">IFERROR(IF(ROUND(B794/MAX(MAX(B783:B794),ABS(MIN(B783:B794)))*50,0)&gt;0,REPT("&gt;",ROUND(B794/MAX(MAX(B783:B794),ABS(MIN(B783:B794)))*50,0)),REPT("&lt;",ABS(ROUND(B794/MAX(MAX(B783:B794),ABS(MIN(B783:B794)))*50,0)))),"")</f>
        <v/>
      </c>
    </row>
    <row r="795" spans="1:3" ht="48.75" customHeight="1">
      <c r="A795" s="81"/>
      <c r="B795" s="81"/>
      <c r="C795" s="294"/>
    </row>
    <row r="796" spans="1:3" ht="48.75" customHeight="1">
      <c r="A796" s="264">
        <f>A781+1</f>
        <v>55</v>
      </c>
      <c r="B796" s="81"/>
      <c r="C796" s="294"/>
    </row>
    <row r="797" spans="1:3" ht="48.75" customHeight="1">
      <c r="A797" s="81" t="str">
        <f>VLOOKUP(Ledgergraph!A796,Master!$C$1:$U$101,3,FALSE)</f>
        <v> Gas </v>
      </c>
      <c r="B797" s="81"/>
      <c r="C797" s="294"/>
    </row>
    <row r="798" spans="1:3" ht="48.75" customHeight="1">
      <c r="A798" s="267">
        <f ca="1">A783</f>
        <v>41000</v>
      </c>
      <c r="B798" s="288">
        <f ca="1">VLOOKUP(Ledgergraph!A796,Master!$C$1:$U$101,MATCH(A798,Master!$C$1:$U$1,0),FALSE)</f>
        <v>0</v>
      </c>
      <c r="C798" s="295" t="str">
        <f ca="1">IFERROR(IF(ROUND(B798/MAX(MAX(B798:B809),ABS(MIN(B798:B809)))*50,0)&gt;0,REPT("&gt;",ROUND(B798/MAX(MAX(B798:B809),ABS(MIN(B798:B809)))*50,0)),REPT("&lt;",ABS(ROUND(B798/MAX(MAX(B798:B809),ABS(MIN(B798:B809)))*50,0)))),"")</f>
        <v/>
      </c>
    </row>
    <row r="799" spans="1:3" ht="48.75" customHeight="1">
      <c r="A799" s="267">
        <f t="shared" ref="A799:A809" ca="1" si="38">A784</f>
        <v>41030</v>
      </c>
      <c r="B799" s="288">
        <f ca="1">VLOOKUP(Ledgergraph!A796,Master!$C$1:$U$101,MATCH(A799,Master!$C$1:$U$1,0),FALSE)</f>
        <v>4</v>
      </c>
      <c r="C799" s="295" t="str">
        <f ca="1">IFERROR(IF(ROUND(B799/MAX(MAX(B798:B809),ABS(MIN(B798:B809)))*50,0)&gt;0,REPT("&gt;",ROUND(B799/MAX(MAX(B798:B809),ABS(MIN(B798:B809)))*50,0)),REPT("&lt;",ABS(ROUND(B799/MAX(MAX(B798:B809),ABS(MIN(B798:B809)))*50,0)))),"")</f>
        <v>&gt;&gt;&gt;&gt;&gt;&gt;&gt;&gt;&gt;&gt;</v>
      </c>
    </row>
    <row r="800" spans="1:3" ht="48.75" customHeight="1">
      <c r="A800" s="267">
        <f t="shared" ca="1" si="38"/>
        <v>41061</v>
      </c>
      <c r="B800" s="288">
        <f ca="1">VLOOKUP(Ledgergraph!A796,Master!$C$1:$U$101,MATCH(A800,Master!$C$1:$U$1,0),FALSE)</f>
        <v>21</v>
      </c>
      <c r="C800" s="295" t="str">
        <f ca="1">IFERROR(IF(ROUND(B800/MAX(MAX(B798:B809),ABS(MIN(B798:B809)))*50,0)&gt;0,REPT("&gt;",ROUND(B800/MAX(MAX(B798:B809),ABS(MIN(B798:B809)))*50,0)),REPT("&lt;",ABS(ROUND(B800/MAX(MAX(B798:B809),ABS(MIN(B798:B809)))*50,0)))),"")</f>
        <v>&gt;&gt;&gt;&gt;&gt;&gt;&gt;&gt;&gt;&gt;&gt;&gt;&gt;&gt;&gt;&gt;&gt;&gt;&gt;&gt;&gt;&gt;&gt;&gt;&gt;&gt;&gt;&gt;&gt;&gt;&gt;&gt;&gt;&gt;&gt;&gt;&gt;&gt;&gt;&gt;&gt;&gt;&gt;&gt;&gt;&gt;&gt;&gt;&gt;&gt;</v>
      </c>
    </row>
    <row r="801" spans="1:3" ht="48.75" customHeight="1">
      <c r="A801" s="267">
        <f t="shared" ca="1" si="38"/>
        <v>41091</v>
      </c>
      <c r="B801" s="288">
        <f ca="1">VLOOKUP(Ledgergraph!A796,Master!$C$1:$U$101,MATCH(A801,Master!$C$1:$U$1,0),FALSE)</f>
        <v>2</v>
      </c>
      <c r="C801" s="295" t="str">
        <f ca="1">IFERROR(IF(ROUND(B801/MAX(MAX(B798:B809),ABS(MIN(B798:B809)))*50,0)&gt;0,REPT("&gt;",ROUND(B801/MAX(MAX(B798:B809),ABS(MIN(B798:B809)))*50,0)),REPT("&lt;",ABS(ROUND(B801/MAX(MAX(B798:B809),ABS(MIN(B798:B809)))*50,0)))),"")</f>
        <v>&gt;&gt;&gt;&gt;&gt;</v>
      </c>
    </row>
    <row r="802" spans="1:3" ht="48.75" customHeight="1">
      <c r="A802" s="267">
        <f t="shared" ca="1" si="38"/>
        <v>41122</v>
      </c>
      <c r="B802" s="288">
        <f ca="1">VLOOKUP(Ledgergraph!A796,Master!$C$1:$U$101,MATCH(A802,Master!$C$1:$U$1,0),FALSE)</f>
        <v>0</v>
      </c>
      <c r="C802" s="295" t="str">
        <f ca="1">IFERROR(IF(ROUND(B802/MAX(MAX(B798:B809),ABS(MIN(B798:B809)))*50,0)&gt;0,REPT("&gt;",ROUND(B802/MAX(MAX(B798:B809),ABS(MIN(B798:B809)))*50,0)),REPT("&lt;",ABS(ROUND(B802/MAX(MAX(B798:B809),ABS(MIN(B798:B809)))*50,0)))),"")</f>
        <v/>
      </c>
    </row>
    <row r="803" spans="1:3" ht="48.75" customHeight="1">
      <c r="A803" s="267">
        <f t="shared" ca="1" si="38"/>
        <v>41153</v>
      </c>
      <c r="B803" s="288">
        <f ca="1">VLOOKUP(Ledgergraph!A796,Master!$C$1:$U$101,MATCH(A803,Master!$C$1:$U$1,0),FALSE)</f>
        <v>3</v>
      </c>
      <c r="C803" s="295" t="str">
        <f ca="1">IFERROR(IF(ROUND(B803/MAX(MAX(B798:B809),ABS(MIN(B798:B809)))*50,0)&gt;0,REPT("&gt;",ROUND(B803/MAX(MAX(B798:B809),ABS(MIN(B798:B809)))*50,0)),REPT("&lt;",ABS(ROUND(B803/MAX(MAX(B798:B809),ABS(MIN(B798:B809)))*50,0)))),"")</f>
        <v>&gt;&gt;&gt;&gt;&gt;&gt;&gt;</v>
      </c>
    </row>
    <row r="804" spans="1:3" ht="48.75" customHeight="1">
      <c r="A804" s="267">
        <f t="shared" ca="1" si="38"/>
        <v>41183</v>
      </c>
      <c r="B804" s="288">
        <f ca="1">VLOOKUP(Ledgergraph!A796,Master!$C$1:$U$101,MATCH(A804,Master!$C$1:$U$1,0),FALSE)</f>
        <v>0</v>
      </c>
      <c r="C804" s="295" t="str">
        <f ca="1">IFERROR(IF(ROUND(B804/MAX(MAX(B798:B809),ABS(MIN(B798:B809)))*50,0)&gt;0,REPT("&gt;",ROUND(B804/MAX(MAX(B798:B809),ABS(MIN(B798:B809)))*50,0)),REPT("&lt;",ABS(ROUND(B804/MAX(MAX(B798:B809),ABS(MIN(B798:B809)))*50,0)))),"")</f>
        <v/>
      </c>
    </row>
    <row r="805" spans="1:3" ht="48.75" customHeight="1">
      <c r="A805" s="267">
        <f t="shared" ca="1" si="38"/>
        <v>41214</v>
      </c>
      <c r="B805" s="288">
        <f ca="1">VLOOKUP(Ledgergraph!A796,Master!$C$1:$U$101,MATCH(A805,Master!$C$1:$U$1,0),FALSE)</f>
        <v>0</v>
      </c>
      <c r="C805" s="295" t="str">
        <f ca="1">IFERROR(IF(ROUND(B805/MAX(MAX(B798:B809),ABS(MIN(B798:B809)))*50,0)&gt;0,REPT("&gt;",ROUND(B805/MAX(MAX(B798:B809),ABS(MIN(B798:B809)))*50,0)),REPT("&lt;",ABS(ROUND(B805/MAX(MAX(B798:B809),ABS(MIN(B798:B809)))*50,0)))),"")</f>
        <v/>
      </c>
    </row>
    <row r="806" spans="1:3" ht="48.75" customHeight="1">
      <c r="A806" s="267">
        <f t="shared" ca="1" si="38"/>
        <v>41244</v>
      </c>
      <c r="B806" s="288">
        <f ca="1">VLOOKUP(Ledgergraph!A796,Master!$C$1:$U$101,MATCH(A806,Master!$C$1:$U$1,0),FALSE)</f>
        <v>8</v>
      </c>
      <c r="C806" s="295" t="str">
        <f ca="1">IFERROR(IF(ROUND(B806/MAX(MAX(B798:B809),ABS(MIN(B798:B809)))*50,0)&gt;0,REPT("&gt;",ROUND(B806/MAX(MAX(B798:B809),ABS(MIN(B798:B809)))*50,0)),REPT("&lt;",ABS(ROUND(B806/MAX(MAX(B798:B809),ABS(MIN(B798:B809)))*50,0)))),"")</f>
        <v>&gt;&gt;&gt;&gt;&gt;&gt;&gt;&gt;&gt;&gt;&gt;&gt;&gt;&gt;&gt;&gt;&gt;&gt;&gt;</v>
      </c>
    </row>
    <row r="807" spans="1:3" ht="48.75" customHeight="1">
      <c r="A807" s="267">
        <f t="shared" ca="1" si="38"/>
        <v>41275</v>
      </c>
      <c r="B807" s="288">
        <f ca="1">VLOOKUP(Ledgergraph!A796,Master!$C$1:$U$101,MATCH(A807,Master!$C$1:$U$1,0),FALSE)</f>
        <v>0</v>
      </c>
      <c r="C807" s="295" t="str">
        <f ca="1">IFERROR(IF(ROUND(B807/MAX(MAX(B798:B809),ABS(MIN(B798:B809)))*50,0)&gt;0,REPT("&gt;",ROUND(B807/MAX(MAX(B798:B809),ABS(MIN(B798:B809)))*50,0)),REPT("&lt;",ABS(ROUND(B807/MAX(MAX(B798:B809),ABS(MIN(B798:B809)))*50,0)))),"")</f>
        <v/>
      </c>
    </row>
    <row r="808" spans="1:3" ht="48.75" customHeight="1">
      <c r="A808" s="267">
        <f t="shared" ca="1" si="38"/>
        <v>41306</v>
      </c>
      <c r="B808" s="288">
        <f ca="1">VLOOKUP(Ledgergraph!A796,Master!$C$1:$U$101,MATCH(A808,Master!$C$1:$U$1,0),FALSE)</f>
        <v>0</v>
      </c>
      <c r="C808" s="295" t="str">
        <f ca="1">IFERROR(IF(ROUND(B808/MAX(MAX(B798:B809),ABS(MIN(B798:B809)))*50,0)&gt;0,REPT("&gt;",ROUND(B808/MAX(MAX(B798:B809),ABS(MIN(B798:B809)))*50,0)),REPT("&lt;",ABS(ROUND(B808/MAX(MAX(B798:B809),ABS(MIN(B798:B809)))*50,0)))),"")</f>
        <v/>
      </c>
    </row>
    <row r="809" spans="1:3" ht="48.75" customHeight="1">
      <c r="A809" s="267">
        <f t="shared" ca="1" si="38"/>
        <v>41334</v>
      </c>
      <c r="B809" s="288">
        <f ca="1">VLOOKUP(Ledgergraph!A796,Master!$C$1:$U$101,MATCH(A809,Master!$C$1:$U$1,0),FALSE)</f>
        <v>0</v>
      </c>
      <c r="C809" s="295" t="str">
        <f ca="1">IFERROR(IF(ROUND(B809/MAX(MAX(B798:B809),ABS(MIN(B798:B809)))*50,0)&gt;0,REPT("&gt;",ROUND(B809/MAX(MAX(B798:B809),ABS(MIN(B798:B809)))*50,0)),REPT("&lt;",ABS(ROUND(B809/MAX(MAX(B798:B809),ABS(MIN(B798:B809)))*50,0)))),"")</f>
        <v/>
      </c>
    </row>
    <row r="810" spans="1:3" ht="48.75" customHeight="1">
      <c r="A810" s="81"/>
      <c r="B810" s="81"/>
      <c r="C810" s="294"/>
    </row>
    <row r="811" spans="1:3" ht="48.75" customHeight="1">
      <c r="A811" s="264">
        <f>A796+1</f>
        <v>56</v>
      </c>
      <c r="B811" s="81"/>
      <c r="C811" s="294"/>
    </row>
    <row r="812" spans="1:3" ht="48.75" customHeight="1">
      <c r="A812" s="81" t="str">
        <f>VLOOKUP(Ledgergraph!A811,Master!$C$1:$U$101,3,FALSE)</f>
        <v>Printing</v>
      </c>
      <c r="B812" s="81"/>
      <c r="C812" s="294"/>
    </row>
    <row r="813" spans="1:3" ht="48.75" customHeight="1">
      <c r="A813" s="267">
        <f ca="1">A798</f>
        <v>41000</v>
      </c>
      <c r="B813" s="288">
        <f ca="1">VLOOKUP(Ledgergraph!A811,Master!$C$1:$U$101,MATCH(A813,Master!$C$1:$U$1,0),FALSE)</f>
        <v>0</v>
      </c>
      <c r="C813" s="295" t="str">
        <f ca="1">IFERROR(IF(ROUND(B813/MAX(MAX(B813:B824),ABS(MIN(B813:B824)))*50,0)&gt;0,REPT("&gt;",ROUND(B813/MAX(MAX(B813:B824),ABS(MIN(B813:B824)))*50,0)),REPT("&lt;",ABS(ROUND(B813/MAX(MAX(B813:B824),ABS(MIN(B813:B824)))*50,0)))),"")</f>
        <v/>
      </c>
    </row>
    <row r="814" spans="1:3" ht="48.75" customHeight="1">
      <c r="A814" s="267">
        <f t="shared" ref="A814:A839" ca="1" si="39">A799</f>
        <v>41030</v>
      </c>
      <c r="B814" s="288">
        <f ca="1">VLOOKUP(Ledgergraph!A811,Master!$C$1:$U$101,MATCH(A814,Master!$C$1:$U$1,0),FALSE)</f>
        <v>0</v>
      </c>
      <c r="C814" s="295" t="str">
        <f ca="1">IFERROR(IF(ROUND(B814/MAX(MAX(B813:B824),ABS(MIN(B813:B824)))*50,0)&gt;0,REPT("&gt;",ROUND(B814/MAX(MAX(B813:B824),ABS(MIN(B813:B824)))*50,0)),REPT("&lt;",ABS(ROUND(B814/MAX(MAX(B813:B824),ABS(MIN(B813:B824)))*50,0)))),"")</f>
        <v/>
      </c>
    </row>
    <row r="815" spans="1:3" ht="48.75" customHeight="1">
      <c r="A815" s="267">
        <f t="shared" ca="1" si="39"/>
        <v>41061</v>
      </c>
      <c r="B815" s="288">
        <f ca="1">VLOOKUP(Ledgergraph!A811,Master!$C$1:$U$101,MATCH(A815,Master!$C$1:$U$1,0),FALSE)</f>
        <v>0</v>
      </c>
      <c r="C815" s="295" t="str">
        <f ca="1">IFERROR(IF(ROUND(B815/MAX(MAX(B813:B824),ABS(MIN(B813:B824)))*50,0)&gt;0,REPT("&gt;",ROUND(B815/MAX(MAX(B813:B824),ABS(MIN(B813:B824)))*50,0)),REPT("&lt;",ABS(ROUND(B815/MAX(MAX(B813:B824),ABS(MIN(B813:B824)))*50,0)))),"")</f>
        <v/>
      </c>
    </row>
    <row r="816" spans="1:3" ht="48.75" customHeight="1">
      <c r="A816" s="267">
        <f t="shared" ca="1" si="39"/>
        <v>41091</v>
      </c>
      <c r="B816" s="288">
        <f ca="1">VLOOKUP(Ledgergraph!A811,Master!$C$1:$U$101,MATCH(A816,Master!$C$1:$U$1,0),FALSE)</f>
        <v>0</v>
      </c>
      <c r="C816" s="295" t="str">
        <f ca="1">IFERROR(IF(ROUND(B816/MAX(MAX(B813:B824),ABS(MIN(B813:B824)))*50,0)&gt;0,REPT("&gt;",ROUND(B816/MAX(MAX(B813:B824),ABS(MIN(B813:B824)))*50,0)),REPT("&lt;",ABS(ROUND(B816/MAX(MAX(B813:B824),ABS(MIN(B813:B824)))*50,0)))),"")</f>
        <v/>
      </c>
    </row>
    <row r="817" spans="1:3" ht="48.75" customHeight="1">
      <c r="A817" s="267">
        <f t="shared" ca="1" si="39"/>
        <v>41122</v>
      </c>
      <c r="B817" s="288">
        <f ca="1">VLOOKUP(Ledgergraph!A811,Master!$C$1:$U$101,MATCH(A817,Master!$C$1:$U$1,0),FALSE)</f>
        <v>0</v>
      </c>
      <c r="C817" s="295" t="str">
        <f ca="1">IFERROR(IF(ROUND(B817/MAX(MAX(B813:B824),ABS(MIN(B813:B824)))*50,0)&gt;0,REPT("&gt;",ROUND(B817/MAX(MAX(B813:B824),ABS(MIN(B813:B824)))*50,0)),REPT("&lt;",ABS(ROUND(B817/MAX(MAX(B813:B824),ABS(MIN(B813:B824)))*50,0)))),"")</f>
        <v/>
      </c>
    </row>
    <row r="818" spans="1:3" ht="48.75" customHeight="1">
      <c r="A818" s="267">
        <f t="shared" ca="1" si="39"/>
        <v>41153</v>
      </c>
      <c r="B818" s="288">
        <f ca="1">VLOOKUP(Ledgergraph!A811,Master!$C$1:$U$101,MATCH(A818,Master!$C$1:$U$1,0),FALSE)</f>
        <v>0</v>
      </c>
      <c r="C818" s="295" t="str">
        <f ca="1">IFERROR(IF(ROUND(B818/MAX(MAX(B813:B824),ABS(MIN(B813:B824)))*50,0)&gt;0,REPT("&gt;",ROUND(B818/MAX(MAX(B813:B824),ABS(MIN(B813:B824)))*50,0)),REPT("&lt;",ABS(ROUND(B818/MAX(MAX(B813:B824),ABS(MIN(B813:B824)))*50,0)))),"")</f>
        <v/>
      </c>
    </row>
    <row r="819" spans="1:3" ht="48.75" customHeight="1">
      <c r="A819" s="267">
        <f t="shared" ca="1" si="39"/>
        <v>41183</v>
      </c>
      <c r="B819" s="288">
        <f ca="1">VLOOKUP(Ledgergraph!A811,Master!$C$1:$U$101,MATCH(A819,Master!$C$1:$U$1,0),FALSE)</f>
        <v>0</v>
      </c>
      <c r="C819" s="295" t="str">
        <f ca="1">IFERROR(IF(ROUND(B819/MAX(MAX(B813:B824),ABS(MIN(B813:B824)))*50,0)&gt;0,REPT("&gt;",ROUND(B819/MAX(MAX(B813:B824),ABS(MIN(B813:B824)))*50,0)),REPT("&lt;",ABS(ROUND(B819/MAX(MAX(B813:B824),ABS(MIN(B813:B824)))*50,0)))),"")</f>
        <v/>
      </c>
    </row>
    <row r="820" spans="1:3" ht="48.75" customHeight="1">
      <c r="A820" s="267">
        <f t="shared" ca="1" si="39"/>
        <v>41214</v>
      </c>
      <c r="B820" s="288">
        <f ca="1">VLOOKUP(Ledgergraph!A811,Master!$C$1:$U$101,MATCH(A820,Master!$C$1:$U$1,0),FALSE)</f>
        <v>0</v>
      </c>
      <c r="C820" s="295" t="str">
        <f ca="1">IFERROR(IF(ROUND(B820/MAX(MAX(B813:B824),ABS(MIN(B813:B824)))*50,0)&gt;0,REPT("&gt;",ROUND(B820/MAX(MAX(B813:B824),ABS(MIN(B813:B824)))*50,0)),REPT("&lt;",ABS(ROUND(B820/MAX(MAX(B813:B824),ABS(MIN(B813:B824)))*50,0)))),"")</f>
        <v/>
      </c>
    </row>
    <row r="821" spans="1:3" ht="48.75" customHeight="1">
      <c r="A821" s="267">
        <f t="shared" ca="1" si="39"/>
        <v>41244</v>
      </c>
      <c r="B821" s="288">
        <f ca="1">VLOOKUP(Ledgergraph!A811,Master!$C$1:$U$101,MATCH(A821,Master!$C$1:$U$1,0),FALSE)</f>
        <v>0</v>
      </c>
      <c r="C821" s="295" t="str">
        <f ca="1">IFERROR(IF(ROUND(B821/MAX(MAX(B813:B824),ABS(MIN(B813:B824)))*50,0)&gt;0,REPT("&gt;",ROUND(B821/MAX(MAX(B813:B824),ABS(MIN(B813:B824)))*50,0)),REPT("&lt;",ABS(ROUND(B821/MAX(MAX(B813:B824),ABS(MIN(B813:B824)))*50,0)))),"")</f>
        <v/>
      </c>
    </row>
    <row r="822" spans="1:3" ht="48.75" customHeight="1">
      <c r="A822" s="267">
        <f t="shared" ca="1" si="39"/>
        <v>41275</v>
      </c>
      <c r="B822" s="288">
        <f ca="1">VLOOKUP(Ledgergraph!A811,Master!$C$1:$U$101,MATCH(A822,Master!$C$1:$U$1,0),FALSE)</f>
        <v>0</v>
      </c>
      <c r="C822" s="295" t="str">
        <f ca="1">IFERROR(IF(ROUND(B822/MAX(MAX(B813:B824),ABS(MIN(B813:B824)))*50,0)&gt;0,REPT("&gt;",ROUND(B822/MAX(MAX(B813:B824),ABS(MIN(B813:B824)))*50,0)),REPT("&lt;",ABS(ROUND(B822/MAX(MAX(B813:B824),ABS(MIN(B813:B824)))*50,0)))),"")</f>
        <v/>
      </c>
    </row>
    <row r="823" spans="1:3" ht="48.75" customHeight="1">
      <c r="A823" s="267">
        <f t="shared" ca="1" si="39"/>
        <v>41306</v>
      </c>
      <c r="B823" s="288">
        <f ca="1">VLOOKUP(Ledgergraph!A811,Master!$C$1:$U$101,MATCH(A823,Master!$C$1:$U$1,0),FALSE)</f>
        <v>0</v>
      </c>
      <c r="C823" s="295" t="str">
        <f ca="1">IFERROR(IF(ROUND(B823/MAX(MAX(B813:B824),ABS(MIN(B813:B824)))*50,0)&gt;0,REPT("&gt;",ROUND(B823/MAX(MAX(B813:B824),ABS(MIN(B813:B824)))*50,0)),REPT("&lt;",ABS(ROUND(B823/MAX(MAX(B813:B824),ABS(MIN(B813:B824)))*50,0)))),"")</f>
        <v/>
      </c>
    </row>
    <row r="824" spans="1:3" ht="48.75" customHeight="1">
      <c r="A824" s="267">
        <f t="shared" ca="1" si="39"/>
        <v>41334</v>
      </c>
      <c r="B824" s="288">
        <f ca="1">VLOOKUP(Ledgergraph!A811,Master!$C$1:$U$101,MATCH(A824,Master!$C$1:$U$1,0),FALSE)</f>
        <v>0</v>
      </c>
      <c r="C824" s="295" t="str">
        <f ca="1">IFERROR(IF(ROUND(B824/MAX(MAX(B813:B824),ABS(MIN(B813:B824)))*50,0)&gt;0,REPT("&gt;",ROUND(B824/MAX(MAX(B813:B824),ABS(MIN(B813:B824)))*50,0)),REPT("&lt;",ABS(ROUND(B824/MAX(MAX(B813:B824),ABS(MIN(B813:B824)))*50,0)))),"")</f>
        <v/>
      </c>
    </row>
    <row r="825" spans="1:3" ht="48.75" customHeight="1">
      <c r="A825" s="262"/>
      <c r="B825" s="81"/>
      <c r="C825" s="294"/>
    </row>
    <row r="826" spans="1:3" ht="48.75" customHeight="1">
      <c r="A826" s="264">
        <f>A811+1</f>
        <v>57</v>
      </c>
      <c r="B826" s="81"/>
      <c r="C826" s="294"/>
    </row>
    <row r="827" spans="1:3" ht="48.75" customHeight="1">
      <c r="A827" s="81" t="str">
        <f>VLOOKUP(Ledgergraph!A826,Master!$C$1:$U$101,3,FALSE)</f>
        <v> Repairs </v>
      </c>
      <c r="B827" s="81"/>
      <c r="C827" s="294"/>
    </row>
    <row r="828" spans="1:3" ht="48.75" customHeight="1">
      <c r="A828" s="267">
        <f ca="1">A813</f>
        <v>41000</v>
      </c>
      <c r="B828" s="288">
        <f ca="1">VLOOKUP(Ledgergraph!A826,Master!$C$1:$U$101,MATCH(A828,Master!$C$1:$U$1,0),FALSE)</f>
        <v>9</v>
      </c>
      <c r="C828" s="295" t="str">
        <f ca="1">IFERROR(IF(ROUND(B828/MAX(MAX(B828:B839),ABS(MIN(B828:B839)))*50,0)&gt;0,REPT("&gt;",ROUND(B828/MAX(MAX(B828:B839),ABS(MIN(B828:B839)))*50,0)),REPT("&lt;",ABS(ROUND(B828/MAX(MAX(B828:B839),ABS(MIN(B828:B839)))*50,0)))),"")</f>
        <v>&gt;&gt;&gt;&gt;&gt;&gt;&gt;&gt;&gt;&gt;&gt;&gt;&gt;&gt;&gt;&gt;&gt;</v>
      </c>
    </row>
    <row r="829" spans="1:3" ht="48.75" customHeight="1">
      <c r="A829" s="267">
        <f t="shared" ca="1" si="39"/>
        <v>41030</v>
      </c>
      <c r="B829" s="288">
        <f ca="1">VLOOKUP(Ledgergraph!A826,Master!$C$1:$U$101,MATCH(A829,Master!$C$1:$U$1,0),FALSE)</f>
        <v>0</v>
      </c>
      <c r="C829" s="295" t="str">
        <f ca="1">IFERROR(IF(ROUND(B829/MAX(MAX(B828:B839),ABS(MIN(B828:B839)))*50,0)&gt;0,REPT("&gt;",ROUND(B829/MAX(MAX(B828:B839),ABS(MIN(B828:B839)))*50,0)),REPT("&lt;",ABS(ROUND(B829/MAX(MAX(B828:B839),ABS(MIN(B828:B839)))*50,0)))),"")</f>
        <v/>
      </c>
    </row>
    <row r="830" spans="1:3" ht="48.75" customHeight="1">
      <c r="A830" s="267">
        <f t="shared" ca="1" si="39"/>
        <v>41061</v>
      </c>
      <c r="B830" s="288">
        <f ca="1">VLOOKUP(Ledgergraph!A826,Master!$C$1:$U$101,MATCH(A830,Master!$C$1:$U$1,0),FALSE)</f>
        <v>0</v>
      </c>
      <c r="C830" s="295" t="str">
        <f ca="1">IFERROR(IF(ROUND(B830/MAX(MAX(B828:B839),ABS(MIN(B828:B839)))*50,0)&gt;0,REPT("&gt;",ROUND(B830/MAX(MAX(B828:B839),ABS(MIN(B828:B839)))*50,0)),REPT("&lt;",ABS(ROUND(B830/MAX(MAX(B828:B839),ABS(MIN(B828:B839)))*50,0)))),"")</f>
        <v/>
      </c>
    </row>
    <row r="831" spans="1:3" ht="48.75" customHeight="1">
      <c r="A831" s="267">
        <f t="shared" ca="1" si="39"/>
        <v>41091</v>
      </c>
      <c r="B831" s="288">
        <f ca="1">VLOOKUP(Ledgergraph!A826,Master!$C$1:$U$101,MATCH(A831,Master!$C$1:$U$1,0),FALSE)</f>
        <v>0</v>
      </c>
      <c r="C831" s="295" t="str">
        <f ca="1">IFERROR(IF(ROUND(B831/MAX(MAX(B828:B839),ABS(MIN(B828:B839)))*50,0)&gt;0,REPT("&gt;",ROUND(B831/MAX(MAX(B828:B839),ABS(MIN(B828:B839)))*50,0)),REPT("&lt;",ABS(ROUND(B831/MAX(MAX(B828:B839),ABS(MIN(B828:B839)))*50,0)))),"")</f>
        <v/>
      </c>
    </row>
    <row r="832" spans="1:3" ht="48.75" customHeight="1">
      <c r="A832" s="267">
        <f t="shared" ca="1" si="39"/>
        <v>41122</v>
      </c>
      <c r="B832" s="288">
        <f ca="1">VLOOKUP(Ledgergraph!A826,Master!$C$1:$U$101,MATCH(A832,Master!$C$1:$U$1,0),FALSE)</f>
        <v>9</v>
      </c>
      <c r="C832" s="295" t="str">
        <f ca="1">IFERROR(IF(ROUND(B832/MAX(MAX(B828:B839),ABS(MIN(B828:B839)))*50,0)&gt;0,REPT("&gt;",ROUND(B832/MAX(MAX(B828:B839),ABS(MIN(B828:B839)))*50,0)),REPT("&lt;",ABS(ROUND(B832/MAX(MAX(B828:B839),ABS(MIN(B828:B839)))*50,0)))),"")</f>
        <v>&gt;&gt;&gt;&gt;&gt;&gt;&gt;&gt;&gt;&gt;&gt;&gt;&gt;&gt;&gt;&gt;&gt;</v>
      </c>
    </row>
    <row r="833" spans="1:3" ht="48.75" customHeight="1">
      <c r="A833" s="267">
        <f t="shared" ca="1" si="39"/>
        <v>41153</v>
      </c>
      <c r="B833" s="288">
        <f ca="1">VLOOKUP(Ledgergraph!A826,Master!$C$1:$U$101,MATCH(A833,Master!$C$1:$U$1,0),FALSE)</f>
        <v>8</v>
      </c>
      <c r="C833" s="295" t="str">
        <f ca="1">IFERROR(IF(ROUND(B833/MAX(MAX(B828:B839),ABS(MIN(B828:B839)))*50,0)&gt;0,REPT("&gt;",ROUND(B833/MAX(MAX(B828:B839),ABS(MIN(B828:B839)))*50,0)),REPT("&lt;",ABS(ROUND(B833/MAX(MAX(B828:B839),ABS(MIN(B828:B839)))*50,0)))),"")</f>
        <v>&gt;&gt;&gt;&gt;&gt;&gt;&gt;&gt;&gt;&gt;&gt;&gt;&gt;&gt;&gt;</v>
      </c>
    </row>
    <row r="834" spans="1:3" ht="48.75" customHeight="1">
      <c r="A834" s="267">
        <f t="shared" ca="1" si="39"/>
        <v>41183</v>
      </c>
      <c r="B834" s="288">
        <f ca="1">VLOOKUP(Ledgergraph!A826,Master!$C$1:$U$101,MATCH(A834,Master!$C$1:$U$1,0),FALSE)</f>
        <v>0</v>
      </c>
      <c r="C834" s="295" t="str">
        <f ca="1">IFERROR(IF(ROUND(B834/MAX(MAX(B828:B839),ABS(MIN(B828:B839)))*50,0)&gt;0,REPT("&gt;",ROUND(B834/MAX(MAX(B828:B839),ABS(MIN(B828:B839)))*50,0)),REPT("&lt;",ABS(ROUND(B834/MAX(MAX(B828:B839),ABS(MIN(B828:B839)))*50,0)))),"")</f>
        <v/>
      </c>
    </row>
    <row r="835" spans="1:3" ht="48.75" customHeight="1">
      <c r="A835" s="267">
        <f t="shared" ca="1" si="39"/>
        <v>41214</v>
      </c>
      <c r="B835" s="288">
        <f ca="1">VLOOKUP(Ledgergraph!A826,Master!$C$1:$U$101,MATCH(A835,Master!$C$1:$U$1,0),FALSE)</f>
        <v>26</v>
      </c>
      <c r="C835" s="295" t="str">
        <f ca="1">IFERROR(IF(ROUND(B835/MAX(MAX(B828:B839),ABS(MIN(B828:B839)))*50,0)&gt;0,REPT("&gt;",ROUND(B835/MAX(MAX(B828:B839),ABS(MIN(B828:B839)))*50,0)),REPT("&lt;",ABS(ROUND(B835/MAX(MAX(B828:B839),ABS(MIN(B828:B839)))*50,0)))),"")</f>
        <v>&gt;&gt;&gt;&gt;&gt;&gt;&gt;&gt;&gt;&gt;&gt;&gt;&gt;&gt;&gt;&gt;&gt;&gt;&gt;&gt;&gt;&gt;&gt;&gt;&gt;&gt;&gt;&gt;&gt;&gt;&gt;&gt;&gt;&gt;&gt;&gt;&gt;&gt;&gt;&gt;&gt;&gt;&gt;&gt;&gt;&gt;&gt;&gt;&gt;&gt;</v>
      </c>
    </row>
    <row r="836" spans="1:3" ht="48.75" customHeight="1">
      <c r="A836" s="267">
        <f t="shared" ca="1" si="39"/>
        <v>41244</v>
      </c>
      <c r="B836" s="288">
        <f ca="1">VLOOKUP(Ledgergraph!A826,Master!$C$1:$U$101,MATCH(A836,Master!$C$1:$U$1,0),FALSE)</f>
        <v>0</v>
      </c>
      <c r="C836" s="295" t="str">
        <f ca="1">IFERROR(IF(ROUND(B836/MAX(MAX(B828:B839),ABS(MIN(B828:B839)))*50,0)&gt;0,REPT("&gt;",ROUND(B836/MAX(MAX(B828:B839),ABS(MIN(B828:B839)))*50,0)),REPT("&lt;",ABS(ROUND(B836/MAX(MAX(B828:B839),ABS(MIN(B828:B839)))*50,0)))),"")</f>
        <v/>
      </c>
    </row>
    <row r="837" spans="1:3" ht="48.75" customHeight="1">
      <c r="A837" s="267">
        <f t="shared" ca="1" si="39"/>
        <v>41275</v>
      </c>
      <c r="B837" s="288">
        <f ca="1">VLOOKUP(Ledgergraph!A826,Master!$C$1:$U$101,MATCH(A837,Master!$C$1:$U$1,0),FALSE)</f>
        <v>0</v>
      </c>
      <c r="C837" s="295" t="str">
        <f ca="1">IFERROR(IF(ROUND(B837/MAX(MAX(B828:B839),ABS(MIN(B828:B839)))*50,0)&gt;0,REPT("&gt;",ROUND(B837/MAX(MAX(B828:B839),ABS(MIN(B828:B839)))*50,0)),REPT("&lt;",ABS(ROUND(B837/MAX(MAX(B828:B839),ABS(MIN(B828:B839)))*50,0)))),"")</f>
        <v/>
      </c>
    </row>
    <row r="838" spans="1:3" ht="48.75" customHeight="1">
      <c r="A838" s="267">
        <f t="shared" ca="1" si="39"/>
        <v>41306</v>
      </c>
      <c r="B838" s="288">
        <f ca="1">VLOOKUP(Ledgergraph!A826,Master!$C$1:$U$101,MATCH(A838,Master!$C$1:$U$1,0),FALSE)</f>
        <v>0</v>
      </c>
      <c r="C838" s="295" t="str">
        <f ca="1">IFERROR(IF(ROUND(B838/MAX(MAX(B828:B839),ABS(MIN(B828:B839)))*50,0)&gt;0,REPT("&gt;",ROUND(B838/MAX(MAX(B828:B839),ABS(MIN(B828:B839)))*50,0)),REPT("&lt;",ABS(ROUND(B838/MAX(MAX(B828:B839),ABS(MIN(B828:B839)))*50,0)))),"")</f>
        <v/>
      </c>
    </row>
    <row r="839" spans="1:3" ht="48.75" customHeight="1">
      <c r="A839" s="267">
        <f t="shared" ca="1" si="39"/>
        <v>41334</v>
      </c>
      <c r="B839" s="288">
        <f ca="1">VLOOKUP(Ledgergraph!A826,Master!$C$1:$U$101,MATCH(A839,Master!$C$1:$U$1,0),FALSE)</f>
        <v>0</v>
      </c>
      <c r="C839" s="295" t="str">
        <f ca="1">IFERROR(IF(ROUND(B839/MAX(MAX(B828:B839),ABS(MIN(B828:B839)))*50,0)&gt;0,REPT("&gt;",ROUND(B839/MAX(MAX(B828:B839),ABS(MIN(B828:B839)))*50,0)),REPT("&lt;",ABS(ROUND(B839/MAX(MAX(B828:B839),ABS(MIN(B828:B839)))*50,0)))),"")</f>
        <v/>
      </c>
    </row>
    <row r="840" spans="1:3" ht="48.75" customHeight="1">
      <c r="A840" s="81"/>
      <c r="B840" s="81"/>
      <c r="C840" s="294"/>
    </row>
    <row r="841" spans="1:3" ht="48.75" customHeight="1">
      <c r="A841" s="264">
        <f>A826+1</f>
        <v>58</v>
      </c>
      <c r="B841" s="81"/>
      <c r="C841" s="294"/>
    </row>
    <row r="842" spans="1:3" ht="48.75" customHeight="1">
      <c r="A842" s="81" t="str">
        <f>VLOOKUP(Ledgergraph!A841,Master!$C$1:$U$101,3,FALSE)</f>
        <v> Rentals </v>
      </c>
      <c r="B842" s="81"/>
      <c r="C842" s="294"/>
    </row>
    <row r="843" spans="1:3" ht="48.75" customHeight="1">
      <c r="A843" s="267">
        <f ca="1">A828</f>
        <v>41000</v>
      </c>
      <c r="B843" s="288">
        <f ca="1">VLOOKUP(Ledgergraph!A841,Master!$C$1:$U$101,MATCH(A843,Master!$C$1:$U$1,0),FALSE)</f>
        <v>34</v>
      </c>
      <c r="C843" s="295" t="str">
        <f ca="1">IFERROR(IF(ROUND(B843/MAX(MAX(B843:B854),ABS(MIN(B843:B854)))*50,0)&gt;0,REPT("&gt;",ROUND(B843/MAX(MAX(B843:B854),ABS(MIN(B843:B854)))*50,0)),REPT("&lt;",ABS(ROUND(B843/MAX(MAX(B843:B854),ABS(MIN(B843:B854)))*50,0)))),"")</f>
        <v>&gt;&gt;&gt;&gt;&gt;&gt;&gt;&gt;&gt;&gt;&gt;&gt;&gt;&gt;&gt;&gt;&gt;&gt;&gt;&gt;&gt;&gt;&gt;&gt;&gt;&gt;&gt;&gt;&gt;&gt;&gt;&gt;&gt;&gt;&gt;&gt;&gt;&gt;&gt;&gt;&gt;&gt;&gt;&gt;&gt;&gt;&gt;&gt;&gt;&gt;</v>
      </c>
    </row>
    <row r="844" spans="1:3" ht="48.75" customHeight="1">
      <c r="A844" s="267">
        <f t="shared" ref="A844:A854" ca="1" si="40">A829</f>
        <v>41030</v>
      </c>
      <c r="B844" s="288">
        <f ca="1">VLOOKUP(Ledgergraph!A841,Master!$C$1:$U$101,MATCH(A844,Master!$C$1:$U$1,0),FALSE)</f>
        <v>31</v>
      </c>
      <c r="C844" s="295" t="str">
        <f ca="1">IFERROR(IF(ROUND(B844/MAX(MAX(B843:B854),ABS(MIN(B843:B854)))*50,0)&gt;0,REPT("&gt;",ROUND(B844/MAX(MAX(B843:B854),ABS(MIN(B843:B854)))*50,0)),REPT("&lt;",ABS(ROUND(B844/MAX(MAX(B843:B854),ABS(MIN(B843:B854)))*50,0)))),"")</f>
        <v>&gt;&gt;&gt;&gt;&gt;&gt;&gt;&gt;&gt;&gt;&gt;&gt;&gt;&gt;&gt;&gt;&gt;&gt;&gt;&gt;&gt;&gt;&gt;&gt;&gt;&gt;&gt;&gt;&gt;&gt;&gt;&gt;&gt;&gt;&gt;&gt;&gt;&gt;&gt;&gt;&gt;&gt;&gt;&gt;&gt;&gt;</v>
      </c>
    </row>
    <row r="845" spans="1:3" ht="48.75" customHeight="1">
      <c r="A845" s="267">
        <f t="shared" ca="1" si="40"/>
        <v>41061</v>
      </c>
      <c r="B845" s="288">
        <f ca="1">VLOOKUP(Ledgergraph!A841,Master!$C$1:$U$101,MATCH(A845,Master!$C$1:$U$1,0),FALSE)</f>
        <v>6</v>
      </c>
      <c r="C845" s="295" t="str">
        <f ca="1">IFERROR(IF(ROUND(B845/MAX(MAX(B843:B854),ABS(MIN(B843:B854)))*50,0)&gt;0,REPT("&gt;",ROUND(B845/MAX(MAX(B843:B854),ABS(MIN(B843:B854)))*50,0)),REPT("&lt;",ABS(ROUND(B845/MAX(MAX(B843:B854),ABS(MIN(B843:B854)))*50,0)))),"")</f>
        <v>&gt;&gt;&gt;&gt;&gt;&gt;&gt;&gt;&gt;</v>
      </c>
    </row>
    <row r="846" spans="1:3" ht="48.75" customHeight="1">
      <c r="A846" s="267">
        <f t="shared" ca="1" si="40"/>
        <v>41091</v>
      </c>
      <c r="B846" s="288">
        <f ca="1">VLOOKUP(Ledgergraph!A841,Master!$C$1:$U$101,MATCH(A846,Master!$C$1:$U$1,0),FALSE)</f>
        <v>24</v>
      </c>
      <c r="C846" s="295" t="str">
        <f ca="1">IFERROR(IF(ROUND(B846/MAX(MAX(B843:B854),ABS(MIN(B843:B854)))*50,0)&gt;0,REPT("&gt;",ROUND(B846/MAX(MAX(B843:B854),ABS(MIN(B843:B854)))*50,0)),REPT("&lt;",ABS(ROUND(B846/MAX(MAX(B843:B854),ABS(MIN(B843:B854)))*50,0)))),"")</f>
        <v>&gt;&gt;&gt;&gt;&gt;&gt;&gt;&gt;&gt;&gt;&gt;&gt;&gt;&gt;&gt;&gt;&gt;&gt;&gt;&gt;&gt;&gt;&gt;&gt;&gt;&gt;&gt;&gt;&gt;&gt;&gt;&gt;&gt;&gt;&gt;</v>
      </c>
    </row>
    <row r="847" spans="1:3" ht="48.75" customHeight="1">
      <c r="A847" s="267">
        <f t="shared" ca="1" si="40"/>
        <v>41122</v>
      </c>
      <c r="B847" s="288">
        <f ca="1">VLOOKUP(Ledgergraph!A841,Master!$C$1:$U$101,MATCH(A847,Master!$C$1:$U$1,0),FALSE)</f>
        <v>19</v>
      </c>
      <c r="C847" s="295" t="str">
        <f ca="1">IFERROR(IF(ROUND(B847/MAX(MAX(B843:B854),ABS(MIN(B843:B854)))*50,0)&gt;0,REPT("&gt;",ROUND(B847/MAX(MAX(B843:B854),ABS(MIN(B843:B854)))*50,0)),REPT("&lt;",ABS(ROUND(B847/MAX(MAX(B843:B854),ABS(MIN(B843:B854)))*50,0)))),"")</f>
        <v>&gt;&gt;&gt;&gt;&gt;&gt;&gt;&gt;&gt;&gt;&gt;&gt;&gt;&gt;&gt;&gt;&gt;&gt;&gt;&gt;&gt;&gt;&gt;&gt;&gt;&gt;&gt;&gt;</v>
      </c>
    </row>
    <row r="848" spans="1:3" ht="48.75" customHeight="1">
      <c r="A848" s="267">
        <f t="shared" ca="1" si="40"/>
        <v>41153</v>
      </c>
      <c r="B848" s="288">
        <f ca="1">VLOOKUP(Ledgergraph!A841,Master!$C$1:$U$101,MATCH(A848,Master!$C$1:$U$1,0),FALSE)</f>
        <v>16</v>
      </c>
      <c r="C848" s="295" t="str">
        <f ca="1">IFERROR(IF(ROUND(B848/MAX(MAX(B843:B854),ABS(MIN(B843:B854)))*50,0)&gt;0,REPT("&gt;",ROUND(B848/MAX(MAX(B843:B854),ABS(MIN(B843:B854)))*50,0)),REPT("&lt;",ABS(ROUND(B848/MAX(MAX(B843:B854),ABS(MIN(B843:B854)))*50,0)))),"")</f>
        <v>&gt;&gt;&gt;&gt;&gt;&gt;&gt;&gt;&gt;&gt;&gt;&gt;&gt;&gt;&gt;&gt;&gt;&gt;&gt;&gt;&gt;&gt;&gt;&gt;</v>
      </c>
    </row>
    <row r="849" spans="1:3" ht="48.75" customHeight="1">
      <c r="A849" s="267">
        <f t="shared" ca="1" si="40"/>
        <v>41183</v>
      </c>
      <c r="B849" s="288">
        <f ca="1">VLOOKUP(Ledgergraph!A841,Master!$C$1:$U$101,MATCH(A849,Master!$C$1:$U$1,0),FALSE)</f>
        <v>6</v>
      </c>
      <c r="C849" s="295" t="str">
        <f ca="1">IFERROR(IF(ROUND(B849/MAX(MAX(B843:B854),ABS(MIN(B843:B854)))*50,0)&gt;0,REPT("&gt;",ROUND(B849/MAX(MAX(B843:B854),ABS(MIN(B843:B854)))*50,0)),REPT("&lt;",ABS(ROUND(B849/MAX(MAX(B843:B854),ABS(MIN(B843:B854)))*50,0)))),"")</f>
        <v>&gt;&gt;&gt;&gt;&gt;&gt;&gt;&gt;&gt;</v>
      </c>
    </row>
    <row r="850" spans="1:3" ht="48.75" customHeight="1">
      <c r="A850" s="267">
        <f t="shared" ca="1" si="40"/>
        <v>41214</v>
      </c>
      <c r="B850" s="288">
        <f ca="1">VLOOKUP(Ledgergraph!A841,Master!$C$1:$U$101,MATCH(A850,Master!$C$1:$U$1,0),FALSE)</f>
        <v>19</v>
      </c>
      <c r="C850" s="295" t="str">
        <f ca="1">IFERROR(IF(ROUND(B850/MAX(MAX(B843:B854),ABS(MIN(B843:B854)))*50,0)&gt;0,REPT("&gt;",ROUND(B850/MAX(MAX(B843:B854),ABS(MIN(B843:B854)))*50,0)),REPT("&lt;",ABS(ROUND(B850/MAX(MAX(B843:B854),ABS(MIN(B843:B854)))*50,0)))),"")</f>
        <v>&gt;&gt;&gt;&gt;&gt;&gt;&gt;&gt;&gt;&gt;&gt;&gt;&gt;&gt;&gt;&gt;&gt;&gt;&gt;&gt;&gt;&gt;&gt;&gt;&gt;&gt;&gt;&gt;</v>
      </c>
    </row>
    <row r="851" spans="1:3" ht="48.75" customHeight="1">
      <c r="A851" s="267">
        <f t="shared" ca="1" si="40"/>
        <v>41244</v>
      </c>
      <c r="B851" s="288">
        <f ca="1">VLOOKUP(Ledgergraph!A841,Master!$C$1:$U$101,MATCH(A851,Master!$C$1:$U$1,0),FALSE)</f>
        <v>11</v>
      </c>
      <c r="C851" s="295" t="str">
        <f ca="1">IFERROR(IF(ROUND(B851/MAX(MAX(B843:B854),ABS(MIN(B843:B854)))*50,0)&gt;0,REPT("&gt;",ROUND(B851/MAX(MAX(B843:B854),ABS(MIN(B843:B854)))*50,0)),REPT("&lt;",ABS(ROUND(B851/MAX(MAX(B843:B854),ABS(MIN(B843:B854)))*50,0)))),"")</f>
        <v>&gt;&gt;&gt;&gt;&gt;&gt;&gt;&gt;&gt;&gt;&gt;&gt;&gt;&gt;&gt;&gt;</v>
      </c>
    </row>
    <row r="852" spans="1:3" ht="48.75" customHeight="1">
      <c r="A852" s="267">
        <f t="shared" ca="1" si="40"/>
        <v>41275</v>
      </c>
      <c r="B852" s="288">
        <f ca="1">VLOOKUP(Ledgergraph!A841,Master!$C$1:$U$101,MATCH(A852,Master!$C$1:$U$1,0),FALSE)</f>
        <v>0</v>
      </c>
      <c r="C852" s="295" t="str">
        <f ca="1">IFERROR(IF(ROUND(B852/MAX(MAX(B843:B854),ABS(MIN(B843:B854)))*50,0)&gt;0,REPT("&gt;",ROUND(B852/MAX(MAX(B843:B854),ABS(MIN(B843:B854)))*50,0)),REPT("&lt;",ABS(ROUND(B852/MAX(MAX(B843:B854),ABS(MIN(B843:B854)))*50,0)))),"")</f>
        <v/>
      </c>
    </row>
    <row r="853" spans="1:3" ht="48.75" customHeight="1">
      <c r="A853" s="267">
        <f t="shared" ca="1" si="40"/>
        <v>41306</v>
      </c>
      <c r="B853" s="288">
        <f ca="1">VLOOKUP(Ledgergraph!A841,Master!$C$1:$U$101,MATCH(A853,Master!$C$1:$U$1,0),FALSE)</f>
        <v>0</v>
      </c>
      <c r="C853" s="295" t="str">
        <f ca="1">IFERROR(IF(ROUND(B853/MAX(MAX(B843:B854),ABS(MIN(B843:B854)))*50,0)&gt;0,REPT("&gt;",ROUND(B853/MAX(MAX(B843:B854),ABS(MIN(B843:B854)))*50,0)),REPT("&lt;",ABS(ROUND(B853/MAX(MAX(B843:B854),ABS(MIN(B843:B854)))*50,0)))),"")</f>
        <v/>
      </c>
    </row>
    <row r="854" spans="1:3" ht="48.75" customHeight="1">
      <c r="A854" s="267">
        <f t="shared" ca="1" si="40"/>
        <v>41334</v>
      </c>
      <c r="B854" s="288">
        <f ca="1">VLOOKUP(Ledgergraph!A841,Master!$C$1:$U$101,MATCH(A854,Master!$C$1:$U$1,0),FALSE)</f>
        <v>0</v>
      </c>
      <c r="C854" s="295" t="str">
        <f ca="1">IFERROR(IF(ROUND(B854/MAX(MAX(B843:B854),ABS(MIN(B843:B854)))*50,0)&gt;0,REPT("&gt;",ROUND(B854/MAX(MAX(B843:B854),ABS(MIN(B843:B854)))*50,0)),REPT("&lt;",ABS(ROUND(B854/MAX(MAX(B843:B854),ABS(MIN(B843:B854)))*50,0)))),"")</f>
        <v/>
      </c>
    </row>
    <row r="855" spans="1:3" ht="48.75" customHeight="1">
      <c r="A855" s="81"/>
      <c r="B855" s="81"/>
      <c r="C855" s="294"/>
    </row>
    <row r="856" spans="1:3" ht="48.75" customHeight="1">
      <c r="A856" s="264">
        <f>A841+1</f>
        <v>59</v>
      </c>
      <c r="B856" s="81"/>
      <c r="C856" s="294"/>
    </row>
    <row r="857" spans="1:3" ht="48.75" customHeight="1">
      <c r="A857" s="81" t="str">
        <f>VLOOKUP(Ledgergraph!A856,Master!$C$1:$U$101,3,FALSE)</f>
        <v>Travel &amp; Entertainment </v>
      </c>
      <c r="B857" s="81"/>
      <c r="C857" s="294"/>
    </row>
    <row r="858" spans="1:3" ht="48.75" customHeight="1">
      <c r="A858" s="267">
        <f ca="1">A843</f>
        <v>41000</v>
      </c>
      <c r="B858" s="288">
        <f ca="1">VLOOKUP(Ledgergraph!A856,Master!$C$1:$U$101,MATCH(A858,Master!$C$1:$U$1,0),FALSE)</f>
        <v>0</v>
      </c>
      <c r="C858" s="295" t="str">
        <f ca="1">IFERROR(IF(ROUND(B858/MAX(MAX(B858:B869),ABS(MIN(B858:B869)))*50,0)&gt;0,REPT("&gt;",ROUND(B858/MAX(MAX(B858:B869),ABS(MIN(B858:B869)))*50,0)),REPT("&lt;",ABS(ROUND(B858/MAX(MAX(B858:B869),ABS(MIN(B858:B869)))*50,0)))),"")</f>
        <v/>
      </c>
    </row>
    <row r="859" spans="1:3" ht="48.75" customHeight="1">
      <c r="A859" s="267">
        <f t="shared" ref="A859:A869" ca="1" si="41">A844</f>
        <v>41030</v>
      </c>
      <c r="B859" s="288">
        <f ca="1">VLOOKUP(Ledgergraph!A856,Master!$C$1:$U$101,MATCH(A859,Master!$C$1:$U$1,0),FALSE)</f>
        <v>11</v>
      </c>
      <c r="C859" s="295" t="str">
        <f ca="1">IFERROR(IF(ROUND(B859/MAX(MAX(B858:B869),ABS(MIN(B858:B869)))*50,0)&gt;0,REPT("&gt;",ROUND(B859/MAX(MAX(B858:B869),ABS(MIN(B858:B869)))*50,0)),REPT("&lt;",ABS(ROUND(B859/MAX(MAX(B858:B869),ABS(MIN(B858:B869)))*50,0)))),"")</f>
        <v>&gt;&gt;&gt;&gt;&gt;&gt;&gt;&gt;&gt;&gt;&gt;&gt;&gt;&gt;&gt;&gt;&gt;&gt;&gt;&gt;&gt;&gt;&gt;&gt;&gt;&gt;&gt;&gt;&gt;&gt;&gt;&gt;&gt;&gt;&gt;&gt;&gt;&gt;&gt;</v>
      </c>
    </row>
    <row r="860" spans="1:3" ht="48.75" customHeight="1">
      <c r="A860" s="267">
        <f t="shared" ca="1" si="41"/>
        <v>41061</v>
      </c>
      <c r="B860" s="288">
        <f ca="1">VLOOKUP(Ledgergraph!A856,Master!$C$1:$U$101,MATCH(A860,Master!$C$1:$U$1,0),FALSE)</f>
        <v>0</v>
      </c>
      <c r="C860" s="295" t="str">
        <f ca="1">IFERROR(IF(ROUND(B860/MAX(MAX(B858:B869),ABS(MIN(B858:B869)))*50,0)&gt;0,REPT("&gt;",ROUND(B860/MAX(MAX(B858:B869),ABS(MIN(B858:B869)))*50,0)),REPT("&lt;",ABS(ROUND(B860/MAX(MAX(B858:B869),ABS(MIN(B858:B869)))*50,0)))),"")</f>
        <v/>
      </c>
    </row>
    <row r="861" spans="1:3" ht="48.75" customHeight="1">
      <c r="A861" s="267">
        <f t="shared" ca="1" si="41"/>
        <v>41091</v>
      </c>
      <c r="B861" s="288">
        <f ca="1">VLOOKUP(Ledgergraph!A856,Master!$C$1:$U$101,MATCH(A861,Master!$C$1:$U$1,0),FALSE)</f>
        <v>10</v>
      </c>
      <c r="C861" s="295" t="str">
        <f ca="1">IFERROR(IF(ROUND(B861/MAX(MAX(B858:B869),ABS(MIN(B858:B869)))*50,0)&gt;0,REPT("&gt;",ROUND(B861/MAX(MAX(B858:B869),ABS(MIN(B858:B869)))*50,0)),REPT("&lt;",ABS(ROUND(B861/MAX(MAX(B858:B869),ABS(MIN(B858:B869)))*50,0)))),"")</f>
        <v>&gt;&gt;&gt;&gt;&gt;&gt;&gt;&gt;&gt;&gt;&gt;&gt;&gt;&gt;&gt;&gt;&gt;&gt;&gt;&gt;&gt;&gt;&gt;&gt;&gt;&gt;&gt;&gt;&gt;&gt;&gt;&gt;&gt;&gt;&gt;&gt;</v>
      </c>
    </row>
    <row r="862" spans="1:3" ht="48.75" customHeight="1">
      <c r="A862" s="267">
        <f t="shared" ca="1" si="41"/>
        <v>41122</v>
      </c>
      <c r="B862" s="288">
        <f ca="1">VLOOKUP(Ledgergraph!A856,Master!$C$1:$U$101,MATCH(A862,Master!$C$1:$U$1,0),FALSE)</f>
        <v>10</v>
      </c>
      <c r="C862" s="295" t="str">
        <f ca="1">IFERROR(IF(ROUND(B862/MAX(MAX(B858:B869),ABS(MIN(B858:B869)))*50,0)&gt;0,REPT("&gt;",ROUND(B862/MAX(MAX(B858:B869),ABS(MIN(B858:B869)))*50,0)),REPT("&lt;",ABS(ROUND(B862/MAX(MAX(B858:B869),ABS(MIN(B858:B869)))*50,0)))),"")</f>
        <v>&gt;&gt;&gt;&gt;&gt;&gt;&gt;&gt;&gt;&gt;&gt;&gt;&gt;&gt;&gt;&gt;&gt;&gt;&gt;&gt;&gt;&gt;&gt;&gt;&gt;&gt;&gt;&gt;&gt;&gt;&gt;&gt;&gt;&gt;&gt;&gt;</v>
      </c>
    </row>
    <row r="863" spans="1:3" ht="48.75" customHeight="1">
      <c r="A863" s="267">
        <f t="shared" ca="1" si="41"/>
        <v>41153</v>
      </c>
      <c r="B863" s="288">
        <f ca="1">VLOOKUP(Ledgergraph!A856,Master!$C$1:$U$101,MATCH(A863,Master!$C$1:$U$1,0),FALSE)</f>
        <v>14</v>
      </c>
      <c r="C863" s="295" t="str">
        <f ca="1">IFERROR(IF(ROUND(B863/MAX(MAX(B858:B869),ABS(MIN(B858:B869)))*50,0)&gt;0,REPT("&gt;",ROUND(B863/MAX(MAX(B858:B869),ABS(MIN(B858:B869)))*50,0)),REPT("&lt;",ABS(ROUND(B863/MAX(MAX(B858:B869),ABS(MIN(B858:B869)))*50,0)))),"")</f>
        <v>&gt;&gt;&gt;&gt;&gt;&gt;&gt;&gt;&gt;&gt;&gt;&gt;&gt;&gt;&gt;&gt;&gt;&gt;&gt;&gt;&gt;&gt;&gt;&gt;&gt;&gt;&gt;&gt;&gt;&gt;&gt;&gt;&gt;&gt;&gt;&gt;&gt;&gt;&gt;&gt;&gt;&gt;&gt;&gt;&gt;&gt;&gt;&gt;&gt;&gt;</v>
      </c>
    </row>
    <row r="864" spans="1:3" ht="48.75" customHeight="1">
      <c r="A864" s="267">
        <f t="shared" ca="1" si="41"/>
        <v>41183</v>
      </c>
      <c r="B864" s="288">
        <f ca="1">VLOOKUP(Ledgergraph!A856,Master!$C$1:$U$101,MATCH(A864,Master!$C$1:$U$1,0),FALSE)</f>
        <v>1</v>
      </c>
      <c r="C864" s="295" t="str">
        <f ca="1">IFERROR(IF(ROUND(B864/MAX(MAX(B858:B869),ABS(MIN(B858:B869)))*50,0)&gt;0,REPT("&gt;",ROUND(B864/MAX(MAX(B858:B869),ABS(MIN(B858:B869)))*50,0)),REPT("&lt;",ABS(ROUND(B864/MAX(MAX(B858:B869),ABS(MIN(B858:B869)))*50,0)))),"")</f>
        <v>&gt;&gt;&gt;&gt;</v>
      </c>
    </row>
    <row r="865" spans="1:3" ht="48.75" customHeight="1">
      <c r="A865" s="267">
        <f t="shared" ca="1" si="41"/>
        <v>41214</v>
      </c>
      <c r="B865" s="288">
        <f ca="1">VLOOKUP(Ledgergraph!A856,Master!$C$1:$U$101,MATCH(A865,Master!$C$1:$U$1,0),FALSE)</f>
        <v>6</v>
      </c>
      <c r="C865" s="295" t="str">
        <f ca="1">IFERROR(IF(ROUND(B865/MAX(MAX(B858:B869),ABS(MIN(B858:B869)))*50,0)&gt;0,REPT("&gt;",ROUND(B865/MAX(MAX(B858:B869),ABS(MIN(B858:B869)))*50,0)),REPT("&lt;",ABS(ROUND(B865/MAX(MAX(B858:B869),ABS(MIN(B858:B869)))*50,0)))),"")</f>
        <v>&gt;&gt;&gt;&gt;&gt;&gt;&gt;&gt;&gt;&gt;&gt;&gt;&gt;&gt;&gt;&gt;&gt;&gt;&gt;&gt;&gt;</v>
      </c>
    </row>
    <row r="866" spans="1:3" ht="48.75" customHeight="1">
      <c r="A866" s="267">
        <f t="shared" ca="1" si="41"/>
        <v>41244</v>
      </c>
      <c r="B866" s="288">
        <f ca="1">VLOOKUP(Ledgergraph!A856,Master!$C$1:$U$101,MATCH(A866,Master!$C$1:$U$1,0),FALSE)</f>
        <v>4</v>
      </c>
      <c r="C866" s="295" t="str">
        <f ca="1">IFERROR(IF(ROUND(B866/MAX(MAX(B858:B869),ABS(MIN(B858:B869)))*50,0)&gt;0,REPT("&gt;",ROUND(B866/MAX(MAX(B858:B869),ABS(MIN(B858:B869)))*50,0)),REPT("&lt;",ABS(ROUND(B866/MAX(MAX(B858:B869),ABS(MIN(B858:B869)))*50,0)))),"")</f>
        <v>&gt;&gt;&gt;&gt;&gt;&gt;&gt;&gt;&gt;&gt;&gt;&gt;&gt;&gt;</v>
      </c>
    </row>
    <row r="867" spans="1:3" ht="48.75" customHeight="1">
      <c r="A867" s="267">
        <f t="shared" ca="1" si="41"/>
        <v>41275</v>
      </c>
      <c r="B867" s="288">
        <f ca="1">VLOOKUP(Ledgergraph!A856,Master!$C$1:$U$101,MATCH(A867,Master!$C$1:$U$1,0),FALSE)</f>
        <v>0</v>
      </c>
      <c r="C867" s="295" t="str">
        <f ca="1">IFERROR(IF(ROUND(B867/MAX(MAX(B858:B869),ABS(MIN(B858:B869)))*50,0)&gt;0,REPT("&gt;",ROUND(B867/MAX(MAX(B858:B869),ABS(MIN(B858:B869)))*50,0)),REPT("&lt;",ABS(ROUND(B867/MAX(MAX(B858:B869),ABS(MIN(B858:B869)))*50,0)))),"")</f>
        <v/>
      </c>
    </row>
    <row r="868" spans="1:3" ht="48.75" customHeight="1">
      <c r="A868" s="267">
        <f t="shared" ca="1" si="41"/>
        <v>41306</v>
      </c>
      <c r="B868" s="288">
        <f ca="1">VLOOKUP(Ledgergraph!A856,Master!$C$1:$U$101,MATCH(A868,Master!$C$1:$U$1,0),FALSE)</f>
        <v>0</v>
      </c>
      <c r="C868" s="295" t="str">
        <f ca="1">IFERROR(IF(ROUND(B868/MAX(MAX(B858:B869),ABS(MIN(B858:B869)))*50,0)&gt;0,REPT("&gt;",ROUND(B868/MAX(MAX(B858:B869),ABS(MIN(B858:B869)))*50,0)),REPT("&lt;",ABS(ROUND(B868/MAX(MAX(B858:B869),ABS(MIN(B858:B869)))*50,0)))),"")</f>
        <v/>
      </c>
    </row>
    <row r="869" spans="1:3" ht="48.75" customHeight="1">
      <c r="A869" s="267">
        <f t="shared" ca="1" si="41"/>
        <v>41334</v>
      </c>
      <c r="B869" s="288">
        <f ca="1">VLOOKUP(Ledgergraph!A856,Master!$C$1:$U$101,MATCH(A869,Master!$C$1:$U$1,0),FALSE)</f>
        <v>0</v>
      </c>
      <c r="C869" s="295" t="str">
        <f ca="1">IFERROR(IF(ROUND(B869/MAX(MAX(B858:B869),ABS(MIN(B858:B869)))*50,0)&gt;0,REPT("&gt;",ROUND(B869/MAX(MAX(B858:B869),ABS(MIN(B858:B869)))*50,0)),REPT("&lt;",ABS(ROUND(B869/MAX(MAX(B858:B869),ABS(MIN(B858:B869)))*50,0)))),"")</f>
        <v/>
      </c>
    </row>
    <row r="870" spans="1:3" ht="48.75" customHeight="1">
      <c r="A870" s="81"/>
      <c r="B870" s="81"/>
      <c r="C870" s="294"/>
    </row>
    <row r="871" spans="1:3" ht="48.75" customHeight="1">
      <c r="A871" s="264">
        <f>A856+1</f>
        <v>60</v>
      </c>
      <c r="B871" s="81"/>
      <c r="C871" s="294"/>
    </row>
    <row r="872" spans="1:3" ht="48.75" customHeight="1">
      <c r="A872" s="81" t="str">
        <f>VLOOKUP(Ledgergraph!A871,Master!$C$1:$U$101,3,FALSE)</f>
        <v> Entertainment </v>
      </c>
      <c r="B872" s="81"/>
      <c r="C872" s="294"/>
    </row>
    <row r="873" spans="1:3" ht="48.75" customHeight="1">
      <c r="A873" s="267">
        <f ca="1">A858</f>
        <v>41000</v>
      </c>
      <c r="B873" s="288">
        <f ca="1">VLOOKUP(Ledgergraph!A871,Master!$C$1:$U$101,MATCH(A873,Master!$C$1:$U$1,0),FALSE)</f>
        <v>23</v>
      </c>
      <c r="C873" s="295" t="str">
        <f ca="1">IFERROR(IF(ROUND(B873/MAX(MAX(B873:B884),ABS(MIN(B873:B884)))*50,0)&gt;0,REPT("&gt;",ROUND(B873/MAX(MAX(B873:B884),ABS(MIN(B873:B884)))*50,0)),REPT("&lt;",ABS(ROUND(B873/MAX(MAX(B873:B884),ABS(MIN(B873:B884)))*50,0)))),"")</f>
        <v>&gt;&gt;&gt;&gt;&gt;&gt;&gt;&gt;&gt;&gt;&gt;&gt;&gt;&gt;&gt;&gt;&gt;&gt;&gt;&gt;&gt;&gt;&gt;&gt;&gt;&gt;&gt;&gt;&gt;&gt;&gt;&gt;</v>
      </c>
    </row>
    <row r="874" spans="1:3" ht="48.75" customHeight="1">
      <c r="A874" s="267">
        <f t="shared" ref="A874:A899" ca="1" si="42">A859</f>
        <v>41030</v>
      </c>
      <c r="B874" s="288">
        <f ca="1">VLOOKUP(Ledgergraph!A871,Master!$C$1:$U$101,MATCH(A874,Master!$C$1:$U$1,0),FALSE)</f>
        <v>14</v>
      </c>
      <c r="C874" s="295" t="str">
        <f ca="1">IFERROR(IF(ROUND(B874/MAX(MAX(B873:B884),ABS(MIN(B873:B884)))*50,0)&gt;0,REPT("&gt;",ROUND(B874/MAX(MAX(B873:B884),ABS(MIN(B873:B884)))*50,0)),REPT("&lt;",ABS(ROUND(B874/MAX(MAX(B873:B884),ABS(MIN(B873:B884)))*50,0)))),"")</f>
        <v>&gt;&gt;&gt;&gt;&gt;&gt;&gt;&gt;&gt;&gt;&gt;&gt;&gt;&gt;&gt;&gt;&gt;&gt;&gt;</v>
      </c>
    </row>
    <row r="875" spans="1:3" ht="48.75" customHeight="1">
      <c r="A875" s="267">
        <f t="shared" ca="1" si="42"/>
        <v>41061</v>
      </c>
      <c r="B875" s="288">
        <f ca="1">VLOOKUP(Ledgergraph!A871,Master!$C$1:$U$101,MATCH(A875,Master!$C$1:$U$1,0),FALSE)</f>
        <v>11</v>
      </c>
      <c r="C875" s="295" t="str">
        <f ca="1">IFERROR(IF(ROUND(B875/MAX(MAX(B873:B884),ABS(MIN(B873:B884)))*50,0)&gt;0,REPT("&gt;",ROUND(B875/MAX(MAX(B873:B884),ABS(MIN(B873:B884)))*50,0)),REPT("&lt;",ABS(ROUND(B875/MAX(MAX(B873:B884),ABS(MIN(B873:B884)))*50,0)))),"")</f>
        <v>&gt;&gt;&gt;&gt;&gt;&gt;&gt;&gt;&gt;&gt;&gt;&gt;&gt;&gt;&gt;</v>
      </c>
    </row>
    <row r="876" spans="1:3" ht="48.75" customHeight="1">
      <c r="A876" s="267">
        <f t="shared" ca="1" si="42"/>
        <v>41091</v>
      </c>
      <c r="B876" s="288">
        <f ca="1">VLOOKUP(Ledgergraph!A871,Master!$C$1:$U$101,MATCH(A876,Master!$C$1:$U$1,0),FALSE)</f>
        <v>17</v>
      </c>
      <c r="C876" s="295" t="str">
        <f ca="1">IFERROR(IF(ROUND(B876/MAX(MAX(B873:B884),ABS(MIN(B873:B884)))*50,0)&gt;0,REPT("&gt;",ROUND(B876/MAX(MAX(B873:B884),ABS(MIN(B873:B884)))*50,0)),REPT("&lt;",ABS(ROUND(B876/MAX(MAX(B873:B884),ABS(MIN(B873:B884)))*50,0)))),"")</f>
        <v>&gt;&gt;&gt;&gt;&gt;&gt;&gt;&gt;&gt;&gt;&gt;&gt;&gt;&gt;&gt;&gt;&gt;&gt;&gt;&gt;&gt;&gt;&gt;&gt;</v>
      </c>
    </row>
    <row r="877" spans="1:3" ht="48.75" customHeight="1">
      <c r="A877" s="267">
        <f t="shared" ca="1" si="42"/>
        <v>41122</v>
      </c>
      <c r="B877" s="288">
        <f ca="1">VLOOKUP(Ledgergraph!A871,Master!$C$1:$U$101,MATCH(A877,Master!$C$1:$U$1,0),FALSE)</f>
        <v>36</v>
      </c>
      <c r="C877" s="295" t="str">
        <f ca="1">IFERROR(IF(ROUND(B877/MAX(MAX(B873:B884),ABS(MIN(B873:B884)))*50,0)&gt;0,REPT("&gt;",ROUND(B877/MAX(MAX(B873:B884),ABS(MIN(B873:B884)))*50,0)),REPT("&lt;",ABS(ROUND(B877/MAX(MAX(B873:B884),ABS(MIN(B873:B884)))*50,0)))),"")</f>
        <v>&gt;&gt;&gt;&gt;&gt;&gt;&gt;&gt;&gt;&gt;&gt;&gt;&gt;&gt;&gt;&gt;&gt;&gt;&gt;&gt;&gt;&gt;&gt;&gt;&gt;&gt;&gt;&gt;&gt;&gt;&gt;&gt;&gt;&gt;&gt;&gt;&gt;&gt;&gt;&gt;&gt;&gt;&gt;&gt;&gt;&gt;&gt;&gt;&gt;&gt;</v>
      </c>
    </row>
    <row r="878" spans="1:3" ht="48.75" customHeight="1">
      <c r="A878" s="267">
        <f t="shared" ca="1" si="42"/>
        <v>41153</v>
      </c>
      <c r="B878" s="288">
        <f ca="1">VLOOKUP(Ledgergraph!A871,Master!$C$1:$U$101,MATCH(A878,Master!$C$1:$U$1,0),FALSE)</f>
        <v>21</v>
      </c>
      <c r="C878" s="295" t="str">
        <f ca="1">IFERROR(IF(ROUND(B878/MAX(MAX(B873:B884),ABS(MIN(B873:B884)))*50,0)&gt;0,REPT("&gt;",ROUND(B878/MAX(MAX(B873:B884),ABS(MIN(B873:B884)))*50,0)),REPT("&lt;",ABS(ROUND(B878/MAX(MAX(B873:B884),ABS(MIN(B873:B884)))*50,0)))),"")</f>
        <v>&gt;&gt;&gt;&gt;&gt;&gt;&gt;&gt;&gt;&gt;&gt;&gt;&gt;&gt;&gt;&gt;&gt;&gt;&gt;&gt;&gt;&gt;&gt;&gt;&gt;&gt;&gt;&gt;&gt;</v>
      </c>
    </row>
    <row r="879" spans="1:3" ht="48.75" customHeight="1">
      <c r="A879" s="267">
        <f t="shared" ca="1" si="42"/>
        <v>41183</v>
      </c>
      <c r="B879" s="288">
        <f ca="1">VLOOKUP(Ledgergraph!A871,Master!$C$1:$U$101,MATCH(A879,Master!$C$1:$U$1,0),FALSE)</f>
        <v>22</v>
      </c>
      <c r="C879" s="295" t="str">
        <f ca="1">IFERROR(IF(ROUND(B879/MAX(MAX(B873:B884),ABS(MIN(B873:B884)))*50,0)&gt;0,REPT("&gt;",ROUND(B879/MAX(MAX(B873:B884),ABS(MIN(B873:B884)))*50,0)),REPT("&lt;",ABS(ROUND(B879/MAX(MAX(B873:B884),ABS(MIN(B873:B884)))*50,0)))),"")</f>
        <v>&gt;&gt;&gt;&gt;&gt;&gt;&gt;&gt;&gt;&gt;&gt;&gt;&gt;&gt;&gt;&gt;&gt;&gt;&gt;&gt;&gt;&gt;&gt;&gt;&gt;&gt;&gt;&gt;&gt;&gt;&gt;</v>
      </c>
    </row>
    <row r="880" spans="1:3" ht="48.75" customHeight="1">
      <c r="A880" s="267">
        <f t="shared" ca="1" si="42"/>
        <v>41214</v>
      </c>
      <c r="B880" s="288">
        <f ca="1">VLOOKUP(Ledgergraph!A871,Master!$C$1:$U$101,MATCH(A880,Master!$C$1:$U$1,0),FALSE)</f>
        <v>7</v>
      </c>
      <c r="C880" s="295" t="str">
        <f ca="1">IFERROR(IF(ROUND(B880/MAX(MAX(B873:B884),ABS(MIN(B873:B884)))*50,0)&gt;0,REPT("&gt;",ROUND(B880/MAX(MAX(B873:B884),ABS(MIN(B873:B884)))*50,0)),REPT("&lt;",ABS(ROUND(B880/MAX(MAX(B873:B884),ABS(MIN(B873:B884)))*50,0)))),"")</f>
        <v>&gt;&gt;&gt;&gt;&gt;&gt;&gt;&gt;&gt;&gt;</v>
      </c>
    </row>
    <row r="881" spans="1:3" ht="48.75" customHeight="1">
      <c r="A881" s="267">
        <f t="shared" ca="1" si="42"/>
        <v>41244</v>
      </c>
      <c r="B881" s="288">
        <f ca="1">VLOOKUP(Ledgergraph!A871,Master!$C$1:$U$101,MATCH(A881,Master!$C$1:$U$1,0),FALSE)</f>
        <v>35</v>
      </c>
      <c r="C881" s="295" t="str">
        <f ca="1">IFERROR(IF(ROUND(B881/MAX(MAX(B873:B884),ABS(MIN(B873:B884)))*50,0)&gt;0,REPT("&gt;",ROUND(B881/MAX(MAX(B873:B884),ABS(MIN(B873:B884)))*50,0)),REPT("&lt;",ABS(ROUND(B881/MAX(MAX(B873:B884),ABS(MIN(B873:B884)))*50,0)))),"")</f>
        <v>&gt;&gt;&gt;&gt;&gt;&gt;&gt;&gt;&gt;&gt;&gt;&gt;&gt;&gt;&gt;&gt;&gt;&gt;&gt;&gt;&gt;&gt;&gt;&gt;&gt;&gt;&gt;&gt;&gt;&gt;&gt;&gt;&gt;&gt;&gt;&gt;&gt;&gt;&gt;&gt;&gt;&gt;&gt;&gt;&gt;&gt;&gt;&gt;&gt;</v>
      </c>
    </row>
    <row r="882" spans="1:3" ht="48.75" customHeight="1">
      <c r="A882" s="267">
        <f t="shared" ca="1" si="42"/>
        <v>41275</v>
      </c>
      <c r="B882" s="288">
        <f ca="1">VLOOKUP(Ledgergraph!A871,Master!$C$1:$U$101,MATCH(A882,Master!$C$1:$U$1,0),FALSE)</f>
        <v>0</v>
      </c>
      <c r="C882" s="295" t="str">
        <f ca="1">IFERROR(IF(ROUND(B882/MAX(MAX(B873:B884),ABS(MIN(B873:B884)))*50,0)&gt;0,REPT("&gt;",ROUND(B882/MAX(MAX(B873:B884),ABS(MIN(B873:B884)))*50,0)),REPT("&lt;",ABS(ROUND(B882/MAX(MAX(B873:B884),ABS(MIN(B873:B884)))*50,0)))),"")</f>
        <v/>
      </c>
    </row>
    <row r="883" spans="1:3" ht="48.75" customHeight="1">
      <c r="A883" s="267">
        <f t="shared" ca="1" si="42"/>
        <v>41306</v>
      </c>
      <c r="B883" s="288">
        <f ca="1">VLOOKUP(Ledgergraph!A871,Master!$C$1:$U$101,MATCH(A883,Master!$C$1:$U$1,0),FALSE)</f>
        <v>0</v>
      </c>
      <c r="C883" s="295" t="str">
        <f ca="1">IFERROR(IF(ROUND(B883/MAX(MAX(B873:B884),ABS(MIN(B873:B884)))*50,0)&gt;0,REPT("&gt;",ROUND(B883/MAX(MAX(B873:B884),ABS(MIN(B873:B884)))*50,0)),REPT("&lt;",ABS(ROUND(B883/MAX(MAX(B873:B884),ABS(MIN(B873:B884)))*50,0)))),"")</f>
        <v/>
      </c>
    </row>
    <row r="884" spans="1:3" ht="48.75" customHeight="1">
      <c r="A884" s="267">
        <f t="shared" ca="1" si="42"/>
        <v>41334</v>
      </c>
      <c r="B884" s="288">
        <f ca="1">VLOOKUP(Ledgergraph!A871,Master!$C$1:$U$101,MATCH(A884,Master!$C$1:$U$1,0),FALSE)</f>
        <v>0</v>
      </c>
      <c r="C884" s="295" t="str">
        <f ca="1">IFERROR(IF(ROUND(B884/MAX(MAX(B873:B884),ABS(MIN(B873:B884)))*50,0)&gt;0,REPT("&gt;",ROUND(B884/MAX(MAX(B873:B884),ABS(MIN(B873:B884)))*50,0)),REPT("&lt;",ABS(ROUND(B884/MAX(MAX(B873:B884),ABS(MIN(B873:B884)))*50,0)))),"")</f>
        <v/>
      </c>
    </row>
    <row r="885" spans="1:3" ht="48.75" customHeight="1">
      <c r="A885" s="262"/>
      <c r="B885" s="81"/>
      <c r="C885" s="294"/>
    </row>
    <row r="886" spans="1:3" ht="48.75" customHeight="1">
      <c r="A886" s="264">
        <f>A871+1</f>
        <v>61</v>
      </c>
      <c r="B886" s="81"/>
      <c r="C886" s="294"/>
    </row>
    <row r="887" spans="1:3" ht="48.75" customHeight="1">
      <c r="A887" s="81" t="str">
        <f>VLOOKUP(Ledgergraph!A886,Master!$C$1:$U$101,3,FALSE)</f>
        <v> Food - Staff Meetings </v>
      </c>
      <c r="B887" s="81"/>
      <c r="C887" s="294"/>
    </row>
    <row r="888" spans="1:3" ht="48.75" customHeight="1">
      <c r="A888" s="267">
        <f ca="1">A873</f>
        <v>41000</v>
      </c>
      <c r="B888" s="288">
        <f ca="1">VLOOKUP(Ledgergraph!A886,Master!$C$1:$U$101,MATCH(A888,Master!$C$1:$U$1,0),FALSE)</f>
        <v>5</v>
      </c>
      <c r="C888" s="295" t="str">
        <f ca="1">IFERROR(IF(ROUND(B888/MAX(MAX(B888:B899),ABS(MIN(B888:B899)))*50,0)&gt;0,REPT("&gt;",ROUND(B888/MAX(MAX(B888:B899),ABS(MIN(B888:B899)))*50,0)),REPT("&lt;",ABS(ROUND(B888/MAX(MAX(B888:B899),ABS(MIN(B888:B899)))*50,0)))),"")</f>
        <v>&gt;&gt;&gt;&gt;&gt;&gt;&gt;&gt;&gt;&gt;&gt;&gt;&gt;&gt;&gt;&gt;&gt;&gt;&gt;&gt;&gt;&gt;&gt;&gt;&gt;&gt;&gt;&gt;</v>
      </c>
    </row>
    <row r="889" spans="1:3" ht="48.75" customHeight="1">
      <c r="A889" s="267">
        <f t="shared" ca="1" si="42"/>
        <v>41030</v>
      </c>
      <c r="B889" s="288">
        <f ca="1">VLOOKUP(Ledgergraph!A886,Master!$C$1:$U$101,MATCH(A889,Master!$C$1:$U$1,0),FALSE)</f>
        <v>0</v>
      </c>
      <c r="C889" s="295" t="str">
        <f ca="1">IFERROR(IF(ROUND(B889/MAX(MAX(B888:B899),ABS(MIN(B888:B899)))*50,0)&gt;0,REPT("&gt;",ROUND(B889/MAX(MAX(B888:B899),ABS(MIN(B888:B899)))*50,0)),REPT("&lt;",ABS(ROUND(B889/MAX(MAX(B888:B899),ABS(MIN(B888:B899)))*50,0)))),"")</f>
        <v/>
      </c>
    </row>
    <row r="890" spans="1:3" ht="48.75" customHeight="1">
      <c r="A890" s="267">
        <f t="shared" ca="1" si="42"/>
        <v>41061</v>
      </c>
      <c r="B890" s="288">
        <f ca="1">VLOOKUP(Ledgergraph!A886,Master!$C$1:$U$101,MATCH(A890,Master!$C$1:$U$1,0),FALSE)</f>
        <v>8</v>
      </c>
      <c r="C890" s="295" t="str">
        <f ca="1">IFERROR(IF(ROUND(B890/MAX(MAX(B888:B899),ABS(MIN(B888:B899)))*50,0)&gt;0,REPT("&gt;",ROUND(B890/MAX(MAX(B888:B899),ABS(MIN(B888:B899)))*50,0)),REPT("&lt;",ABS(ROUND(B890/MAX(MAX(B888:B899),ABS(MIN(B888:B899)))*50,0)))),"")</f>
        <v>&gt;&gt;&gt;&gt;&gt;&gt;&gt;&gt;&gt;&gt;&gt;&gt;&gt;&gt;&gt;&gt;&gt;&gt;&gt;&gt;&gt;&gt;&gt;&gt;&gt;&gt;&gt;&gt;&gt;&gt;&gt;&gt;&gt;&gt;&gt;&gt;&gt;&gt;&gt;&gt;&gt;&gt;&gt;&gt;</v>
      </c>
    </row>
    <row r="891" spans="1:3" ht="48.75" customHeight="1">
      <c r="A891" s="267">
        <f t="shared" ca="1" si="42"/>
        <v>41091</v>
      </c>
      <c r="B891" s="288">
        <f ca="1">VLOOKUP(Ledgergraph!A886,Master!$C$1:$U$101,MATCH(A891,Master!$C$1:$U$1,0),FALSE)</f>
        <v>6</v>
      </c>
      <c r="C891" s="295" t="str">
        <f ca="1">IFERROR(IF(ROUND(B891/MAX(MAX(B888:B899),ABS(MIN(B888:B899)))*50,0)&gt;0,REPT("&gt;",ROUND(B891/MAX(MAX(B888:B899),ABS(MIN(B888:B899)))*50,0)),REPT("&lt;",ABS(ROUND(B891/MAX(MAX(B888:B899),ABS(MIN(B888:B899)))*50,0)))),"")</f>
        <v>&gt;&gt;&gt;&gt;&gt;&gt;&gt;&gt;&gt;&gt;&gt;&gt;&gt;&gt;&gt;&gt;&gt;&gt;&gt;&gt;&gt;&gt;&gt;&gt;&gt;&gt;&gt;&gt;&gt;&gt;&gt;&gt;&gt;</v>
      </c>
    </row>
    <row r="892" spans="1:3" ht="48.75" customHeight="1">
      <c r="A892" s="267">
        <f t="shared" ca="1" si="42"/>
        <v>41122</v>
      </c>
      <c r="B892" s="288">
        <f ca="1">VLOOKUP(Ledgergraph!A886,Master!$C$1:$U$101,MATCH(A892,Master!$C$1:$U$1,0),FALSE)</f>
        <v>9</v>
      </c>
      <c r="C892" s="295" t="str">
        <f ca="1">IFERROR(IF(ROUND(B892/MAX(MAX(B888:B899),ABS(MIN(B888:B899)))*50,0)&gt;0,REPT("&gt;",ROUND(B892/MAX(MAX(B888:B899),ABS(MIN(B888:B899)))*50,0)),REPT("&lt;",ABS(ROUND(B892/MAX(MAX(B888:B899),ABS(MIN(B888:B899)))*50,0)))),"")</f>
        <v>&gt;&gt;&gt;&gt;&gt;&gt;&gt;&gt;&gt;&gt;&gt;&gt;&gt;&gt;&gt;&gt;&gt;&gt;&gt;&gt;&gt;&gt;&gt;&gt;&gt;&gt;&gt;&gt;&gt;&gt;&gt;&gt;&gt;&gt;&gt;&gt;&gt;&gt;&gt;&gt;&gt;&gt;&gt;&gt;&gt;&gt;&gt;&gt;&gt;&gt;</v>
      </c>
    </row>
    <row r="893" spans="1:3" ht="48.75" customHeight="1">
      <c r="A893" s="267">
        <f t="shared" ca="1" si="42"/>
        <v>41153</v>
      </c>
      <c r="B893" s="288">
        <f ca="1">VLOOKUP(Ledgergraph!A886,Master!$C$1:$U$101,MATCH(A893,Master!$C$1:$U$1,0),FALSE)</f>
        <v>6</v>
      </c>
      <c r="C893" s="295" t="str">
        <f ca="1">IFERROR(IF(ROUND(B893/MAX(MAX(B888:B899),ABS(MIN(B888:B899)))*50,0)&gt;0,REPT("&gt;",ROUND(B893/MAX(MAX(B888:B899),ABS(MIN(B888:B899)))*50,0)),REPT("&lt;",ABS(ROUND(B893/MAX(MAX(B888:B899),ABS(MIN(B888:B899)))*50,0)))),"")</f>
        <v>&gt;&gt;&gt;&gt;&gt;&gt;&gt;&gt;&gt;&gt;&gt;&gt;&gt;&gt;&gt;&gt;&gt;&gt;&gt;&gt;&gt;&gt;&gt;&gt;&gt;&gt;&gt;&gt;&gt;&gt;&gt;&gt;&gt;</v>
      </c>
    </row>
    <row r="894" spans="1:3" ht="48.75" customHeight="1">
      <c r="A894" s="267">
        <f t="shared" ca="1" si="42"/>
        <v>41183</v>
      </c>
      <c r="B894" s="288">
        <f ca="1">VLOOKUP(Ledgergraph!A886,Master!$C$1:$U$101,MATCH(A894,Master!$C$1:$U$1,0),FALSE)</f>
        <v>4</v>
      </c>
      <c r="C894" s="295" t="str">
        <f ca="1">IFERROR(IF(ROUND(B894/MAX(MAX(B888:B899),ABS(MIN(B888:B899)))*50,0)&gt;0,REPT("&gt;",ROUND(B894/MAX(MAX(B888:B899),ABS(MIN(B888:B899)))*50,0)),REPT("&lt;",ABS(ROUND(B894/MAX(MAX(B888:B899),ABS(MIN(B888:B899)))*50,0)))),"")</f>
        <v>&gt;&gt;&gt;&gt;&gt;&gt;&gt;&gt;&gt;&gt;&gt;&gt;&gt;&gt;&gt;&gt;&gt;&gt;&gt;&gt;&gt;&gt;</v>
      </c>
    </row>
    <row r="895" spans="1:3" ht="48.75" customHeight="1">
      <c r="A895" s="267">
        <f t="shared" ca="1" si="42"/>
        <v>41214</v>
      </c>
      <c r="B895" s="288">
        <f ca="1">VLOOKUP(Ledgergraph!A886,Master!$C$1:$U$101,MATCH(A895,Master!$C$1:$U$1,0),FALSE)</f>
        <v>7</v>
      </c>
      <c r="C895" s="295" t="str">
        <f ca="1">IFERROR(IF(ROUND(B895/MAX(MAX(B888:B899),ABS(MIN(B888:B899)))*50,0)&gt;0,REPT("&gt;",ROUND(B895/MAX(MAX(B888:B899),ABS(MIN(B888:B899)))*50,0)),REPT("&lt;",ABS(ROUND(B895/MAX(MAX(B888:B899),ABS(MIN(B888:B899)))*50,0)))),"")</f>
        <v>&gt;&gt;&gt;&gt;&gt;&gt;&gt;&gt;&gt;&gt;&gt;&gt;&gt;&gt;&gt;&gt;&gt;&gt;&gt;&gt;&gt;&gt;&gt;&gt;&gt;&gt;&gt;&gt;&gt;&gt;&gt;&gt;&gt;&gt;&gt;&gt;&gt;&gt;&gt;</v>
      </c>
    </row>
    <row r="896" spans="1:3" ht="48.75" customHeight="1">
      <c r="A896" s="267">
        <f t="shared" ca="1" si="42"/>
        <v>41244</v>
      </c>
      <c r="B896" s="288">
        <f ca="1">VLOOKUP(Ledgergraph!A886,Master!$C$1:$U$101,MATCH(A896,Master!$C$1:$U$1,0),FALSE)</f>
        <v>0</v>
      </c>
      <c r="C896" s="295" t="str">
        <f ca="1">IFERROR(IF(ROUND(B896/MAX(MAX(B888:B899),ABS(MIN(B888:B899)))*50,0)&gt;0,REPT("&gt;",ROUND(B896/MAX(MAX(B888:B899),ABS(MIN(B888:B899)))*50,0)),REPT("&lt;",ABS(ROUND(B896/MAX(MAX(B888:B899),ABS(MIN(B888:B899)))*50,0)))),"")</f>
        <v/>
      </c>
    </row>
    <row r="897" spans="1:3" ht="48.75" customHeight="1">
      <c r="A897" s="267">
        <f t="shared" ca="1" si="42"/>
        <v>41275</v>
      </c>
      <c r="B897" s="288">
        <f ca="1">VLOOKUP(Ledgergraph!A886,Master!$C$1:$U$101,MATCH(A897,Master!$C$1:$U$1,0),FALSE)</f>
        <v>0</v>
      </c>
      <c r="C897" s="295" t="str">
        <f ca="1">IFERROR(IF(ROUND(B897/MAX(MAX(B888:B899),ABS(MIN(B888:B899)))*50,0)&gt;0,REPT("&gt;",ROUND(B897/MAX(MAX(B888:B899),ABS(MIN(B888:B899)))*50,0)),REPT("&lt;",ABS(ROUND(B897/MAX(MAX(B888:B899),ABS(MIN(B888:B899)))*50,0)))),"")</f>
        <v/>
      </c>
    </row>
    <row r="898" spans="1:3" ht="48.75" customHeight="1">
      <c r="A898" s="267">
        <f t="shared" ca="1" si="42"/>
        <v>41306</v>
      </c>
      <c r="B898" s="288">
        <f ca="1">VLOOKUP(Ledgergraph!A886,Master!$C$1:$U$101,MATCH(A898,Master!$C$1:$U$1,0),FALSE)</f>
        <v>0</v>
      </c>
      <c r="C898" s="295" t="str">
        <f ca="1">IFERROR(IF(ROUND(B898/MAX(MAX(B888:B899),ABS(MIN(B888:B899)))*50,0)&gt;0,REPT("&gt;",ROUND(B898/MAX(MAX(B888:B899),ABS(MIN(B888:B899)))*50,0)),REPT("&lt;",ABS(ROUND(B898/MAX(MAX(B888:B899),ABS(MIN(B888:B899)))*50,0)))),"")</f>
        <v/>
      </c>
    </row>
    <row r="899" spans="1:3" ht="48.75" customHeight="1">
      <c r="A899" s="267">
        <f t="shared" ca="1" si="42"/>
        <v>41334</v>
      </c>
      <c r="B899" s="288">
        <f ca="1">VLOOKUP(Ledgergraph!A886,Master!$C$1:$U$101,MATCH(A899,Master!$C$1:$U$1,0),FALSE)</f>
        <v>0</v>
      </c>
      <c r="C899" s="295" t="str">
        <f ca="1">IFERROR(IF(ROUND(B899/MAX(MAX(B888:B899),ABS(MIN(B888:B899)))*50,0)&gt;0,REPT("&gt;",ROUND(B899/MAX(MAX(B888:B899),ABS(MIN(B888:B899)))*50,0)),REPT("&lt;",ABS(ROUND(B899/MAX(MAX(B888:B899),ABS(MIN(B888:B899)))*50,0)))),"")</f>
        <v/>
      </c>
    </row>
    <row r="900" spans="1:3" ht="48.75" customHeight="1">
      <c r="A900" s="81"/>
      <c r="B900" s="81"/>
      <c r="C900" s="294"/>
    </row>
    <row r="901" spans="1:3" ht="48.75" customHeight="1">
      <c r="A901" s="264">
        <f>A886+1</f>
        <v>62</v>
      </c>
      <c r="B901" s="81"/>
      <c r="C901" s="294"/>
    </row>
    <row r="902" spans="1:3" ht="48.75" customHeight="1">
      <c r="A902" s="81" t="str">
        <f>VLOOKUP(Ledgergraph!A901,Master!$C$1:$U$101,3,FALSE)</f>
        <v> Lodging </v>
      </c>
      <c r="B902" s="81"/>
      <c r="C902" s="294"/>
    </row>
    <row r="903" spans="1:3" ht="48.75" customHeight="1">
      <c r="A903" s="267">
        <f ca="1">A888</f>
        <v>41000</v>
      </c>
      <c r="B903" s="288">
        <f ca="1">VLOOKUP(Ledgergraph!A901,Master!$C$1:$U$101,MATCH(A903,Master!$C$1:$U$1,0),FALSE)</f>
        <v>11</v>
      </c>
      <c r="C903" s="295" t="str">
        <f ca="1">IFERROR(IF(ROUND(B903/MAX(MAX(B903:B914),ABS(MIN(B903:B914)))*50,0)&gt;0,REPT("&gt;",ROUND(B903/MAX(MAX(B903:B914),ABS(MIN(B903:B914)))*50,0)),REPT("&lt;",ABS(ROUND(B903/MAX(MAX(B903:B914),ABS(MIN(B903:B914)))*50,0)))),"")</f>
        <v>&gt;&gt;&gt;&gt;&gt;&gt;&gt;&gt;&gt;&gt;&gt;&gt;</v>
      </c>
    </row>
    <row r="904" spans="1:3" ht="48.75" customHeight="1">
      <c r="A904" s="267">
        <f t="shared" ref="A904:A914" ca="1" si="43">A889</f>
        <v>41030</v>
      </c>
      <c r="B904" s="288">
        <f ca="1">VLOOKUP(Ledgergraph!A901,Master!$C$1:$U$101,MATCH(A904,Master!$C$1:$U$1,0),FALSE)</f>
        <v>19</v>
      </c>
      <c r="C904" s="295" t="str">
        <f ca="1">IFERROR(IF(ROUND(B904/MAX(MAX(B903:B914),ABS(MIN(B903:B914)))*50,0)&gt;0,REPT("&gt;",ROUND(B904/MAX(MAX(B903:B914),ABS(MIN(B903:B914)))*50,0)),REPT("&lt;",ABS(ROUND(B904/MAX(MAX(B903:B914),ABS(MIN(B903:B914)))*50,0)))),"")</f>
        <v>&gt;&gt;&gt;&gt;&gt;&gt;&gt;&gt;&gt;&gt;&gt;&gt;&gt;&gt;&gt;&gt;&gt;&gt;&gt;&gt;&gt;</v>
      </c>
    </row>
    <row r="905" spans="1:3" ht="48.75" customHeight="1">
      <c r="A905" s="267">
        <f t="shared" ca="1" si="43"/>
        <v>41061</v>
      </c>
      <c r="B905" s="288">
        <f ca="1">VLOOKUP(Ledgergraph!A901,Master!$C$1:$U$101,MATCH(A905,Master!$C$1:$U$1,0),FALSE)</f>
        <v>18</v>
      </c>
      <c r="C905" s="295" t="str">
        <f ca="1">IFERROR(IF(ROUND(B905/MAX(MAX(B903:B914),ABS(MIN(B903:B914)))*50,0)&gt;0,REPT("&gt;",ROUND(B905/MAX(MAX(B903:B914),ABS(MIN(B903:B914)))*50,0)),REPT("&lt;",ABS(ROUND(B905/MAX(MAX(B903:B914),ABS(MIN(B903:B914)))*50,0)))),"")</f>
        <v>&gt;&gt;&gt;&gt;&gt;&gt;&gt;&gt;&gt;&gt;&gt;&gt;&gt;&gt;&gt;&gt;&gt;&gt;&gt;&gt;</v>
      </c>
    </row>
    <row r="906" spans="1:3" ht="48.75" customHeight="1">
      <c r="A906" s="267">
        <f t="shared" ca="1" si="43"/>
        <v>41091</v>
      </c>
      <c r="B906" s="288">
        <f ca="1">VLOOKUP(Ledgergraph!A901,Master!$C$1:$U$101,MATCH(A906,Master!$C$1:$U$1,0),FALSE)</f>
        <v>8</v>
      </c>
      <c r="C906" s="295" t="str">
        <f ca="1">IFERROR(IF(ROUND(B906/MAX(MAX(B903:B914),ABS(MIN(B903:B914)))*50,0)&gt;0,REPT("&gt;",ROUND(B906/MAX(MAX(B903:B914),ABS(MIN(B903:B914)))*50,0)),REPT("&lt;",ABS(ROUND(B906/MAX(MAX(B903:B914),ABS(MIN(B903:B914)))*50,0)))),"")</f>
        <v>&gt;&gt;&gt;&gt;&gt;&gt;&gt;&gt;&gt;</v>
      </c>
    </row>
    <row r="907" spans="1:3" ht="48.75" customHeight="1">
      <c r="A907" s="267">
        <f t="shared" ca="1" si="43"/>
        <v>41122</v>
      </c>
      <c r="B907" s="288">
        <f ca="1">VLOOKUP(Ledgergraph!A901,Master!$C$1:$U$101,MATCH(A907,Master!$C$1:$U$1,0),FALSE)</f>
        <v>24</v>
      </c>
      <c r="C907" s="295" t="str">
        <f ca="1">IFERROR(IF(ROUND(B907/MAX(MAX(B903:B914),ABS(MIN(B903:B914)))*50,0)&gt;0,REPT("&gt;",ROUND(B907/MAX(MAX(B903:B914),ABS(MIN(B903:B914)))*50,0)),REPT("&lt;",ABS(ROUND(B907/MAX(MAX(B903:B914),ABS(MIN(B903:B914)))*50,0)))),"")</f>
        <v>&gt;&gt;&gt;&gt;&gt;&gt;&gt;&gt;&gt;&gt;&gt;&gt;&gt;&gt;&gt;&gt;&gt;&gt;&gt;&gt;&gt;&gt;&gt;&gt;&gt;&gt;&gt;</v>
      </c>
    </row>
    <row r="908" spans="1:3" ht="48.75" customHeight="1">
      <c r="A908" s="267">
        <f t="shared" ca="1" si="43"/>
        <v>41153</v>
      </c>
      <c r="B908" s="288">
        <f ca="1">VLOOKUP(Ledgergraph!A901,Master!$C$1:$U$101,MATCH(A908,Master!$C$1:$U$1,0),FALSE)</f>
        <v>11</v>
      </c>
      <c r="C908" s="295" t="str">
        <f ca="1">IFERROR(IF(ROUND(B908/MAX(MAX(B903:B914),ABS(MIN(B903:B914)))*50,0)&gt;0,REPT("&gt;",ROUND(B908/MAX(MAX(B903:B914),ABS(MIN(B903:B914)))*50,0)),REPT("&lt;",ABS(ROUND(B908/MAX(MAX(B903:B914),ABS(MIN(B903:B914)))*50,0)))),"")</f>
        <v>&gt;&gt;&gt;&gt;&gt;&gt;&gt;&gt;&gt;&gt;&gt;&gt;</v>
      </c>
    </row>
    <row r="909" spans="1:3" ht="48.75" customHeight="1">
      <c r="A909" s="267">
        <f t="shared" ca="1" si="43"/>
        <v>41183</v>
      </c>
      <c r="B909" s="288">
        <f ca="1">VLOOKUP(Ledgergraph!A901,Master!$C$1:$U$101,MATCH(A909,Master!$C$1:$U$1,0),FALSE)</f>
        <v>14</v>
      </c>
      <c r="C909" s="295" t="str">
        <f ca="1">IFERROR(IF(ROUND(B909/MAX(MAX(B903:B914),ABS(MIN(B903:B914)))*50,0)&gt;0,REPT("&gt;",ROUND(B909/MAX(MAX(B903:B914),ABS(MIN(B903:B914)))*50,0)),REPT("&lt;",ABS(ROUND(B909/MAX(MAX(B903:B914),ABS(MIN(B903:B914)))*50,0)))),"")</f>
        <v>&gt;&gt;&gt;&gt;&gt;&gt;&gt;&gt;&gt;&gt;&gt;&gt;&gt;&gt;&gt;&gt;</v>
      </c>
    </row>
    <row r="910" spans="1:3" ht="48.75" customHeight="1">
      <c r="A910" s="267">
        <f t="shared" ca="1" si="43"/>
        <v>41214</v>
      </c>
      <c r="B910" s="288">
        <f ca="1">VLOOKUP(Ledgergraph!A901,Master!$C$1:$U$101,MATCH(A910,Master!$C$1:$U$1,0),FALSE)</f>
        <v>3</v>
      </c>
      <c r="C910" s="295" t="str">
        <f ca="1">IFERROR(IF(ROUND(B910/MAX(MAX(B903:B914),ABS(MIN(B903:B914)))*50,0)&gt;0,REPT("&gt;",ROUND(B910/MAX(MAX(B903:B914),ABS(MIN(B903:B914)))*50,0)),REPT("&lt;",ABS(ROUND(B910/MAX(MAX(B903:B914),ABS(MIN(B903:B914)))*50,0)))),"")</f>
        <v>&gt;&gt;&gt;</v>
      </c>
    </row>
    <row r="911" spans="1:3" ht="48.75" customHeight="1">
      <c r="A911" s="267">
        <f t="shared" ca="1" si="43"/>
        <v>41244</v>
      </c>
      <c r="B911" s="288">
        <f ca="1">VLOOKUP(Ledgergraph!A901,Master!$C$1:$U$101,MATCH(A911,Master!$C$1:$U$1,0),FALSE)</f>
        <v>45</v>
      </c>
      <c r="C911" s="295" t="str">
        <f ca="1">IFERROR(IF(ROUND(B911/MAX(MAX(B903:B914),ABS(MIN(B903:B914)))*50,0)&gt;0,REPT("&gt;",ROUND(B911/MAX(MAX(B903:B914),ABS(MIN(B903:B914)))*50,0)),REPT("&lt;",ABS(ROUND(B911/MAX(MAX(B903:B914),ABS(MIN(B903:B914)))*50,0)))),"")</f>
        <v>&gt;&gt;&gt;&gt;&gt;&gt;&gt;&gt;&gt;&gt;&gt;&gt;&gt;&gt;&gt;&gt;&gt;&gt;&gt;&gt;&gt;&gt;&gt;&gt;&gt;&gt;&gt;&gt;&gt;&gt;&gt;&gt;&gt;&gt;&gt;&gt;&gt;&gt;&gt;&gt;&gt;&gt;&gt;&gt;&gt;&gt;&gt;&gt;&gt;&gt;</v>
      </c>
    </row>
    <row r="912" spans="1:3" ht="48.75" customHeight="1">
      <c r="A912" s="267">
        <f t="shared" ca="1" si="43"/>
        <v>41275</v>
      </c>
      <c r="B912" s="288">
        <f ca="1">VLOOKUP(Ledgergraph!A901,Master!$C$1:$U$101,MATCH(A912,Master!$C$1:$U$1,0),FALSE)</f>
        <v>0</v>
      </c>
      <c r="C912" s="295" t="str">
        <f ca="1">IFERROR(IF(ROUND(B912/MAX(MAX(B903:B914),ABS(MIN(B903:B914)))*50,0)&gt;0,REPT("&gt;",ROUND(B912/MAX(MAX(B903:B914),ABS(MIN(B903:B914)))*50,0)),REPT("&lt;",ABS(ROUND(B912/MAX(MAX(B903:B914),ABS(MIN(B903:B914)))*50,0)))),"")</f>
        <v/>
      </c>
    </row>
    <row r="913" spans="1:3" ht="48.75" customHeight="1">
      <c r="A913" s="267">
        <f t="shared" ca="1" si="43"/>
        <v>41306</v>
      </c>
      <c r="B913" s="288">
        <f ca="1">VLOOKUP(Ledgergraph!A901,Master!$C$1:$U$101,MATCH(A913,Master!$C$1:$U$1,0),FALSE)</f>
        <v>0</v>
      </c>
      <c r="C913" s="295" t="str">
        <f ca="1">IFERROR(IF(ROUND(B913/MAX(MAX(B903:B914),ABS(MIN(B903:B914)))*50,0)&gt;0,REPT("&gt;",ROUND(B913/MAX(MAX(B903:B914),ABS(MIN(B903:B914)))*50,0)),REPT("&lt;",ABS(ROUND(B913/MAX(MAX(B903:B914),ABS(MIN(B903:B914)))*50,0)))),"")</f>
        <v/>
      </c>
    </row>
    <row r="914" spans="1:3" ht="48.75" customHeight="1">
      <c r="A914" s="267">
        <f t="shared" ca="1" si="43"/>
        <v>41334</v>
      </c>
      <c r="B914" s="288">
        <f ca="1">VLOOKUP(Ledgergraph!A901,Master!$C$1:$U$101,MATCH(A914,Master!$C$1:$U$1,0),FALSE)</f>
        <v>0</v>
      </c>
      <c r="C914" s="295" t="str">
        <f ca="1">IFERROR(IF(ROUND(B914/MAX(MAX(B903:B914),ABS(MIN(B903:B914)))*50,0)&gt;0,REPT("&gt;",ROUND(B914/MAX(MAX(B903:B914),ABS(MIN(B903:B914)))*50,0)),REPT("&lt;",ABS(ROUND(B914/MAX(MAX(B903:B914),ABS(MIN(B903:B914)))*50,0)))),"")</f>
        <v/>
      </c>
    </row>
    <row r="915" spans="1:3" ht="48.75" customHeight="1">
      <c r="C915" s="294"/>
    </row>
    <row r="916" spans="1:3" ht="48.75" customHeight="1">
      <c r="A916" s="264">
        <f>A901+1</f>
        <v>63</v>
      </c>
      <c r="B916" s="81"/>
      <c r="C916" s="294"/>
    </row>
    <row r="917" spans="1:3" ht="48.75" customHeight="1">
      <c r="A917" s="81" t="str">
        <f>VLOOKUP(Ledgergraph!A916,Master!$C$1:$U$101,3,FALSE)</f>
        <v> Meals - Business </v>
      </c>
      <c r="B917" s="81"/>
      <c r="C917" s="294"/>
    </row>
    <row r="918" spans="1:3" ht="48.75" customHeight="1">
      <c r="A918" s="267">
        <f ca="1">A903</f>
        <v>41000</v>
      </c>
      <c r="B918" s="288">
        <f ca="1">VLOOKUP(Ledgergraph!A916,Master!$C$1:$U$101,MATCH(A918,Master!$C$1:$U$1,0),FALSE)</f>
        <v>4</v>
      </c>
      <c r="C918" s="295" t="str">
        <f ca="1">IFERROR(IF(ROUND(B918/MAX(MAX(B918:B929),ABS(MIN(B918:B929)))*50,0)&gt;0,REPT("&gt;",ROUND(B918/MAX(MAX(B918:B929),ABS(MIN(B918:B929)))*50,0)),REPT("&lt;",ABS(ROUND(B918/MAX(MAX(B918:B929),ABS(MIN(B918:B929)))*50,0)))),"")</f>
        <v>&gt;&gt;&gt;&gt;&gt;&gt;&gt;&gt;&gt;&gt;&gt;&gt;</v>
      </c>
    </row>
    <row r="919" spans="1:3" ht="48.75" customHeight="1">
      <c r="A919" s="267">
        <f t="shared" ref="A919:A944" ca="1" si="44">A904</f>
        <v>41030</v>
      </c>
      <c r="B919" s="288">
        <f ca="1">VLOOKUP(Ledgergraph!A916,Master!$C$1:$U$101,MATCH(A919,Master!$C$1:$U$1,0),FALSE)</f>
        <v>17</v>
      </c>
      <c r="C919" s="295" t="str">
        <f ca="1">IFERROR(IF(ROUND(B919/MAX(MAX(B918:B929),ABS(MIN(B918:B929)))*50,0)&gt;0,REPT("&gt;",ROUND(B919/MAX(MAX(B918:B929),ABS(MIN(B918:B929)))*50,0)),REPT("&lt;",ABS(ROUND(B919/MAX(MAX(B918:B929),ABS(MIN(B918:B929)))*50,0)))),"")</f>
        <v>&gt;&gt;&gt;&gt;&gt;&gt;&gt;&gt;&gt;&gt;&gt;&gt;&gt;&gt;&gt;&gt;&gt;&gt;&gt;&gt;&gt;&gt;&gt;&gt;&gt;&gt;&gt;&gt;&gt;&gt;&gt;&gt;&gt;&gt;&gt;&gt;&gt;&gt;&gt;&gt;&gt;&gt;&gt;&gt;&gt;&gt;&gt;&gt;&gt;&gt;</v>
      </c>
    </row>
    <row r="920" spans="1:3" ht="48.75" customHeight="1">
      <c r="A920" s="267">
        <f t="shared" ca="1" si="44"/>
        <v>41061</v>
      </c>
      <c r="B920" s="288">
        <f ca="1">VLOOKUP(Ledgergraph!A916,Master!$C$1:$U$101,MATCH(A920,Master!$C$1:$U$1,0),FALSE)</f>
        <v>7</v>
      </c>
      <c r="C920" s="295" t="str">
        <f ca="1">IFERROR(IF(ROUND(B920/MAX(MAX(B918:B929),ABS(MIN(B918:B929)))*50,0)&gt;0,REPT("&gt;",ROUND(B920/MAX(MAX(B918:B929),ABS(MIN(B918:B929)))*50,0)),REPT("&lt;",ABS(ROUND(B920/MAX(MAX(B918:B929),ABS(MIN(B918:B929)))*50,0)))),"")</f>
        <v>&gt;&gt;&gt;&gt;&gt;&gt;&gt;&gt;&gt;&gt;&gt;&gt;&gt;&gt;&gt;&gt;&gt;&gt;&gt;&gt;&gt;</v>
      </c>
    </row>
    <row r="921" spans="1:3" ht="48.75" customHeight="1">
      <c r="A921" s="267">
        <f t="shared" ca="1" si="44"/>
        <v>41091</v>
      </c>
      <c r="B921" s="288">
        <f ca="1">VLOOKUP(Ledgergraph!A916,Master!$C$1:$U$101,MATCH(A921,Master!$C$1:$U$1,0),FALSE)</f>
        <v>2</v>
      </c>
      <c r="C921" s="295" t="str">
        <f ca="1">IFERROR(IF(ROUND(B921/MAX(MAX(B918:B929),ABS(MIN(B918:B929)))*50,0)&gt;0,REPT("&gt;",ROUND(B921/MAX(MAX(B918:B929),ABS(MIN(B918:B929)))*50,0)),REPT("&lt;",ABS(ROUND(B921/MAX(MAX(B918:B929),ABS(MIN(B918:B929)))*50,0)))),"")</f>
        <v>&gt;&gt;&gt;&gt;&gt;&gt;</v>
      </c>
    </row>
    <row r="922" spans="1:3" ht="48.75" customHeight="1">
      <c r="A922" s="267">
        <f t="shared" ca="1" si="44"/>
        <v>41122</v>
      </c>
      <c r="B922" s="288">
        <f ca="1">VLOOKUP(Ledgergraph!A916,Master!$C$1:$U$101,MATCH(A922,Master!$C$1:$U$1,0),FALSE)</f>
        <v>0</v>
      </c>
      <c r="C922" s="295" t="str">
        <f ca="1">IFERROR(IF(ROUND(B922/MAX(MAX(B918:B929),ABS(MIN(B918:B929)))*50,0)&gt;0,REPT("&gt;",ROUND(B922/MAX(MAX(B918:B929),ABS(MIN(B918:B929)))*50,0)),REPT("&lt;",ABS(ROUND(B922/MAX(MAX(B918:B929),ABS(MIN(B918:B929)))*50,0)))),"")</f>
        <v/>
      </c>
    </row>
    <row r="923" spans="1:3" ht="48.75" customHeight="1">
      <c r="A923" s="267">
        <f t="shared" ca="1" si="44"/>
        <v>41153</v>
      </c>
      <c r="B923" s="288">
        <f ca="1">VLOOKUP(Ledgergraph!A916,Master!$C$1:$U$101,MATCH(A923,Master!$C$1:$U$1,0),FALSE)</f>
        <v>0</v>
      </c>
      <c r="C923" s="295" t="str">
        <f ca="1">IFERROR(IF(ROUND(B923/MAX(MAX(B918:B929),ABS(MIN(B918:B929)))*50,0)&gt;0,REPT("&gt;",ROUND(B923/MAX(MAX(B918:B929),ABS(MIN(B918:B929)))*50,0)),REPT("&lt;",ABS(ROUND(B923/MAX(MAX(B918:B929),ABS(MIN(B918:B929)))*50,0)))),"")</f>
        <v/>
      </c>
    </row>
    <row r="924" spans="1:3" ht="48.75" customHeight="1">
      <c r="A924" s="267">
        <f t="shared" ca="1" si="44"/>
        <v>41183</v>
      </c>
      <c r="B924" s="288">
        <f ca="1">VLOOKUP(Ledgergraph!A916,Master!$C$1:$U$101,MATCH(A924,Master!$C$1:$U$1,0),FALSE)</f>
        <v>0</v>
      </c>
      <c r="C924" s="295" t="str">
        <f ca="1">IFERROR(IF(ROUND(B924/MAX(MAX(B918:B929),ABS(MIN(B918:B929)))*50,0)&gt;0,REPT("&gt;",ROUND(B924/MAX(MAX(B918:B929),ABS(MIN(B918:B929)))*50,0)),REPT("&lt;",ABS(ROUND(B924/MAX(MAX(B918:B929),ABS(MIN(B918:B929)))*50,0)))),"")</f>
        <v/>
      </c>
    </row>
    <row r="925" spans="1:3" ht="48.75" customHeight="1">
      <c r="A925" s="267">
        <f t="shared" ca="1" si="44"/>
        <v>41214</v>
      </c>
      <c r="B925" s="288">
        <f ca="1">VLOOKUP(Ledgergraph!A916,Master!$C$1:$U$101,MATCH(A925,Master!$C$1:$U$1,0),FALSE)</f>
        <v>16</v>
      </c>
      <c r="C925" s="295" t="str">
        <f ca="1">IFERROR(IF(ROUND(B925/MAX(MAX(B918:B929),ABS(MIN(B918:B929)))*50,0)&gt;0,REPT("&gt;",ROUND(B925/MAX(MAX(B918:B929),ABS(MIN(B918:B929)))*50,0)),REPT("&lt;",ABS(ROUND(B925/MAX(MAX(B918:B929),ABS(MIN(B918:B929)))*50,0)))),"")</f>
        <v>&gt;&gt;&gt;&gt;&gt;&gt;&gt;&gt;&gt;&gt;&gt;&gt;&gt;&gt;&gt;&gt;&gt;&gt;&gt;&gt;&gt;&gt;&gt;&gt;&gt;&gt;&gt;&gt;&gt;&gt;&gt;&gt;&gt;&gt;&gt;&gt;&gt;&gt;&gt;&gt;&gt;&gt;&gt;&gt;&gt;&gt;&gt;</v>
      </c>
    </row>
    <row r="926" spans="1:3" ht="48.75" customHeight="1">
      <c r="A926" s="267">
        <f t="shared" ca="1" si="44"/>
        <v>41244</v>
      </c>
      <c r="B926" s="288">
        <f ca="1">VLOOKUP(Ledgergraph!A916,Master!$C$1:$U$101,MATCH(A926,Master!$C$1:$U$1,0),FALSE)</f>
        <v>5</v>
      </c>
      <c r="C926" s="295" t="str">
        <f ca="1">IFERROR(IF(ROUND(B926/MAX(MAX(B918:B929),ABS(MIN(B918:B929)))*50,0)&gt;0,REPT("&gt;",ROUND(B926/MAX(MAX(B918:B929),ABS(MIN(B918:B929)))*50,0)),REPT("&lt;",ABS(ROUND(B926/MAX(MAX(B918:B929),ABS(MIN(B918:B929)))*50,0)))),"")</f>
        <v>&gt;&gt;&gt;&gt;&gt;&gt;&gt;&gt;&gt;&gt;&gt;&gt;&gt;&gt;&gt;</v>
      </c>
    </row>
    <row r="927" spans="1:3" ht="48.75" customHeight="1">
      <c r="A927" s="267">
        <f t="shared" ca="1" si="44"/>
        <v>41275</v>
      </c>
      <c r="B927" s="288">
        <f ca="1">VLOOKUP(Ledgergraph!A916,Master!$C$1:$U$101,MATCH(A927,Master!$C$1:$U$1,0),FALSE)</f>
        <v>0</v>
      </c>
      <c r="C927" s="295" t="str">
        <f ca="1">IFERROR(IF(ROUND(B927/MAX(MAX(B918:B929),ABS(MIN(B918:B929)))*50,0)&gt;0,REPT("&gt;",ROUND(B927/MAX(MAX(B918:B929),ABS(MIN(B918:B929)))*50,0)),REPT("&lt;",ABS(ROUND(B927/MAX(MAX(B918:B929),ABS(MIN(B918:B929)))*50,0)))),"")</f>
        <v/>
      </c>
    </row>
    <row r="928" spans="1:3" ht="48.75" customHeight="1">
      <c r="A928" s="267">
        <f t="shared" ca="1" si="44"/>
        <v>41306</v>
      </c>
      <c r="B928" s="288">
        <f ca="1">VLOOKUP(Ledgergraph!A916,Master!$C$1:$U$101,MATCH(A928,Master!$C$1:$U$1,0),FALSE)</f>
        <v>0</v>
      </c>
      <c r="C928" s="295" t="str">
        <f ca="1">IFERROR(IF(ROUND(B928/MAX(MAX(B918:B929),ABS(MIN(B918:B929)))*50,0)&gt;0,REPT("&gt;",ROUND(B928/MAX(MAX(B918:B929),ABS(MIN(B918:B929)))*50,0)),REPT("&lt;",ABS(ROUND(B928/MAX(MAX(B918:B929),ABS(MIN(B918:B929)))*50,0)))),"")</f>
        <v/>
      </c>
    </row>
    <row r="929" spans="1:3" ht="48.75" customHeight="1">
      <c r="A929" s="267">
        <f t="shared" ca="1" si="44"/>
        <v>41334</v>
      </c>
      <c r="B929" s="288">
        <f ca="1">VLOOKUP(Ledgergraph!A916,Master!$C$1:$U$101,MATCH(A929,Master!$C$1:$U$1,0),FALSE)</f>
        <v>0</v>
      </c>
      <c r="C929" s="295" t="str">
        <f ca="1">IFERROR(IF(ROUND(B929/MAX(MAX(B918:B929),ABS(MIN(B918:B929)))*50,0)&gt;0,REPT("&gt;",ROUND(B929/MAX(MAX(B918:B929),ABS(MIN(B918:B929)))*50,0)),REPT("&lt;",ABS(ROUND(B929/MAX(MAX(B918:B929),ABS(MIN(B918:B929)))*50,0)))),"")</f>
        <v/>
      </c>
    </row>
    <row r="930" spans="1:3" ht="48.75" customHeight="1">
      <c r="A930" s="262"/>
      <c r="B930" s="81"/>
      <c r="C930" s="294"/>
    </row>
    <row r="931" spans="1:3" ht="48.75" customHeight="1">
      <c r="A931" s="264">
        <f>A916+1</f>
        <v>64</v>
      </c>
      <c r="B931" s="81"/>
      <c r="C931" s="294"/>
    </row>
    <row r="932" spans="1:3" ht="48.75" customHeight="1">
      <c r="A932" s="81" t="str">
        <f>VLOOKUP(Ledgergraph!A931,Master!$C$1:$U$101,3,FALSE)</f>
        <v> Parking Fees </v>
      </c>
      <c r="B932" s="81"/>
      <c r="C932" s="294"/>
    </row>
    <row r="933" spans="1:3" ht="48.75" customHeight="1">
      <c r="A933" s="267">
        <f ca="1">A918</f>
        <v>41000</v>
      </c>
      <c r="B933" s="288">
        <f ca="1">VLOOKUP(Ledgergraph!A931,Master!$C$1:$U$101,MATCH(A933,Master!$C$1:$U$1,0),FALSE)</f>
        <v>28</v>
      </c>
      <c r="C933" s="295" t="str">
        <f ca="1">IFERROR(IF(ROUND(B933/MAX(MAX(B933:B944),ABS(MIN(B933:B944)))*50,0)&gt;0,REPT("&gt;",ROUND(B933/MAX(MAX(B933:B944),ABS(MIN(B933:B944)))*50,0)),REPT("&lt;",ABS(ROUND(B933/MAX(MAX(B933:B944),ABS(MIN(B933:B944)))*50,0)))),"")</f>
        <v>&gt;&gt;&gt;&gt;&gt;&gt;&gt;&gt;&gt;&gt;&gt;&gt;&gt;&gt;&gt;&gt;&gt;&gt;&gt;&gt;&gt;&gt;&gt;&gt;&gt;&gt;&gt;&gt;&gt;&gt;&gt;&gt;&gt;&gt;&gt;&gt;&gt;&gt;&gt;&gt;</v>
      </c>
    </row>
    <row r="934" spans="1:3" ht="48.75" customHeight="1">
      <c r="A934" s="267">
        <f t="shared" ca="1" si="44"/>
        <v>41030</v>
      </c>
      <c r="B934" s="288">
        <f ca="1">VLOOKUP(Ledgergraph!A931,Master!$C$1:$U$101,MATCH(A934,Master!$C$1:$U$1,0),FALSE)</f>
        <v>23</v>
      </c>
      <c r="C934" s="295" t="str">
        <f ca="1">IFERROR(IF(ROUND(B934/MAX(MAX(B933:B944),ABS(MIN(B933:B944)))*50,0)&gt;0,REPT("&gt;",ROUND(B934/MAX(MAX(B933:B944),ABS(MIN(B933:B944)))*50,0)),REPT("&lt;",ABS(ROUND(B934/MAX(MAX(B933:B944),ABS(MIN(B933:B944)))*50,0)))),"")</f>
        <v>&gt;&gt;&gt;&gt;&gt;&gt;&gt;&gt;&gt;&gt;&gt;&gt;&gt;&gt;&gt;&gt;&gt;&gt;&gt;&gt;&gt;&gt;&gt;&gt;&gt;&gt;&gt;&gt;&gt;&gt;&gt;&gt;&gt;</v>
      </c>
    </row>
    <row r="935" spans="1:3" ht="48.75" customHeight="1">
      <c r="A935" s="267">
        <f t="shared" ca="1" si="44"/>
        <v>41061</v>
      </c>
      <c r="B935" s="288">
        <f ca="1">VLOOKUP(Ledgergraph!A931,Master!$C$1:$U$101,MATCH(A935,Master!$C$1:$U$1,0),FALSE)</f>
        <v>7</v>
      </c>
      <c r="C935" s="295" t="str">
        <f ca="1">IFERROR(IF(ROUND(B935/MAX(MAX(B933:B944),ABS(MIN(B933:B944)))*50,0)&gt;0,REPT("&gt;",ROUND(B935/MAX(MAX(B933:B944),ABS(MIN(B933:B944)))*50,0)),REPT("&lt;",ABS(ROUND(B935/MAX(MAX(B933:B944),ABS(MIN(B933:B944)))*50,0)))),"")</f>
        <v>&gt;&gt;&gt;&gt;&gt;&gt;&gt;&gt;&gt;&gt;</v>
      </c>
    </row>
    <row r="936" spans="1:3" ht="48.75" customHeight="1">
      <c r="A936" s="267">
        <f t="shared" ca="1" si="44"/>
        <v>41091</v>
      </c>
      <c r="B936" s="288">
        <f ca="1">VLOOKUP(Ledgergraph!A931,Master!$C$1:$U$101,MATCH(A936,Master!$C$1:$U$1,0),FALSE)</f>
        <v>3</v>
      </c>
      <c r="C936" s="295" t="str">
        <f ca="1">IFERROR(IF(ROUND(B936/MAX(MAX(B933:B944),ABS(MIN(B933:B944)))*50,0)&gt;0,REPT("&gt;",ROUND(B936/MAX(MAX(B933:B944),ABS(MIN(B933:B944)))*50,0)),REPT("&lt;",ABS(ROUND(B936/MAX(MAX(B933:B944),ABS(MIN(B933:B944)))*50,0)))),"")</f>
        <v>&gt;&gt;&gt;&gt;</v>
      </c>
    </row>
    <row r="937" spans="1:3" ht="48.75" customHeight="1">
      <c r="A937" s="267">
        <f t="shared" ca="1" si="44"/>
        <v>41122</v>
      </c>
      <c r="B937" s="288">
        <f ca="1">VLOOKUP(Ledgergraph!A931,Master!$C$1:$U$101,MATCH(A937,Master!$C$1:$U$1,0),FALSE)</f>
        <v>23</v>
      </c>
      <c r="C937" s="295" t="str">
        <f ca="1">IFERROR(IF(ROUND(B937/MAX(MAX(B933:B944),ABS(MIN(B933:B944)))*50,0)&gt;0,REPT("&gt;",ROUND(B937/MAX(MAX(B933:B944),ABS(MIN(B933:B944)))*50,0)),REPT("&lt;",ABS(ROUND(B937/MAX(MAX(B933:B944),ABS(MIN(B933:B944)))*50,0)))),"")</f>
        <v>&gt;&gt;&gt;&gt;&gt;&gt;&gt;&gt;&gt;&gt;&gt;&gt;&gt;&gt;&gt;&gt;&gt;&gt;&gt;&gt;&gt;&gt;&gt;&gt;&gt;&gt;&gt;&gt;&gt;&gt;&gt;&gt;&gt;</v>
      </c>
    </row>
    <row r="938" spans="1:3" ht="48.75" customHeight="1">
      <c r="A938" s="267">
        <f t="shared" ca="1" si="44"/>
        <v>41153</v>
      </c>
      <c r="B938" s="288">
        <f ca="1">VLOOKUP(Ledgergraph!A931,Master!$C$1:$U$101,MATCH(A938,Master!$C$1:$U$1,0),FALSE)</f>
        <v>35</v>
      </c>
      <c r="C938" s="295" t="str">
        <f ca="1">IFERROR(IF(ROUND(B938/MAX(MAX(B933:B944),ABS(MIN(B933:B944)))*50,0)&gt;0,REPT("&gt;",ROUND(B938/MAX(MAX(B933:B944),ABS(MIN(B933:B944)))*50,0)),REPT("&lt;",ABS(ROUND(B938/MAX(MAX(B933:B944),ABS(MIN(B933:B944)))*50,0)))),"")</f>
        <v>&gt;&gt;&gt;&gt;&gt;&gt;&gt;&gt;&gt;&gt;&gt;&gt;&gt;&gt;&gt;&gt;&gt;&gt;&gt;&gt;&gt;&gt;&gt;&gt;&gt;&gt;&gt;&gt;&gt;&gt;&gt;&gt;&gt;&gt;&gt;&gt;&gt;&gt;&gt;&gt;&gt;&gt;&gt;&gt;&gt;&gt;&gt;&gt;&gt;&gt;</v>
      </c>
    </row>
    <row r="939" spans="1:3" ht="48.75" customHeight="1">
      <c r="A939" s="267">
        <f t="shared" ca="1" si="44"/>
        <v>41183</v>
      </c>
      <c r="B939" s="288">
        <f ca="1">VLOOKUP(Ledgergraph!A931,Master!$C$1:$U$101,MATCH(A939,Master!$C$1:$U$1,0),FALSE)</f>
        <v>19</v>
      </c>
      <c r="C939" s="295" t="str">
        <f ca="1">IFERROR(IF(ROUND(B939/MAX(MAX(B933:B944),ABS(MIN(B933:B944)))*50,0)&gt;0,REPT("&gt;",ROUND(B939/MAX(MAX(B933:B944),ABS(MIN(B933:B944)))*50,0)),REPT("&lt;",ABS(ROUND(B939/MAX(MAX(B933:B944),ABS(MIN(B933:B944)))*50,0)))),"")</f>
        <v>&gt;&gt;&gt;&gt;&gt;&gt;&gt;&gt;&gt;&gt;&gt;&gt;&gt;&gt;&gt;&gt;&gt;&gt;&gt;&gt;&gt;&gt;&gt;&gt;&gt;&gt;&gt;</v>
      </c>
    </row>
    <row r="940" spans="1:3" ht="48.75" customHeight="1">
      <c r="A940" s="267">
        <f t="shared" ca="1" si="44"/>
        <v>41214</v>
      </c>
      <c r="B940" s="288">
        <f ca="1">VLOOKUP(Ledgergraph!A931,Master!$C$1:$U$101,MATCH(A940,Master!$C$1:$U$1,0),FALSE)</f>
        <v>5</v>
      </c>
      <c r="C940" s="295" t="str">
        <f ca="1">IFERROR(IF(ROUND(B940/MAX(MAX(B933:B944),ABS(MIN(B933:B944)))*50,0)&gt;0,REPT("&gt;",ROUND(B940/MAX(MAX(B933:B944),ABS(MIN(B933:B944)))*50,0)),REPT("&lt;",ABS(ROUND(B940/MAX(MAX(B933:B944),ABS(MIN(B933:B944)))*50,0)))),"")</f>
        <v>&gt;&gt;&gt;&gt;&gt;&gt;&gt;</v>
      </c>
    </row>
    <row r="941" spans="1:3" ht="48.75" customHeight="1">
      <c r="A941" s="267">
        <f t="shared" ca="1" si="44"/>
        <v>41244</v>
      </c>
      <c r="B941" s="288">
        <f ca="1">VLOOKUP(Ledgergraph!A931,Master!$C$1:$U$101,MATCH(A941,Master!$C$1:$U$1,0),FALSE)</f>
        <v>30</v>
      </c>
      <c r="C941" s="295" t="str">
        <f ca="1">IFERROR(IF(ROUND(B941/MAX(MAX(B933:B944),ABS(MIN(B933:B944)))*50,0)&gt;0,REPT("&gt;",ROUND(B941/MAX(MAX(B933:B944),ABS(MIN(B933:B944)))*50,0)),REPT("&lt;",ABS(ROUND(B941/MAX(MAX(B933:B944),ABS(MIN(B933:B944)))*50,0)))),"")</f>
        <v>&gt;&gt;&gt;&gt;&gt;&gt;&gt;&gt;&gt;&gt;&gt;&gt;&gt;&gt;&gt;&gt;&gt;&gt;&gt;&gt;&gt;&gt;&gt;&gt;&gt;&gt;&gt;&gt;&gt;&gt;&gt;&gt;&gt;&gt;&gt;&gt;&gt;&gt;&gt;&gt;&gt;&gt;&gt;</v>
      </c>
    </row>
    <row r="942" spans="1:3" ht="48.75" customHeight="1">
      <c r="A942" s="267">
        <f t="shared" ca="1" si="44"/>
        <v>41275</v>
      </c>
      <c r="B942" s="288">
        <f ca="1">VLOOKUP(Ledgergraph!A931,Master!$C$1:$U$101,MATCH(A942,Master!$C$1:$U$1,0),FALSE)</f>
        <v>0</v>
      </c>
      <c r="C942" s="295" t="str">
        <f ca="1">IFERROR(IF(ROUND(B942/MAX(MAX(B933:B944),ABS(MIN(B933:B944)))*50,0)&gt;0,REPT("&gt;",ROUND(B942/MAX(MAX(B933:B944),ABS(MIN(B933:B944)))*50,0)),REPT("&lt;",ABS(ROUND(B942/MAX(MAX(B933:B944),ABS(MIN(B933:B944)))*50,0)))),"")</f>
        <v/>
      </c>
    </row>
    <row r="943" spans="1:3" ht="48.75" customHeight="1">
      <c r="A943" s="267">
        <f t="shared" ca="1" si="44"/>
        <v>41306</v>
      </c>
      <c r="B943" s="288">
        <f ca="1">VLOOKUP(Ledgergraph!A931,Master!$C$1:$U$101,MATCH(A943,Master!$C$1:$U$1,0),FALSE)</f>
        <v>0</v>
      </c>
      <c r="C943" s="295" t="str">
        <f ca="1">IFERROR(IF(ROUND(B943/MAX(MAX(B933:B944),ABS(MIN(B933:B944)))*50,0)&gt;0,REPT("&gt;",ROUND(B943/MAX(MAX(B933:B944),ABS(MIN(B933:B944)))*50,0)),REPT("&lt;",ABS(ROUND(B943/MAX(MAX(B933:B944),ABS(MIN(B933:B944)))*50,0)))),"")</f>
        <v/>
      </c>
    </row>
    <row r="944" spans="1:3" ht="48.75" customHeight="1">
      <c r="A944" s="267">
        <f t="shared" ca="1" si="44"/>
        <v>41334</v>
      </c>
      <c r="B944" s="288">
        <f ca="1">VLOOKUP(Ledgergraph!A931,Master!$C$1:$U$101,MATCH(A944,Master!$C$1:$U$1,0),FALSE)</f>
        <v>0</v>
      </c>
      <c r="C944" s="295" t="str">
        <f ca="1">IFERROR(IF(ROUND(B944/MAX(MAX(B933:B944),ABS(MIN(B933:B944)))*50,0)&gt;0,REPT("&gt;",ROUND(B944/MAX(MAX(B933:B944),ABS(MIN(B933:B944)))*50,0)),REPT("&lt;",ABS(ROUND(B944/MAX(MAX(B933:B944),ABS(MIN(B933:B944)))*50,0)))),"")</f>
        <v/>
      </c>
    </row>
    <row r="945" spans="1:3" ht="48.75" customHeight="1">
      <c r="A945" s="81"/>
      <c r="B945" s="81"/>
      <c r="C945" s="294"/>
    </row>
    <row r="946" spans="1:3" ht="48.75" customHeight="1">
      <c r="A946" s="264">
        <f>A931+1</f>
        <v>65</v>
      </c>
      <c r="B946" s="81"/>
      <c r="C946" s="294"/>
    </row>
    <row r="947" spans="1:3" ht="48.75" customHeight="1">
      <c r="A947" s="81" t="str">
        <f>VLOOKUP(Ledgergraph!A946,Master!$C$1:$U$101,3,FALSE)</f>
        <v> Travel </v>
      </c>
      <c r="B947" s="81"/>
      <c r="C947" s="294"/>
    </row>
    <row r="948" spans="1:3" ht="48.75" customHeight="1">
      <c r="A948" s="267">
        <f ca="1">A933</f>
        <v>41000</v>
      </c>
      <c r="B948" s="288">
        <f ca="1">VLOOKUP(Ledgergraph!A946,Master!$C$1:$U$101,MATCH(A948,Master!$C$1:$U$1,0),FALSE)</f>
        <v>7</v>
      </c>
      <c r="C948" s="295" t="str">
        <f ca="1">IFERROR(IF(ROUND(B948/MAX(MAX(B948:B959),ABS(MIN(B948:B959)))*50,0)&gt;0,REPT("&gt;",ROUND(B948/MAX(MAX(B948:B959),ABS(MIN(B948:B959)))*50,0)),REPT("&lt;",ABS(ROUND(B948/MAX(MAX(B948:B959),ABS(MIN(B948:B959)))*50,0)))),"")</f>
        <v>&gt;&gt;&gt;&gt;&gt;&gt;&gt;&gt;&gt;&gt;&gt;&gt;&gt;&gt;&gt;&gt;&gt;&gt;</v>
      </c>
    </row>
    <row r="949" spans="1:3" ht="48.75" customHeight="1">
      <c r="A949" s="267">
        <f t="shared" ref="A949:A959" ca="1" si="45">A934</f>
        <v>41030</v>
      </c>
      <c r="B949" s="288">
        <f ca="1">VLOOKUP(Ledgergraph!A946,Master!$C$1:$U$101,MATCH(A949,Master!$C$1:$U$1,0),FALSE)</f>
        <v>9</v>
      </c>
      <c r="C949" s="295" t="str">
        <f ca="1">IFERROR(IF(ROUND(B949/MAX(MAX(B948:B959),ABS(MIN(B948:B959)))*50,0)&gt;0,REPT("&gt;",ROUND(B949/MAX(MAX(B948:B959),ABS(MIN(B948:B959)))*50,0)),REPT("&lt;",ABS(ROUND(B949/MAX(MAX(B948:B959),ABS(MIN(B948:B959)))*50,0)))),"")</f>
        <v>&gt;&gt;&gt;&gt;&gt;&gt;&gt;&gt;&gt;&gt;&gt;&gt;&gt;&gt;&gt;&gt;&gt;&gt;&gt;&gt;&gt;&gt;&gt;&gt;</v>
      </c>
    </row>
    <row r="950" spans="1:3" ht="48.75" customHeight="1">
      <c r="A950" s="267">
        <f t="shared" ca="1" si="45"/>
        <v>41061</v>
      </c>
      <c r="B950" s="288">
        <f ca="1">VLOOKUP(Ledgergraph!A946,Master!$C$1:$U$101,MATCH(A950,Master!$C$1:$U$1,0),FALSE)</f>
        <v>0</v>
      </c>
      <c r="C950" s="295" t="str">
        <f ca="1">IFERROR(IF(ROUND(B950/MAX(MAX(B948:B959),ABS(MIN(B948:B959)))*50,0)&gt;0,REPT("&gt;",ROUND(B950/MAX(MAX(B948:B959),ABS(MIN(B948:B959)))*50,0)),REPT("&lt;",ABS(ROUND(B950/MAX(MAX(B948:B959),ABS(MIN(B948:B959)))*50,0)))),"")</f>
        <v/>
      </c>
    </row>
    <row r="951" spans="1:3" ht="48.75" customHeight="1">
      <c r="A951" s="267">
        <f t="shared" ca="1" si="45"/>
        <v>41091</v>
      </c>
      <c r="B951" s="288">
        <f ca="1">VLOOKUP(Ledgergraph!A946,Master!$C$1:$U$101,MATCH(A951,Master!$C$1:$U$1,0),FALSE)</f>
        <v>0</v>
      </c>
      <c r="C951" s="295" t="str">
        <f ca="1">IFERROR(IF(ROUND(B951/MAX(MAX(B948:B959),ABS(MIN(B948:B959)))*50,0)&gt;0,REPT("&gt;",ROUND(B951/MAX(MAX(B948:B959),ABS(MIN(B948:B959)))*50,0)),REPT("&lt;",ABS(ROUND(B951/MAX(MAX(B948:B959),ABS(MIN(B948:B959)))*50,0)))),"")</f>
        <v/>
      </c>
    </row>
    <row r="952" spans="1:3" ht="48.75" customHeight="1">
      <c r="A952" s="267">
        <f t="shared" ca="1" si="45"/>
        <v>41122</v>
      </c>
      <c r="B952" s="288">
        <f ca="1">VLOOKUP(Ledgergraph!A946,Master!$C$1:$U$101,MATCH(A952,Master!$C$1:$U$1,0),FALSE)</f>
        <v>19</v>
      </c>
      <c r="C952" s="295" t="str">
        <f ca="1">IFERROR(IF(ROUND(B952/MAX(MAX(B948:B959),ABS(MIN(B948:B959)))*50,0)&gt;0,REPT("&gt;",ROUND(B952/MAX(MAX(B948:B959),ABS(MIN(B948:B959)))*50,0)),REPT("&lt;",ABS(ROUND(B952/MAX(MAX(B948:B959),ABS(MIN(B948:B959)))*50,0)))),"")</f>
        <v>&gt;&gt;&gt;&gt;&gt;&gt;&gt;&gt;&gt;&gt;&gt;&gt;&gt;&gt;&gt;&gt;&gt;&gt;&gt;&gt;&gt;&gt;&gt;&gt;&gt;&gt;&gt;&gt;&gt;&gt;&gt;&gt;&gt;&gt;&gt;&gt;&gt;&gt;&gt;&gt;&gt;&gt;&gt;&gt;&gt;&gt;&gt;&gt;&gt;&gt;</v>
      </c>
    </row>
    <row r="953" spans="1:3" ht="48.75" customHeight="1">
      <c r="A953" s="267">
        <f t="shared" ca="1" si="45"/>
        <v>41153</v>
      </c>
      <c r="B953" s="288">
        <f ca="1">VLOOKUP(Ledgergraph!A946,Master!$C$1:$U$101,MATCH(A953,Master!$C$1:$U$1,0),FALSE)</f>
        <v>10</v>
      </c>
      <c r="C953" s="295" t="str">
        <f ca="1">IFERROR(IF(ROUND(B953/MAX(MAX(B948:B959),ABS(MIN(B948:B959)))*50,0)&gt;0,REPT("&gt;",ROUND(B953/MAX(MAX(B948:B959),ABS(MIN(B948:B959)))*50,0)),REPT("&lt;",ABS(ROUND(B953/MAX(MAX(B948:B959),ABS(MIN(B948:B959)))*50,0)))),"")</f>
        <v>&gt;&gt;&gt;&gt;&gt;&gt;&gt;&gt;&gt;&gt;&gt;&gt;&gt;&gt;&gt;&gt;&gt;&gt;&gt;&gt;&gt;&gt;&gt;&gt;&gt;&gt;</v>
      </c>
    </row>
    <row r="954" spans="1:3" ht="48.75" customHeight="1">
      <c r="A954" s="267">
        <f t="shared" ca="1" si="45"/>
        <v>41183</v>
      </c>
      <c r="B954" s="288">
        <f ca="1">VLOOKUP(Ledgergraph!A946,Master!$C$1:$U$101,MATCH(A954,Master!$C$1:$U$1,0),FALSE)</f>
        <v>5</v>
      </c>
      <c r="C954" s="295" t="str">
        <f ca="1">IFERROR(IF(ROUND(B954/MAX(MAX(B948:B959),ABS(MIN(B948:B959)))*50,0)&gt;0,REPT("&gt;",ROUND(B954/MAX(MAX(B948:B959),ABS(MIN(B948:B959)))*50,0)),REPT("&lt;",ABS(ROUND(B954/MAX(MAX(B948:B959),ABS(MIN(B948:B959)))*50,0)))),"")</f>
        <v>&gt;&gt;&gt;&gt;&gt;&gt;&gt;&gt;&gt;&gt;&gt;&gt;&gt;</v>
      </c>
    </row>
    <row r="955" spans="1:3" ht="48.75" customHeight="1">
      <c r="A955" s="267">
        <f t="shared" ca="1" si="45"/>
        <v>41214</v>
      </c>
      <c r="B955" s="288">
        <f ca="1">VLOOKUP(Ledgergraph!A946,Master!$C$1:$U$101,MATCH(A955,Master!$C$1:$U$1,0),FALSE)</f>
        <v>0</v>
      </c>
      <c r="C955" s="295" t="str">
        <f ca="1">IFERROR(IF(ROUND(B955/MAX(MAX(B948:B959),ABS(MIN(B948:B959)))*50,0)&gt;0,REPT("&gt;",ROUND(B955/MAX(MAX(B948:B959),ABS(MIN(B948:B959)))*50,0)),REPT("&lt;",ABS(ROUND(B955/MAX(MAX(B948:B959),ABS(MIN(B948:B959)))*50,0)))),"")</f>
        <v/>
      </c>
    </row>
    <row r="956" spans="1:3" ht="48.75" customHeight="1">
      <c r="A956" s="267">
        <f t="shared" ca="1" si="45"/>
        <v>41244</v>
      </c>
      <c r="B956" s="288">
        <f ca="1">VLOOKUP(Ledgergraph!A946,Master!$C$1:$U$101,MATCH(A956,Master!$C$1:$U$1,0),FALSE)</f>
        <v>15</v>
      </c>
      <c r="C956" s="295" t="str">
        <f ca="1">IFERROR(IF(ROUND(B956/MAX(MAX(B948:B959),ABS(MIN(B948:B959)))*50,0)&gt;0,REPT("&gt;",ROUND(B956/MAX(MAX(B948:B959),ABS(MIN(B948:B959)))*50,0)),REPT("&lt;",ABS(ROUND(B956/MAX(MAX(B948:B959),ABS(MIN(B948:B959)))*50,0)))),"")</f>
        <v>&gt;&gt;&gt;&gt;&gt;&gt;&gt;&gt;&gt;&gt;&gt;&gt;&gt;&gt;&gt;&gt;&gt;&gt;&gt;&gt;&gt;&gt;&gt;&gt;&gt;&gt;&gt;&gt;&gt;&gt;&gt;&gt;&gt;&gt;&gt;&gt;&gt;&gt;&gt;</v>
      </c>
    </row>
    <row r="957" spans="1:3" ht="48.75" customHeight="1">
      <c r="A957" s="267">
        <f t="shared" ca="1" si="45"/>
        <v>41275</v>
      </c>
      <c r="B957" s="288">
        <f ca="1">VLOOKUP(Ledgergraph!A946,Master!$C$1:$U$101,MATCH(A957,Master!$C$1:$U$1,0),FALSE)</f>
        <v>0</v>
      </c>
      <c r="C957" s="295" t="str">
        <f ca="1">IFERROR(IF(ROUND(B957/MAX(MAX(B948:B959),ABS(MIN(B948:B959)))*50,0)&gt;0,REPT("&gt;",ROUND(B957/MAX(MAX(B948:B959),ABS(MIN(B948:B959)))*50,0)),REPT("&lt;",ABS(ROUND(B957/MAX(MAX(B948:B959),ABS(MIN(B948:B959)))*50,0)))),"")</f>
        <v/>
      </c>
    </row>
    <row r="958" spans="1:3" ht="48.75" customHeight="1">
      <c r="A958" s="267">
        <f t="shared" ca="1" si="45"/>
        <v>41306</v>
      </c>
      <c r="B958" s="288">
        <f ca="1">VLOOKUP(Ledgergraph!A946,Master!$C$1:$U$101,MATCH(A958,Master!$C$1:$U$1,0),FALSE)</f>
        <v>0</v>
      </c>
      <c r="C958" s="295" t="str">
        <f ca="1">IFERROR(IF(ROUND(B958/MAX(MAX(B948:B959),ABS(MIN(B948:B959)))*50,0)&gt;0,REPT("&gt;",ROUND(B958/MAX(MAX(B948:B959),ABS(MIN(B948:B959)))*50,0)),REPT("&lt;",ABS(ROUND(B958/MAX(MAX(B948:B959),ABS(MIN(B948:B959)))*50,0)))),"")</f>
        <v/>
      </c>
    </row>
    <row r="959" spans="1:3" ht="48.75" customHeight="1">
      <c r="A959" s="267">
        <f t="shared" ca="1" si="45"/>
        <v>41334</v>
      </c>
      <c r="B959" s="288">
        <f ca="1">VLOOKUP(Ledgergraph!A946,Master!$C$1:$U$101,MATCH(A959,Master!$C$1:$U$1,0),FALSE)</f>
        <v>0</v>
      </c>
      <c r="C959" s="295" t="str">
        <f ca="1">IFERROR(IF(ROUND(B959/MAX(MAX(B948:B959),ABS(MIN(B948:B959)))*50,0)&gt;0,REPT("&gt;",ROUND(B959/MAX(MAX(B948:B959),ABS(MIN(B948:B959)))*50,0)),REPT("&lt;",ABS(ROUND(B959/MAX(MAX(B948:B959),ABS(MIN(B948:B959)))*50,0)))),"")</f>
        <v/>
      </c>
    </row>
    <row r="960" spans="1:3" ht="48.75" customHeight="1">
      <c r="A960" s="81"/>
      <c r="B960" s="81"/>
      <c r="C960" s="294"/>
    </row>
    <row r="961" spans="1:3" ht="48.75" customHeight="1">
      <c r="A961" s="264">
        <f>A946+1</f>
        <v>66</v>
      </c>
      <c r="B961" s="81"/>
      <c r="C961" s="294"/>
    </row>
    <row r="962" spans="1:3" ht="48.75" customHeight="1">
      <c r="A962" s="81" t="str">
        <f>VLOOKUP(Ledgergraph!A961,Master!$C$1:$U$101,3,FALSE)</f>
        <v>Inventories Product 1</v>
      </c>
      <c r="B962" s="81"/>
      <c r="C962" s="294"/>
    </row>
    <row r="963" spans="1:3" ht="48.75" customHeight="1">
      <c r="A963" s="267">
        <f ca="1">A948</f>
        <v>41000</v>
      </c>
      <c r="B963" s="288">
        <f ca="1">VLOOKUP(Ledgergraph!A961,Master!$C$1:$U$101,MATCH(A963,Master!$C$1:$U$1,0),FALSE)</f>
        <v>0</v>
      </c>
      <c r="C963" s="295" t="str">
        <f ca="1">IFERROR(IF(ROUND(B963/MAX(MAX(B963:B974),ABS(MIN(B963:B974)))*50,0)&gt;0,REPT("&gt;",ROUND(B963/MAX(MAX(B963:B974),ABS(MIN(B963:B974)))*50,0)),REPT("&lt;",ABS(ROUND(B963/MAX(MAX(B963:B974),ABS(MIN(B963:B974)))*50,0)))),"")</f>
        <v/>
      </c>
    </row>
    <row r="964" spans="1:3" ht="48.75" customHeight="1">
      <c r="A964" s="267">
        <f t="shared" ref="A964:A974" ca="1" si="46">A949</f>
        <v>41030</v>
      </c>
      <c r="B964" s="288">
        <f ca="1">VLOOKUP(Ledgergraph!A961,Master!$C$1:$U$101,MATCH(A964,Master!$C$1:$U$1,0),FALSE)</f>
        <v>0</v>
      </c>
      <c r="C964" s="295" t="str">
        <f ca="1">IFERROR(IF(ROUND(B964/MAX(MAX(B963:B974),ABS(MIN(B963:B974)))*50,0)&gt;0,REPT("&gt;",ROUND(B964/MAX(MAX(B963:B974),ABS(MIN(B963:B974)))*50,0)),REPT("&lt;",ABS(ROUND(B964/MAX(MAX(B963:B974),ABS(MIN(B963:B974)))*50,0)))),"")</f>
        <v/>
      </c>
    </row>
    <row r="965" spans="1:3" ht="48.75" customHeight="1">
      <c r="A965" s="267">
        <f t="shared" ca="1" si="46"/>
        <v>41061</v>
      </c>
      <c r="B965" s="288">
        <f ca="1">VLOOKUP(Ledgergraph!A961,Master!$C$1:$U$101,MATCH(A965,Master!$C$1:$U$1,0),FALSE)</f>
        <v>0</v>
      </c>
      <c r="C965" s="295" t="str">
        <f ca="1">IFERROR(IF(ROUND(B965/MAX(MAX(B963:B974),ABS(MIN(B963:B974)))*50,0)&gt;0,REPT("&gt;",ROUND(B965/MAX(MAX(B963:B974),ABS(MIN(B963:B974)))*50,0)),REPT("&lt;",ABS(ROUND(B965/MAX(MAX(B963:B974),ABS(MIN(B963:B974)))*50,0)))),"")</f>
        <v/>
      </c>
    </row>
    <row r="966" spans="1:3" ht="48.75" customHeight="1">
      <c r="A966" s="267">
        <f t="shared" ca="1" si="46"/>
        <v>41091</v>
      </c>
      <c r="B966" s="288">
        <f ca="1">VLOOKUP(Ledgergraph!A961,Master!$C$1:$U$101,MATCH(A966,Master!$C$1:$U$1,0),FALSE)</f>
        <v>0</v>
      </c>
      <c r="C966" s="295" t="str">
        <f ca="1">IFERROR(IF(ROUND(B966/MAX(MAX(B963:B974),ABS(MIN(B963:B974)))*50,0)&gt;0,REPT("&gt;",ROUND(B966/MAX(MAX(B963:B974),ABS(MIN(B963:B974)))*50,0)),REPT("&lt;",ABS(ROUND(B966/MAX(MAX(B963:B974),ABS(MIN(B963:B974)))*50,0)))),"")</f>
        <v/>
      </c>
    </row>
    <row r="967" spans="1:3" ht="48.75" customHeight="1">
      <c r="A967" s="267">
        <f t="shared" ca="1" si="46"/>
        <v>41122</v>
      </c>
      <c r="B967" s="288">
        <f ca="1">VLOOKUP(Ledgergraph!A961,Master!$C$1:$U$101,MATCH(A967,Master!$C$1:$U$1,0),FALSE)</f>
        <v>0</v>
      </c>
      <c r="C967" s="295" t="str">
        <f ca="1">IFERROR(IF(ROUND(B967/MAX(MAX(B963:B974),ABS(MIN(B963:B974)))*50,0)&gt;0,REPT("&gt;",ROUND(B967/MAX(MAX(B963:B974),ABS(MIN(B963:B974)))*50,0)),REPT("&lt;",ABS(ROUND(B967/MAX(MAX(B963:B974),ABS(MIN(B963:B974)))*50,0)))),"")</f>
        <v/>
      </c>
    </row>
    <row r="968" spans="1:3" ht="48.75" customHeight="1">
      <c r="A968" s="267">
        <f t="shared" ca="1" si="46"/>
        <v>41153</v>
      </c>
      <c r="B968" s="288">
        <f ca="1">VLOOKUP(Ledgergraph!A961,Master!$C$1:$U$101,MATCH(A968,Master!$C$1:$U$1,0),FALSE)</f>
        <v>0</v>
      </c>
      <c r="C968" s="295" t="str">
        <f ca="1">IFERROR(IF(ROUND(B968/MAX(MAX(B963:B974),ABS(MIN(B963:B974)))*50,0)&gt;0,REPT("&gt;",ROUND(B968/MAX(MAX(B963:B974),ABS(MIN(B963:B974)))*50,0)),REPT("&lt;",ABS(ROUND(B968/MAX(MAX(B963:B974),ABS(MIN(B963:B974)))*50,0)))),"")</f>
        <v/>
      </c>
    </row>
    <row r="969" spans="1:3" ht="48.75" customHeight="1">
      <c r="A969" s="267">
        <f t="shared" ca="1" si="46"/>
        <v>41183</v>
      </c>
      <c r="B969" s="288">
        <f ca="1">VLOOKUP(Ledgergraph!A961,Master!$C$1:$U$101,MATCH(A969,Master!$C$1:$U$1,0),FALSE)</f>
        <v>0</v>
      </c>
      <c r="C969" s="295" t="str">
        <f ca="1">IFERROR(IF(ROUND(B969/MAX(MAX(B963:B974),ABS(MIN(B963:B974)))*50,0)&gt;0,REPT("&gt;",ROUND(B969/MAX(MAX(B963:B974),ABS(MIN(B963:B974)))*50,0)),REPT("&lt;",ABS(ROUND(B969/MAX(MAX(B963:B974),ABS(MIN(B963:B974)))*50,0)))),"")</f>
        <v/>
      </c>
    </row>
    <row r="970" spans="1:3" ht="48.75" customHeight="1">
      <c r="A970" s="267">
        <f t="shared" ca="1" si="46"/>
        <v>41214</v>
      </c>
      <c r="B970" s="288">
        <f ca="1">VLOOKUP(Ledgergraph!A961,Master!$C$1:$U$101,MATCH(A970,Master!$C$1:$U$1,0),FALSE)</f>
        <v>0</v>
      </c>
      <c r="C970" s="295" t="str">
        <f ca="1">IFERROR(IF(ROUND(B970/MAX(MAX(B963:B974),ABS(MIN(B963:B974)))*50,0)&gt;0,REPT("&gt;",ROUND(B970/MAX(MAX(B963:B974),ABS(MIN(B963:B974)))*50,0)),REPT("&lt;",ABS(ROUND(B970/MAX(MAX(B963:B974),ABS(MIN(B963:B974)))*50,0)))),"")</f>
        <v/>
      </c>
    </row>
    <row r="971" spans="1:3" ht="48.75" customHeight="1">
      <c r="A971" s="267">
        <f t="shared" ca="1" si="46"/>
        <v>41244</v>
      </c>
      <c r="B971" s="288">
        <f ca="1">VLOOKUP(Ledgergraph!A961,Master!$C$1:$U$101,MATCH(A971,Master!$C$1:$U$1,0),FALSE)</f>
        <v>0</v>
      </c>
      <c r="C971" s="295" t="str">
        <f ca="1">IFERROR(IF(ROUND(B971/MAX(MAX(B963:B974),ABS(MIN(B963:B974)))*50,0)&gt;0,REPT("&gt;",ROUND(B971/MAX(MAX(B963:B974),ABS(MIN(B963:B974)))*50,0)),REPT("&lt;",ABS(ROUND(B971/MAX(MAX(B963:B974),ABS(MIN(B963:B974)))*50,0)))),"")</f>
        <v/>
      </c>
    </row>
    <row r="972" spans="1:3" ht="48.75" customHeight="1">
      <c r="A972" s="267">
        <f t="shared" ca="1" si="46"/>
        <v>41275</v>
      </c>
      <c r="B972" s="288">
        <f ca="1">VLOOKUP(Ledgergraph!A961,Master!$C$1:$U$101,MATCH(A972,Master!$C$1:$U$1,0),FALSE)</f>
        <v>0</v>
      </c>
      <c r="C972" s="295" t="str">
        <f ca="1">IFERROR(IF(ROUND(B972/MAX(MAX(B963:B974),ABS(MIN(B963:B974)))*50,0)&gt;0,REPT("&gt;",ROUND(B972/MAX(MAX(B963:B974),ABS(MIN(B963:B974)))*50,0)),REPT("&lt;",ABS(ROUND(B972/MAX(MAX(B963:B974),ABS(MIN(B963:B974)))*50,0)))),"")</f>
        <v/>
      </c>
    </row>
    <row r="973" spans="1:3" ht="48.75" customHeight="1">
      <c r="A973" s="267">
        <f t="shared" ca="1" si="46"/>
        <v>41306</v>
      </c>
      <c r="B973" s="288">
        <f ca="1">VLOOKUP(Ledgergraph!A961,Master!$C$1:$U$101,MATCH(A973,Master!$C$1:$U$1,0),FALSE)</f>
        <v>0</v>
      </c>
      <c r="C973" s="295" t="str">
        <f ca="1">IFERROR(IF(ROUND(B973/MAX(MAX(B963:B974),ABS(MIN(B963:B974)))*50,0)&gt;0,REPT("&gt;",ROUND(B973/MAX(MAX(B963:B974),ABS(MIN(B963:B974)))*50,0)),REPT("&lt;",ABS(ROUND(B973/MAX(MAX(B963:B974),ABS(MIN(B963:B974)))*50,0)))),"")</f>
        <v/>
      </c>
    </row>
    <row r="974" spans="1:3" ht="48.75" customHeight="1">
      <c r="A974" s="267">
        <f t="shared" ca="1" si="46"/>
        <v>41334</v>
      </c>
      <c r="B974" s="288">
        <f ca="1">VLOOKUP(Ledgergraph!A961,Master!$C$1:$U$101,MATCH(A974,Master!$C$1:$U$1,0),FALSE)</f>
        <v>0</v>
      </c>
      <c r="C974" s="295" t="str">
        <f ca="1">IFERROR(IF(ROUND(B974/MAX(MAX(B963:B974),ABS(MIN(B963:B974)))*50,0)&gt;0,REPT("&gt;",ROUND(B974/MAX(MAX(B963:B974),ABS(MIN(B963:B974)))*50,0)),REPT("&lt;",ABS(ROUND(B974/MAX(MAX(B963:B974),ABS(MIN(B963:B974)))*50,0)))),"")</f>
        <v/>
      </c>
    </row>
    <row r="975" spans="1:3" ht="48.75" customHeight="1">
      <c r="A975" s="262"/>
      <c r="B975" s="81"/>
      <c r="C975" s="294"/>
    </row>
    <row r="976" spans="1:3" ht="48.75" customHeight="1">
      <c r="A976" s="264">
        <f>A961+1</f>
        <v>67</v>
      </c>
      <c r="B976" s="81"/>
      <c r="C976" s="294"/>
    </row>
    <row r="977" spans="1:3" ht="48.75" customHeight="1">
      <c r="A977" s="81" t="str">
        <f>VLOOKUP(Ledgergraph!A976,Master!$C$1:$U$101,3,FALSE)</f>
        <v>Inventories Product 2</v>
      </c>
      <c r="B977" s="81"/>
      <c r="C977" s="294"/>
    </row>
    <row r="978" spans="1:3" ht="48.75" customHeight="1">
      <c r="A978" s="267">
        <f ca="1">A963</f>
        <v>41000</v>
      </c>
      <c r="B978" s="288">
        <f ca="1">VLOOKUP(Ledgergraph!A976,Master!$C$1:$U$101,MATCH(A978,Master!$C$1:$U$1,0),FALSE)</f>
        <v>0</v>
      </c>
      <c r="C978" s="295" t="str">
        <f ca="1">IFERROR(IF(ROUND(B978/MAX(MAX(B978:B989),ABS(MIN(B978:B989)))*50,0)&gt;0,REPT("&gt;",ROUND(B978/MAX(MAX(B978:B989),ABS(MIN(B978:B989)))*50,0)),REPT("&lt;",ABS(ROUND(B978/MAX(MAX(B978:B989),ABS(MIN(B978:B989)))*50,0)))),"")</f>
        <v/>
      </c>
    </row>
    <row r="979" spans="1:3" ht="48.75" customHeight="1">
      <c r="A979" s="267">
        <f t="shared" ref="A979:A1004" ca="1" si="47">A964</f>
        <v>41030</v>
      </c>
      <c r="B979" s="288">
        <f ca="1">VLOOKUP(Ledgergraph!A976,Master!$C$1:$U$101,MATCH(A979,Master!$C$1:$U$1,0),FALSE)</f>
        <v>0</v>
      </c>
      <c r="C979" s="295" t="str">
        <f ca="1">IFERROR(IF(ROUND(B979/MAX(MAX(B978:B989),ABS(MIN(B978:B989)))*50,0)&gt;0,REPT("&gt;",ROUND(B979/MAX(MAX(B978:B989),ABS(MIN(B978:B989)))*50,0)),REPT("&lt;",ABS(ROUND(B979/MAX(MAX(B978:B989),ABS(MIN(B978:B989)))*50,0)))),"")</f>
        <v/>
      </c>
    </row>
    <row r="980" spans="1:3" ht="48.75" customHeight="1">
      <c r="A980" s="267">
        <f t="shared" ca="1" si="47"/>
        <v>41061</v>
      </c>
      <c r="B980" s="288">
        <f ca="1">VLOOKUP(Ledgergraph!A976,Master!$C$1:$U$101,MATCH(A980,Master!$C$1:$U$1,0),FALSE)</f>
        <v>0</v>
      </c>
      <c r="C980" s="295" t="str">
        <f ca="1">IFERROR(IF(ROUND(B980/MAX(MAX(B978:B989),ABS(MIN(B978:B989)))*50,0)&gt;0,REPT("&gt;",ROUND(B980/MAX(MAX(B978:B989),ABS(MIN(B978:B989)))*50,0)),REPT("&lt;",ABS(ROUND(B980/MAX(MAX(B978:B989),ABS(MIN(B978:B989)))*50,0)))),"")</f>
        <v/>
      </c>
    </row>
    <row r="981" spans="1:3" ht="48.75" customHeight="1">
      <c r="A981" s="267">
        <f t="shared" ca="1" si="47"/>
        <v>41091</v>
      </c>
      <c r="B981" s="288">
        <f ca="1">VLOOKUP(Ledgergraph!A976,Master!$C$1:$U$101,MATCH(A981,Master!$C$1:$U$1,0),FALSE)</f>
        <v>0</v>
      </c>
      <c r="C981" s="295" t="str">
        <f ca="1">IFERROR(IF(ROUND(B981/MAX(MAX(B978:B989),ABS(MIN(B978:B989)))*50,0)&gt;0,REPT("&gt;",ROUND(B981/MAX(MAX(B978:B989),ABS(MIN(B978:B989)))*50,0)),REPT("&lt;",ABS(ROUND(B981/MAX(MAX(B978:B989),ABS(MIN(B978:B989)))*50,0)))),"")</f>
        <v/>
      </c>
    </row>
    <row r="982" spans="1:3" ht="48.75" customHeight="1">
      <c r="A982" s="267">
        <f t="shared" ca="1" si="47"/>
        <v>41122</v>
      </c>
      <c r="B982" s="288">
        <f ca="1">VLOOKUP(Ledgergraph!A976,Master!$C$1:$U$101,MATCH(A982,Master!$C$1:$U$1,0),FALSE)</f>
        <v>0</v>
      </c>
      <c r="C982" s="295" t="str">
        <f ca="1">IFERROR(IF(ROUND(B982/MAX(MAX(B978:B989),ABS(MIN(B978:B989)))*50,0)&gt;0,REPT("&gt;",ROUND(B982/MAX(MAX(B978:B989),ABS(MIN(B978:B989)))*50,0)),REPT("&lt;",ABS(ROUND(B982/MAX(MAX(B978:B989),ABS(MIN(B978:B989)))*50,0)))),"")</f>
        <v/>
      </c>
    </row>
    <row r="983" spans="1:3" ht="48.75" customHeight="1">
      <c r="A983" s="267">
        <f t="shared" ca="1" si="47"/>
        <v>41153</v>
      </c>
      <c r="B983" s="288">
        <f ca="1">VLOOKUP(Ledgergraph!A976,Master!$C$1:$U$101,MATCH(A983,Master!$C$1:$U$1,0),FALSE)</f>
        <v>0</v>
      </c>
      <c r="C983" s="295" t="str">
        <f ca="1">IFERROR(IF(ROUND(B983/MAX(MAX(B978:B989),ABS(MIN(B978:B989)))*50,0)&gt;0,REPT("&gt;",ROUND(B983/MAX(MAX(B978:B989),ABS(MIN(B978:B989)))*50,0)),REPT("&lt;",ABS(ROUND(B983/MAX(MAX(B978:B989),ABS(MIN(B978:B989)))*50,0)))),"")</f>
        <v/>
      </c>
    </row>
    <row r="984" spans="1:3" ht="48.75" customHeight="1">
      <c r="A984" s="267">
        <f t="shared" ca="1" si="47"/>
        <v>41183</v>
      </c>
      <c r="B984" s="288">
        <f ca="1">VLOOKUP(Ledgergraph!A976,Master!$C$1:$U$101,MATCH(A984,Master!$C$1:$U$1,0),FALSE)</f>
        <v>0</v>
      </c>
      <c r="C984" s="295" t="str">
        <f ca="1">IFERROR(IF(ROUND(B984/MAX(MAX(B978:B989),ABS(MIN(B978:B989)))*50,0)&gt;0,REPT("&gt;",ROUND(B984/MAX(MAX(B978:B989),ABS(MIN(B978:B989)))*50,0)),REPT("&lt;",ABS(ROUND(B984/MAX(MAX(B978:B989),ABS(MIN(B978:B989)))*50,0)))),"")</f>
        <v/>
      </c>
    </row>
    <row r="985" spans="1:3" ht="48.75" customHeight="1">
      <c r="A985" s="267">
        <f t="shared" ca="1" si="47"/>
        <v>41214</v>
      </c>
      <c r="B985" s="288">
        <f ca="1">VLOOKUP(Ledgergraph!A976,Master!$C$1:$U$101,MATCH(A985,Master!$C$1:$U$1,0),FALSE)</f>
        <v>0</v>
      </c>
      <c r="C985" s="295" t="str">
        <f ca="1">IFERROR(IF(ROUND(B985/MAX(MAX(B978:B989),ABS(MIN(B978:B989)))*50,0)&gt;0,REPT("&gt;",ROUND(B985/MAX(MAX(B978:B989),ABS(MIN(B978:B989)))*50,0)),REPT("&lt;",ABS(ROUND(B985/MAX(MAX(B978:B989),ABS(MIN(B978:B989)))*50,0)))),"")</f>
        <v/>
      </c>
    </row>
    <row r="986" spans="1:3" ht="48.75" customHeight="1">
      <c r="A986" s="267">
        <f t="shared" ca="1" si="47"/>
        <v>41244</v>
      </c>
      <c r="B986" s="288">
        <f ca="1">VLOOKUP(Ledgergraph!A976,Master!$C$1:$U$101,MATCH(A986,Master!$C$1:$U$1,0),FALSE)</f>
        <v>0</v>
      </c>
      <c r="C986" s="295" t="str">
        <f ca="1">IFERROR(IF(ROUND(B986/MAX(MAX(B978:B989),ABS(MIN(B978:B989)))*50,0)&gt;0,REPT("&gt;",ROUND(B986/MAX(MAX(B978:B989),ABS(MIN(B978:B989)))*50,0)),REPT("&lt;",ABS(ROUND(B986/MAX(MAX(B978:B989),ABS(MIN(B978:B989)))*50,0)))),"")</f>
        <v/>
      </c>
    </row>
    <row r="987" spans="1:3" ht="48.75" customHeight="1">
      <c r="A987" s="267">
        <f t="shared" ca="1" si="47"/>
        <v>41275</v>
      </c>
      <c r="B987" s="288">
        <f ca="1">VLOOKUP(Ledgergraph!A976,Master!$C$1:$U$101,MATCH(A987,Master!$C$1:$U$1,0),FALSE)</f>
        <v>0</v>
      </c>
      <c r="C987" s="295" t="str">
        <f ca="1">IFERROR(IF(ROUND(B987/MAX(MAX(B978:B989),ABS(MIN(B978:B989)))*50,0)&gt;0,REPT("&gt;",ROUND(B987/MAX(MAX(B978:B989),ABS(MIN(B978:B989)))*50,0)),REPT("&lt;",ABS(ROUND(B987/MAX(MAX(B978:B989),ABS(MIN(B978:B989)))*50,0)))),"")</f>
        <v/>
      </c>
    </row>
    <row r="988" spans="1:3" ht="48.75" customHeight="1">
      <c r="A988" s="267">
        <f t="shared" ca="1" si="47"/>
        <v>41306</v>
      </c>
      <c r="B988" s="288">
        <f ca="1">VLOOKUP(Ledgergraph!A976,Master!$C$1:$U$101,MATCH(A988,Master!$C$1:$U$1,0),FALSE)</f>
        <v>0</v>
      </c>
      <c r="C988" s="295" t="str">
        <f ca="1">IFERROR(IF(ROUND(B988/MAX(MAX(B978:B989),ABS(MIN(B978:B989)))*50,0)&gt;0,REPT("&gt;",ROUND(B988/MAX(MAX(B978:B989),ABS(MIN(B978:B989)))*50,0)),REPT("&lt;",ABS(ROUND(B988/MAX(MAX(B978:B989),ABS(MIN(B978:B989)))*50,0)))),"")</f>
        <v/>
      </c>
    </row>
    <row r="989" spans="1:3" ht="48.75" customHeight="1">
      <c r="A989" s="267">
        <f t="shared" ca="1" si="47"/>
        <v>41334</v>
      </c>
      <c r="B989" s="288">
        <f ca="1">VLOOKUP(Ledgergraph!A976,Master!$C$1:$U$101,MATCH(A989,Master!$C$1:$U$1,0),FALSE)</f>
        <v>0</v>
      </c>
      <c r="C989" s="295" t="str">
        <f ca="1">IFERROR(IF(ROUND(B989/MAX(MAX(B978:B989),ABS(MIN(B978:B989)))*50,0)&gt;0,REPT("&gt;",ROUND(B989/MAX(MAX(B978:B989),ABS(MIN(B978:B989)))*50,0)),REPT("&lt;",ABS(ROUND(B989/MAX(MAX(B978:B989),ABS(MIN(B978:B989)))*50,0)))),"")</f>
        <v/>
      </c>
    </row>
    <row r="990" spans="1:3" ht="48.75" customHeight="1">
      <c r="A990" s="262"/>
      <c r="B990" s="81"/>
      <c r="C990" s="294"/>
    </row>
    <row r="991" spans="1:3" ht="48.75" customHeight="1">
      <c r="A991" s="264">
        <f>A976+1</f>
        <v>68</v>
      </c>
      <c r="B991" s="81"/>
      <c r="C991" s="294"/>
    </row>
    <row r="992" spans="1:3" ht="48.75" customHeight="1">
      <c r="A992" s="81" t="str">
        <f>VLOOKUP(Ledgergraph!A991,Master!$C$1:$U$101,3,FALSE)</f>
        <v>Inventories Product 3</v>
      </c>
      <c r="B992" s="81"/>
      <c r="C992" s="294"/>
    </row>
    <row r="993" spans="1:3" ht="48.75" customHeight="1">
      <c r="A993" s="267">
        <f ca="1">A978</f>
        <v>41000</v>
      </c>
      <c r="B993" s="288">
        <f ca="1">VLOOKUP(Ledgergraph!A991,Master!$C$1:$U$101,MATCH(A993,Master!$C$1:$U$1,0),FALSE)</f>
        <v>0</v>
      </c>
      <c r="C993" s="295" t="str">
        <f ca="1">IFERROR(IF(ROUND(B993/MAX(MAX(B993:B1004),ABS(MIN(B993:B1004)))*50,0)&gt;0,REPT("&gt;",ROUND(B993/MAX(MAX(B993:B1004),ABS(MIN(B993:B1004)))*50,0)),REPT("&lt;",ABS(ROUND(B993/MAX(MAX(B993:B1004),ABS(MIN(B993:B1004)))*50,0)))),"")</f>
        <v/>
      </c>
    </row>
    <row r="994" spans="1:3" ht="48.75" customHeight="1">
      <c r="A994" s="267">
        <f t="shared" ca="1" si="47"/>
        <v>41030</v>
      </c>
      <c r="B994" s="288">
        <f ca="1">VLOOKUP(Ledgergraph!A991,Master!$C$1:$U$101,MATCH(A994,Master!$C$1:$U$1,0),FALSE)</f>
        <v>0</v>
      </c>
      <c r="C994" s="295" t="str">
        <f ca="1">IFERROR(IF(ROUND(B994/MAX(MAX(B993:B1004),ABS(MIN(B993:B1004)))*50,0)&gt;0,REPT("&gt;",ROUND(B994/MAX(MAX(B993:B1004),ABS(MIN(B993:B1004)))*50,0)),REPT("&lt;",ABS(ROUND(B994/MAX(MAX(B993:B1004),ABS(MIN(B993:B1004)))*50,0)))),"")</f>
        <v/>
      </c>
    </row>
    <row r="995" spans="1:3" ht="48.75" customHeight="1">
      <c r="A995" s="267">
        <f t="shared" ca="1" si="47"/>
        <v>41061</v>
      </c>
      <c r="B995" s="288">
        <f ca="1">VLOOKUP(Ledgergraph!A991,Master!$C$1:$U$101,MATCH(A995,Master!$C$1:$U$1,0),FALSE)</f>
        <v>0</v>
      </c>
      <c r="C995" s="295" t="str">
        <f ca="1">IFERROR(IF(ROUND(B995/MAX(MAX(B993:B1004),ABS(MIN(B993:B1004)))*50,0)&gt;0,REPT("&gt;",ROUND(B995/MAX(MAX(B993:B1004),ABS(MIN(B993:B1004)))*50,0)),REPT("&lt;",ABS(ROUND(B995/MAX(MAX(B993:B1004),ABS(MIN(B993:B1004)))*50,0)))),"")</f>
        <v/>
      </c>
    </row>
    <row r="996" spans="1:3" ht="48.75" customHeight="1">
      <c r="A996" s="267">
        <f t="shared" ca="1" si="47"/>
        <v>41091</v>
      </c>
      <c r="B996" s="288">
        <f ca="1">VLOOKUP(Ledgergraph!A991,Master!$C$1:$U$101,MATCH(A996,Master!$C$1:$U$1,0),FALSE)</f>
        <v>0</v>
      </c>
      <c r="C996" s="295" t="str">
        <f ca="1">IFERROR(IF(ROUND(B996/MAX(MAX(B993:B1004),ABS(MIN(B993:B1004)))*50,0)&gt;0,REPT("&gt;",ROUND(B996/MAX(MAX(B993:B1004),ABS(MIN(B993:B1004)))*50,0)),REPT("&lt;",ABS(ROUND(B996/MAX(MAX(B993:B1004),ABS(MIN(B993:B1004)))*50,0)))),"")</f>
        <v/>
      </c>
    </row>
    <row r="997" spans="1:3" ht="48.75" customHeight="1">
      <c r="A997" s="267">
        <f t="shared" ca="1" si="47"/>
        <v>41122</v>
      </c>
      <c r="B997" s="288">
        <f ca="1">VLOOKUP(Ledgergraph!A991,Master!$C$1:$U$101,MATCH(A997,Master!$C$1:$U$1,0),FALSE)</f>
        <v>0</v>
      </c>
      <c r="C997" s="295" t="str">
        <f ca="1">IFERROR(IF(ROUND(B997/MAX(MAX(B993:B1004),ABS(MIN(B993:B1004)))*50,0)&gt;0,REPT("&gt;",ROUND(B997/MAX(MAX(B993:B1004),ABS(MIN(B993:B1004)))*50,0)),REPT("&lt;",ABS(ROUND(B997/MAX(MAX(B993:B1004),ABS(MIN(B993:B1004)))*50,0)))),"")</f>
        <v/>
      </c>
    </row>
    <row r="998" spans="1:3" ht="48.75" customHeight="1">
      <c r="A998" s="267">
        <f t="shared" ca="1" si="47"/>
        <v>41153</v>
      </c>
      <c r="B998" s="288">
        <f ca="1">VLOOKUP(Ledgergraph!A991,Master!$C$1:$U$101,MATCH(A998,Master!$C$1:$U$1,0),FALSE)</f>
        <v>0</v>
      </c>
      <c r="C998" s="295" t="str">
        <f ca="1">IFERROR(IF(ROUND(B998/MAX(MAX(B993:B1004),ABS(MIN(B993:B1004)))*50,0)&gt;0,REPT("&gt;",ROUND(B998/MAX(MAX(B993:B1004),ABS(MIN(B993:B1004)))*50,0)),REPT("&lt;",ABS(ROUND(B998/MAX(MAX(B993:B1004),ABS(MIN(B993:B1004)))*50,0)))),"")</f>
        <v/>
      </c>
    </row>
    <row r="999" spans="1:3" ht="48.75" customHeight="1">
      <c r="A999" s="267">
        <f t="shared" ca="1" si="47"/>
        <v>41183</v>
      </c>
      <c r="B999" s="288">
        <f ca="1">VLOOKUP(Ledgergraph!A991,Master!$C$1:$U$101,MATCH(A999,Master!$C$1:$U$1,0),FALSE)</f>
        <v>0</v>
      </c>
      <c r="C999" s="295" t="str">
        <f ca="1">IFERROR(IF(ROUND(B999/MAX(MAX(B993:B1004),ABS(MIN(B993:B1004)))*50,0)&gt;0,REPT("&gt;",ROUND(B999/MAX(MAX(B993:B1004),ABS(MIN(B993:B1004)))*50,0)),REPT("&lt;",ABS(ROUND(B999/MAX(MAX(B993:B1004),ABS(MIN(B993:B1004)))*50,0)))),"")</f>
        <v/>
      </c>
    </row>
    <row r="1000" spans="1:3" ht="48.75" customHeight="1">
      <c r="A1000" s="267">
        <f t="shared" ca="1" si="47"/>
        <v>41214</v>
      </c>
      <c r="B1000" s="288">
        <f ca="1">VLOOKUP(Ledgergraph!A991,Master!$C$1:$U$101,MATCH(A1000,Master!$C$1:$U$1,0),FALSE)</f>
        <v>0</v>
      </c>
      <c r="C1000" s="295" t="str">
        <f ca="1">IFERROR(IF(ROUND(B1000/MAX(MAX(B993:B1004),ABS(MIN(B993:B1004)))*50,0)&gt;0,REPT("&gt;",ROUND(B1000/MAX(MAX(B993:B1004),ABS(MIN(B993:B1004)))*50,0)),REPT("&lt;",ABS(ROUND(B1000/MAX(MAX(B993:B1004),ABS(MIN(B993:B1004)))*50,0)))),"")</f>
        <v/>
      </c>
    </row>
    <row r="1001" spans="1:3" ht="48.75" customHeight="1">
      <c r="A1001" s="267">
        <f t="shared" ca="1" si="47"/>
        <v>41244</v>
      </c>
      <c r="B1001" s="288">
        <f ca="1">VLOOKUP(Ledgergraph!A991,Master!$C$1:$U$101,MATCH(A1001,Master!$C$1:$U$1,0),FALSE)</f>
        <v>0</v>
      </c>
      <c r="C1001" s="295" t="str">
        <f ca="1">IFERROR(IF(ROUND(B1001/MAX(MAX(B993:B1004),ABS(MIN(B993:B1004)))*50,0)&gt;0,REPT("&gt;",ROUND(B1001/MAX(MAX(B993:B1004),ABS(MIN(B993:B1004)))*50,0)),REPT("&lt;",ABS(ROUND(B1001/MAX(MAX(B993:B1004),ABS(MIN(B993:B1004)))*50,0)))),"")</f>
        <v/>
      </c>
    </row>
    <row r="1002" spans="1:3" ht="48.75" customHeight="1">
      <c r="A1002" s="267">
        <f t="shared" ca="1" si="47"/>
        <v>41275</v>
      </c>
      <c r="B1002" s="288">
        <f ca="1">VLOOKUP(Ledgergraph!A991,Master!$C$1:$U$101,MATCH(A1002,Master!$C$1:$U$1,0),FALSE)</f>
        <v>0</v>
      </c>
      <c r="C1002" s="295" t="str">
        <f ca="1">IFERROR(IF(ROUND(B1002/MAX(MAX(B993:B1004),ABS(MIN(B993:B1004)))*50,0)&gt;0,REPT("&gt;",ROUND(B1002/MAX(MAX(B993:B1004),ABS(MIN(B993:B1004)))*50,0)),REPT("&lt;",ABS(ROUND(B1002/MAX(MAX(B993:B1004),ABS(MIN(B993:B1004)))*50,0)))),"")</f>
        <v/>
      </c>
    </row>
    <row r="1003" spans="1:3" ht="48.75" customHeight="1">
      <c r="A1003" s="267">
        <f t="shared" ca="1" si="47"/>
        <v>41306</v>
      </c>
      <c r="B1003" s="288">
        <f ca="1">VLOOKUP(Ledgergraph!A991,Master!$C$1:$U$101,MATCH(A1003,Master!$C$1:$U$1,0),FALSE)</f>
        <v>0</v>
      </c>
      <c r="C1003" s="295" t="str">
        <f ca="1">IFERROR(IF(ROUND(B1003/MAX(MAX(B993:B1004),ABS(MIN(B993:B1004)))*50,0)&gt;0,REPT("&gt;",ROUND(B1003/MAX(MAX(B993:B1004),ABS(MIN(B993:B1004)))*50,0)),REPT("&lt;",ABS(ROUND(B1003/MAX(MAX(B993:B1004),ABS(MIN(B993:B1004)))*50,0)))),"")</f>
        <v/>
      </c>
    </row>
    <row r="1004" spans="1:3" ht="48.75" customHeight="1">
      <c r="A1004" s="267">
        <f t="shared" ca="1" si="47"/>
        <v>41334</v>
      </c>
      <c r="B1004" s="288">
        <f ca="1">VLOOKUP(Ledgergraph!A991,Master!$C$1:$U$101,MATCH(A1004,Master!$C$1:$U$1,0),FALSE)</f>
        <v>0</v>
      </c>
      <c r="C1004" s="295" t="str">
        <f ca="1">IFERROR(IF(ROUND(B1004/MAX(MAX(B993:B1004),ABS(MIN(B993:B1004)))*50,0)&gt;0,REPT("&gt;",ROUND(B1004/MAX(MAX(B993:B1004),ABS(MIN(B993:B1004)))*50,0)),REPT("&lt;",ABS(ROUND(B1004/MAX(MAX(B993:B1004),ABS(MIN(B993:B1004)))*50,0)))),"")</f>
        <v/>
      </c>
    </row>
    <row r="1005" spans="1:3" ht="48.75" customHeight="1">
      <c r="A1005" s="81"/>
      <c r="B1005" s="81"/>
      <c r="C1005" s="294"/>
    </row>
    <row r="1006" spans="1:3" ht="48.75" customHeight="1">
      <c r="A1006" s="264">
        <f>A991+1</f>
        <v>69</v>
      </c>
      <c r="B1006" s="81"/>
      <c r="C1006" s="294"/>
    </row>
    <row r="1007" spans="1:3" ht="48.75" customHeight="1">
      <c r="A1007" s="81" t="str">
        <f>VLOOKUP(Ledgergraph!A1006,Master!$C$1:$U$101,3,FALSE)</f>
        <v>Inventories Product 4</v>
      </c>
      <c r="B1007" s="81"/>
      <c r="C1007" s="294"/>
    </row>
    <row r="1008" spans="1:3" ht="48.75" customHeight="1">
      <c r="A1008" s="267">
        <f ca="1">A993</f>
        <v>41000</v>
      </c>
      <c r="B1008" s="288">
        <f ca="1">VLOOKUP(Ledgergraph!A1006,Master!$C$1:$U$101,MATCH(A1008,Master!$C$1:$U$1,0),FALSE)</f>
        <v>0</v>
      </c>
      <c r="C1008" s="295" t="str">
        <f ca="1">IFERROR(IF(ROUND(B1008/MAX(MAX(B1008:B1019),ABS(MIN(B1008:B1019)))*50,0)&gt;0,REPT("&gt;",ROUND(B1008/MAX(MAX(B1008:B1019),ABS(MIN(B1008:B1019)))*50,0)),REPT("&lt;",ABS(ROUND(B1008/MAX(MAX(B1008:B1019),ABS(MIN(B1008:B1019)))*50,0)))),"")</f>
        <v/>
      </c>
    </row>
    <row r="1009" spans="1:3" ht="48.75" customHeight="1">
      <c r="A1009" s="267">
        <f t="shared" ref="A1009:A1019" ca="1" si="48">A994</f>
        <v>41030</v>
      </c>
      <c r="B1009" s="288">
        <f ca="1">VLOOKUP(Ledgergraph!A1006,Master!$C$1:$U$101,MATCH(A1009,Master!$C$1:$U$1,0),FALSE)</f>
        <v>0</v>
      </c>
      <c r="C1009" s="295" t="str">
        <f ca="1">IFERROR(IF(ROUND(B1009/MAX(MAX(B1008:B1019),ABS(MIN(B1008:B1019)))*50,0)&gt;0,REPT("&gt;",ROUND(B1009/MAX(MAX(B1008:B1019),ABS(MIN(B1008:B1019)))*50,0)),REPT("&lt;",ABS(ROUND(B1009/MAX(MAX(B1008:B1019),ABS(MIN(B1008:B1019)))*50,0)))),"")</f>
        <v/>
      </c>
    </row>
    <row r="1010" spans="1:3" ht="48.75" customHeight="1">
      <c r="A1010" s="267">
        <f t="shared" ca="1" si="48"/>
        <v>41061</v>
      </c>
      <c r="B1010" s="288">
        <f ca="1">VLOOKUP(Ledgergraph!A1006,Master!$C$1:$U$101,MATCH(A1010,Master!$C$1:$U$1,0),FALSE)</f>
        <v>0</v>
      </c>
      <c r="C1010" s="295" t="str">
        <f ca="1">IFERROR(IF(ROUND(B1010/MAX(MAX(B1008:B1019),ABS(MIN(B1008:B1019)))*50,0)&gt;0,REPT("&gt;",ROUND(B1010/MAX(MAX(B1008:B1019),ABS(MIN(B1008:B1019)))*50,0)),REPT("&lt;",ABS(ROUND(B1010/MAX(MAX(B1008:B1019),ABS(MIN(B1008:B1019)))*50,0)))),"")</f>
        <v/>
      </c>
    </row>
    <row r="1011" spans="1:3" ht="48.75" customHeight="1">
      <c r="A1011" s="267">
        <f t="shared" ca="1" si="48"/>
        <v>41091</v>
      </c>
      <c r="B1011" s="288">
        <f ca="1">VLOOKUP(Ledgergraph!A1006,Master!$C$1:$U$101,MATCH(A1011,Master!$C$1:$U$1,0),FALSE)</f>
        <v>0</v>
      </c>
      <c r="C1011" s="295" t="str">
        <f ca="1">IFERROR(IF(ROUND(B1011/MAX(MAX(B1008:B1019),ABS(MIN(B1008:B1019)))*50,0)&gt;0,REPT("&gt;",ROUND(B1011/MAX(MAX(B1008:B1019),ABS(MIN(B1008:B1019)))*50,0)),REPT("&lt;",ABS(ROUND(B1011/MAX(MAX(B1008:B1019),ABS(MIN(B1008:B1019)))*50,0)))),"")</f>
        <v/>
      </c>
    </row>
    <row r="1012" spans="1:3" ht="48.75" customHeight="1">
      <c r="A1012" s="267">
        <f t="shared" ca="1" si="48"/>
        <v>41122</v>
      </c>
      <c r="B1012" s="288">
        <f ca="1">VLOOKUP(Ledgergraph!A1006,Master!$C$1:$U$101,MATCH(A1012,Master!$C$1:$U$1,0),FALSE)</f>
        <v>0</v>
      </c>
      <c r="C1012" s="295" t="str">
        <f ca="1">IFERROR(IF(ROUND(B1012/MAX(MAX(B1008:B1019),ABS(MIN(B1008:B1019)))*50,0)&gt;0,REPT("&gt;",ROUND(B1012/MAX(MAX(B1008:B1019),ABS(MIN(B1008:B1019)))*50,0)),REPT("&lt;",ABS(ROUND(B1012/MAX(MAX(B1008:B1019),ABS(MIN(B1008:B1019)))*50,0)))),"")</f>
        <v/>
      </c>
    </row>
    <row r="1013" spans="1:3" ht="48.75" customHeight="1">
      <c r="A1013" s="267">
        <f t="shared" ca="1" si="48"/>
        <v>41153</v>
      </c>
      <c r="B1013" s="288">
        <f ca="1">VLOOKUP(Ledgergraph!A1006,Master!$C$1:$U$101,MATCH(A1013,Master!$C$1:$U$1,0),FALSE)</f>
        <v>0</v>
      </c>
      <c r="C1013" s="295" t="str">
        <f ca="1">IFERROR(IF(ROUND(B1013/MAX(MAX(B1008:B1019),ABS(MIN(B1008:B1019)))*50,0)&gt;0,REPT("&gt;",ROUND(B1013/MAX(MAX(B1008:B1019),ABS(MIN(B1008:B1019)))*50,0)),REPT("&lt;",ABS(ROUND(B1013/MAX(MAX(B1008:B1019),ABS(MIN(B1008:B1019)))*50,0)))),"")</f>
        <v/>
      </c>
    </row>
    <row r="1014" spans="1:3" ht="48.75" customHeight="1">
      <c r="A1014" s="267">
        <f t="shared" ca="1" si="48"/>
        <v>41183</v>
      </c>
      <c r="B1014" s="288">
        <f ca="1">VLOOKUP(Ledgergraph!A1006,Master!$C$1:$U$101,MATCH(A1014,Master!$C$1:$U$1,0),FALSE)</f>
        <v>0</v>
      </c>
      <c r="C1014" s="295" t="str">
        <f ca="1">IFERROR(IF(ROUND(B1014/MAX(MAX(B1008:B1019),ABS(MIN(B1008:B1019)))*50,0)&gt;0,REPT("&gt;",ROUND(B1014/MAX(MAX(B1008:B1019),ABS(MIN(B1008:B1019)))*50,0)),REPT("&lt;",ABS(ROUND(B1014/MAX(MAX(B1008:B1019),ABS(MIN(B1008:B1019)))*50,0)))),"")</f>
        <v/>
      </c>
    </row>
    <row r="1015" spans="1:3" ht="48.75" customHeight="1">
      <c r="A1015" s="267">
        <f t="shared" ca="1" si="48"/>
        <v>41214</v>
      </c>
      <c r="B1015" s="288">
        <f ca="1">VLOOKUP(Ledgergraph!A1006,Master!$C$1:$U$101,MATCH(A1015,Master!$C$1:$U$1,0),FALSE)</f>
        <v>0</v>
      </c>
      <c r="C1015" s="295" t="str">
        <f ca="1">IFERROR(IF(ROUND(B1015/MAX(MAX(B1008:B1019),ABS(MIN(B1008:B1019)))*50,0)&gt;0,REPT("&gt;",ROUND(B1015/MAX(MAX(B1008:B1019),ABS(MIN(B1008:B1019)))*50,0)),REPT("&lt;",ABS(ROUND(B1015/MAX(MAX(B1008:B1019),ABS(MIN(B1008:B1019)))*50,0)))),"")</f>
        <v/>
      </c>
    </row>
    <row r="1016" spans="1:3" ht="48.75" customHeight="1">
      <c r="A1016" s="267">
        <f t="shared" ca="1" si="48"/>
        <v>41244</v>
      </c>
      <c r="B1016" s="288">
        <f ca="1">VLOOKUP(Ledgergraph!A1006,Master!$C$1:$U$101,MATCH(A1016,Master!$C$1:$U$1,0),FALSE)</f>
        <v>0</v>
      </c>
      <c r="C1016" s="295" t="str">
        <f ca="1">IFERROR(IF(ROUND(B1016/MAX(MAX(B1008:B1019),ABS(MIN(B1008:B1019)))*50,0)&gt;0,REPT("&gt;",ROUND(B1016/MAX(MAX(B1008:B1019),ABS(MIN(B1008:B1019)))*50,0)),REPT("&lt;",ABS(ROUND(B1016/MAX(MAX(B1008:B1019),ABS(MIN(B1008:B1019)))*50,0)))),"")</f>
        <v/>
      </c>
    </row>
    <row r="1017" spans="1:3" ht="48.75" customHeight="1">
      <c r="A1017" s="267">
        <f t="shared" ca="1" si="48"/>
        <v>41275</v>
      </c>
      <c r="B1017" s="288">
        <f ca="1">VLOOKUP(Ledgergraph!A1006,Master!$C$1:$U$101,MATCH(A1017,Master!$C$1:$U$1,0),FALSE)</f>
        <v>0</v>
      </c>
      <c r="C1017" s="295" t="str">
        <f ca="1">IFERROR(IF(ROUND(B1017/MAX(MAX(B1008:B1019),ABS(MIN(B1008:B1019)))*50,0)&gt;0,REPT("&gt;",ROUND(B1017/MAX(MAX(B1008:B1019),ABS(MIN(B1008:B1019)))*50,0)),REPT("&lt;",ABS(ROUND(B1017/MAX(MAX(B1008:B1019),ABS(MIN(B1008:B1019)))*50,0)))),"")</f>
        <v/>
      </c>
    </row>
    <row r="1018" spans="1:3" ht="48.75" customHeight="1">
      <c r="A1018" s="267">
        <f t="shared" ca="1" si="48"/>
        <v>41306</v>
      </c>
      <c r="B1018" s="288">
        <f ca="1">VLOOKUP(Ledgergraph!A1006,Master!$C$1:$U$101,MATCH(A1018,Master!$C$1:$U$1,0),FALSE)</f>
        <v>0</v>
      </c>
      <c r="C1018" s="295" t="str">
        <f ca="1">IFERROR(IF(ROUND(B1018/MAX(MAX(B1008:B1019),ABS(MIN(B1008:B1019)))*50,0)&gt;0,REPT("&gt;",ROUND(B1018/MAX(MAX(B1008:B1019),ABS(MIN(B1008:B1019)))*50,0)),REPT("&lt;",ABS(ROUND(B1018/MAX(MAX(B1008:B1019),ABS(MIN(B1008:B1019)))*50,0)))),"")</f>
        <v/>
      </c>
    </row>
    <row r="1019" spans="1:3" ht="48.75" customHeight="1">
      <c r="A1019" s="267">
        <f t="shared" ca="1" si="48"/>
        <v>41334</v>
      </c>
      <c r="B1019" s="288">
        <f ca="1">VLOOKUP(Ledgergraph!A1006,Master!$C$1:$U$101,MATCH(A1019,Master!$C$1:$U$1,0),FALSE)</f>
        <v>0</v>
      </c>
      <c r="C1019" s="295" t="str">
        <f ca="1">IFERROR(IF(ROUND(B1019/MAX(MAX(B1008:B1019),ABS(MIN(B1008:B1019)))*50,0)&gt;0,REPT("&gt;",ROUND(B1019/MAX(MAX(B1008:B1019),ABS(MIN(B1008:B1019)))*50,0)),REPT("&lt;",ABS(ROUND(B1019/MAX(MAX(B1008:B1019),ABS(MIN(B1008:B1019)))*50,0)))),"")</f>
        <v/>
      </c>
    </row>
    <row r="1020" spans="1:3" ht="48.75" customHeight="1">
      <c r="A1020" s="81"/>
      <c r="B1020" s="81"/>
      <c r="C1020" s="294"/>
    </row>
    <row r="1021" spans="1:3" ht="48.75" customHeight="1">
      <c r="A1021" s="264">
        <f>A1006+1</f>
        <v>70</v>
      </c>
      <c r="B1021" s="81"/>
      <c r="C1021" s="294"/>
    </row>
    <row r="1022" spans="1:3" ht="48.75" customHeight="1">
      <c r="A1022" s="81" t="str">
        <f>VLOOKUP(Ledgergraph!A1021,Master!$C$1:$U$101,3,FALSE)</f>
        <v> Material </v>
      </c>
      <c r="B1022" s="81"/>
      <c r="C1022" s="294"/>
    </row>
    <row r="1023" spans="1:3" ht="48.75" customHeight="1">
      <c r="A1023" s="267">
        <f ca="1">A1008</f>
        <v>41000</v>
      </c>
      <c r="B1023" s="288">
        <f ca="1">VLOOKUP(Ledgergraph!A1021,Master!$C$1:$U$101,MATCH(A1023,Master!$C$1:$U$1,0),FALSE)</f>
        <v>0</v>
      </c>
      <c r="C1023" s="295" t="str">
        <f ca="1">IFERROR(IF(ROUND(B1023/MAX(MAX(B1023:B1034),ABS(MIN(B1023:B1034)))*50,0)&gt;0,REPT("&gt;",ROUND(B1023/MAX(MAX(B1023:B1034),ABS(MIN(B1023:B1034)))*50,0)),REPT("&lt;",ABS(ROUND(B1023/MAX(MAX(B1023:B1034),ABS(MIN(B1023:B1034)))*50,0)))),"")</f>
        <v/>
      </c>
    </row>
    <row r="1024" spans="1:3" ht="48.75" customHeight="1">
      <c r="A1024" s="267">
        <f t="shared" ref="A1024:A1049" ca="1" si="49">A1009</f>
        <v>41030</v>
      </c>
      <c r="B1024" s="288">
        <f ca="1">VLOOKUP(Ledgergraph!A1021,Master!$C$1:$U$101,MATCH(A1024,Master!$C$1:$U$1,0),FALSE)</f>
        <v>0</v>
      </c>
      <c r="C1024" s="295" t="str">
        <f ca="1">IFERROR(IF(ROUND(B1024/MAX(MAX(B1023:B1034),ABS(MIN(B1023:B1034)))*50,0)&gt;0,REPT("&gt;",ROUND(B1024/MAX(MAX(B1023:B1034),ABS(MIN(B1023:B1034)))*50,0)),REPT("&lt;",ABS(ROUND(B1024/MAX(MAX(B1023:B1034),ABS(MIN(B1023:B1034)))*50,0)))),"")</f>
        <v/>
      </c>
    </row>
    <row r="1025" spans="1:3" ht="48.75" customHeight="1">
      <c r="A1025" s="267">
        <f t="shared" ca="1" si="49"/>
        <v>41061</v>
      </c>
      <c r="B1025" s="288">
        <f ca="1">VLOOKUP(Ledgergraph!A1021,Master!$C$1:$U$101,MATCH(A1025,Master!$C$1:$U$1,0),FALSE)</f>
        <v>0</v>
      </c>
      <c r="C1025" s="295" t="str">
        <f ca="1">IFERROR(IF(ROUND(B1025/MAX(MAX(B1023:B1034),ABS(MIN(B1023:B1034)))*50,0)&gt;0,REPT("&gt;",ROUND(B1025/MAX(MAX(B1023:B1034),ABS(MIN(B1023:B1034)))*50,0)),REPT("&lt;",ABS(ROUND(B1025/MAX(MAX(B1023:B1034),ABS(MIN(B1023:B1034)))*50,0)))),"")</f>
        <v/>
      </c>
    </row>
    <row r="1026" spans="1:3" ht="48.75" customHeight="1">
      <c r="A1026" s="267">
        <f t="shared" ca="1" si="49"/>
        <v>41091</v>
      </c>
      <c r="B1026" s="288">
        <f ca="1">VLOOKUP(Ledgergraph!A1021,Master!$C$1:$U$101,MATCH(A1026,Master!$C$1:$U$1,0),FALSE)</f>
        <v>7</v>
      </c>
      <c r="C1026" s="295" t="str">
        <f ca="1">IFERROR(IF(ROUND(B1026/MAX(MAX(B1023:B1034),ABS(MIN(B1023:B1034)))*50,0)&gt;0,REPT("&gt;",ROUND(B1026/MAX(MAX(B1023:B1034),ABS(MIN(B1023:B1034)))*50,0)),REPT("&lt;",ABS(ROUND(B1026/MAX(MAX(B1023:B1034),ABS(MIN(B1023:B1034)))*50,0)))),"")</f>
        <v>&gt;&gt;&gt;&gt;&gt;&gt;&gt;&gt;&gt;&gt;&gt;&gt;&gt;&gt;&gt;&gt;&gt;&gt;&gt;</v>
      </c>
    </row>
    <row r="1027" spans="1:3" ht="48.75" customHeight="1">
      <c r="A1027" s="267">
        <f t="shared" ca="1" si="49"/>
        <v>41122</v>
      </c>
      <c r="B1027" s="288">
        <f ca="1">VLOOKUP(Ledgergraph!A1021,Master!$C$1:$U$101,MATCH(A1027,Master!$C$1:$U$1,0),FALSE)</f>
        <v>0</v>
      </c>
      <c r="C1027" s="295" t="str">
        <f ca="1">IFERROR(IF(ROUND(B1027/MAX(MAX(B1023:B1034),ABS(MIN(B1023:B1034)))*50,0)&gt;0,REPT("&gt;",ROUND(B1027/MAX(MAX(B1023:B1034),ABS(MIN(B1023:B1034)))*50,0)),REPT("&lt;",ABS(ROUND(B1027/MAX(MAX(B1023:B1034),ABS(MIN(B1023:B1034)))*50,0)))),"")</f>
        <v/>
      </c>
    </row>
    <row r="1028" spans="1:3" ht="48.75" customHeight="1">
      <c r="A1028" s="267">
        <f t="shared" ca="1" si="49"/>
        <v>41153</v>
      </c>
      <c r="B1028" s="288">
        <f ca="1">VLOOKUP(Ledgergraph!A1021,Master!$C$1:$U$101,MATCH(A1028,Master!$C$1:$U$1,0),FALSE)</f>
        <v>0</v>
      </c>
      <c r="C1028" s="295" t="str">
        <f ca="1">IFERROR(IF(ROUND(B1028/MAX(MAX(B1023:B1034),ABS(MIN(B1023:B1034)))*50,0)&gt;0,REPT("&gt;",ROUND(B1028/MAX(MAX(B1023:B1034),ABS(MIN(B1023:B1034)))*50,0)),REPT("&lt;",ABS(ROUND(B1028/MAX(MAX(B1023:B1034),ABS(MIN(B1023:B1034)))*50,0)))),"")</f>
        <v/>
      </c>
    </row>
    <row r="1029" spans="1:3" ht="48.75" customHeight="1">
      <c r="A1029" s="267">
        <f t="shared" ca="1" si="49"/>
        <v>41183</v>
      </c>
      <c r="B1029" s="288">
        <f ca="1">VLOOKUP(Ledgergraph!A1021,Master!$C$1:$U$101,MATCH(A1029,Master!$C$1:$U$1,0),FALSE)</f>
        <v>0</v>
      </c>
      <c r="C1029" s="295" t="str">
        <f ca="1">IFERROR(IF(ROUND(B1029/MAX(MAX(B1023:B1034),ABS(MIN(B1023:B1034)))*50,0)&gt;0,REPT("&gt;",ROUND(B1029/MAX(MAX(B1023:B1034),ABS(MIN(B1023:B1034)))*50,0)),REPT("&lt;",ABS(ROUND(B1029/MAX(MAX(B1023:B1034),ABS(MIN(B1023:B1034)))*50,0)))),"")</f>
        <v/>
      </c>
    </row>
    <row r="1030" spans="1:3" ht="48.75" customHeight="1">
      <c r="A1030" s="267">
        <f t="shared" ca="1" si="49"/>
        <v>41214</v>
      </c>
      <c r="B1030" s="288">
        <f ca="1">VLOOKUP(Ledgergraph!A1021,Master!$C$1:$U$101,MATCH(A1030,Master!$C$1:$U$1,0),FALSE)</f>
        <v>18</v>
      </c>
      <c r="C1030" s="295" t="str">
        <f ca="1">IFERROR(IF(ROUND(B1030/MAX(MAX(B1023:B1034),ABS(MIN(B1023:B1034)))*50,0)&gt;0,REPT("&gt;",ROUND(B1030/MAX(MAX(B1023:B1034),ABS(MIN(B1023:B1034)))*50,0)),REPT("&lt;",ABS(ROUND(B1030/MAX(MAX(B1023:B1034),ABS(MIN(B1023:B1034)))*50,0)))),"")</f>
        <v>&gt;&gt;&gt;&gt;&gt;&gt;&gt;&gt;&gt;&gt;&gt;&gt;&gt;&gt;&gt;&gt;&gt;&gt;&gt;&gt;&gt;&gt;&gt;&gt;&gt;&gt;&gt;&gt;&gt;&gt;&gt;&gt;&gt;&gt;&gt;&gt;&gt;&gt;&gt;&gt;&gt;&gt;&gt;&gt;&gt;&gt;&gt;&gt;&gt;&gt;</v>
      </c>
    </row>
    <row r="1031" spans="1:3" ht="48.75" customHeight="1">
      <c r="A1031" s="267">
        <f t="shared" ca="1" si="49"/>
        <v>41244</v>
      </c>
      <c r="B1031" s="288">
        <f ca="1">VLOOKUP(Ledgergraph!A1021,Master!$C$1:$U$101,MATCH(A1031,Master!$C$1:$U$1,0),FALSE)</f>
        <v>6</v>
      </c>
      <c r="C1031" s="295" t="str">
        <f ca="1">IFERROR(IF(ROUND(B1031/MAX(MAX(B1023:B1034),ABS(MIN(B1023:B1034)))*50,0)&gt;0,REPT("&gt;",ROUND(B1031/MAX(MAX(B1023:B1034),ABS(MIN(B1023:B1034)))*50,0)),REPT("&lt;",ABS(ROUND(B1031/MAX(MAX(B1023:B1034),ABS(MIN(B1023:B1034)))*50,0)))),"")</f>
        <v>&gt;&gt;&gt;&gt;&gt;&gt;&gt;&gt;&gt;&gt;&gt;&gt;&gt;&gt;&gt;&gt;&gt;</v>
      </c>
    </row>
    <row r="1032" spans="1:3" ht="48.75" customHeight="1">
      <c r="A1032" s="267">
        <f t="shared" ca="1" si="49"/>
        <v>41275</v>
      </c>
      <c r="B1032" s="288">
        <f ca="1">VLOOKUP(Ledgergraph!A1021,Master!$C$1:$U$101,MATCH(A1032,Master!$C$1:$U$1,0),FALSE)</f>
        <v>0</v>
      </c>
      <c r="C1032" s="295" t="str">
        <f ca="1">IFERROR(IF(ROUND(B1032/MAX(MAX(B1023:B1034),ABS(MIN(B1023:B1034)))*50,0)&gt;0,REPT("&gt;",ROUND(B1032/MAX(MAX(B1023:B1034),ABS(MIN(B1023:B1034)))*50,0)),REPT("&lt;",ABS(ROUND(B1032/MAX(MAX(B1023:B1034),ABS(MIN(B1023:B1034)))*50,0)))),"")</f>
        <v/>
      </c>
    </row>
    <row r="1033" spans="1:3" ht="48.75" customHeight="1">
      <c r="A1033" s="267">
        <f t="shared" ca="1" si="49"/>
        <v>41306</v>
      </c>
      <c r="B1033" s="288">
        <f ca="1">VLOOKUP(Ledgergraph!A1021,Master!$C$1:$U$101,MATCH(A1033,Master!$C$1:$U$1,0),FALSE)</f>
        <v>0</v>
      </c>
      <c r="C1033" s="295" t="str">
        <f ca="1">IFERROR(IF(ROUND(B1033/MAX(MAX(B1023:B1034),ABS(MIN(B1023:B1034)))*50,0)&gt;0,REPT("&gt;",ROUND(B1033/MAX(MAX(B1023:B1034),ABS(MIN(B1023:B1034)))*50,0)),REPT("&lt;",ABS(ROUND(B1033/MAX(MAX(B1023:B1034),ABS(MIN(B1023:B1034)))*50,0)))),"")</f>
        <v/>
      </c>
    </row>
    <row r="1034" spans="1:3" ht="48.75" customHeight="1">
      <c r="A1034" s="267">
        <f t="shared" ca="1" si="49"/>
        <v>41334</v>
      </c>
      <c r="B1034" s="288">
        <f ca="1">VLOOKUP(Ledgergraph!A1021,Master!$C$1:$U$101,MATCH(A1034,Master!$C$1:$U$1,0),FALSE)</f>
        <v>0</v>
      </c>
      <c r="C1034" s="295" t="str">
        <f ca="1">IFERROR(IF(ROUND(B1034/MAX(MAX(B1023:B1034),ABS(MIN(B1023:B1034)))*50,0)&gt;0,REPT("&gt;",ROUND(B1034/MAX(MAX(B1023:B1034),ABS(MIN(B1023:B1034)))*50,0)),REPT("&lt;",ABS(ROUND(B1034/MAX(MAX(B1023:B1034),ABS(MIN(B1023:B1034)))*50,0)))),"")</f>
        <v/>
      </c>
    </row>
    <row r="1035" spans="1:3" ht="48.75" customHeight="1">
      <c r="A1035" s="262"/>
      <c r="B1035" s="81"/>
      <c r="C1035" s="294"/>
    </row>
    <row r="1036" spans="1:3" ht="48.75" customHeight="1">
      <c r="A1036" s="264">
        <f>A1021+1</f>
        <v>71</v>
      </c>
      <c r="B1036" s="81"/>
      <c r="C1036" s="294"/>
    </row>
    <row r="1037" spans="1:3" ht="48.75" customHeight="1">
      <c r="A1037" s="81" t="str">
        <f>VLOOKUP(Ledgergraph!A1036,Master!$C$1:$U$101,3,FALSE)</f>
        <v> Freight &amp; Transportation </v>
      </c>
      <c r="B1037" s="81"/>
      <c r="C1037" s="294"/>
    </row>
    <row r="1038" spans="1:3" ht="48.75" customHeight="1">
      <c r="A1038" s="267">
        <f ca="1">A1023</f>
        <v>41000</v>
      </c>
      <c r="B1038" s="288">
        <f ca="1">VLOOKUP(Ledgergraph!A1036,Master!$C$1:$U$101,MATCH(A1038,Master!$C$1:$U$1,0),FALSE)</f>
        <v>0</v>
      </c>
      <c r="C1038" s="295" t="str">
        <f ca="1">IFERROR(IF(ROUND(B1038/MAX(MAX(B1038:B1049),ABS(MIN(B1038:B1049)))*50,0)&gt;0,REPT("&gt;",ROUND(B1038/MAX(MAX(B1038:B1049),ABS(MIN(B1038:B1049)))*50,0)),REPT("&lt;",ABS(ROUND(B1038/MAX(MAX(B1038:B1049),ABS(MIN(B1038:B1049)))*50,0)))),"")</f>
        <v/>
      </c>
    </row>
    <row r="1039" spans="1:3" ht="48.75" customHeight="1">
      <c r="A1039" s="267">
        <f t="shared" ca="1" si="49"/>
        <v>41030</v>
      </c>
      <c r="B1039" s="288">
        <f ca="1">VLOOKUP(Ledgergraph!A1036,Master!$C$1:$U$101,MATCH(A1039,Master!$C$1:$U$1,0),FALSE)</f>
        <v>0</v>
      </c>
      <c r="C1039" s="295" t="str">
        <f ca="1">IFERROR(IF(ROUND(B1039/MAX(MAX(B1038:B1049),ABS(MIN(B1038:B1049)))*50,0)&gt;0,REPT("&gt;",ROUND(B1039/MAX(MAX(B1038:B1049),ABS(MIN(B1038:B1049)))*50,0)),REPT("&lt;",ABS(ROUND(B1039/MAX(MAX(B1038:B1049),ABS(MIN(B1038:B1049)))*50,0)))),"")</f>
        <v/>
      </c>
    </row>
    <row r="1040" spans="1:3" ht="48.75" customHeight="1">
      <c r="A1040" s="267">
        <f t="shared" ca="1" si="49"/>
        <v>41061</v>
      </c>
      <c r="B1040" s="288">
        <f ca="1">VLOOKUP(Ledgergraph!A1036,Master!$C$1:$U$101,MATCH(A1040,Master!$C$1:$U$1,0),FALSE)</f>
        <v>0</v>
      </c>
      <c r="C1040" s="295" t="str">
        <f ca="1">IFERROR(IF(ROUND(B1040/MAX(MAX(B1038:B1049),ABS(MIN(B1038:B1049)))*50,0)&gt;0,REPT("&gt;",ROUND(B1040/MAX(MAX(B1038:B1049),ABS(MIN(B1038:B1049)))*50,0)),REPT("&lt;",ABS(ROUND(B1040/MAX(MAX(B1038:B1049),ABS(MIN(B1038:B1049)))*50,0)))),"")</f>
        <v/>
      </c>
    </row>
    <row r="1041" spans="1:3" ht="48.75" customHeight="1">
      <c r="A1041" s="267">
        <f t="shared" ca="1" si="49"/>
        <v>41091</v>
      </c>
      <c r="B1041" s="288">
        <f ca="1">VLOOKUP(Ledgergraph!A1036,Master!$C$1:$U$101,MATCH(A1041,Master!$C$1:$U$1,0),FALSE)</f>
        <v>0</v>
      </c>
      <c r="C1041" s="295" t="str">
        <f ca="1">IFERROR(IF(ROUND(B1041/MAX(MAX(B1038:B1049),ABS(MIN(B1038:B1049)))*50,0)&gt;0,REPT("&gt;",ROUND(B1041/MAX(MAX(B1038:B1049),ABS(MIN(B1038:B1049)))*50,0)),REPT("&lt;",ABS(ROUND(B1041/MAX(MAX(B1038:B1049),ABS(MIN(B1038:B1049)))*50,0)))),"")</f>
        <v/>
      </c>
    </row>
    <row r="1042" spans="1:3" ht="48.75" customHeight="1">
      <c r="A1042" s="267">
        <f t="shared" ca="1" si="49"/>
        <v>41122</v>
      </c>
      <c r="B1042" s="288">
        <f ca="1">VLOOKUP(Ledgergraph!A1036,Master!$C$1:$U$101,MATCH(A1042,Master!$C$1:$U$1,0),FALSE)</f>
        <v>0</v>
      </c>
      <c r="C1042" s="295" t="str">
        <f ca="1">IFERROR(IF(ROUND(B1042/MAX(MAX(B1038:B1049),ABS(MIN(B1038:B1049)))*50,0)&gt;0,REPT("&gt;",ROUND(B1042/MAX(MAX(B1038:B1049),ABS(MIN(B1038:B1049)))*50,0)),REPT("&lt;",ABS(ROUND(B1042/MAX(MAX(B1038:B1049),ABS(MIN(B1038:B1049)))*50,0)))),"")</f>
        <v/>
      </c>
    </row>
    <row r="1043" spans="1:3" ht="48.75" customHeight="1">
      <c r="A1043" s="267">
        <f t="shared" ca="1" si="49"/>
        <v>41153</v>
      </c>
      <c r="B1043" s="288">
        <f ca="1">VLOOKUP(Ledgergraph!A1036,Master!$C$1:$U$101,MATCH(A1043,Master!$C$1:$U$1,0),FALSE)</f>
        <v>0</v>
      </c>
      <c r="C1043" s="295" t="str">
        <f ca="1">IFERROR(IF(ROUND(B1043/MAX(MAX(B1038:B1049),ABS(MIN(B1038:B1049)))*50,0)&gt;0,REPT("&gt;",ROUND(B1043/MAX(MAX(B1038:B1049),ABS(MIN(B1038:B1049)))*50,0)),REPT("&lt;",ABS(ROUND(B1043/MAX(MAX(B1038:B1049),ABS(MIN(B1038:B1049)))*50,0)))),"")</f>
        <v/>
      </c>
    </row>
    <row r="1044" spans="1:3" ht="48.75" customHeight="1">
      <c r="A1044" s="267">
        <f t="shared" ca="1" si="49"/>
        <v>41183</v>
      </c>
      <c r="B1044" s="288">
        <f ca="1">VLOOKUP(Ledgergraph!A1036,Master!$C$1:$U$101,MATCH(A1044,Master!$C$1:$U$1,0),FALSE)</f>
        <v>0</v>
      </c>
      <c r="C1044" s="295" t="str">
        <f ca="1">IFERROR(IF(ROUND(B1044/MAX(MAX(B1038:B1049),ABS(MIN(B1038:B1049)))*50,0)&gt;0,REPT("&gt;",ROUND(B1044/MAX(MAX(B1038:B1049),ABS(MIN(B1038:B1049)))*50,0)),REPT("&lt;",ABS(ROUND(B1044/MAX(MAX(B1038:B1049),ABS(MIN(B1038:B1049)))*50,0)))),"")</f>
        <v/>
      </c>
    </row>
    <row r="1045" spans="1:3" ht="48.75" customHeight="1">
      <c r="A1045" s="267">
        <f t="shared" ca="1" si="49"/>
        <v>41214</v>
      </c>
      <c r="B1045" s="288">
        <f ca="1">VLOOKUP(Ledgergraph!A1036,Master!$C$1:$U$101,MATCH(A1045,Master!$C$1:$U$1,0),FALSE)</f>
        <v>0</v>
      </c>
      <c r="C1045" s="295" t="str">
        <f ca="1">IFERROR(IF(ROUND(B1045/MAX(MAX(B1038:B1049),ABS(MIN(B1038:B1049)))*50,0)&gt;0,REPT("&gt;",ROUND(B1045/MAX(MAX(B1038:B1049),ABS(MIN(B1038:B1049)))*50,0)),REPT("&lt;",ABS(ROUND(B1045/MAX(MAX(B1038:B1049),ABS(MIN(B1038:B1049)))*50,0)))),"")</f>
        <v/>
      </c>
    </row>
    <row r="1046" spans="1:3" ht="48.75" customHeight="1">
      <c r="A1046" s="267">
        <f t="shared" ca="1" si="49"/>
        <v>41244</v>
      </c>
      <c r="B1046" s="288">
        <f ca="1">VLOOKUP(Ledgergraph!A1036,Master!$C$1:$U$101,MATCH(A1046,Master!$C$1:$U$1,0),FALSE)</f>
        <v>0</v>
      </c>
      <c r="C1046" s="295" t="str">
        <f ca="1">IFERROR(IF(ROUND(B1046/MAX(MAX(B1038:B1049),ABS(MIN(B1038:B1049)))*50,0)&gt;0,REPT("&gt;",ROUND(B1046/MAX(MAX(B1038:B1049),ABS(MIN(B1038:B1049)))*50,0)),REPT("&lt;",ABS(ROUND(B1046/MAX(MAX(B1038:B1049),ABS(MIN(B1038:B1049)))*50,0)))),"")</f>
        <v/>
      </c>
    </row>
    <row r="1047" spans="1:3" ht="48.75" customHeight="1">
      <c r="A1047" s="267">
        <f t="shared" ca="1" si="49"/>
        <v>41275</v>
      </c>
      <c r="B1047" s="288">
        <f ca="1">VLOOKUP(Ledgergraph!A1036,Master!$C$1:$U$101,MATCH(A1047,Master!$C$1:$U$1,0),FALSE)</f>
        <v>0</v>
      </c>
      <c r="C1047" s="295" t="str">
        <f ca="1">IFERROR(IF(ROUND(B1047/MAX(MAX(B1038:B1049),ABS(MIN(B1038:B1049)))*50,0)&gt;0,REPT("&gt;",ROUND(B1047/MAX(MAX(B1038:B1049),ABS(MIN(B1038:B1049)))*50,0)),REPT("&lt;",ABS(ROUND(B1047/MAX(MAX(B1038:B1049),ABS(MIN(B1038:B1049)))*50,0)))),"")</f>
        <v/>
      </c>
    </row>
    <row r="1048" spans="1:3" ht="48.75" customHeight="1">
      <c r="A1048" s="267">
        <f t="shared" ca="1" si="49"/>
        <v>41306</v>
      </c>
      <c r="B1048" s="288">
        <f ca="1">VLOOKUP(Ledgergraph!A1036,Master!$C$1:$U$101,MATCH(A1048,Master!$C$1:$U$1,0),FALSE)</f>
        <v>0</v>
      </c>
      <c r="C1048" s="295" t="str">
        <f ca="1">IFERROR(IF(ROUND(B1048/MAX(MAX(B1038:B1049),ABS(MIN(B1038:B1049)))*50,0)&gt;0,REPT("&gt;",ROUND(B1048/MAX(MAX(B1038:B1049),ABS(MIN(B1038:B1049)))*50,0)),REPT("&lt;",ABS(ROUND(B1048/MAX(MAX(B1038:B1049),ABS(MIN(B1038:B1049)))*50,0)))),"")</f>
        <v/>
      </c>
    </row>
    <row r="1049" spans="1:3" ht="48.75" customHeight="1">
      <c r="A1049" s="267">
        <f t="shared" ca="1" si="49"/>
        <v>41334</v>
      </c>
      <c r="B1049" s="288">
        <f ca="1">VLOOKUP(Ledgergraph!A1036,Master!$C$1:$U$101,MATCH(A1049,Master!$C$1:$U$1,0),FALSE)</f>
        <v>0</v>
      </c>
      <c r="C1049" s="295" t="str">
        <f ca="1">IFERROR(IF(ROUND(B1049/MAX(MAX(B1038:B1049),ABS(MIN(B1038:B1049)))*50,0)&gt;0,REPT("&gt;",ROUND(B1049/MAX(MAX(B1038:B1049),ABS(MIN(B1038:B1049)))*50,0)),REPT("&lt;",ABS(ROUND(B1049/MAX(MAX(B1038:B1049),ABS(MIN(B1038:B1049)))*50,0)))),"")</f>
        <v/>
      </c>
    </row>
    <row r="1050" spans="1:3" ht="48.75" customHeight="1">
      <c r="A1050" s="81"/>
      <c r="B1050" s="81"/>
      <c r="C1050" s="294"/>
    </row>
    <row r="1051" spans="1:3" ht="48.75" customHeight="1">
      <c r="A1051" s="264">
        <f>A1036+1</f>
        <v>72</v>
      </c>
      <c r="B1051" s="81"/>
      <c r="C1051" s="294"/>
    </row>
    <row r="1052" spans="1:3" ht="48.75" customHeight="1">
      <c r="A1052" s="81" t="str">
        <f>VLOOKUP(Ledgergraph!A1051,Master!$C$1:$U$101,3,FALSE)</f>
        <v> Labor Costs </v>
      </c>
      <c r="B1052" s="81"/>
      <c r="C1052" s="294"/>
    </row>
    <row r="1053" spans="1:3" ht="48.75" customHeight="1">
      <c r="A1053" s="267">
        <f ca="1">A1038</f>
        <v>41000</v>
      </c>
      <c r="B1053" s="288">
        <f ca="1">VLOOKUP(Ledgergraph!A1051,Master!$C$1:$U$101,MATCH(A1053,Master!$C$1:$U$1,0),FALSE)</f>
        <v>0</v>
      </c>
      <c r="C1053" s="295" t="str">
        <f ca="1">IFERROR(IF(ROUND(B1053/MAX(MAX(B1053:B1064),ABS(MIN(B1053:B1064)))*50,0)&gt;0,REPT("&gt;",ROUND(B1053/MAX(MAX(B1053:B1064),ABS(MIN(B1053:B1064)))*50,0)),REPT("&lt;",ABS(ROUND(B1053/MAX(MAX(B1053:B1064),ABS(MIN(B1053:B1064)))*50,0)))),"")</f>
        <v/>
      </c>
    </row>
    <row r="1054" spans="1:3" ht="48.75" customHeight="1">
      <c r="A1054" s="267">
        <f t="shared" ref="A1054:A1064" ca="1" si="50">A1039</f>
        <v>41030</v>
      </c>
      <c r="B1054" s="288">
        <f ca="1">VLOOKUP(Ledgergraph!A1051,Master!$C$1:$U$101,MATCH(A1054,Master!$C$1:$U$1,0),FALSE)</f>
        <v>0</v>
      </c>
      <c r="C1054" s="295" t="str">
        <f ca="1">IFERROR(IF(ROUND(B1054/MAX(MAX(B1053:B1064),ABS(MIN(B1053:B1064)))*50,0)&gt;0,REPT("&gt;",ROUND(B1054/MAX(MAX(B1053:B1064),ABS(MIN(B1053:B1064)))*50,0)),REPT("&lt;",ABS(ROUND(B1054/MAX(MAX(B1053:B1064),ABS(MIN(B1053:B1064)))*50,0)))),"")</f>
        <v/>
      </c>
    </row>
    <row r="1055" spans="1:3" ht="48.75" customHeight="1">
      <c r="A1055" s="267">
        <f t="shared" ca="1" si="50"/>
        <v>41061</v>
      </c>
      <c r="B1055" s="288">
        <f ca="1">VLOOKUP(Ledgergraph!A1051,Master!$C$1:$U$101,MATCH(A1055,Master!$C$1:$U$1,0),FALSE)</f>
        <v>0</v>
      </c>
      <c r="C1055" s="295" t="str">
        <f ca="1">IFERROR(IF(ROUND(B1055/MAX(MAX(B1053:B1064),ABS(MIN(B1053:B1064)))*50,0)&gt;0,REPT("&gt;",ROUND(B1055/MAX(MAX(B1053:B1064),ABS(MIN(B1053:B1064)))*50,0)),REPT("&lt;",ABS(ROUND(B1055/MAX(MAX(B1053:B1064),ABS(MIN(B1053:B1064)))*50,0)))),"")</f>
        <v/>
      </c>
    </row>
    <row r="1056" spans="1:3" ht="48.75" customHeight="1">
      <c r="A1056" s="267">
        <f t="shared" ca="1" si="50"/>
        <v>41091</v>
      </c>
      <c r="B1056" s="288">
        <f ca="1">VLOOKUP(Ledgergraph!A1051,Master!$C$1:$U$101,MATCH(A1056,Master!$C$1:$U$1,0),FALSE)</f>
        <v>10</v>
      </c>
      <c r="C1056" s="295" t="str">
        <f ca="1">IFERROR(IF(ROUND(B1056/MAX(MAX(B1053:B1064),ABS(MIN(B1053:B1064)))*50,0)&gt;0,REPT("&gt;",ROUND(B1056/MAX(MAX(B1053:B1064),ABS(MIN(B1053:B1064)))*50,0)),REPT("&lt;",ABS(ROUND(B1056/MAX(MAX(B1053:B1064),ABS(MIN(B1053:B1064)))*50,0)))),"")</f>
        <v>&gt;&gt;&gt;&gt;&gt;&gt;&gt;&gt;&gt;&gt;&gt;&gt;&gt;&gt;&gt;&gt;&gt;&gt;&gt;&gt;&gt;&gt;&gt;&gt;&gt;&gt;&gt;&gt;&gt;&gt;&gt;&gt;&gt;&gt;&gt;&gt;&gt;&gt;</v>
      </c>
    </row>
    <row r="1057" spans="1:3" ht="48.75" customHeight="1">
      <c r="A1057" s="267">
        <f t="shared" ca="1" si="50"/>
        <v>41122</v>
      </c>
      <c r="B1057" s="288">
        <f ca="1">VLOOKUP(Ledgergraph!A1051,Master!$C$1:$U$101,MATCH(A1057,Master!$C$1:$U$1,0),FALSE)</f>
        <v>13</v>
      </c>
      <c r="C1057" s="295" t="str">
        <f ca="1">IFERROR(IF(ROUND(B1057/MAX(MAX(B1053:B1064),ABS(MIN(B1053:B1064)))*50,0)&gt;0,REPT("&gt;",ROUND(B1057/MAX(MAX(B1053:B1064),ABS(MIN(B1053:B1064)))*50,0)),REPT("&lt;",ABS(ROUND(B1057/MAX(MAX(B1053:B1064),ABS(MIN(B1053:B1064)))*50,0)))),"")</f>
        <v>&gt;&gt;&gt;&gt;&gt;&gt;&gt;&gt;&gt;&gt;&gt;&gt;&gt;&gt;&gt;&gt;&gt;&gt;&gt;&gt;&gt;&gt;&gt;&gt;&gt;&gt;&gt;&gt;&gt;&gt;&gt;&gt;&gt;&gt;&gt;&gt;&gt;&gt;&gt;&gt;&gt;&gt;&gt;&gt;&gt;&gt;&gt;&gt;&gt;&gt;</v>
      </c>
    </row>
    <row r="1058" spans="1:3" ht="48.75" customHeight="1">
      <c r="A1058" s="267">
        <f t="shared" ca="1" si="50"/>
        <v>41153</v>
      </c>
      <c r="B1058" s="288">
        <f ca="1">VLOOKUP(Ledgergraph!A1051,Master!$C$1:$U$101,MATCH(A1058,Master!$C$1:$U$1,0),FALSE)</f>
        <v>0</v>
      </c>
      <c r="C1058" s="295" t="str">
        <f ca="1">IFERROR(IF(ROUND(B1058/MAX(MAX(B1053:B1064),ABS(MIN(B1053:B1064)))*50,0)&gt;0,REPT("&gt;",ROUND(B1058/MAX(MAX(B1053:B1064),ABS(MIN(B1053:B1064)))*50,0)),REPT("&lt;",ABS(ROUND(B1058/MAX(MAX(B1053:B1064),ABS(MIN(B1053:B1064)))*50,0)))),"")</f>
        <v/>
      </c>
    </row>
    <row r="1059" spans="1:3" ht="48.75" customHeight="1">
      <c r="A1059" s="267">
        <f t="shared" ca="1" si="50"/>
        <v>41183</v>
      </c>
      <c r="B1059" s="288">
        <f ca="1">VLOOKUP(Ledgergraph!A1051,Master!$C$1:$U$101,MATCH(A1059,Master!$C$1:$U$1,0),FALSE)</f>
        <v>0</v>
      </c>
      <c r="C1059" s="295" t="str">
        <f ca="1">IFERROR(IF(ROUND(B1059/MAX(MAX(B1053:B1064),ABS(MIN(B1053:B1064)))*50,0)&gt;0,REPT("&gt;",ROUND(B1059/MAX(MAX(B1053:B1064),ABS(MIN(B1053:B1064)))*50,0)),REPT("&lt;",ABS(ROUND(B1059/MAX(MAX(B1053:B1064),ABS(MIN(B1053:B1064)))*50,0)))),"")</f>
        <v/>
      </c>
    </row>
    <row r="1060" spans="1:3" ht="48.75" customHeight="1">
      <c r="A1060" s="267">
        <f t="shared" ca="1" si="50"/>
        <v>41214</v>
      </c>
      <c r="B1060" s="288">
        <f ca="1">VLOOKUP(Ledgergraph!A1051,Master!$C$1:$U$101,MATCH(A1060,Master!$C$1:$U$1,0),FALSE)</f>
        <v>0</v>
      </c>
      <c r="C1060" s="295" t="str">
        <f ca="1">IFERROR(IF(ROUND(B1060/MAX(MAX(B1053:B1064),ABS(MIN(B1053:B1064)))*50,0)&gt;0,REPT("&gt;",ROUND(B1060/MAX(MAX(B1053:B1064),ABS(MIN(B1053:B1064)))*50,0)),REPT("&lt;",ABS(ROUND(B1060/MAX(MAX(B1053:B1064),ABS(MIN(B1053:B1064)))*50,0)))),"")</f>
        <v/>
      </c>
    </row>
    <row r="1061" spans="1:3" ht="48.75" customHeight="1">
      <c r="A1061" s="267">
        <f t="shared" ca="1" si="50"/>
        <v>41244</v>
      </c>
      <c r="B1061" s="288">
        <f ca="1">VLOOKUP(Ledgergraph!A1051,Master!$C$1:$U$101,MATCH(A1061,Master!$C$1:$U$1,0),FALSE)</f>
        <v>0</v>
      </c>
      <c r="C1061" s="295" t="str">
        <f ca="1">IFERROR(IF(ROUND(B1061/MAX(MAX(B1053:B1064),ABS(MIN(B1053:B1064)))*50,0)&gt;0,REPT("&gt;",ROUND(B1061/MAX(MAX(B1053:B1064),ABS(MIN(B1053:B1064)))*50,0)),REPT("&lt;",ABS(ROUND(B1061/MAX(MAX(B1053:B1064),ABS(MIN(B1053:B1064)))*50,0)))),"")</f>
        <v/>
      </c>
    </row>
    <row r="1062" spans="1:3" ht="48.75" customHeight="1">
      <c r="A1062" s="267">
        <f t="shared" ca="1" si="50"/>
        <v>41275</v>
      </c>
      <c r="B1062" s="288">
        <f ca="1">VLOOKUP(Ledgergraph!A1051,Master!$C$1:$U$101,MATCH(A1062,Master!$C$1:$U$1,0),FALSE)</f>
        <v>0</v>
      </c>
      <c r="C1062" s="295" t="str">
        <f ca="1">IFERROR(IF(ROUND(B1062/MAX(MAX(B1053:B1064),ABS(MIN(B1053:B1064)))*50,0)&gt;0,REPT("&gt;",ROUND(B1062/MAX(MAX(B1053:B1064),ABS(MIN(B1053:B1064)))*50,0)),REPT("&lt;",ABS(ROUND(B1062/MAX(MAX(B1053:B1064),ABS(MIN(B1053:B1064)))*50,0)))),"")</f>
        <v/>
      </c>
    </row>
    <row r="1063" spans="1:3" ht="48.75" customHeight="1">
      <c r="A1063" s="267">
        <f t="shared" ca="1" si="50"/>
        <v>41306</v>
      </c>
      <c r="B1063" s="288">
        <f ca="1">VLOOKUP(Ledgergraph!A1051,Master!$C$1:$U$101,MATCH(A1063,Master!$C$1:$U$1,0),FALSE)</f>
        <v>0</v>
      </c>
      <c r="C1063" s="295" t="str">
        <f ca="1">IFERROR(IF(ROUND(B1063/MAX(MAX(B1053:B1064),ABS(MIN(B1053:B1064)))*50,0)&gt;0,REPT("&gt;",ROUND(B1063/MAX(MAX(B1053:B1064),ABS(MIN(B1053:B1064)))*50,0)),REPT("&lt;",ABS(ROUND(B1063/MAX(MAX(B1053:B1064),ABS(MIN(B1053:B1064)))*50,0)))),"")</f>
        <v/>
      </c>
    </row>
    <row r="1064" spans="1:3" ht="48.75" customHeight="1">
      <c r="A1064" s="267">
        <f t="shared" ca="1" si="50"/>
        <v>41334</v>
      </c>
      <c r="B1064" s="288">
        <f ca="1">VLOOKUP(Ledgergraph!A1051,Master!$C$1:$U$101,MATCH(A1064,Master!$C$1:$U$1,0),FALSE)</f>
        <v>0</v>
      </c>
      <c r="C1064" s="295" t="str">
        <f ca="1">IFERROR(IF(ROUND(B1064/MAX(MAX(B1053:B1064),ABS(MIN(B1053:B1064)))*50,0)&gt;0,REPT("&gt;",ROUND(B1064/MAX(MAX(B1053:B1064),ABS(MIN(B1053:B1064)))*50,0)),REPT("&lt;",ABS(ROUND(B1064/MAX(MAX(B1053:B1064),ABS(MIN(B1053:B1064)))*50,0)))),"")</f>
        <v/>
      </c>
    </row>
    <row r="1065" spans="1:3" ht="48.75" customHeight="1">
      <c r="A1065" s="81"/>
      <c r="B1065" s="81"/>
      <c r="C1065" s="294"/>
    </row>
    <row r="1066" spans="1:3" ht="48.75" customHeight="1">
      <c r="A1066" s="264">
        <f>A1051+1</f>
        <v>73</v>
      </c>
      <c r="B1066" s="81"/>
      <c r="C1066" s="294"/>
    </row>
    <row r="1067" spans="1:3" ht="48.75" customHeight="1">
      <c r="A1067" s="81" t="str">
        <f>VLOOKUP(Ledgergraph!A1066,Master!$C$1:$U$101,3,FALSE)</f>
        <v> Purchase Returns </v>
      </c>
      <c r="B1067" s="81"/>
      <c r="C1067" s="294"/>
    </row>
    <row r="1068" spans="1:3" ht="48.75" customHeight="1">
      <c r="A1068" s="267">
        <f ca="1">A1053</f>
        <v>41000</v>
      </c>
      <c r="B1068" s="288">
        <f ca="1">VLOOKUP(Ledgergraph!A1066,Master!$C$1:$U$101,MATCH(A1068,Master!$C$1:$U$1,0),FALSE)</f>
        <v>0</v>
      </c>
      <c r="C1068" s="295" t="str">
        <f ca="1">IFERROR(IF(ROUND(B1068/MAX(MAX(B1068:B1079),ABS(MIN(B1068:B1079)))*50,0)&gt;0,REPT("&gt;",ROUND(B1068/MAX(MAX(B1068:B1079),ABS(MIN(B1068:B1079)))*50,0)),REPT("&lt;",ABS(ROUND(B1068/MAX(MAX(B1068:B1079),ABS(MIN(B1068:B1079)))*50,0)))),"")</f>
        <v/>
      </c>
    </row>
    <row r="1069" spans="1:3" ht="48.75" customHeight="1">
      <c r="A1069" s="267">
        <f t="shared" ref="A1069:A1079" ca="1" si="51">A1054</f>
        <v>41030</v>
      </c>
      <c r="B1069" s="288">
        <f ca="1">VLOOKUP(Ledgergraph!A1066,Master!$C$1:$U$101,MATCH(A1069,Master!$C$1:$U$1,0),FALSE)</f>
        <v>0</v>
      </c>
      <c r="C1069" s="295" t="str">
        <f ca="1">IFERROR(IF(ROUND(B1069/MAX(MAX(B1068:B1079),ABS(MIN(B1068:B1079)))*50,0)&gt;0,REPT("&gt;",ROUND(B1069/MAX(MAX(B1068:B1079),ABS(MIN(B1068:B1079)))*50,0)),REPT("&lt;",ABS(ROUND(B1069/MAX(MAX(B1068:B1079),ABS(MIN(B1068:B1079)))*50,0)))),"")</f>
        <v/>
      </c>
    </row>
    <row r="1070" spans="1:3" ht="48.75" customHeight="1">
      <c r="A1070" s="267">
        <f t="shared" ca="1" si="51"/>
        <v>41061</v>
      </c>
      <c r="B1070" s="288">
        <f ca="1">VLOOKUP(Ledgergraph!A1066,Master!$C$1:$U$101,MATCH(A1070,Master!$C$1:$U$1,0),FALSE)</f>
        <v>0</v>
      </c>
      <c r="C1070" s="295" t="str">
        <f ca="1">IFERROR(IF(ROUND(B1070/MAX(MAX(B1068:B1079),ABS(MIN(B1068:B1079)))*50,0)&gt;0,REPT("&gt;",ROUND(B1070/MAX(MAX(B1068:B1079),ABS(MIN(B1068:B1079)))*50,0)),REPT("&lt;",ABS(ROUND(B1070/MAX(MAX(B1068:B1079),ABS(MIN(B1068:B1079)))*50,0)))),"")</f>
        <v/>
      </c>
    </row>
    <row r="1071" spans="1:3" ht="48.75" customHeight="1">
      <c r="A1071" s="267">
        <f t="shared" ca="1" si="51"/>
        <v>41091</v>
      </c>
      <c r="B1071" s="288">
        <f ca="1">VLOOKUP(Ledgergraph!A1066,Master!$C$1:$U$101,MATCH(A1071,Master!$C$1:$U$1,0),FALSE)</f>
        <v>0</v>
      </c>
      <c r="C1071" s="295" t="str">
        <f ca="1">IFERROR(IF(ROUND(B1071/MAX(MAX(B1068:B1079),ABS(MIN(B1068:B1079)))*50,0)&gt;0,REPT("&gt;",ROUND(B1071/MAX(MAX(B1068:B1079),ABS(MIN(B1068:B1079)))*50,0)),REPT("&lt;",ABS(ROUND(B1071/MAX(MAX(B1068:B1079),ABS(MIN(B1068:B1079)))*50,0)))),"")</f>
        <v/>
      </c>
    </row>
    <row r="1072" spans="1:3" ht="48.75" customHeight="1">
      <c r="A1072" s="267">
        <f t="shared" ca="1" si="51"/>
        <v>41122</v>
      </c>
      <c r="B1072" s="288">
        <f ca="1">VLOOKUP(Ledgergraph!A1066,Master!$C$1:$U$101,MATCH(A1072,Master!$C$1:$U$1,0),FALSE)</f>
        <v>0</v>
      </c>
      <c r="C1072" s="295" t="str">
        <f ca="1">IFERROR(IF(ROUND(B1072/MAX(MAX(B1068:B1079),ABS(MIN(B1068:B1079)))*50,0)&gt;0,REPT("&gt;",ROUND(B1072/MAX(MAX(B1068:B1079),ABS(MIN(B1068:B1079)))*50,0)),REPT("&lt;",ABS(ROUND(B1072/MAX(MAX(B1068:B1079),ABS(MIN(B1068:B1079)))*50,0)))),"")</f>
        <v/>
      </c>
    </row>
    <row r="1073" spans="1:3" ht="48.75" customHeight="1">
      <c r="A1073" s="267">
        <f t="shared" ca="1" si="51"/>
        <v>41153</v>
      </c>
      <c r="B1073" s="288">
        <f ca="1">VLOOKUP(Ledgergraph!A1066,Master!$C$1:$U$101,MATCH(A1073,Master!$C$1:$U$1,0),FALSE)</f>
        <v>0</v>
      </c>
      <c r="C1073" s="295" t="str">
        <f ca="1">IFERROR(IF(ROUND(B1073/MAX(MAX(B1068:B1079),ABS(MIN(B1068:B1079)))*50,0)&gt;0,REPT("&gt;",ROUND(B1073/MAX(MAX(B1068:B1079),ABS(MIN(B1068:B1079)))*50,0)),REPT("&lt;",ABS(ROUND(B1073/MAX(MAX(B1068:B1079),ABS(MIN(B1068:B1079)))*50,0)))),"")</f>
        <v/>
      </c>
    </row>
    <row r="1074" spans="1:3" ht="48.75" customHeight="1">
      <c r="A1074" s="267">
        <f t="shared" ca="1" si="51"/>
        <v>41183</v>
      </c>
      <c r="B1074" s="288">
        <f ca="1">VLOOKUP(Ledgergraph!A1066,Master!$C$1:$U$101,MATCH(A1074,Master!$C$1:$U$1,0),FALSE)</f>
        <v>0</v>
      </c>
      <c r="C1074" s="295" t="str">
        <f ca="1">IFERROR(IF(ROUND(B1074/MAX(MAX(B1068:B1079),ABS(MIN(B1068:B1079)))*50,0)&gt;0,REPT("&gt;",ROUND(B1074/MAX(MAX(B1068:B1079),ABS(MIN(B1068:B1079)))*50,0)),REPT("&lt;",ABS(ROUND(B1074/MAX(MAX(B1068:B1079),ABS(MIN(B1068:B1079)))*50,0)))),"")</f>
        <v/>
      </c>
    </row>
    <row r="1075" spans="1:3" ht="48.75" customHeight="1">
      <c r="A1075" s="267">
        <f t="shared" ca="1" si="51"/>
        <v>41214</v>
      </c>
      <c r="B1075" s="288">
        <f ca="1">VLOOKUP(Ledgergraph!A1066,Master!$C$1:$U$101,MATCH(A1075,Master!$C$1:$U$1,0),FALSE)</f>
        <v>0</v>
      </c>
      <c r="C1075" s="295" t="str">
        <f ca="1">IFERROR(IF(ROUND(B1075/MAX(MAX(B1068:B1079),ABS(MIN(B1068:B1079)))*50,0)&gt;0,REPT("&gt;",ROUND(B1075/MAX(MAX(B1068:B1079),ABS(MIN(B1068:B1079)))*50,0)),REPT("&lt;",ABS(ROUND(B1075/MAX(MAX(B1068:B1079),ABS(MIN(B1068:B1079)))*50,0)))),"")</f>
        <v/>
      </c>
    </row>
    <row r="1076" spans="1:3" ht="48.75" customHeight="1">
      <c r="A1076" s="267">
        <f t="shared" ca="1" si="51"/>
        <v>41244</v>
      </c>
      <c r="B1076" s="288">
        <f ca="1">VLOOKUP(Ledgergraph!A1066,Master!$C$1:$U$101,MATCH(A1076,Master!$C$1:$U$1,0),FALSE)</f>
        <v>0</v>
      </c>
      <c r="C1076" s="295" t="str">
        <f ca="1">IFERROR(IF(ROUND(B1076/MAX(MAX(B1068:B1079),ABS(MIN(B1068:B1079)))*50,0)&gt;0,REPT("&gt;",ROUND(B1076/MAX(MAX(B1068:B1079),ABS(MIN(B1068:B1079)))*50,0)),REPT("&lt;",ABS(ROUND(B1076/MAX(MAX(B1068:B1079),ABS(MIN(B1068:B1079)))*50,0)))),"")</f>
        <v/>
      </c>
    </row>
    <row r="1077" spans="1:3" ht="48.75" customHeight="1">
      <c r="A1077" s="267">
        <f t="shared" ca="1" si="51"/>
        <v>41275</v>
      </c>
      <c r="B1077" s="288">
        <f ca="1">VLOOKUP(Ledgergraph!A1066,Master!$C$1:$U$101,MATCH(A1077,Master!$C$1:$U$1,0),FALSE)</f>
        <v>0</v>
      </c>
      <c r="C1077" s="295" t="str">
        <f ca="1">IFERROR(IF(ROUND(B1077/MAX(MAX(B1068:B1079),ABS(MIN(B1068:B1079)))*50,0)&gt;0,REPT("&gt;",ROUND(B1077/MAX(MAX(B1068:B1079),ABS(MIN(B1068:B1079)))*50,0)),REPT("&lt;",ABS(ROUND(B1077/MAX(MAX(B1068:B1079),ABS(MIN(B1068:B1079)))*50,0)))),"")</f>
        <v/>
      </c>
    </row>
    <row r="1078" spans="1:3" ht="48.75" customHeight="1">
      <c r="A1078" s="267">
        <f t="shared" ca="1" si="51"/>
        <v>41306</v>
      </c>
      <c r="B1078" s="288">
        <f ca="1">VLOOKUP(Ledgergraph!A1066,Master!$C$1:$U$101,MATCH(A1078,Master!$C$1:$U$1,0),FALSE)</f>
        <v>0</v>
      </c>
      <c r="C1078" s="295" t="str">
        <f ca="1">IFERROR(IF(ROUND(B1078/MAX(MAX(B1068:B1079),ABS(MIN(B1068:B1079)))*50,0)&gt;0,REPT("&gt;",ROUND(B1078/MAX(MAX(B1068:B1079),ABS(MIN(B1068:B1079)))*50,0)),REPT("&lt;",ABS(ROUND(B1078/MAX(MAX(B1068:B1079),ABS(MIN(B1068:B1079)))*50,0)))),"")</f>
        <v/>
      </c>
    </row>
    <row r="1079" spans="1:3" ht="48.75" customHeight="1">
      <c r="A1079" s="267">
        <f t="shared" ca="1" si="51"/>
        <v>41334</v>
      </c>
      <c r="B1079" s="288">
        <f ca="1">VLOOKUP(Ledgergraph!A1066,Master!$C$1:$U$101,MATCH(A1079,Master!$C$1:$U$1,0),FALSE)</f>
        <v>0</v>
      </c>
      <c r="C1079" s="295" t="str">
        <f ca="1">IFERROR(IF(ROUND(B1079/MAX(MAX(B1068:B1079),ABS(MIN(B1068:B1079)))*50,0)&gt;0,REPT("&gt;",ROUND(B1079/MAX(MAX(B1068:B1079),ABS(MIN(B1068:B1079)))*50,0)),REPT("&lt;",ABS(ROUND(B1079/MAX(MAX(B1068:B1079),ABS(MIN(B1068:B1079)))*50,0)))),"")</f>
        <v/>
      </c>
    </row>
    <row r="1080" spans="1:3" ht="48.75" customHeight="1">
      <c r="A1080" s="81"/>
      <c r="B1080" s="81"/>
      <c r="C1080" s="294"/>
    </row>
    <row r="1081" spans="1:3" ht="48.75" customHeight="1">
      <c r="A1081" s="264">
        <f>A1066+1</f>
        <v>74</v>
      </c>
      <c r="B1081" s="81"/>
      <c r="C1081" s="294"/>
    </row>
    <row r="1082" spans="1:3" ht="48.75" customHeight="1">
      <c r="A1082" s="81" t="str">
        <f>VLOOKUP(Ledgergraph!A1081,Master!$C$1:$U$101,3,FALSE)</f>
        <v> Outside Services </v>
      </c>
      <c r="B1082" s="81"/>
      <c r="C1082" s="294"/>
    </row>
    <row r="1083" spans="1:3" ht="48.75" customHeight="1">
      <c r="A1083" s="267">
        <f ca="1">A1068</f>
        <v>41000</v>
      </c>
      <c r="B1083" s="288">
        <f ca="1">VLOOKUP(Ledgergraph!A1081,Master!$C$1:$U$101,MATCH(A1083,Master!$C$1:$U$1,0),FALSE)</f>
        <v>5</v>
      </c>
      <c r="C1083" s="295" t="str">
        <f ca="1">IFERROR(IF(ROUND(B1083/MAX(MAX(B1083:B1094),ABS(MIN(B1083:B1094)))*50,0)&gt;0,REPT("&gt;",ROUND(B1083/MAX(MAX(B1083:B1094),ABS(MIN(B1083:B1094)))*50,0)),REPT("&lt;",ABS(ROUND(B1083/MAX(MAX(B1083:B1094),ABS(MIN(B1083:B1094)))*50,0)))),"")</f>
        <v>&gt;&gt;&gt;&gt;&gt;&gt;&gt;&gt;&gt;&gt;&gt;&gt;&gt;&gt;&gt;&gt;&gt;&gt;&gt;&gt;&gt;&gt;&gt;&gt;&gt;&gt;&gt;&gt;</v>
      </c>
    </row>
    <row r="1084" spans="1:3" ht="48.75" customHeight="1">
      <c r="A1084" s="267">
        <f t="shared" ref="A1084:A1109" ca="1" si="52">A1069</f>
        <v>41030</v>
      </c>
      <c r="B1084" s="288">
        <f ca="1">VLOOKUP(Ledgergraph!A1081,Master!$C$1:$U$101,MATCH(A1084,Master!$C$1:$U$1,0),FALSE)</f>
        <v>9</v>
      </c>
      <c r="C1084" s="295" t="str">
        <f ca="1">IFERROR(IF(ROUND(B1084/MAX(MAX(B1083:B1094),ABS(MIN(B1083:B1094)))*50,0)&gt;0,REPT("&gt;",ROUND(B1084/MAX(MAX(B1083:B1094),ABS(MIN(B1083:B1094)))*50,0)),REPT("&lt;",ABS(ROUND(B1084/MAX(MAX(B1083:B1094),ABS(MIN(B1083:B1094)))*50,0)))),"")</f>
        <v>&gt;&gt;&gt;&gt;&gt;&gt;&gt;&gt;&gt;&gt;&gt;&gt;&gt;&gt;&gt;&gt;&gt;&gt;&gt;&gt;&gt;&gt;&gt;&gt;&gt;&gt;&gt;&gt;&gt;&gt;&gt;&gt;&gt;&gt;&gt;&gt;&gt;&gt;&gt;&gt;&gt;&gt;&gt;&gt;&gt;&gt;&gt;&gt;&gt;&gt;</v>
      </c>
    </row>
    <row r="1085" spans="1:3" ht="48.75" customHeight="1">
      <c r="A1085" s="267">
        <f t="shared" ca="1" si="52"/>
        <v>41061</v>
      </c>
      <c r="B1085" s="288">
        <f ca="1">VLOOKUP(Ledgergraph!A1081,Master!$C$1:$U$101,MATCH(A1085,Master!$C$1:$U$1,0),FALSE)</f>
        <v>0</v>
      </c>
      <c r="C1085" s="295" t="str">
        <f ca="1">IFERROR(IF(ROUND(B1085/MAX(MAX(B1083:B1094),ABS(MIN(B1083:B1094)))*50,0)&gt;0,REPT("&gt;",ROUND(B1085/MAX(MAX(B1083:B1094),ABS(MIN(B1083:B1094)))*50,0)),REPT("&lt;",ABS(ROUND(B1085/MAX(MAX(B1083:B1094),ABS(MIN(B1083:B1094)))*50,0)))),"")</f>
        <v/>
      </c>
    </row>
    <row r="1086" spans="1:3" ht="48.75" customHeight="1">
      <c r="A1086" s="267">
        <f t="shared" ca="1" si="52"/>
        <v>41091</v>
      </c>
      <c r="B1086" s="288">
        <f ca="1">VLOOKUP(Ledgergraph!A1081,Master!$C$1:$U$101,MATCH(A1086,Master!$C$1:$U$1,0),FALSE)</f>
        <v>0</v>
      </c>
      <c r="C1086" s="295" t="str">
        <f ca="1">IFERROR(IF(ROUND(B1086/MAX(MAX(B1083:B1094),ABS(MIN(B1083:B1094)))*50,0)&gt;0,REPT("&gt;",ROUND(B1086/MAX(MAX(B1083:B1094),ABS(MIN(B1083:B1094)))*50,0)),REPT("&lt;",ABS(ROUND(B1086/MAX(MAX(B1083:B1094),ABS(MIN(B1083:B1094)))*50,0)))),"")</f>
        <v/>
      </c>
    </row>
    <row r="1087" spans="1:3" ht="48.75" customHeight="1">
      <c r="A1087" s="267">
        <f t="shared" ca="1" si="52"/>
        <v>41122</v>
      </c>
      <c r="B1087" s="288">
        <f ca="1">VLOOKUP(Ledgergraph!A1081,Master!$C$1:$U$101,MATCH(A1087,Master!$C$1:$U$1,0),FALSE)</f>
        <v>9</v>
      </c>
      <c r="C1087" s="295" t="str">
        <f ca="1">IFERROR(IF(ROUND(B1087/MAX(MAX(B1083:B1094),ABS(MIN(B1083:B1094)))*50,0)&gt;0,REPT("&gt;",ROUND(B1087/MAX(MAX(B1083:B1094),ABS(MIN(B1083:B1094)))*50,0)),REPT("&lt;",ABS(ROUND(B1087/MAX(MAX(B1083:B1094),ABS(MIN(B1083:B1094)))*50,0)))),"")</f>
        <v>&gt;&gt;&gt;&gt;&gt;&gt;&gt;&gt;&gt;&gt;&gt;&gt;&gt;&gt;&gt;&gt;&gt;&gt;&gt;&gt;&gt;&gt;&gt;&gt;&gt;&gt;&gt;&gt;&gt;&gt;&gt;&gt;&gt;&gt;&gt;&gt;&gt;&gt;&gt;&gt;&gt;&gt;&gt;&gt;&gt;&gt;&gt;&gt;&gt;&gt;</v>
      </c>
    </row>
    <row r="1088" spans="1:3" ht="48.75" customHeight="1">
      <c r="A1088" s="267">
        <f t="shared" ca="1" si="52"/>
        <v>41153</v>
      </c>
      <c r="B1088" s="288">
        <f ca="1">VLOOKUP(Ledgergraph!A1081,Master!$C$1:$U$101,MATCH(A1088,Master!$C$1:$U$1,0),FALSE)</f>
        <v>0</v>
      </c>
      <c r="C1088" s="295" t="str">
        <f ca="1">IFERROR(IF(ROUND(B1088/MAX(MAX(B1083:B1094),ABS(MIN(B1083:B1094)))*50,0)&gt;0,REPT("&gt;",ROUND(B1088/MAX(MAX(B1083:B1094),ABS(MIN(B1083:B1094)))*50,0)),REPT("&lt;",ABS(ROUND(B1088/MAX(MAX(B1083:B1094),ABS(MIN(B1083:B1094)))*50,0)))),"")</f>
        <v/>
      </c>
    </row>
    <row r="1089" spans="1:3" ht="48.75" customHeight="1">
      <c r="A1089" s="267">
        <f t="shared" ca="1" si="52"/>
        <v>41183</v>
      </c>
      <c r="B1089" s="288">
        <f ca="1">VLOOKUP(Ledgergraph!A1081,Master!$C$1:$U$101,MATCH(A1089,Master!$C$1:$U$1,0),FALSE)</f>
        <v>7</v>
      </c>
      <c r="C1089" s="295" t="str">
        <f ca="1">IFERROR(IF(ROUND(B1089/MAX(MAX(B1083:B1094),ABS(MIN(B1083:B1094)))*50,0)&gt;0,REPT("&gt;",ROUND(B1089/MAX(MAX(B1083:B1094),ABS(MIN(B1083:B1094)))*50,0)),REPT("&lt;",ABS(ROUND(B1089/MAX(MAX(B1083:B1094),ABS(MIN(B1083:B1094)))*50,0)))),"")</f>
        <v>&gt;&gt;&gt;&gt;&gt;&gt;&gt;&gt;&gt;&gt;&gt;&gt;&gt;&gt;&gt;&gt;&gt;&gt;&gt;&gt;&gt;&gt;&gt;&gt;&gt;&gt;&gt;&gt;&gt;&gt;&gt;&gt;&gt;&gt;&gt;&gt;&gt;&gt;&gt;</v>
      </c>
    </row>
    <row r="1090" spans="1:3" ht="48.75" customHeight="1">
      <c r="A1090" s="267">
        <f t="shared" ca="1" si="52"/>
        <v>41214</v>
      </c>
      <c r="B1090" s="288">
        <f ca="1">VLOOKUP(Ledgergraph!A1081,Master!$C$1:$U$101,MATCH(A1090,Master!$C$1:$U$1,0),FALSE)</f>
        <v>0</v>
      </c>
      <c r="C1090" s="295" t="str">
        <f ca="1">IFERROR(IF(ROUND(B1090/MAX(MAX(B1083:B1094),ABS(MIN(B1083:B1094)))*50,0)&gt;0,REPT("&gt;",ROUND(B1090/MAX(MAX(B1083:B1094),ABS(MIN(B1083:B1094)))*50,0)),REPT("&lt;",ABS(ROUND(B1090/MAX(MAX(B1083:B1094),ABS(MIN(B1083:B1094)))*50,0)))),"")</f>
        <v/>
      </c>
    </row>
    <row r="1091" spans="1:3" ht="48.75" customHeight="1">
      <c r="A1091" s="267">
        <f t="shared" ca="1" si="52"/>
        <v>41244</v>
      </c>
      <c r="B1091" s="288">
        <f ca="1">VLOOKUP(Ledgergraph!A1081,Master!$C$1:$U$101,MATCH(A1091,Master!$C$1:$U$1,0),FALSE)</f>
        <v>0</v>
      </c>
      <c r="C1091" s="295" t="str">
        <f ca="1">IFERROR(IF(ROUND(B1091/MAX(MAX(B1083:B1094),ABS(MIN(B1083:B1094)))*50,0)&gt;0,REPT("&gt;",ROUND(B1091/MAX(MAX(B1083:B1094),ABS(MIN(B1083:B1094)))*50,0)),REPT("&lt;",ABS(ROUND(B1091/MAX(MAX(B1083:B1094),ABS(MIN(B1083:B1094)))*50,0)))),"")</f>
        <v/>
      </c>
    </row>
    <row r="1092" spans="1:3" ht="48.75" customHeight="1">
      <c r="A1092" s="267">
        <f t="shared" ca="1" si="52"/>
        <v>41275</v>
      </c>
      <c r="B1092" s="288">
        <f ca="1">VLOOKUP(Ledgergraph!A1081,Master!$C$1:$U$101,MATCH(A1092,Master!$C$1:$U$1,0),FALSE)</f>
        <v>0</v>
      </c>
      <c r="C1092" s="295" t="str">
        <f ca="1">IFERROR(IF(ROUND(B1092/MAX(MAX(B1083:B1094),ABS(MIN(B1083:B1094)))*50,0)&gt;0,REPT("&gt;",ROUND(B1092/MAX(MAX(B1083:B1094),ABS(MIN(B1083:B1094)))*50,0)),REPT("&lt;",ABS(ROUND(B1092/MAX(MAX(B1083:B1094),ABS(MIN(B1083:B1094)))*50,0)))),"")</f>
        <v/>
      </c>
    </row>
    <row r="1093" spans="1:3" ht="48.75" customHeight="1">
      <c r="A1093" s="267">
        <f t="shared" ca="1" si="52"/>
        <v>41306</v>
      </c>
      <c r="B1093" s="288">
        <f ca="1">VLOOKUP(Ledgergraph!A1081,Master!$C$1:$U$101,MATCH(A1093,Master!$C$1:$U$1,0),FALSE)</f>
        <v>0</v>
      </c>
      <c r="C1093" s="295" t="str">
        <f ca="1">IFERROR(IF(ROUND(B1093/MAX(MAX(B1083:B1094),ABS(MIN(B1083:B1094)))*50,0)&gt;0,REPT("&gt;",ROUND(B1093/MAX(MAX(B1083:B1094),ABS(MIN(B1083:B1094)))*50,0)),REPT("&lt;",ABS(ROUND(B1093/MAX(MAX(B1083:B1094),ABS(MIN(B1083:B1094)))*50,0)))),"")</f>
        <v/>
      </c>
    </row>
    <row r="1094" spans="1:3" ht="48.75" customHeight="1">
      <c r="A1094" s="267">
        <f t="shared" ca="1" si="52"/>
        <v>41334</v>
      </c>
      <c r="B1094" s="288">
        <f ca="1">VLOOKUP(Ledgergraph!A1081,Master!$C$1:$U$101,MATCH(A1094,Master!$C$1:$U$1,0),FALSE)</f>
        <v>0</v>
      </c>
      <c r="C1094" s="295" t="str">
        <f ca="1">IFERROR(IF(ROUND(B1094/MAX(MAX(B1083:B1094),ABS(MIN(B1083:B1094)))*50,0)&gt;0,REPT("&gt;",ROUND(B1094/MAX(MAX(B1083:B1094),ABS(MIN(B1083:B1094)))*50,0)),REPT("&lt;",ABS(ROUND(B1094/MAX(MAX(B1083:B1094),ABS(MIN(B1083:B1094)))*50,0)))),"")</f>
        <v/>
      </c>
    </row>
    <row r="1095" spans="1:3" ht="48.75" customHeight="1">
      <c r="A1095" s="262"/>
      <c r="B1095" s="81"/>
      <c r="C1095" s="294"/>
    </row>
    <row r="1096" spans="1:3" ht="48.75" customHeight="1">
      <c r="A1096" s="264">
        <f>A1081+1</f>
        <v>75</v>
      </c>
      <c r="B1096" s="81"/>
      <c r="C1096" s="294"/>
    </row>
    <row r="1097" spans="1:3" ht="48.75" customHeight="1">
      <c r="A1097" s="81" t="str">
        <f>VLOOKUP(Ledgergraph!A1096,Master!$C$1:$U$101,3,FALSE)</f>
        <v> Rental Expenses </v>
      </c>
      <c r="B1097" s="81"/>
      <c r="C1097" s="294"/>
    </row>
    <row r="1098" spans="1:3" ht="48.75" customHeight="1">
      <c r="A1098" s="267">
        <f ca="1">A1083</f>
        <v>41000</v>
      </c>
      <c r="B1098" s="288">
        <f ca="1">VLOOKUP(Ledgergraph!A1096,Master!$C$1:$U$101,MATCH(A1098,Master!$C$1:$U$1,0),FALSE)</f>
        <v>0</v>
      </c>
      <c r="C1098" s="295" t="str">
        <f ca="1">IFERROR(IF(ROUND(B1098/MAX(MAX(B1098:B1109),ABS(MIN(B1098:B1109)))*50,0)&gt;0,REPT("&gt;",ROUND(B1098/MAX(MAX(B1098:B1109),ABS(MIN(B1098:B1109)))*50,0)),REPT("&lt;",ABS(ROUND(B1098/MAX(MAX(B1098:B1109),ABS(MIN(B1098:B1109)))*50,0)))),"")</f>
        <v/>
      </c>
    </row>
    <row r="1099" spans="1:3" ht="48.75" customHeight="1">
      <c r="A1099" s="267">
        <f t="shared" ca="1" si="52"/>
        <v>41030</v>
      </c>
      <c r="B1099" s="288">
        <f ca="1">VLOOKUP(Ledgergraph!A1096,Master!$C$1:$U$101,MATCH(A1099,Master!$C$1:$U$1,0),FALSE)</f>
        <v>0</v>
      </c>
      <c r="C1099" s="295" t="str">
        <f ca="1">IFERROR(IF(ROUND(B1099/MAX(MAX(B1098:B1109),ABS(MIN(B1098:B1109)))*50,0)&gt;0,REPT("&gt;",ROUND(B1099/MAX(MAX(B1098:B1109),ABS(MIN(B1098:B1109)))*50,0)),REPT("&lt;",ABS(ROUND(B1099/MAX(MAX(B1098:B1109),ABS(MIN(B1098:B1109)))*50,0)))),"")</f>
        <v/>
      </c>
    </row>
    <row r="1100" spans="1:3" ht="48.75" customHeight="1">
      <c r="A1100" s="267">
        <f t="shared" ca="1" si="52"/>
        <v>41061</v>
      </c>
      <c r="B1100" s="288">
        <f ca="1">VLOOKUP(Ledgergraph!A1096,Master!$C$1:$U$101,MATCH(A1100,Master!$C$1:$U$1,0),FALSE)</f>
        <v>0</v>
      </c>
      <c r="C1100" s="295" t="str">
        <f ca="1">IFERROR(IF(ROUND(B1100/MAX(MAX(B1098:B1109),ABS(MIN(B1098:B1109)))*50,0)&gt;0,REPT("&gt;",ROUND(B1100/MAX(MAX(B1098:B1109),ABS(MIN(B1098:B1109)))*50,0)),REPT("&lt;",ABS(ROUND(B1100/MAX(MAX(B1098:B1109),ABS(MIN(B1098:B1109)))*50,0)))),"")</f>
        <v/>
      </c>
    </row>
    <row r="1101" spans="1:3" ht="48.75" customHeight="1">
      <c r="A1101" s="267">
        <f t="shared" ca="1" si="52"/>
        <v>41091</v>
      </c>
      <c r="B1101" s="288">
        <f ca="1">VLOOKUP(Ledgergraph!A1096,Master!$C$1:$U$101,MATCH(A1101,Master!$C$1:$U$1,0),FALSE)</f>
        <v>0</v>
      </c>
      <c r="C1101" s="295" t="str">
        <f ca="1">IFERROR(IF(ROUND(B1101/MAX(MAX(B1098:B1109),ABS(MIN(B1098:B1109)))*50,0)&gt;0,REPT("&gt;",ROUND(B1101/MAX(MAX(B1098:B1109),ABS(MIN(B1098:B1109)))*50,0)),REPT("&lt;",ABS(ROUND(B1101/MAX(MAX(B1098:B1109),ABS(MIN(B1098:B1109)))*50,0)))),"")</f>
        <v/>
      </c>
    </row>
    <row r="1102" spans="1:3" ht="48.75" customHeight="1">
      <c r="A1102" s="267">
        <f t="shared" ca="1" si="52"/>
        <v>41122</v>
      </c>
      <c r="B1102" s="288">
        <f ca="1">VLOOKUP(Ledgergraph!A1096,Master!$C$1:$U$101,MATCH(A1102,Master!$C$1:$U$1,0),FALSE)</f>
        <v>0</v>
      </c>
      <c r="C1102" s="295" t="str">
        <f ca="1">IFERROR(IF(ROUND(B1102/MAX(MAX(B1098:B1109),ABS(MIN(B1098:B1109)))*50,0)&gt;0,REPT("&gt;",ROUND(B1102/MAX(MAX(B1098:B1109),ABS(MIN(B1098:B1109)))*50,0)),REPT("&lt;",ABS(ROUND(B1102/MAX(MAX(B1098:B1109),ABS(MIN(B1098:B1109)))*50,0)))),"")</f>
        <v/>
      </c>
    </row>
    <row r="1103" spans="1:3" ht="48.75" customHeight="1">
      <c r="A1103" s="267">
        <f t="shared" ca="1" si="52"/>
        <v>41153</v>
      </c>
      <c r="B1103" s="288">
        <f ca="1">VLOOKUP(Ledgergraph!A1096,Master!$C$1:$U$101,MATCH(A1103,Master!$C$1:$U$1,0),FALSE)</f>
        <v>0</v>
      </c>
      <c r="C1103" s="295" t="str">
        <f ca="1">IFERROR(IF(ROUND(B1103/MAX(MAX(B1098:B1109),ABS(MIN(B1098:B1109)))*50,0)&gt;0,REPT("&gt;",ROUND(B1103/MAX(MAX(B1098:B1109),ABS(MIN(B1098:B1109)))*50,0)),REPT("&lt;",ABS(ROUND(B1103/MAX(MAX(B1098:B1109),ABS(MIN(B1098:B1109)))*50,0)))),"")</f>
        <v/>
      </c>
    </row>
    <row r="1104" spans="1:3" ht="48.75" customHeight="1">
      <c r="A1104" s="267">
        <f t="shared" ca="1" si="52"/>
        <v>41183</v>
      </c>
      <c r="B1104" s="288">
        <f ca="1">VLOOKUP(Ledgergraph!A1096,Master!$C$1:$U$101,MATCH(A1104,Master!$C$1:$U$1,0),FALSE)</f>
        <v>0</v>
      </c>
      <c r="C1104" s="295" t="str">
        <f ca="1">IFERROR(IF(ROUND(B1104/MAX(MAX(B1098:B1109),ABS(MIN(B1098:B1109)))*50,0)&gt;0,REPT("&gt;",ROUND(B1104/MAX(MAX(B1098:B1109),ABS(MIN(B1098:B1109)))*50,0)),REPT("&lt;",ABS(ROUND(B1104/MAX(MAX(B1098:B1109),ABS(MIN(B1098:B1109)))*50,0)))),"")</f>
        <v/>
      </c>
    </row>
    <row r="1105" spans="1:3" ht="48.75" customHeight="1">
      <c r="A1105" s="267">
        <f t="shared" ca="1" si="52"/>
        <v>41214</v>
      </c>
      <c r="B1105" s="288">
        <f ca="1">VLOOKUP(Ledgergraph!A1096,Master!$C$1:$U$101,MATCH(A1105,Master!$C$1:$U$1,0),FALSE)</f>
        <v>0</v>
      </c>
      <c r="C1105" s="295" t="str">
        <f ca="1">IFERROR(IF(ROUND(B1105/MAX(MAX(B1098:B1109),ABS(MIN(B1098:B1109)))*50,0)&gt;0,REPT("&gt;",ROUND(B1105/MAX(MAX(B1098:B1109),ABS(MIN(B1098:B1109)))*50,0)),REPT("&lt;",ABS(ROUND(B1105/MAX(MAX(B1098:B1109),ABS(MIN(B1098:B1109)))*50,0)))),"")</f>
        <v/>
      </c>
    </row>
    <row r="1106" spans="1:3" ht="48.75" customHeight="1">
      <c r="A1106" s="267">
        <f t="shared" ca="1" si="52"/>
        <v>41244</v>
      </c>
      <c r="B1106" s="288">
        <f ca="1">VLOOKUP(Ledgergraph!A1096,Master!$C$1:$U$101,MATCH(A1106,Master!$C$1:$U$1,0),FALSE)</f>
        <v>0</v>
      </c>
      <c r="C1106" s="295" t="str">
        <f ca="1">IFERROR(IF(ROUND(B1106/MAX(MAX(B1098:B1109),ABS(MIN(B1098:B1109)))*50,0)&gt;0,REPT("&gt;",ROUND(B1106/MAX(MAX(B1098:B1109),ABS(MIN(B1098:B1109)))*50,0)),REPT("&lt;",ABS(ROUND(B1106/MAX(MAX(B1098:B1109),ABS(MIN(B1098:B1109)))*50,0)))),"")</f>
        <v/>
      </c>
    </row>
    <row r="1107" spans="1:3" ht="48.75" customHeight="1">
      <c r="A1107" s="267">
        <f t="shared" ca="1" si="52"/>
        <v>41275</v>
      </c>
      <c r="B1107" s="288">
        <f ca="1">VLOOKUP(Ledgergraph!A1096,Master!$C$1:$U$101,MATCH(A1107,Master!$C$1:$U$1,0),FALSE)</f>
        <v>0</v>
      </c>
      <c r="C1107" s="295" t="str">
        <f ca="1">IFERROR(IF(ROUND(B1107/MAX(MAX(B1098:B1109),ABS(MIN(B1098:B1109)))*50,0)&gt;0,REPT("&gt;",ROUND(B1107/MAX(MAX(B1098:B1109),ABS(MIN(B1098:B1109)))*50,0)),REPT("&lt;",ABS(ROUND(B1107/MAX(MAX(B1098:B1109),ABS(MIN(B1098:B1109)))*50,0)))),"")</f>
        <v/>
      </c>
    </row>
    <row r="1108" spans="1:3" ht="48.75" customHeight="1">
      <c r="A1108" s="267">
        <f t="shared" ca="1" si="52"/>
        <v>41306</v>
      </c>
      <c r="B1108" s="288">
        <f ca="1">VLOOKUP(Ledgergraph!A1096,Master!$C$1:$U$101,MATCH(A1108,Master!$C$1:$U$1,0),FALSE)</f>
        <v>0</v>
      </c>
      <c r="C1108" s="295" t="str">
        <f ca="1">IFERROR(IF(ROUND(B1108/MAX(MAX(B1098:B1109),ABS(MIN(B1098:B1109)))*50,0)&gt;0,REPT("&gt;",ROUND(B1108/MAX(MAX(B1098:B1109),ABS(MIN(B1098:B1109)))*50,0)),REPT("&lt;",ABS(ROUND(B1108/MAX(MAX(B1098:B1109),ABS(MIN(B1098:B1109)))*50,0)))),"")</f>
        <v/>
      </c>
    </row>
    <row r="1109" spans="1:3" ht="48.75" customHeight="1">
      <c r="A1109" s="267">
        <f t="shared" ca="1" si="52"/>
        <v>41334</v>
      </c>
      <c r="B1109" s="288">
        <f ca="1">VLOOKUP(Ledgergraph!A1096,Master!$C$1:$U$101,MATCH(A1109,Master!$C$1:$U$1,0),FALSE)</f>
        <v>0</v>
      </c>
      <c r="C1109" s="295" t="str">
        <f ca="1">IFERROR(IF(ROUND(B1109/MAX(MAX(B1098:B1109),ABS(MIN(B1098:B1109)))*50,0)&gt;0,REPT("&gt;",ROUND(B1109/MAX(MAX(B1098:B1109),ABS(MIN(B1098:B1109)))*50,0)),REPT("&lt;",ABS(ROUND(B1109/MAX(MAX(B1098:B1109),ABS(MIN(B1098:B1109)))*50,0)))),"")</f>
        <v/>
      </c>
    </row>
    <row r="1110" spans="1:3" ht="48.75" customHeight="1">
      <c r="A1110" s="81"/>
      <c r="B1110" s="81"/>
      <c r="C1110" s="294"/>
    </row>
    <row r="1111" spans="1:3" ht="48.75" customHeight="1">
      <c r="A1111" s="264">
        <f>A1096+1</f>
        <v>76</v>
      </c>
      <c r="B1111" s="81"/>
      <c r="C1111" s="294"/>
    </row>
    <row r="1112" spans="1:3" ht="48.75" customHeight="1">
      <c r="A1112" s="81" t="str">
        <f>VLOOKUP(Ledgergraph!A1111,Master!$C$1:$U$101,3,FALSE)</f>
        <v> Repairs &amp; Maintenance </v>
      </c>
      <c r="B1112" s="81"/>
      <c r="C1112" s="294"/>
    </row>
    <row r="1113" spans="1:3" ht="48.75" customHeight="1">
      <c r="A1113" s="267">
        <f ca="1">A1098</f>
        <v>41000</v>
      </c>
      <c r="B1113" s="288">
        <f ca="1">VLOOKUP(Ledgergraph!A1111,Master!$C$1:$U$101,MATCH(A1113,Master!$C$1:$U$1,0),FALSE)</f>
        <v>0</v>
      </c>
      <c r="C1113" s="295" t="str">
        <f ca="1">IFERROR(IF(ROUND(B1113/MAX(MAX(B1113:B1124),ABS(MIN(B1113:B1124)))*50,0)&gt;0,REPT("&gt;",ROUND(B1113/MAX(MAX(B1113:B1124),ABS(MIN(B1113:B1124)))*50,0)),REPT("&lt;",ABS(ROUND(B1113/MAX(MAX(B1113:B1124),ABS(MIN(B1113:B1124)))*50,0)))),"")</f>
        <v/>
      </c>
    </row>
    <row r="1114" spans="1:3" ht="48.75" customHeight="1">
      <c r="A1114" s="267">
        <f t="shared" ref="A1114:A1124" ca="1" si="53">A1099</f>
        <v>41030</v>
      </c>
      <c r="B1114" s="288">
        <f ca="1">VLOOKUP(Ledgergraph!A1111,Master!$C$1:$U$101,MATCH(A1114,Master!$C$1:$U$1,0),FALSE)</f>
        <v>2</v>
      </c>
      <c r="C1114" s="295" t="str">
        <f ca="1">IFERROR(IF(ROUND(B1114/MAX(MAX(B1113:B1124),ABS(MIN(B1113:B1124)))*50,0)&gt;0,REPT("&gt;",ROUND(B1114/MAX(MAX(B1113:B1124),ABS(MIN(B1113:B1124)))*50,0)),REPT("&lt;",ABS(ROUND(B1114/MAX(MAX(B1113:B1124),ABS(MIN(B1113:B1124)))*50,0)))),"")</f>
        <v>&gt;&gt;&gt;&gt;&gt;&gt;&gt;&gt;&gt;&gt;</v>
      </c>
    </row>
    <row r="1115" spans="1:3" ht="48.75" customHeight="1">
      <c r="A1115" s="267">
        <f t="shared" ca="1" si="53"/>
        <v>41061</v>
      </c>
      <c r="B1115" s="288">
        <f ca="1">VLOOKUP(Ledgergraph!A1111,Master!$C$1:$U$101,MATCH(A1115,Master!$C$1:$U$1,0),FALSE)</f>
        <v>6</v>
      </c>
      <c r="C1115" s="295" t="str">
        <f ca="1">IFERROR(IF(ROUND(B1115/MAX(MAX(B1113:B1124),ABS(MIN(B1113:B1124)))*50,0)&gt;0,REPT("&gt;",ROUND(B1115/MAX(MAX(B1113:B1124),ABS(MIN(B1113:B1124)))*50,0)),REPT("&lt;",ABS(ROUND(B1115/MAX(MAX(B1113:B1124),ABS(MIN(B1113:B1124)))*50,0)))),"")</f>
        <v>&gt;&gt;&gt;&gt;&gt;&gt;&gt;&gt;&gt;&gt;&gt;&gt;&gt;&gt;&gt;&gt;&gt;&gt;&gt;&gt;&gt;&gt;&gt;&gt;&gt;&gt;&gt;&gt;&gt;&gt;</v>
      </c>
    </row>
    <row r="1116" spans="1:3" ht="48.75" customHeight="1">
      <c r="A1116" s="267">
        <f t="shared" ca="1" si="53"/>
        <v>41091</v>
      </c>
      <c r="B1116" s="288">
        <f ca="1">VLOOKUP(Ledgergraph!A1111,Master!$C$1:$U$101,MATCH(A1116,Master!$C$1:$U$1,0),FALSE)</f>
        <v>0</v>
      </c>
      <c r="C1116" s="295" t="str">
        <f ca="1">IFERROR(IF(ROUND(B1116/MAX(MAX(B1113:B1124),ABS(MIN(B1113:B1124)))*50,0)&gt;0,REPT("&gt;",ROUND(B1116/MAX(MAX(B1113:B1124),ABS(MIN(B1113:B1124)))*50,0)),REPT("&lt;",ABS(ROUND(B1116/MAX(MAX(B1113:B1124),ABS(MIN(B1113:B1124)))*50,0)))),"")</f>
        <v/>
      </c>
    </row>
    <row r="1117" spans="1:3" ht="48.75" customHeight="1">
      <c r="A1117" s="267">
        <f t="shared" ca="1" si="53"/>
        <v>41122</v>
      </c>
      <c r="B1117" s="288">
        <f ca="1">VLOOKUP(Ledgergraph!A1111,Master!$C$1:$U$101,MATCH(A1117,Master!$C$1:$U$1,0),FALSE)</f>
        <v>9</v>
      </c>
      <c r="C1117" s="295" t="str">
        <f ca="1">IFERROR(IF(ROUND(B1117/MAX(MAX(B1113:B1124),ABS(MIN(B1113:B1124)))*50,0)&gt;0,REPT("&gt;",ROUND(B1117/MAX(MAX(B1113:B1124),ABS(MIN(B1113:B1124)))*50,0)),REPT("&lt;",ABS(ROUND(B1117/MAX(MAX(B1113:B1124),ABS(MIN(B1113:B1124)))*50,0)))),"")</f>
        <v>&gt;&gt;&gt;&gt;&gt;&gt;&gt;&gt;&gt;&gt;&gt;&gt;&gt;&gt;&gt;&gt;&gt;&gt;&gt;&gt;&gt;&gt;&gt;&gt;&gt;&gt;&gt;&gt;&gt;&gt;&gt;&gt;&gt;&gt;&gt;&gt;&gt;&gt;&gt;&gt;&gt;&gt;&gt;&gt;&gt;</v>
      </c>
    </row>
    <row r="1118" spans="1:3" ht="48.75" customHeight="1">
      <c r="A1118" s="267">
        <f t="shared" ca="1" si="53"/>
        <v>41153</v>
      </c>
      <c r="B1118" s="288">
        <f ca="1">VLOOKUP(Ledgergraph!A1111,Master!$C$1:$U$101,MATCH(A1118,Master!$C$1:$U$1,0),FALSE)</f>
        <v>0</v>
      </c>
      <c r="C1118" s="295" t="str">
        <f ca="1">IFERROR(IF(ROUND(B1118/MAX(MAX(B1113:B1124),ABS(MIN(B1113:B1124)))*50,0)&gt;0,REPT("&gt;",ROUND(B1118/MAX(MAX(B1113:B1124),ABS(MIN(B1113:B1124)))*50,0)),REPT("&lt;",ABS(ROUND(B1118/MAX(MAX(B1113:B1124),ABS(MIN(B1113:B1124)))*50,0)))),"")</f>
        <v/>
      </c>
    </row>
    <row r="1119" spans="1:3" ht="48.75" customHeight="1">
      <c r="A1119" s="267">
        <f t="shared" ca="1" si="53"/>
        <v>41183</v>
      </c>
      <c r="B1119" s="288">
        <f ca="1">VLOOKUP(Ledgergraph!A1111,Master!$C$1:$U$101,MATCH(A1119,Master!$C$1:$U$1,0),FALSE)</f>
        <v>0</v>
      </c>
      <c r="C1119" s="295" t="str">
        <f ca="1">IFERROR(IF(ROUND(B1119/MAX(MAX(B1113:B1124),ABS(MIN(B1113:B1124)))*50,0)&gt;0,REPT("&gt;",ROUND(B1119/MAX(MAX(B1113:B1124),ABS(MIN(B1113:B1124)))*50,0)),REPT("&lt;",ABS(ROUND(B1119/MAX(MAX(B1113:B1124),ABS(MIN(B1113:B1124)))*50,0)))),"")</f>
        <v/>
      </c>
    </row>
    <row r="1120" spans="1:3" ht="48.75" customHeight="1">
      <c r="A1120" s="267">
        <f t="shared" ca="1" si="53"/>
        <v>41214</v>
      </c>
      <c r="B1120" s="288">
        <f ca="1">VLOOKUP(Ledgergraph!A1111,Master!$C$1:$U$101,MATCH(A1120,Master!$C$1:$U$1,0),FALSE)</f>
        <v>0</v>
      </c>
      <c r="C1120" s="295" t="str">
        <f ca="1">IFERROR(IF(ROUND(B1120/MAX(MAX(B1113:B1124),ABS(MIN(B1113:B1124)))*50,0)&gt;0,REPT("&gt;",ROUND(B1120/MAX(MAX(B1113:B1124),ABS(MIN(B1113:B1124)))*50,0)),REPT("&lt;",ABS(ROUND(B1120/MAX(MAX(B1113:B1124),ABS(MIN(B1113:B1124)))*50,0)))),"")</f>
        <v/>
      </c>
    </row>
    <row r="1121" spans="1:3" ht="48.75" customHeight="1">
      <c r="A1121" s="267">
        <f t="shared" ca="1" si="53"/>
        <v>41244</v>
      </c>
      <c r="B1121" s="288">
        <f ca="1">VLOOKUP(Ledgergraph!A1111,Master!$C$1:$U$101,MATCH(A1121,Master!$C$1:$U$1,0),FALSE)</f>
        <v>10</v>
      </c>
      <c r="C1121" s="295" t="str">
        <f ca="1">IFERROR(IF(ROUND(B1121/MAX(MAX(B1113:B1124),ABS(MIN(B1113:B1124)))*50,0)&gt;0,REPT("&gt;",ROUND(B1121/MAX(MAX(B1113:B1124),ABS(MIN(B1113:B1124)))*50,0)),REPT("&lt;",ABS(ROUND(B1121/MAX(MAX(B1113:B1124),ABS(MIN(B1113:B1124)))*50,0)))),"")</f>
        <v>&gt;&gt;&gt;&gt;&gt;&gt;&gt;&gt;&gt;&gt;&gt;&gt;&gt;&gt;&gt;&gt;&gt;&gt;&gt;&gt;&gt;&gt;&gt;&gt;&gt;&gt;&gt;&gt;&gt;&gt;&gt;&gt;&gt;&gt;&gt;&gt;&gt;&gt;&gt;&gt;&gt;&gt;&gt;&gt;&gt;&gt;&gt;&gt;&gt;&gt;</v>
      </c>
    </row>
    <row r="1122" spans="1:3" ht="48.75" customHeight="1">
      <c r="A1122" s="267">
        <f t="shared" ca="1" si="53"/>
        <v>41275</v>
      </c>
      <c r="B1122" s="288">
        <f ca="1">VLOOKUP(Ledgergraph!A1111,Master!$C$1:$U$101,MATCH(A1122,Master!$C$1:$U$1,0),FALSE)</f>
        <v>0</v>
      </c>
      <c r="C1122" s="295" t="str">
        <f ca="1">IFERROR(IF(ROUND(B1122/MAX(MAX(B1113:B1124),ABS(MIN(B1113:B1124)))*50,0)&gt;0,REPT("&gt;",ROUND(B1122/MAX(MAX(B1113:B1124),ABS(MIN(B1113:B1124)))*50,0)),REPT("&lt;",ABS(ROUND(B1122/MAX(MAX(B1113:B1124),ABS(MIN(B1113:B1124)))*50,0)))),"")</f>
        <v/>
      </c>
    </row>
    <row r="1123" spans="1:3" ht="48.75" customHeight="1">
      <c r="A1123" s="267">
        <f t="shared" ca="1" si="53"/>
        <v>41306</v>
      </c>
      <c r="B1123" s="288">
        <f ca="1">VLOOKUP(Ledgergraph!A1111,Master!$C$1:$U$101,MATCH(A1123,Master!$C$1:$U$1,0),FALSE)</f>
        <v>0</v>
      </c>
      <c r="C1123" s="295" t="str">
        <f ca="1">IFERROR(IF(ROUND(B1123/MAX(MAX(B1113:B1124),ABS(MIN(B1113:B1124)))*50,0)&gt;0,REPT("&gt;",ROUND(B1123/MAX(MAX(B1113:B1124),ABS(MIN(B1113:B1124)))*50,0)),REPT("&lt;",ABS(ROUND(B1123/MAX(MAX(B1113:B1124),ABS(MIN(B1113:B1124)))*50,0)))),"")</f>
        <v/>
      </c>
    </row>
    <row r="1124" spans="1:3" ht="48.75" customHeight="1">
      <c r="A1124" s="267">
        <f t="shared" ca="1" si="53"/>
        <v>41334</v>
      </c>
      <c r="B1124" s="288">
        <f ca="1">VLOOKUP(Ledgergraph!A1111,Master!$C$1:$U$101,MATCH(A1124,Master!$C$1:$U$1,0),FALSE)</f>
        <v>0</v>
      </c>
      <c r="C1124" s="295" t="str">
        <f ca="1">IFERROR(IF(ROUND(B1124/MAX(MAX(B1113:B1124),ABS(MIN(B1113:B1124)))*50,0)&gt;0,REPT("&gt;",ROUND(B1124/MAX(MAX(B1113:B1124),ABS(MIN(B1113:B1124)))*50,0)),REPT("&lt;",ABS(ROUND(B1124/MAX(MAX(B1113:B1124),ABS(MIN(B1113:B1124)))*50,0)))),"")</f>
        <v/>
      </c>
    </row>
    <row r="1125" spans="1:3" ht="48.75" customHeight="1">
      <c r="A1125" s="81"/>
      <c r="B1125" s="81"/>
      <c r="C1125" s="294"/>
    </row>
    <row r="1126" spans="1:3" ht="48.75" customHeight="1">
      <c r="A1126" s="264">
        <f>A1111+1</f>
        <v>77</v>
      </c>
      <c r="B1126" s="81"/>
      <c r="C1126" s="294"/>
    </row>
    <row r="1127" spans="1:3" ht="48.75" customHeight="1">
      <c r="A1127" s="81" t="str">
        <f>VLOOKUP(Ledgergraph!A1126,Master!$C$1:$U$101,3,FALSE)</f>
        <v> Research &amp; Development </v>
      </c>
      <c r="B1127" s="81"/>
      <c r="C1127" s="294"/>
    </row>
    <row r="1128" spans="1:3" ht="48.75" customHeight="1">
      <c r="A1128" s="267">
        <f ca="1">A1113</f>
        <v>41000</v>
      </c>
      <c r="B1128" s="288">
        <f ca="1">VLOOKUP(Ledgergraph!A1126,Master!$C$1:$U$101,MATCH(A1128,Master!$C$1:$U$1,0),FALSE)</f>
        <v>0</v>
      </c>
      <c r="C1128" s="295" t="str">
        <f ca="1">IFERROR(IF(ROUND(B1128/MAX(MAX(B1128:B1139),ABS(MIN(B1128:B1139)))*50,0)&gt;0,REPT("&gt;",ROUND(B1128/MAX(MAX(B1128:B1139),ABS(MIN(B1128:B1139)))*50,0)),REPT("&lt;",ABS(ROUND(B1128/MAX(MAX(B1128:B1139),ABS(MIN(B1128:B1139)))*50,0)))),"")</f>
        <v/>
      </c>
    </row>
    <row r="1129" spans="1:3" ht="48.75" customHeight="1">
      <c r="A1129" s="267">
        <f t="shared" ref="A1129:A1139" ca="1" si="54">A1114</f>
        <v>41030</v>
      </c>
      <c r="B1129" s="288">
        <f ca="1">VLOOKUP(Ledgergraph!A1126,Master!$C$1:$U$101,MATCH(A1129,Master!$C$1:$U$1,0),FALSE)</f>
        <v>0</v>
      </c>
      <c r="C1129" s="295" t="str">
        <f ca="1">IFERROR(IF(ROUND(B1129/MAX(MAX(B1128:B1139),ABS(MIN(B1128:B1139)))*50,0)&gt;0,REPT("&gt;",ROUND(B1129/MAX(MAX(B1128:B1139),ABS(MIN(B1128:B1139)))*50,0)),REPT("&lt;",ABS(ROUND(B1129/MAX(MAX(B1128:B1139),ABS(MIN(B1128:B1139)))*50,0)))),"")</f>
        <v/>
      </c>
    </row>
    <row r="1130" spans="1:3" ht="48.75" customHeight="1">
      <c r="A1130" s="267">
        <f t="shared" ca="1" si="54"/>
        <v>41061</v>
      </c>
      <c r="B1130" s="288">
        <f ca="1">VLOOKUP(Ledgergraph!A1126,Master!$C$1:$U$101,MATCH(A1130,Master!$C$1:$U$1,0),FALSE)</f>
        <v>0</v>
      </c>
      <c r="C1130" s="295" t="str">
        <f ca="1">IFERROR(IF(ROUND(B1130/MAX(MAX(B1128:B1139),ABS(MIN(B1128:B1139)))*50,0)&gt;0,REPT("&gt;",ROUND(B1130/MAX(MAX(B1128:B1139),ABS(MIN(B1128:B1139)))*50,0)),REPT("&lt;",ABS(ROUND(B1130/MAX(MAX(B1128:B1139),ABS(MIN(B1128:B1139)))*50,0)))),"")</f>
        <v/>
      </c>
    </row>
    <row r="1131" spans="1:3" ht="48.75" customHeight="1">
      <c r="A1131" s="267">
        <f t="shared" ca="1" si="54"/>
        <v>41091</v>
      </c>
      <c r="B1131" s="288">
        <f ca="1">VLOOKUP(Ledgergraph!A1126,Master!$C$1:$U$101,MATCH(A1131,Master!$C$1:$U$1,0),FALSE)</f>
        <v>0</v>
      </c>
      <c r="C1131" s="295" t="str">
        <f ca="1">IFERROR(IF(ROUND(B1131/MAX(MAX(B1128:B1139),ABS(MIN(B1128:B1139)))*50,0)&gt;0,REPT("&gt;",ROUND(B1131/MAX(MAX(B1128:B1139),ABS(MIN(B1128:B1139)))*50,0)),REPT("&lt;",ABS(ROUND(B1131/MAX(MAX(B1128:B1139),ABS(MIN(B1128:B1139)))*50,0)))),"")</f>
        <v/>
      </c>
    </row>
    <row r="1132" spans="1:3" ht="48.75" customHeight="1">
      <c r="A1132" s="267">
        <f t="shared" ca="1" si="54"/>
        <v>41122</v>
      </c>
      <c r="B1132" s="288">
        <f ca="1">VLOOKUP(Ledgergraph!A1126,Master!$C$1:$U$101,MATCH(A1132,Master!$C$1:$U$1,0),FALSE)</f>
        <v>0</v>
      </c>
      <c r="C1132" s="295" t="str">
        <f ca="1">IFERROR(IF(ROUND(B1132/MAX(MAX(B1128:B1139),ABS(MIN(B1128:B1139)))*50,0)&gt;0,REPT("&gt;",ROUND(B1132/MAX(MAX(B1128:B1139),ABS(MIN(B1128:B1139)))*50,0)),REPT("&lt;",ABS(ROUND(B1132/MAX(MAX(B1128:B1139),ABS(MIN(B1128:B1139)))*50,0)))),"")</f>
        <v/>
      </c>
    </row>
    <row r="1133" spans="1:3" ht="48.75" customHeight="1">
      <c r="A1133" s="267">
        <f t="shared" ca="1" si="54"/>
        <v>41153</v>
      </c>
      <c r="B1133" s="288">
        <f ca="1">VLOOKUP(Ledgergraph!A1126,Master!$C$1:$U$101,MATCH(A1133,Master!$C$1:$U$1,0),FALSE)</f>
        <v>0</v>
      </c>
      <c r="C1133" s="295" t="str">
        <f ca="1">IFERROR(IF(ROUND(B1133/MAX(MAX(B1128:B1139),ABS(MIN(B1128:B1139)))*50,0)&gt;0,REPT("&gt;",ROUND(B1133/MAX(MAX(B1128:B1139),ABS(MIN(B1128:B1139)))*50,0)),REPT("&lt;",ABS(ROUND(B1133/MAX(MAX(B1128:B1139),ABS(MIN(B1128:B1139)))*50,0)))),"")</f>
        <v/>
      </c>
    </row>
    <row r="1134" spans="1:3" ht="48.75" customHeight="1">
      <c r="A1134" s="267">
        <f t="shared" ca="1" si="54"/>
        <v>41183</v>
      </c>
      <c r="B1134" s="288">
        <f ca="1">VLOOKUP(Ledgergraph!A1126,Master!$C$1:$U$101,MATCH(A1134,Master!$C$1:$U$1,0),FALSE)</f>
        <v>0</v>
      </c>
      <c r="C1134" s="295" t="str">
        <f ca="1">IFERROR(IF(ROUND(B1134/MAX(MAX(B1128:B1139),ABS(MIN(B1128:B1139)))*50,0)&gt;0,REPT("&gt;",ROUND(B1134/MAX(MAX(B1128:B1139),ABS(MIN(B1128:B1139)))*50,0)),REPT("&lt;",ABS(ROUND(B1134/MAX(MAX(B1128:B1139),ABS(MIN(B1128:B1139)))*50,0)))),"")</f>
        <v/>
      </c>
    </row>
    <row r="1135" spans="1:3" ht="48.75" customHeight="1">
      <c r="A1135" s="267">
        <f t="shared" ca="1" si="54"/>
        <v>41214</v>
      </c>
      <c r="B1135" s="288">
        <f ca="1">VLOOKUP(Ledgergraph!A1126,Master!$C$1:$U$101,MATCH(A1135,Master!$C$1:$U$1,0),FALSE)</f>
        <v>0</v>
      </c>
      <c r="C1135" s="295" t="str">
        <f ca="1">IFERROR(IF(ROUND(B1135/MAX(MAX(B1128:B1139),ABS(MIN(B1128:B1139)))*50,0)&gt;0,REPT("&gt;",ROUND(B1135/MAX(MAX(B1128:B1139),ABS(MIN(B1128:B1139)))*50,0)),REPT("&lt;",ABS(ROUND(B1135/MAX(MAX(B1128:B1139),ABS(MIN(B1128:B1139)))*50,0)))),"")</f>
        <v/>
      </c>
    </row>
    <row r="1136" spans="1:3" ht="48.75" customHeight="1">
      <c r="A1136" s="267">
        <f t="shared" ca="1" si="54"/>
        <v>41244</v>
      </c>
      <c r="B1136" s="288">
        <f ca="1">VLOOKUP(Ledgergraph!A1126,Master!$C$1:$U$101,MATCH(A1136,Master!$C$1:$U$1,0),FALSE)</f>
        <v>0</v>
      </c>
      <c r="C1136" s="295" t="str">
        <f ca="1">IFERROR(IF(ROUND(B1136/MAX(MAX(B1128:B1139),ABS(MIN(B1128:B1139)))*50,0)&gt;0,REPT("&gt;",ROUND(B1136/MAX(MAX(B1128:B1139),ABS(MIN(B1128:B1139)))*50,0)),REPT("&lt;",ABS(ROUND(B1136/MAX(MAX(B1128:B1139),ABS(MIN(B1128:B1139)))*50,0)))),"")</f>
        <v/>
      </c>
    </row>
    <row r="1137" spans="1:3" ht="48.75" customHeight="1">
      <c r="A1137" s="267">
        <f t="shared" ca="1" si="54"/>
        <v>41275</v>
      </c>
      <c r="B1137" s="288">
        <f ca="1">VLOOKUP(Ledgergraph!A1126,Master!$C$1:$U$101,MATCH(A1137,Master!$C$1:$U$1,0),FALSE)</f>
        <v>0</v>
      </c>
      <c r="C1137" s="295" t="str">
        <f ca="1">IFERROR(IF(ROUND(B1137/MAX(MAX(B1128:B1139),ABS(MIN(B1128:B1139)))*50,0)&gt;0,REPT("&gt;",ROUND(B1137/MAX(MAX(B1128:B1139),ABS(MIN(B1128:B1139)))*50,0)),REPT("&lt;",ABS(ROUND(B1137/MAX(MAX(B1128:B1139),ABS(MIN(B1128:B1139)))*50,0)))),"")</f>
        <v/>
      </c>
    </row>
    <row r="1138" spans="1:3" ht="48.75" customHeight="1">
      <c r="A1138" s="267">
        <f t="shared" ca="1" si="54"/>
        <v>41306</v>
      </c>
      <c r="B1138" s="288">
        <f ca="1">VLOOKUP(Ledgergraph!A1126,Master!$C$1:$U$101,MATCH(A1138,Master!$C$1:$U$1,0),FALSE)</f>
        <v>0</v>
      </c>
      <c r="C1138" s="295" t="str">
        <f ca="1">IFERROR(IF(ROUND(B1138/MAX(MAX(B1128:B1139),ABS(MIN(B1128:B1139)))*50,0)&gt;0,REPT("&gt;",ROUND(B1138/MAX(MAX(B1128:B1139),ABS(MIN(B1128:B1139)))*50,0)),REPT("&lt;",ABS(ROUND(B1138/MAX(MAX(B1128:B1139),ABS(MIN(B1128:B1139)))*50,0)))),"")</f>
        <v/>
      </c>
    </row>
    <row r="1139" spans="1:3" ht="48.75" customHeight="1">
      <c r="A1139" s="267">
        <f t="shared" ca="1" si="54"/>
        <v>41334</v>
      </c>
      <c r="B1139" s="288">
        <f ca="1">VLOOKUP(Ledgergraph!A1126,Master!$C$1:$U$101,MATCH(A1139,Master!$C$1:$U$1,0),FALSE)</f>
        <v>0</v>
      </c>
      <c r="C1139" s="295" t="str">
        <f ca="1">IFERROR(IF(ROUND(B1139/MAX(MAX(B1128:B1139),ABS(MIN(B1128:B1139)))*50,0)&gt;0,REPT("&gt;",ROUND(B1139/MAX(MAX(B1128:B1139),ABS(MIN(B1128:B1139)))*50,0)),REPT("&lt;",ABS(ROUND(B1139/MAX(MAX(B1128:B1139),ABS(MIN(B1128:B1139)))*50,0)))),"")</f>
        <v/>
      </c>
    </row>
    <row r="1140" spans="1:3" ht="48.75" customHeight="1">
      <c r="A1140" s="81"/>
      <c r="B1140" s="81"/>
      <c r="C1140" s="294"/>
    </row>
    <row r="1141" spans="1:3" ht="48.75" customHeight="1">
      <c r="A1141" s="264">
        <f>A1126+1</f>
        <v>78</v>
      </c>
      <c r="B1141" s="81"/>
      <c r="C1141" s="294"/>
    </row>
    <row r="1142" spans="1:3" ht="48.75" customHeight="1">
      <c r="A1142" s="81" t="str">
        <f>VLOOKUP(Ledgergraph!A1141,Master!$C$1:$U$101,3,FALSE)</f>
        <v> Small Tools </v>
      </c>
      <c r="B1142" s="81"/>
      <c r="C1142" s="294"/>
    </row>
    <row r="1143" spans="1:3" ht="48.75" customHeight="1">
      <c r="A1143" s="267">
        <f ca="1">A1128</f>
        <v>41000</v>
      </c>
      <c r="B1143" s="288">
        <f ca="1">VLOOKUP(Ledgergraph!A1141,Master!$C$1:$U$101,MATCH(A1143,Master!$C$1:$U$1,0),FALSE)</f>
        <v>0</v>
      </c>
      <c r="C1143" s="295" t="str">
        <f ca="1">IFERROR(IF(ROUND(B1143/MAX(MAX(B1143:B1154),ABS(MIN(B1143:B1154)))*50,0)&gt;0,REPT("&gt;",ROUND(B1143/MAX(MAX(B1143:B1154),ABS(MIN(B1143:B1154)))*50,0)),REPT("&lt;",ABS(ROUND(B1143/MAX(MAX(B1143:B1154),ABS(MIN(B1143:B1154)))*50,0)))),"")</f>
        <v/>
      </c>
    </row>
    <row r="1144" spans="1:3" ht="48.75" customHeight="1">
      <c r="A1144" s="267">
        <f t="shared" ref="A1144:A1169" ca="1" si="55">A1129</f>
        <v>41030</v>
      </c>
      <c r="B1144" s="288">
        <f ca="1">VLOOKUP(Ledgergraph!A1141,Master!$C$1:$U$101,MATCH(A1144,Master!$C$1:$U$1,0),FALSE)</f>
        <v>0</v>
      </c>
      <c r="C1144" s="295" t="str">
        <f ca="1">IFERROR(IF(ROUND(B1144/MAX(MAX(B1143:B1154),ABS(MIN(B1143:B1154)))*50,0)&gt;0,REPT("&gt;",ROUND(B1144/MAX(MAX(B1143:B1154),ABS(MIN(B1143:B1154)))*50,0)),REPT("&lt;",ABS(ROUND(B1144/MAX(MAX(B1143:B1154),ABS(MIN(B1143:B1154)))*50,0)))),"")</f>
        <v/>
      </c>
    </row>
    <row r="1145" spans="1:3" ht="48.75" customHeight="1">
      <c r="A1145" s="267">
        <f t="shared" ca="1" si="55"/>
        <v>41061</v>
      </c>
      <c r="B1145" s="288">
        <f ca="1">VLOOKUP(Ledgergraph!A1141,Master!$C$1:$U$101,MATCH(A1145,Master!$C$1:$U$1,0),FALSE)</f>
        <v>0</v>
      </c>
      <c r="C1145" s="295" t="str">
        <f ca="1">IFERROR(IF(ROUND(B1145/MAX(MAX(B1143:B1154),ABS(MIN(B1143:B1154)))*50,0)&gt;0,REPT("&gt;",ROUND(B1145/MAX(MAX(B1143:B1154),ABS(MIN(B1143:B1154)))*50,0)),REPT("&lt;",ABS(ROUND(B1145/MAX(MAX(B1143:B1154),ABS(MIN(B1143:B1154)))*50,0)))),"")</f>
        <v/>
      </c>
    </row>
    <row r="1146" spans="1:3" ht="48.75" customHeight="1">
      <c r="A1146" s="267">
        <f t="shared" ca="1" si="55"/>
        <v>41091</v>
      </c>
      <c r="B1146" s="288">
        <f ca="1">VLOOKUP(Ledgergraph!A1141,Master!$C$1:$U$101,MATCH(A1146,Master!$C$1:$U$1,0),FALSE)</f>
        <v>0</v>
      </c>
      <c r="C1146" s="295" t="str">
        <f ca="1">IFERROR(IF(ROUND(B1146/MAX(MAX(B1143:B1154),ABS(MIN(B1143:B1154)))*50,0)&gt;0,REPT("&gt;",ROUND(B1146/MAX(MAX(B1143:B1154),ABS(MIN(B1143:B1154)))*50,0)),REPT("&lt;",ABS(ROUND(B1146/MAX(MAX(B1143:B1154),ABS(MIN(B1143:B1154)))*50,0)))),"")</f>
        <v/>
      </c>
    </row>
    <row r="1147" spans="1:3" ht="48.75" customHeight="1">
      <c r="A1147" s="267">
        <f t="shared" ca="1" si="55"/>
        <v>41122</v>
      </c>
      <c r="B1147" s="288">
        <f ca="1">VLOOKUP(Ledgergraph!A1141,Master!$C$1:$U$101,MATCH(A1147,Master!$C$1:$U$1,0),FALSE)</f>
        <v>2</v>
      </c>
      <c r="C1147" s="295" t="str">
        <f ca="1">IFERROR(IF(ROUND(B1147/MAX(MAX(B1143:B1154),ABS(MIN(B1143:B1154)))*50,0)&gt;0,REPT("&gt;",ROUND(B1147/MAX(MAX(B1143:B1154),ABS(MIN(B1143:B1154)))*50,0)),REPT("&lt;",ABS(ROUND(B1147/MAX(MAX(B1143:B1154),ABS(MIN(B1143:B1154)))*50,0)))),"")</f>
        <v>&gt;&gt;&gt;&gt;&gt;&gt;&gt;&gt;&gt;&gt;</v>
      </c>
    </row>
    <row r="1148" spans="1:3" ht="48.75" customHeight="1">
      <c r="A1148" s="267">
        <f t="shared" ca="1" si="55"/>
        <v>41153</v>
      </c>
      <c r="B1148" s="288">
        <f ca="1">VLOOKUP(Ledgergraph!A1141,Master!$C$1:$U$101,MATCH(A1148,Master!$C$1:$U$1,0),FALSE)</f>
        <v>8</v>
      </c>
      <c r="C1148" s="295" t="str">
        <f ca="1">IFERROR(IF(ROUND(B1148/MAX(MAX(B1143:B1154),ABS(MIN(B1143:B1154)))*50,0)&gt;0,REPT("&gt;",ROUND(B1148/MAX(MAX(B1143:B1154),ABS(MIN(B1143:B1154)))*50,0)),REPT("&lt;",ABS(ROUND(B1148/MAX(MAX(B1143:B1154),ABS(MIN(B1143:B1154)))*50,0)))),"")</f>
        <v>&gt;&gt;&gt;&gt;&gt;&gt;&gt;&gt;&gt;&gt;&gt;&gt;&gt;&gt;&gt;&gt;&gt;&gt;&gt;&gt;&gt;&gt;&gt;&gt;&gt;&gt;&gt;&gt;&gt;&gt;&gt;&gt;&gt;&gt;&gt;&gt;&gt;&gt;&gt;&gt;</v>
      </c>
    </row>
    <row r="1149" spans="1:3" ht="48.75" customHeight="1">
      <c r="A1149" s="267">
        <f t="shared" ca="1" si="55"/>
        <v>41183</v>
      </c>
      <c r="B1149" s="288">
        <f ca="1">VLOOKUP(Ledgergraph!A1141,Master!$C$1:$U$101,MATCH(A1149,Master!$C$1:$U$1,0),FALSE)</f>
        <v>0</v>
      </c>
      <c r="C1149" s="295" t="str">
        <f ca="1">IFERROR(IF(ROUND(B1149/MAX(MAX(B1143:B1154),ABS(MIN(B1143:B1154)))*50,0)&gt;0,REPT("&gt;",ROUND(B1149/MAX(MAX(B1143:B1154),ABS(MIN(B1143:B1154)))*50,0)),REPT("&lt;",ABS(ROUND(B1149/MAX(MAX(B1143:B1154),ABS(MIN(B1143:B1154)))*50,0)))),"")</f>
        <v/>
      </c>
    </row>
    <row r="1150" spans="1:3" ht="48.75" customHeight="1">
      <c r="A1150" s="267">
        <f t="shared" ca="1" si="55"/>
        <v>41214</v>
      </c>
      <c r="B1150" s="288">
        <f ca="1">VLOOKUP(Ledgergraph!A1141,Master!$C$1:$U$101,MATCH(A1150,Master!$C$1:$U$1,0),FALSE)</f>
        <v>0</v>
      </c>
      <c r="C1150" s="295" t="str">
        <f ca="1">IFERROR(IF(ROUND(B1150/MAX(MAX(B1143:B1154),ABS(MIN(B1143:B1154)))*50,0)&gt;0,REPT("&gt;",ROUND(B1150/MAX(MAX(B1143:B1154),ABS(MIN(B1143:B1154)))*50,0)),REPT("&lt;",ABS(ROUND(B1150/MAX(MAX(B1143:B1154),ABS(MIN(B1143:B1154)))*50,0)))),"")</f>
        <v/>
      </c>
    </row>
    <row r="1151" spans="1:3" ht="48.75" customHeight="1">
      <c r="A1151" s="267">
        <f t="shared" ca="1" si="55"/>
        <v>41244</v>
      </c>
      <c r="B1151" s="288">
        <f ca="1">VLOOKUP(Ledgergraph!A1141,Master!$C$1:$U$101,MATCH(A1151,Master!$C$1:$U$1,0),FALSE)</f>
        <v>10</v>
      </c>
      <c r="C1151" s="295" t="str">
        <f ca="1">IFERROR(IF(ROUND(B1151/MAX(MAX(B1143:B1154),ABS(MIN(B1143:B1154)))*50,0)&gt;0,REPT("&gt;",ROUND(B1151/MAX(MAX(B1143:B1154),ABS(MIN(B1143:B1154)))*50,0)),REPT("&lt;",ABS(ROUND(B1151/MAX(MAX(B1143:B1154),ABS(MIN(B1143:B1154)))*50,0)))),"")</f>
        <v>&gt;&gt;&gt;&gt;&gt;&gt;&gt;&gt;&gt;&gt;&gt;&gt;&gt;&gt;&gt;&gt;&gt;&gt;&gt;&gt;&gt;&gt;&gt;&gt;&gt;&gt;&gt;&gt;&gt;&gt;&gt;&gt;&gt;&gt;&gt;&gt;&gt;&gt;&gt;&gt;&gt;&gt;&gt;&gt;&gt;&gt;&gt;&gt;&gt;&gt;</v>
      </c>
    </row>
    <row r="1152" spans="1:3" ht="48.75" customHeight="1">
      <c r="A1152" s="267">
        <f t="shared" ca="1" si="55"/>
        <v>41275</v>
      </c>
      <c r="B1152" s="288">
        <f ca="1">VLOOKUP(Ledgergraph!A1141,Master!$C$1:$U$101,MATCH(A1152,Master!$C$1:$U$1,0),FALSE)</f>
        <v>0</v>
      </c>
      <c r="C1152" s="295" t="str">
        <f ca="1">IFERROR(IF(ROUND(B1152/MAX(MAX(B1143:B1154),ABS(MIN(B1143:B1154)))*50,0)&gt;0,REPT("&gt;",ROUND(B1152/MAX(MAX(B1143:B1154),ABS(MIN(B1143:B1154)))*50,0)),REPT("&lt;",ABS(ROUND(B1152/MAX(MAX(B1143:B1154),ABS(MIN(B1143:B1154)))*50,0)))),"")</f>
        <v/>
      </c>
    </row>
    <row r="1153" spans="1:3" ht="48.75" customHeight="1">
      <c r="A1153" s="267">
        <f t="shared" ca="1" si="55"/>
        <v>41306</v>
      </c>
      <c r="B1153" s="288">
        <f ca="1">VLOOKUP(Ledgergraph!A1141,Master!$C$1:$U$101,MATCH(A1153,Master!$C$1:$U$1,0),FALSE)</f>
        <v>0</v>
      </c>
      <c r="C1153" s="295" t="str">
        <f ca="1">IFERROR(IF(ROUND(B1153/MAX(MAX(B1143:B1154),ABS(MIN(B1143:B1154)))*50,0)&gt;0,REPT("&gt;",ROUND(B1153/MAX(MAX(B1143:B1154),ABS(MIN(B1143:B1154)))*50,0)),REPT("&lt;",ABS(ROUND(B1153/MAX(MAX(B1143:B1154),ABS(MIN(B1143:B1154)))*50,0)))),"")</f>
        <v/>
      </c>
    </row>
    <row r="1154" spans="1:3" ht="48.75" customHeight="1">
      <c r="A1154" s="267">
        <f t="shared" ca="1" si="55"/>
        <v>41334</v>
      </c>
      <c r="B1154" s="288">
        <f ca="1">VLOOKUP(Ledgergraph!A1141,Master!$C$1:$U$101,MATCH(A1154,Master!$C$1:$U$1,0),FALSE)</f>
        <v>0</v>
      </c>
      <c r="C1154" s="295" t="str">
        <f ca="1">IFERROR(IF(ROUND(B1154/MAX(MAX(B1143:B1154),ABS(MIN(B1143:B1154)))*50,0)&gt;0,REPT("&gt;",ROUND(B1154/MAX(MAX(B1143:B1154),ABS(MIN(B1143:B1154)))*50,0)),REPT("&lt;",ABS(ROUND(B1154/MAX(MAX(B1143:B1154),ABS(MIN(B1143:B1154)))*50,0)))),"")</f>
        <v/>
      </c>
    </row>
    <row r="1155" spans="1:3" ht="48.75" customHeight="1">
      <c r="A1155" s="262"/>
      <c r="B1155" s="81"/>
      <c r="C1155" s="294"/>
    </row>
    <row r="1156" spans="1:3" ht="48.75" customHeight="1">
      <c r="A1156" s="264">
        <f>A1141+1</f>
        <v>79</v>
      </c>
      <c r="B1156" s="81"/>
      <c r="C1156" s="294"/>
    </row>
    <row r="1157" spans="1:3" ht="48.75" customHeight="1">
      <c r="A1157" s="81" t="str">
        <f>VLOOKUP(Ledgergraph!A1156,Master!$C$1:$U$101,3,FALSE)</f>
        <v>Land </v>
      </c>
      <c r="B1157" s="81"/>
      <c r="C1157" s="294"/>
    </row>
    <row r="1158" spans="1:3" ht="48.75" customHeight="1">
      <c r="A1158" s="267">
        <f ca="1">A1143</f>
        <v>41000</v>
      </c>
      <c r="B1158" s="288">
        <f ca="1">VLOOKUP(Ledgergraph!A1156,Master!$C$1:$U$101,MATCH(A1158,Master!$C$1:$U$1,0),FALSE)</f>
        <v>0</v>
      </c>
      <c r="C1158" s="295" t="str">
        <f ca="1">IFERROR(IF(ROUND(B1158/MAX(MAX(B1158:B1169),ABS(MIN(B1158:B1169)))*50,0)&gt;0,REPT("&gt;",ROUND(B1158/MAX(MAX(B1158:B1169),ABS(MIN(B1158:B1169)))*50,0)),REPT("&lt;",ABS(ROUND(B1158/MAX(MAX(B1158:B1169),ABS(MIN(B1158:B1169)))*50,0)))),"")</f>
        <v/>
      </c>
    </row>
    <row r="1159" spans="1:3" ht="48.75" customHeight="1">
      <c r="A1159" s="267">
        <f t="shared" ca="1" si="55"/>
        <v>41030</v>
      </c>
      <c r="B1159" s="288">
        <f ca="1">VLOOKUP(Ledgergraph!A1156,Master!$C$1:$U$101,MATCH(A1159,Master!$C$1:$U$1,0),FALSE)</f>
        <v>0</v>
      </c>
      <c r="C1159" s="295" t="str">
        <f ca="1">IFERROR(IF(ROUND(B1159/MAX(MAX(B1158:B1169),ABS(MIN(B1158:B1169)))*50,0)&gt;0,REPT("&gt;",ROUND(B1159/MAX(MAX(B1158:B1169),ABS(MIN(B1158:B1169)))*50,0)),REPT("&lt;",ABS(ROUND(B1159/MAX(MAX(B1158:B1169),ABS(MIN(B1158:B1169)))*50,0)))),"")</f>
        <v/>
      </c>
    </row>
    <row r="1160" spans="1:3" ht="48.75" customHeight="1">
      <c r="A1160" s="267">
        <f t="shared" ca="1" si="55"/>
        <v>41061</v>
      </c>
      <c r="B1160" s="288">
        <f ca="1">VLOOKUP(Ledgergraph!A1156,Master!$C$1:$U$101,MATCH(A1160,Master!$C$1:$U$1,0),FALSE)</f>
        <v>0</v>
      </c>
      <c r="C1160" s="295" t="str">
        <f ca="1">IFERROR(IF(ROUND(B1160/MAX(MAX(B1158:B1169),ABS(MIN(B1158:B1169)))*50,0)&gt;0,REPT("&gt;",ROUND(B1160/MAX(MAX(B1158:B1169),ABS(MIN(B1158:B1169)))*50,0)),REPT("&lt;",ABS(ROUND(B1160/MAX(MAX(B1158:B1169),ABS(MIN(B1158:B1169)))*50,0)))),"")</f>
        <v/>
      </c>
    </row>
    <row r="1161" spans="1:3" ht="48.75" customHeight="1">
      <c r="A1161" s="267">
        <f t="shared" ca="1" si="55"/>
        <v>41091</v>
      </c>
      <c r="B1161" s="288">
        <f ca="1">VLOOKUP(Ledgergraph!A1156,Master!$C$1:$U$101,MATCH(A1161,Master!$C$1:$U$1,0),FALSE)</f>
        <v>1000</v>
      </c>
      <c r="C1161" s="295" t="str">
        <f ca="1">IFERROR(IF(ROUND(B1161/MAX(MAX(B1158:B1169),ABS(MIN(B1158:B1169)))*50,0)&gt;0,REPT("&gt;",ROUND(B1161/MAX(MAX(B1158:B1169),ABS(MIN(B1158:B1169)))*50,0)),REPT("&lt;",ABS(ROUND(B1161/MAX(MAX(B1158:B1169),ABS(MIN(B1158:B1169)))*50,0)))),"")</f>
        <v>&gt;&gt;&gt;&gt;&gt;&gt;&gt;&gt;&gt;&gt;&gt;&gt;&gt;&gt;&gt;&gt;&gt;&gt;&gt;&gt;&gt;&gt;&gt;&gt;&gt;&gt;&gt;&gt;&gt;&gt;&gt;&gt;&gt;&gt;&gt;&gt;&gt;&gt;&gt;&gt;&gt;&gt;&gt;&gt;&gt;&gt;&gt;&gt;&gt;&gt;</v>
      </c>
    </row>
    <row r="1162" spans="1:3" ht="48.75" customHeight="1">
      <c r="A1162" s="267">
        <f t="shared" ca="1" si="55"/>
        <v>41122</v>
      </c>
      <c r="B1162" s="288">
        <f ca="1">VLOOKUP(Ledgergraph!A1156,Master!$C$1:$U$101,MATCH(A1162,Master!$C$1:$U$1,0),FALSE)</f>
        <v>1000</v>
      </c>
      <c r="C1162" s="295" t="str">
        <f ca="1">IFERROR(IF(ROUND(B1162/MAX(MAX(B1158:B1169),ABS(MIN(B1158:B1169)))*50,0)&gt;0,REPT("&gt;",ROUND(B1162/MAX(MAX(B1158:B1169),ABS(MIN(B1158:B1169)))*50,0)),REPT("&lt;",ABS(ROUND(B1162/MAX(MAX(B1158:B1169),ABS(MIN(B1158:B1169)))*50,0)))),"")</f>
        <v>&gt;&gt;&gt;&gt;&gt;&gt;&gt;&gt;&gt;&gt;&gt;&gt;&gt;&gt;&gt;&gt;&gt;&gt;&gt;&gt;&gt;&gt;&gt;&gt;&gt;&gt;&gt;&gt;&gt;&gt;&gt;&gt;&gt;&gt;&gt;&gt;&gt;&gt;&gt;&gt;&gt;&gt;&gt;&gt;&gt;&gt;&gt;&gt;&gt;&gt;</v>
      </c>
    </row>
    <row r="1163" spans="1:3" ht="48.75" customHeight="1">
      <c r="A1163" s="267">
        <f t="shared" ca="1" si="55"/>
        <v>41153</v>
      </c>
      <c r="B1163" s="288">
        <f ca="1">VLOOKUP(Ledgergraph!A1156,Master!$C$1:$U$101,MATCH(A1163,Master!$C$1:$U$1,0),FALSE)</f>
        <v>1000</v>
      </c>
      <c r="C1163" s="295" t="str">
        <f ca="1">IFERROR(IF(ROUND(B1163/MAX(MAX(B1158:B1169),ABS(MIN(B1158:B1169)))*50,0)&gt;0,REPT("&gt;",ROUND(B1163/MAX(MAX(B1158:B1169),ABS(MIN(B1158:B1169)))*50,0)),REPT("&lt;",ABS(ROUND(B1163/MAX(MAX(B1158:B1169),ABS(MIN(B1158:B1169)))*50,0)))),"")</f>
        <v>&gt;&gt;&gt;&gt;&gt;&gt;&gt;&gt;&gt;&gt;&gt;&gt;&gt;&gt;&gt;&gt;&gt;&gt;&gt;&gt;&gt;&gt;&gt;&gt;&gt;&gt;&gt;&gt;&gt;&gt;&gt;&gt;&gt;&gt;&gt;&gt;&gt;&gt;&gt;&gt;&gt;&gt;&gt;&gt;&gt;&gt;&gt;&gt;&gt;&gt;</v>
      </c>
    </row>
    <row r="1164" spans="1:3" ht="48.75" customHeight="1">
      <c r="A1164" s="267">
        <f t="shared" ca="1" si="55"/>
        <v>41183</v>
      </c>
      <c r="B1164" s="288">
        <f ca="1">VLOOKUP(Ledgergraph!A1156,Master!$C$1:$U$101,MATCH(A1164,Master!$C$1:$U$1,0),FALSE)</f>
        <v>1000</v>
      </c>
      <c r="C1164" s="295" t="str">
        <f ca="1">IFERROR(IF(ROUND(B1164/MAX(MAX(B1158:B1169),ABS(MIN(B1158:B1169)))*50,0)&gt;0,REPT("&gt;",ROUND(B1164/MAX(MAX(B1158:B1169),ABS(MIN(B1158:B1169)))*50,0)),REPT("&lt;",ABS(ROUND(B1164/MAX(MAX(B1158:B1169),ABS(MIN(B1158:B1169)))*50,0)))),"")</f>
        <v>&gt;&gt;&gt;&gt;&gt;&gt;&gt;&gt;&gt;&gt;&gt;&gt;&gt;&gt;&gt;&gt;&gt;&gt;&gt;&gt;&gt;&gt;&gt;&gt;&gt;&gt;&gt;&gt;&gt;&gt;&gt;&gt;&gt;&gt;&gt;&gt;&gt;&gt;&gt;&gt;&gt;&gt;&gt;&gt;&gt;&gt;&gt;&gt;&gt;&gt;</v>
      </c>
    </row>
    <row r="1165" spans="1:3" ht="48.75" customHeight="1">
      <c r="A1165" s="267">
        <f t="shared" ca="1" si="55"/>
        <v>41214</v>
      </c>
      <c r="B1165" s="288">
        <f ca="1">VLOOKUP(Ledgergraph!A1156,Master!$C$1:$U$101,MATCH(A1165,Master!$C$1:$U$1,0),FALSE)</f>
        <v>1000</v>
      </c>
      <c r="C1165" s="295" t="str">
        <f ca="1">IFERROR(IF(ROUND(B1165/MAX(MAX(B1158:B1169),ABS(MIN(B1158:B1169)))*50,0)&gt;0,REPT("&gt;",ROUND(B1165/MAX(MAX(B1158:B1169),ABS(MIN(B1158:B1169)))*50,0)),REPT("&lt;",ABS(ROUND(B1165/MAX(MAX(B1158:B1169),ABS(MIN(B1158:B1169)))*50,0)))),"")</f>
        <v>&gt;&gt;&gt;&gt;&gt;&gt;&gt;&gt;&gt;&gt;&gt;&gt;&gt;&gt;&gt;&gt;&gt;&gt;&gt;&gt;&gt;&gt;&gt;&gt;&gt;&gt;&gt;&gt;&gt;&gt;&gt;&gt;&gt;&gt;&gt;&gt;&gt;&gt;&gt;&gt;&gt;&gt;&gt;&gt;&gt;&gt;&gt;&gt;&gt;&gt;</v>
      </c>
    </row>
    <row r="1166" spans="1:3" ht="48.75" customHeight="1">
      <c r="A1166" s="267">
        <f t="shared" ca="1" si="55"/>
        <v>41244</v>
      </c>
      <c r="B1166" s="288">
        <f ca="1">VLOOKUP(Ledgergraph!A1156,Master!$C$1:$U$101,MATCH(A1166,Master!$C$1:$U$1,0),FALSE)</f>
        <v>1000</v>
      </c>
      <c r="C1166" s="295" t="str">
        <f ca="1">IFERROR(IF(ROUND(B1166/MAX(MAX(B1158:B1169),ABS(MIN(B1158:B1169)))*50,0)&gt;0,REPT("&gt;",ROUND(B1166/MAX(MAX(B1158:B1169),ABS(MIN(B1158:B1169)))*50,0)),REPT("&lt;",ABS(ROUND(B1166/MAX(MAX(B1158:B1169),ABS(MIN(B1158:B1169)))*50,0)))),"")</f>
        <v>&gt;&gt;&gt;&gt;&gt;&gt;&gt;&gt;&gt;&gt;&gt;&gt;&gt;&gt;&gt;&gt;&gt;&gt;&gt;&gt;&gt;&gt;&gt;&gt;&gt;&gt;&gt;&gt;&gt;&gt;&gt;&gt;&gt;&gt;&gt;&gt;&gt;&gt;&gt;&gt;&gt;&gt;&gt;&gt;&gt;&gt;&gt;&gt;&gt;&gt;</v>
      </c>
    </row>
    <row r="1167" spans="1:3" ht="48.75" customHeight="1">
      <c r="A1167" s="267">
        <f t="shared" ca="1" si="55"/>
        <v>41275</v>
      </c>
      <c r="B1167" s="288">
        <f ca="1">VLOOKUP(Ledgergraph!A1156,Master!$C$1:$U$101,MATCH(A1167,Master!$C$1:$U$1,0),FALSE)</f>
        <v>1000</v>
      </c>
      <c r="C1167" s="295" t="str">
        <f ca="1">IFERROR(IF(ROUND(B1167/MAX(MAX(B1158:B1169),ABS(MIN(B1158:B1169)))*50,0)&gt;0,REPT("&gt;",ROUND(B1167/MAX(MAX(B1158:B1169),ABS(MIN(B1158:B1169)))*50,0)),REPT("&lt;",ABS(ROUND(B1167/MAX(MAX(B1158:B1169),ABS(MIN(B1158:B1169)))*50,0)))),"")</f>
        <v>&gt;&gt;&gt;&gt;&gt;&gt;&gt;&gt;&gt;&gt;&gt;&gt;&gt;&gt;&gt;&gt;&gt;&gt;&gt;&gt;&gt;&gt;&gt;&gt;&gt;&gt;&gt;&gt;&gt;&gt;&gt;&gt;&gt;&gt;&gt;&gt;&gt;&gt;&gt;&gt;&gt;&gt;&gt;&gt;&gt;&gt;&gt;&gt;&gt;&gt;</v>
      </c>
    </row>
    <row r="1168" spans="1:3" ht="48.75" customHeight="1">
      <c r="A1168" s="267">
        <f t="shared" ca="1" si="55"/>
        <v>41306</v>
      </c>
      <c r="B1168" s="288">
        <f ca="1">VLOOKUP(Ledgergraph!A1156,Master!$C$1:$U$101,MATCH(A1168,Master!$C$1:$U$1,0),FALSE)</f>
        <v>1000</v>
      </c>
      <c r="C1168" s="295" t="str">
        <f ca="1">IFERROR(IF(ROUND(B1168/MAX(MAX(B1158:B1169),ABS(MIN(B1158:B1169)))*50,0)&gt;0,REPT("&gt;",ROUND(B1168/MAX(MAX(B1158:B1169),ABS(MIN(B1158:B1169)))*50,0)),REPT("&lt;",ABS(ROUND(B1168/MAX(MAX(B1158:B1169),ABS(MIN(B1158:B1169)))*50,0)))),"")</f>
        <v>&gt;&gt;&gt;&gt;&gt;&gt;&gt;&gt;&gt;&gt;&gt;&gt;&gt;&gt;&gt;&gt;&gt;&gt;&gt;&gt;&gt;&gt;&gt;&gt;&gt;&gt;&gt;&gt;&gt;&gt;&gt;&gt;&gt;&gt;&gt;&gt;&gt;&gt;&gt;&gt;&gt;&gt;&gt;&gt;&gt;&gt;&gt;&gt;&gt;&gt;</v>
      </c>
    </row>
    <row r="1169" spans="1:3" ht="48.75" customHeight="1">
      <c r="A1169" s="267">
        <f t="shared" ca="1" si="55"/>
        <v>41334</v>
      </c>
      <c r="B1169" s="288">
        <f ca="1">VLOOKUP(Ledgergraph!A1156,Master!$C$1:$U$101,MATCH(A1169,Master!$C$1:$U$1,0),FALSE)</f>
        <v>1000</v>
      </c>
      <c r="C1169" s="295" t="str">
        <f ca="1">IFERROR(IF(ROUND(B1169/MAX(MAX(B1158:B1169),ABS(MIN(B1158:B1169)))*50,0)&gt;0,REPT("&gt;",ROUND(B1169/MAX(MAX(B1158:B1169),ABS(MIN(B1158:B1169)))*50,0)),REPT("&lt;",ABS(ROUND(B1169/MAX(MAX(B1158:B1169),ABS(MIN(B1158:B1169)))*50,0)))),"")</f>
        <v>&gt;&gt;&gt;&gt;&gt;&gt;&gt;&gt;&gt;&gt;&gt;&gt;&gt;&gt;&gt;&gt;&gt;&gt;&gt;&gt;&gt;&gt;&gt;&gt;&gt;&gt;&gt;&gt;&gt;&gt;&gt;&gt;&gt;&gt;&gt;&gt;&gt;&gt;&gt;&gt;&gt;&gt;&gt;&gt;&gt;&gt;&gt;&gt;&gt;&gt;</v>
      </c>
    </row>
    <row r="1170" spans="1:3" ht="48.75" customHeight="1">
      <c r="A1170" s="81"/>
      <c r="B1170" s="81"/>
      <c r="C1170" s="294"/>
    </row>
    <row r="1171" spans="1:3" ht="48.75" customHeight="1">
      <c r="A1171" s="264">
        <f>A1156+1</f>
        <v>80</v>
      </c>
      <c r="B1171" s="81"/>
      <c r="C1171" s="294"/>
    </row>
    <row r="1172" spans="1:3" ht="48.75" customHeight="1">
      <c r="A1172" s="81" t="str">
        <f>VLOOKUP(Ledgergraph!A1171,Master!$C$1:$U$101,3,FALSE)</f>
        <v>Building </v>
      </c>
      <c r="B1172" s="81"/>
      <c r="C1172" s="294"/>
    </row>
    <row r="1173" spans="1:3" ht="48.75" customHeight="1">
      <c r="A1173" s="267">
        <f ca="1">A1158</f>
        <v>41000</v>
      </c>
      <c r="B1173" s="288">
        <f ca="1">VLOOKUP(Ledgergraph!A1171,Master!$C$1:$U$101,MATCH(A1173,Master!$C$1:$U$1,0),FALSE)</f>
        <v>0</v>
      </c>
      <c r="C1173" s="295" t="str">
        <f ca="1">IFERROR(IF(ROUND(B1173/MAX(MAX(B1173:B1184),ABS(MIN(B1173:B1184)))*50,0)&gt;0,REPT("&gt;",ROUND(B1173/MAX(MAX(B1173:B1184),ABS(MIN(B1173:B1184)))*50,0)),REPT("&lt;",ABS(ROUND(B1173/MAX(MAX(B1173:B1184),ABS(MIN(B1173:B1184)))*50,0)))),"")</f>
        <v/>
      </c>
    </row>
    <row r="1174" spans="1:3" ht="48.75" customHeight="1">
      <c r="A1174" s="267">
        <f t="shared" ref="A1174:A1184" ca="1" si="56">A1159</f>
        <v>41030</v>
      </c>
      <c r="B1174" s="288">
        <f ca="1">VLOOKUP(Ledgergraph!A1171,Master!$C$1:$U$101,MATCH(A1174,Master!$C$1:$U$1,0),FALSE)</f>
        <v>0</v>
      </c>
      <c r="C1174" s="295" t="str">
        <f ca="1">IFERROR(IF(ROUND(B1174/MAX(MAX(B1173:B1184),ABS(MIN(B1173:B1184)))*50,0)&gt;0,REPT("&gt;",ROUND(B1174/MAX(MAX(B1173:B1184),ABS(MIN(B1173:B1184)))*50,0)),REPT("&lt;",ABS(ROUND(B1174/MAX(MAX(B1173:B1184),ABS(MIN(B1173:B1184)))*50,0)))),"")</f>
        <v/>
      </c>
    </row>
    <row r="1175" spans="1:3" ht="48.75" customHeight="1">
      <c r="A1175" s="267">
        <f t="shared" ca="1" si="56"/>
        <v>41061</v>
      </c>
      <c r="B1175" s="288">
        <f ca="1">VLOOKUP(Ledgergraph!A1171,Master!$C$1:$U$101,MATCH(A1175,Master!$C$1:$U$1,0),FALSE)</f>
        <v>0</v>
      </c>
      <c r="C1175" s="295" t="str">
        <f ca="1">IFERROR(IF(ROUND(B1175/MAX(MAX(B1173:B1184),ABS(MIN(B1173:B1184)))*50,0)&gt;0,REPT("&gt;",ROUND(B1175/MAX(MAX(B1173:B1184),ABS(MIN(B1173:B1184)))*50,0)),REPT("&lt;",ABS(ROUND(B1175/MAX(MAX(B1173:B1184),ABS(MIN(B1173:B1184)))*50,0)))),"")</f>
        <v/>
      </c>
    </row>
    <row r="1176" spans="1:3" ht="48.75" customHeight="1">
      <c r="A1176" s="267">
        <f t="shared" ca="1" si="56"/>
        <v>41091</v>
      </c>
      <c r="B1176" s="288">
        <f ca="1">VLOOKUP(Ledgergraph!A1171,Master!$C$1:$U$101,MATCH(A1176,Master!$C$1:$U$1,0),FALSE)</f>
        <v>5000</v>
      </c>
      <c r="C1176" s="295" t="str">
        <f ca="1">IFERROR(IF(ROUND(B1176/MAX(MAX(B1173:B1184),ABS(MIN(B1173:B1184)))*50,0)&gt;0,REPT("&gt;",ROUND(B1176/MAX(MAX(B1173:B1184),ABS(MIN(B1173:B1184)))*50,0)),REPT("&lt;",ABS(ROUND(B1176/MAX(MAX(B1173:B1184),ABS(MIN(B1173:B1184)))*50,0)))),"")</f>
        <v>&gt;&gt;&gt;&gt;&gt;&gt;&gt;&gt;&gt;&gt;&gt;&gt;&gt;&gt;&gt;&gt;&gt;&gt;&gt;&gt;&gt;&gt;&gt;&gt;&gt;&gt;&gt;&gt;&gt;&gt;&gt;&gt;&gt;&gt;&gt;&gt;&gt;&gt;&gt;&gt;&gt;&gt;&gt;&gt;&gt;&gt;&gt;&gt;&gt;&gt;</v>
      </c>
    </row>
    <row r="1177" spans="1:3" ht="48.75" customHeight="1">
      <c r="A1177" s="267">
        <f t="shared" ca="1" si="56"/>
        <v>41122</v>
      </c>
      <c r="B1177" s="288">
        <f ca="1">VLOOKUP(Ledgergraph!A1171,Master!$C$1:$U$101,MATCH(A1177,Master!$C$1:$U$1,0),FALSE)</f>
        <v>5000</v>
      </c>
      <c r="C1177" s="295" t="str">
        <f ca="1">IFERROR(IF(ROUND(B1177/MAX(MAX(B1173:B1184),ABS(MIN(B1173:B1184)))*50,0)&gt;0,REPT("&gt;",ROUND(B1177/MAX(MAX(B1173:B1184),ABS(MIN(B1173:B1184)))*50,0)),REPT("&lt;",ABS(ROUND(B1177/MAX(MAX(B1173:B1184),ABS(MIN(B1173:B1184)))*50,0)))),"")</f>
        <v>&gt;&gt;&gt;&gt;&gt;&gt;&gt;&gt;&gt;&gt;&gt;&gt;&gt;&gt;&gt;&gt;&gt;&gt;&gt;&gt;&gt;&gt;&gt;&gt;&gt;&gt;&gt;&gt;&gt;&gt;&gt;&gt;&gt;&gt;&gt;&gt;&gt;&gt;&gt;&gt;&gt;&gt;&gt;&gt;&gt;&gt;&gt;&gt;&gt;&gt;</v>
      </c>
    </row>
    <row r="1178" spans="1:3" ht="48.75" customHeight="1">
      <c r="A1178" s="267">
        <f t="shared" ca="1" si="56"/>
        <v>41153</v>
      </c>
      <c r="B1178" s="288">
        <f ca="1">VLOOKUP(Ledgergraph!A1171,Master!$C$1:$U$101,MATCH(A1178,Master!$C$1:$U$1,0),FALSE)</f>
        <v>5000</v>
      </c>
      <c r="C1178" s="295" t="str">
        <f ca="1">IFERROR(IF(ROUND(B1178/MAX(MAX(B1173:B1184),ABS(MIN(B1173:B1184)))*50,0)&gt;0,REPT("&gt;",ROUND(B1178/MAX(MAX(B1173:B1184),ABS(MIN(B1173:B1184)))*50,0)),REPT("&lt;",ABS(ROUND(B1178/MAX(MAX(B1173:B1184),ABS(MIN(B1173:B1184)))*50,0)))),"")</f>
        <v>&gt;&gt;&gt;&gt;&gt;&gt;&gt;&gt;&gt;&gt;&gt;&gt;&gt;&gt;&gt;&gt;&gt;&gt;&gt;&gt;&gt;&gt;&gt;&gt;&gt;&gt;&gt;&gt;&gt;&gt;&gt;&gt;&gt;&gt;&gt;&gt;&gt;&gt;&gt;&gt;&gt;&gt;&gt;&gt;&gt;&gt;&gt;&gt;&gt;&gt;</v>
      </c>
    </row>
    <row r="1179" spans="1:3" ht="48.75" customHeight="1">
      <c r="A1179" s="267">
        <f t="shared" ca="1" si="56"/>
        <v>41183</v>
      </c>
      <c r="B1179" s="288">
        <f ca="1">VLOOKUP(Ledgergraph!A1171,Master!$C$1:$U$101,MATCH(A1179,Master!$C$1:$U$1,0),FALSE)</f>
        <v>5000</v>
      </c>
      <c r="C1179" s="295" t="str">
        <f ca="1">IFERROR(IF(ROUND(B1179/MAX(MAX(B1173:B1184),ABS(MIN(B1173:B1184)))*50,0)&gt;0,REPT("&gt;",ROUND(B1179/MAX(MAX(B1173:B1184),ABS(MIN(B1173:B1184)))*50,0)),REPT("&lt;",ABS(ROUND(B1179/MAX(MAX(B1173:B1184),ABS(MIN(B1173:B1184)))*50,0)))),"")</f>
        <v>&gt;&gt;&gt;&gt;&gt;&gt;&gt;&gt;&gt;&gt;&gt;&gt;&gt;&gt;&gt;&gt;&gt;&gt;&gt;&gt;&gt;&gt;&gt;&gt;&gt;&gt;&gt;&gt;&gt;&gt;&gt;&gt;&gt;&gt;&gt;&gt;&gt;&gt;&gt;&gt;&gt;&gt;&gt;&gt;&gt;&gt;&gt;&gt;&gt;&gt;</v>
      </c>
    </row>
    <row r="1180" spans="1:3" ht="48.75" customHeight="1">
      <c r="A1180" s="267">
        <f t="shared" ca="1" si="56"/>
        <v>41214</v>
      </c>
      <c r="B1180" s="288">
        <f ca="1">VLOOKUP(Ledgergraph!A1171,Master!$C$1:$U$101,MATCH(A1180,Master!$C$1:$U$1,0),FALSE)</f>
        <v>5000</v>
      </c>
      <c r="C1180" s="295" t="str">
        <f ca="1">IFERROR(IF(ROUND(B1180/MAX(MAX(B1173:B1184),ABS(MIN(B1173:B1184)))*50,0)&gt;0,REPT("&gt;",ROUND(B1180/MAX(MAX(B1173:B1184),ABS(MIN(B1173:B1184)))*50,0)),REPT("&lt;",ABS(ROUND(B1180/MAX(MAX(B1173:B1184),ABS(MIN(B1173:B1184)))*50,0)))),"")</f>
        <v>&gt;&gt;&gt;&gt;&gt;&gt;&gt;&gt;&gt;&gt;&gt;&gt;&gt;&gt;&gt;&gt;&gt;&gt;&gt;&gt;&gt;&gt;&gt;&gt;&gt;&gt;&gt;&gt;&gt;&gt;&gt;&gt;&gt;&gt;&gt;&gt;&gt;&gt;&gt;&gt;&gt;&gt;&gt;&gt;&gt;&gt;&gt;&gt;&gt;&gt;</v>
      </c>
    </row>
    <row r="1181" spans="1:3" ht="48.75" customHeight="1">
      <c r="A1181" s="267">
        <f t="shared" ca="1" si="56"/>
        <v>41244</v>
      </c>
      <c r="B1181" s="288">
        <f ca="1">VLOOKUP(Ledgergraph!A1171,Master!$C$1:$U$101,MATCH(A1181,Master!$C$1:$U$1,0),FALSE)</f>
        <v>5000</v>
      </c>
      <c r="C1181" s="295" t="str">
        <f ca="1">IFERROR(IF(ROUND(B1181/MAX(MAX(B1173:B1184),ABS(MIN(B1173:B1184)))*50,0)&gt;0,REPT("&gt;",ROUND(B1181/MAX(MAX(B1173:B1184),ABS(MIN(B1173:B1184)))*50,0)),REPT("&lt;",ABS(ROUND(B1181/MAX(MAX(B1173:B1184),ABS(MIN(B1173:B1184)))*50,0)))),"")</f>
        <v>&gt;&gt;&gt;&gt;&gt;&gt;&gt;&gt;&gt;&gt;&gt;&gt;&gt;&gt;&gt;&gt;&gt;&gt;&gt;&gt;&gt;&gt;&gt;&gt;&gt;&gt;&gt;&gt;&gt;&gt;&gt;&gt;&gt;&gt;&gt;&gt;&gt;&gt;&gt;&gt;&gt;&gt;&gt;&gt;&gt;&gt;&gt;&gt;&gt;&gt;</v>
      </c>
    </row>
    <row r="1182" spans="1:3" ht="48.75" customHeight="1">
      <c r="A1182" s="267">
        <f t="shared" ca="1" si="56"/>
        <v>41275</v>
      </c>
      <c r="B1182" s="288">
        <f ca="1">VLOOKUP(Ledgergraph!A1171,Master!$C$1:$U$101,MATCH(A1182,Master!$C$1:$U$1,0),FALSE)</f>
        <v>5000</v>
      </c>
      <c r="C1182" s="295" t="str">
        <f ca="1">IFERROR(IF(ROUND(B1182/MAX(MAX(B1173:B1184),ABS(MIN(B1173:B1184)))*50,0)&gt;0,REPT("&gt;",ROUND(B1182/MAX(MAX(B1173:B1184),ABS(MIN(B1173:B1184)))*50,0)),REPT("&lt;",ABS(ROUND(B1182/MAX(MAX(B1173:B1184),ABS(MIN(B1173:B1184)))*50,0)))),"")</f>
        <v>&gt;&gt;&gt;&gt;&gt;&gt;&gt;&gt;&gt;&gt;&gt;&gt;&gt;&gt;&gt;&gt;&gt;&gt;&gt;&gt;&gt;&gt;&gt;&gt;&gt;&gt;&gt;&gt;&gt;&gt;&gt;&gt;&gt;&gt;&gt;&gt;&gt;&gt;&gt;&gt;&gt;&gt;&gt;&gt;&gt;&gt;&gt;&gt;&gt;&gt;</v>
      </c>
    </row>
    <row r="1183" spans="1:3" ht="48.75" customHeight="1">
      <c r="A1183" s="267">
        <f t="shared" ca="1" si="56"/>
        <v>41306</v>
      </c>
      <c r="B1183" s="288">
        <f ca="1">VLOOKUP(Ledgergraph!A1171,Master!$C$1:$U$101,MATCH(A1183,Master!$C$1:$U$1,0),FALSE)</f>
        <v>5000</v>
      </c>
      <c r="C1183" s="295" t="str">
        <f ca="1">IFERROR(IF(ROUND(B1183/MAX(MAX(B1173:B1184),ABS(MIN(B1173:B1184)))*50,0)&gt;0,REPT("&gt;",ROUND(B1183/MAX(MAX(B1173:B1184),ABS(MIN(B1173:B1184)))*50,0)),REPT("&lt;",ABS(ROUND(B1183/MAX(MAX(B1173:B1184),ABS(MIN(B1173:B1184)))*50,0)))),"")</f>
        <v>&gt;&gt;&gt;&gt;&gt;&gt;&gt;&gt;&gt;&gt;&gt;&gt;&gt;&gt;&gt;&gt;&gt;&gt;&gt;&gt;&gt;&gt;&gt;&gt;&gt;&gt;&gt;&gt;&gt;&gt;&gt;&gt;&gt;&gt;&gt;&gt;&gt;&gt;&gt;&gt;&gt;&gt;&gt;&gt;&gt;&gt;&gt;&gt;&gt;&gt;</v>
      </c>
    </row>
    <row r="1184" spans="1:3" ht="48.75" customHeight="1">
      <c r="A1184" s="267">
        <f t="shared" ca="1" si="56"/>
        <v>41334</v>
      </c>
      <c r="B1184" s="288">
        <f ca="1">VLOOKUP(Ledgergraph!A1171,Master!$C$1:$U$101,MATCH(A1184,Master!$C$1:$U$1,0),FALSE)</f>
        <v>5000</v>
      </c>
      <c r="C1184" s="295" t="str">
        <f ca="1">IFERROR(IF(ROUND(B1184/MAX(MAX(B1173:B1184),ABS(MIN(B1173:B1184)))*50,0)&gt;0,REPT("&gt;",ROUND(B1184/MAX(MAX(B1173:B1184),ABS(MIN(B1173:B1184)))*50,0)),REPT("&lt;",ABS(ROUND(B1184/MAX(MAX(B1173:B1184),ABS(MIN(B1173:B1184)))*50,0)))),"")</f>
        <v>&gt;&gt;&gt;&gt;&gt;&gt;&gt;&gt;&gt;&gt;&gt;&gt;&gt;&gt;&gt;&gt;&gt;&gt;&gt;&gt;&gt;&gt;&gt;&gt;&gt;&gt;&gt;&gt;&gt;&gt;&gt;&gt;&gt;&gt;&gt;&gt;&gt;&gt;&gt;&gt;&gt;&gt;&gt;&gt;&gt;&gt;&gt;&gt;&gt;&gt;</v>
      </c>
    </row>
    <row r="1185" spans="1:3" ht="48.75" customHeight="1">
      <c r="A1185" s="81"/>
      <c r="B1185" s="81"/>
      <c r="C1185" s="294"/>
    </row>
    <row r="1186" spans="1:3" ht="48.75" customHeight="1">
      <c r="A1186" s="264">
        <f>A1171+1</f>
        <v>81</v>
      </c>
      <c r="B1186" s="81"/>
      <c r="C1186" s="294"/>
    </row>
    <row r="1187" spans="1:3" ht="48.75" customHeight="1">
      <c r="A1187" s="81" t="str">
        <f>VLOOKUP(Ledgergraph!A1186,Master!$C$1:$U$101,3,FALSE)</f>
        <v>Equipment (Computers, Printers) </v>
      </c>
      <c r="B1187" s="81"/>
      <c r="C1187" s="294"/>
    </row>
    <row r="1188" spans="1:3" ht="48.75" customHeight="1">
      <c r="A1188" s="267">
        <f ca="1">A1173</f>
        <v>41000</v>
      </c>
      <c r="B1188" s="288">
        <f ca="1">VLOOKUP(Ledgergraph!A1186,Master!$C$1:$U$101,MATCH(A1188,Master!$C$1:$U$1,0),FALSE)</f>
        <v>0</v>
      </c>
      <c r="C1188" s="295" t="str">
        <f ca="1">IFERROR(IF(ROUND(B1188/MAX(MAX(B1188:B1199),ABS(MIN(B1188:B1199)))*50,0)&gt;0,REPT("&gt;",ROUND(B1188/MAX(MAX(B1188:B1199),ABS(MIN(B1188:B1199)))*50,0)),REPT("&lt;",ABS(ROUND(B1188/MAX(MAX(B1188:B1199),ABS(MIN(B1188:B1199)))*50,0)))),"")</f>
        <v/>
      </c>
    </row>
    <row r="1189" spans="1:3" ht="48.75" customHeight="1">
      <c r="A1189" s="267">
        <f t="shared" ref="A1189:A1199" ca="1" si="57">A1174</f>
        <v>41030</v>
      </c>
      <c r="B1189" s="288">
        <f ca="1">VLOOKUP(Ledgergraph!A1186,Master!$C$1:$U$101,MATCH(A1189,Master!$C$1:$U$1,0),FALSE)</f>
        <v>0</v>
      </c>
      <c r="C1189" s="295" t="str">
        <f ca="1">IFERROR(IF(ROUND(B1189/MAX(MAX(B1188:B1199),ABS(MIN(B1188:B1199)))*50,0)&gt;0,REPT("&gt;",ROUND(B1189/MAX(MAX(B1188:B1199),ABS(MIN(B1188:B1199)))*50,0)),REPT("&lt;",ABS(ROUND(B1189/MAX(MAX(B1188:B1199),ABS(MIN(B1188:B1199)))*50,0)))),"")</f>
        <v/>
      </c>
    </row>
    <row r="1190" spans="1:3" ht="48.75" customHeight="1">
      <c r="A1190" s="267">
        <f t="shared" ca="1" si="57"/>
        <v>41061</v>
      </c>
      <c r="B1190" s="288">
        <f ca="1">VLOOKUP(Ledgergraph!A1186,Master!$C$1:$U$101,MATCH(A1190,Master!$C$1:$U$1,0),FALSE)</f>
        <v>0</v>
      </c>
      <c r="C1190" s="295" t="str">
        <f ca="1">IFERROR(IF(ROUND(B1190/MAX(MAX(B1188:B1199),ABS(MIN(B1188:B1199)))*50,0)&gt;0,REPT("&gt;",ROUND(B1190/MAX(MAX(B1188:B1199),ABS(MIN(B1188:B1199)))*50,0)),REPT("&lt;",ABS(ROUND(B1190/MAX(MAX(B1188:B1199),ABS(MIN(B1188:B1199)))*50,0)))),"")</f>
        <v/>
      </c>
    </row>
    <row r="1191" spans="1:3" ht="48.75" customHeight="1">
      <c r="A1191" s="267">
        <f t="shared" ca="1" si="57"/>
        <v>41091</v>
      </c>
      <c r="B1191" s="288">
        <f ca="1">VLOOKUP(Ledgergraph!A1186,Master!$C$1:$U$101,MATCH(A1191,Master!$C$1:$U$1,0),FALSE)</f>
        <v>2000</v>
      </c>
      <c r="C1191" s="295" t="str">
        <f ca="1">IFERROR(IF(ROUND(B1191/MAX(MAX(B1188:B1199),ABS(MIN(B1188:B1199)))*50,0)&gt;0,REPT("&gt;",ROUND(B1191/MAX(MAX(B1188:B1199),ABS(MIN(B1188:B1199)))*50,0)),REPT("&lt;",ABS(ROUND(B1191/MAX(MAX(B1188:B1199),ABS(MIN(B1188:B1199)))*50,0)))),"")</f>
        <v>&gt;&gt;&gt;&gt;&gt;&gt;&gt;&gt;&gt;&gt;&gt;&gt;&gt;&gt;&gt;&gt;&gt;&gt;&gt;&gt;&gt;&gt;&gt;&gt;&gt;&gt;&gt;&gt;&gt;&gt;&gt;&gt;&gt;&gt;&gt;&gt;&gt;&gt;&gt;&gt;&gt;&gt;&gt;&gt;&gt;&gt;&gt;&gt;&gt;&gt;</v>
      </c>
    </row>
    <row r="1192" spans="1:3" ht="48.75" customHeight="1">
      <c r="A1192" s="267">
        <f t="shared" ca="1" si="57"/>
        <v>41122</v>
      </c>
      <c r="B1192" s="288">
        <f ca="1">VLOOKUP(Ledgergraph!A1186,Master!$C$1:$U$101,MATCH(A1192,Master!$C$1:$U$1,0),FALSE)</f>
        <v>2000</v>
      </c>
      <c r="C1192" s="295" t="str">
        <f ca="1">IFERROR(IF(ROUND(B1192/MAX(MAX(B1188:B1199),ABS(MIN(B1188:B1199)))*50,0)&gt;0,REPT("&gt;",ROUND(B1192/MAX(MAX(B1188:B1199),ABS(MIN(B1188:B1199)))*50,0)),REPT("&lt;",ABS(ROUND(B1192/MAX(MAX(B1188:B1199),ABS(MIN(B1188:B1199)))*50,0)))),"")</f>
        <v>&gt;&gt;&gt;&gt;&gt;&gt;&gt;&gt;&gt;&gt;&gt;&gt;&gt;&gt;&gt;&gt;&gt;&gt;&gt;&gt;&gt;&gt;&gt;&gt;&gt;&gt;&gt;&gt;&gt;&gt;&gt;&gt;&gt;&gt;&gt;&gt;&gt;&gt;&gt;&gt;&gt;&gt;&gt;&gt;&gt;&gt;&gt;&gt;&gt;&gt;</v>
      </c>
    </row>
    <row r="1193" spans="1:3" ht="48.75" customHeight="1">
      <c r="A1193" s="267">
        <f t="shared" ca="1" si="57"/>
        <v>41153</v>
      </c>
      <c r="B1193" s="288">
        <f ca="1">VLOOKUP(Ledgergraph!A1186,Master!$C$1:$U$101,MATCH(A1193,Master!$C$1:$U$1,0),FALSE)</f>
        <v>2000</v>
      </c>
      <c r="C1193" s="295" t="str">
        <f ca="1">IFERROR(IF(ROUND(B1193/MAX(MAX(B1188:B1199),ABS(MIN(B1188:B1199)))*50,0)&gt;0,REPT("&gt;",ROUND(B1193/MAX(MAX(B1188:B1199),ABS(MIN(B1188:B1199)))*50,0)),REPT("&lt;",ABS(ROUND(B1193/MAX(MAX(B1188:B1199),ABS(MIN(B1188:B1199)))*50,0)))),"")</f>
        <v>&gt;&gt;&gt;&gt;&gt;&gt;&gt;&gt;&gt;&gt;&gt;&gt;&gt;&gt;&gt;&gt;&gt;&gt;&gt;&gt;&gt;&gt;&gt;&gt;&gt;&gt;&gt;&gt;&gt;&gt;&gt;&gt;&gt;&gt;&gt;&gt;&gt;&gt;&gt;&gt;&gt;&gt;&gt;&gt;&gt;&gt;&gt;&gt;&gt;&gt;</v>
      </c>
    </row>
    <row r="1194" spans="1:3" ht="48.75" customHeight="1">
      <c r="A1194" s="267">
        <f t="shared" ca="1" si="57"/>
        <v>41183</v>
      </c>
      <c r="B1194" s="288">
        <f ca="1">VLOOKUP(Ledgergraph!A1186,Master!$C$1:$U$101,MATCH(A1194,Master!$C$1:$U$1,0),FALSE)</f>
        <v>2000</v>
      </c>
      <c r="C1194" s="295" t="str">
        <f ca="1">IFERROR(IF(ROUND(B1194/MAX(MAX(B1188:B1199),ABS(MIN(B1188:B1199)))*50,0)&gt;0,REPT("&gt;",ROUND(B1194/MAX(MAX(B1188:B1199),ABS(MIN(B1188:B1199)))*50,0)),REPT("&lt;",ABS(ROUND(B1194/MAX(MAX(B1188:B1199),ABS(MIN(B1188:B1199)))*50,0)))),"")</f>
        <v>&gt;&gt;&gt;&gt;&gt;&gt;&gt;&gt;&gt;&gt;&gt;&gt;&gt;&gt;&gt;&gt;&gt;&gt;&gt;&gt;&gt;&gt;&gt;&gt;&gt;&gt;&gt;&gt;&gt;&gt;&gt;&gt;&gt;&gt;&gt;&gt;&gt;&gt;&gt;&gt;&gt;&gt;&gt;&gt;&gt;&gt;&gt;&gt;&gt;&gt;</v>
      </c>
    </row>
    <row r="1195" spans="1:3" ht="48.75" customHeight="1">
      <c r="A1195" s="267">
        <f t="shared" ca="1" si="57"/>
        <v>41214</v>
      </c>
      <c r="B1195" s="288">
        <f ca="1">VLOOKUP(Ledgergraph!A1186,Master!$C$1:$U$101,MATCH(A1195,Master!$C$1:$U$1,0),FALSE)</f>
        <v>2000</v>
      </c>
      <c r="C1195" s="295" t="str">
        <f ca="1">IFERROR(IF(ROUND(B1195/MAX(MAX(B1188:B1199),ABS(MIN(B1188:B1199)))*50,0)&gt;0,REPT("&gt;",ROUND(B1195/MAX(MAX(B1188:B1199),ABS(MIN(B1188:B1199)))*50,0)),REPT("&lt;",ABS(ROUND(B1195/MAX(MAX(B1188:B1199),ABS(MIN(B1188:B1199)))*50,0)))),"")</f>
        <v>&gt;&gt;&gt;&gt;&gt;&gt;&gt;&gt;&gt;&gt;&gt;&gt;&gt;&gt;&gt;&gt;&gt;&gt;&gt;&gt;&gt;&gt;&gt;&gt;&gt;&gt;&gt;&gt;&gt;&gt;&gt;&gt;&gt;&gt;&gt;&gt;&gt;&gt;&gt;&gt;&gt;&gt;&gt;&gt;&gt;&gt;&gt;&gt;&gt;&gt;</v>
      </c>
    </row>
    <row r="1196" spans="1:3" ht="48.75" customHeight="1">
      <c r="A1196" s="267">
        <f t="shared" ca="1" si="57"/>
        <v>41244</v>
      </c>
      <c r="B1196" s="288">
        <f ca="1">VLOOKUP(Ledgergraph!A1186,Master!$C$1:$U$101,MATCH(A1196,Master!$C$1:$U$1,0),FALSE)</f>
        <v>2000</v>
      </c>
      <c r="C1196" s="295" t="str">
        <f ca="1">IFERROR(IF(ROUND(B1196/MAX(MAX(B1188:B1199),ABS(MIN(B1188:B1199)))*50,0)&gt;0,REPT("&gt;",ROUND(B1196/MAX(MAX(B1188:B1199),ABS(MIN(B1188:B1199)))*50,0)),REPT("&lt;",ABS(ROUND(B1196/MAX(MAX(B1188:B1199),ABS(MIN(B1188:B1199)))*50,0)))),"")</f>
        <v>&gt;&gt;&gt;&gt;&gt;&gt;&gt;&gt;&gt;&gt;&gt;&gt;&gt;&gt;&gt;&gt;&gt;&gt;&gt;&gt;&gt;&gt;&gt;&gt;&gt;&gt;&gt;&gt;&gt;&gt;&gt;&gt;&gt;&gt;&gt;&gt;&gt;&gt;&gt;&gt;&gt;&gt;&gt;&gt;&gt;&gt;&gt;&gt;&gt;&gt;</v>
      </c>
    </row>
    <row r="1197" spans="1:3" ht="48.75" customHeight="1">
      <c r="A1197" s="267">
        <f t="shared" ca="1" si="57"/>
        <v>41275</v>
      </c>
      <c r="B1197" s="288">
        <f ca="1">VLOOKUP(Ledgergraph!A1186,Master!$C$1:$U$101,MATCH(A1197,Master!$C$1:$U$1,0),FALSE)</f>
        <v>2000</v>
      </c>
      <c r="C1197" s="295" t="str">
        <f ca="1">IFERROR(IF(ROUND(B1197/MAX(MAX(B1188:B1199),ABS(MIN(B1188:B1199)))*50,0)&gt;0,REPT("&gt;",ROUND(B1197/MAX(MAX(B1188:B1199),ABS(MIN(B1188:B1199)))*50,0)),REPT("&lt;",ABS(ROUND(B1197/MAX(MAX(B1188:B1199),ABS(MIN(B1188:B1199)))*50,0)))),"")</f>
        <v>&gt;&gt;&gt;&gt;&gt;&gt;&gt;&gt;&gt;&gt;&gt;&gt;&gt;&gt;&gt;&gt;&gt;&gt;&gt;&gt;&gt;&gt;&gt;&gt;&gt;&gt;&gt;&gt;&gt;&gt;&gt;&gt;&gt;&gt;&gt;&gt;&gt;&gt;&gt;&gt;&gt;&gt;&gt;&gt;&gt;&gt;&gt;&gt;&gt;&gt;</v>
      </c>
    </row>
    <row r="1198" spans="1:3" ht="48.75" customHeight="1">
      <c r="A1198" s="267">
        <f t="shared" ca="1" si="57"/>
        <v>41306</v>
      </c>
      <c r="B1198" s="288">
        <f ca="1">VLOOKUP(Ledgergraph!A1186,Master!$C$1:$U$101,MATCH(A1198,Master!$C$1:$U$1,0),FALSE)</f>
        <v>2000</v>
      </c>
      <c r="C1198" s="295" t="str">
        <f ca="1">IFERROR(IF(ROUND(B1198/MAX(MAX(B1188:B1199),ABS(MIN(B1188:B1199)))*50,0)&gt;0,REPT("&gt;",ROUND(B1198/MAX(MAX(B1188:B1199),ABS(MIN(B1188:B1199)))*50,0)),REPT("&lt;",ABS(ROUND(B1198/MAX(MAX(B1188:B1199),ABS(MIN(B1188:B1199)))*50,0)))),"")</f>
        <v>&gt;&gt;&gt;&gt;&gt;&gt;&gt;&gt;&gt;&gt;&gt;&gt;&gt;&gt;&gt;&gt;&gt;&gt;&gt;&gt;&gt;&gt;&gt;&gt;&gt;&gt;&gt;&gt;&gt;&gt;&gt;&gt;&gt;&gt;&gt;&gt;&gt;&gt;&gt;&gt;&gt;&gt;&gt;&gt;&gt;&gt;&gt;&gt;&gt;&gt;</v>
      </c>
    </row>
    <row r="1199" spans="1:3" ht="48.75" customHeight="1">
      <c r="A1199" s="267">
        <f t="shared" ca="1" si="57"/>
        <v>41334</v>
      </c>
      <c r="B1199" s="288">
        <f ca="1">VLOOKUP(Ledgergraph!A1186,Master!$C$1:$U$101,MATCH(A1199,Master!$C$1:$U$1,0),FALSE)</f>
        <v>2000</v>
      </c>
      <c r="C1199" s="295" t="str">
        <f ca="1">IFERROR(IF(ROUND(B1199/MAX(MAX(B1188:B1199),ABS(MIN(B1188:B1199)))*50,0)&gt;0,REPT("&gt;",ROUND(B1199/MAX(MAX(B1188:B1199),ABS(MIN(B1188:B1199)))*50,0)),REPT("&lt;",ABS(ROUND(B1199/MAX(MAX(B1188:B1199),ABS(MIN(B1188:B1199)))*50,0)))),"")</f>
        <v>&gt;&gt;&gt;&gt;&gt;&gt;&gt;&gt;&gt;&gt;&gt;&gt;&gt;&gt;&gt;&gt;&gt;&gt;&gt;&gt;&gt;&gt;&gt;&gt;&gt;&gt;&gt;&gt;&gt;&gt;&gt;&gt;&gt;&gt;&gt;&gt;&gt;&gt;&gt;&gt;&gt;&gt;&gt;&gt;&gt;&gt;&gt;&gt;&gt;&gt;</v>
      </c>
    </row>
    <row r="1200" spans="1:3" ht="48.75" customHeight="1">
      <c r="A1200" s="81"/>
      <c r="B1200" s="81"/>
      <c r="C1200" s="294"/>
    </row>
    <row r="1201" spans="1:3" ht="48.75" customHeight="1">
      <c r="A1201" s="264">
        <f>A1186+1</f>
        <v>82</v>
      </c>
      <c r="B1201" s="81"/>
      <c r="C1201" s="294"/>
    </row>
    <row r="1202" spans="1:3" ht="48.75" customHeight="1">
      <c r="A1202" s="81" t="str">
        <f>VLOOKUP(Ledgergraph!A1201,Master!$C$1:$U$101,3,FALSE)</f>
        <v>Furniture &amp; Fixtures </v>
      </c>
      <c r="B1202" s="81"/>
      <c r="C1202" s="294"/>
    </row>
    <row r="1203" spans="1:3" ht="48.75" customHeight="1">
      <c r="A1203" s="267">
        <f ca="1">A1188</f>
        <v>41000</v>
      </c>
      <c r="B1203" s="288">
        <f ca="1">VLOOKUP(Ledgergraph!A1201,Master!$C$1:$U$101,MATCH(A1203,Master!$C$1:$U$1,0),FALSE)</f>
        <v>0</v>
      </c>
      <c r="C1203" s="295" t="str">
        <f ca="1">IFERROR(IF(ROUND(B1203/MAX(MAX(B1203:B1214),ABS(MIN(B1203:B1214)))*50,0)&gt;0,REPT("&gt;",ROUND(B1203/MAX(MAX(B1203:B1214),ABS(MIN(B1203:B1214)))*50,0)),REPT("&lt;",ABS(ROUND(B1203/MAX(MAX(B1203:B1214),ABS(MIN(B1203:B1214)))*50,0)))),"")</f>
        <v/>
      </c>
    </row>
    <row r="1204" spans="1:3" ht="48.75" customHeight="1">
      <c r="A1204" s="267">
        <f t="shared" ref="A1204:A1229" ca="1" si="58">A1189</f>
        <v>41030</v>
      </c>
      <c r="B1204" s="288">
        <f ca="1">VLOOKUP(Ledgergraph!A1201,Master!$C$1:$U$101,MATCH(A1204,Master!$C$1:$U$1,0),FALSE)</f>
        <v>0</v>
      </c>
      <c r="C1204" s="295" t="str">
        <f ca="1">IFERROR(IF(ROUND(B1204/MAX(MAX(B1203:B1214),ABS(MIN(B1203:B1214)))*50,0)&gt;0,REPT("&gt;",ROUND(B1204/MAX(MAX(B1203:B1214),ABS(MIN(B1203:B1214)))*50,0)),REPT("&lt;",ABS(ROUND(B1204/MAX(MAX(B1203:B1214),ABS(MIN(B1203:B1214)))*50,0)))),"")</f>
        <v/>
      </c>
    </row>
    <row r="1205" spans="1:3" ht="48.75" customHeight="1">
      <c r="A1205" s="267">
        <f t="shared" ca="1" si="58"/>
        <v>41061</v>
      </c>
      <c r="B1205" s="288">
        <f ca="1">VLOOKUP(Ledgergraph!A1201,Master!$C$1:$U$101,MATCH(A1205,Master!$C$1:$U$1,0),FALSE)</f>
        <v>0</v>
      </c>
      <c r="C1205" s="295" t="str">
        <f ca="1">IFERROR(IF(ROUND(B1205/MAX(MAX(B1203:B1214),ABS(MIN(B1203:B1214)))*50,0)&gt;0,REPT("&gt;",ROUND(B1205/MAX(MAX(B1203:B1214),ABS(MIN(B1203:B1214)))*50,0)),REPT("&lt;",ABS(ROUND(B1205/MAX(MAX(B1203:B1214),ABS(MIN(B1203:B1214)))*50,0)))),"")</f>
        <v/>
      </c>
    </row>
    <row r="1206" spans="1:3" ht="48.75" customHeight="1">
      <c r="A1206" s="267">
        <f t="shared" ca="1" si="58"/>
        <v>41091</v>
      </c>
      <c r="B1206" s="288">
        <f ca="1">VLOOKUP(Ledgergraph!A1201,Master!$C$1:$U$101,MATCH(A1206,Master!$C$1:$U$1,0),FALSE)</f>
        <v>1500</v>
      </c>
      <c r="C1206" s="295" t="str">
        <f ca="1">IFERROR(IF(ROUND(B1206/MAX(MAX(B1203:B1214),ABS(MIN(B1203:B1214)))*50,0)&gt;0,REPT("&gt;",ROUND(B1206/MAX(MAX(B1203:B1214),ABS(MIN(B1203:B1214)))*50,0)),REPT("&lt;",ABS(ROUND(B1206/MAX(MAX(B1203:B1214),ABS(MIN(B1203:B1214)))*50,0)))),"")</f>
        <v>&gt;&gt;&gt;&gt;&gt;&gt;&gt;&gt;&gt;&gt;&gt;&gt;&gt;&gt;&gt;&gt;&gt;&gt;&gt;&gt;&gt;&gt;&gt;&gt;&gt;&gt;&gt;&gt;&gt;&gt;&gt;&gt;&gt;&gt;&gt;&gt;&gt;&gt;&gt;&gt;&gt;&gt;&gt;&gt;&gt;&gt;&gt;&gt;&gt;&gt;</v>
      </c>
    </row>
    <row r="1207" spans="1:3" ht="48.75" customHeight="1">
      <c r="A1207" s="267">
        <f t="shared" ca="1" si="58"/>
        <v>41122</v>
      </c>
      <c r="B1207" s="288">
        <f ca="1">VLOOKUP(Ledgergraph!A1201,Master!$C$1:$U$101,MATCH(A1207,Master!$C$1:$U$1,0),FALSE)</f>
        <v>1500</v>
      </c>
      <c r="C1207" s="295" t="str">
        <f ca="1">IFERROR(IF(ROUND(B1207/MAX(MAX(B1203:B1214),ABS(MIN(B1203:B1214)))*50,0)&gt;0,REPT("&gt;",ROUND(B1207/MAX(MAX(B1203:B1214),ABS(MIN(B1203:B1214)))*50,0)),REPT("&lt;",ABS(ROUND(B1207/MAX(MAX(B1203:B1214),ABS(MIN(B1203:B1214)))*50,0)))),"")</f>
        <v>&gt;&gt;&gt;&gt;&gt;&gt;&gt;&gt;&gt;&gt;&gt;&gt;&gt;&gt;&gt;&gt;&gt;&gt;&gt;&gt;&gt;&gt;&gt;&gt;&gt;&gt;&gt;&gt;&gt;&gt;&gt;&gt;&gt;&gt;&gt;&gt;&gt;&gt;&gt;&gt;&gt;&gt;&gt;&gt;&gt;&gt;&gt;&gt;&gt;&gt;</v>
      </c>
    </row>
    <row r="1208" spans="1:3" ht="48.75" customHeight="1">
      <c r="A1208" s="267">
        <f t="shared" ca="1" si="58"/>
        <v>41153</v>
      </c>
      <c r="B1208" s="288">
        <f ca="1">VLOOKUP(Ledgergraph!A1201,Master!$C$1:$U$101,MATCH(A1208,Master!$C$1:$U$1,0),FALSE)</f>
        <v>1500</v>
      </c>
      <c r="C1208" s="295" t="str">
        <f ca="1">IFERROR(IF(ROUND(B1208/MAX(MAX(B1203:B1214),ABS(MIN(B1203:B1214)))*50,0)&gt;0,REPT("&gt;",ROUND(B1208/MAX(MAX(B1203:B1214),ABS(MIN(B1203:B1214)))*50,0)),REPT("&lt;",ABS(ROUND(B1208/MAX(MAX(B1203:B1214),ABS(MIN(B1203:B1214)))*50,0)))),"")</f>
        <v>&gt;&gt;&gt;&gt;&gt;&gt;&gt;&gt;&gt;&gt;&gt;&gt;&gt;&gt;&gt;&gt;&gt;&gt;&gt;&gt;&gt;&gt;&gt;&gt;&gt;&gt;&gt;&gt;&gt;&gt;&gt;&gt;&gt;&gt;&gt;&gt;&gt;&gt;&gt;&gt;&gt;&gt;&gt;&gt;&gt;&gt;&gt;&gt;&gt;&gt;</v>
      </c>
    </row>
    <row r="1209" spans="1:3" ht="48.75" customHeight="1">
      <c r="A1209" s="267">
        <f t="shared" ca="1" si="58"/>
        <v>41183</v>
      </c>
      <c r="B1209" s="288">
        <f ca="1">VLOOKUP(Ledgergraph!A1201,Master!$C$1:$U$101,MATCH(A1209,Master!$C$1:$U$1,0),FALSE)</f>
        <v>1500</v>
      </c>
      <c r="C1209" s="295" t="str">
        <f ca="1">IFERROR(IF(ROUND(B1209/MAX(MAX(B1203:B1214),ABS(MIN(B1203:B1214)))*50,0)&gt;0,REPT("&gt;",ROUND(B1209/MAX(MAX(B1203:B1214),ABS(MIN(B1203:B1214)))*50,0)),REPT("&lt;",ABS(ROUND(B1209/MAX(MAX(B1203:B1214),ABS(MIN(B1203:B1214)))*50,0)))),"")</f>
        <v>&gt;&gt;&gt;&gt;&gt;&gt;&gt;&gt;&gt;&gt;&gt;&gt;&gt;&gt;&gt;&gt;&gt;&gt;&gt;&gt;&gt;&gt;&gt;&gt;&gt;&gt;&gt;&gt;&gt;&gt;&gt;&gt;&gt;&gt;&gt;&gt;&gt;&gt;&gt;&gt;&gt;&gt;&gt;&gt;&gt;&gt;&gt;&gt;&gt;&gt;</v>
      </c>
    </row>
    <row r="1210" spans="1:3" ht="48.75" customHeight="1">
      <c r="A1210" s="267">
        <f t="shared" ca="1" si="58"/>
        <v>41214</v>
      </c>
      <c r="B1210" s="288">
        <f ca="1">VLOOKUP(Ledgergraph!A1201,Master!$C$1:$U$101,MATCH(A1210,Master!$C$1:$U$1,0),FALSE)</f>
        <v>1500</v>
      </c>
      <c r="C1210" s="295" t="str">
        <f ca="1">IFERROR(IF(ROUND(B1210/MAX(MAX(B1203:B1214),ABS(MIN(B1203:B1214)))*50,0)&gt;0,REPT("&gt;",ROUND(B1210/MAX(MAX(B1203:B1214),ABS(MIN(B1203:B1214)))*50,0)),REPT("&lt;",ABS(ROUND(B1210/MAX(MAX(B1203:B1214),ABS(MIN(B1203:B1214)))*50,0)))),"")</f>
        <v>&gt;&gt;&gt;&gt;&gt;&gt;&gt;&gt;&gt;&gt;&gt;&gt;&gt;&gt;&gt;&gt;&gt;&gt;&gt;&gt;&gt;&gt;&gt;&gt;&gt;&gt;&gt;&gt;&gt;&gt;&gt;&gt;&gt;&gt;&gt;&gt;&gt;&gt;&gt;&gt;&gt;&gt;&gt;&gt;&gt;&gt;&gt;&gt;&gt;&gt;</v>
      </c>
    </row>
    <row r="1211" spans="1:3" ht="48.75" customHeight="1">
      <c r="A1211" s="267">
        <f t="shared" ca="1" si="58"/>
        <v>41244</v>
      </c>
      <c r="B1211" s="288">
        <f ca="1">VLOOKUP(Ledgergraph!A1201,Master!$C$1:$U$101,MATCH(A1211,Master!$C$1:$U$1,0),FALSE)</f>
        <v>1500</v>
      </c>
      <c r="C1211" s="295" t="str">
        <f ca="1">IFERROR(IF(ROUND(B1211/MAX(MAX(B1203:B1214),ABS(MIN(B1203:B1214)))*50,0)&gt;0,REPT("&gt;",ROUND(B1211/MAX(MAX(B1203:B1214),ABS(MIN(B1203:B1214)))*50,0)),REPT("&lt;",ABS(ROUND(B1211/MAX(MAX(B1203:B1214),ABS(MIN(B1203:B1214)))*50,0)))),"")</f>
        <v>&gt;&gt;&gt;&gt;&gt;&gt;&gt;&gt;&gt;&gt;&gt;&gt;&gt;&gt;&gt;&gt;&gt;&gt;&gt;&gt;&gt;&gt;&gt;&gt;&gt;&gt;&gt;&gt;&gt;&gt;&gt;&gt;&gt;&gt;&gt;&gt;&gt;&gt;&gt;&gt;&gt;&gt;&gt;&gt;&gt;&gt;&gt;&gt;&gt;&gt;</v>
      </c>
    </row>
    <row r="1212" spans="1:3" ht="48.75" customHeight="1">
      <c r="A1212" s="267">
        <f t="shared" ca="1" si="58"/>
        <v>41275</v>
      </c>
      <c r="B1212" s="288">
        <f ca="1">VLOOKUP(Ledgergraph!A1201,Master!$C$1:$U$101,MATCH(A1212,Master!$C$1:$U$1,0),FALSE)</f>
        <v>1500</v>
      </c>
      <c r="C1212" s="295" t="str">
        <f ca="1">IFERROR(IF(ROUND(B1212/MAX(MAX(B1203:B1214),ABS(MIN(B1203:B1214)))*50,0)&gt;0,REPT("&gt;",ROUND(B1212/MAX(MAX(B1203:B1214),ABS(MIN(B1203:B1214)))*50,0)),REPT("&lt;",ABS(ROUND(B1212/MAX(MAX(B1203:B1214),ABS(MIN(B1203:B1214)))*50,0)))),"")</f>
        <v>&gt;&gt;&gt;&gt;&gt;&gt;&gt;&gt;&gt;&gt;&gt;&gt;&gt;&gt;&gt;&gt;&gt;&gt;&gt;&gt;&gt;&gt;&gt;&gt;&gt;&gt;&gt;&gt;&gt;&gt;&gt;&gt;&gt;&gt;&gt;&gt;&gt;&gt;&gt;&gt;&gt;&gt;&gt;&gt;&gt;&gt;&gt;&gt;&gt;&gt;</v>
      </c>
    </row>
    <row r="1213" spans="1:3" ht="48.75" customHeight="1">
      <c r="A1213" s="267">
        <f t="shared" ca="1" si="58"/>
        <v>41306</v>
      </c>
      <c r="B1213" s="288">
        <f ca="1">VLOOKUP(Ledgergraph!A1201,Master!$C$1:$U$101,MATCH(A1213,Master!$C$1:$U$1,0),FALSE)</f>
        <v>1500</v>
      </c>
      <c r="C1213" s="295" t="str">
        <f ca="1">IFERROR(IF(ROUND(B1213/MAX(MAX(B1203:B1214),ABS(MIN(B1203:B1214)))*50,0)&gt;0,REPT("&gt;",ROUND(B1213/MAX(MAX(B1203:B1214),ABS(MIN(B1203:B1214)))*50,0)),REPT("&lt;",ABS(ROUND(B1213/MAX(MAX(B1203:B1214),ABS(MIN(B1203:B1214)))*50,0)))),"")</f>
        <v>&gt;&gt;&gt;&gt;&gt;&gt;&gt;&gt;&gt;&gt;&gt;&gt;&gt;&gt;&gt;&gt;&gt;&gt;&gt;&gt;&gt;&gt;&gt;&gt;&gt;&gt;&gt;&gt;&gt;&gt;&gt;&gt;&gt;&gt;&gt;&gt;&gt;&gt;&gt;&gt;&gt;&gt;&gt;&gt;&gt;&gt;&gt;&gt;&gt;&gt;</v>
      </c>
    </row>
    <row r="1214" spans="1:3" ht="48.75" customHeight="1">
      <c r="A1214" s="267">
        <f t="shared" ca="1" si="58"/>
        <v>41334</v>
      </c>
      <c r="B1214" s="288">
        <f ca="1">VLOOKUP(Ledgergraph!A1201,Master!$C$1:$U$101,MATCH(A1214,Master!$C$1:$U$1,0),FALSE)</f>
        <v>1500</v>
      </c>
      <c r="C1214" s="295" t="str">
        <f ca="1">IFERROR(IF(ROUND(B1214/MAX(MAX(B1203:B1214),ABS(MIN(B1203:B1214)))*50,0)&gt;0,REPT("&gt;",ROUND(B1214/MAX(MAX(B1203:B1214),ABS(MIN(B1203:B1214)))*50,0)),REPT("&lt;",ABS(ROUND(B1214/MAX(MAX(B1203:B1214),ABS(MIN(B1203:B1214)))*50,0)))),"")</f>
        <v>&gt;&gt;&gt;&gt;&gt;&gt;&gt;&gt;&gt;&gt;&gt;&gt;&gt;&gt;&gt;&gt;&gt;&gt;&gt;&gt;&gt;&gt;&gt;&gt;&gt;&gt;&gt;&gt;&gt;&gt;&gt;&gt;&gt;&gt;&gt;&gt;&gt;&gt;&gt;&gt;&gt;&gt;&gt;&gt;&gt;&gt;&gt;&gt;&gt;&gt;</v>
      </c>
    </row>
    <row r="1215" spans="1:3" ht="48.75" customHeight="1">
      <c r="A1215" s="262"/>
      <c r="B1215" s="81"/>
      <c r="C1215" s="294"/>
    </row>
    <row r="1216" spans="1:3" ht="48.75" customHeight="1">
      <c r="A1216" s="264">
        <f>A1201+1</f>
        <v>83</v>
      </c>
      <c r="B1216" s="81"/>
      <c r="C1216" s="294"/>
    </row>
    <row r="1217" spans="1:3" ht="48.75" customHeight="1">
      <c r="A1217" s="81" t="str">
        <f>VLOOKUP(Ledgergraph!A1216,Master!$C$1:$U$101,3,FALSE)</f>
        <v>Vehicles </v>
      </c>
      <c r="B1217" s="81"/>
      <c r="C1217" s="294"/>
    </row>
    <row r="1218" spans="1:3" ht="48.75" customHeight="1">
      <c r="A1218" s="267">
        <f ca="1">A1203</f>
        <v>41000</v>
      </c>
      <c r="B1218" s="288">
        <f ca="1">VLOOKUP(Ledgergraph!A1216,Master!$C$1:$U$101,MATCH(A1218,Master!$C$1:$U$1,0),FALSE)</f>
        <v>0</v>
      </c>
      <c r="C1218" s="295" t="str">
        <f ca="1">IFERROR(IF(ROUND(B1218/MAX(MAX(B1218:B1229),ABS(MIN(B1218:B1229)))*50,0)&gt;0,REPT("&gt;",ROUND(B1218/MAX(MAX(B1218:B1229),ABS(MIN(B1218:B1229)))*50,0)),REPT("&lt;",ABS(ROUND(B1218/MAX(MAX(B1218:B1229),ABS(MIN(B1218:B1229)))*50,0)))),"")</f>
        <v/>
      </c>
    </row>
    <row r="1219" spans="1:3" ht="48.75" customHeight="1">
      <c r="A1219" s="267">
        <f t="shared" ca="1" si="58"/>
        <v>41030</v>
      </c>
      <c r="B1219" s="288">
        <f ca="1">VLOOKUP(Ledgergraph!A1216,Master!$C$1:$U$101,MATCH(A1219,Master!$C$1:$U$1,0),FALSE)</f>
        <v>0</v>
      </c>
      <c r="C1219" s="295" t="str">
        <f ca="1">IFERROR(IF(ROUND(B1219/MAX(MAX(B1218:B1229),ABS(MIN(B1218:B1229)))*50,0)&gt;0,REPT("&gt;",ROUND(B1219/MAX(MAX(B1218:B1229),ABS(MIN(B1218:B1229)))*50,0)),REPT("&lt;",ABS(ROUND(B1219/MAX(MAX(B1218:B1229),ABS(MIN(B1218:B1229)))*50,0)))),"")</f>
        <v/>
      </c>
    </row>
    <row r="1220" spans="1:3" ht="48.75" customHeight="1">
      <c r="A1220" s="267">
        <f t="shared" ca="1" si="58"/>
        <v>41061</v>
      </c>
      <c r="B1220" s="288">
        <f ca="1">VLOOKUP(Ledgergraph!A1216,Master!$C$1:$U$101,MATCH(A1220,Master!$C$1:$U$1,0),FALSE)</f>
        <v>0</v>
      </c>
      <c r="C1220" s="295" t="str">
        <f ca="1">IFERROR(IF(ROUND(B1220/MAX(MAX(B1218:B1229),ABS(MIN(B1218:B1229)))*50,0)&gt;0,REPT("&gt;",ROUND(B1220/MAX(MAX(B1218:B1229),ABS(MIN(B1218:B1229)))*50,0)),REPT("&lt;",ABS(ROUND(B1220/MAX(MAX(B1218:B1229),ABS(MIN(B1218:B1229)))*50,0)))),"")</f>
        <v/>
      </c>
    </row>
    <row r="1221" spans="1:3" ht="48.75" customHeight="1">
      <c r="A1221" s="267">
        <f t="shared" ca="1" si="58"/>
        <v>41091</v>
      </c>
      <c r="B1221" s="288">
        <f ca="1">VLOOKUP(Ledgergraph!A1216,Master!$C$1:$U$101,MATCH(A1221,Master!$C$1:$U$1,0),FALSE)</f>
        <v>2500</v>
      </c>
      <c r="C1221" s="295" t="str">
        <f ca="1">IFERROR(IF(ROUND(B1221/MAX(MAX(B1218:B1229),ABS(MIN(B1218:B1229)))*50,0)&gt;0,REPT("&gt;",ROUND(B1221/MAX(MAX(B1218:B1229),ABS(MIN(B1218:B1229)))*50,0)),REPT("&lt;",ABS(ROUND(B1221/MAX(MAX(B1218:B1229),ABS(MIN(B1218:B1229)))*50,0)))),"")</f>
        <v>&gt;&gt;&gt;&gt;&gt;&gt;&gt;&gt;&gt;&gt;&gt;&gt;&gt;&gt;&gt;&gt;&gt;&gt;&gt;&gt;&gt;&gt;&gt;&gt;&gt;&gt;&gt;&gt;&gt;&gt;&gt;&gt;&gt;&gt;&gt;&gt;&gt;&gt;&gt;&gt;&gt;&gt;&gt;&gt;&gt;&gt;&gt;&gt;&gt;&gt;</v>
      </c>
    </row>
    <row r="1222" spans="1:3" ht="48.75" customHeight="1">
      <c r="A1222" s="267">
        <f t="shared" ca="1" si="58"/>
        <v>41122</v>
      </c>
      <c r="B1222" s="288">
        <f ca="1">VLOOKUP(Ledgergraph!A1216,Master!$C$1:$U$101,MATCH(A1222,Master!$C$1:$U$1,0),FALSE)</f>
        <v>2500</v>
      </c>
      <c r="C1222" s="295" t="str">
        <f ca="1">IFERROR(IF(ROUND(B1222/MAX(MAX(B1218:B1229),ABS(MIN(B1218:B1229)))*50,0)&gt;0,REPT("&gt;",ROUND(B1222/MAX(MAX(B1218:B1229),ABS(MIN(B1218:B1229)))*50,0)),REPT("&lt;",ABS(ROUND(B1222/MAX(MAX(B1218:B1229),ABS(MIN(B1218:B1229)))*50,0)))),"")</f>
        <v>&gt;&gt;&gt;&gt;&gt;&gt;&gt;&gt;&gt;&gt;&gt;&gt;&gt;&gt;&gt;&gt;&gt;&gt;&gt;&gt;&gt;&gt;&gt;&gt;&gt;&gt;&gt;&gt;&gt;&gt;&gt;&gt;&gt;&gt;&gt;&gt;&gt;&gt;&gt;&gt;&gt;&gt;&gt;&gt;&gt;&gt;&gt;&gt;&gt;&gt;</v>
      </c>
    </row>
    <row r="1223" spans="1:3" ht="48.75" customHeight="1">
      <c r="A1223" s="267">
        <f t="shared" ca="1" si="58"/>
        <v>41153</v>
      </c>
      <c r="B1223" s="288">
        <f ca="1">VLOOKUP(Ledgergraph!A1216,Master!$C$1:$U$101,MATCH(A1223,Master!$C$1:$U$1,0),FALSE)</f>
        <v>2500</v>
      </c>
      <c r="C1223" s="295" t="str">
        <f ca="1">IFERROR(IF(ROUND(B1223/MAX(MAX(B1218:B1229),ABS(MIN(B1218:B1229)))*50,0)&gt;0,REPT("&gt;",ROUND(B1223/MAX(MAX(B1218:B1229),ABS(MIN(B1218:B1229)))*50,0)),REPT("&lt;",ABS(ROUND(B1223/MAX(MAX(B1218:B1229),ABS(MIN(B1218:B1229)))*50,0)))),"")</f>
        <v>&gt;&gt;&gt;&gt;&gt;&gt;&gt;&gt;&gt;&gt;&gt;&gt;&gt;&gt;&gt;&gt;&gt;&gt;&gt;&gt;&gt;&gt;&gt;&gt;&gt;&gt;&gt;&gt;&gt;&gt;&gt;&gt;&gt;&gt;&gt;&gt;&gt;&gt;&gt;&gt;&gt;&gt;&gt;&gt;&gt;&gt;&gt;&gt;&gt;&gt;</v>
      </c>
    </row>
    <row r="1224" spans="1:3" ht="48.75" customHeight="1">
      <c r="A1224" s="267">
        <f t="shared" ca="1" si="58"/>
        <v>41183</v>
      </c>
      <c r="B1224" s="288">
        <f ca="1">VLOOKUP(Ledgergraph!A1216,Master!$C$1:$U$101,MATCH(A1224,Master!$C$1:$U$1,0),FALSE)</f>
        <v>2500</v>
      </c>
      <c r="C1224" s="295" t="str">
        <f ca="1">IFERROR(IF(ROUND(B1224/MAX(MAX(B1218:B1229),ABS(MIN(B1218:B1229)))*50,0)&gt;0,REPT("&gt;",ROUND(B1224/MAX(MAX(B1218:B1229),ABS(MIN(B1218:B1229)))*50,0)),REPT("&lt;",ABS(ROUND(B1224/MAX(MAX(B1218:B1229),ABS(MIN(B1218:B1229)))*50,0)))),"")</f>
        <v>&gt;&gt;&gt;&gt;&gt;&gt;&gt;&gt;&gt;&gt;&gt;&gt;&gt;&gt;&gt;&gt;&gt;&gt;&gt;&gt;&gt;&gt;&gt;&gt;&gt;&gt;&gt;&gt;&gt;&gt;&gt;&gt;&gt;&gt;&gt;&gt;&gt;&gt;&gt;&gt;&gt;&gt;&gt;&gt;&gt;&gt;&gt;&gt;&gt;&gt;</v>
      </c>
    </row>
    <row r="1225" spans="1:3" ht="48.75" customHeight="1">
      <c r="A1225" s="267">
        <f t="shared" ca="1" si="58"/>
        <v>41214</v>
      </c>
      <c r="B1225" s="288">
        <f ca="1">VLOOKUP(Ledgergraph!A1216,Master!$C$1:$U$101,MATCH(A1225,Master!$C$1:$U$1,0),FALSE)</f>
        <v>2500</v>
      </c>
      <c r="C1225" s="295" t="str">
        <f ca="1">IFERROR(IF(ROUND(B1225/MAX(MAX(B1218:B1229),ABS(MIN(B1218:B1229)))*50,0)&gt;0,REPT("&gt;",ROUND(B1225/MAX(MAX(B1218:B1229),ABS(MIN(B1218:B1229)))*50,0)),REPT("&lt;",ABS(ROUND(B1225/MAX(MAX(B1218:B1229),ABS(MIN(B1218:B1229)))*50,0)))),"")</f>
        <v>&gt;&gt;&gt;&gt;&gt;&gt;&gt;&gt;&gt;&gt;&gt;&gt;&gt;&gt;&gt;&gt;&gt;&gt;&gt;&gt;&gt;&gt;&gt;&gt;&gt;&gt;&gt;&gt;&gt;&gt;&gt;&gt;&gt;&gt;&gt;&gt;&gt;&gt;&gt;&gt;&gt;&gt;&gt;&gt;&gt;&gt;&gt;&gt;&gt;&gt;</v>
      </c>
    </row>
    <row r="1226" spans="1:3" ht="48.75" customHeight="1">
      <c r="A1226" s="267">
        <f t="shared" ca="1" si="58"/>
        <v>41244</v>
      </c>
      <c r="B1226" s="288">
        <f ca="1">VLOOKUP(Ledgergraph!A1216,Master!$C$1:$U$101,MATCH(A1226,Master!$C$1:$U$1,0),FALSE)</f>
        <v>2500</v>
      </c>
      <c r="C1226" s="295" t="str">
        <f ca="1">IFERROR(IF(ROUND(B1226/MAX(MAX(B1218:B1229),ABS(MIN(B1218:B1229)))*50,0)&gt;0,REPT("&gt;",ROUND(B1226/MAX(MAX(B1218:B1229),ABS(MIN(B1218:B1229)))*50,0)),REPT("&lt;",ABS(ROUND(B1226/MAX(MAX(B1218:B1229),ABS(MIN(B1218:B1229)))*50,0)))),"")</f>
        <v>&gt;&gt;&gt;&gt;&gt;&gt;&gt;&gt;&gt;&gt;&gt;&gt;&gt;&gt;&gt;&gt;&gt;&gt;&gt;&gt;&gt;&gt;&gt;&gt;&gt;&gt;&gt;&gt;&gt;&gt;&gt;&gt;&gt;&gt;&gt;&gt;&gt;&gt;&gt;&gt;&gt;&gt;&gt;&gt;&gt;&gt;&gt;&gt;&gt;&gt;</v>
      </c>
    </row>
    <row r="1227" spans="1:3" ht="48.75" customHeight="1">
      <c r="A1227" s="267">
        <f t="shared" ca="1" si="58"/>
        <v>41275</v>
      </c>
      <c r="B1227" s="288">
        <f ca="1">VLOOKUP(Ledgergraph!A1216,Master!$C$1:$U$101,MATCH(A1227,Master!$C$1:$U$1,0),FALSE)</f>
        <v>2500</v>
      </c>
      <c r="C1227" s="295" t="str">
        <f ca="1">IFERROR(IF(ROUND(B1227/MAX(MAX(B1218:B1229),ABS(MIN(B1218:B1229)))*50,0)&gt;0,REPT("&gt;",ROUND(B1227/MAX(MAX(B1218:B1229),ABS(MIN(B1218:B1229)))*50,0)),REPT("&lt;",ABS(ROUND(B1227/MAX(MAX(B1218:B1229),ABS(MIN(B1218:B1229)))*50,0)))),"")</f>
        <v>&gt;&gt;&gt;&gt;&gt;&gt;&gt;&gt;&gt;&gt;&gt;&gt;&gt;&gt;&gt;&gt;&gt;&gt;&gt;&gt;&gt;&gt;&gt;&gt;&gt;&gt;&gt;&gt;&gt;&gt;&gt;&gt;&gt;&gt;&gt;&gt;&gt;&gt;&gt;&gt;&gt;&gt;&gt;&gt;&gt;&gt;&gt;&gt;&gt;&gt;</v>
      </c>
    </row>
    <row r="1228" spans="1:3" ht="48.75" customHeight="1">
      <c r="A1228" s="267">
        <f t="shared" ca="1" si="58"/>
        <v>41306</v>
      </c>
      <c r="B1228" s="288">
        <f ca="1">VLOOKUP(Ledgergraph!A1216,Master!$C$1:$U$101,MATCH(A1228,Master!$C$1:$U$1,0),FALSE)</f>
        <v>2500</v>
      </c>
      <c r="C1228" s="295" t="str">
        <f ca="1">IFERROR(IF(ROUND(B1228/MAX(MAX(B1218:B1229),ABS(MIN(B1218:B1229)))*50,0)&gt;0,REPT("&gt;",ROUND(B1228/MAX(MAX(B1218:B1229),ABS(MIN(B1218:B1229)))*50,0)),REPT("&lt;",ABS(ROUND(B1228/MAX(MAX(B1218:B1229),ABS(MIN(B1218:B1229)))*50,0)))),"")</f>
        <v>&gt;&gt;&gt;&gt;&gt;&gt;&gt;&gt;&gt;&gt;&gt;&gt;&gt;&gt;&gt;&gt;&gt;&gt;&gt;&gt;&gt;&gt;&gt;&gt;&gt;&gt;&gt;&gt;&gt;&gt;&gt;&gt;&gt;&gt;&gt;&gt;&gt;&gt;&gt;&gt;&gt;&gt;&gt;&gt;&gt;&gt;&gt;&gt;&gt;&gt;</v>
      </c>
    </row>
    <row r="1229" spans="1:3" ht="48.75" customHeight="1">
      <c r="A1229" s="267">
        <f t="shared" ca="1" si="58"/>
        <v>41334</v>
      </c>
      <c r="B1229" s="288">
        <f ca="1">VLOOKUP(Ledgergraph!A1216,Master!$C$1:$U$101,MATCH(A1229,Master!$C$1:$U$1,0),FALSE)</f>
        <v>2500</v>
      </c>
      <c r="C1229" s="295" t="str">
        <f ca="1">IFERROR(IF(ROUND(B1229/MAX(MAX(B1218:B1229),ABS(MIN(B1218:B1229)))*50,0)&gt;0,REPT("&gt;",ROUND(B1229/MAX(MAX(B1218:B1229),ABS(MIN(B1218:B1229)))*50,0)),REPT("&lt;",ABS(ROUND(B1229/MAX(MAX(B1218:B1229),ABS(MIN(B1218:B1229)))*50,0)))),"")</f>
        <v>&gt;&gt;&gt;&gt;&gt;&gt;&gt;&gt;&gt;&gt;&gt;&gt;&gt;&gt;&gt;&gt;&gt;&gt;&gt;&gt;&gt;&gt;&gt;&gt;&gt;&gt;&gt;&gt;&gt;&gt;&gt;&gt;&gt;&gt;&gt;&gt;&gt;&gt;&gt;&gt;&gt;&gt;&gt;&gt;&gt;&gt;&gt;&gt;&gt;&gt;</v>
      </c>
    </row>
    <row r="1230" spans="1:3" ht="48.75" customHeight="1">
      <c r="A1230" s="81"/>
      <c r="B1230" s="81"/>
      <c r="C1230" s="294"/>
    </row>
    <row r="1231" spans="1:3" ht="48.75" customHeight="1">
      <c r="A1231" s="264">
        <f>A1216+1</f>
        <v>84</v>
      </c>
      <c r="B1231" s="81"/>
      <c r="C1231" s="294"/>
    </row>
    <row r="1232" spans="1:3" ht="48.75" customHeight="1">
      <c r="A1232" s="81" t="str">
        <f>VLOOKUP(Ledgergraph!A1231,Master!$C$1:$U$101,3,FALSE)</f>
        <v>Building Depreciation </v>
      </c>
      <c r="B1232" s="81"/>
      <c r="C1232" s="294"/>
    </row>
    <row r="1233" spans="1:3" ht="48.75" customHeight="1">
      <c r="A1233" s="267">
        <f ca="1">A1218</f>
        <v>41000</v>
      </c>
      <c r="B1233" s="288">
        <f ca="1">VLOOKUP(Ledgergraph!A1231,Master!$C$1:$U$101,MATCH(A1233,Master!$C$1:$U$1,0),FALSE)</f>
        <v>0</v>
      </c>
      <c r="C1233" s="295" t="str">
        <f ca="1">IFERROR(IF(ROUND(B1233/MAX(MAX(B1233:B1244),ABS(MIN(B1233:B1244)))*50,0)&gt;0,REPT("&gt;",ROUND(B1233/MAX(MAX(B1233:B1244),ABS(MIN(B1233:B1244)))*50,0)),REPT("&lt;",ABS(ROUND(B1233/MAX(MAX(B1233:B1244),ABS(MIN(B1233:B1244)))*50,0)))),"")</f>
        <v/>
      </c>
    </row>
    <row r="1234" spans="1:3" ht="48.75" customHeight="1">
      <c r="A1234" s="267">
        <f t="shared" ref="A1234:A1244" ca="1" si="59">A1219</f>
        <v>41030</v>
      </c>
      <c r="B1234" s="288">
        <f ca="1">VLOOKUP(Ledgergraph!A1231,Master!$C$1:$U$101,MATCH(A1234,Master!$C$1:$U$1,0),FALSE)</f>
        <v>0</v>
      </c>
      <c r="C1234" s="295" t="str">
        <f ca="1">IFERROR(IF(ROUND(B1234/MAX(MAX(B1233:B1244),ABS(MIN(B1233:B1244)))*50,0)&gt;0,REPT("&gt;",ROUND(B1234/MAX(MAX(B1233:B1244),ABS(MIN(B1233:B1244)))*50,0)),REPT("&lt;",ABS(ROUND(B1234/MAX(MAX(B1233:B1244),ABS(MIN(B1233:B1244)))*50,0)))),"")</f>
        <v/>
      </c>
    </row>
    <row r="1235" spans="1:3" ht="48.75" customHeight="1">
      <c r="A1235" s="267">
        <f t="shared" ca="1" si="59"/>
        <v>41061</v>
      </c>
      <c r="B1235" s="288">
        <f ca="1">VLOOKUP(Ledgergraph!A1231,Master!$C$1:$U$101,MATCH(A1235,Master!$C$1:$U$1,0),FALSE)</f>
        <v>0</v>
      </c>
      <c r="C1235" s="295" t="str">
        <f ca="1">IFERROR(IF(ROUND(B1235/MAX(MAX(B1233:B1244),ABS(MIN(B1233:B1244)))*50,0)&gt;0,REPT("&gt;",ROUND(B1235/MAX(MAX(B1233:B1244),ABS(MIN(B1233:B1244)))*50,0)),REPT("&lt;",ABS(ROUND(B1235/MAX(MAX(B1233:B1244),ABS(MIN(B1233:B1244)))*50,0)))),"")</f>
        <v/>
      </c>
    </row>
    <row r="1236" spans="1:3" ht="48.75" customHeight="1">
      <c r="A1236" s="267">
        <f t="shared" ca="1" si="59"/>
        <v>41091</v>
      </c>
      <c r="B1236" s="288">
        <f ca="1">VLOOKUP(Ledgergraph!A1231,Master!$C$1:$U$101,MATCH(A1236,Master!$C$1:$U$1,0),FALSE)</f>
        <v>0</v>
      </c>
      <c r="C1236" s="295" t="str">
        <f ca="1">IFERROR(IF(ROUND(B1236/MAX(MAX(B1233:B1244),ABS(MIN(B1233:B1244)))*50,0)&gt;0,REPT("&gt;",ROUND(B1236/MAX(MAX(B1233:B1244),ABS(MIN(B1233:B1244)))*50,0)),REPT("&lt;",ABS(ROUND(B1236/MAX(MAX(B1233:B1244),ABS(MIN(B1233:B1244)))*50,0)))),"")</f>
        <v/>
      </c>
    </row>
    <row r="1237" spans="1:3" ht="48.75" customHeight="1">
      <c r="A1237" s="267">
        <f t="shared" ca="1" si="59"/>
        <v>41122</v>
      </c>
      <c r="B1237" s="288">
        <f ca="1">VLOOKUP(Ledgergraph!A1231,Master!$C$1:$U$101,MATCH(A1237,Master!$C$1:$U$1,0),FALSE)</f>
        <v>0</v>
      </c>
      <c r="C1237" s="295" t="str">
        <f ca="1">IFERROR(IF(ROUND(B1237/MAX(MAX(B1233:B1244),ABS(MIN(B1233:B1244)))*50,0)&gt;0,REPT("&gt;",ROUND(B1237/MAX(MAX(B1233:B1244),ABS(MIN(B1233:B1244)))*50,0)),REPT("&lt;",ABS(ROUND(B1237/MAX(MAX(B1233:B1244),ABS(MIN(B1233:B1244)))*50,0)))),"")</f>
        <v/>
      </c>
    </row>
    <row r="1238" spans="1:3" ht="48.75" customHeight="1">
      <c r="A1238" s="267">
        <f t="shared" ca="1" si="59"/>
        <v>41153</v>
      </c>
      <c r="B1238" s="288">
        <f ca="1">VLOOKUP(Ledgergraph!A1231,Master!$C$1:$U$101,MATCH(A1238,Master!$C$1:$U$1,0),FALSE)</f>
        <v>0</v>
      </c>
      <c r="C1238" s="295" t="str">
        <f ca="1">IFERROR(IF(ROUND(B1238/MAX(MAX(B1233:B1244),ABS(MIN(B1233:B1244)))*50,0)&gt;0,REPT("&gt;",ROUND(B1238/MAX(MAX(B1233:B1244),ABS(MIN(B1233:B1244)))*50,0)),REPT("&lt;",ABS(ROUND(B1238/MAX(MAX(B1233:B1244),ABS(MIN(B1233:B1244)))*50,0)))),"")</f>
        <v/>
      </c>
    </row>
    <row r="1239" spans="1:3" ht="48.75" customHeight="1">
      <c r="A1239" s="267">
        <f t="shared" ca="1" si="59"/>
        <v>41183</v>
      </c>
      <c r="B1239" s="288">
        <f ca="1">VLOOKUP(Ledgergraph!A1231,Master!$C$1:$U$101,MATCH(A1239,Master!$C$1:$U$1,0),FALSE)</f>
        <v>0</v>
      </c>
      <c r="C1239" s="295" t="str">
        <f ca="1">IFERROR(IF(ROUND(B1239/MAX(MAX(B1233:B1244),ABS(MIN(B1233:B1244)))*50,0)&gt;0,REPT("&gt;",ROUND(B1239/MAX(MAX(B1233:B1244),ABS(MIN(B1233:B1244)))*50,0)),REPT("&lt;",ABS(ROUND(B1239/MAX(MAX(B1233:B1244),ABS(MIN(B1233:B1244)))*50,0)))),"")</f>
        <v/>
      </c>
    </row>
    <row r="1240" spans="1:3" ht="48.75" customHeight="1">
      <c r="A1240" s="267">
        <f t="shared" ca="1" si="59"/>
        <v>41214</v>
      </c>
      <c r="B1240" s="288">
        <f ca="1">VLOOKUP(Ledgergraph!A1231,Master!$C$1:$U$101,MATCH(A1240,Master!$C$1:$U$1,0),FALSE)</f>
        <v>0</v>
      </c>
      <c r="C1240" s="295" t="str">
        <f ca="1">IFERROR(IF(ROUND(B1240/MAX(MAX(B1233:B1244),ABS(MIN(B1233:B1244)))*50,0)&gt;0,REPT("&gt;",ROUND(B1240/MAX(MAX(B1233:B1244),ABS(MIN(B1233:B1244)))*50,0)),REPT("&lt;",ABS(ROUND(B1240/MAX(MAX(B1233:B1244),ABS(MIN(B1233:B1244)))*50,0)))),"")</f>
        <v/>
      </c>
    </row>
    <row r="1241" spans="1:3" ht="48.75" customHeight="1">
      <c r="A1241" s="267">
        <f t="shared" ca="1" si="59"/>
        <v>41244</v>
      </c>
      <c r="B1241" s="288">
        <f ca="1">VLOOKUP(Ledgergraph!A1231,Master!$C$1:$U$101,MATCH(A1241,Master!$C$1:$U$1,0),FALSE)</f>
        <v>-100</v>
      </c>
      <c r="C1241" s="295" t="str">
        <f ca="1">IFERROR(IF(ROUND(B1241/MAX(MAX(B1233:B1244),ABS(MIN(B1233:B1244)))*50,0)&gt;0,REPT("&gt;",ROUND(B1241/MAX(MAX(B1233:B1244),ABS(MIN(B1233:B1244)))*50,0)),REPT("&lt;",ABS(ROUND(B1241/MAX(MAX(B1233:B1244),ABS(MIN(B1233:B1244)))*50,0)))),"")</f>
        <v>&lt;&lt;&lt;&lt;&lt;&lt;&lt;&lt;&lt;&lt;&lt;&lt;&lt;&lt;&lt;&lt;&lt;&lt;&lt;&lt;&lt;&lt;&lt;&lt;&lt;&lt;&lt;&lt;&lt;&lt;&lt;&lt;&lt;&lt;&lt;&lt;&lt;&lt;&lt;&lt;&lt;&lt;&lt;&lt;&lt;&lt;&lt;&lt;&lt;&lt;</v>
      </c>
    </row>
    <row r="1242" spans="1:3" ht="48.75" customHeight="1">
      <c r="A1242" s="267">
        <f t="shared" ca="1" si="59"/>
        <v>41275</v>
      </c>
      <c r="B1242" s="288">
        <f ca="1">VLOOKUP(Ledgergraph!A1231,Master!$C$1:$U$101,MATCH(A1242,Master!$C$1:$U$1,0),FALSE)</f>
        <v>-100</v>
      </c>
      <c r="C1242" s="295" t="str">
        <f ca="1">IFERROR(IF(ROUND(B1242/MAX(MAX(B1233:B1244),ABS(MIN(B1233:B1244)))*50,0)&gt;0,REPT("&gt;",ROUND(B1242/MAX(MAX(B1233:B1244),ABS(MIN(B1233:B1244)))*50,0)),REPT("&lt;",ABS(ROUND(B1242/MAX(MAX(B1233:B1244),ABS(MIN(B1233:B1244)))*50,0)))),"")</f>
        <v>&lt;&lt;&lt;&lt;&lt;&lt;&lt;&lt;&lt;&lt;&lt;&lt;&lt;&lt;&lt;&lt;&lt;&lt;&lt;&lt;&lt;&lt;&lt;&lt;&lt;&lt;&lt;&lt;&lt;&lt;&lt;&lt;&lt;&lt;&lt;&lt;&lt;&lt;&lt;&lt;&lt;&lt;&lt;&lt;&lt;&lt;&lt;&lt;&lt;&lt;</v>
      </c>
    </row>
    <row r="1243" spans="1:3" ht="48.75" customHeight="1">
      <c r="A1243" s="267">
        <f t="shared" ca="1" si="59"/>
        <v>41306</v>
      </c>
      <c r="B1243" s="288">
        <f ca="1">VLOOKUP(Ledgergraph!A1231,Master!$C$1:$U$101,MATCH(A1243,Master!$C$1:$U$1,0),FALSE)</f>
        <v>-100</v>
      </c>
      <c r="C1243" s="295" t="str">
        <f ca="1">IFERROR(IF(ROUND(B1243/MAX(MAX(B1233:B1244),ABS(MIN(B1233:B1244)))*50,0)&gt;0,REPT("&gt;",ROUND(B1243/MAX(MAX(B1233:B1244),ABS(MIN(B1233:B1244)))*50,0)),REPT("&lt;",ABS(ROUND(B1243/MAX(MAX(B1233:B1244),ABS(MIN(B1233:B1244)))*50,0)))),"")</f>
        <v>&lt;&lt;&lt;&lt;&lt;&lt;&lt;&lt;&lt;&lt;&lt;&lt;&lt;&lt;&lt;&lt;&lt;&lt;&lt;&lt;&lt;&lt;&lt;&lt;&lt;&lt;&lt;&lt;&lt;&lt;&lt;&lt;&lt;&lt;&lt;&lt;&lt;&lt;&lt;&lt;&lt;&lt;&lt;&lt;&lt;&lt;&lt;&lt;&lt;&lt;</v>
      </c>
    </row>
    <row r="1244" spans="1:3" ht="48.75" customHeight="1">
      <c r="A1244" s="267">
        <f t="shared" ca="1" si="59"/>
        <v>41334</v>
      </c>
      <c r="B1244" s="288">
        <f ca="1">VLOOKUP(Ledgergraph!A1231,Master!$C$1:$U$101,MATCH(A1244,Master!$C$1:$U$1,0),FALSE)</f>
        <v>-100</v>
      </c>
      <c r="C1244" s="295" t="str">
        <f ca="1">IFERROR(IF(ROUND(B1244/MAX(MAX(B1233:B1244),ABS(MIN(B1233:B1244)))*50,0)&gt;0,REPT("&gt;",ROUND(B1244/MAX(MAX(B1233:B1244),ABS(MIN(B1233:B1244)))*50,0)),REPT("&lt;",ABS(ROUND(B1244/MAX(MAX(B1233:B1244),ABS(MIN(B1233:B1244)))*50,0)))),"")</f>
        <v>&lt;&lt;&lt;&lt;&lt;&lt;&lt;&lt;&lt;&lt;&lt;&lt;&lt;&lt;&lt;&lt;&lt;&lt;&lt;&lt;&lt;&lt;&lt;&lt;&lt;&lt;&lt;&lt;&lt;&lt;&lt;&lt;&lt;&lt;&lt;&lt;&lt;&lt;&lt;&lt;&lt;&lt;&lt;&lt;&lt;&lt;&lt;&lt;&lt;&lt;</v>
      </c>
    </row>
    <row r="1245" spans="1:3" ht="48.75" customHeight="1">
      <c r="A1245" s="81"/>
      <c r="B1245" s="81"/>
      <c r="C1245" s="294"/>
    </row>
    <row r="1246" spans="1:3" ht="48.75" customHeight="1">
      <c r="A1246" s="264">
        <f>A1231+1</f>
        <v>85</v>
      </c>
      <c r="B1246" s="81"/>
      <c r="C1246" s="294"/>
    </row>
    <row r="1247" spans="1:3" ht="48.75" customHeight="1">
      <c r="A1247" s="81" t="str">
        <f>VLOOKUP(Ledgergraph!A1246,Master!$C$1:$U$101,3,FALSE)</f>
        <v>Equipment Depreciation </v>
      </c>
      <c r="B1247" s="81"/>
      <c r="C1247" s="294"/>
    </row>
    <row r="1248" spans="1:3" ht="48.75" customHeight="1">
      <c r="A1248" s="267">
        <f ca="1">A1233</f>
        <v>41000</v>
      </c>
      <c r="B1248" s="288">
        <f ca="1">VLOOKUP(Ledgergraph!A1246,Master!$C$1:$U$101,MATCH(A1248,Master!$C$1:$U$1,0),FALSE)</f>
        <v>0</v>
      </c>
      <c r="C1248" s="295" t="str">
        <f ca="1">IFERROR(IF(ROUND(B1248/MAX(MAX(B1248:B1259),ABS(MIN(B1248:B1259)))*50,0)&gt;0,REPT("&gt;",ROUND(B1248/MAX(MAX(B1248:B1259),ABS(MIN(B1248:B1259)))*50,0)),REPT("&lt;",ABS(ROUND(B1248/MAX(MAX(B1248:B1259),ABS(MIN(B1248:B1259)))*50,0)))),"")</f>
        <v/>
      </c>
    </row>
    <row r="1249" spans="1:3" ht="48.75" customHeight="1">
      <c r="A1249" s="267">
        <f t="shared" ref="A1249:A1259" ca="1" si="60">A1234</f>
        <v>41030</v>
      </c>
      <c r="B1249" s="288">
        <f ca="1">VLOOKUP(Ledgergraph!A1246,Master!$C$1:$U$101,MATCH(A1249,Master!$C$1:$U$1,0),FALSE)</f>
        <v>0</v>
      </c>
      <c r="C1249" s="295" t="str">
        <f ca="1">IFERROR(IF(ROUND(B1249/MAX(MAX(B1248:B1259),ABS(MIN(B1248:B1259)))*50,0)&gt;0,REPT("&gt;",ROUND(B1249/MAX(MAX(B1248:B1259),ABS(MIN(B1248:B1259)))*50,0)),REPT("&lt;",ABS(ROUND(B1249/MAX(MAX(B1248:B1259),ABS(MIN(B1248:B1259)))*50,0)))),"")</f>
        <v/>
      </c>
    </row>
    <row r="1250" spans="1:3" ht="48.75" customHeight="1">
      <c r="A1250" s="267">
        <f t="shared" ca="1" si="60"/>
        <v>41061</v>
      </c>
      <c r="B1250" s="288">
        <f ca="1">VLOOKUP(Ledgergraph!A1246,Master!$C$1:$U$101,MATCH(A1250,Master!$C$1:$U$1,0),FALSE)</f>
        <v>0</v>
      </c>
      <c r="C1250" s="295" t="str">
        <f ca="1">IFERROR(IF(ROUND(B1250/MAX(MAX(B1248:B1259),ABS(MIN(B1248:B1259)))*50,0)&gt;0,REPT("&gt;",ROUND(B1250/MAX(MAX(B1248:B1259),ABS(MIN(B1248:B1259)))*50,0)),REPT("&lt;",ABS(ROUND(B1250/MAX(MAX(B1248:B1259),ABS(MIN(B1248:B1259)))*50,0)))),"")</f>
        <v/>
      </c>
    </row>
    <row r="1251" spans="1:3" ht="48.75" customHeight="1">
      <c r="A1251" s="267">
        <f t="shared" ca="1" si="60"/>
        <v>41091</v>
      </c>
      <c r="B1251" s="288">
        <f ca="1">VLOOKUP(Ledgergraph!A1246,Master!$C$1:$U$101,MATCH(A1251,Master!$C$1:$U$1,0),FALSE)</f>
        <v>0</v>
      </c>
      <c r="C1251" s="295" t="str">
        <f ca="1">IFERROR(IF(ROUND(B1251/MAX(MAX(B1248:B1259),ABS(MIN(B1248:B1259)))*50,0)&gt;0,REPT("&gt;",ROUND(B1251/MAX(MAX(B1248:B1259),ABS(MIN(B1248:B1259)))*50,0)),REPT("&lt;",ABS(ROUND(B1251/MAX(MAX(B1248:B1259),ABS(MIN(B1248:B1259)))*50,0)))),"")</f>
        <v/>
      </c>
    </row>
    <row r="1252" spans="1:3" ht="48.75" customHeight="1">
      <c r="A1252" s="267">
        <f t="shared" ca="1" si="60"/>
        <v>41122</v>
      </c>
      <c r="B1252" s="288">
        <f ca="1">VLOOKUP(Ledgergraph!A1246,Master!$C$1:$U$101,MATCH(A1252,Master!$C$1:$U$1,0),FALSE)</f>
        <v>0</v>
      </c>
      <c r="C1252" s="295" t="str">
        <f ca="1">IFERROR(IF(ROUND(B1252/MAX(MAX(B1248:B1259),ABS(MIN(B1248:B1259)))*50,0)&gt;0,REPT("&gt;",ROUND(B1252/MAX(MAX(B1248:B1259),ABS(MIN(B1248:B1259)))*50,0)),REPT("&lt;",ABS(ROUND(B1252/MAX(MAX(B1248:B1259),ABS(MIN(B1248:B1259)))*50,0)))),"")</f>
        <v/>
      </c>
    </row>
    <row r="1253" spans="1:3" ht="48.75" customHeight="1">
      <c r="A1253" s="267">
        <f t="shared" ca="1" si="60"/>
        <v>41153</v>
      </c>
      <c r="B1253" s="288">
        <f ca="1">VLOOKUP(Ledgergraph!A1246,Master!$C$1:$U$101,MATCH(A1253,Master!$C$1:$U$1,0),FALSE)</f>
        <v>0</v>
      </c>
      <c r="C1253" s="295" t="str">
        <f ca="1">IFERROR(IF(ROUND(B1253/MAX(MAX(B1248:B1259),ABS(MIN(B1248:B1259)))*50,0)&gt;0,REPT("&gt;",ROUND(B1253/MAX(MAX(B1248:B1259),ABS(MIN(B1248:B1259)))*50,0)),REPT("&lt;",ABS(ROUND(B1253/MAX(MAX(B1248:B1259),ABS(MIN(B1248:B1259)))*50,0)))),"")</f>
        <v/>
      </c>
    </row>
    <row r="1254" spans="1:3" ht="48.75" customHeight="1">
      <c r="A1254" s="267">
        <f t="shared" ca="1" si="60"/>
        <v>41183</v>
      </c>
      <c r="B1254" s="288">
        <f ca="1">VLOOKUP(Ledgergraph!A1246,Master!$C$1:$U$101,MATCH(A1254,Master!$C$1:$U$1,0),FALSE)</f>
        <v>0</v>
      </c>
      <c r="C1254" s="295" t="str">
        <f ca="1">IFERROR(IF(ROUND(B1254/MAX(MAX(B1248:B1259),ABS(MIN(B1248:B1259)))*50,0)&gt;0,REPT("&gt;",ROUND(B1254/MAX(MAX(B1248:B1259),ABS(MIN(B1248:B1259)))*50,0)),REPT("&lt;",ABS(ROUND(B1254/MAX(MAX(B1248:B1259),ABS(MIN(B1248:B1259)))*50,0)))),"")</f>
        <v/>
      </c>
    </row>
    <row r="1255" spans="1:3" ht="48.75" customHeight="1">
      <c r="A1255" s="267">
        <f t="shared" ca="1" si="60"/>
        <v>41214</v>
      </c>
      <c r="B1255" s="288">
        <f ca="1">VLOOKUP(Ledgergraph!A1246,Master!$C$1:$U$101,MATCH(A1255,Master!$C$1:$U$1,0),FALSE)</f>
        <v>0</v>
      </c>
      <c r="C1255" s="295" t="str">
        <f ca="1">IFERROR(IF(ROUND(B1255/MAX(MAX(B1248:B1259),ABS(MIN(B1248:B1259)))*50,0)&gt;0,REPT("&gt;",ROUND(B1255/MAX(MAX(B1248:B1259),ABS(MIN(B1248:B1259)))*50,0)),REPT("&lt;",ABS(ROUND(B1255/MAX(MAX(B1248:B1259),ABS(MIN(B1248:B1259)))*50,0)))),"")</f>
        <v/>
      </c>
    </row>
    <row r="1256" spans="1:3" ht="48.75" customHeight="1">
      <c r="A1256" s="267">
        <f t="shared" ca="1" si="60"/>
        <v>41244</v>
      </c>
      <c r="B1256" s="288">
        <f ca="1">VLOOKUP(Ledgergraph!A1246,Master!$C$1:$U$101,MATCH(A1256,Master!$C$1:$U$1,0),FALSE)</f>
        <v>-75</v>
      </c>
      <c r="C1256" s="295" t="str">
        <f ca="1">IFERROR(IF(ROUND(B1256/MAX(MAX(B1248:B1259),ABS(MIN(B1248:B1259)))*50,0)&gt;0,REPT("&gt;",ROUND(B1256/MAX(MAX(B1248:B1259),ABS(MIN(B1248:B1259)))*50,0)),REPT("&lt;",ABS(ROUND(B1256/MAX(MAX(B1248:B1259),ABS(MIN(B1248:B1259)))*50,0)))),"")</f>
        <v>&lt;&lt;&lt;&lt;&lt;&lt;&lt;&lt;&lt;&lt;&lt;&lt;&lt;&lt;&lt;&lt;&lt;&lt;&lt;&lt;&lt;&lt;&lt;&lt;&lt;&lt;&lt;&lt;&lt;&lt;&lt;&lt;&lt;&lt;&lt;&lt;&lt;&lt;&lt;&lt;&lt;&lt;&lt;&lt;&lt;&lt;&lt;&lt;&lt;&lt;</v>
      </c>
    </row>
    <row r="1257" spans="1:3" ht="48.75" customHeight="1">
      <c r="A1257" s="267">
        <f t="shared" ca="1" si="60"/>
        <v>41275</v>
      </c>
      <c r="B1257" s="288">
        <f ca="1">VLOOKUP(Ledgergraph!A1246,Master!$C$1:$U$101,MATCH(A1257,Master!$C$1:$U$1,0),FALSE)</f>
        <v>-75</v>
      </c>
      <c r="C1257" s="295" t="str">
        <f ca="1">IFERROR(IF(ROUND(B1257/MAX(MAX(B1248:B1259),ABS(MIN(B1248:B1259)))*50,0)&gt;0,REPT("&gt;",ROUND(B1257/MAX(MAX(B1248:B1259),ABS(MIN(B1248:B1259)))*50,0)),REPT("&lt;",ABS(ROUND(B1257/MAX(MAX(B1248:B1259),ABS(MIN(B1248:B1259)))*50,0)))),"")</f>
        <v>&lt;&lt;&lt;&lt;&lt;&lt;&lt;&lt;&lt;&lt;&lt;&lt;&lt;&lt;&lt;&lt;&lt;&lt;&lt;&lt;&lt;&lt;&lt;&lt;&lt;&lt;&lt;&lt;&lt;&lt;&lt;&lt;&lt;&lt;&lt;&lt;&lt;&lt;&lt;&lt;&lt;&lt;&lt;&lt;&lt;&lt;&lt;&lt;&lt;&lt;</v>
      </c>
    </row>
    <row r="1258" spans="1:3" ht="48.75" customHeight="1">
      <c r="A1258" s="267">
        <f t="shared" ca="1" si="60"/>
        <v>41306</v>
      </c>
      <c r="B1258" s="288">
        <f ca="1">VLOOKUP(Ledgergraph!A1246,Master!$C$1:$U$101,MATCH(A1258,Master!$C$1:$U$1,0),FALSE)</f>
        <v>-75</v>
      </c>
      <c r="C1258" s="295" t="str">
        <f ca="1">IFERROR(IF(ROUND(B1258/MAX(MAX(B1248:B1259),ABS(MIN(B1248:B1259)))*50,0)&gt;0,REPT("&gt;",ROUND(B1258/MAX(MAX(B1248:B1259),ABS(MIN(B1248:B1259)))*50,0)),REPT("&lt;",ABS(ROUND(B1258/MAX(MAX(B1248:B1259),ABS(MIN(B1248:B1259)))*50,0)))),"")</f>
        <v>&lt;&lt;&lt;&lt;&lt;&lt;&lt;&lt;&lt;&lt;&lt;&lt;&lt;&lt;&lt;&lt;&lt;&lt;&lt;&lt;&lt;&lt;&lt;&lt;&lt;&lt;&lt;&lt;&lt;&lt;&lt;&lt;&lt;&lt;&lt;&lt;&lt;&lt;&lt;&lt;&lt;&lt;&lt;&lt;&lt;&lt;&lt;&lt;&lt;&lt;</v>
      </c>
    </row>
    <row r="1259" spans="1:3" ht="48.75" customHeight="1">
      <c r="A1259" s="267">
        <f t="shared" ca="1" si="60"/>
        <v>41334</v>
      </c>
      <c r="B1259" s="288">
        <f ca="1">VLOOKUP(Ledgergraph!A1246,Master!$C$1:$U$101,MATCH(A1259,Master!$C$1:$U$1,0),FALSE)</f>
        <v>-75</v>
      </c>
      <c r="C1259" s="295" t="str">
        <f ca="1">IFERROR(IF(ROUND(B1259/MAX(MAX(B1248:B1259),ABS(MIN(B1248:B1259)))*50,0)&gt;0,REPT("&gt;",ROUND(B1259/MAX(MAX(B1248:B1259),ABS(MIN(B1248:B1259)))*50,0)),REPT("&lt;",ABS(ROUND(B1259/MAX(MAX(B1248:B1259),ABS(MIN(B1248:B1259)))*50,0)))),"")</f>
        <v>&lt;&lt;&lt;&lt;&lt;&lt;&lt;&lt;&lt;&lt;&lt;&lt;&lt;&lt;&lt;&lt;&lt;&lt;&lt;&lt;&lt;&lt;&lt;&lt;&lt;&lt;&lt;&lt;&lt;&lt;&lt;&lt;&lt;&lt;&lt;&lt;&lt;&lt;&lt;&lt;&lt;&lt;&lt;&lt;&lt;&lt;&lt;&lt;&lt;&lt;</v>
      </c>
    </row>
    <row r="1260" spans="1:3" ht="48.75" customHeight="1">
      <c r="A1260" s="81"/>
      <c r="B1260" s="81"/>
      <c r="C1260" s="294"/>
    </row>
    <row r="1261" spans="1:3" ht="48.75" customHeight="1">
      <c r="A1261" s="264">
        <f>A1246+1</f>
        <v>86</v>
      </c>
      <c r="B1261" s="81"/>
      <c r="C1261" s="294"/>
    </row>
    <row r="1262" spans="1:3" ht="48.75" customHeight="1">
      <c r="A1262" s="81" t="str">
        <f>VLOOKUP(Ledgergraph!A1261,Master!$C$1:$U$101,3,FALSE)</f>
        <v>Furniture &amp; Fixture Depreciation </v>
      </c>
      <c r="B1262" s="81"/>
      <c r="C1262" s="294"/>
    </row>
    <row r="1263" spans="1:3" ht="48.75" customHeight="1">
      <c r="A1263" s="267">
        <f ca="1">A1248</f>
        <v>41000</v>
      </c>
      <c r="B1263" s="288">
        <f ca="1">VLOOKUP(Ledgergraph!A1261,Master!$C$1:$U$101,MATCH(A1263,Master!$C$1:$U$1,0),FALSE)</f>
        <v>0</v>
      </c>
      <c r="C1263" s="295" t="str">
        <f ca="1">IFERROR(IF(ROUND(B1263/MAX(MAX(B1263:B1274),ABS(MIN(B1263:B1274)))*50,0)&gt;0,REPT("&gt;",ROUND(B1263/MAX(MAX(B1263:B1274),ABS(MIN(B1263:B1274)))*50,0)),REPT("&lt;",ABS(ROUND(B1263/MAX(MAX(B1263:B1274),ABS(MIN(B1263:B1274)))*50,0)))),"")</f>
        <v/>
      </c>
    </row>
    <row r="1264" spans="1:3" ht="48.75" customHeight="1">
      <c r="A1264" s="267">
        <f t="shared" ref="A1264:A1289" ca="1" si="61">A1249</f>
        <v>41030</v>
      </c>
      <c r="B1264" s="288">
        <f ca="1">VLOOKUP(Ledgergraph!A1261,Master!$C$1:$U$101,MATCH(A1264,Master!$C$1:$U$1,0),FALSE)</f>
        <v>0</v>
      </c>
      <c r="C1264" s="295" t="str">
        <f ca="1">IFERROR(IF(ROUND(B1264/MAX(MAX(B1263:B1274),ABS(MIN(B1263:B1274)))*50,0)&gt;0,REPT("&gt;",ROUND(B1264/MAX(MAX(B1263:B1274),ABS(MIN(B1263:B1274)))*50,0)),REPT("&lt;",ABS(ROUND(B1264/MAX(MAX(B1263:B1274),ABS(MIN(B1263:B1274)))*50,0)))),"")</f>
        <v/>
      </c>
    </row>
    <row r="1265" spans="1:3" ht="48.75" customHeight="1">
      <c r="A1265" s="267">
        <f t="shared" ca="1" si="61"/>
        <v>41061</v>
      </c>
      <c r="B1265" s="288">
        <f ca="1">VLOOKUP(Ledgergraph!A1261,Master!$C$1:$U$101,MATCH(A1265,Master!$C$1:$U$1,0),FALSE)</f>
        <v>0</v>
      </c>
      <c r="C1265" s="295" t="str">
        <f ca="1">IFERROR(IF(ROUND(B1265/MAX(MAX(B1263:B1274),ABS(MIN(B1263:B1274)))*50,0)&gt;0,REPT("&gt;",ROUND(B1265/MAX(MAX(B1263:B1274),ABS(MIN(B1263:B1274)))*50,0)),REPT("&lt;",ABS(ROUND(B1265/MAX(MAX(B1263:B1274),ABS(MIN(B1263:B1274)))*50,0)))),"")</f>
        <v/>
      </c>
    </row>
    <row r="1266" spans="1:3" ht="48.75" customHeight="1">
      <c r="A1266" s="267">
        <f t="shared" ca="1" si="61"/>
        <v>41091</v>
      </c>
      <c r="B1266" s="288">
        <f ca="1">VLOOKUP(Ledgergraph!A1261,Master!$C$1:$U$101,MATCH(A1266,Master!$C$1:$U$1,0),FALSE)</f>
        <v>0</v>
      </c>
      <c r="C1266" s="295" t="str">
        <f ca="1">IFERROR(IF(ROUND(B1266/MAX(MAX(B1263:B1274),ABS(MIN(B1263:B1274)))*50,0)&gt;0,REPT("&gt;",ROUND(B1266/MAX(MAX(B1263:B1274),ABS(MIN(B1263:B1274)))*50,0)),REPT("&lt;",ABS(ROUND(B1266/MAX(MAX(B1263:B1274),ABS(MIN(B1263:B1274)))*50,0)))),"")</f>
        <v/>
      </c>
    </row>
    <row r="1267" spans="1:3" ht="48.75" customHeight="1">
      <c r="A1267" s="267">
        <f t="shared" ca="1" si="61"/>
        <v>41122</v>
      </c>
      <c r="B1267" s="288">
        <f ca="1">VLOOKUP(Ledgergraph!A1261,Master!$C$1:$U$101,MATCH(A1267,Master!$C$1:$U$1,0),FALSE)</f>
        <v>0</v>
      </c>
      <c r="C1267" s="295" t="str">
        <f ca="1">IFERROR(IF(ROUND(B1267/MAX(MAX(B1263:B1274),ABS(MIN(B1263:B1274)))*50,0)&gt;0,REPT("&gt;",ROUND(B1267/MAX(MAX(B1263:B1274),ABS(MIN(B1263:B1274)))*50,0)),REPT("&lt;",ABS(ROUND(B1267/MAX(MAX(B1263:B1274),ABS(MIN(B1263:B1274)))*50,0)))),"")</f>
        <v/>
      </c>
    </row>
    <row r="1268" spans="1:3" ht="48.75" customHeight="1">
      <c r="A1268" s="267">
        <f t="shared" ca="1" si="61"/>
        <v>41153</v>
      </c>
      <c r="B1268" s="288">
        <f ca="1">VLOOKUP(Ledgergraph!A1261,Master!$C$1:$U$101,MATCH(A1268,Master!$C$1:$U$1,0),FALSE)</f>
        <v>0</v>
      </c>
      <c r="C1268" s="295" t="str">
        <f ca="1">IFERROR(IF(ROUND(B1268/MAX(MAX(B1263:B1274),ABS(MIN(B1263:B1274)))*50,0)&gt;0,REPT("&gt;",ROUND(B1268/MAX(MAX(B1263:B1274),ABS(MIN(B1263:B1274)))*50,0)),REPT("&lt;",ABS(ROUND(B1268/MAX(MAX(B1263:B1274),ABS(MIN(B1263:B1274)))*50,0)))),"")</f>
        <v/>
      </c>
    </row>
    <row r="1269" spans="1:3" ht="48.75" customHeight="1">
      <c r="A1269" s="267">
        <f t="shared" ca="1" si="61"/>
        <v>41183</v>
      </c>
      <c r="B1269" s="288">
        <f ca="1">VLOOKUP(Ledgergraph!A1261,Master!$C$1:$U$101,MATCH(A1269,Master!$C$1:$U$1,0),FALSE)</f>
        <v>0</v>
      </c>
      <c r="C1269" s="295" t="str">
        <f ca="1">IFERROR(IF(ROUND(B1269/MAX(MAX(B1263:B1274),ABS(MIN(B1263:B1274)))*50,0)&gt;0,REPT("&gt;",ROUND(B1269/MAX(MAX(B1263:B1274),ABS(MIN(B1263:B1274)))*50,0)),REPT("&lt;",ABS(ROUND(B1269/MAX(MAX(B1263:B1274),ABS(MIN(B1263:B1274)))*50,0)))),"")</f>
        <v/>
      </c>
    </row>
    <row r="1270" spans="1:3" ht="48.75" customHeight="1">
      <c r="A1270" s="267">
        <f t="shared" ca="1" si="61"/>
        <v>41214</v>
      </c>
      <c r="B1270" s="288">
        <f ca="1">VLOOKUP(Ledgergraph!A1261,Master!$C$1:$U$101,MATCH(A1270,Master!$C$1:$U$1,0),FALSE)</f>
        <v>0</v>
      </c>
      <c r="C1270" s="295" t="str">
        <f ca="1">IFERROR(IF(ROUND(B1270/MAX(MAX(B1263:B1274),ABS(MIN(B1263:B1274)))*50,0)&gt;0,REPT("&gt;",ROUND(B1270/MAX(MAX(B1263:B1274),ABS(MIN(B1263:B1274)))*50,0)),REPT("&lt;",ABS(ROUND(B1270/MAX(MAX(B1263:B1274),ABS(MIN(B1263:B1274)))*50,0)))),"")</f>
        <v/>
      </c>
    </row>
    <row r="1271" spans="1:3" ht="48.75" customHeight="1">
      <c r="A1271" s="267">
        <f t="shared" ca="1" si="61"/>
        <v>41244</v>
      </c>
      <c r="B1271" s="288">
        <f ca="1">VLOOKUP(Ledgergraph!A1261,Master!$C$1:$U$101,MATCH(A1271,Master!$C$1:$U$1,0),FALSE)</f>
        <v>-60</v>
      </c>
      <c r="C1271" s="295" t="str">
        <f ca="1">IFERROR(IF(ROUND(B1271/MAX(MAX(B1263:B1274),ABS(MIN(B1263:B1274)))*50,0)&gt;0,REPT("&gt;",ROUND(B1271/MAX(MAX(B1263:B1274),ABS(MIN(B1263:B1274)))*50,0)),REPT("&lt;",ABS(ROUND(B1271/MAX(MAX(B1263:B1274),ABS(MIN(B1263:B1274)))*50,0)))),"")</f>
        <v>&lt;&lt;&lt;&lt;&lt;&lt;&lt;&lt;&lt;&lt;&lt;&lt;&lt;&lt;&lt;&lt;&lt;&lt;&lt;&lt;&lt;&lt;&lt;&lt;&lt;&lt;&lt;&lt;&lt;&lt;&lt;&lt;&lt;&lt;&lt;&lt;&lt;&lt;&lt;&lt;&lt;&lt;&lt;&lt;&lt;&lt;&lt;&lt;&lt;&lt;</v>
      </c>
    </row>
    <row r="1272" spans="1:3" ht="48.75" customHeight="1">
      <c r="A1272" s="267">
        <f t="shared" ca="1" si="61"/>
        <v>41275</v>
      </c>
      <c r="B1272" s="288">
        <f ca="1">VLOOKUP(Ledgergraph!A1261,Master!$C$1:$U$101,MATCH(A1272,Master!$C$1:$U$1,0),FALSE)</f>
        <v>-60</v>
      </c>
      <c r="C1272" s="295" t="str">
        <f ca="1">IFERROR(IF(ROUND(B1272/MAX(MAX(B1263:B1274),ABS(MIN(B1263:B1274)))*50,0)&gt;0,REPT("&gt;",ROUND(B1272/MAX(MAX(B1263:B1274),ABS(MIN(B1263:B1274)))*50,0)),REPT("&lt;",ABS(ROUND(B1272/MAX(MAX(B1263:B1274),ABS(MIN(B1263:B1274)))*50,0)))),"")</f>
        <v>&lt;&lt;&lt;&lt;&lt;&lt;&lt;&lt;&lt;&lt;&lt;&lt;&lt;&lt;&lt;&lt;&lt;&lt;&lt;&lt;&lt;&lt;&lt;&lt;&lt;&lt;&lt;&lt;&lt;&lt;&lt;&lt;&lt;&lt;&lt;&lt;&lt;&lt;&lt;&lt;&lt;&lt;&lt;&lt;&lt;&lt;&lt;&lt;&lt;&lt;</v>
      </c>
    </row>
    <row r="1273" spans="1:3" ht="48.75" customHeight="1">
      <c r="A1273" s="267">
        <f t="shared" ca="1" si="61"/>
        <v>41306</v>
      </c>
      <c r="B1273" s="288">
        <f ca="1">VLOOKUP(Ledgergraph!A1261,Master!$C$1:$U$101,MATCH(A1273,Master!$C$1:$U$1,0),FALSE)</f>
        <v>-60</v>
      </c>
      <c r="C1273" s="295" t="str">
        <f ca="1">IFERROR(IF(ROUND(B1273/MAX(MAX(B1263:B1274),ABS(MIN(B1263:B1274)))*50,0)&gt;0,REPT("&gt;",ROUND(B1273/MAX(MAX(B1263:B1274),ABS(MIN(B1263:B1274)))*50,0)),REPT("&lt;",ABS(ROUND(B1273/MAX(MAX(B1263:B1274),ABS(MIN(B1263:B1274)))*50,0)))),"")</f>
        <v>&lt;&lt;&lt;&lt;&lt;&lt;&lt;&lt;&lt;&lt;&lt;&lt;&lt;&lt;&lt;&lt;&lt;&lt;&lt;&lt;&lt;&lt;&lt;&lt;&lt;&lt;&lt;&lt;&lt;&lt;&lt;&lt;&lt;&lt;&lt;&lt;&lt;&lt;&lt;&lt;&lt;&lt;&lt;&lt;&lt;&lt;&lt;&lt;&lt;&lt;</v>
      </c>
    </row>
    <row r="1274" spans="1:3" ht="48.75" customHeight="1">
      <c r="A1274" s="267">
        <f t="shared" ca="1" si="61"/>
        <v>41334</v>
      </c>
      <c r="B1274" s="288">
        <f ca="1">VLOOKUP(Ledgergraph!A1261,Master!$C$1:$U$101,MATCH(A1274,Master!$C$1:$U$1,0),FALSE)</f>
        <v>-60</v>
      </c>
      <c r="C1274" s="295" t="str">
        <f ca="1">IFERROR(IF(ROUND(B1274/MAX(MAX(B1263:B1274),ABS(MIN(B1263:B1274)))*50,0)&gt;0,REPT("&gt;",ROUND(B1274/MAX(MAX(B1263:B1274),ABS(MIN(B1263:B1274)))*50,0)),REPT("&lt;",ABS(ROUND(B1274/MAX(MAX(B1263:B1274),ABS(MIN(B1263:B1274)))*50,0)))),"")</f>
        <v>&lt;&lt;&lt;&lt;&lt;&lt;&lt;&lt;&lt;&lt;&lt;&lt;&lt;&lt;&lt;&lt;&lt;&lt;&lt;&lt;&lt;&lt;&lt;&lt;&lt;&lt;&lt;&lt;&lt;&lt;&lt;&lt;&lt;&lt;&lt;&lt;&lt;&lt;&lt;&lt;&lt;&lt;&lt;&lt;&lt;&lt;&lt;&lt;&lt;&lt;</v>
      </c>
    </row>
    <row r="1275" spans="1:3" ht="48.75" customHeight="1">
      <c r="A1275" s="262"/>
      <c r="B1275" s="81"/>
      <c r="C1275" s="294"/>
    </row>
    <row r="1276" spans="1:3" ht="48.75" customHeight="1">
      <c r="A1276" s="264">
        <f>A1261+1</f>
        <v>87</v>
      </c>
      <c r="B1276" s="81"/>
      <c r="C1276" s="294"/>
    </row>
    <row r="1277" spans="1:3" ht="48.75" customHeight="1">
      <c r="A1277" s="81" t="str">
        <f>VLOOKUP(Ledgergraph!A1276,Master!$C$1:$U$101,3,FALSE)</f>
        <v>Vehicle Depreciation </v>
      </c>
      <c r="B1277" s="81"/>
      <c r="C1277" s="294"/>
    </row>
    <row r="1278" spans="1:3" ht="48.75" customHeight="1">
      <c r="A1278" s="267">
        <f ca="1">A1263</f>
        <v>41000</v>
      </c>
      <c r="B1278" s="288">
        <f ca="1">VLOOKUP(Ledgergraph!A1276,Master!$C$1:$U$101,MATCH(A1278,Master!$C$1:$U$1,0),FALSE)</f>
        <v>0</v>
      </c>
      <c r="C1278" s="295" t="str">
        <f ca="1">IFERROR(IF(ROUND(B1278/MAX(MAX(B1278:B1289),ABS(MIN(B1278:B1289)))*50,0)&gt;0,REPT("&gt;",ROUND(B1278/MAX(MAX(B1278:B1289),ABS(MIN(B1278:B1289)))*50,0)),REPT("&lt;",ABS(ROUND(B1278/MAX(MAX(B1278:B1289),ABS(MIN(B1278:B1289)))*50,0)))),"")</f>
        <v/>
      </c>
    </row>
    <row r="1279" spans="1:3" ht="48.75" customHeight="1">
      <c r="A1279" s="267">
        <f t="shared" ca="1" si="61"/>
        <v>41030</v>
      </c>
      <c r="B1279" s="288">
        <f ca="1">VLOOKUP(Ledgergraph!A1276,Master!$C$1:$U$101,MATCH(A1279,Master!$C$1:$U$1,0),FALSE)</f>
        <v>0</v>
      </c>
      <c r="C1279" s="295" t="str">
        <f ca="1">IFERROR(IF(ROUND(B1279/MAX(MAX(B1278:B1289),ABS(MIN(B1278:B1289)))*50,0)&gt;0,REPT("&gt;",ROUND(B1279/MAX(MAX(B1278:B1289),ABS(MIN(B1278:B1289)))*50,0)),REPT("&lt;",ABS(ROUND(B1279/MAX(MAX(B1278:B1289),ABS(MIN(B1278:B1289)))*50,0)))),"")</f>
        <v/>
      </c>
    </row>
    <row r="1280" spans="1:3" ht="48.75" customHeight="1">
      <c r="A1280" s="267">
        <f t="shared" ca="1" si="61"/>
        <v>41061</v>
      </c>
      <c r="B1280" s="288">
        <f ca="1">VLOOKUP(Ledgergraph!A1276,Master!$C$1:$U$101,MATCH(A1280,Master!$C$1:$U$1,0),FALSE)</f>
        <v>0</v>
      </c>
      <c r="C1280" s="295" t="str">
        <f ca="1">IFERROR(IF(ROUND(B1280/MAX(MAX(B1278:B1289),ABS(MIN(B1278:B1289)))*50,0)&gt;0,REPT("&gt;",ROUND(B1280/MAX(MAX(B1278:B1289),ABS(MIN(B1278:B1289)))*50,0)),REPT("&lt;",ABS(ROUND(B1280/MAX(MAX(B1278:B1289),ABS(MIN(B1278:B1289)))*50,0)))),"")</f>
        <v/>
      </c>
    </row>
    <row r="1281" spans="1:3" ht="48.75" customHeight="1">
      <c r="A1281" s="267">
        <f t="shared" ca="1" si="61"/>
        <v>41091</v>
      </c>
      <c r="B1281" s="288">
        <f ca="1">VLOOKUP(Ledgergraph!A1276,Master!$C$1:$U$101,MATCH(A1281,Master!$C$1:$U$1,0),FALSE)</f>
        <v>0</v>
      </c>
      <c r="C1281" s="295" t="str">
        <f ca="1">IFERROR(IF(ROUND(B1281/MAX(MAX(B1278:B1289),ABS(MIN(B1278:B1289)))*50,0)&gt;0,REPT("&gt;",ROUND(B1281/MAX(MAX(B1278:B1289),ABS(MIN(B1278:B1289)))*50,0)),REPT("&lt;",ABS(ROUND(B1281/MAX(MAX(B1278:B1289),ABS(MIN(B1278:B1289)))*50,0)))),"")</f>
        <v/>
      </c>
    </row>
    <row r="1282" spans="1:3" ht="48.75" customHeight="1">
      <c r="A1282" s="267">
        <f t="shared" ca="1" si="61"/>
        <v>41122</v>
      </c>
      <c r="B1282" s="288">
        <f ca="1">VLOOKUP(Ledgergraph!A1276,Master!$C$1:$U$101,MATCH(A1282,Master!$C$1:$U$1,0),FALSE)</f>
        <v>0</v>
      </c>
      <c r="C1282" s="295" t="str">
        <f ca="1">IFERROR(IF(ROUND(B1282/MAX(MAX(B1278:B1289),ABS(MIN(B1278:B1289)))*50,0)&gt;0,REPT("&gt;",ROUND(B1282/MAX(MAX(B1278:B1289),ABS(MIN(B1278:B1289)))*50,0)),REPT("&lt;",ABS(ROUND(B1282/MAX(MAX(B1278:B1289),ABS(MIN(B1278:B1289)))*50,0)))),"")</f>
        <v/>
      </c>
    </row>
    <row r="1283" spans="1:3" ht="48.75" customHeight="1">
      <c r="A1283" s="267">
        <f t="shared" ca="1" si="61"/>
        <v>41153</v>
      </c>
      <c r="B1283" s="288">
        <f ca="1">VLOOKUP(Ledgergraph!A1276,Master!$C$1:$U$101,MATCH(A1283,Master!$C$1:$U$1,0),FALSE)</f>
        <v>0</v>
      </c>
      <c r="C1283" s="295" t="str">
        <f ca="1">IFERROR(IF(ROUND(B1283/MAX(MAX(B1278:B1289),ABS(MIN(B1278:B1289)))*50,0)&gt;0,REPT("&gt;",ROUND(B1283/MAX(MAX(B1278:B1289),ABS(MIN(B1278:B1289)))*50,0)),REPT("&lt;",ABS(ROUND(B1283/MAX(MAX(B1278:B1289),ABS(MIN(B1278:B1289)))*50,0)))),"")</f>
        <v/>
      </c>
    </row>
    <row r="1284" spans="1:3" ht="48.75" customHeight="1">
      <c r="A1284" s="267">
        <f t="shared" ca="1" si="61"/>
        <v>41183</v>
      </c>
      <c r="B1284" s="288">
        <f ca="1">VLOOKUP(Ledgergraph!A1276,Master!$C$1:$U$101,MATCH(A1284,Master!$C$1:$U$1,0),FALSE)</f>
        <v>0</v>
      </c>
      <c r="C1284" s="295" t="str">
        <f ca="1">IFERROR(IF(ROUND(B1284/MAX(MAX(B1278:B1289),ABS(MIN(B1278:B1289)))*50,0)&gt;0,REPT("&gt;",ROUND(B1284/MAX(MAX(B1278:B1289),ABS(MIN(B1278:B1289)))*50,0)),REPT("&lt;",ABS(ROUND(B1284/MAX(MAX(B1278:B1289),ABS(MIN(B1278:B1289)))*50,0)))),"")</f>
        <v/>
      </c>
    </row>
    <row r="1285" spans="1:3" ht="48.75" customHeight="1">
      <c r="A1285" s="267">
        <f t="shared" ca="1" si="61"/>
        <v>41214</v>
      </c>
      <c r="B1285" s="288">
        <f ca="1">VLOOKUP(Ledgergraph!A1276,Master!$C$1:$U$101,MATCH(A1285,Master!$C$1:$U$1,0),FALSE)</f>
        <v>0</v>
      </c>
      <c r="C1285" s="295" t="str">
        <f ca="1">IFERROR(IF(ROUND(B1285/MAX(MAX(B1278:B1289),ABS(MIN(B1278:B1289)))*50,0)&gt;0,REPT("&gt;",ROUND(B1285/MAX(MAX(B1278:B1289),ABS(MIN(B1278:B1289)))*50,0)),REPT("&lt;",ABS(ROUND(B1285/MAX(MAX(B1278:B1289),ABS(MIN(B1278:B1289)))*50,0)))),"")</f>
        <v/>
      </c>
    </row>
    <row r="1286" spans="1:3" ht="48.75" customHeight="1">
      <c r="A1286" s="267">
        <f t="shared" ca="1" si="61"/>
        <v>41244</v>
      </c>
      <c r="B1286" s="288">
        <f ca="1">VLOOKUP(Ledgergraph!A1276,Master!$C$1:$U$101,MATCH(A1286,Master!$C$1:$U$1,0),FALSE)</f>
        <v>-45</v>
      </c>
      <c r="C1286" s="295" t="str">
        <f ca="1">IFERROR(IF(ROUND(B1286/MAX(MAX(B1278:B1289),ABS(MIN(B1278:B1289)))*50,0)&gt;0,REPT("&gt;",ROUND(B1286/MAX(MAX(B1278:B1289),ABS(MIN(B1278:B1289)))*50,0)),REPT("&lt;",ABS(ROUND(B1286/MAX(MAX(B1278:B1289),ABS(MIN(B1278:B1289)))*50,0)))),"")</f>
        <v>&lt;&lt;&lt;&lt;&lt;&lt;&lt;&lt;&lt;&lt;&lt;&lt;&lt;&lt;&lt;&lt;&lt;&lt;&lt;&lt;&lt;&lt;&lt;&lt;&lt;&lt;&lt;&lt;&lt;&lt;&lt;&lt;&lt;&lt;&lt;&lt;&lt;&lt;&lt;&lt;&lt;&lt;&lt;&lt;&lt;&lt;&lt;&lt;&lt;&lt;</v>
      </c>
    </row>
    <row r="1287" spans="1:3" ht="48.75" customHeight="1">
      <c r="A1287" s="267">
        <f t="shared" ca="1" si="61"/>
        <v>41275</v>
      </c>
      <c r="B1287" s="288">
        <f ca="1">VLOOKUP(Ledgergraph!A1276,Master!$C$1:$U$101,MATCH(A1287,Master!$C$1:$U$1,0),FALSE)</f>
        <v>-45</v>
      </c>
      <c r="C1287" s="295" t="str">
        <f ca="1">IFERROR(IF(ROUND(B1287/MAX(MAX(B1278:B1289),ABS(MIN(B1278:B1289)))*50,0)&gt;0,REPT("&gt;",ROUND(B1287/MAX(MAX(B1278:B1289),ABS(MIN(B1278:B1289)))*50,0)),REPT("&lt;",ABS(ROUND(B1287/MAX(MAX(B1278:B1289),ABS(MIN(B1278:B1289)))*50,0)))),"")</f>
        <v>&lt;&lt;&lt;&lt;&lt;&lt;&lt;&lt;&lt;&lt;&lt;&lt;&lt;&lt;&lt;&lt;&lt;&lt;&lt;&lt;&lt;&lt;&lt;&lt;&lt;&lt;&lt;&lt;&lt;&lt;&lt;&lt;&lt;&lt;&lt;&lt;&lt;&lt;&lt;&lt;&lt;&lt;&lt;&lt;&lt;&lt;&lt;&lt;&lt;&lt;</v>
      </c>
    </row>
    <row r="1288" spans="1:3" ht="48.75" customHeight="1">
      <c r="A1288" s="267">
        <f t="shared" ca="1" si="61"/>
        <v>41306</v>
      </c>
      <c r="B1288" s="288">
        <f ca="1">VLOOKUP(Ledgergraph!A1276,Master!$C$1:$U$101,MATCH(A1288,Master!$C$1:$U$1,0),FALSE)</f>
        <v>-45</v>
      </c>
      <c r="C1288" s="295" t="str">
        <f ca="1">IFERROR(IF(ROUND(B1288/MAX(MAX(B1278:B1289),ABS(MIN(B1278:B1289)))*50,0)&gt;0,REPT("&gt;",ROUND(B1288/MAX(MAX(B1278:B1289),ABS(MIN(B1278:B1289)))*50,0)),REPT("&lt;",ABS(ROUND(B1288/MAX(MAX(B1278:B1289),ABS(MIN(B1278:B1289)))*50,0)))),"")</f>
        <v>&lt;&lt;&lt;&lt;&lt;&lt;&lt;&lt;&lt;&lt;&lt;&lt;&lt;&lt;&lt;&lt;&lt;&lt;&lt;&lt;&lt;&lt;&lt;&lt;&lt;&lt;&lt;&lt;&lt;&lt;&lt;&lt;&lt;&lt;&lt;&lt;&lt;&lt;&lt;&lt;&lt;&lt;&lt;&lt;&lt;&lt;&lt;&lt;&lt;&lt;</v>
      </c>
    </row>
    <row r="1289" spans="1:3" ht="48.75" customHeight="1">
      <c r="A1289" s="267">
        <f t="shared" ca="1" si="61"/>
        <v>41334</v>
      </c>
      <c r="B1289" s="288">
        <f ca="1">VLOOKUP(Ledgergraph!A1276,Master!$C$1:$U$101,MATCH(A1289,Master!$C$1:$U$1,0),FALSE)</f>
        <v>-45</v>
      </c>
      <c r="C1289" s="295" t="str">
        <f ca="1">IFERROR(IF(ROUND(B1289/MAX(MAX(B1278:B1289),ABS(MIN(B1278:B1289)))*50,0)&gt;0,REPT("&gt;",ROUND(B1289/MAX(MAX(B1278:B1289),ABS(MIN(B1278:B1289)))*50,0)),REPT("&lt;",ABS(ROUND(B1289/MAX(MAX(B1278:B1289),ABS(MIN(B1278:B1289)))*50,0)))),"")</f>
        <v>&lt;&lt;&lt;&lt;&lt;&lt;&lt;&lt;&lt;&lt;&lt;&lt;&lt;&lt;&lt;&lt;&lt;&lt;&lt;&lt;&lt;&lt;&lt;&lt;&lt;&lt;&lt;&lt;&lt;&lt;&lt;&lt;&lt;&lt;&lt;&lt;&lt;&lt;&lt;&lt;&lt;&lt;&lt;&lt;&lt;&lt;&lt;&lt;&lt;&lt;</v>
      </c>
    </row>
    <row r="1290" spans="1:3" ht="48.75" customHeight="1">
      <c r="A1290" s="81"/>
      <c r="B1290" s="81"/>
      <c r="C1290" s="294"/>
    </row>
    <row r="1291" spans="1:3" ht="48.75" customHeight="1">
      <c r="A1291" s="264">
        <f>A1276+1</f>
        <v>88</v>
      </c>
      <c r="B1291" s="81"/>
      <c r="C1291" s="294"/>
    </row>
    <row r="1292" spans="1:3" ht="48.75" customHeight="1">
      <c r="A1292" s="81" t="str">
        <f>VLOOKUP(Ledgergraph!A1291,Master!$C$1:$U$101,3,FALSE)</f>
        <v>Changes in Inventory</v>
      </c>
      <c r="B1292" s="81"/>
      <c r="C1292" s="294"/>
    </row>
    <row r="1293" spans="1:3" ht="48.75" customHeight="1">
      <c r="A1293" s="267">
        <f ca="1">A1278</f>
        <v>41000</v>
      </c>
      <c r="B1293" s="288">
        <f ca="1">VLOOKUP(Ledgergraph!A1291,Master!$C$1:$U$101,MATCH(A1293,Master!$C$1:$U$1,0),FALSE)</f>
        <v>0</v>
      </c>
      <c r="C1293" s="295" t="str">
        <f ca="1">IFERROR(IF(ROUND(B1293/MAX(MAX(B1293:B1304),ABS(MIN(B1293:B1304)))*50,0)&gt;0,REPT("&gt;",ROUND(B1293/MAX(MAX(B1293:B1304),ABS(MIN(B1293:B1304)))*50,0)),REPT("&lt;",ABS(ROUND(B1293/MAX(MAX(B1293:B1304),ABS(MIN(B1293:B1304)))*50,0)))),"")</f>
        <v/>
      </c>
    </row>
    <row r="1294" spans="1:3" ht="48.75" customHeight="1">
      <c r="A1294" s="267">
        <f t="shared" ref="A1294:A1304" ca="1" si="62">A1279</f>
        <v>41030</v>
      </c>
      <c r="B1294" s="288">
        <f ca="1">VLOOKUP(Ledgergraph!A1291,Master!$C$1:$U$101,MATCH(A1294,Master!$C$1:$U$1,0),FALSE)</f>
        <v>0</v>
      </c>
      <c r="C1294" s="295" t="str">
        <f ca="1">IFERROR(IF(ROUND(B1294/MAX(MAX(B1293:B1304),ABS(MIN(B1293:B1304)))*50,0)&gt;0,REPT("&gt;",ROUND(B1294/MAX(MAX(B1293:B1304),ABS(MIN(B1293:B1304)))*50,0)),REPT("&lt;",ABS(ROUND(B1294/MAX(MAX(B1293:B1304),ABS(MIN(B1293:B1304)))*50,0)))),"")</f>
        <v/>
      </c>
    </row>
    <row r="1295" spans="1:3" ht="48.75" customHeight="1">
      <c r="A1295" s="267">
        <f t="shared" ca="1" si="62"/>
        <v>41061</v>
      </c>
      <c r="B1295" s="288">
        <f ca="1">VLOOKUP(Ledgergraph!A1291,Master!$C$1:$U$101,MATCH(A1295,Master!$C$1:$U$1,0),FALSE)</f>
        <v>0</v>
      </c>
      <c r="C1295" s="295" t="str">
        <f ca="1">IFERROR(IF(ROUND(B1295/MAX(MAX(B1293:B1304),ABS(MIN(B1293:B1304)))*50,0)&gt;0,REPT("&gt;",ROUND(B1295/MAX(MAX(B1293:B1304),ABS(MIN(B1293:B1304)))*50,0)),REPT("&lt;",ABS(ROUND(B1295/MAX(MAX(B1293:B1304),ABS(MIN(B1293:B1304)))*50,0)))),"")</f>
        <v/>
      </c>
    </row>
    <row r="1296" spans="1:3" ht="48.75" customHeight="1">
      <c r="A1296" s="267">
        <f t="shared" ca="1" si="62"/>
        <v>41091</v>
      </c>
      <c r="B1296" s="288">
        <f ca="1">VLOOKUP(Ledgergraph!A1291,Master!$C$1:$U$101,MATCH(A1296,Master!$C$1:$U$1,0),FALSE)</f>
        <v>0</v>
      </c>
      <c r="C1296" s="295" t="str">
        <f ca="1">IFERROR(IF(ROUND(B1296/MAX(MAX(B1293:B1304),ABS(MIN(B1293:B1304)))*50,0)&gt;0,REPT("&gt;",ROUND(B1296/MAX(MAX(B1293:B1304),ABS(MIN(B1293:B1304)))*50,0)),REPT("&lt;",ABS(ROUND(B1296/MAX(MAX(B1293:B1304),ABS(MIN(B1293:B1304)))*50,0)))),"")</f>
        <v/>
      </c>
    </row>
    <row r="1297" spans="1:3" ht="48.75" customHeight="1">
      <c r="A1297" s="267">
        <f t="shared" ca="1" si="62"/>
        <v>41122</v>
      </c>
      <c r="B1297" s="288">
        <f ca="1">VLOOKUP(Ledgergraph!A1291,Master!$C$1:$U$101,MATCH(A1297,Master!$C$1:$U$1,0),FALSE)</f>
        <v>0</v>
      </c>
      <c r="C1297" s="295" t="str">
        <f ca="1">IFERROR(IF(ROUND(B1297/MAX(MAX(B1293:B1304),ABS(MIN(B1293:B1304)))*50,0)&gt;0,REPT("&gt;",ROUND(B1297/MAX(MAX(B1293:B1304),ABS(MIN(B1293:B1304)))*50,0)),REPT("&lt;",ABS(ROUND(B1297/MAX(MAX(B1293:B1304),ABS(MIN(B1293:B1304)))*50,0)))),"")</f>
        <v/>
      </c>
    </row>
    <row r="1298" spans="1:3" ht="48.75" customHeight="1">
      <c r="A1298" s="267">
        <f t="shared" ca="1" si="62"/>
        <v>41153</v>
      </c>
      <c r="B1298" s="288">
        <f ca="1">VLOOKUP(Ledgergraph!A1291,Master!$C$1:$U$101,MATCH(A1298,Master!$C$1:$U$1,0),FALSE)</f>
        <v>0</v>
      </c>
      <c r="C1298" s="295" t="str">
        <f ca="1">IFERROR(IF(ROUND(B1298/MAX(MAX(B1293:B1304),ABS(MIN(B1293:B1304)))*50,0)&gt;0,REPT("&gt;",ROUND(B1298/MAX(MAX(B1293:B1304),ABS(MIN(B1293:B1304)))*50,0)),REPT("&lt;",ABS(ROUND(B1298/MAX(MAX(B1293:B1304),ABS(MIN(B1293:B1304)))*50,0)))),"")</f>
        <v/>
      </c>
    </row>
    <row r="1299" spans="1:3" ht="48.75" customHeight="1">
      <c r="A1299" s="267">
        <f t="shared" ca="1" si="62"/>
        <v>41183</v>
      </c>
      <c r="B1299" s="288">
        <f ca="1">VLOOKUP(Ledgergraph!A1291,Master!$C$1:$U$101,MATCH(A1299,Master!$C$1:$U$1,0),FALSE)</f>
        <v>0</v>
      </c>
      <c r="C1299" s="295" t="str">
        <f ca="1">IFERROR(IF(ROUND(B1299/MAX(MAX(B1293:B1304),ABS(MIN(B1293:B1304)))*50,0)&gt;0,REPT("&gt;",ROUND(B1299/MAX(MAX(B1293:B1304),ABS(MIN(B1293:B1304)))*50,0)),REPT("&lt;",ABS(ROUND(B1299/MAX(MAX(B1293:B1304),ABS(MIN(B1293:B1304)))*50,0)))),"")</f>
        <v/>
      </c>
    </row>
    <row r="1300" spans="1:3" ht="48.75" customHeight="1">
      <c r="A1300" s="267">
        <f t="shared" ca="1" si="62"/>
        <v>41214</v>
      </c>
      <c r="B1300" s="288">
        <f ca="1">VLOOKUP(Ledgergraph!A1291,Master!$C$1:$U$101,MATCH(A1300,Master!$C$1:$U$1,0),FALSE)</f>
        <v>0</v>
      </c>
      <c r="C1300" s="295" t="str">
        <f ca="1">IFERROR(IF(ROUND(B1300/MAX(MAX(B1293:B1304),ABS(MIN(B1293:B1304)))*50,0)&gt;0,REPT("&gt;",ROUND(B1300/MAX(MAX(B1293:B1304),ABS(MIN(B1293:B1304)))*50,0)),REPT("&lt;",ABS(ROUND(B1300/MAX(MAX(B1293:B1304),ABS(MIN(B1293:B1304)))*50,0)))),"")</f>
        <v/>
      </c>
    </row>
    <row r="1301" spans="1:3" ht="48.75" customHeight="1">
      <c r="A1301" s="267">
        <f t="shared" ca="1" si="62"/>
        <v>41244</v>
      </c>
      <c r="B1301" s="288">
        <f ca="1">VLOOKUP(Ledgergraph!A1291,Master!$C$1:$U$101,MATCH(A1301,Master!$C$1:$U$1,0),FALSE)</f>
        <v>0</v>
      </c>
      <c r="C1301" s="295" t="str">
        <f ca="1">IFERROR(IF(ROUND(B1301/MAX(MAX(B1293:B1304),ABS(MIN(B1293:B1304)))*50,0)&gt;0,REPT("&gt;",ROUND(B1301/MAX(MAX(B1293:B1304),ABS(MIN(B1293:B1304)))*50,0)),REPT("&lt;",ABS(ROUND(B1301/MAX(MAX(B1293:B1304),ABS(MIN(B1293:B1304)))*50,0)))),"")</f>
        <v/>
      </c>
    </row>
    <row r="1302" spans="1:3" ht="48.75" customHeight="1">
      <c r="A1302" s="267">
        <f t="shared" ca="1" si="62"/>
        <v>41275</v>
      </c>
      <c r="B1302" s="288">
        <f ca="1">VLOOKUP(Ledgergraph!A1291,Master!$C$1:$U$101,MATCH(A1302,Master!$C$1:$U$1,0),FALSE)</f>
        <v>0</v>
      </c>
      <c r="C1302" s="295" t="str">
        <f ca="1">IFERROR(IF(ROUND(B1302/MAX(MAX(B1293:B1304),ABS(MIN(B1293:B1304)))*50,0)&gt;0,REPT("&gt;",ROUND(B1302/MAX(MAX(B1293:B1304),ABS(MIN(B1293:B1304)))*50,0)),REPT("&lt;",ABS(ROUND(B1302/MAX(MAX(B1293:B1304),ABS(MIN(B1293:B1304)))*50,0)))),"")</f>
        <v/>
      </c>
    </row>
    <row r="1303" spans="1:3" ht="48.75" customHeight="1">
      <c r="A1303" s="267">
        <f t="shared" ca="1" si="62"/>
        <v>41306</v>
      </c>
      <c r="B1303" s="288">
        <f ca="1">VLOOKUP(Ledgergraph!A1291,Master!$C$1:$U$101,MATCH(A1303,Master!$C$1:$U$1,0),FALSE)</f>
        <v>0</v>
      </c>
      <c r="C1303" s="295" t="str">
        <f ca="1">IFERROR(IF(ROUND(B1303/MAX(MAX(B1293:B1304),ABS(MIN(B1293:B1304)))*50,0)&gt;0,REPT("&gt;",ROUND(B1303/MAX(MAX(B1293:B1304),ABS(MIN(B1293:B1304)))*50,0)),REPT("&lt;",ABS(ROUND(B1303/MAX(MAX(B1293:B1304),ABS(MIN(B1293:B1304)))*50,0)))),"")</f>
        <v/>
      </c>
    </row>
    <row r="1304" spans="1:3" ht="48.75" customHeight="1">
      <c r="A1304" s="267">
        <f t="shared" ca="1" si="62"/>
        <v>41334</v>
      </c>
      <c r="B1304" s="288">
        <f ca="1">VLOOKUP(Ledgergraph!A1291,Master!$C$1:$U$101,MATCH(A1304,Master!$C$1:$U$1,0),FALSE)</f>
        <v>0</v>
      </c>
      <c r="C1304" s="295" t="str">
        <f ca="1">IFERROR(IF(ROUND(B1304/MAX(MAX(B1293:B1304),ABS(MIN(B1293:B1304)))*50,0)&gt;0,REPT("&gt;",ROUND(B1304/MAX(MAX(B1293:B1304),ABS(MIN(B1293:B1304)))*50,0)),REPT("&lt;",ABS(ROUND(B1304/MAX(MAX(B1293:B1304),ABS(MIN(B1293:B1304)))*50,0)))),"")</f>
        <v/>
      </c>
    </row>
    <row r="1305" spans="1:3" ht="48.75" customHeight="1">
      <c r="A1305" s="81"/>
      <c r="B1305" s="81"/>
      <c r="C1305" s="294"/>
    </row>
    <row r="1306" spans="1:3" ht="48.75" customHeight="1">
      <c r="A1306" s="264">
        <f>A1291+1</f>
        <v>89</v>
      </c>
      <c r="B1306" s="81"/>
      <c r="C1306" s="294"/>
    </row>
    <row r="1307" spans="1:3" ht="48.75" customHeight="1">
      <c r="A1307" s="81" t="str">
        <f>VLOOKUP(Ledgergraph!A1306,Master!$C$1:$U$101,3,FALSE)</f>
        <v>Salaries &amp; Wages</v>
      </c>
      <c r="B1307" s="81"/>
      <c r="C1307" s="294"/>
    </row>
    <row r="1308" spans="1:3" ht="48.75" customHeight="1">
      <c r="A1308" s="267">
        <f ca="1">A1293</f>
        <v>41000</v>
      </c>
      <c r="B1308" s="288">
        <f ca="1">VLOOKUP(Ledgergraph!A1306,Master!$C$1:$U$101,MATCH(A1308,Master!$C$1:$U$1,0),FALSE)</f>
        <v>0</v>
      </c>
      <c r="C1308" s="295" t="str">
        <f ca="1">IFERROR(IF(ROUND(B1308/MAX(MAX(B1308:B1319),ABS(MIN(B1308:B1319)))*50,0)&gt;0,REPT("&gt;",ROUND(B1308/MAX(MAX(B1308:B1319),ABS(MIN(B1308:B1319)))*50,0)),REPT("&lt;",ABS(ROUND(B1308/MAX(MAX(B1308:B1319),ABS(MIN(B1308:B1319)))*50,0)))),"")</f>
        <v/>
      </c>
    </row>
    <row r="1309" spans="1:3" ht="48.75" customHeight="1">
      <c r="A1309" s="267">
        <f t="shared" ref="A1309:A1319" ca="1" si="63">A1294</f>
        <v>41030</v>
      </c>
      <c r="B1309" s="288">
        <f ca="1">VLOOKUP(Ledgergraph!A1306,Master!$C$1:$U$101,MATCH(A1309,Master!$C$1:$U$1,0),FALSE)</f>
        <v>0</v>
      </c>
      <c r="C1309" s="295" t="str">
        <f ca="1">IFERROR(IF(ROUND(B1309/MAX(MAX(B1308:B1319),ABS(MIN(B1308:B1319)))*50,0)&gt;0,REPT("&gt;",ROUND(B1309/MAX(MAX(B1308:B1319),ABS(MIN(B1308:B1319)))*50,0)),REPT("&lt;",ABS(ROUND(B1309/MAX(MAX(B1308:B1319),ABS(MIN(B1308:B1319)))*50,0)))),"")</f>
        <v/>
      </c>
    </row>
    <row r="1310" spans="1:3" ht="48.75" customHeight="1">
      <c r="A1310" s="267">
        <f t="shared" ca="1" si="63"/>
        <v>41061</v>
      </c>
      <c r="B1310" s="288">
        <f ca="1">VLOOKUP(Ledgergraph!A1306,Master!$C$1:$U$101,MATCH(A1310,Master!$C$1:$U$1,0),FALSE)</f>
        <v>0</v>
      </c>
      <c r="C1310" s="295" t="str">
        <f ca="1">IFERROR(IF(ROUND(B1310/MAX(MAX(B1308:B1319),ABS(MIN(B1308:B1319)))*50,0)&gt;0,REPT("&gt;",ROUND(B1310/MAX(MAX(B1308:B1319),ABS(MIN(B1308:B1319)))*50,0)),REPT("&lt;",ABS(ROUND(B1310/MAX(MAX(B1308:B1319),ABS(MIN(B1308:B1319)))*50,0)))),"")</f>
        <v/>
      </c>
    </row>
    <row r="1311" spans="1:3" ht="48.75" customHeight="1">
      <c r="A1311" s="267">
        <f t="shared" ca="1" si="63"/>
        <v>41091</v>
      </c>
      <c r="B1311" s="288">
        <f ca="1">VLOOKUP(Ledgergraph!A1306,Master!$C$1:$U$101,MATCH(A1311,Master!$C$1:$U$1,0),FALSE)</f>
        <v>0</v>
      </c>
      <c r="C1311" s="295" t="str">
        <f ca="1">IFERROR(IF(ROUND(B1311/MAX(MAX(B1308:B1319),ABS(MIN(B1308:B1319)))*50,0)&gt;0,REPT("&gt;",ROUND(B1311/MAX(MAX(B1308:B1319),ABS(MIN(B1308:B1319)))*50,0)),REPT("&lt;",ABS(ROUND(B1311/MAX(MAX(B1308:B1319),ABS(MIN(B1308:B1319)))*50,0)))),"")</f>
        <v/>
      </c>
    </row>
    <row r="1312" spans="1:3" ht="48.75" customHeight="1">
      <c r="A1312" s="267">
        <f t="shared" ca="1" si="63"/>
        <v>41122</v>
      </c>
      <c r="B1312" s="288">
        <f ca="1">VLOOKUP(Ledgergraph!A1306,Master!$C$1:$U$101,MATCH(A1312,Master!$C$1:$U$1,0),FALSE)</f>
        <v>0</v>
      </c>
      <c r="C1312" s="295" t="str">
        <f ca="1">IFERROR(IF(ROUND(B1312/MAX(MAX(B1308:B1319),ABS(MIN(B1308:B1319)))*50,0)&gt;0,REPT("&gt;",ROUND(B1312/MAX(MAX(B1308:B1319),ABS(MIN(B1308:B1319)))*50,0)),REPT("&lt;",ABS(ROUND(B1312/MAX(MAX(B1308:B1319),ABS(MIN(B1308:B1319)))*50,0)))),"")</f>
        <v/>
      </c>
    </row>
    <row r="1313" spans="1:3" ht="48.75" customHeight="1">
      <c r="A1313" s="267">
        <f t="shared" ca="1" si="63"/>
        <v>41153</v>
      </c>
      <c r="B1313" s="288">
        <f ca="1">VLOOKUP(Ledgergraph!A1306,Master!$C$1:$U$101,MATCH(A1313,Master!$C$1:$U$1,0),FALSE)</f>
        <v>0</v>
      </c>
      <c r="C1313" s="295" t="str">
        <f ca="1">IFERROR(IF(ROUND(B1313/MAX(MAX(B1308:B1319),ABS(MIN(B1308:B1319)))*50,0)&gt;0,REPT("&gt;",ROUND(B1313/MAX(MAX(B1308:B1319),ABS(MIN(B1308:B1319)))*50,0)),REPT("&lt;",ABS(ROUND(B1313/MAX(MAX(B1308:B1319),ABS(MIN(B1308:B1319)))*50,0)))),"")</f>
        <v/>
      </c>
    </row>
    <row r="1314" spans="1:3" ht="48.75" customHeight="1">
      <c r="A1314" s="267">
        <f t="shared" ca="1" si="63"/>
        <v>41183</v>
      </c>
      <c r="B1314" s="288">
        <f ca="1">VLOOKUP(Ledgergraph!A1306,Master!$C$1:$U$101,MATCH(A1314,Master!$C$1:$U$1,0),FALSE)</f>
        <v>0</v>
      </c>
      <c r="C1314" s="295" t="str">
        <f ca="1">IFERROR(IF(ROUND(B1314/MAX(MAX(B1308:B1319),ABS(MIN(B1308:B1319)))*50,0)&gt;0,REPT("&gt;",ROUND(B1314/MAX(MAX(B1308:B1319),ABS(MIN(B1308:B1319)))*50,0)),REPT("&lt;",ABS(ROUND(B1314/MAX(MAX(B1308:B1319),ABS(MIN(B1308:B1319)))*50,0)))),"")</f>
        <v/>
      </c>
    </row>
    <row r="1315" spans="1:3" ht="48.75" customHeight="1">
      <c r="A1315" s="267">
        <f t="shared" ca="1" si="63"/>
        <v>41214</v>
      </c>
      <c r="B1315" s="288">
        <f ca="1">VLOOKUP(Ledgergraph!A1306,Master!$C$1:$U$101,MATCH(A1315,Master!$C$1:$U$1,0),FALSE)</f>
        <v>0</v>
      </c>
      <c r="C1315" s="295" t="str">
        <f ca="1">IFERROR(IF(ROUND(B1315/MAX(MAX(B1308:B1319),ABS(MIN(B1308:B1319)))*50,0)&gt;0,REPT("&gt;",ROUND(B1315/MAX(MAX(B1308:B1319),ABS(MIN(B1308:B1319)))*50,0)),REPT("&lt;",ABS(ROUND(B1315/MAX(MAX(B1308:B1319),ABS(MIN(B1308:B1319)))*50,0)))),"")</f>
        <v/>
      </c>
    </row>
    <row r="1316" spans="1:3" ht="48.75" customHeight="1">
      <c r="A1316" s="267">
        <f t="shared" ca="1" si="63"/>
        <v>41244</v>
      </c>
      <c r="B1316" s="288">
        <f ca="1">VLOOKUP(Ledgergraph!A1306,Master!$C$1:$U$101,MATCH(A1316,Master!$C$1:$U$1,0),FALSE)</f>
        <v>0</v>
      </c>
      <c r="C1316" s="295" t="str">
        <f ca="1">IFERROR(IF(ROUND(B1316/MAX(MAX(B1308:B1319),ABS(MIN(B1308:B1319)))*50,0)&gt;0,REPT("&gt;",ROUND(B1316/MAX(MAX(B1308:B1319),ABS(MIN(B1308:B1319)))*50,0)),REPT("&lt;",ABS(ROUND(B1316/MAX(MAX(B1308:B1319),ABS(MIN(B1308:B1319)))*50,0)))),"")</f>
        <v/>
      </c>
    </row>
    <row r="1317" spans="1:3" ht="48.75" customHeight="1">
      <c r="A1317" s="267">
        <f t="shared" ca="1" si="63"/>
        <v>41275</v>
      </c>
      <c r="B1317" s="288">
        <f ca="1">VLOOKUP(Ledgergraph!A1306,Master!$C$1:$U$101,MATCH(A1317,Master!$C$1:$U$1,0),FALSE)</f>
        <v>0</v>
      </c>
      <c r="C1317" s="295" t="str">
        <f ca="1">IFERROR(IF(ROUND(B1317/MAX(MAX(B1308:B1319),ABS(MIN(B1308:B1319)))*50,0)&gt;0,REPT("&gt;",ROUND(B1317/MAX(MAX(B1308:B1319),ABS(MIN(B1308:B1319)))*50,0)),REPT("&lt;",ABS(ROUND(B1317/MAX(MAX(B1308:B1319),ABS(MIN(B1308:B1319)))*50,0)))),"")</f>
        <v/>
      </c>
    </row>
    <row r="1318" spans="1:3" ht="48.75" customHeight="1">
      <c r="A1318" s="267">
        <f t="shared" ca="1" si="63"/>
        <v>41306</v>
      </c>
      <c r="B1318" s="288">
        <f ca="1">VLOOKUP(Ledgergraph!A1306,Master!$C$1:$U$101,MATCH(A1318,Master!$C$1:$U$1,0),FALSE)</f>
        <v>0</v>
      </c>
      <c r="C1318" s="295" t="str">
        <f ca="1">IFERROR(IF(ROUND(B1318/MAX(MAX(B1308:B1319),ABS(MIN(B1308:B1319)))*50,0)&gt;0,REPT("&gt;",ROUND(B1318/MAX(MAX(B1308:B1319),ABS(MIN(B1308:B1319)))*50,0)),REPT("&lt;",ABS(ROUND(B1318/MAX(MAX(B1308:B1319),ABS(MIN(B1308:B1319)))*50,0)))),"")</f>
        <v/>
      </c>
    </row>
    <row r="1319" spans="1:3" ht="48.75" customHeight="1">
      <c r="A1319" s="267">
        <f t="shared" ca="1" si="63"/>
        <v>41334</v>
      </c>
      <c r="B1319" s="288">
        <f ca="1">VLOOKUP(Ledgergraph!A1306,Master!$C$1:$U$101,MATCH(A1319,Master!$C$1:$U$1,0),FALSE)</f>
        <v>0</v>
      </c>
      <c r="C1319" s="295" t="str">
        <f ca="1">IFERROR(IF(ROUND(B1319/MAX(MAX(B1308:B1319),ABS(MIN(B1308:B1319)))*50,0)&gt;0,REPT("&gt;",ROUND(B1319/MAX(MAX(B1308:B1319),ABS(MIN(B1308:B1319)))*50,0)),REPT("&lt;",ABS(ROUND(B1319/MAX(MAX(B1308:B1319),ABS(MIN(B1308:B1319)))*50,0)))),"")</f>
        <v/>
      </c>
    </row>
    <row r="1320" spans="1:3" ht="48.75" customHeight="1">
      <c r="A1320" s="81"/>
      <c r="B1320" s="81"/>
      <c r="C1320" s="294"/>
    </row>
    <row r="1321" spans="1:3" ht="48.75" customHeight="1">
      <c r="A1321" s="264">
        <f>A1306+1</f>
        <v>90</v>
      </c>
      <c r="B1321" s="81"/>
      <c r="C1321" s="294"/>
    </row>
    <row r="1322" spans="1:3" ht="48.75" customHeight="1">
      <c r="A1322" s="81" t="str">
        <f>VLOOKUP(Ledgergraph!A1321,Master!$C$1:$U$101,3,FALSE)</f>
        <v>Finance Cost</v>
      </c>
      <c r="B1322" s="81"/>
      <c r="C1322" s="294"/>
    </row>
    <row r="1323" spans="1:3" ht="48.75" customHeight="1">
      <c r="A1323" s="267">
        <f ca="1">A1308</f>
        <v>41000</v>
      </c>
      <c r="B1323" s="288">
        <f ca="1">VLOOKUP(Ledgergraph!A1321,Master!$C$1:$U$101,MATCH(A1323,Master!$C$1:$U$1,0),FALSE)</f>
        <v>4</v>
      </c>
      <c r="C1323" s="295" t="str">
        <f ca="1">IFERROR(IF(ROUND(B1323/MAX(MAX(B1323:B1334),ABS(MIN(B1323:B1334)))*50,0)&gt;0,REPT("&gt;",ROUND(B1323/MAX(MAX(B1323:B1334),ABS(MIN(B1323:B1334)))*50,0)),REPT("&lt;",ABS(ROUND(B1323/MAX(MAX(B1323:B1334),ABS(MIN(B1323:B1334)))*50,0)))),"")</f>
        <v>&gt;&gt;&gt;&gt;&gt;&gt;&gt;&gt;&gt;&gt;&gt;&gt;&gt;</v>
      </c>
    </row>
    <row r="1324" spans="1:3" ht="48.75" customHeight="1">
      <c r="A1324" s="267">
        <f t="shared" ref="A1324:A1349" ca="1" si="64">A1309</f>
        <v>41030</v>
      </c>
      <c r="B1324" s="288">
        <f ca="1">VLOOKUP(Ledgergraph!A1321,Master!$C$1:$U$101,MATCH(A1324,Master!$C$1:$U$1,0),FALSE)</f>
        <v>4</v>
      </c>
      <c r="C1324" s="295" t="str">
        <f ca="1">IFERROR(IF(ROUND(B1324/MAX(MAX(B1323:B1334),ABS(MIN(B1323:B1334)))*50,0)&gt;0,REPT("&gt;",ROUND(B1324/MAX(MAX(B1323:B1334),ABS(MIN(B1323:B1334)))*50,0)),REPT("&lt;",ABS(ROUND(B1324/MAX(MAX(B1323:B1334),ABS(MIN(B1323:B1334)))*50,0)))),"")</f>
        <v>&gt;&gt;&gt;&gt;&gt;&gt;&gt;&gt;&gt;&gt;&gt;&gt;&gt;</v>
      </c>
    </row>
    <row r="1325" spans="1:3" ht="48.75" customHeight="1">
      <c r="A1325" s="267">
        <f t="shared" ca="1" si="64"/>
        <v>41061</v>
      </c>
      <c r="B1325" s="288">
        <f ca="1">VLOOKUP(Ledgergraph!A1321,Master!$C$1:$U$101,MATCH(A1325,Master!$C$1:$U$1,0),FALSE)</f>
        <v>13</v>
      </c>
      <c r="C1325" s="295" t="str">
        <f ca="1">IFERROR(IF(ROUND(B1325/MAX(MAX(B1323:B1334),ABS(MIN(B1323:B1334)))*50,0)&gt;0,REPT("&gt;",ROUND(B1325/MAX(MAX(B1323:B1334),ABS(MIN(B1323:B1334)))*50,0)),REPT("&lt;",ABS(ROUND(B1325/MAX(MAX(B1323:B1334),ABS(MIN(B1323:B1334)))*50,0)))),"")</f>
        <v>&gt;&gt;&gt;&gt;&gt;&gt;&gt;&gt;&gt;&gt;&gt;&gt;&gt;&gt;&gt;&gt;&gt;&gt;&gt;&gt;&gt;&gt;&gt;&gt;&gt;&gt;&gt;&gt;&gt;&gt;&gt;&gt;&gt;&gt;&gt;&gt;&gt;&gt;&gt;&gt;&gt;&gt;&gt;</v>
      </c>
    </row>
    <row r="1326" spans="1:3" ht="48.75" customHeight="1">
      <c r="A1326" s="267">
        <f t="shared" ca="1" si="64"/>
        <v>41091</v>
      </c>
      <c r="B1326" s="288">
        <f ca="1">VLOOKUP(Ledgergraph!A1321,Master!$C$1:$U$101,MATCH(A1326,Master!$C$1:$U$1,0),FALSE)</f>
        <v>0</v>
      </c>
      <c r="C1326" s="295" t="str">
        <f ca="1">IFERROR(IF(ROUND(B1326/MAX(MAX(B1323:B1334),ABS(MIN(B1323:B1334)))*50,0)&gt;0,REPT("&gt;",ROUND(B1326/MAX(MAX(B1323:B1334),ABS(MIN(B1323:B1334)))*50,0)),REPT("&lt;",ABS(ROUND(B1326/MAX(MAX(B1323:B1334),ABS(MIN(B1323:B1334)))*50,0)))),"")</f>
        <v/>
      </c>
    </row>
    <row r="1327" spans="1:3" ht="48.75" customHeight="1">
      <c r="A1327" s="267">
        <f t="shared" ca="1" si="64"/>
        <v>41122</v>
      </c>
      <c r="B1327" s="288">
        <f ca="1">VLOOKUP(Ledgergraph!A1321,Master!$C$1:$U$101,MATCH(A1327,Master!$C$1:$U$1,0),FALSE)</f>
        <v>5</v>
      </c>
      <c r="C1327" s="295" t="str">
        <f ca="1">IFERROR(IF(ROUND(B1327/MAX(MAX(B1323:B1334),ABS(MIN(B1323:B1334)))*50,0)&gt;0,REPT("&gt;",ROUND(B1327/MAX(MAX(B1323:B1334),ABS(MIN(B1323:B1334)))*50,0)),REPT("&lt;",ABS(ROUND(B1327/MAX(MAX(B1323:B1334),ABS(MIN(B1323:B1334)))*50,0)))),"")</f>
        <v>&gt;&gt;&gt;&gt;&gt;&gt;&gt;&gt;&gt;&gt;&gt;&gt;&gt;&gt;&gt;&gt;&gt;</v>
      </c>
    </row>
    <row r="1328" spans="1:3" ht="48.75" customHeight="1">
      <c r="A1328" s="267">
        <f t="shared" ca="1" si="64"/>
        <v>41153</v>
      </c>
      <c r="B1328" s="288">
        <f ca="1">VLOOKUP(Ledgergraph!A1321,Master!$C$1:$U$101,MATCH(A1328,Master!$C$1:$U$1,0),FALSE)</f>
        <v>15</v>
      </c>
      <c r="C1328" s="295" t="str">
        <f ca="1">IFERROR(IF(ROUND(B1328/MAX(MAX(B1323:B1334),ABS(MIN(B1323:B1334)))*50,0)&gt;0,REPT("&gt;",ROUND(B1328/MAX(MAX(B1323:B1334),ABS(MIN(B1323:B1334)))*50,0)),REPT("&lt;",ABS(ROUND(B1328/MAX(MAX(B1323:B1334),ABS(MIN(B1323:B1334)))*50,0)))),"")</f>
        <v>&gt;&gt;&gt;&gt;&gt;&gt;&gt;&gt;&gt;&gt;&gt;&gt;&gt;&gt;&gt;&gt;&gt;&gt;&gt;&gt;&gt;&gt;&gt;&gt;&gt;&gt;&gt;&gt;&gt;&gt;&gt;&gt;&gt;&gt;&gt;&gt;&gt;&gt;&gt;&gt;&gt;&gt;&gt;&gt;&gt;&gt;&gt;&gt;&gt;&gt;</v>
      </c>
    </row>
    <row r="1329" spans="1:3" ht="48.75" customHeight="1">
      <c r="A1329" s="267">
        <f t="shared" ca="1" si="64"/>
        <v>41183</v>
      </c>
      <c r="B1329" s="288">
        <f ca="1">VLOOKUP(Ledgergraph!A1321,Master!$C$1:$U$101,MATCH(A1329,Master!$C$1:$U$1,0),FALSE)</f>
        <v>1</v>
      </c>
      <c r="C1329" s="295" t="str">
        <f ca="1">IFERROR(IF(ROUND(B1329/MAX(MAX(B1323:B1334),ABS(MIN(B1323:B1334)))*50,0)&gt;0,REPT("&gt;",ROUND(B1329/MAX(MAX(B1323:B1334),ABS(MIN(B1323:B1334)))*50,0)),REPT("&lt;",ABS(ROUND(B1329/MAX(MAX(B1323:B1334),ABS(MIN(B1323:B1334)))*50,0)))),"")</f>
        <v>&gt;&gt;&gt;</v>
      </c>
    </row>
    <row r="1330" spans="1:3" ht="48.75" customHeight="1">
      <c r="A1330" s="267">
        <f t="shared" ca="1" si="64"/>
        <v>41214</v>
      </c>
      <c r="B1330" s="288">
        <f ca="1">VLOOKUP(Ledgergraph!A1321,Master!$C$1:$U$101,MATCH(A1330,Master!$C$1:$U$1,0),FALSE)</f>
        <v>1</v>
      </c>
      <c r="C1330" s="295" t="str">
        <f ca="1">IFERROR(IF(ROUND(B1330/MAX(MAX(B1323:B1334),ABS(MIN(B1323:B1334)))*50,0)&gt;0,REPT("&gt;",ROUND(B1330/MAX(MAX(B1323:B1334),ABS(MIN(B1323:B1334)))*50,0)),REPT("&lt;",ABS(ROUND(B1330/MAX(MAX(B1323:B1334),ABS(MIN(B1323:B1334)))*50,0)))),"")</f>
        <v>&gt;&gt;&gt;</v>
      </c>
    </row>
    <row r="1331" spans="1:3" ht="48.75" customHeight="1">
      <c r="A1331" s="267">
        <f t="shared" ca="1" si="64"/>
        <v>41244</v>
      </c>
      <c r="B1331" s="288">
        <f ca="1">VLOOKUP(Ledgergraph!A1321,Master!$C$1:$U$101,MATCH(A1331,Master!$C$1:$U$1,0),FALSE)</f>
        <v>0</v>
      </c>
      <c r="C1331" s="295" t="str">
        <f ca="1">IFERROR(IF(ROUND(B1331/MAX(MAX(B1323:B1334),ABS(MIN(B1323:B1334)))*50,0)&gt;0,REPT("&gt;",ROUND(B1331/MAX(MAX(B1323:B1334),ABS(MIN(B1323:B1334)))*50,0)),REPT("&lt;",ABS(ROUND(B1331/MAX(MAX(B1323:B1334),ABS(MIN(B1323:B1334)))*50,0)))),"")</f>
        <v/>
      </c>
    </row>
    <row r="1332" spans="1:3" ht="48.75" customHeight="1">
      <c r="A1332" s="267">
        <f t="shared" ca="1" si="64"/>
        <v>41275</v>
      </c>
      <c r="B1332" s="288">
        <f ca="1">VLOOKUP(Ledgergraph!A1321,Master!$C$1:$U$101,MATCH(A1332,Master!$C$1:$U$1,0),FALSE)</f>
        <v>0</v>
      </c>
      <c r="C1332" s="295" t="str">
        <f ca="1">IFERROR(IF(ROUND(B1332/MAX(MAX(B1323:B1334),ABS(MIN(B1323:B1334)))*50,0)&gt;0,REPT("&gt;",ROUND(B1332/MAX(MAX(B1323:B1334),ABS(MIN(B1323:B1334)))*50,0)),REPT("&lt;",ABS(ROUND(B1332/MAX(MAX(B1323:B1334),ABS(MIN(B1323:B1334)))*50,0)))),"")</f>
        <v/>
      </c>
    </row>
    <row r="1333" spans="1:3" ht="48.75" customHeight="1">
      <c r="A1333" s="267">
        <f t="shared" ca="1" si="64"/>
        <v>41306</v>
      </c>
      <c r="B1333" s="288">
        <f ca="1">VLOOKUP(Ledgergraph!A1321,Master!$C$1:$U$101,MATCH(A1333,Master!$C$1:$U$1,0),FALSE)</f>
        <v>0</v>
      </c>
      <c r="C1333" s="295" t="str">
        <f ca="1">IFERROR(IF(ROUND(B1333/MAX(MAX(B1323:B1334),ABS(MIN(B1323:B1334)))*50,0)&gt;0,REPT("&gt;",ROUND(B1333/MAX(MAX(B1323:B1334),ABS(MIN(B1323:B1334)))*50,0)),REPT("&lt;",ABS(ROUND(B1333/MAX(MAX(B1323:B1334),ABS(MIN(B1323:B1334)))*50,0)))),"")</f>
        <v/>
      </c>
    </row>
    <row r="1334" spans="1:3" ht="48.75" customHeight="1">
      <c r="A1334" s="267">
        <f t="shared" ca="1" si="64"/>
        <v>41334</v>
      </c>
      <c r="B1334" s="288">
        <f ca="1">VLOOKUP(Ledgergraph!A1321,Master!$C$1:$U$101,MATCH(A1334,Master!$C$1:$U$1,0),FALSE)</f>
        <v>0</v>
      </c>
      <c r="C1334" s="295" t="str">
        <f ca="1">IFERROR(IF(ROUND(B1334/MAX(MAX(B1323:B1334),ABS(MIN(B1323:B1334)))*50,0)&gt;0,REPT("&gt;",ROUND(B1334/MAX(MAX(B1323:B1334),ABS(MIN(B1323:B1334)))*50,0)),REPT("&lt;",ABS(ROUND(B1334/MAX(MAX(B1323:B1334),ABS(MIN(B1323:B1334)))*50,0)))),"")</f>
        <v/>
      </c>
    </row>
    <row r="1335" spans="1:3" ht="48.75" customHeight="1">
      <c r="A1335" s="262"/>
      <c r="B1335" s="81"/>
      <c r="C1335" s="294"/>
    </row>
    <row r="1336" spans="1:3" ht="48.75" customHeight="1">
      <c r="A1336" s="264">
        <f>A1321+1</f>
        <v>91</v>
      </c>
      <c r="B1336" s="81"/>
      <c r="C1336" s="294"/>
    </row>
    <row r="1337" spans="1:3" ht="48.75" customHeight="1">
      <c r="A1337" s="81" t="str">
        <f>VLOOKUP(Ledgergraph!A1336,Master!$C$1:$U$101,3,FALSE)</f>
        <v>Borrowing from Axis Bank</v>
      </c>
      <c r="B1337" s="81"/>
      <c r="C1337" s="294"/>
    </row>
    <row r="1338" spans="1:3" ht="48.75" customHeight="1">
      <c r="A1338" s="267">
        <f ca="1">A1323</f>
        <v>41000</v>
      </c>
      <c r="B1338" s="288">
        <f ca="1">VLOOKUP(Ledgergraph!A1336,Master!$C$1:$U$101,MATCH(A1338,Master!$C$1:$U$1,0),FALSE)</f>
        <v>0</v>
      </c>
      <c r="C1338" s="295" t="str">
        <f ca="1">IFERROR(IF(ROUND(B1338/MAX(MAX(B1338:B1349),ABS(MIN(B1338:B1349)))*50,0)&gt;0,REPT("&gt;",ROUND(B1338/MAX(MAX(B1338:B1349),ABS(MIN(B1338:B1349)))*50,0)),REPT("&lt;",ABS(ROUND(B1338/MAX(MAX(B1338:B1349),ABS(MIN(B1338:B1349)))*50,0)))),"")</f>
        <v/>
      </c>
    </row>
    <row r="1339" spans="1:3" ht="48.75" customHeight="1">
      <c r="A1339" s="267">
        <f t="shared" ca="1" si="64"/>
        <v>41030</v>
      </c>
      <c r="B1339" s="288">
        <f ca="1">VLOOKUP(Ledgergraph!A1336,Master!$C$1:$U$101,MATCH(A1339,Master!$C$1:$U$1,0),FALSE)</f>
        <v>0</v>
      </c>
      <c r="C1339" s="295" t="str">
        <f ca="1">IFERROR(IF(ROUND(B1339/MAX(MAX(B1338:B1349),ABS(MIN(B1338:B1349)))*50,0)&gt;0,REPT("&gt;",ROUND(B1339/MAX(MAX(B1338:B1349),ABS(MIN(B1338:B1349)))*50,0)),REPT("&lt;",ABS(ROUND(B1339/MAX(MAX(B1338:B1349),ABS(MIN(B1338:B1349)))*50,0)))),"")</f>
        <v/>
      </c>
    </row>
    <row r="1340" spans="1:3" ht="48.75" customHeight="1">
      <c r="A1340" s="267">
        <f t="shared" ca="1" si="64"/>
        <v>41061</v>
      </c>
      <c r="B1340" s="288">
        <f ca="1">VLOOKUP(Ledgergraph!A1336,Master!$C$1:$U$101,MATCH(A1340,Master!$C$1:$U$1,0),FALSE)</f>
        <v>0</v>
      </c>
      <c r="C1340" s="295" t="str">
        <f ca="1">IFERROR(IF(ROUND(B1340/MAX(MAX(B1338:B1349),ABS(MIN(B1338:B1349)))*50,0)&gt;0,REPT("&gt;",ROUND(B1340/MAX(MAX(B1338:B1349),ABS(MIN(B1338:B1349)))*50,0)),REPT("&lt;",ABS(ROUND(B1340/MAX(MAX(B1338:B1349),ABS(MIN(B1338:B1349)))*50,0)))),"")</f>
        <v/>
      </c>
    </row>
    <row r="1341" spans="1:3" ht="48.75" customHeight="1">
      <c r="A1341" s="267">
        <f t="shared" ca="1" si="64"/>
        <v>41091</v>
      </c>
      <c r="B1341" s="288">
        <f ca="1">VLOOKUP(Ledgergraph!A1336,Master!$C$1:$U$101,MATCH(A1341,Master!$C$1:$U$1,0),FALSE)</f>
        <v>-10000</v>
      </c>
      <c r="C1341" s="295" t="str">
        <f ca="1">IFERROR(IF(ROUND(B1341/MAX(MAX(B1338:B1349),ABS(MIN(B1338:B1349)))*50,0)&gt;0,REPT("&gt;",ROUND(B1341/MAX(MAX(B1338:B1349),ABS(MIN(B1338:B1349)))*50,0)),REPT("&lt;",ABS(ROUND(B1341/MAX(MAX(B1338:B1349),ABS(MIN(B1338:B1349)))*50,0)))),"")</f>
        <v>&lt;&lt;&lt;&lt;&lt;&lt;&lt;&lt;&lt;&lt;&lt;&lt;&lt;&lt;&lt;&lt;&lt;&lt;&lt;&lt;&lt;&lt;&lt;&lt;&lt;&lt;&lt;&lt;&lt;&lt;&lt;&lt;&lt;&lt;&lt;&lt;&lt;&lt;&lt;&lt;&lt;&lt;&lt;&lt;&lt;&lt;&lt;&lt;&lt;&lt;</v>
      </c>
    </row>
    <row r="1342" spans="1:3" ht="48.75" customHeight="1">
      <c r="A1342" s="267">
        <f t="shared" ca="1" si="64"/>
        <v>41122</v>
      </c>
      <c r="B1342" s="288">
        <f ca="1">VLOOKUP(Ledgergraph!A1336,Master!$C$1:$U$101,MATCH(A1342,Master!$C$1:$U$1,0),FALSE)</f>
        <v>-10000</v>
      </c>
      <c r="C1342" s="295" t="str">
        <f ca="1">IFERROR(IF(ROUND(B1342/MAX(MAX(B1338:B1349),ABS(MIN(B1338:B1349)))*50,0)&gt;0,REPT("&gt;",ROUND(B1342/MAX(MAX(B1338:B1349),ABS(MIN(B1338:B1349)))*50,0)),REPT("&lt;",ABS(ROUND(B1342/MAX(MAX(B1338:B1349),ABS(MIN(B1338:B1349)))*50,0)))),"")</f>
        <v>&lt;&lt;&lt;&lt;&lt;&lt;&lt;&lt;&lt;&lt;&lt;&lt;&lt;&lt;&lt;&lt;&lt;&lt;&lt;&lt;&lt;&lt;&lt;&lt;&lt;&lt;&lt;&lt;&lt;&lt;&lt;&lt;&lt;&lt;&lt;&lt;&lt;&lt;&lt;&lt;&lt;&lt;&lt;&lt;&lt;&lt;&lt;&lt;&lt;&lt;</v>
      </c>
    </row>
    <row r="1343" spans="1:3" ht="48.75" customHeight="1">
      <c r="A1343" s="267">
        <f t="shared" ca="1" si="64"/>
        <v>41153</v>
      </c>
      <c r="B1343" s="288">
        <f ca="1">VLOOKUP(Ledgergraph!A1336,Master!$C$1:$U$101,MATCH(A1343,Master!$C$1:$U$1,0),FALSE)</f>
        <v>-10000</v>
      </c>
      <c r="C1343" s="295" t="str">
        <f ca="1">IFERROR(IF(ROUND(B1343/MAX(MAX(B1338:B1349),ABS(MIN(B1338:B1349)))*50,0)&gt;0,REPT("&gt;",ROUND(B1343/MAX(MAX(B1338:B1349),ABS(MIN(B1338:B1349)))*50,0)),REPT("&lt;",ABS(ROUND(B1343/MAX(MAX(B1338:B1349),ABS(MIN(B1338:B1349)))*50,0)))),"")</f>
        <v>&lt;&lt;&lt;&lt;&lt;&lt;&lt;&lt;&lt;&lt;&lt;&lt;&lt;&lt;&lt;&lt;&lt;&lt;&lt;&lt;&lt;&lt;&lt;&lt;&lt;&lt;&lt;&lt;&lt;&lt;&lt;&lt;&lt;&lt;&lt;&lt;&lt;&lt;&lt;&lt;&lt;&lt;&lt;&lt;&lt;&lt;&lt;&lt;&lt;&lt;</v>
      </c>
    </row>
    <row r="1344" spans="1:3" ht="48.75" customHeight="1">
      <c r="A1344" s="267">
        <f t="shared" ca="1" si="64"/>
        <v>41183</v>
      </c>
      <c r="B1344" s="288">
        <f ca="1">VLOOKUP(Ledgergraph!A1336,Master!$C$1:$U$101,MATCH(A1344,Master!$C$1:$U$1,0),FALSE)</f>
        <v>-10000</v>
      </c>
      <c r="C1344" s="295" t="str">
        <f ca="1">IFERROR(IF(ROUND(B1344/MAX(MAX(B1338:B1349),ABS(MIN(B1338:B1349)))*50,0)&gt;0,REPT("&gt;",ROUND(B1344/MAX(MAX(B1338:B1349),ABS(MIN(B1338:B1349)))*50,0)),REPT("&lt;",ABS(ROUND(B1344/MAX(MAX(B1338:B1349),ABS(MIN(B1338:B1349)))*50,0)))),"")</f>
        <v>&lt;&lt;&lt;&lt;&lt;&lt;&lt;&lt;&lt;&lt;&lt;&lt;&lt;&lt;&lt;&lt;&lt;&lt;&lt;&lt;&lt;&lt;&lt;&lt;&lt;&lt;&lt;&lt;&lt;&lt;&lt;&lt;&lt;&lt;&lt;&lt;&lt;&lt;&lt;&lt;&lt;&lt;&lt;&lt;&lt;&lt;&lt;&lt;&lt;&lt;</v>
      </c>
    </row>
    <row r="1345" spans="1:3" ht="48.75" customHeight="1">
      <c r="A1345" s="267">
        <f t="shared" ca="1" si="64"/>
        <v>41214</v>
      </c>
      <c r="B1345" s="288">
        <f ca="1">VLOOKUP(Ledgergraph!A1336,Master!$C$1:$U$101,MATCH(A1345,Master!$C$1:$U$1,0),FALSE)</f>
        <v>-10000</v>
      </c>
      <c r="C1345" s="295" t="str">
        <f ca="1">IFERROR(IF(ROUND(B1345/MAX(MAX(B1338:B1349),ABS(MIN(B1338:B1349)))*50,0)&gt;0,REPT("&gt;",ROUND(B1345/MAX(MAX(B1338:B1349),ABS(MIN(B1338:B1349)))*50,0)),REPT("&lt;",ABS(ROUND(B1345/MAX(MAX(B1338:B1349),ABS(MIN(B1338:B1349)))*50,0)))),"")</f>
        <v>&lt;&lt;&lt;&lt;&lt;&lt;&lt;&lt;&lt;&lt;&lt;&lt;&lt;&lt;&lt;&lt;&lt;&lt;&lt;&lt;&lt;&lt;&lt;&lt;&lt;&lt;&lt;&lt;&lt;&lt;&lt;&lt;&lt;&lt;&lt;&lt;&lt;&lt;&lt;&lt;&lt;&lt;&lt;&lt;&lt;&lt;&lt;&lt;&lt;&lt;</v>
      </c>
    </row>
    <row r="1346" spans="1:3" ht="48.75" customHeight="1">
      <c r="A1346" s="267">
        <f t="shared" ca="1" si="64"/>
        <v>41244</v>
      </c>
      <c r="B1346" s="288">
        <f ca="1">VLOOKUP(Ledgergraph!A1336,Master!$C$1:$U$101,MATCH(A1346,Master!$C$1:$U$1,0),FALSE)</f>
        <v>-10000</v>
      </c>
      <c r="C1346" s="295" t="str">
        <f ca="1">IFERROR(IF(ROUND(B1346/MAX(MAX(B1338:B1349),ABS(MIN(B1338:B1349)))*50,0)&gt;0,REPT("&gt;",ROUND(B1346/MAX(MAX(B1338:B1349),ABS(MIN(B1338:B1349)))*50,0)),REPT("&lt;",ABS(ROUND(B1346/MAX(MAX(B1338:B1349),ABS(MIN(B1338:B1349)))*50,0)))),"")</f>
        <v>&lt;&lt;&lt;&lt;&lt;&lt;&lt;&lt;&lt;&lt;&lt;&lt;&lt;&lt;&lt;&lt;&lt;&lt;&lt;&lt;&lt;&lt;&lt;&lt;&lt;&lt;&lt;&lt;&lt;&lt;&lt;&lt;&lt;&lt;&lt;&lt;&lt;&lt;&lt;&lt;&lt;&lt;&lt;&lt;&lt;&lt;&lt;&lt;&lt;&lt;</v>
      </c>
    </row>
    <row r="1347" spans="1:3" ht="48.75" customHeight="1">
      <c r="A1347" s="267">
        <f t="shared" ca="1" si="64"/>
        <v>41275</v>
      </c>
      <c r="B1347" s="288">
        <f ca="1">VLOOKUP(Ledgergraph!A1336,Master!$C$1:$U$101,MATCH(A1347,Master!$C$1:$U$1,0),FALSE)</f>
        <v>-10000</v>
      </c>
      <c r="C1347" s="295" t="str">
        <f ca="1">IFERROR(IF(ROUND(B1347/MAX(MAX(B1338:B1349),ABS(MIN(B1338:B1349)))*50,0)&gt;0,REPT("&gt;",ROUND(B1347/MAX(MAX(B1338:B1349),ABS(MIN(B1338:B1349)))*50,0)),REPT("&lt;",ABS(ROUND(B1347/MAX(MAX(B1338:B1349),ABS(MIN(B1338:B1349)))*50,0)))),"")</f>
        <v>&lt;&lt;&lt;&lt;&lt;&lt;&lt;&lt;&lt;&lt;&lt;&lt;&lt;&lt;&lt;&lt;&lt;&lt;&lt;&lt;&lt;&lt;&lt;&lt;&lt;&lt;&lt;&lt;&lt;&lt;&lt;&lt;&lt;&lt;&lt;&lt;&lt;&lt;&lt;&lt;&lt;&lt;&lt;&lt;&lt;&lt;&lt;&lt;&lt;&lt;</v>
      </c>
    </row>
    <row r="1348" spans="1:3" ht="48.75" customHeight="1">
      <c r="A1348" s="267">
        <f t="shared" ca="1" si="64"/>
        <v>41306</v>
      </c>
      <c r="B1348" s="288">
        <f ca="1">VLOOKUP(Ledgergraph!A1336,Master!$C$1:$U$101,MATCH(A1348,Master!$C$1:$U$1,0),FALSE)</f>
        <v>-10000</v>
      </c>
      <c r="C1348" s="295" t="str">
        <f ca="1">IFERROR(IF(ROUND(B1348/MAX(MAX(B1338:B1349),ABS(MIN(B1338:B1349)))*50,0)&gt;0,REPT("&gt;",ROUND(B1348/MAX(MAX(B1338:B1349),ABS(MIN(B1338:B1349)))*50,0)),REPT("&lt;",ABS(ROUND(B1348/MAX(MAX(B1338:B1349),ABS(MIN(B1338:B1349)))*50,0)))),"")</f>
        <v>&lt;&lt;&lt;&lt;&lt;&lt;&lt;&lt;&lt;&lt;&lt;&lt;&lt;&lt;&lt;&lt;&lt;&lt;&lt;&lt;&lt;&lt;&lt;&lt;&lt;&lt;&lt;&lt;&lt;&lt;&lt;&lt;&lt;&lt;&lt;&lt;&lt;&lt;&lt;&lt;&lt;&lt;&lt;&lt;&lt;&lt;&lt;&lt;&lt;&lt;</v>
      </c>
    </row>
    <row r="1349" spans="1:3" ht="48.75" customHeight="1">
      <c r="A1349" s="267">
        <f t="shared" ca="1" si="64"/>
        <v>41334</v>
      </c>
      <c r="B1349" s="288">
        <f ca="1">VLOOKUP(Ledgergraph!A1336,Master!$C$1:$U$101,MATCH(A1349,Master!$C$1:$U$1,0),FALSE)</f>
        <v>-10000</v>
      </c>
      <c r="C1349" s="295" t="str">
        <f ca="1">IFERROR(IF(ROUND(B1349/MAX(MAX(B1338:B1349),ABS(MIN(B1338:B1349)))*50,0)&gt;0,REPT("&gt;",ROUND(B1349/MAX(MAX(B1338:B1349),ABS(MIN(B1338:B1349)))*50,0)),REPT("&lt;",ABS(ROUND(B1349/MAX(MAX(B1338:B1349),ABS(MIN(B1338:B1349)))*50,0)))),"")</f>
        <v>&lt;&lt;&lt;&lt;&lt;&lt;&lt;&lt;&lt;&lt;&lt;&lt;&lt;&lt;&lt;&lt;&lt;&lt;&lt;&lt;&lt;&lt;&lt;&lt;&lt;&lt;&lt;&lt;&lt;&lt;&lt;&lt;&lt;&lt;&lt;&lt;&lt;&lt;&lt;&lt;&lt;&lt;&lt;&lt;&lt;&lt;&lt;&lt;&lt;&lt;</v>
      </c>
    </row>
    <row r="1350" spans="1:3" ht="48.75" customHeight="1">
      <c r="A1350" s="81"/>
      <c r="B1350" s="81"/>
      <c r="C1350" s="294"/>
    </row>
    <row r="1351" spans="1:3" ht="48.75" customHeight="1">
      <c r="A1351" s="264">
        <f>A1336+1</f>
        <v>92</v>
      </c>
      <c r="B1351" s="81"/>
      <c r="C1351" s="294"/>
    </row>
    <row r="1352" spans="1:3" ht="48.75" customHeight="1">
      <c r="A1352" s="81" t="str">
        <f>VLOOKUP(Ledgergraph!A1351,Master!$C$1:$U$101,3,FALSE)</f>
        <v>Investment in Barclays Co.</v>
      </c>
      <c r="B1352" s="81"/>
      <c r="C1352" s="294"/>
    </row>
    <row r="1353" spans="1:3" ht="48.75" customHeight="1">
      <c r="A1353" s="267">
        <f ca="1">A1338</f>
        <v>41000</v>
      </c>
      <c r="B1353" s="288">
        <f ca="1">VLOOKUP(Ledgergraph!A1351,Master!$C$1:$U$101,MATCH(A1353,Master!$C$1:$U$1,0),FALSE)</f>
        <v>0</v>
      </c>
      <c r="C1353" s="295" t="str">
        <f ca="1">IFERROR(IF(ROUND(B1353/MAX(MAX(B1353:B1364),ABS(MIN(B1353:B1364)))*50,0)&gt;0,REPT("&gt;",ROUND(B1353/MAX(MAX(B1353:B1364),ABS(MIN(B1353:B1364)))*50,0)),REPT("&lt;",ABS(ROUND(B1353/MAX(MAX(B1353:B1364),ABS(MIN(B1353:B1364)))*50,0)))),"")</f>
        <v/>
      </c>
    </row>
    <row r="1354" spans="1:3" ht="48.75" customHeight="1">
      <c r="A1354" s="267">
        <f t="shared" ref="A1354:A1364" ca="1" si="65">A1339</f>
        <v>41030</v>
      </c>
      <c r="B1354" s="288">
        <f ca="1">VLOOKUP(Ledgergraph!A1351,Master!$C$1:$U$101,MATCH(A1354,Master!$C$1:$U$1,0),FALSE)</f>
        <v>0</v>
      </c>
      <c r="C1354" s="295" t="str">
        <f ca="1">IFERROR(IF(ROUND(B1354/MAX(MAX(B1353:B1364),ABS(MIN(B1353:B1364)))*50,0)&gt;0,REPT("&gt;",ROUND(B1354/MAX(MAX(B1353:B1364),ABS(MIN(B1353:B1364)))*50,0)),REPT("&lt;",ABS(ROUND(B1354/MAX(MAX(B1353:B1364),ABS(MIN(B1353:B1364)))*50,0)))),"")</f>
        <v/>
      </c>
    </row>
    <row r="1355" spans="1:3" ht="48.75" customHeight="1">
      <c r="A1355" s="267">
        <f t="shared" ca="1" si="65"/>
        <v>41061</v>
      </c>
      <c r="B1355" s="288">
        <f ca="1">VLOOKUP(Ledgergraph!A1351,Master!$C$1:$U$101,MATCH(A1355,Master!$C$1:$U$1,0),FALSE)</f>
        <v>0</v>
      </c>
      <c r="C1355" s="295" t="str">
        <f ca="1">IFERROR(IF(ROUND(B1355/MAX(MAX(B1353:B1364),ABS(MIN(B1353:B1364)))*50,0)&gt;0,REPT("&gt;",ROUND(B1355/MAX(MAX(B1353:B1364),ABS(MIN(B1353:B1364)))*50,0)),REPT("&lt;",ABS(ROUND(B1355/MAX(MAX(B1353:B1364),ABS(MIN(B1353:B1364)))*50,0)))),"")</f>
        <v/>
      </c>
    </row>
    <row r="1356" spans="1:3" ht="48.75" customHeight="1">
      <c r="A1356" s="267">
        <f t="shared" ca="1" si="65"/>
        <v>41091</v>
      </c>
      <c r="B1356" s="288">
        <f ca="1">VLOOKUP(Ledgergraph!A1351,Master!$C$1:$U$101,MATCH(A1356,Master!$C$1:$U$1,0),FALSE)</f>
        <v>500</v>
      </c>
      <c r="C1356" s="295" t="str">
        <f ca="1">IFERROR(IF(ROUND(B1356/MAX(MAX(B1353:B1364),ABS(MIN(B1353:B1364)))*50,0)&gt;0,REPT("&gt;",ROUND(B1356/MAX(MAX(B1353:B1364),ABS(MIN(B1353:B1364)))*50,0)),REPT("&lt;",ABS(ROUND(B1356/MAX(MAX(B1353:B1364),ABS(MIN(B1353:B1364)))*50,0)))),"")</f>
        <v>&gt;&gt;&gt;&gt;&gt;&gt;&gt;&gt;&gt;&gt;&gt;&gt;&gt;&gt;&gt;&gt;&gt;&gt;&gt;&gt;&gt;&gt;&gt;&gt;&gt;&gt;&gt;&gt;&gt;&gt;&gt;&gt;&gt;&gt;&gt;&gt;&gt;&gt;&gt;&gt;&gt;&gt;&gt;&gt;&gt;&gt;&gt;&gt;&gt;&gt;</v>
      </c>
    </row>
    <row r="1357" spans="1:3" ht="48.75" customHeight="1">
      <c r="A1357" s="267">
        <f t="shared" ca="1" si="65"/>
        <v>41122</v>
      </c>
      <c r="B1357" s="288">
        <f ca="1">VLOOKUP(Ledgergraph!A1351,Master!$C$1:$U$101,MATCH(A1357,Master!$C$1:$U$1,0),FALSE)</f>
        <v>500</v>
      </c>
      <c r="C1357" s="295" t="str">
        <f ca="1">IFERROR(IF(ROUND(B1357/MAX(MAX(B1353:B1364),ABS(MIN(B1353:B1364)))*50,0)&gt;0,REPT("&gt;",ROUND(B1357/MAX(MAX(B1353:B1364),ABS(MIN(B1353:B1364)))*50,0)),REPT("&lt;",ABS(ROUND(B1357/MAX(MAX(B1353:B1364),ABS(MIN(B1353:B1364)))*50,0)))),"")</f>
        <v>&gt;&gt;&gt;&gt;&gt;&gt;&gt;&gt;&gt;&gt;&gt;&gt;&gt;&gt;&gt;&gt;&gt;&gt;&gt;&gt;&gt;&gt;&gt;&gt;&gt;&gt;&gt;&gt;&gt;&gt;&gt;&gt;&gt;&gt;&gt;&gt;&gt;&gt;&gt;&gt;&gt;&gt;&gt;&gt;&gt;&gt;&gt;&gt;&gt;&gt;</v>
      </c>
    </row>
    <row r="1358" spans="1:3" ht="48.75" customHeight="1">
      <c r="A1358" s="267">
        <f t="shared" ca="1" si="65"/>
        <v>41153</v>
      </c>
      <c r="B1358" s="288">
        <f ca="1">VLOOKUP(Ledgergraph!A1351,Master!$C$1:$U$101,MATCH(A1358,Master!$C$1:$U$1,0),FALSE)</f>
        <v>500</v>
      </c>
      <c r="C1358" s="295" t="str">
        <f ca="1">IFERROR(IF(ROUND(B1358/MAX(MAX(B1353:B1364),ABS(MIN(B1353:B1364)))*50,0)&gt;0,REPT("&gt;",ROUND(B1358/MAX(MAX(B1353:B1364),ABS(MIN(B1353:B1364)))*50,0)),REPT("&lt;",ABS(ROUND(B1358/MAX(MAX(B1353:B1364),ABS(MIN(B1353:B1364)))*50,0)))),"")</f>
        <v>&gt;&gt;&gt;&gt;&gt;&gt;&gt;&gt;&gt;&gt;&gt;&gt;&gt;&gt;&gt;&gt;&gt;&gt;&gt;&gt;&gt;&gt;&gt;&gt;&gt;&gt;&gt;&gt;&gt;&gt;&gt;&gt;&gt;&gt;&gt;&gt;&gt;&gt;&gt;&gt;&gt;&gt;&gt;&gt;&gt;&gt;&gt;&gt;&gt;&gt;</v>
      </c>
    </row>
    <row r="1359" spans="1:3" ht="48.75" customHeight="1">
      <c r="A1359" s="267">
        <f t="shared" ca="1" si="65"/>
        <v>41183</v>
      </c>
      <c r="B1359" s="288">
        <f ca="1">VLOOKUP(Ledgergraph!A1351,Master!$C$1:$U$101,MATCH(A1359,Master!$C$1:$U$1,0),FALSE)</f>
        <v>500</v>
      </c>
      <c r="C1359" s="295" t="str">
        <f ca="1">IFERROR(IF(ROUND(B1359/MAX(MAX(B1353:B1364),ABS(MIN(B1353:B1364)))*50,0)&gt;0,REPT("&gt;",ROUND(B1359/MAX(MAX(B1353:B1364),ABS(MIN(B1353:B1364)))*50,0)),REPT("&lt;",ABS(ROUND(B1359/MAX(MAX(B1353:B1364),ABS(MIN(B1353:B1364)))*50,0)))),"")</f>
        <v>&gt;&gt;&gt;&gt;&gt;&gt;&gt;&gt;&gt;&gt;&gt;&gt;&gt;&gt;&gt;&gt;&gt;&gt;&gt;&gt;&gt;&gt;&gt;&gt;&gt;&gt;&gt;&gt;&gt;&gt;&gt;&gt;&gt;&gt;&gt;&gt;&gt;&gt;&gt;&gt;&gt;&gt;&gt;&gt;&gt;&gt;&gt;&gt;&gt;&gt;</v>
      </c>
    </row>
    <row r="1360" spans="1:3" ht="48.75" customHeight="1">
      <c r="A1360" s="267">
        <f t="shared" ca="1" si="65"/>
        <v>41214</v>
      </c>
      <c r="B1360" s="288">
        <f ca="1">VLOOKUP(Ledgergraph!A1351,Master!$C$1:$U$101,MATCH(A1360,Master!$C$1:$U$1,0),FALSE)</f>
        <v>500</v>
      </c>
      <c r="C1360" s="295" t="str">
        <f ca="1">IFERROR(IF(ROUND(B1360/MAX(MAX(B1353:B1364),ABS(MIN(B1353:B1364)))*50,0)&gt;0,REPT("&gt;",ROUND(B1360/MAX(MAX(B1353:B1364),ABS(MIN(B1353:B1364)))*50,0)),REPT("&lt;",ABS(ROUND(B1360/MAX(MAX(B1353:B1364),ABS(MIN(B1353:B1364)))*50,0)))),"")</f>
        <v>&gt;&gt;&gt;&gt;&gt;&gt;&gt;&gt;&gt;&gt;&gt;&gt;&gt;&gt;&gt;&gt;&gt;&gt;&gt;&gt;&gt;&gt;&gt;&gt;&gt;&gt;&gt;&gt;&gt;&gt;&gt;&gt;&gt;&gt;&gt;&gt;&gt;&gt;&gt;&gt;&gt;&gt;&gt;&gt;&gt;&gt;&gt;&gt;&gt;&gt;</v>
      </c>
    </row>
    <row r="1361" spans="1:3" ht="48.75" customHeight="1">
      <c r="A1361" s="267">
        <f t="shared" ca="1" si="65"/>
        <v>41244</v>
      </c>
      <c r="B1361" s="288">
        <f ca="1">VLOOKUP(Ledgergraph!A1351,Master!$C$1:$U$101,MATCH(A1361,Master!$C$1:$U$1,0),FALSE)</f>
        <v>500</v>
      </c>
      <c r="C1361" s="295" t="str">
        <f ca="1">IFERROR(IF(ROUND(B1361/MAX(MAX(B1353:B1364),ABS(MIN(B1353:B1364)))*50,0)&gt;0,REPT("&gt;",ROUND(B1361/MAX(MAX(B1353:B1364),ABS(MIN(B1353:B1364)))*50,0)),REPT("&lt;",ABS(ROUND(B1361/MAX(MAX(B1353:B1364),ABS(MIN(B1353:B1364)))*50,0)))),"")</f>
        <v>&gt;&gt;&gt;&gt;&gt;&gt;&gt;&gt;&gt;&gt;&gt;&gt;&gt;&gt;&gt;&gt;&gt;&gt;&gt;&gt;&gt;&gt;&gt;&gt;&gt;&gt;&gt;&gt;&gt;&gt;&gt;&gt;&gt;&gt;&gt;&gt;&gt;&gt;&gt;&gt;&gt;&gt;&gt;&gt;&gt;&gt;&gt;&gt;&gt;&gt;</v>
      </c>
    </row>
    <row r="1362" spans="1:3" ht="48.75" customHeight="1">
      <c r="A1362" s="267">
        <f t="shared" ca="1" si="65"/>
        <v>41275</v>
      </c>
      <c r="B1362" s="288">
        <f ca="1">VLOOKUP(Ledgergraph!A1351,Master!$C$1:$U$101,MATCH(A1362,Master!$C$1:$U$1,0),FALSE)</f>
        <v>500</v>
      </c>
      <c r="C1362" s="295" t="str">
        <f ca="1">IFERROR(IF(ROUND(B1362/MAX(MAX(B1353:B1364),ABS(MIN(B1353:B1364)))*50,0)&gt;0,REPT("&gt;",ROUND(B1362/MAX(MAX(B1353:B1364),ABS(MIN(B1353:B1364)))*50,0)),REPT("&lt;",ABS(ROUND(B1362/MAX(MAX(B1353:B1364),ABS(MIN(B1353:B1364)))*50,0)))),"")</f>
        <v>&gt;&gt;&gt;&gt;&gt;&gt;&gt;&gt;&gt;&gt;&gt;&gt;&gt;&gt;&gt;&gt;&gt;&gt;&gt;&gt;&gt;&gt;&gt;&gt;&gt;&gt;&gt;&gt;&gt;&gt;&gt;&gt;&gt;&gt;&gt;&gt;&gt;&gt;&gt;&gt;&gt;&gt;&gt;&gt;&gt;&gt;&gt;&gt;&gt;&gt;</v>
      </c>
    </row>
    <row r="1363" spans="1:3" ht="48.75" customHeight="1">
      <c r="A1363" s="267">
        <f t="shared" ca="1" si="65"/>
        <v>41306</v>
      </c>
      <c r="B1363" s="288">
        <f ca="1">VLOOKUP(Ledgergraph!A1351,Master!$C$1:$U$101,MATCH(A1363,Master!$C$1:$U$1,0),FALSE)</f>
        <v>500</v>
      </c>
      <c r="C1363" s="295" t="str">
        <f ca="1">IFERROR(IF(ROUND(B1363/MAX(MAX(B1353:B1364),ABS(MIN(B1353:B1364)))*50,0)&gt;0,REPT("&gt;",ROUND(B1363/MAX(MAX(B1353:B1364),ABS(MIN(B1353:B1364)))*50,0)),REPT("&lt;",ABS(ROUND(B1363/MAX(MAX(B1353:B1364),ABS(MIN(B1353:B1364)))*50,0)))),"")</f>
        <v>&gt;&gt;&gt;&gt;&gt;&gt;&gt;&gt;&gt;&gt;&gt;&gt;&gt;&gt;&gt;&gt;&gt;&gt;&gt;&gt;&gt;&gt;&gt;&gt;&gt;&gt;&gt;&gt;&gt;&gt;&gt;&gt;&gt;&gt;&gt;&gt;&gt;&gt;&gt;&gt;&gt;&gt;&gt;&gt;&gt;&gt;&gt;&gt;&gt;&gt;</v>
      </c>
    </row>
    <row r="1364" spans="1:3" ht="48.75" customHeight="1">
      <c r="A1364" s="267">
        <f t="shared" ca="1" si="65"/>
        <v>41334</v>
      </c>
      <c r="B1364" s="288">
        <f ca="1">VLOOKUP(Ledgergraph!A1351,Master!$C$1:$U$101,MATCH(A1364,Master!$C$1:$U$1,0),FALSE)</f>
        <v>500</v>
      </c>
      <c r="C1364" s="295" t="str">
        <f ca="1">IFERROR(IF(ROUND(B1364/MAX(MAX(B1353:B1364),ABS(MIN(B1353:B1364)))*50,0)&gt;0,REPT("&gt;",ROUND(B1364/MAX(MAX(B1353:B1364),ABS(MIN(B1353:B1364)))*50,0)),REPT("&lt;",ABS(ROUND(B1364/MAX(MAX(B1353:B1364),ABS(MIN(B1353:B1364)))*50,0)))),"")</f>
        <v>&gt;&gt;&gt;&gt;&gt;&gt;&gt;&gt;&gt;&gt;&gt;&gt;&gt;&gt;&gt;&gt;&gt;&gt;&gt;&gt;&gt;&gt;&gt;&gt;&gt;&gt;&gt;&gt;&gt;&gt;&gt;&gt;&gt;&gt;&gt;&gt;&gt;&gt;&gt;&gt;&gt;&gt;&gt;&gt;&gt;&gt;&gt;&gt;&gt;&gt;</v>
      </c>
    </row>
    <row r="1365" spans="1:3" ht="48.75" customHeight="1">
      <c r="C1365" s="294"/>
    </row>
    <row r="1366" spans="1:3" ht="48.75" customHeight="1">
      <c r="A1366" s="264">
        <f>A1351+1</f>
        <v>93</v>
      </c>
      <c r="B1366" s="81"/>
      <c r="C1366" s="294"/>
    </row>
    <row r="1367" spans="1:3" ht="48.75" customHeight="1">
      <c r="A1367" s="81" t="str">
        <f>VLOOKUP(Ledgergraph!A1366,Master!$C$1:$U$101,3,FALSE)</f>
        <v>Investment in Reliance</v>
      </c>
      <c r="B1367" s="81"/>
      <c r="C1367" s="294"/>
    </row>
    <row r="1368" spans="1:3" ht="48.75" customHeight="1">
      <c r="A1368" s="267">
        <f ca="1">A1353</f>
        <v>41000</v>
      </c>
      <c r="B1368" s="288">
        <f ca="1">VLOOKUP(Ledgergraph!A1366,Master!$C$1:$U$101,MATCH(A1368,Master!$C$1:$U$1,0),FALSE)</f>
        <v>0</v>
      </c>
      <c r="C1368" s="295" t="str">
        <f ca="1">IFERROR(IF(ROUND(B1368/MAX(MAX(B1368:B1379),ABS(MIN(B1368:B1379)))*50,0)&gt;0,REPT("&gt;",ROUND(B1368/MAX(MAX(B1368:B1379),ABS(MIN(B1368:B1379)))*50,0)),REPT("&lt;",ABS(ROUND(B1368/MAX(MAX(B1368:B1379),ABS(MIN(B1368:B1379)))*50,0)))),"")</f>
        <v/>
      </c>
    </row>
    <row r="1369" spans="1:3" ht="48.75" customHeight="1">
      <c r="A1369" s="267">
        <f t="shared" ref="A1369:A1379" ca="1" si="66">A1354</f>
        <v>41030</v>
      </c>
      <c r="B1369" s="288">
        <f ca="1">VLOOKUP(Ledgergraph!A1366,Master!$C$1:$U$101,MATCH(A1369,Master!$C$1:$U$1,0),FALSE)</f>
        <v>0</v>
      </c>
      <c r="C1369" s="295" t="str">
        <f ca="1">IFERROR(IF(ROUND(B1369/MAX(MAX(B1368:B1379),ABS(MIN(B1368:B1379)))*50,0)&gt;0,REPT("&gt;",ROUND(B1369/MAX(MAX(B1368:B1379),ABS(MIN(B1368:B1379)))*50,0)),REPT("&lt;",ABS(ROUND(B1369/MAX(MAX(B1368:B1379),ABS(MIN(B1368:B1379)))*50,0)))),"")</f>
        <v/>
      </c>
    </row>
    <row r="1370" spans="1:3" ht="48.75" customHeight="1">
      <c r="A1370" s="267">
        <f t="shared" ca="1" si="66"/>
        <v>41061</v>
      </c>
      <c r="B1370" s="288">
        <f ca="1">VLOOKUP(Ledgergraph!A1366,Master!$C$1:$U$101,MATCH(A1370,Master!$C$1:$U$1,0),FALSE)</f>
        <v>0</v>
      </c>
      <c r="C1370" s="295" t="str">
        <f ca="1">IFERROR(IF(ROUND(B1370/MAX(MAX(B1368:B1379),ABS(MIN(B1368:B1379)))*50,0)&gt;0,REPT("&gt;",ROUND(B1370/MAX(MAX(B1368:B1379),ABS(MIN(B1368:B1379)))*50,0)),REPT("&lt;",ABS(ROUND(B1370/MAX(MAX(B1368:B1379),ABS(MIN(B1368:B1379)))*50,0)))),"")</f>
        <v/>
      </c>
    </row>
    <row r="1371" spans="1:3" ht="48.75" customHeight="1">
      <c r="A1371" s="267">
        <f t="shared" ca="1" si="66"/>
        <v>41091</v>
      </c>
      <c r="B1371" s="288">
        <f ca="1">VLOOKUP(Ledgergraph!A1366,Master!$C$1:$U$101,MATCH(A1371,Master!$C$1:$U$1,0),FALSE)</f>
        <v>500</v>
      </c>
      <c r="C1371" s="295" t="str">
        <f ca="1">IFERROR(IF(ROUND(B1371/MAX(MAX(B1368:B1379),ABS(MIN(B1368:B1379)))*50,0)&gt;0,REPT("&gt;",ROUND(B1371/MAX(MAX(B1368:B1379),ABS(MIN(B1368:B1379)))*50,0)),REPT("&lt;",ABS(ROUND(B1371/MAX(MAX(B1368:B1379),ABS(MIN(B1368:B1379)))*50,0)))),"")</f>
        <v>&gt;&gt;&gt;&gt;&gt;&gt;&gt;&gt;&gt;&gt;&gt;&gt;&gt;&gt;&gt;&gt;&gt;&gt;&gt;&gt;&gt;&gt;&gt;&gt;&gt;&gt;&gt;&gt;&gt;&gt;&gt;&gt;&gt;&gt;&gt;&gt;&gt;&gt;&gt;&gt;&gt;&gt;&gt;&gt;&gt;&gt;&gt;&gt;&gt;&gt;</v>
      </c>
    </row>
    <row r="1372" spans="1:3" ht="48.75" customHeight="1">
      <c r="A1372" s="267">
        <f t="shared" ca="1" si="66"/>
        <v>41122</v>
      </c>
      <c r="B1372" s="288">
        <f ca="1">VLOOKUP(Ledgergraph!A1366,Master!$C$1:$U$101,MATCH(A1372,Master!$C$1:$U$1,0),FALSE)</f>
        <v>500</v>
      </c>
      <c r="C1372" s="295" t="str">
        <f ca="1">IFERROR(IF(ROUND(B1372/MAX(MAX(B1368:B1379),ABS(MIN(B1368:B1379)))*50,0)&gt;0,REPT("&gt;",ROUND(B1372/MAX(MAX(B1368:B1379),ABS(MIN(B1368:B1379)))*50,0)),REPT("&lt;",ABS(ROUND(B1372/MAX(MAX(B1368:B1379),ABS(MIN(B1368:B1379)))*50,0)))),"")</f>
        <v>&gt;&gt;&gt;&gt;&gt;&gt;&gt;&gt;&gt;&gt;&gt;&gt;&gt;&gt;&gt;&gt;&gt;&gt;&gt;&gt;&gt;&gt;&gt;&gt;&gt;&gt;&gt;&gt;&gt;&gt;&gt;&gt;&gt;&gt;&gt;&gt;&gt;&gt;&gt;&gt;&gt;&gt;&gt;&gt;&gt;&gt;&gt;&gt;&gt;&gt;</v>
      </c>
    </row>
    <row r="1373" spans="1:3" ht="48.75" customHeight="1">
      <c r="A1373" s="267">
        <f t="shared" ca="1" si="66"/>
        <v>41153</v>
      </c>
      <c r="B1373" s="288">
        <f ca="1">VLOOKUP(Ledgergraph!A1366,Master!$C$1:$U$101,MATCH(A1373,Master!$C$1:$U$1,0),FALSE)</f>
        <v>500</v>
      </c>
      <c r="C1373" s="295" t="str">
        <f ca="1">IFERROR(IF(ROUND(B1373/MAX(MAX(B1368:B1379),ABS(MIN(B1368:B1379)))*50,0)&gt;0,REPT("&gt;",ROUND(B1373/MAX(MAX(B1368:B1379),ABS(MIN(B1368:B1379)))*50,0)),REPT("&lt;",ABS(ROUND(B1373/MAX(MAX(B1368:B1379),ABS(MIN(B1368:B1379)))*50,0)))),"")</f>
        <v>&gt;&gt;&gt;&gt;&gt;&gt;&gt;&gt;&gt;&gt;&gt;&gt;&gt;&gt;&gt;&gt;&gt;&gt;&gt;&gt;&gt;&gt;&gt;&gt;&gt;&gt;&gt;&gt;&gt;&gt;&gt;&gt;&gt;&gt;&gt;&gt;&gt;&gt;&gt;&gt;&gt;&gt;&gt;&gt;&gt;&gt;&gt;&gt;&gt;&gt;</v>
      </c>
    </row>
    <row r="1374" spans="1:3" ht="48.75" customHeight="1">
      <c r="A1374" s="267">
        <f t="shared" ca="1" si="66"/>
        <v>41183</v>
      </c>
      <c r="B1374" s="288">
        <f ca="1">VLOOKUP(Ledgergraph!A1366,Master!$C$1:$U$101,MATCH(A1374,Master!$C$1:$U$1,0),FALSE)</f>
        <v>500</v>
      </c>
      <c r="C1374" s="295" t="str">
        <f ca="1">IFERROR(IF(ROUND(B1374/MAX(MAX(B1368:B1379),ABS(MIN(B1368:B1379)))*50,0)&gt;0,REPT("&gt;",ROUND(B1374/MAX(MAX(B1368:B1379),ABS(MIN(B1368:B1379)))*50,0)),REPT("&lt;",ABS(ROUND(B1374/MAX(MAX(B1368:B1379),ABS(MIN(B1368:B1379)))*50,0)))),"")</f>
        <v>&gt;&gt;&gt;&gt;&gt;&gt;&gt;&gt;&gt;&gt;&gt;&gt;&gt;&gt;&gt;&gt;&gt;&gt;&gt;&gt;&gt;&gt;&gt;&gt;&gt;&gt;&gt;&gt;&gt;&gt;&gt;&gt;&gt;&gt;&gt;&gt;&gt;&gt;&gt;&gt;&gt;&gt;&gt;&gt;&gt;&gt;&gt;&gt;&gt;&gt;</v>
      </c>
    </row>
    <row r="1375" spans="1:3" ht="48.75" customHeight="1">
      <c r="A1375" s="267">
        <f t="shared" ca="1" si="66"/>
        <v>41214</v>
      </c>
      <c r="B1375" s="288">
        <f ca="1">VLOOKUP(Ledgergraph!A1366,Master!$C$1:$U$101,MATCH(A1375,Master!$C$1:$U$1,0),FALSE)</f>
        <v>500</v>
      </c>
      <c r="C1375" s="295" t="str">
        <f ca="1">IFERROR(IF(ROUND(B1375/MAX(MAX(B1368:B1379),ABS(MIN(B1368:B1379)))*50,0)&gt;0,REPT("&gt;",ROUND(B1375/MAX(MAX(B1368:B1379),ABS(MIN(B1368:B1379)))*50,0)),REPT("&lt;",ABS(ROUND(B1375/MAX(MAX(B1368:B1379),ABS(MIN(B1368:B1379)))*50,0)))),"")</f>
        <v>&gt;&gt;&gt;&gt;&gt;&gt;&gt;&gt;&gt;&gt;&gt;&gt;&gt;&gt;&gt;&gt;&gt;&gt;&gt;&gt;&gt;&gt;&gt;&gt;&gt;&gt;&gt;&gt;&gt;&gt;&gt;&gt;&gt;&gt;&gt;&gt;&gt;&gt;&gt;&gt;&gt;&gt;&gt;&gt;&gt;&gt;&gt;&gt;&gt;&gt;</v>
      </c>
    </row>
    <row r="1376" spans="1:3" ht="48.75" customHeight="1">
      <c r="A1376" s="267">
        <f t="shared" ca="1" si="66"/>
        <v>41244</v>
      </c>
      <c r="B1376" s="288">
        <f ca="1">VLOOKUP(Ledgergraph!A1366,Master!$C$1:$U$101,MATCH(A1376,Master!$C$1:$U$1,0),FALSE)</f>
        <v>500</v>
      </c>
      <c r="C1376" s="295" t="str">
        <f ca="1">IFERROR(IF(ROUND(B1376/MAX(MAX(B1368:B1379),ABS(MIN(B1368:B1379)))*50,0)&gt;0,REPT("&gt;",ROUND(B1376/MAX(MAX(B1368:B1379),ABS(MIN(B1368:B1379)))*50,0)),REPT("&lt;",ABS(ROUND(B1376/MAX(MAX(B1368:B1379),ABS(MIN(B1368:B1379)))*50,0)))),"")</f>
        <v>&gt;&gt;&gt;&gt;&gt;&gt;&gt;&gt;&gt;&gt;&gt;&gt;&gt;&gt;&gt;&gt;&gt;&gt;&gt;&gt;&gt;&gt;&gt;&gt;&gt;&gt;&gt;&gt;&gt;&gt;&gt;&gt;&gt;&gt;&gt;&gt;&gt;&gt;&gt;&gt;&gt;&gt;&gt;&gt;&gt;&gt;&gt;&gt;&gt;&gt;</v>
      </c>
    </row>
    <row r="1377" spans="1:3" ht="48.75" customHeight="1">
      <c r="A1377" s="267">
        <f t="shared" ca="1" si="66"/>
        <v>41275</v>
      </c>
      <c r="B1377" s="288">
        <f ca="1">VLOOKUP(Ledgergraph!A1366,Master!$C$1:$U$101,MATCH(A1377,Master!$C$1:$U$1,0),FALSE)</f>
        <v>500</v>
      </c>
      <c r="C1377" s="295" t="str">
        <f ca="1">IFERROR(IF(ROUND(B1377/MAX(MAX(B1368:B1379),ABS(MIN(B1368:B1379)))*50,0)&gt;0,REPT("&gt;",ROUND(B1377/MAX(MAX(B1368:B1379),ABS(MIN(B1368:B1379)))*50,0)),REPT("&lt;",ABS(ROUND(B1377/MAX(MAX(B1368:B1379),ABS(MIN(B1368:B1379)))*50,0)))),"")</f>
        <v>&gt;&gt;&gt;&gt;&gt;&gt;&gt;&gt;&gt;&gt;&gt;&gt;&gt;&gt;&gt;&gt;&gt;&gt;&gt;&gt;&gt;&gt;&gt;&gt;&gt;&gt;&gt;&gt;&gt;&gt;&gt;&gt;&gt;&gt;&gt;&gt;&gt;&gt;&gt;&gt;&gt;&gt;&gt;&gt;&gt;&gt;&gt;&gt;&gt;&gt;</v>
      </c>
    </row>
    <row r="1378" spans="1:3" ht="48.75" customHeight="1">
      <c r="A1378" s="267">
        <f t="shared" ca="1" si="66"/>
        <v>41306</v>
      </c>
      <c r="B1378" s="288">
        <f ca="1">VLOOKUP(Ledgergraph!A1366,Master!$C$1:$U$101,MATCH(A1378,Master!$C$1:$U$1,0),FALSE)</f>
        <v>500</v>
      </c>
      <c r="C1378" s="295" t="str">
        <f ca="1">IFERROR(IF(ROUND(B1378/MAX(MAX(B1368:B1379),ABS(MIN(B1368:B1379)))*50,0)&gt;0,REPT("&gt;",ROUND(B1378/MAX(MAX(B1368:B1379),ABS(MIN(B1368:B1379)))*50,0)),REPT("&lt;",ABS(ROUND(B1378/MAX(MAX(B1368:B1379),ABS(MIN(B1368:B1379)))*50,0)))),"")</f>
        <v>&gt;&gt;&gt;&gt;&gt;&gt;&gt;&gt;&gt;&gt;&gt;&gt;&gt;&gt;&gt;&gt;&gt;&gt;&gt;&gt;&gt;&gt;&gt;&gt;&gt;&gt;&gt;&gt;&gt;&gt;&gt;&gt;&gt;&gt;&gt;&gt;&gt;&gt;&gt;&gt;&gt;&gt;&gt;&gt;&gt;&gt;&gt;&gt;&gt;&gt;</v>
      </c>
    </row>
    <row r="1379" spans="1:3" ht="48.75" customHeight="1">
      <c r="A1379" s="267">
        <f t="shared" ca="1" si="66"/>
        <v>41334</v>
      </c>
      <c r="B1379" s="288">
        <f ca="1">VLOOKUP(Ledgergraph!A1366,Master!$C$1:$U$101,MATCH(A1379,Master!$C$1:$U$1,0),FALSE)</f>
        <v>500</v>
      </c>
      <c r="C1379" s="295" t="str">
        <f ca="1">IFERROR(IF(ROUND(B1379/MAX(MAX(B1368:B1379),ABS(MIN(B1368:B1379)))*50,0)&gt;0,REPT("&gt;",ROUND(B1379/MAX(MAX(B1368:B1379),ABS(MIN(B1368:B1379)))*50,0)),REPT("&lt;",ABS(ROUND(B1379/MAX(MAX(B1368:B1379),ABS(MIN(B1368:B1379)))*50,0)))),"")</f>
        <v>&gt;&gt;&gt;&gt;&gt;&gt;&gt;&gt;&gt;&gt;&gt;&gt;&gt;&gt;&gt;&gt;&gt;&gt;&gt;&gt;&gt;&gt;&gt;&gt;&gt;&gt;&gt;&gt;&gt;&gt;&gt;&gt;&gt;&gt;&gt;&gt;&gt;&gt;&gt;&gt;&gt;&gt;&gt;&gt;&gt;&gt;&gt;&gt;&gt;&gt;</v>
      </c>
    </row>
    <row r="1380" spans="1:3" ht="48.75" customHeight="1">
      <c r="A1380" s="81"/>
      <c r="B1380" s="81"/>
      <c r="C1380" s="294"/>
    </row>
    <row r="1381" spans="1:3" ht="48.75" customHeight="1">
      <c r="A1381" s="264">
        <f>A1366+1</f>
        <v>94</v>
      </c>
      <c r="B1381" s="81"/>
      <c r="C1381" s="294"/>
    </row>
    <row r="1382" spans="1:3" ht="48.75" customHeight="1">
      <c r="A1382" s="81" t="str">
        <f>VLOOKUP(Ledgergraph!A1381,Master!$C$1:$U$101,3,FALSE)</f>
        <v>Provision for Gratuity</v>
      </c>
      <c r="B1382" s="81"/>
      <c r="C1382" s="294"/>
    </row>
    <row r="1383" spans="1:3" ht="48.75" customHeight="1">
      <c r="A1383" s="267">
        <f ca="1">A1368</f>
        <v>41000</v>
      </c>
      <c r="B1383" s="288">
        <f ca="1">VLOOKUP(Ledgergraph!A1381,Master!$C$1:$U$101,MATCH(A1383,Master!$C$1:$U$1,0),FALSE)</f>
        <v>0</v>
      </c>
      <c r="C1383" s="295" t="str">
        <f ca="1">IFERROR(IF(ROUND(B1383/MAX(MAX(B1383:B1394),ABS(MIN(B1383:B1394)))*50,0)&gt;0,REPT("&gt;",ROUND(B1383/MAX(MAX(B1383:B1394),ABS(MIN(B1383:B1394)))*50,0)),REPT("&lt;",ABS(ROUND(B1383/MAX(MAX(B1383:B1394),ABS(MIN(B1383:B1394)))*50,0)))),"")</f>
        <v/>
      </c>
    </row>
    <row r="1384" spans="1:3" ht="48.75" customHeight="1">
      <c r="A1384" s="267">
        <f t="shared" ref="A1384:A1394" ca="1" si="67">A1369</f>
        <v>41030</v>
      </c>
      <c r="B1384" s="288">
        <f ca="1">VLOOKUP(Ledgergraph!A1381,Master!$C$1:$U$101,MATCH(A1384,Master!$C$1:$U$1,0),FALSE)</f>
        <v>0</v>
      </c>
      <c r="C1384" s="295" t="str">
        <f ca="1">IFERROR(IF(ROUND(B1384/MAX(MAX(B1383:B1394),ABS(MIN(B1383:B1394)))*50,0)&gt;0,REPT("&gt;",ROUND(B1384/MAX(MAX(B1383:B1394),ABS(MIN(B1383:B1394)))*50,0)),REPT("&lt;",ABS(ROUND(B1384/MAX(MAX(B1383:B1394),ABS(MIN(B1383:B1394)))*50,0)))),"")</f>
        <v/>
      </c>
    </row>
    <row r="1385" spans="1:3" ht="48.75" customHeight="1">
      <c r="A1385" s="267">
        <f t="shared" ca="1" si="67"/>
        <v>41061</v>
      </c>
      <c r="B1385" s="288">
        <f ca="1">VLOOKUP(Ledgergraph!A1381,Master!$C$1:$U$101,MATCH(A1385,Master!$C$1:$U$1,0),FALSE)</f>
        <v>0</v>
      </c>
      <c r="C1385" s="295" t="str">
        <f ca="1">IFERROR(IF(ROUND(B1385/MAX(MAX(B1383:B1394),ABS(MIN(B1383:B1394)))*50,0)&gt;0,REPT("&gt;",ROUND(B1385/MAX(MAX(B1383:B1394),ABS(MIN(B1383:B1394)))*50,0)),REPT("&lt;",ABS(ROUND(B1385/MAX(MAX(B1383:B1394),ABS(MIN(B1383:B1394)))*50,0)))),"")</f>
        <v/>
      </c>
    </row>
    <row r="1386" spans="1:3" ht="48.75" customHeight="1">
      <c r="A1386" s="267">
        <f t="shared" ca="1" si="67"/>
        <v>41091</v>
      </c>
      <c r="B1386" s="288">
        <f ca="1">VLOOKUP(Ledgergraph!A1381,Master!$C$1:$U$101,MATCH(A1386,Master!$C$1:$U$1,0),FALSE)</f>
        <v>0</v>
      </c>
      <c r="C1386" s="295" t="str">
        <f ca="1">IFERROR(IF(ROUND(B1386/MAX(MAX(B1383:B1394),ABS(MIN(B1383:B1394)))*50,0)&gt;0,REPT("&gt;",ROUND(B1386/MAX(MAX(B1383:B1394),ABS(MIN(B1383:B1394)))*50,0)),REPT("&lt;",ABS(ROUND(B1386/MAX(MAX(B1383:B1394),ABS(MIN(B1383:B1394)))*50,0)))),"")</f>
        <v/>
      </c>
    </row>
    <row r="1387" spans="1:3" ht="48.75" customHeight="1">
      <c r="A1387" s="267">
        <f t="shared" ca="1" si="67"/>
        <v>41122</v>
      </c>
      <c r="B1387" s="288">
        <f ca="1">VLOOKUP(Ledgergraph!A1381,Master!$C$1:$U$101,MATCH(A1387,Master!$C$1:$U$1,0),FALSE)</f>
        <v>0</v>
      </c>
      <c r="C1387" s="295" t="str">
        <f ca="1">IFERROR(IF(ROUND(B1387/MAX(MAX(B1383:B1394),ABS(MIN(B1383:B1394)))*50,0)&gt;0,REPT("&gt;",ROUND(B1387/MAX(MAX(B1383:B1394),ABS(MIN(B1383:B1394)))*50,0)),REPT("&lt;",ABS(ROUND(B1387/MAX(MAX(B1383:B1394),ABS(MIN(B1383:B1394)))*50,0)))),"")</f>
        <v/>
      </c>
    </row>
    <row r="1388" spans="1:3" ht="48.75" customHeight="1">
      <c r="A1388" s="267">
        <f t="shared" ca="1" si="67"/>
        <v>41153</v>
      </c>
      <c r="B1388" s="288">
        <f ca="1">VLOOKUP(Ledgergraph!A1381,Master!$C$1:$U$101,MATCH(A1388,Master!$C$1:$U$1,0),FALSE)</f>
        <v>0</v>
      </c>
      <c r="C1388" s="295" t="str">
        <f ca="1">IFERROR(IF(ROUND(B1388/MAX(MAX(B1383:B1394),ABS(MIN(B1383:B1394)))*50,0)&gt;0,REPT("&gt;",ROUND(B1388/MAX(MAX(B1383:B1394),ABS(MIN(B1383:B1394)))*50,0)),REPT("&lt;",ABS(ROUND(B1388/MAX(MAX(B1383:B1394),ABS(MIN(B1383:B1394)))*50,0)))),"")</f>
        <v/>
      </c>
    </row>
    <row r="1389" spans="1:3" ht="48.75" customHeight="1">
      <c r="A1389" s="267">
        <f t="shared" ca="1" si="67"/>
        <v>41183</v>
      </c>
      <c r="B1389" s="288">
        <f ca="1">VLOOKUP(Ledgergraph!A1381,Master!$C$1:$U$101,MATCH(A1389,Master!$C$1:$U$1,0),FALSE)</f>
        <v>0</v>
      </c>
      <c r="C1389" s="295" t="str">
        <f ca="1">IFERROR(IF(ROUND(B1389/MAX(MAX(B1383:B1394),ABS(MIN(B1383:B1394)))*50,0)&gt;0,REPT("&gt;",ROUND(B1389/MAX(MAX(B1383:B1394),ABS(MIN(B1383:B1394)))*50,0)),REPT("&lt;",ABS(ROUND(B1389/MAX(MAX(B1383:B1394),ABS(MIN(B1383:B1394)))*50,0)))),"")</f>
        <v/>
      </c>
    </row>
    <row r="1390" spans="1:3" ht="48.75" customHeight="1">
      <c r="A1390" s="267">
        <f t="shared" ca="1" si="67"/>
        <v>41214</v>
      </c>
      <c r="B1390" s="288">
        <f ca="1">VLOOKUP(Ledgergraph!A1381,Master!$C$1:$U$101,MATCH(A1390,Master!$C$1:$U$1,0),FALSE)</f>
        <v>0</v>
      </c>
      <c r="C1390" s="295" t="str">
        <f ca="1">IFERROR(IF(ROUND(B1390/MAX(MAX(B1383:B1394),ABS(MIN(B1383:B1394)))*50,0)&gt;0,REPT("&gt;",ROUND(B1390/MAX(MAX(B1383:B1394),ABS(MIN(B1383:B1394)))*50,0)),REPT("&lt;",ABS(ROUND(B1390/MAX(MAX(B1383:B1394),ABS(MIN(B1383:B1394)))*50,0)))),"")</f>
        <v/>
      </c>
    </row>
    <row r="1391" spans="1:3" ht="48.75" customHeight="1">
      <c r="A1391" s="267">
        <f t="shared" ca="1" si="67"/>
        <v>41244</v>
      </c>
      <c r="B1391" s="288">
        <f ca="1">VLOOKUP(Ledgergraph!A1381,Master!$C$1:$U$101,MATCH(A1391,Master!$C$1:$U$1,0),FALSE)</f>
        <v>-500</v>
      </c>
      <c r="C1391" s="295" t="str">
        <f ca="1">IFERROR(IF(ROUND(B1391/MAX(MAX(B1383:B1394),ABS(MIN(B1383:B1394)))*50,0)&gt;0,REPT("&gt;",ROUND(B1391/MAX(MAX(B1383:B1394),ABS(MIN(B1383:B1394)))*50,0)),REPT("&lt;",ABS(ROUND(B1391/MAX(MAX(B1383:B1394),ABS(MIN(B1383:B1394)))*50,0)))),"")</f>
        <v>&lt;&lt;&lt;&lt;&lt;&lt;&lt;&lt;&lt;&lt;&lt;&lt;&lt;&lt;&lt;&lt;&lt;&lt;&lt;&lt;&lt;&lt;&lt;&lt;&lt;&lt;&lt;&lt;&lt;&lt;&lt;&lt;&lt;&lt;&lt;&lt;&lt;&lt;&lt;&lt;&lt;&lt;&lt;&lt;&lt;&lt;&lt;&lt;&lt;&lt;</v>
      </c>
    </row>
    <row r="1392" spans="1:3" ht="48.75" customHeight="1">
      <c r="A1392" s="267">
        <f t="shared" ca="1" si="67"/>
        <v>41275</v>
      </c>
      <c r="B1392" s="288">
        <f ca="1">VLOOKUP(Ledgergraph!A1381,Master!$C$1:$U$101,MATCH(A1392,Master!$C$1:$U$1,0),FALSE)</f>
        <v>-500</v>
      </c>
      <c r="C1392" s="295" t="str">
        <f ca="1">IFERROR(IF(ROUND(B1392/MAX(MAX(B1383:B1394),ABS(MIN(B1383:B1394)))*50,0)&gt;0,REPT("&gt;",ROUND(B1392/MAX(MAX(B1383:B1394),ABS(MIN(B1383:B1394)))*50,0)),REPT("&lt;",ABS(ROUND(B1392/MAX(MAX(B1383:B1394),ABS(MIN(B1383:B1394)))*50,0)))),"")</f>
        <v>&lt;&lt;&lt;&lt;&lt;&lt;&lt;&lt;&lt;&lt;&lt;&lt;&lt;&lt;&lt;&lt;&lt;&lt;&lt;&lt;&lt;&lt;&lt;&lt;&lt;&lt;&lt;&lt;&lt;&lt;&lt;&lt;&lt;&lt;&lt;&lt;&lt;&lt;&lt;&lt;&lt;&lt;&lt;&lt;&lt;&lt;&lt;&lt;&lt;&lt;</v>
      </c>
    </row>
    <row r="1393" spans="1:3" ht="48.75" customHeight="1">
      <c r="A1393" s="267">
        <f t="shared" ca="1" si="67"/>
        <v>41306</v>
      </c>
      <c r="B1393" s="288">
        <f ca="1">VLOOKUP(Ledgergraph!A1381,Master!$C$1:$U$101,MATCH(A1393,Master!$C$1:$U$1,0),FALSE)</f>
        <v>-500</v>
      </c>
      <c r="C1393" s="295" t="str">
        <f ca="1">IFERROR(IF(ROUND(B1393/MAX(MAX(B1383:B1394),ABS(MIN(B1383:B1394)))*50,0)&gt;0,REPT("&gt;",ROUND(B1393/MAX(MAX(B1383:B1394),ABS(MIN(B1383:B1394)))*50,0)),REPT("&lt;",ABS(ROUND(B1393/MAX(MAX(B1383:B1394),ABS(MIN(B1383:B1394)))*50,0)))),"")</f>
        <v>&lt;&lt;&lt;&lt;&lt;&lt;&lt;&lt;&lt;&lt;&lt;&lt;&lt;&lt;&lt;&lt;&lt;&lt;&lt;&lt;&lt;&lt;&lt;&lt;&lt;&lt;&lt;&lt;&lt;&lt;&lt;&lt;&lt;&lt;&lt;&lt;&lt;&lt;&lt;&lt;&lt;&lt;&lt;&lt;&lt;&lt;&lt;&lt;&lt;&lt;</v>
      </c>
    </row>
    <row r="1394" spans="1:3" ht="48.75" customHeight="1">
      <c r="A1394" s="267">
        <f t="shared" ca="1" si="67"/>
        <v>41334</v>
      </c>
      <c r="B1394" s="288">
        <f ca="1">VLOOKUP(Ledgergraph!A1381,Master!$C$1:$U$101,MATCH(A1394,Master!$C$1:$U$1,0),FALSE)</f>
        <v>-500</v>
      </c>
      <c r="C1394" s="295" t="str">
        <f ca="1">IFERROR(IF(ROUND(B1394/MAX(MAX(B1383:B1394),ABS(MIN(B1383:B1394)))*50,0)&gt;0,REPT("&gt;",ROUND(B1394/MAX(MAX(B1383:B1394),ABS(MIN(B1383:B1394)))*50,0)),REPT("&lt;",ABS(ROUND(B1394/MAX(MAX(B1383:B1394),ABS(MIN(B1383:B1394)))*50,0)))),"")</f>
        <v>&lt;&lt;&lt;&lt;&lt;&lt;&lt;&lt;&lt;&lt;&lt;&lt;&lt;&lt;&lt;&lt;&lt;&lt;&lt;&lt;&lt;&lt;&lt;&lt;&lt;&lt;&lt;&lt;&lt;&lt;&lt;&lt;&lt;&lt;&lt;&lt;&lt;&lt;&lt;&lt;&lt;&lt;&lt;&lt;&lt;&lt;&lt;&lt;&lt;&lt;</v>
      </c>
    </row>
    <row r="1395" spans="1:3" ht="48.75" customHeight="1">
      <c r="A1395" s="81"/>
      <c r="B1395" s="81"/>
      <c r="C1395" s="294"/>
    </row>
    <row r="1396" spans="1:3" ht="48.75" customHeight="1">
      <c r="A1396" s="264">
        <f>A1381+1</f>
        <v>95</v>
      </c>
      <c r="B1396" s="81"/>
      <c r="C1396" s="294"/>
    </row>
    <row r="1397" spans="1:3" ht="48.75" customHeight="1">
      <c r="A1397" s="81" t="str">
        <f>VLOOKUP(Ledgergraph!A1396,Master!$C$1:$U$101,3,FALSE)</f>
        <v>Provision for Salary</v>
      </c>
      <c r="B1397" s="81"/>
      <c r="C1397" s="294"/>
    </row>
    <row r="1398" spans="1:3" ht="48.75" customHeight="1">
      <c r="A1398" s="267">
        <f ca="1">A1383</f>
        <v>41000</v>
      </c>
      <c r="B1398" s="288">
        <f ca="1">VLOOKUP(Ledgergraph!A1396,Master!$C$1:$U$101,MATCH(A1398,Master!$C$1:$U$1,0),FALSE)</f>
        <v>0</v>
      </c>
      <c r="C1398" s="295" t="str">
        <f ca="1">IFERROR(IF(ROUND(B1398/MAX(MAX(B1398:B1409),ABS(MIN(B1398:B1409)))*50,0)&gt;0,REPT("&gt;",ROUND(B1398/MAX(MAX(B1398:B1409),ABS(MIN(B1398:B1409)))*50,0)),REPT("&lt;",ABS(ROUND(B1398/MAX(MAX(B1398:B1409),ABS(MIN(B1398:B1409)))*50,0)))),"")</f>
        <v/>
      </c>
    </row>
    <row r="1399" spans="1:3" ht="48.75" customHeight="1">
      <c r="A1399" s="267">
        <f t="shared" ref="A1399:A1424" ca="1" si="68">A1384</f>
        <v>41030</v>
      </c>
      <c r="B1399" s="288">
        <f ca="1">VLOOKUP(Ledgergraph!A1396,Master!$C$1:$U$101,MATCH(A1399,Master!$C$1:$U$1,0),FALSE)</f>
        <v>0</v>
      </c>
      <c r="C1399" s="295" t="str">
        <f ca="1">IFERROR(IF(ROUND(B1399/MAX(MAX(B1398:B1409),ABS(MIN(B1398:B1409)))*50,0)&gt;0,REPT("&gt;",ROUND(B1399/MAX(MAX(B1398:B1409),ABS(MIN(B1398:B1409)))*50,0)),REPT("&lt;",ABS(ROUND(B1399/MAX(MAX(B1398:B1409),ABS(MIN(B1398:B1409)))*50,0)))),"")</f>
        <v/>
      </c>
    </row>
    <row r="1400" spans="1:3" ht="48.75" customHeight="1">
      <c r="A1400" s="267">
        <f t="shared" ca="1" si="68"/>
        <v>41061</v>
      </c>
      <c r="B1400" s="288">
        <f ca="1">VLOOKUP(Ledgergraph!A1396,Master!$C$1:$U$101,MATCH(A1400,Master!$C$1:$U$1,0),FALSE)</f>
        <v>0</v>
      </c>
      <c r="C1400" s="295" t="str">
        <f ca="1">IFERROR(IF(ROUND(B1400/MAX(MAX(B1398:B1409),ABS(MIN(B1398:B1409)))*50,0)&gt;0,REPT("&gt;",ROUND(B1400/MAX(MAX(B1398:B1409),ABS(MIN(B1398:B1409)))*50,0)),REPT("&lt;",ABS(ROUND(B1400/MAX(MAX(B1398:B1409),ABS(MIN(B1398:B1409)))*50,0)))),"")</f>
        <v/>
      </c>
    </row>
    <row r="1401" spans="1:3" ht="48.75" customHeight="1">
      <c r="A1401" s="267">
        <f t="shared" ca="1" si="68"/>
        <v>41091</v>
      </c>
      <c r="B1401" s="288">
        <f ca="1">VLOOKUP(Ledgergraph!A1396,Master!$C$1:$U$101,MATCH(A1401,Master!$C$1:$U$1,0),FALSE)</f>
        <v>0</v>
      </c>
      <c r="C1401" s="295" t="str">
        <f ca="1">IFERROR(IF(ROUND(B1401/MAX(MAX(B1398:B1409),ABS(MIN(B1398:B1409)))*50,0)&gt;0,REPT("&gt;",ROUND(B1401/MAX(MAX(B1398:B1409),ABS(MIN(B1398:B1409)))*50,0)),REPT("&lt;",ABS(ROUND(B1401/MAX(MAX(B1398:B1409),ABS(MIN(B1398:B1409)))*50,0)))),"")</f>
        <v/>
      </c>
    </row>
    <row r="1402" spans="1:3" ht="48.75" customHeight="1">
      <c r="A1402" s="267">
        <f t="shared" ca="1" si="68"/>
        <v>41122</v>
      </c>
      <c r="B1402" s="288">
        <f ca="1">VLOOKUP(Ledgergraph!A1396,Master!$C$1:$U$101,MATCH(A1402,Master!$C$1:$U$1,0),FALSE)</f>
        <v>0</v>
      </c>
      <c r="C1402" s="295" t="str">
        <f ca="1">IFERROR(IF(ROUND(B1402/MAX(MAX(B1398:B1409),ABS(MIN(B1398:B1409)))*50,0)&gt;0,REPT("&gt;",ROUND(B1402/MAX(MAX(B1398:B1409),ABS(MIN(B1398:B1409)))*50,0)),REPT("&lt;",ABS(ROUND(B1402/MAX(MAX(B1398:B1409),ABS(MIN(B1398:B1409)))*50,0)))),"")</f>
        <v/>
      </c>
    </row>
    <row r="1403" spans="1:3" ht="48.75" customHeight="1">
      <c r="A1403" s="267">
        <f t="shared" ca="1" si="68"/>
        <v>41153</v>
      </c>
      <c r="B1403" s="288">
        <f ca="1">VLOOKUP(Ledgergraph!A1396,Master!$C$1:$U$101,MATCH(A1403,Master!$C$1:$U$1,0),FALSE)</f>
        <v>0</v>
      </c>
      <c r="C1403" s="295" t="str">
        <f ca="1">IFERROR(IF(ROUND(B1403/MAX(MAX(B1398:B1409),ABS(MIN(B1398:B1409)))*50,0)&gt;0,REPT("&gt;",ROUND(B1403/MAX(MAX(B1398:B1409),ABS(MIN(B1398:B1409)))*50,0)),REPT("&lt;",ABS(ROUND(B1403/MAX(MAX(B1398:B1409),ABS(MIN(B1398:B1409)))*50,0)))),"")</f>
        <v/>
      </c>
    </row>
    <row r="1404" spans="1:3" ht="48.75" customHeight="1">
      <c r="A1404" s="267">
        <f t="shared" ca="1" si="68"/>
        <v>41183</v>
      </c>
      <c r="B1404" s="288">
        <f ca="1">VLOOKUP(Ledgergraph!A1396,Master!$C$1:$U$101,MATCH(A1404,Master!$C$1:$U$1,0),FALSE)</f>
        <v>0</v>
      </c>
      <c r="C1404" s="295" t="str">
        <f ca="1">IFERROR(IF(ROUND(B1404/MAX(MAX(B1398:B1409),ABS(MIN(B1398:B1409)))*50,0)&gt;0,REPT("&gt;",ROUND(B1404/MAX(MAX(B1398:B1409),ABS(MIN(B1398:B1409)))*50,0)),REPT("&lt;",ABS(ROUND(B1404/MAX(MAX(B1398:B1409),ABS(MIN(B1398:B1409)))*50,0)))),"")</f>
        <v/>
      </c>
    </row>
    <row r="1405" spans="1:3" ht="48.75" customHeight="1">
      <c r="A1405" s="267">
        <f t="shared" ca="1" si="68"/>
        <v>41214</v>
      </c>
      <c r="B1405" s="288">
        <f ca="1">VLOOKUP(Ledgergraph!A1396,Master!$C$1:$U$101,MATCH(A1405,Master!$C$1:$U$1,0),FALSE)</f>
        <v>0</v>
      </c>
      <c r="C1405" s="295" t="str">
        <f ca="1">IFERROR(IF(ROUND(B1405/MAX(MAX(B1398:B1409),ABS(MIN(B1398:B1409)))*50,0)&gt;0,REPT("&gt;",ROUND(B1405/MAX(MAX(B1398:B1409),ABS(MIN(B1398:B1409)))*50,0)),REPT("&lt;",ABS(ROUND(B1405/MAX(MAX(B1398:B1409),ABS(MIN(B1398:B1409)))*50,0)))),"")</f>
        <v/>
      </c>
    </row>
    <row r="1406" spans="1:3" ht="48.75" customHeight="1">
      <c r="A1406" s="267">
        <f t="shared" ca="1" si="68"/>
        <v>41244</v>
      </c>
      <c r="B1406" s="288">
        <f ca="1">VLOOKUP(Ledgergraph!A1396,Master!$C$1:$U$101,MATCH(A1406,Master!$C$1:$U$1,0),FALSE)</f>
        <v>-500</v>
      </c>
      <c r="C1406" s="295" t="str">
        <f ca="1">IFERROR(IF(ROUND(B1406/MAX(MAX(B1398:B1409),ABS(MIN(B1398:B1409)))*50,0)&gt;0,REPT("&gt;",ROUND(B1406/MAX(MAX(B1398:B1409),ABS(MIN(B1398:B1409)))*50,0)),REPT("&lt;",ABS(ROUND(B1406/MAX(MAX(B1398:B1409),ABS(MIN(B1398:B1409)))*50,0)))),"")</f>
        <v>&lt;&lt;&lt;&lt;&lt;&lt;&lt;&lt;&lt;&lt;&lt;&lt;&lt;&lt;&lt;&lt;&lt;&lt;&lt;&lt;&lt;&lt;&lt;&lt;&lt;&lt;&lt;&lt;&lt;&lt;&lt;&lt;&lt;&lt;&lt;&lt;&lt;&lt;&lt;&lt;&lt;&lt;&lt;&lt;&lt;&lt;&lt;&lt;&lt;&lt;</v>
      </c>
    </row>
    <row r="1407" spans="1:3" ht="48.75" customHeight="1">
      <c r="A1407" s="267">
        <f t="shared" ca="1" si="68"/>
        <v>41275</v>
      </c>
      <c r="B1407" s="288">
        <f ca="1">VLOOKUP(Ledgergraph!A1396,Master!$C$1:$U$101,MATCH(A1407,Master!$C$1:$U$1,0),FALSE)</f>
        <v>-500</v>
      </c>
      <c r="C1407" s="295" t="str">
        <f ca="1">IFERROR(IF(ROUND(B1407/MAX(MAX(B1398:B1409),ABS(MIN(B1398:B1409)))*50,0)&gt;0,REPT("&gt;",ROUND(B1407/MAX(MAX(B1398:B1409),ABS(MIN(B1398:B1409)))*50,0)),REPT("&lt;",ABS(ROUND(B1407/MAX(MAX(B1398:B1409),ABS(MIN(B1398:B1409)))*50,0)))),"")</f>
        <v>&lt;&lt;&lt;&lt;&lt;&lt;&lt;&lt;&lt;&lt;&lt;&lt;&lt;&lt;&lt;&lt;&lt;&lt;&lt;&lt;&lt;&lt;&lt;&lt;&lt;&lt;&lt;&lt;&lt;&lt;&lt;&lt;&lt;&lt;&lt;&lt;&lt;&lt;&lt;&lt;&lt;&lt;&lt;&lt;&lt;&lt;&lt;&lt;&lt;&lt;</v>
      </c>
    </row>
    <row r="1408" spans="1:3" ht="48.75" customHeight="1">
      <c r="A1408" s="267">
        <f t="shared" ca="1" si="68"/>
        <v>41306</v>
      </c>
      <c r="B1408" s="288">
        <f ca="1">VLOOKUP(Ledgergraph!A1396,Master!$C$1:$U$101,MATCH(A1408,Master!$C$1:$U$1,0),FALSE)</f>
        <v>-500</v>
      </c>
      <c r="C1408" s="295" t="str">
        <f ca="1">IFERROR(IF(ROUND(B1408/MAX(MAX(B1398:B1409),ABS(MIN(B1398:B1409)))*50,0)&gt;0,REPT("&gt;",ROUND(B1408/MAX(MAX(B1398:B1409),ABS(MIN(B1398:B1409)))*50,0)),REPT("&lt;",ABS(ROUND(B1408/MAX(MAX(B1398:B1409),ABS(MIN(B1398:B1409)))*50,0)))),"")</f>
        <v>&lt;&lt;&lt;&lt;&lt;&lt;&lt;&lt;&lt;&lt;&lt;&lt;&lt;&lt;&lt;&lt;&lt;&lt;&lt;&lt;&lt;&lt;&lt;&lt;&lt;&lt;&lt;&lt;&lt;&lt;&lt;&lt;&lt;&lt;&lt;&lt;&lt;&lt;&lt;&lt;&lt;&lt;&lt;&lt;&lt;&lt;&lt;&lt;&lt;&lt;</v>
      </c>
    </row>
    <row r="1409" spans="1:3" ht="48.75" customHeight="1">
      <c r="A1409" s="267">
        <f t="shared" ca="1" si="68"/>
        <v>41334</v>
      </c>
      <c r="B1409" s="288">
        <f ca="1">VLOOKUP(Ledgergraph!A1396,Master!$C$1:$U$101,MATCH(A1409,Master!$C$1:$U$1,0),FALSE)</f>
        <v>-500</v>
      </c>
      <c r="C1409" s="295" t="str">
        <f ca="1">IFERROR(IF(ROUND(B1409/MAX(MAX(B1398:B1409),ABS(MIN(B1398:B1409)))*50,0)&gt;0,REPT("&gt;",ROUND(B1409/MAX(MAX(B1398:B1409),ABS(MIN(B1398:B1409)))*50,0)),REPT("&lt;",ABS(ROUND(B1409/MAX(MAX(B1398:B1409),ABS(MIN(B1398:B1409)))*50,0)))),"")</f>
        <v>&lt;&lt;&lt;&lt;&lt;&lt;&lt;&lt;&lt;&lt;&lt;&lt;&lt;&lt;&lt;&lt;&lt;&lt;&lt;&lt;&lt;&lt;&lt;&lt;&lt;&lt;&lt;&lt;&lt;&lt;&lt;&lt;&lt;&lt;&lt;&lt;&lt;&lt;&lt;&lt;&lt;&lt;&lt;&lt;&lt;&lt;&lt;&lt;&lt;&lt;</v>
      </c>
    </row>
    <row r="1410" spans="1:3" ht="48.75" customHeight="1">
      <c r="A1410" s="262"/>
      <c r="B1410" s="81"/>
      <c r="C1410" s="294"/>
    </row>
    <row r="1411" spans="1:3" ht="48.75" customHeight="1">
      <c r="A1411" s="264">
        <f>A1396+1</f>
        <v>96</v>
      </c>
      <c r="B1411" s="81"/>
      <c r="C1411" s="294"/>
    </row>
    <row r="1412" spans="1:3" ht="48.75" customHeight="1">
      <c r="A1412" s="81" t="str">
        <f>VLOOKUP(Ledgergraph!A1411,Master!$C$1:$U$101,3,FALSE)</f>
        <v>Vat Payable</v>
      </c>
      <c r="B1412" s="81"/>
      <c r="C1412" s="294"/>
    </row>
    <row r="1413" spans="1:3" ht="48.75" customHeight="1">
      <c r="A1413" s="267">
        <f ca="1">A1398</f>
        <v>41000</v>
      </c>
      <c r="B1413" s="288">
        <f ca="1">VLOOKUP(Ledgergraph!A1411,Master!$C$1:$U$101,MATCH(A1413,Master!$C$1:$U$1,0),FALSE)</f>
        <v>0</v>
      </c>
      <c r="C1413" s="295" t="str">
        <f ca="1">IFERROR(IF(ROUND(B1413/MAX(MAX(B1413:B1424),ABS(MIN(B1413:B1424)))*50,0)&gt;0,REPT("&gt;",ROUND(B1413/MAX(MAX(B1413:B1424),ABS(MIN(B1413:B1424)))*50,0)),REPT("&lt;",ABS(ROUND(B1413/MAX(MAX(B1413:B1424),ABS(MIN(B1413:B1424)))*50,0)))),"")</f>
        <v/>
      </c>
    </row>
    <row r="1414" spans="1:3" ht="48.75" customHeight="1">
      <c r="A1414" s="267">
        <f t="shared" ca="1" si="68"/>
        <v>41030</v>
      </c>
      <c r="B1414" s="288">
        <f ca="1">VLOOKUP(Ledgergraph!A1411,Master!$C$1:$U$101,MATCH(A1414,Master!$C$1:$U$1,0),FALSE)</f>
        <v>0</v>
      </c>
      <c r="C1414" s="295" t="str">
        <f ca="1">IFERROR(IF(ROUND(B1414/MAX(MAX(B1413:B1424),ABS(MIN(B1413:B1424)))*50,0)&gt;0,REPT("&gt;",ROUND(B1414/MAX(MAX(B1413:B1424),ABS(MIN(B1413:B1424)))*50,0)),REPT("&lt;",ABS(ROUND(B1414/MAX(MAX(B1413:B1424),ABS(MIN(B1413:B1424)))*50,0)))),"")</f>
        <v/>
      </c>
    </row>
    <row r="1415" spans="1:3" ht="48.75" customHeight="1">
      <c r="A1415" s="267">
        <f t="shared" ca="1" si="68"/>
        <v>41061</v>
      </c>
      <c r="B1415" s="288">
        <f ca="1">VLOOKUP(Ledgergraph!A1411,Master!$C$1:$U$101,MATCH(A1415,Master!$C$1:$U$1,0),FALSE)</f>
        <v>-450</v>
      </c>
      <c r="C1415" s="295" t="str">
        <f ca="1">IFERROR(IF(ROUND(B1415/MAX(MAX(B1413:B1424),ABS(MIN(B1413:B1424)))*50,0)&gt;0,REPT("&gt;",ROUND(B1415/MAX(MAX(B1413:B1424),ABS(MIN(B1413:B1424)))*50,0)),REPT("&lt;",ABS(ROUND(B1415/MAX(MAX(B1413:B1424),ABS(MIN(B1413:B1424)))*50,0)))),"")</f>
        <v>&lt;&lt;&lt;&lt;&lt;&lt;&lt;&lt;&lt;&lt;&lt;&lt;&lt;&lt;&lt;&lt;&lt;&lt;&lt;&lt;&lt;&lt;&lt;&lt;&lt;&lt;&lt;&lt;&lt;&lt;&lt;&lt;&lt;&lt;&lt;&lt;&lt;&lt;&lt;&lt;&lt;&lt;&lt;&lt;&lt;&lt;&lt;&lt;&lt;&lt;</v>
      </c>
    </row>
    <row r="1416" spans="1:3" ht="48.75" customHeight="1">
      <c r="A1416" s="267">
        <f t="shared" ca="1" si="68"/>
        <v>41091</v>
      </c>
      <c r="B1416" s="288">
        <f ca="1">VLOOKUP(Ledgergraph!A1411,Master!$C$1:$U$101,MATCH(A1416,Master!$C$1:$U$1,0),FALSE)</f>
        <v>-450</v>
      </c>
      <c r="C1416" s="295" t="str">
        <f ca="1">IFERROR(IF(ROUND(B1416/MAX(MAX(B1413:B1424),ABS(MIN(B1413:B1424)))*50,0)&gt;0,REPT("&gt;",ROUND(B1416/MAX(MAX(B1413:B1424),ABS(MIN(B1413:B1424)))*50,0)),REPT("&lt;",ABS(ROUND(B1416/MAX(MAX(B1413:B1424),ABS(MIN(B1413:B1424)))*50,0)))),"")</f>
        <v>&lt;&lt;&lt;&lt;&lt;&lt;&lt;&lt;&lt;&lt;&lt;&lt;&lt;&lt;&lt;&lt;&lt;&lt;&lt;&lt;&lt;&lt;&lt;&lt;&lt;&lt;&lt;&lt;&lt;&lt;&lt;&lt;&lt;&lt;&lt;&lt;&lt;&lt;&lt;&lt;&lt;&lt;&lt;&lt;&lt;&lt;&lt;&lt;&lt;&lt;</v>
      </c>
    </row>
    <row r="1417" spans="1:3" ht="48.75" customHeight="1">
      <c r="A1417" s="267">
        <f t="shared" ca="1" si="68"/>
        <v>41122</v>
      </c>
      <c r="B1417" s="288">
        <f ca="1">VLOOKUP(Ledgergraph!A1411,Master!$C$1:$U$101,MATCH(A1417,Master!$C$1:$U$1,0),FALSE)</f>
        <v>-450</v>
      </c>
      <c r="C1417" s="295" t="str">
        <f ca="1">IFERROR(IF(ROUND(B1417/MAX(MAX(B1413:B1424),ABS(MIN(B1413:B1424)))*50,0)&gt;0,REPT("&gt;",ROUND(B1417/MAX(MAX(B1413:B1424),ABS(MIN(B1413:B1424)))*50,0)),REPT("&lt;",ABS(ROUND(B1417/MAX(MAX(B1413:B1424),ABS(MIN(B1413:B1424)))*50,0)))),"")</f>
        <v>&lt;&lt;&lt;&lt;&lt;&lt;&lt;&lt;&lt;&lt;&lt;&lt;&lt;&lt;&lt;&lt;&lt;&lt;&lt;&lt;&lt;&lt;&lt;&lt;&lt;&lt;&lt;&lt;&lt;&lt;&lt;&lt;&lt;&lt;&lt;&lt;&lt;&lt;&lt;&lt;&lt;&lt;&lt;&lt;&lt;&lt;&lt;&lt;&lt;&lt;</v>
      </c>
    </row>
    <row r="1418" spans="1:3" ht="48.75" customHeight="1">
      <c r="A1418" s="267">
        <f t="shared" ca="1" si="68"/>
        <v>41153</v>
      </c>
      <c r="B1418" s="288">
        <f ca="1">VLOOKUP(Ledgergraph!A1411,Master!$C$1:$U$101,MATCH(A1418,Master!$C$1:$U$1,0),FALSE)</f>
        <v>-450</v>
      </c>
      <c r="C1418" s="295" t="str">
        <f ca="1">IFERROR(IF(ROUND(B1418/MAX(MAX(B1413:B1424),ABS(MIN(B1413:B1424)))*50,0)&gt;0,REPT("&gt;",ROUND(B1418/MAX(MAX(B1413:B1424),ABS(MIN(B1413:B1424)))*50,0)),REPT("&lt;",ABS(ROUND(B1418/MAX(MAX(B1413:B1424),ABS(MIN(B1413:B1424)))*50,0)))),"")</f>
        <v>&lt;&lt;&lt;&lt;&lt;&lt;&lt;&lt;&lt;&lt;&lt;&lt;&lt;&lt;&lt;&lt;&lt;&lt;&lt;&lt;&lt;&lt;&lt;&lt;&lt;&lt;&lt;&lt;&lt;&lt;&lt;&lt;&lt;&lt;&lt;&lt;&lt;&lt;&lt;&lt;&lt;&lt;&lt;&lt;&lt;&lt;&lt;&lt;&lt;&lt;</v>
      </c>
    </row>
    <row r="1419" spans="1:3" ht="48.75" customHeight="1">
      <c r="A1419" s="267">
        <f t="shared" ca="1" si="68"/>
        <v>41183</v>
      </c>
      <c r="B1419" s="288">
        <f ca="1">VLOOKUP(Ledgergraph!A1411,Master!$C$1:$U$101,MATCH(A1419,Master!$C$1:$U$1,0),FALSE)</f>
        <v>-450</v>
      </c>
      <c r="C1419" s="295" t="str">
        <f ca="1">IFERROR(IF(ROUND(B1419/MAX(MAX(B1413:B1424),ABS(MIN(B1413:B1424)))*50,0)&gt;0,REPT("&gt;",ROUND(B1419/MAX(MAX(B1413:B1424),ABS(MIN(B1413:B1424)))*50,0)),REPT("&lt;",ABS(ROUND(B1419/MAX(MAX(B1413:B1424),ABS(MIN(B1413:B1424)))*50,0)))),"")</f>
        <v>&lt;&lt;&lt;&lt;&lt;&lt;&lt;&lt;&lt;&lt;&lt;&lt;&lt;&lt;&lt;&lt;&lt;&lt;&lt;&lt;&lt;&lt;&lt;&lt;&lt;&lt;&lt;&lt;&lt;&lt;&lt;&lt;&lt;&lt;&lt;&lt;&lt;&lt;&lt;&lt;&lt;&lt;&lt;&lt;&lt;&lt;&lt;&lt;&lt;&lt;</v>
      </c>
    </row>
    <row r="1420" spans="1:3" ht="48.75" customHeight="1">
      <c r="A1420" s="267">
        <f t="shared" ca="1" si="68"/>
        <v>41214</v>
      </c>
      <c r="B1420" s="288">
        <f ca="1">VLOOKUP(Ledgergraph!A1411,Master!$C$1:$U$101,MATCH(A1420,Master!$C$1:$U$1,0),FALSE)</f>
        <v>-450</v>
      </c>
      <c r="C1420" s="295" t="str">
        <f ca="1">IFERROR(IF(ROUND(B1420/MAX(MAX(B1413:B1424),ABS(MIN(B1413:B1424)))*50,0)&gt;0,REPT("&gt;",ROUND(B1420/MAX(MAX(B1413:B1424),ABS(MIN(B1413:B1424)))*50,0)),REPT("&lt;",ABS(ROUND(B1420/MAX(MAX(B1413:B1424),ABS(MIN(B1413:B1424)))*50,0)))),"")</f>
        <v>&lt;&lt;&lt;&lt;&lt;&lt;&lt;&lt;&lt;&lt;&lt;&lt;&lt;&lt;&lt;&lt;&lt;&lt;&lt;&lt;&lt;&lt;&lt;&lt;&lt;&lt;&lt;&lt;&lt;&lt;&lt;&lt;&lt;&lt;&lt;&lt;&lt;&lt;&lt;&lt;&lt;&lt;&lt;&lt;&lt;&lt;&lt;&lt;&lt;&lt;</v>
      </c>
    </row>
    <row r="1421" spans="1:3" ht="48.75" customHeight="1">
      <c r="A1421" s="267">
        <f t="shared" ca="1" si="68"/>
        <v>41244</v>
      </c>
      <c r="B1421" s="288">
        <f ca="1">VLOOKUP(Ledgergraph!A1411,Master!$C$1:$U$101,MATCH(A1421,Master!$C$1:$U$1,0),FALSE)</f>
        <v>-450</v>
      </c>
      <c r="C1421" s="295" t="str">
        <f ca="1">IFERROR(IF(ROUND(B1421/MAX(MAX(B1413:B1424),ABS(MIN(B1413:B1424)))*50,0)&gt;0,REPT("&gt;",ROUND(B1421/MAX(MAX(B1413:B1424),ABS(MIN(B1413:B1424)))*50,0)),REPT("&lt;",ABS(ROUND(B1421/MAX(MAX(B1413:B1424),ABS(MIN(B1413:B1424)))*50,0)))),"")</f>
        <v>&lt;&lt;&lt;&lt;&lt;&lt;&lt;&lt;&lt;&lt;&lt;&lt;&lt;&lt;&lt;&lt;&lt;&lt;&lt;&lt;&lt;&lt;&lt;&lt;&lt;&lt;&lt;&lt;&lt;&lt;&lt;&lt;&lt;&lt;&lt;&lt;&lt;&lt;&lt;&lt;&lt;&lt;&lt;&lt;&lt;&lt;&lt;&lt;&lt;&lt;</v>
      </c>
    </row>
    <row r="1422" spans="1:3" ht="48.75" customHeight="1">
      <c r="A1422" s="267">
        <f t="shared" ca="1" si="68"/>
        <v>41275</v>
      </c>
      <c r="B1422" s="288">
        <f ca="1">VLOOKUP(Ledgergraph!A1411,Master!$C$1:$U$101,MATCH(A1422,Master!$C$1:$U$1,0),FALSE)</f>
        <v>-450</v>
      </c>
      <c r="C1422" s="295" t="str">
        <f ca="1">IFERROR(IF(ROUND(B1422/MAX(MAX(B1413:B1424),ABS(MIN(B1413:B1424)))*50,0)&gt;0,REPT("&gt;",ROUND(B1422/MAX(MAX(B1413:B1424),ABS(MIN(B1413:B1424)))*50,0)),REPT("&lt;",ABS(ROUND(B1422/MAX(MAX(B1413:B1424),ABS(MIN(B1413:B1424)))*50,0)))),"")</f>
        <v>&lt;&lt;&lt;&lt;&lt;&lt;&lt;&lt;&lt;&lt;&lt;&lt;&lt;&lt;&lt;&lt;&lt;&lt;&lt;&lt;&lt;&lt;&lt;&lt;&lt;&lt;&lt;&lt;&lt;&lt;&lt;&lt;&lt;&lt;&lt;&lt;&lt;&lt;&lt;&lt;&lt;&lt;&lt;&lt;&lt;&lt;&lt;&lt;&lt;&lt;</v>
      </c>
    </row>
    <row r="1423" spans="1:3" ht="48.75" customHeight="1">
      <c r="A1423" s="267">
        <f t="shared" ca="1" si="68"/>
        <v>41306</v>
      </c>
      <c r="B1423" s="288">
        <f ca="1">VLOOKUP(Ledgergraph!A1411,Master!$C$1:$U$101,MATCH(A1423,Master!$C$1:$U$1,0),FALSE)</f>
        <v>-450</v>
      </c>
      <c r="C1423" s="295" t="str">
        <f ca="1">IFERROR(IF(ROUND(B1423/MAX(MAX(B1413:B1424),ABS(MIN(B1413:B1424)))*50,0)&gt;0,REPT("&gt;",ROUND(B1423/MAX(MAX(B1413:B1424),ABS(MIN(B1413:B1424)))*50,0)),REPT("&lt;",ABS(ROUND(B1423/MAX(MAX(B1413:B1424),ABS(MIN(B1413:B1424)))*50,0)))),"")</f>
        <v>&lt;&lt;&lt;&lt;&lt;&lt;&lt;&lt;&lt;&lt;&lt;&lt;&lt;&lt;&lt;&lt;&lt;&lt;&lt;&lt;&lt;&lt;&lt;&lt;&lt;&lt;&lt;&lt;&lt;&lt;&lt;&lt;&lt;&lt;&lt;&lt;&lt;&lt;&lt;&lt;&lt;&lt;&lt;&lt;&lt;&lt;&lt;&lt;&lt;&lt;</v>
      </c>
    </row>
    <row r="1424" spans="1:3" ht="48.75" customHeight="1">
      <c r="A1424" s="267">
        <f t="shared" ca="1" si="68"/>
        <v>41334</v>
      </c>
      <c r="B1424" s="288">
        <f ca="1">VLOOKUP(Ledgergraph!A1411,Master!$C$1:$U$101,MATCH(A1424,Master!$C$1:$U$1,0),FALSE)</f>
        <v>-450</v>
      </c>
      <c r="C1424" s="295" t="str">
        <f ca="1">IFERROR(IF(ROUND(B1424/MAX(MAX(B1413:B1424),ABS(MIN(B1413:B1424)))*50,0)&gt;0,REPT("&gt;",ROUND(B1424/MAX(MAX(B1413:B1424),ABS(MIN(B1413:B1424)))*50,0)),REPT("&lt;",ABS(ROUND(B1424/MAX(MAX(B1413:B1424),ABS(MIN(B1413:B1424)))*50,0)))),"")</f>
        <v>&lt;&lt;&lt;&lt;&lt;&lt;&lt;&lt;&lt;&lt;&lt;&lt;&lt;&lt;&lt;&lt;&lt;&lt;&lt;&lt;&lt;&lt;&lt;&lt;&lt;&lt;&lt;&lt;&lt;&lt;&lt;&lt;&lt;&lt;&lt;&lt;&lt;&lt;&lt;&lt;&lt;&lt;&lt;&lt;&lt;&lt;&lt;&lt;&lt;&lt;</v>
      </c>
    </row>
    <row r="1425" spans="1:3" ht="48.75" customHeight="1">
      <c r="A1425" s="81"/>
      <c r="B1425" s="81"/>
      <c r="C1425" s="294"/>
    </row>
    <row r="1426" spans="1:3" ht="48.75" customHeight="1">
      <c r="A1426" s="264">
        <f>A1411+1</f>
        <v>97</v>
      </c>
      <c r="B1426" s="81"/>
      <c r="C1426" s="294"/>
    </row>
    <row r="1427" spans="1:3" ht="48.75" customHeight="1">
      <c r="A1427" s="81" t="str">
        <f>VLOOKUP(Ledgergraph!A1426,Master!$C$1:$U$101,3,FALSE)</f>
        <v>Loan to ABC Co</v>
      </c>
      <c r="B1427" s="81"/>
      <c r="C1427" s="294"/>
    </row>
    <row r="1428" spans="1:3" ht="48.75" customHeight="1">
      <c r="A1428" s="267">
        <f ca="1">A1413</f>
        <v>41000</v>
      </c>
      <c r="B1428" s="288">
        <f ca="1">VLOOKUP(Ledgergraph!A1426,Master!$C$1:$U$101,MATCH(A1428,Master!$C$1:$U$1,0),FALSE)</f>
        <v>0</v>
      </c>
      <c r="C1428" s="295" t="str">
        <f ca="1">IFERROR(IF(ROUND(B1428/MAX(MAX(B1428:B1439),ABS(MIN(B1428:B1439)))*50,0)&gt;0,REPT("&gt;",ROUND(B1428/MAX(MAX(B1428:B1439),ABS(MIN(B1428:B1439)))*50,0)),REPT("&lt;",ABS(ROUND(B1428/MAX(MAX(B1428:B1439),ABS(MIN(B1428:B1439)))*50,0)))),"")</f>
        <v/>
      </c>
    </row>
    <row r="1429" spans="1:3" ht="48.75" customHeight="1">
      <c r="A1429" s="267">
        <f t="shared" ref="A1429:A1439" ca="1" si="69">A1414</f>
        <v>41030</v>
      </c>
      <c r="B1429" s="288">
        <f ca="1">VLOOKUP(Ledgergraph!A1426,Master!$C$1:$U$101,MATCH(A1429,Master!$C$1:$U$1,0),FALSE)</f>
        <v>-500</v>
      </c>
      <c r="C1429" s="295" t="str">
        <f ca="1">IFERROR(IF(ROUND(B1429/MAX(MAX(B1428:B1439),ABS(MIN(B1428:B1439)))*50,0)&gt;0,REPT("&gt;",ROUND(B1429/MAX(MAX(B1428:B1439),ABS(MIN(B1428:B1439)))*50,0)),REPT("&lt;",ABS(ROUND(B1429/MAX(MAX(B1428:B1439),ABS(MIN(B1428:B1439)))*50,0)))),"")</f>
        <v>&lt;&lt;&lt;&lt;&lt;&lt;&lt;&lt;&lt;&lt;&lt;&lt;&lt;&lt;&lt;&lt;&lt;&lt;&lt;&lt;&lt;&lt;&lt;&lt;&lt;&lt;&lt;&lt;&lt;&lt;&lt;&lt;&lt;&lt;&lt;&lt;&lt;&lt;&lt;&lt;&lt;&lt;&lt;&lt;&lt;&lt;&lt;&lt;&lt;&lt;</v>
      </c>
    </row>
    <row r="1430" spans="1:3" ht="48.75" customHeight="1">
      <c r="A1430" s="267">
        <f t="shared" ca="1" si="69"/>
        <v>41061</v>
      </c>
      <c r="B1430" s="288">
        <f ca="1">VLOOKUP(Ledgergraph!A1426,Master!$C$1:$U$101,MATCH(A1430,Master!$C$1:$U$1,0),FALSE)</f>
        <v>-500</v>
      </c>
      <c r="C1430" s="295" t="str">
        <f ca="1">IFERROR(IF(ROUND(B1430/MAX(MAX(B1428:B1439),ABS(MIN(B1428:B1439)))*50,0)&gt;0,REPT("&gt;",ROUND(B1430/MAX(MAX(B1428:B1439),ABS(MIN(B1428:B1439)))*50,0)),REPT("&lt;",ABS(ROUND(B1430/MAX(MAX(B1428:B1439),ABS(MIN(B1428:B1439)))*50,0)))),"")</f>
        <v>&lt;&lt;&lt;&lt;&lt;&lt;&lt;&lt;&lt;&lt;&lt;&lt;&lt;&lt;&lt;&lt;&lt;&lt;&lt;&lt;&lt;&lt;&lt;&lt;&lt;&lt;&lt;&lt;&lt;&lt;&lt;&lt;&lt;&lt;&lt;&lt;&lt;&lt;&lt;&lt;&lt;&lt;&lt;&lt;&lt;&lt;&lt;&lt;&lt;&lt;</v>
      </c>
    </row>
    <row r="1431" spans="1:3" ht="48.75" customHeight="1">
      <c r="A1431" s="267">
        <f t="shared" ca="1" si="69"/>
        <v>41091</v>
      </c>
      <c r="B1431" s="288">
        <f ca="1">VLOOKUP(Ledgergraph!A1426,Master!$C$1:$U$101,MATCH(A1431,Master!$C$1:$U$1,0),FALSE)</f>
        <v>-500</v>
      </c>
      <c r="C1431" s="295" t="str">
        <f ca="1">IFERROR(IF(ROUND(B1431/MAX(MAX(B1428:B1439),ABS(MIN(B1428:B1439)))*50,0)&gt;0,REPT("&gt;",ROUND(B1431/MAX(MAX(B1428:B1439),ABS(MIN(B1428:B1439)))*50,0)),REPT("&lt;",ABS(ROUND(B1431/MAX(MAX(B1428:B1439),ABS(MIN(B1428:B1439)))*50,0)))),"")</f>
        <v>&lt;&lt;&lt;&lt;&lt;&lt;&lt;&lt;&lt;&lt;&lt;&lt;&lt;&lt;&lt;&lt;&lt;&lt;&lt;&lt;&lt;&lt;&lt;&lt;&lt;&lt;&lt;&lt;&lt;&lt;&lt;&lt;&lt;&lt;&lt;&lt;&lt;&lt;&lt;&lt;&lt;&lt;&lt;&lt;&lt;&lt;&lt;&lt;&lt;&lt;</v>
      </c>
    </row>
    <row r="1432" spans="1:3" ht="48.75" customHeight="1">
      <c r="A1432" s="267">
        <f t="shared" ca="1" si="69"/>
        <v>41122</v>
      </c>
      <c r="B1432" s="288">
        <f ca="1">VLOOKUP(Ledgergraph!A1426,Master!$C$1:$U$101,MATCH(A1432,Master!$C$1:$U$1,0),FALSE)</f>
        <v>-500</v>
      </c>
      <c r="C1432" s="295" t="str">
        <f ca="1">IFERROR(IF(ROUND(B1432/MAX(MAX(B1428:B1439),ABS(MIN(B1428:B1439)))*50,0)&gt;0,REPT("&gt;",ROUND(B1432/MAX(MAX(B1428:B1439),ABS(MIN(B1428:B1439)))*50,0)),REPT("&lt;",ABS(ROUND(B1432/MAX(MAX(B1428:B1439),ABS(MIN(B1428:B1439)))*50,0)))),"")</f>
        <v>&lt;&lt;&lt;&lt;&lt;&lt;&lt;&lt;&lt;&lt;&lt;&lt;&lt;&lt;&lt;&lt;&lt;&lt;&lt;&lt;&lt;&lt;&lt;&lt;&lt;&lt;&lt;&lt;&lt;&lt;&lt;&lt;&lt;&lt;&lt;&lt;&lt;&lt;&lt;&lt;&lt;&lt;&lt;&lt;&lt;&lt;&lt;&lt;&lt;&lt;</v>
      </c>
    </row>
    <row r="1433" spans="1:3" ht="48.75" customHeight="1">
      <c r="A1433" s="267">
        <f t="shared" ca="1" si="69"/>
        <v>41153</v>
      </c>
      <c r="B1433" s="288">
        <f ca="1">VLOOKUP(Ledgergraph!A1426,Master!$C$1:$U$101,MATCH(A1433,Master!$C$1:$U$1,0),FALSE)</f>
        <v>-500</v>
      </c>
      <c r="C1433" s="295" t="str">
        <f ca="1">IFERROR(IF(ROUND(B1433/MAX(MAX(B1428:B1439),ABS(MIN(B1428:B1439)))*50,0)&gt;0,REPT("&gt;",ROUND(B1433/MAX(MAX(B1428:B1439),ABS(MIN(B1428:B1439)))*50,0)),REPT("&lt;",ABS(ROUND(B1433/MAX(MAX(B1428:B1439),ABS(MIN(B1428:B1439)))*50,0)))),"")</f>
        <v>&lt;&lt;&lt;&lt;&lt;&lt;&lt;&lt;&lt;&lt;&lt;&lt;&lt;&lt;&lt;&lt;&lt;&lt;&lt;&lt;&lt;&lt;&lt;&lt;&lt;&lt;&lt;&lt;&lt;&lt;&lt;&lt;&lt;&lt;&lt;&lt;&lt;&lt;&lt;&lt;&lt;&lt;&lt;&lt;&lt;&lt;&lt;&lt;&lt;&lt;</v>
      </c>
    </row>
    <row r="1434" spans="1:3" ht="48.75" customHeight="1">
      <c r="A1434" s="267">
        <f t="shared" ca="1" si="69"/>
        <v>41183</v>
      </c>
      <c r="B1434" s="288">
        <f ca="1">VLOOKUP(Ledgergraph!A1426,Master!$C$1:$U$101,MATCH(A1434,Master!$C$1:$U$1,0),FALSE)</f>
        <v>-500</v>
      </c>
      <c r="C1434" s="295" t="str">
        <f ca="1">IFERROR(IF(ROUND(B1434/MAX(MAX(B1428:B1439),ABS(MIN(B1428:B1439)))*50,0)&gt;0,REPT("&gt;",ROUND(B1434/MAX(MAX(B1428:B1439),ABS(MIN(B1428:B1439)))*50,0)),REPT("&lt;",ABS(ROUND(B1434/MAX(MAX(B1428:B1439),ABS(MIN(B1428:B1439)))*50,0)))),"")</f>
        <v>&lt;&lt;&lt;&lt;&lt;&lt;&lt;&lt;&lt;&lt;&lt;&lt;&lt;&lt;&lt;&lt;&lt;&lt;&lt;&lt;&lt;&lt;&lt;&lt;&lt;&lt;&lt;&lt;&lt;&lt;&lt;&lt;&lt;&lt;&lt;&lt;&lt;&lt;&lt;&lt;&lt;&lt;&lt;&lt;&lt;&lt;&lt;&lt;&lt;&lt;</v>
      </c>
    </row>
    <row r="1435" spans="1:3" ht="48.75" customHeight="1">
      <c r="A1435" s="267">
        <f t="shared" ca="1" si="69"/>
        <v>41214</v>
      </c>
      <c r="B1435" s="288">
        <f ca="1">VLOOKUP(Ledgergraph!A1426,Master!$C$1:$U$101,MATCH(A1435,Master!$C$1:$U$1,0),FALSE)</f>
        <v>-500</v>
      </c>
      <c r="C1435" s="295" t="str">
        <f ca="1">IFERROR(IF(ROUND(B1435/MAX(MAX(B1428:B1439),ABS(MIN(B1428:B1439)))*50,0)&gt;0,REPT("&gt;",ROUND(B1435/MAX(MAX(B1428:B1439),ABS(MIN(B1428:B1439)))*50,0)),REPT("&lt;",ABS(ROUND(B1435/MAX(MAX(B1428:B1439),ABS(MIN(B1428:B1439)))*50,0)))),"")</f>
        <v>&lt;&lt;&lt;&lt;&lt;&lt;&lt;&lt;&lt;&lt;&lt;&lt;&lt;&lt;&lt;&lt;&lt;&lt;&lt;&lt;&lt;&lt;&lt;&lt;&lt;&lt;&lt;&lt;&lt;&lt;&lt;&lt;&lt;&lt;&lt;&lt;&lt;&lt;&lt;&lt;&lt;&lt;&lt;&lt;&lt;&lt;&lt;&lt;&lt;&lt;</v>
      </c>
    </row>
    <row r="1436" spans="1:3" ht="48.75" customHeight="1">
      <c r="A1436" s="267">
        <f t="shared" ca="1" si="69"/>
        <v>41244</v>
      </c>
      <c r="B1436" s="288">
        <f ca="1">VLOOKUP(Ledgergraph!A1426,Master!$C$1:$U$101,MATCH(A1436,Master!$C$1:$U$1,0),FALSE)</f>
        <v>-500</v>
      </c>
      <c r="C1436" s="295" t="str">
        <f ca="1">IFERROR(IF(ROUND(B1436/MAX(MAX(B1428:B1439),ABS(MIN(B1428:B1439)))*50,0)&gt;0,REPT("&gt;",ROUND(B1436/MAX(MAX(B1428:B1439),ABS(MIN(B1428:B1439)))*50,0)),REPT("&lt;",ABS(ROUND(B1436/MAX(MAX(B1428:B1439),ABS(MIN(B1428:B1439)))*50,0)))),"")</f>
        <v>&lt;&lt;&lt;&lt;&lt;&lt;&lt;&lt;&lt;&lt;&lt;&lt;&lt;&lt;&lt;&lt;&lt;&lt;&lt;&lt;&lt;&lt;&lt;&lt;&lt;&lt;&lt;&lt;&lt;&lt;&lt;&lt;&lt;&lt;&lt;&lt;&lt;&lt;&lt;&lt;&lt;&lt;&lt;&lt;&lt;&lt;&lt;&lt;&lt;&lt;</v>
      </c>
    </row>
    <row r="1437" spans="1:3" ht="48.75" customHeight="1">
      <c r="A1437" s="267">
        <f t="shared" ca="1" si="69"/>
        <v>41275</v>
      </c>
      <c r="B1437" s="288">
        <f ca="1">VLOOKUP(Ledgergraph!A1426,Master!$C$1:$U$101,MATCH(A1437,Master!$C$1:$U$1,0),FALSE)</f>
        <v>-500</v>
      </c>
      <c r="C1437" s="295" t="str">
        <f ca="1">IFERROR(IF(ROUND(B1437/MAX(MAX(B1428:B1439),ABS(MIN(B1428:B1439)))*50,0)&gt;0,REPT("&gt;",ROUND(B1437/MAX(MAX(B1428:B1439),ABS(MIN(B1428:B1439)))*50,0)),REPT("&lt;",ABS(ROUND(B1437/MAX(MAX(B1428:B1439),ABS(MIN(B1428:B1439)))*50,0)))),"")</f>
        <v>&lt;&lt;&lt;&lt;&lt;&lt;&lt;&lt;&lt;&lt;&lt;&lt;&lt;&lt;&lt;&lt;&lt;&lt;&lt;&lt;&lt;&lt;&lt;&lt;&lt;&lt;&lt;&lt;&lt;&lt;&lt;&lt;&lt;&lt;&lt;&lt;&lt;&lt;&lt;&lt;&lt;&lt;&lt;&lt;&lt;&lt;&lt;&lt;&lt;&lt;</v>
      </c>
    </row>
    <row r="1438" spans="1:3" ht="48.75" customHeight="1">
      <c r="A1438" s="267">
        <f t="shared" ca="1" si="69"/>
        <v>41306</v>
      </c>
      <c r="B1438" s="288">
        <f ca="1">VLOOKUP(Ledgergraph!A1426,Master!$C$1:$U$101,MATCH(A1438,Master!$C$1:$U$1,0),FALSE)</f>
        <v>-500</v>
      </c>
      <c r="C1438" s="295" t="str">
        <f ca="1">IFERROR(IF(ROUND(B1438/MAX(MAX(B1428:B1439),ABS(MIN(B1428:B1439)))*50,0)&gt;0,REPT("&gt;",ROUND(B1438/MAX(MAX(B1428:B1439),ABS(MIN(B1428:B1439)))*50,0)),REPT("&lt;",ABS(ROUND(B1438/MAX(MAX(B1428:B1439),ABS(MIN(B1428:B1439)))*50,0)))),"")</f>
        <v>&lt;&lt;&lt;&lt;&lt;&lt;&lt;&lt;&lt;&lt;&lt;&lt;&lt;&lt;&lt;&lt;&lt;&lt;&lt;&lt;&lt;&lt;&lt;&lt;&lt;&lt;&lt;&lt;&lt;&lt;&lt;&lt;&lt;&lt;&lt;&lt;&lt;&lt;&lt;&lt;&lt;&lt;&lt;&lt;&lt;&lt;&lt;&lt;&lt;&lt;</v>
      </c>
    </row>
    <row r="1439" spans="1:3" ht="48.75" customHeight="1">
      <c r="A1439" s="267">
        <f t="shared" ca="1" si="69"/>
        <v>41334</v>
      </c>
      <c r="B1439" s="288">
        <f ca="1">VLOOKUP(Ledgergraph!A1426,Master!$C$1:$U$101,MATCH(A1439,Master!$C$1:$U$1,0),FALSE)</f>
        <v>-500</v>
      </c>
      <c r="C1439" s="295" t="str">
        <f ca="1">IFERROR(IF(ROUND(B1439/MAX(MAX(B1428:B1439),ABS(MIN(B1428:B1439)))*50,0)&gt;0,REPT("&gt;",ROUND(B1439/MAX(MAX(B1428:B1439),ABS(MIN(B1428:B1439)))*50,0)),REPT("&lt;",ABS(ROUND(B1439/MAX(MAX(B1428:B1439),ABS(MIN(B1428:B1439)))*50,0)))),"")</f>
        <v>&lt;&lt;&lt;&lt;&lt;&lt;&lt;&lt;&lt;&lt;&lt;&lt;&lt;&lt;&lt;&lt;&lt;&lt;&lt;&lt;&lt;&lt;&lt;&lt;&lt;&lt;&lt;&lt;&lt;&lt;&lt;&lt;&lt;&lt;&lt;&lt;&lt;&lt;&lt;&lt;&lt;&lt;&lt;&lt;&lt;&lt;&lt;&lt;&lt;&lt;</v>
      </c>
    </row>
    <row r="1440" spans="1:3" ht="48.75" customHeight="1">
      <c r="C1440" s="294"/>
    </row>
    <row r="1441" spans="1:3" ht="48.75" customHeight="1">
      <c r="A1441" s="264">
        <f>A1426+1</f>
        <v>98</v>
      </c>
      <c r="B1441" s="81"/>
      <c r="C1441" s="294"/>
    </row>
    <row r="1442" spans="1:3" ht="48.75" customHeight="1">
      <c r="A1442" s="81" t="str">
        <f>VLOOKUP(Ledgergraph!A1441,Master!$C$1:$U$101,3,FALSE)</f>
        <v>Loan to XYZ Co</v>
      </c>
      <c r="B1442" s="81"/>
      <c r="C1442" s="294"/>
    </row>
    <row r="1443" spans="1:3" ht="48.75" customHeight="1">
      <c r="A1443" s="267">
        <f ca="1">A1428</f>
        <v>41000</v>
      </c>
      <c r="B1443" s="288">
        <f ca="1">VLOOKUP(Ledgergraph!A1441,Master!$C$1:$U$101,MATCH(A1443,Master!$C$1:$U$1,0),FALSE)</f>
        <v>0</v>
      </c>
      <c r="C1443" s="295" t="str">
        <f ca="1">IFERROR(IF(ROUND(B1443/MAX(MAX(B1443:B1454),ABS(MIN(B1443:B1454)))*50,0)&gt;0,REPT("&gt;",ROUND(B1443/MAX(MAX(B1443:B1454),ABS(MIN(B1443:B1454)))*50,0)),REPT("&lt;",ABS(ROUND(B1443/MAX(MAX(B1443:B1454),ABS(MIN(B1443:B1454)))*50,0)))),"")</f>
        <v/>
      </c>
    </row>
    <row r="1444" spans="1:3" ht="48.75" customHeight="1">
      <c r="A1444" s="267">
        <f t="shared" ref="A1444:A1454" ca="1" si="70">A1429</f>
        <v>41030</v>
      </c>
      <c r="B1444" s="288">
        <f ca="1">VLOOKUP(Ledgergraph!A1441,Master!$C$1:$U$101,MATCH(A1444,Master!$C$1:$U$1,0),FALSE)</f>
        <v>-200</v>
      </c>
      <c r="C1444" s="295" t="str">
        <f ca="1">IFERROR(IF(ROUND(B1444/MAX(MAX(B1443:B1454),ABS(MIN(B1443:B1454)))*50,0)&gt;0,REPT("&gt;",ROUND(B1444/MAX(MAX(B1443:B1454),ABS(MIN(B1443:B1454)))*50,0)),REPT("&lt;",ABS(ROUND(B1444/MAX(MAX(B1443:B1454),ABS(MIN(B1443:B1454)))*50,0)))),"")</f>
        <v>&lt;&lt;&lt;&lt;&lt;&lt;&lt;&lt;&lt;&lt;&lt;&lt;&lt;&lt;&lt;&lt;&lt;&lt;&lt;&lt;&lt;&lt;&lt;&lt;&lt;&lt;&lt;&lt;&lt;&lt;&lt;&lt;&lt;&lt;&lt;&lt;&lt;&lt;&lt;&lt;&lt;&lt;&lt;&lt;&lt;&lt;&lt;&lt;&lt;&lt;</v>
      </c>
    </row>
    <row r="1445" spans="1:3" ht="48.75" customHeight="1">
      <c r="A1445" s="267">
        <f t="shared" ca="1" si="70"/>
        <v>41061</v>
      </c>
      <c r="B1445" s="288">
        <f ca="1">VLOOKUP(Ledgergraph!A1441,Master!$C$1:$U$101,MATCH(A1445,Master!$C$1:$U$1,0),FALSE)</f>
        <v>-200</v>
      </c>
      <c r="C1445" s="295" t="str">
        <f ca="1">IFERROR(IF(ROUND(B1445/MAX(MAX(B1443:B1454),ABS(MIN(B1443:B1454)))*50,0)&gt;0,REPT("&gt;",ROUND(B1445/MAX(MAX(B1443:B1454),ABS(MIN(B1443:B1454)))*50,0)),REPT("&lt;",ABS(ROUND(B1445/MAX(MAX(B1443:B1454),ABS(MIN(B1443:B1454)))*50,0)))),"")</f>
        <v>&lt;&lt;&lt;&lt;&lt;&lt;&lt;&lt;&lt;&lt;&lt;&lt;&lt;&lt;&lt;&lt;&lt;&lt;&lt;&lt;&lt;&lt;&lt;&lt;&lt;&lt;&lt;&lt;&lt;&lt;&lt;&lt;&lt;&lt;&lt;&lt;&lt;&lt;&lt;&lt;&lt;&lt;&lt;&lt;&lt;&lt;&lt;&lt;&lt;&lt;</v>
      </c>
    </row>
    <row r="1446" spans="1:3" ht="48.75" customHeight="1">
      <c r="A1446" s="267">
        <f t="shared" ca="1" si="70"/>
        <v>41091</v>
      </c>
      <c r="B1446" s="288">
        <f ca="1">VLOOKUP(Ledgergraph!A1441,Master!$C$1:$U$101,MATCH(A1446,Master!$C$1:$U$1,0),FALSE)</f>
        <v>-200</v>
      </c>
      <c r="C1446" s="295" t="str">
        <f ca="1">IFERROR(IF(ROUND(B1446/MAX(MAX(B1443:B1454),ABS(MIN(B1443:B1454)))*50,0)&gt;0,REPT("&gt;",ROUND(B1446/MAX(MAX(B1443:B1454),ABS(MIN(B1443:B1454)))*50,0)),REPT("&lt;",ABS(ROUND(B1446/MAX(MAX(B1443:B1454),ABS(MIN(B1443:B1454)))*50,0)))),"")</f>
        <v>&lt;&lt;&lt;&lt;&lt;&lt;&lt;&lt;&lt;&lt;&lt;&lt;&lt;&lt;&lt;&lt;&lt;&lt;&lt;&lt;&lt;&lt;&lt;&lt;&lt;&lt;&lt;&lt;&lt;&lt;&lt;&lt;&lt;&lt;&lt;&lt;&lt;&lt;&lt;&lt;&lt;&lt;&lt;&lt;&lt;&lt;&lt;&lt;&lt;&lt;</v>
      </c>
    </row>
    <row r="1447" spans="1:3" ht="48.75" customHeight="1">
      <c r="A1447" s="267">
        <f t="shared" ca="1" si="70"/>
        <v>41122</v>
      </c>
      <c r="B1447" s="288">
        <f ca="1">VLOOKUP(Ledgergraph!A1441,Master!$C$1:$U$101,MATCH(A1447,Master!$C$1:$U$1,0),FALSE)</f>
        <v>-200</v>
      </c>
      <c r="C1447" s="295" t="str">
        <f ca="1">IFERROR(IF(ROUND(B1447/MAX(MAX(B1443:B1454),ABS(MIN(B1443:B1454)))*50,0)&gt;0,REPT("&gt;",ROUND(B1447/MAX(MAX(B1443:B1454),ABS(MIN(B1443:B1454)))*50,0)),REPT("&lt;",ABS(ROUND(B1447/MAX(MAX(B1443:B1454),ABS(MIN(B1443:B1454)))*50,0)))),"")</f>
        <v>&lt;&lt;&lt;&lt;&lt;&lt;&lt;&lt;&lt;&lt;&lt;&lt;&lt;&lt;&lt;&lt;&lt;&lt;&lt;&lt;&lt;&lt;&lt;&lt;&lt;&lt;&lt;&lt;&lt;&lt;&lt;&lt;&lt;&lt;&lt;&lt;&lt;&lt;&lt;&lt;&lt;&lt;&lt;&lt;&lt;&lt;&lt;&lt;&lt;&lt;</v>
      </c>
    </row>
    <row r="1448" spans="1:3" ht="48.75" customHeight="1">
      <c r="A1448" s="267">
        <f t="shared" ca="1" si="70"/>
        <v>41153</v>
      </c>
      <c r="B1448" s="288">
        <f ca="1">VLOOKUP(Ledgergraph!A1441,Master!$C$1:$U$101,MATCH(A1448,Master!$C$1:$U$1,0),FALSE)</f>
        <v>-200</v>
      </c>
      <c r="C1448" s="295" t="str">
        <f ca="1">IFERROR(IF(ROUND(B1448/MAX(MAX(B1443:B1454),ABS(MIN(B1443:B1454)))*50,0)&gt;0,REPT("&gt;",ROUND(B1448/MAX(MAX(B1443:B1454),ABS(MIN(B1443:B1454)))*50,0)),REPT("&lt;",ABS(ROUND(B1448/MAX(MAX(B1443:B1454),ABS(MIN(B1443:B1454)))*50,0)))),"")</f>
        <v>&lt;&lt;&lt;&lt;&lt;&lt;&lt;&lt;&lt;&lt;&lt;&lt;&lt;&lt;&lt;&lt;&lt;&lt;&lt;&lt;&lt;&lt;&lt;&lt;&lt;&lt;&lt;&lt;&lt;&lt;&lt;&lt;&lt;&lt;&lt;&lt;&lt;&lt;&lt;&lt;&lt;&lt;&lt;&lt;&lt;&lt;&lt;&lt;&lt;&lt;</v>
      </c>
    </row>
    <row r="1449" spans="1:3" ht="48.75" customHeight="1">
      <c r="A1449" s="267">
        <f t="shared" ca="1" si="70"/>
        <v>41183</v>
      </c>
      <c r="B1449" s="288">
        <f ca="1">VLOOKUP(Ledgergraph!A1441,Master!$C$1:$U$101,MATCH(A1449,Master!$C$1:$U$1,0),FALSE)</f>
        <v>-200</v>
      </c>
      <c r="C1449" s="295" t="str">
        <f ca="1">IFERROR(IF(ROUND(B1449/MAX(MAX(B1443:B1454),ABS(MIN(B1443:B1454)))*50,0)&gt;0,REPT("&gt;",ROUND(B1449/MAX(MAX(B1443:B1454),ABS(MIN(B1443:B1454)))*50,0)),REPT("&lt;",ABS(ROUND(B1449/MAX(MAX(B1443:B1454),ABS(MIN(B1443:B1454)))*50,0)))),"")</f>
        <v>&lt;&lt;&lt;&lt;&lt;&lt;&lt;&lt;&lt;&lt;&lt;&lt;&lt;&lt;&lt;&lt;&lt;&lt;&lt;&lt;&lt;&lt;&lt;&lt;&lt;&lt;&lt;&lt;&lt;&lt;&lt;&lt;&lt;&lt;&lt;&lt;&lt;&lt;&lt;&lt;&lt;&lt;&lt;&lt;&lt;&lt;&lt;&lt;&lt;&lt;</v>
      </c>
    </row>
    <row r="1450" spans="1:3" ht="48.75" customHeight="1">
      <c r="A1450" s="267">
        <f t="shared" ca="1" si="70"/>
        <v>41214</v>
      </c>
      <c r="B1450" s="288">
        <f ca="1">VLOOKUP(Ledgergraph!A1441,Master!$C$1:$U$101,MATCH(A1450,Master!$C$1:$U$1,0),FALSE)</f>
        <v>-200</v>
      </c>
      <c r="C1450" s="295" t="str">
        <f ca="1">IFERROR(IF(ROUND(B1450/MAX(MAX(B1443:B1454),ABS(MIN(B1443:B1454)))*50,0)&gt;0,REPT("&gt;",ROUND(B1450/MAX(MAX(B1443:B1454),ABS(MIN(B1443:B1454)))*50,0)),REPT("&lt;",ABS(ROUND(B1450/MAX(MAX(B1443:B1454),ABS(MIN(B1443:B1454)))*50,0)))),"")</f>
        <v>&lt;&lt;&lt;&lt;&lt;&lt;&lt;&lt;&lt;&lt;&lt;&lt;&lt;&lt;&lt;&lt;&lt;&lt;&lt;&lt;&lt;&lt;&lt;&lt;&lt;&lt;&lt;&lt;&lt;&lt;&lt;&lt;&lt;&lt;&lt;&lt;&lt;&lt;&lt;&lt;&lt;&lt;&lt;&lt;&lt;&lt;&lt;&lt;&lt;&lt;</v>
      </c>
    </row>
    <row r="1451" spans="1:3" ht="48.75" customHeight="1">
      <c r="A1451" s="267">
        <f t="shared" ca="1" si="70"/>
        <v>41244</v>
      </c>
      <c r="B1451" s="288">
        <f ca="1">VLOOKUP(Ledgergraph!A1441,Master!$C$1:$U$101,MATCH(A1451,Master!$C$1:$U$1,0),FALSE)</f>
        <v>-200</v>
      </c>
      <c r="C1451" s="295" t="str">
        <f ca="1">IFERROR(IF(ROUND(B1451/MAX(MAX(B1443:B1454),ABS(MIN(B1443:B1454)))*50,0)&gt;0,REPT("&gt;",ROUND(B1451/MAX(MAX(B1443:B1454),ABS(MIN(B1443:B1454)))*50,0)),REPT("&lt;",ABS(ROUND(B1451/MAX(MAX(B1443:B1454),ABS(MIN(B1443:B1454)))*50,0)))),"")</f>
        <v>&lt;&lt;&lt;&lt;&lt;&lt;&lt;&lt;&lt;&lt;&lt;&lt;&lt;&lt;&lt;&lt;&lt;&lt;&lt;&lt;&lt;&lt;&lt;&lt;&lt;&lt;&lt;&lt;&lt;&lt;&lt;&lt;&lt;&lt;&lt;&lt;&lt;&lt;&lt;&lt;&lt;&lt;&lt;&lt;&lt;&lt;&lt;&lt;&lt;&lt;</v>
      </c>
    </row>
    <row r="1452" spans="1:3" ht="48.75" customHeight="1">
      <c r="A1452" s="267">
        <f t="shared" ca="1" si="70"/>
        <v>41275</v>
      </c>
      <c r="B1452" s="288">
        <f ca="1">VLOOKUP(Ledgergraph!A1441,Master!$C$1:$U$101,MATCH(A1452,Master!$C$1:$U$1,0),FALSE)</f>
        <v>-200</v>
      </c>
      <c r="C1452" s="295" t="str">
        <f ca="1">IFERROR(IF(ROUND(B1452/MAX(MAX(B1443:B1454),ABS(MIN(B1443:B1454)))*50,0)&gt;0,REPT("&gt;",ROUND(B1452/MAX(MAX(B1443:B1454),ABS(MIN(B1443:B1454)))*50,0)),REPT("&lt;",ABS(ROUND(B1452/MAX(MAX(B1443:B1454),ABS(MIN(B1443:B1454)))*50,0)))),"")</f>
        <v>&lt;&lt;&lt;&lt;&lt;&lt;&lt;&lt;&lt;&lt;&lt;&lt;&lt;&lt;&lt;&lt;&lt;&lt;&lt;&lt;&lt;&lt;&lt;&lt;&lt;&lt;&lt;&lt;&lt;&lt;&lt;&lt;&lt;&lt;&lt;&lt;&lt;&lt;&lt;&lt;&lt;&lt;&lt;&lt;&lt;&lt;&lt;&lt;&lt;&lt;</v>
      </c>
    </row>
    <row r="1453" spans="1:3" ht="48.75" customHeight="1">
      <c r="A1453" s="267">
        <f t="shared" ca="1" si="70"/>
        <v>41306</v>
      </c>
      <c r="B1453" s="288">
        <f ca="1">VLOOKUP(Ledgergraph!A1441,Master!$C$1:$U$101,MATCH(A1453,Master!$C$1:$U$1,0),FALSE)</f>
        <v>-200</v>
      </c>
      <c r="C1453" s="295" t="str">
        <f ca="1">IFERROR(IF(ROUND(B1453/MAX(MAX(B1443:B1454),ABS(MIN(B1443:B1454)))*50,0)&gt;0,REPT("&gt;",ROUND(B1453/MAX(MAX(B1443:B1454),ABS(MIN(B1443:B1454)))*50,0)),REPT("&lt;",ABS(ROUND(B1453/MAX(MAX(B1443:B1454),ABS(MIN(B1443:B1454)))*50,0)))),"")</f>
        <v>&lt;&lt;&lt;&lt;&lt;&lt;&lt;&lt;&lt;&lt;&lt;&lt;&lt;&lt;&lt;&lt;&lt;&lt;&lt;&lt;&lt;&lt;&lt;&lt;&lt;&lt;&lt;&lt;&lt;&lt;&lt;&lt;&lt;&lt;&lt;&lt;&lt;&lt;&lt;&lt;&lt;&lt;&lt;&lt;&lt;&lt;&lt;&lt;&lt;&lt;</v>
      </c>
    </row>
    <row r="1454" spans="1:3" ht="48.75" customHeight="1">
      <c r="A1454" s="267">
        <f t="shared" ca="1" si="70"/>
        <v>41334</v>
      </c>
      <c r="B1454" s="288">
        <f ca="1">VLOOKUP(Ledgergraph!A1441,Master!$C$1:$U$101,MATCH(A1454,Master!$C$1:$U$1,0),FALSE)</f>
        <v>-200</v>
      </c>
      <c r="C1454" s="295" t="str">
        <f ca="1">IFERROR(IF(ROUND(B1454/MAX(MAX(B1443:B1454),ABS(MIN(B1443:B1454)))*50,0)&gt;0,REPT("&gt;",ROUND(B1454/MAX(MAX(B1443:B1454),ABS(MIN(B1443:B1454)))*50,0)),REPT("&lt;",ABS(ROUND(B1454/MAX(MAX(B1443:B1454),ABS(MIN(B1443:B1454)))*50,0)))),"")</f>
        <v>&lt;&lt;&lt;&lt;&lt;&lt;&lt;&lt;&lt;&lt;&lt;&lt;&lt;&lt;&lt;&lt;&lt;&lt;&lt;&lt;&lt;&lt;&lt;&lt;&lt;&lt;&lt;&lt;&lt;&lt;&lt;&lt;&lt;&lt;&lt;&lt;&lt;&lt;&lt;&lt;&lt;&lt;&lt;&lt;&lt;&lt;&lt;&lt;&lt;&lt;</v>
      </c>
    </row>
    <row r="1455" spans="1:3" ht="48.75" customHeight="1">
      <c r="A1455" s="81"/>
      <c r="B1455" s="81"/>
      <c r="C1455" s="294"/>
    </row>
    <row r="1456" spans="1:3" ht="48.75" customHeight="1">
      <c r="A1456" s="264">
        <f>A1441+1</f>
        <v>99</v>
      </c>
      <c r="B1456" s="81"/>
      <c r="C1456" s="294"/>
    </row>
    <row r="1457" spans="1:3" ht="48.75" customHeight="1">
      <c r="A1457" s="81" t="str">
        <f>VLOOKUP(Ledgergraph!A1456,Master!$C$1:$U$101,3,FALSE)</f>
        <v>Borrowing from SBM Bank</v>
      </c>
      <c r="B1457" s="81"/>
      <c r="C1457" s="294"/>
    </row>
    <row r="1458" spans="1:3" ht="48.75" customHeight="1">
      <c r="A1458" s="267">
        <f ca="1">A1443</f>
        <v>41000</v>
      </c>
      <c r="B1458" s="288">
        <f ca="1">VLOOKUP(Ledgergraph!A1456,Master!$C$1:$U$101,MATCH(A1458,Master!$C$1:$U$1,0),FALSE)</f>
        <v>0</v>
      </c>
      <c r="C1458" s="295" t="str">
        <f ca="1">IFERROR(IF(ROUND(B1458/MAX(MAX(B1458:B1469),ABS(MIN(B1458:B1469)))*50,0)&gt;0,REPT("&gt;",ROUND(B1458/MAX(MAX(B1458:B1469),ABS(MIN(B1458:B1469)))*50,0)),REPT("&lt;",ABS(ROUND(B1458/MAX(MAX(B1458:B1469),ABS(MIN(B1458:B1469)))*50,0)))),"")</f>
        <v/>
      </c>
    </row>
    <row r="1459" spans="1:3" ht="48.75" customHeight="1">
      <c r="A1459" s="267">
        <f t="shared" ref="A1459:A1469" ca="1" si="71">A1444</f>
        <v>41030</v>
      </c>
      <c r="B1459" s="288">
        <f ca="1">VLOOKUP(Ledgergraph!A1456,Master!$C$1:$U$101,MATCH(A1459,Master!$C$1:$U$1,0),FALSE)</f>
        <v>0</v>
      </c>
      <c r="C1459" s="295" t="str">
        <f ca="1">IFERROR(IF(ROUND(B1459/MAX(MAX(B1458:B1469),ABS(MIN(B1458:B1469)))*50,0)&gt;0,REPT("&gt;",ROUND(B1459/MAX(MAX(B1458:B1469),ABS(MIN(B1458:B1469)))*50,0)),REPT("&lt;",ABS(ROUND(B1459/MAX(MAX(B1458:B1469),ABS(MIN(B1458:B1469)))*50,0)))),"")</f>
        <v/>
      </c>
    </row>
    <row r="1460" spans="1:3" ht="48.75" customHeight="1">
      <c r="A1460" s="267">
        <f t="shared" ca="1" si="71"/>
        <v>41061</v>
      </c>
      <c r="B1460" s="288">
        <f ca="1">VLOOKUP(Ledgergraph!A1456,Master!$C$1:$U$101,MATCH(A1460,Master!$C$1:$U$1,0),FALSE)</f>
        <v>0</v>
      </c>
      <c r="C1460" s="295" t="str">
        <f ca="1">IFERROR(IF(ROUND(B1460/MAX(MAX(B1458:B1469),ABS(MIN(B1458:B1469)))*50,0)&gt;0,REPT("&gt;",ROUND(B1460/MAX(MAX(B1458:B1469),ABS(MIN(B1458:B1469)))*50,0)),REPT("&lt;",ABS(ROUND(B1460/MAX(MAX(B1458:B1469),ABS(MIN(B1458:B1469)))*50,0)))),"")</f>
        <v/>
      </c>
    </row>
    <row r="1461" spans="1:3" ht="48.75" customHeight="1">
      <c r="A1461" s="267">
        <f t="shared" ca="1" si="71"/>
        <v>41091</v>
      </c>
      <c r="B1461" s="288">
        <f ca="1">VLOOKUP(Ledgergraph!A1456,Master!$C$1:$U$101,MATCH(A1461,Master!$C$1:$U$1,0),FALSE)</f>
        <v>-10000</v>
      </c>
      <c r="C1461" s="295" t="str">
        <f ca="1">IFERROR(IF(ROUND(B1461/MAX(MAX(B1458:B1469),ABS(MIN(B1458:B1469)))*50,0)&gt;0,REPT("&gt;",ROUND(B1461/MAX(MAX(B1458:B1469),ABS(MIN(B1458:B1469)))*50,0)),REPT("&lt;",ABS(ROUND(B1461/MAX(MAX(B1458:B1469),ABS(MIN(B1458:B1469)))*50,0)))),"")</f>
        <v>&lt;&lt;&lt;&lt;&lt;&lt;&lt;&lt;&lt;&lt;&lt;&lt;&lt;&lt;&lt;&lt;&lt;&lt;&lt;&lt;&lt;&lt;&lt;&lt;&lt;&lt;&lt;&lt;&lt;&lt;&lt;&lt;&lt;&lt;&lt;&lt;&lt;&lt;&lt;&lt;&lt;&lt;&lt;&lt;&lt;&lt;&lt;&lt;&lt;&lt;</v>
      </c>
    </row>
    <row r="1462" spans="1:3" ht="48.75" customHeight="1">
      <c r="A1462" s="267">
        <f t="shared" ca="1" si="71"/>
        <v>41122</v>
      </c>
      <c r="B1462" s="288">
        <f ca="1">VLOOKUP(Ledgergraph!A1456,Master!$C$1:$U$101,MATCH(A1462,Master!$C$1:$U$1,0),FALSE)</f>
        <v>-10000</v>
      </c>
      <c r="C1462" s="295" t="str">
        <f ca="1">IFERROR(IF(ROUND(B1462/MAX(MAX(B1458:B1469),ABS(MIN(B1458:B1469)))*50,0)&gt;0,REPT("&gt;",ROUND(B1462/MAX(MAX(B1458:B1469),ABS(MIN(B1458:B1469)))*50,0)),REPT("&lt;",ABS(ROUND(B1462/MAX(MAX(B1458:B1469),ABS(MIN(B1458:B1469)))*50,0)))),"")</f>
        <v>&lt;&lt;&lt;&lt;&lt;&lt;&lt;&lt;&lt;&lt;&lt;&lt;&lt;&lt;&lt;&lt;&lt;&lt;&lt;&lt;&lt;&lt;&lt;&lt;&lt;&lt;&lt;&lt;&lt;&lt;&lt;&lt;&lt;&lt;&lt;&lt;&lt;&lt;&lt;&lt;&lt;&lt;&lt;&lt;&lt;&lt;&lt;&lt;&lt;&lt;</v>
      </c>
    </row>
    <row r="1463" spans="1:3" ht="48.75" customHeight="1">
      <c r="A1463" s="267">
        <f t="shared" ca="1" si="71"/>
        <v>41153</v>
      </c>
      <c r="B1463" s="288">
        <f ca="1">VLOOKUP(Ledgergraph!A1456,Master!$C$1:$U$101,MATCH(A1463,Master!$C$1:$U$1,0),FALSE)</f>
        <v>-10000</v>
      </c>
      <c r="C1463" s="295" t="str">
        <f ca="1">IFERROR(IF(ROUND(B1463/MAX(MAX(B1458:B1469),ABS(MIN(B1458:B1469)))*50,0)&gt;0,REPT("&gt;",ROUND(B1463/MAX(MAX(B1458:B1469),ABS(MIN(B1458:B1469)))*50,0)),REPT("&lt;",ABS(ROUND(B1463/MAX(MAX(B1458:B1469),ABS(MIN(B1458:B1469)))*50,0)))),"")</f>
        <v>&lt;&lt;&lt;&lt;&lt;&lt;&lt;&lt;&lt;&lt;&lt;&lt;&lt;&lt;&lt;&lt;&lt;&lt;&lt;&lt;&lt;&lt;&lt;&lt;&lt;&lt;&lt;&lt;&lt;&lt;&lt;&lt;&lt;&lt;&lt;&lt;&lt;&lt;&lt;&lt;&lt;&lt;&lt;&lt;&lt;&lt;&lt;&lt;&lt;&lt;</v>
      </c>
    </row>
    <row r="1464" spans="1:3" ht="48.75" customHeight="1">
      <c r="A1464" s="267">
        <f t="shared" ca="1" si="71"/>
        <v>41183</v>
      </c>
      <c r="B1464" s="288">
        <f ca="1">VLOOKUP(Ledgergraph!A1456,Master!$C$1:$U$101,MATCH(A1464,Master!$C$1:$U$1,0),FALSE)</f>
        <v>-10000</v>
      </c>
      <c r="C1464" s="295" t="str">
        <f ca="1">IFERROR(IF(ROUND(B1464/MAX(MAX(B1458:B1469),ABS(MIN(B1458:B1469)))*50,0)&gt;0,REPT("&gt;",ROUND(B1464/MAX(MAX(B1458:B1469),ABS(MIN(B1458:B1469)))*50,0)),REPT("&lt;",ABS(ROUND(B1464/MAX(MAX(B1458:B1469),ABS(MIN(B1458:B1469)))*50,0)))),"")</f>
        <v>&lt;&lt;&lt;&lt;&lt;&lt;&lt;&lt;&lt;&lt;&lt;&lt;&lt;&lt;&lt;&lt;&lt;&lt;&lt;&lt;&lt;&lt;&lt;&lt;&lt;&lt;&lt;&lt;&lt;&lt;&lt;&lt;&lt;&lt;&lt;&lt;&lt;&lt;&lt;&lt;&lt;&lt;&lt;&lt;&lt;&lt;&lt;&lt;&lt;&lt;</v>
      </c>
    </row>
    <row r="1465" spans="1:3" ht="48.75" customHeight="1">
      <c r="A1465" s="267">
        <f t="shared" ca="1" si="71"/>
        <v>41214</v>
      </c>
      <c r="B1465" s="288">
        <f ca="1">VLOOKUP(Ledgergraph!A1456,Master!$C$1:$U$101,MATCH(A1465,Master!$C$1:$U$1,0),FALSE)</f>
        <v>-10000</v>
      </c>
      <c r="C1465" s="295" t="str">
        <f ca="1">IFERROR(IF(ROUND(B1465/MAX(MAX(B1458:B1469),ABS(MIN(B1458:B1469)))*50,0)&gt;0,REPT("&gt;",ROUND(B1465/MAX(MAX(B1458:B1469),ABS(MIN(B1458:B1469)))*50,0)),REPT("&lt;",ABS(ROUND(B1465/MAX(MAX(B1458:B1469),ABS(MIN(B1458:B1469)))*50,0)))),"")</f>
        <v>&lt;&lt;&lt;&lt;&lt;&lt;&lt;&lt;&lt;&lt;&lt;&lt;&lt;&lt;&lt;&lt;&lt;&lt;&lt;&lt;&lt;&lt;&lt;&lt;&lt;&lt;&lt;&lt;&lt;&lt;&lt;&lt;&lt;&lt;&lt;&lt;&lt;&lt;&lt;&lt;&lt;&lt;&lt;&lt;&lt;&lt;&lt;&lt;&lt;&lt;</v>
      </c>
    </row>
    <row r="1466" spans="1:3" ht="48.75" customHeight="1">
      <c r="A1466" s="267">
        <f t="shared" ca="1" si="71"/>
        <v>41244</v>
      </c>
      <c r="B1466" s="288">
        <f ca="1">VLOOKUP(Ledgergraph!A1456,Master!$C$1:$U$101,MATCH(A1466,Master!$C$1:$U$1,0),FALSE)</f>
        <v>-10000</v>
      </c>
      <c r="C1466" s="295" t="str">
        <f ca="1">IFERROR(IF(ROUND(B1466/MAX(MAX(B1458:B1469),ABS(MIN(B1458:B1469)))*50,0)&gt;0,REPT("&gt;",ROUND(B1466/MAX(MAX(B1458:B1469),ABS(MIN(B1458:B1469)))*50,0)),REPT("&lt;",ABS(ROUND(B1466/MAX(MAX(B1458:B1469),ABS(MIN(B1458:B1469)))*50,0)))),"")</f>
        <v>&lt;&lt;&lt;&lt;&lt;&lt;&lt;&lt;&lt;&lt;&lt;&lt;&lt;&lt;&lt;&lt;&lt;&lt;&lt;&lt;&lt;&lt;&lt;&lt;&lt;&lt;&lt;&lt;&lt;&lt;&lt;&lt;&lt;&lt;&lt;&lt;&lt;&lt;&lt;&lt;&lt;&lt;&lt;&lt;&lt;&lt;&lt;&lt;&lt;&lt;</v>
      </c>
    </row>
    <row r="1467" spans="1:3" ht="48.75" customHeight="1">
      <c r="A1467" s="267">
        <f t="shared" ca="1" si="71"/>
        <v>41275</v>
      </c>
      <c r="B1467" s="288">
        <f ca="1">VLOOKUP(Ledgergraph!A1456,Master!$C$1:$U$101,MATCH(A1467,Master!$C$1:$U$1,0),FALSE)</f>
        <v>-10000</v>
      </c>
      <c r="C1467" s="295" t="str">
        <f ca="1">IFERROR(IF(ROUND(B1467/MAX(MAX(B1458:B1469),ABS(MIN(B1458:B1469)))*50,0)&gt;0,REPT("&gt;",ROUND(B1467/MAX(MAX(B1458:B1469),ABS(MIN(B1458:B1469)))*50,0)),REPT("&lt;",ABS(ROUND(B1467/MAX(MAX(B1458:B1469),ABS(MIN(B1458:B1469)))*50,0)))),"")</f>
        <v>&lt;&lt;&lt;&lt;&lt;&lt;&lt;&lt;&lt;&lt;&lt;&lt;&lt;&lt;&lt;&lt;&lt;&lt;&lt;&lt;&lt;&lt;&lt;&lt;&lt;&lt;&lt;&lt;&lt;&lt;&lt;&lt;&lt;&lt;&lt;&lt;&lt;&lt;&lt;&lt;&lt;&lt;&lt;&lt;&lt;&lt;&lt;&lt;&lt;&lt;</v>
      </c>
    </row>
    <row r="1468" spans="1:3" ht="48.75" customHeight="1">
      <c r="A1468" s="267">
        <f t="shared" ca="1" si="71"/>
        <v>41306</v>
      </c>
      <c r="B1468" s="288">
        <f ca="1">VLOOKUP(Ledgergraph!A1456,Master!$C$1:$U$101,MATCH(A1468,Master!$C$1:$U$1,0),FALSE)</f>
        <v>-10000</v>
      </c>
      <c r="C1468" s="295" t="str">
        <f ca="1">IFERROR(IF(ROUND(B1468/MAX(MAX(B1458:B1469),ABS(MIN(B1458:B1469)))*50,0)&gt;0,REPT("&gt;",ROUND(B1468/MAX(MAX(B1458:B1469),ABS(MIN(B1458:B1469)))*50,0)),REPT("&lt;",ABS(ROUND(B1468/MAX(MAX(B1458:B1469),ABS(MIN(B1458:B1469)))*50,0)))),"")</f>
        <v>&lt;&lt;&lt;&lt;&lt;&lt;&lt;&lt;&lt;&lt;&lt;&lt;&lt;&lt;&lt;&lt;&lt;&lt;&lt;&lt;&lt;&lt;&lt;&lt;&lt;&lt;&lt;&lt;&lt;&lt;&lt;&lt;&lt;&lt;&lt;&lt;&lt;&lt;&lt;&lt;&lt;&lt;&lt;&lt;&lt;&lt;&lt;&lt;&lt;&lt;</v>
      </c>
    </row>
    <row r="1469" spans="1:3" ht="48.75" customHeight="1">
      <c r="A1469" s="267">
        <f t="shared" ca="1" si="71"/>
        <v>41334</v>
      </c>
      <c r="B1469" s="288">
        <f ca="1">VLOOKUP(Ledgergraph!A1456,Master!$C$1:$U$101,MATCH(A1469,Master!$C$1:$U$1,0),FALSE)</f>
        <v>-10000</v>
      </c>
      <c r="C1469" s="295" t="str">
        <f ca="1">IFERROR(IF(ROUND(B1469/MAX(MAX(B1458:B1469),ABS(MIN(B1458:B1469)))*50,0)&gt;0,REPT("&gt;",ROUND(B1469/MAX(MAX(B1458:B1469),ABS(MIN(B1458:B1469)))*50,0)),REPT("&lt;",ABS(ROUND(B1469/MAX(MAX(B1458:B1469),ABS(MIN(B1458:B1469)))*50,0)))),"")</f>
        <v>&lt;&lt;&lt;&lt;&lt;&lt;&lt;&lt;&lt;&lt;&lt;&lt;&lt;&lt;&lt;&lt;&lt;&lt;&lt;&lt;&lt;&lt;&lt;&lt;&lt;&lt;&lt;&lt;&lt;&lt;&lt;&lt;&lt;&lt;&lt;&lt;&lt;&lt;&lt;&lt;&lt;&lt;&lt;&lt;&lt;&lt;&lt;&lt;&lt;&lt;</v>
      </c>
    </row>
    <row r="1470" spans="1:3" ht="48.75" customHeight="1">
      <c r="A1470" s="262"/>
      <c r="B1470" s="81"/>
      <c r="C1470" s="294"/>
    </row>
    <row r="1471" spans="1:3" ht="48.75" customHeight="1">
      <c r="A1471" s="264">
        <f>A1456+1</f>
        <v>100</v>
      </c>
      <c r="B1471" s="81"/>
      <c r="C1471" s="294"/>
    </row>
    <row r="1472" spans="1:3" ht="48.75" customHeight="1">
      <c r="A1472" s="81" t="str">
        <f>VLOOKUP(Ledgergraph!A1471,Master!$C$1:$U$101,3,FALSE)</f>
        <v>Reserve</v>
      </c>
      <c r="B1472" s="81"/>
      <c r="C1472" s="294"/>
    </row>
    <row r="1473" spans="1:3" ht="48.75" customHeight="1">
      <c r="A1473" s="267">
        <f ca="1">A1458</f>
        <v>41000</v>
      </c>
      <c r="B1473" s="288">
        <f ca="1">VLOOKUP(Ledgergraph!A1471,Master!$C$1:$U$101,MATCH(A1473,Master!$C$1:$U$1,0),FALSE)</f>
        <v>0</v>
      </c>
      <c r="C1473" s="295" t="str">
        <f ca="1">IFERROR(IF(ROUND(B1473/MAX(MAX(B1473:B1484),ABS(MIN(B1473:B1484)))*50,0)&gt;0,REPT("&gt;",ROUND(B1473/MAX(MAX(B1473:B1484),ABS(MIN(B1473:B1484)))*50,0)),REPT("&lt;",ABS(ROUND(B1473/MAX(MAX(B1473:B1484),ABS(MIN(B1473:B1484)))*50,0)))),"")</f>
        <v/>
      </c>
    </row>
    <row r="1474" spans="1:3" ht="48.75" customHeight="1">
      <c r="A1474" s="267">
        <f t="shared" ref="A1474:A1484" ca="1" si="72">A1459</f>
        <v>41030</v>
      </c>
      <c r="B1474" s="288">
        <f ca="1">VLOOKUP(Ledgergraph!A1471,Master!$C$1:$U$101,MATCH(A1474,Master!$C$1:$U$1,0),FALSE)</f>
        <v>0</v>
      </c>
      <c r="C1474" s="295" t="str">
        <f ca="1">IFERROR(IF(ROUND(B1474/MAX(MAX(B1473:B1484),ABS(MIN(B1473:B1484)))*50,0)&gt;0,REPT("&gt;",ROUND(B1474/MAX(MAX(B1473:B1484),ABS(MIN(B1473:B1484)))*50,0)),REPT("&lt;",ABS(ROUND(B1474/MAX(MAX(B1473:B1484),ABS(MIN(B1473:B1484)))*50,0)))),"")</f>
        <v/>
      </c>
    </row>
    <row r="1475" spans="1:3" ht="48.75" customHeight="1">
      <c r="A1475" s="267">
        <f t="shared" ca="1" si="72"/>
        <v>41061</v>
      </c>
      <c r="B1475" s="288">
        <f ca="1">VLOOKUP(Ledgergraph!A1471,Master!$C$1:$U$101,MATCH(A1475,Master!$C$1:$U$1,0),FALSE)</f>
        <v>0</v>
      </c>
      <c r="C1475" s="295" t="str">
        <f ca="1">IFERROR(IF(ROUND(B1475/MAX(MAX(B1473:B1484),ABS(MIN(B1473:B1484)))*50,0)&gt;0,REPT("&gt;",ROUND(B1475/MAX(MAX(B1473:B1484),ABS(MIN(B1473:B1484)))*50,0)),REPT("&lt;",ABS(ROUND(B1475/MAX(MAX(B1473:B1484),ABS(MIN(B1473:B1484)))*50,0)))),"")</f>
        <v/>
      </c>
    </row>
    <row r="1476" spans="1:3" ht="48.75" customHeight="1">
      <c r="A1476" s="267">
        <f t="shared" ca="1" si="72"/>
        <v>41091</v>
      </c>
      <c r="B1476" s="288">
        <f ca="1">VLOOKUP(Ledgergraph!A1471,Master!$C$1:$U$101,MATCH(A1476,Master!$C$1:$U$1,0),FALSE)</f>
        <v>0</v>
      </c>
      <c r="C1476" s="295" t="str">
        <f ca="1">IFERROR(IF(ROUND(B1476/MAX(MAX(B1473:B1484),ABS(MIN(B1473:B1484)))*50,0)&gt;0,REPT("&gt;",ROUND(B1476/MAX(MAX(B1473:B1484),ABS(MIN(B1473:B1484)))*50,0)),REPT("&lt;",ABS(ROUND(B1476/MAX(MAX(B1473:B1484),ABS(MIN(B1473:B1484)))*50,0)))),"")</f>
        <v/>
      </c>
    </row>
    <row r="1477" spans="1:3" ht="48.75" customHeight="1">
      <c r="A1477" s="267">
        <f t="shared" ca="1" si="72"/>
        <v>41122</v>
      </c>
      <c r="B1477" s="288">
        <f ca="1">VLOOKUP(Ledgergraph!A1471,Master!$C$1:$U$101,MATCH(A1477,Master!$C$1:$U$1,0),FALSE)</f>
        <v>0</v>
      </c>
      <c r="C1477" s="295" t="str">
        <f ca="1">IFERROR(IF(ROUND(B1477/MAX(MAX(B1473:B1484),ABS(MIN(B1473:B1484)))*50,0)&gt;0,REPT("&gt;",ROUND(B1477/MAX(MAX(B1473:B1484),ABS(MIN(B1473:B1484)))*50,0)),REPT("&lt;",ABS(ROUND(B1477/MAX(MAX(B1473:B1484),ABS(MIN(B1473:B1484)))*50,0)))),"")</f>
        <v/>
      </c>
    </row>
    <row r="1478" spans="1:3" ht="48.75" customHeight="1">
      <c r="A1478" s="267">
        <f t="shared" ca="1" si="72"/>
        <v>41153</v>
      </c>
      <c r="B1478" s="288">
        <f ca="1">VLOOKUP(Ledgergraph!A1471,Master!$C$1:$U$101,MATCH(A1478,Master!$C$1:$U$1,0),FALSE)</f>
        <v>0</v>
      </c>
      <c r="C1478" s="295" t="str">
        <f ca="1">IFERROR(IF(ROUND(B1478/MAX(MAX(B1473:B1484),ABS(MIN(B1473:B1484)))*50,0)&gt;0,REPT("&gt;",ROUND(B1478/MAX(MAX(B1473:B1484),ABS(MIN(B1473:B1484)))*50,0)),REPT("&lt;",ABS(ROUND(B1478/MAX(MAX(B1473:B1484),ABS(MIN(B1473:B1484)))*50,0)))),"")</f>
        <v/>
      </c>
    </row>
    <row r="1479" spans="1:3" ht="48.75" customHeight="1">
      <c r="A1479" s="267">
        <f t="shared" ca="1" si="72"/>
        <v>41183</v>
      </c>
      <c r="B1479" s="288">
        <f ca="1">VLOOKUP(Ledgergraph!A1471,Master!$C$1:$U$101,MATCH(A1479,Master!$C$1:$U$1,0),FALSE)</f>
        <v>0</v>
      </c>
      <c r="C1479" s="295" t="str">
        <f ca="1">IFERROR(IF(ROUND(B1479/MAX(MAX(B1473:B1484),ABS(MIN(B1473:B1484)))*50,0)&gt;0,REPT("&gt;",ROUND(B1479/MAX(MAX(B1473:B1484),ABS(MIN(B1473:B1484)))*50,0)),REPT("&lt;",ABS(ROUND(B1479/MAX(MAX(B1473:B1484),ABS(MIN(B1473:B1484)))*50,0)))),"")</f>
        <v/>
      </c>
    </row>
    <row r="1480" spans="1:3" ht="48.75" customHeight="1">
      <c r="A1480" s="267">
        <f t="shared" ca="1" si="72"/>
        <v>41214</v>
      </c>
      <c r="B1480" s="288">
        <f ca="1">VLOOKUP(Ledgergraph!A1471,Master!$C$1:$U$101,MATCH(A1480,Master!$C$1:$U$1,0),FALSE)</f>
        <v>0</v>
      </c>
      <c r="C1480" s="295" t="str">
        <f ca="1">IFERROR(IF(ROUND(B1480/MAX(MAX(B1473:B1484),ABS(MIN(B1473:B1484)))*50,0)&gt;0,REPT("&gt;",ROUND(B1480/MAX(MAX(B1473:B1484),ABS(MIN(B1473:B1484)))*50,0)),REPT("&lt;",ABS(ROUND(B1480/MAX(MAX(B1473:B1484),ABS(MIN(B1473:B1484)))*50,0)))),"")</f>
        <v/>
      </c>
    </row>
    <row r="1481" spans="1:3" ht="48.75" customHeight="1">
      <c r="A1481" s="267">
        <f t="shared" ca="1" si="72"/>
        <v>41244</v>
      </c>
      <c r="B1481" s="288">
        <f ca="1">VLOOKUP(Ledgergraph!A1471,Master!$C$1:$U$101,MATCH(A1481,Master!$C$1:$U$1,0),FALSE)</f>
        <v>0</v>
      </c>
      <c r="C1481" s="295" t="str">
        <f ca="1">IFERROR(IF(ROUND(B1481/MAX(MAX(B1473:B1484),ABS(MIN(B1473:B1484)))*50,0)&gt;0,REPT("&gt;",ROUND(B1481/MAX(MAX(B1473:B1484),ABS(MIN(B1473:B1484)))*50,0)),REPT("&lt;",ABS(ROUND(B1481/MAX(MAX(B1473:B1484),ABS(MIN(B1473:B1484)))*50,0)))),"")</f>
        <v/>
      </c>
    </row>
    <row r="1482" spans="1:3" ht="48.75" customHeight="1">
      <c r="A1482" s="267">
        <f t="shared" ca="1" si="72"/>
        <v>41275</v>
      </c>
      <c r="B1482" s="288">
        <f ca="1">VLOOKUP(Ledgergraph!A1471,Master!$C$1:$U$101,MATCH(A1482,Master!$C$1:$U$1,0),FALSE)</f>
        <v>0</v>
      </c>
      <c r="C1482" s="295" t="str">
        <f ca="1">IFERROR(IF(ROUND(B1482/MAX(MAX(B1473:B1484),ABS(MIN(B1473:B1484)))*50,0)&gt;0,REPT("&gt;",ROUND(B1482/MAX(MAX(B1473:B1484),ABS(MIN(B1473:B1484)))*50,0)),REPT("&lt;",ABS(ROUND(B1482/MAX(MAX(B1473:B1484),ABS(MIN(B1473:B1484)))*50,0)))),"")</f>
        <v/>
      </c>
    </row>
    <row r="1483" spans="1:3" ht="48.75" customHeight="1">
      <c r="A1483" s="267">
        <f t="shared" ca="1" si="72"/>
        <v>41306</v>
      </c>
      <c r="B1483" s="288">
        <f ca="1">VLOOKUP(Ledgergraph!A1471,Master!$C$1:$U$101,MATCH(A1483,Master!$C$1:$U$1,0),FALSE)</f>
        <v>0</v>
      </c>
      <c r="C1483" s="295" t="str">
        <f ca="1">IFERROR(IF(ROUND(B1483/MAX(MAX(B1473:B1484),ABS(MIN(B1473:B1484)))*50,0)&gt;0,REPT("&gt;",ROUND(B1483/MAX(MAX(B1473:B1484),ABS(MIN(B1473:B1484)))*50,0)),REPT("&lt;",ABS(ROUND(B1483/MAX(MAX(B1473:B1484),ABS(MIN(B1473:B1484)))*50,0)))),"")</f>
        <v/>
      </c>
    </row>
    <row r="1484" spans="1:3" ht="48.75" customHeight="1">
      <c r="A1484" s="267">
        <f t="shared" ca="1" si="72"/>
        <v>41334</v>
      </c>
      <c r="B1484" s="288">
        <f ca="1">VLOOKUP(Ledgergraph!A1471,Master!$C$1:$U$101,MATCH(A1484,Master!$C$1:$U$1,0),FALSE)</f>
        <v>0</v>
      </c>
      <c r="C1484" s="295" t="str">
        <f ca="1">IFERROR(IF(ROUND(B1484/MAX(MAX(B1473:B1484),ABS(MIN(B1473:B1484)))*50,0)&gt;0,REPT("&gt;",ROUND(B1484/MAX(MAX(B1473:B1484),ABS(MIN(B1473:B1484)))*50,0)),REPT("&lt;",ABS(ROUND(B1484/MAX(MAX(B1473:B1484),ABS(MIN(B1473:B1484)))*50,0)))),"")</f>
        <v/>
      </c>
    </row>
  </sheetData>
  <sheetProtection password="BD59" sheet="1" objects="1" scenarios="1" formatCells="0" selectLockedCells="1"/>
  <conditionalFormatting sqref="A1:B1484">
    <cfRule type="expression" dxfId="6" priority="1">
      <formula>CD&lt;&gt;PD</formula>
    </cfRule>
  </conditionalFormatting>
  <pageMargins left="0.7" right="0.7" top="0.75" bottom="0.75" header="0.3" footer="0.3"/>
  <pageSetup paperSize="9" orientation="portrait" r:id="rId1"/>
  <rowBreaks count="32" manualBreakCount="32">
    <brk id="45" max="16383" man="1"/>
    <brk id="90" max="16383" man="1"/>
    <brk id="135" max="16383" man="1"/>
    <brk id="180" max="16383" man="1"/>
    <brk id="225" max="16383" man="1"/>
    <brk id="270" max="16383" man="1"/>
    <brk id="315" max="16383" man="1"/>
    <brk id="360" max="16383" man="1"/>
    <brk id="405" max="16383" man="1"/>
    <brk id="450" max="16383" man="1"/>
    <brk id="495" max="16383" man="1"/>
    <brk id="540" max="16383" man="1"/>
    <brk id="585" max="16383" man="1"/>
    <brk id="630" max="16383" man="1"/>
    <brk id="675" max="16383" man="1"/>
    <brk id="720" max="16383" man="1"/>
    <brk id="765" max="16383" man="1"/>
    <brk id="810" max="16383" man="1"/>
    <brk id="855" max="16383" man="1"/>
    <brk id="900" max="16383" man="1"/>
    <brk id="945" max="16383" man="1"/>
    <brk id="990" max="16383" man="1"/>
    <brk id="1035" max="16383" man="1"/>
    <brk id="1080" max="16383" man="1"/>
    <brk id="1125" max="16383" man="1"/>
    <brk id="1170" max="16383" man="1"/>
    <brk id="1215" max="16383" man="1"/>
    <brk id="1260" max="16383" man="1"/>
    <brk id="1305" max="16383" man="1"/>
    <brk id="1350" max="16383" man="1"/>
    <brk id="1395" max="16383" man="1"/>
    <brk id="1440" max="16383" man="1"/>
  </rowBreaks>
</worksheet>
</file>

<file path=xl/worksheets/sheet6.xml><?xml version="1.0" encoding="utf-8"?>
<worksheet xmlns="http://schemas.openxmlformats.org/spreadsheetml/2006/main" xmlns:r="http://schemas.openxmlformats.org/officeDocument/2006/relationships">
  <sheetPr codeName="Sheet2"/>
  <dimension ref="A1:Y1484"/>
  <sheetViews>
    <sheetView view="pageBreakPreview" zoomScale="91" zoomScaleNormal="100" zoomScaleSheetLayoutView="91" workbookViewId="0">
      <selection activeCell="L1" sqref="L1"/>
    </sheetView>
  </sheetViews>
  <sheetFormatPr defaultRowHeight="15"/>
  <cols>
    <col min="1" max="1" width="3.28515625" style="38" customWidth="1"/>
    <col min="2" max="2" width="54.5703125" style="2" customWidth="1"/>
    <col min="3" max="3" width="6.28515625" style="2" customWidth="1"/>
    <col min="4" max="4" width="11.28515625" style="2" customWidth="1"/>
    <col min="5" max="5" width="11.140625" style="2" bestFit="1" customWidth="1"/>
    <col min="6" max="6" width="11.140625" style="2" customWidth="1"/>
    <col min="7" max="7" width="11.140625" style="2" bestFit="1" customWidth="1"/>
    <col min="8" max="8" width="5.42578125" style="2" bestFit="1" customWidth="1"/>
    <col min="9" max="9" width="12.42578125" style="2" customWidth="1"/>
    <col min="10" max="10" width="6.140625" style="2" customWidth="1"/>
    <col min="11" max="11" width="10.7109375" style="2" customWidth="1"/>
    <col min="12" max="12" width="25" style="4" bestFit="1" customWidth="1"/>
    <col min="13" max="13" width="11.85546875" style="2" hidden="1" customWidth="1"/>
    <col min="14" max="14" width="5.42578125" style="4" hidden="1" customWidth="1"/>
    <col min="15" max="15" width="12.42578125" style="2" hidden="1" customWidth="1"/>
    <col min="16" max="16" width="6.140625" style="2" hidden="1" customWidth="1"/>
    <col min="17" max="17" width="11.85546875" style="2" hidden="1" customWidth="1"/>
    <col min="18" max="18" width="10.7109375" style="5" hidden="1" customWidth="1"/>
    <col min="19" max="19" width="11.28515625" style="4" bestFit="1" customWidth="1"/>
    <col min="20" max="20" width="10.85546875" style="2" bestFit="1" customWidth="1"/>
    <col min="21" max="24" width="9.140625" style="2"/>
    <col min="25" max="25" width="10.140625" style="2" bestFit="1" customWidth="1"/>
    <col min="26" max="256" width="9.140625" style="2"/>
    <col min="257" max="257" width="3.28515625" style="2" customWidth="1"/>
    <col min="258" max="258" width="54.5703125" style="2" customWidth="1"/>
    <col min="259" max="259" width="6.28515625" style="2" customWidth="1"/>
    <col min="260" max="260" width="11.28515625" style="2" customWidth="1"/>
    <col min="261" max="261" width="11.140625" style="2" bestFit="1" customWidth="1"/>
    <col min="262" max="262" width="11.140625" style="2" customWidth="1"/>
    <col min="263" max="263" width="11.140625" style="2" bestFit="1" customWidth="1"/>
    <col min="264" max="264" width="5.42578125" style="2" bestFit="1" customWidth="1"/>
    <col min="265" max="267" width="0" style="2" hidden="1" customWidth="1"/>
    <col min="268" max="268" width="10.28515625" style="2" bestFit="1" customWidth="1"/>
    <col min="269" max="274" width="0" style="2" hidden="1" customWidth="1"/>
    <col min="275" max="275" width="11.28515625" style="2" bestFit="1" customWidth="1"/>
    <col min="276" max="276" width="10.140625" style="2" bestFit="1" customWidth="1"/>
    <col min="277" max="280" width="9.140625" style="2"/>
    <col min="281" max="281" width="10.140625" style="2" bestFit="1" customWidth="1"/>
    <col min="282" max="512" width="9.140625" style="2"/>
    <col min="513" max="513" width="3.28515625" style="2" customWidth="1"/>
    <col min="514" max="514" width="54.5703125" style="2" customWidth="1"/>
    <col min="515" max="515" width="6.28515625" style="2" customWidth="1"/>
    <col min="516" max="516" width="11.28515625" style="2" customWidth="1"/>
    <col min="517" max="517" width="11.140625" style="2" bestFit="1" customWidth="1"/>
    <col min="518" max="518" width="11.140625" style="2" customWidth="1"/>
    <col min="519" max="519" width="11.140625" style="2" bestFit="1" customWidth="1"/>
    <col min="520" max="520" width="5.42578125" style="2" bestFit="1" customWidth="1"/>
    <col min="521" max="523" width="0" style="2" hidden="1" customWidth="1"/>
    <col min="524" max="524" width="10.28515625" style="2" bestFit="1" customWidth="1"/>
    <col min="525" max="530" width="0" style="2" hidden="1" customWidth="1"/>
    <col min="531" max="531" width="11.28515625" style="2" bestFit="1" customWidth="1"/>
    <col min="532" max="532" width="10.140625" style="2" bestFit="1" customWidth="1"/>
    <col min="533" max="536" width="9.140625" style="2"/>
    <col min="537" max="537" width="10.140625" style="2" bestFit="1" customWidth="1"/>
    <col min="538" max="768" width="9.140625" style="2"/>
    <col min="769" max="769" width="3.28515625" style="2" customWidth="1"/>
    <col min="770" max="770" width="54.5703125" style="2" customWidth="1"/>
    <col min="771" max="771" width="6.28515625" style="2" customWidth="1"/>
    <col min="772" max="772" width="11.28515625" style="2" customWidth="1"/>
    <col min="773" max="773" width="11.140625" style="2" bestFit="1" customWidth="1"/>
    <col min="774" max="774" width="11.140625" style="2" customWidth="1"/>
    <col min="775" max="775" width="11.140625" style="2" bestFit="1" customWidth="1"/>
    <col min="776" max="776" width="5.42578125" style="2" bestFit="1" customWidth="1"/>
    <col min="777" max="779" width="0" style="2" hidden="1" customWidth="1"/>
    <col min="780" max="780" width="10.28515625" style="2" bestFit="1" customWidth="1"/>
    <col min="781" max="786" width="0" style="2" hidden="1" customWidth="1"/>
    <col min="787" max="787" width="11.28515625" style="2" bestFit="1" customWidth="1"/>
    <col min="788" max="788" width="10.140625" style="2" bestFit="1" customWidth="1"/>
    <col min="789" max="792" width="9.140625" style="2"/>
    <col min="793" max="793" width="10.140625" style="2" bestFit="1" customWidth="1"/>
    <col min="794" max="1024" width="9.140625" style="2"/>
    <col min="1025" max="1025" width="3.28515625" style="2" customWidth="1"/>
    <col min="1026" max="1026" width="54.5703125" style="2" customWidth="1"/>
    <col min="1027" max="1027" width="6.28515625" style="2" customWidth="1"/>
    <col min="1028" max="1028" width="11.28515625" style="2" customWidth="1"/>
    <col min="1029" max="1029" width="11.140625" style="2" bestFit="1" customWidth="1"/>
    <col min="1030" max="1030" width="11.140625" style="2" customWidth="1"/>
    <col min="1031" max="1031" width="11.140625" style="2" bestFit="1" customWidth="1"/>
    <col min="1032" max="1032" width="5.42578125" style="2" bestFit="1" customWidth="1"/>
    <col min="1033" max="1035" width="0" style="2" hidden="1" customWidth="1"/>
    <col min="1036" max="1036" width="10.28515625" style="2" bestFit="1" customWidth="1"/>
    <col min="1037" max="1042" width="0" style="2" hidden="1" customWidth="1"/>
    <col min="1043" max="1043" width="11.28515625" style="2" bestFit="1" customWidth="1"/>
    <col min="1044" max="1044" width="10.140625" style="2" bestFit="1" customWidth="1"/>
    <col min="1045" max="1048" width="9.140625" style="2"/>
    <col min="1049" max="1049" width="10.140625" style="2" bestFit="1" customWidth="1"/>
    <col min="1050" max="1280" width="9.140625" style="2"/>
    <col min="1281" max="1281" width="3.28515625" style="2" customWidth="1"/>
    <col min="1282" max="1282" width="54.5703125" style="2" customWidth="1"/>
    <col min="1283" max="1283" width="6.28515625" style="2" customWidth="1"/>
    <col min="1284" max="1284" width="11.28515625" style="2" customWidth="1"/>
    <col min="1285" max="1285" width="11.140625" style="2" bestFit="1" customWidth="1"/>
    <col min="1286" max="1286" width="11.140625" style="2" customWidth="1"/>
    <col min="1287" max="1287" width="11.140625" style="2" bestFit="1" customWidth="1"/>
    <col min="1288" max="1288" width="5.42578125" style="2" bestFit="1" customWidth="1"/>
    <col min="1289" max="1291" width="0" style="2" hidden="1" customWidth="1"/>
    <col min="1292" max="1292" width="10.28515625" style="2" bestFit="1" customWidth="1"/>
    <col min="1293" max="1298" width="0" style="2" hidden="1" customWidth="1"/>
    <col min="1299" max="1299" width="11.28515625" style="2" bestFit="1" customWidth="1"/>
    <col min="1300" max="1300" width="10.140625" style="2" bestFit="1" customWidth="1"/>
    <col min="1301" max="1304" width="9.140625" style="2"/>
    <col min="1305" max="1305" width="10.140625" style="2" bestFit="1" customWidth="1"/>
    <col min="1306" max="1536" width="9.140625" style="2"/>
    <col min="1537" max="1537" width="3.28515625" style="2" customWidth="1"/>
    <col min="1538" max="1538" width="54.5703125" style="2" customWidth="1"/>
    <col min="1539" max="1539" width="6.28515625" style="2" customWidth="1"/>
    <col min="1540" max="1540" width="11.28515625" style="2" customWidth="1"/>
    <col min="1541" max="1541" width="11.140625" style="2" bestFit="1" customWidth="1"/>
    <col min="1542" max="1542" width="11.140625" style="2" customWidth="1"/>
    <col min="1543" max="1543" width="11.140625" style="2" bestFit="1" customWidth="1"/>
    <col min="1544" max="1544" width="5.42578125" style="2" bestFit="1" customWidth="1"/>
    <col min="1545" max="1547" width="0" style="2" hidden="1" customWidth="1"/>
    <col min="1548" max="1548" width="10.28515625" style="2" bestFit="1" customWidth="1"/>
    <col min="1549" max="1554" width="0" style="2" hidden="1" customWidth="1"/>
    <col min="1555" max="1555" width="11.28515625" style="2" bestFit="1" customWidth="1"/>
    <col min="1556" max="1556" width="10.140625" style="2" bestFit="1" customWidth="1"/>
    <col min="1557" max="1560" width="9.140625" style="2"/>
    <col min="1561" max="1561" width="10.140625" style="2" bestFit="1" customWidth="1"/>
    <col min="1562" max="1792" width="9.140625" style="2"/>
    <col min="1793" max="1793" width="3.28515625" style="2" customWidth="1"/>
    <col min="1794" max="1794" width="54.5703125" style="2" customWidth="1"/>
    <col min="1795" max="1795" width="6.28515625" style="2" customWidth="1"/>
    <col min="1796" max="1796" width="11.28515625" style="2" customWidth="1"/>
    <col min="1797" max="1797" width="11.140625" style="2" bestFit="1" customWidth="1"/>
    <col min="1798" max="1798" width="11.140625" style="2" customWidth="1"/>
    <col min="1799" max="1799" width="11.140625" style="2" bestFit="1" customWidth="1"/>
    <col min="1800" max="1800" width="5.42578125" style="2" bestFit="1" customWidth="1"/>
    <col min="1801" max="1803" width="0" style="2" hidden="1" customWidth="1"/>
    <col min="1804" max="1804" width="10.28515625" style="2" bestFit="1" customWidth="1"/>
    <col min="1805" max="1810" width="0" style="2" hidden="1" customWidth="1"/>
    <col min="1811" max="1811" width="11.28515625" style="2" bestFit="1" customWidth="1"/>
    <col min="1812" max="1812" width="10.140625" style="2" bestFit="1" customWidth="1"/>
    <col min="1813" max="1816" width="9.140625" style="2"/>
    <col min="1817" max="1817" width="10.140625" style="2" bestFit="1" customWidth="1"/>
    <col min="1818" max="2048" width="9.140625" style="2"/>
    <col min="2049" max="2049" width="3.28515625" style="2" customWidth="1"/>
    <col min="2050" max="2050" width="54.5703125" style="2" customWidth="1"/>
    <col min="2051" max="2051" width="6.28515625" style="2" customWidth="1"/>
    <col min="2052" max="2052" width="11.28515625" style="2" customWidth="1"/>
    <col min="2053" max="2053" width="11.140625" style="2" bestFit="1" customWidth="1"/>
    <col min="2054" max="2054" width="11.140625" style="2" customWidth="1"/>
    <col min="2055" max="2055" width="11.140625" style="2" bestFit="1" customWidth="1"/>
    <col min="2056" max="2056" width="5.42578125" style="2" bestFit="1" customWidth="1"/>
    <col min="2057" max="2059" width="0" style="2" hidden="1" customWidth="1"/>
    <col min="2060" max="2060" width="10.28515625" style="2" bestFit="1" customWidth="1"/>
    <col min="2061" max="2066" width="0" style="2" hidden="1" customWidth="1"/>
    <col min="2067" max="2067" width="11.28515625" style="2" bestFit="1" customWidth="1"/>
    <col min="2068" max="2068" width="10.140625" style="2" bestFit="1" customWidth="1"/>
    <col min="2069" max="2072" width="9.140625" style="2"/>
    <col min="2073" max="2073" width="10.140625" style="2" bestFit="1" customWidth="1"/>
    <col min="2074" max="2304" width="9.140625" style="2"/>
    <col min="2305" max="2305" width="3.28515625" style="2" customWidth="1"/>
    <col min="2306" max="2306" width="54.5703125" style="2" customWidth="1"/>
    <col min="2307" max="2307" width="6.28515625" style="2" customWidth="1"/>
    <col min="2308" max="2308" width="11.28515625" style="2" customWidth="1"/>
    <col min="2309" max="2309" width="11.140625" style="2" bestFit="1" customWidth="1"/>
    <col min="2310" max="2310" width="11.140625" style="2" customWidth="1"/>
    <col min="2311" max="2311" width="11.140625" style="2" bestFit="1" customWidth="1"/>
    <col min="2312" max="2312" width="5.42578125" style="2" bestFit="1" customWidth="1"/>
    <col min="2313" max="2315" width="0" style="2" hidden="1" customWidth="1"/>
    <col min="2316" max="2316" width="10.28515625" style="2" bestFit="1" customWidth="1"/>
    <col min="2317" max="2322" width="0" style="2" hidden="1" customWidth="1"/>
    <col min="2323" max="2323" width="11.28515625" style="2" bestFit="1" customWidth="1"/>
    <col min="2324" max="2324" width="10.140625" style="2" bestFit="1" customWidth="1"/>
    <col min="2325" max="2328" width="9.140625" style="2"/>
    <col min="2329" max="2329" width="10.140625" style="2" bestFit="1" customWidth="1"/>
    <col min="2330" max="2560" width="9.140625" style="2"/>
    <col min="2561" max="2561" width="3.28515625" style="2" customWidth="1"/>
    <col min="2562" max="2562" width="54.5703125" style="2" customWidth="1"/>
    <col min="2563" max="2563" width="6.28515625" style="2" customWidth="1"/>
    <col min="2564" max="2564" width="11.28515625" style="2" customWidth="1"/>
    <col min="2565" max="2565" width="11.140625" style="2" bestFit="1" customWidth="1"/>
    <col min="2566" max="2566" width="11.140625" style="2" customWidth="1"/>
    <col min="2567" max="2567" width="11.140625" style="2" bestFit="1" customWidth="1"/>
    <col min="2568" max="2568" width="5.42578125" style="2" bestFit="1" customWidth="1"/>
    <col min="2569" max="2571" width="0" style="2" hidden="1" customWidth="1"/>
    <col min="2572" max="2572" width="10.28515625" style="2" bestFit="1" customWidth="1"/>
    <col min="2573" max="2578" width="0" style="2" hidden="1" customWidth="1"/>
    <col min="2579" max="2579" width="11.28515625" style="2" bestFit="1" customWidth="1"/>
    <col min="2580" max="2580" width="10.140625" style="2" bestFit="1" customWidth="1"/>
    <col min="2581" max="2584" width="9.140625" style="2"/>
    <col min="2585" max="2585" width="10.140625" style="2" bestFit="1" customWidth="1"/>
    <col min="2586" max="2816" width="9.140625" style="2"/>
    <col min="2817" max="2817" width="3.28515625" style="2" customWidth="1"/>
    <col min="2818" max="2818" width="54.5703125" style="2" customWidth="1"/>
    <col min="2819" max="2819" width="6.28515625" style="2" customWidth="1"/>
    <col min="2820" max="2820" width="11.28515625" style="2" customWidth="1"/>
    <col min="2821" max="2821" width="11.140625" style="2" bestFit="1" customWidth="1"/>
    <col min="2822" max="2822" width="11.140625" style="2" customWidth="1"/>
    <col min="2823" max="2823" width="11.140625" style="2" bestFit="1" customWidth="1"/>
    <col min="2824" max="2824" width="5.42578125" style="2" bestFit="1" customWidth="1"/>
    <col min="2825" max="2827" width="0" style="2" hidden="1" customWidth="1"/>
    <col min="2828" max="2828" width="10.28515625" style="2" bestFit="1" customWidth="1"/>
    <col min="2829" max="2834" width="0" style="2" hidden="1" customWidth="1"/>
    <col min="2835" max="2835" width="11.28515625" style="2" bestFit="1" customWidth="1"/>
    <col min="2836" max="2836" width="10.140625" style="2" bestFit="1" customWidth="1"/>
    <col min="2837" max="2840" width="9.140625" style="2"/>
    <col min="2841" max="2841" width="10.140625" style="2" bestFit="1" customWidth="1"/>
    <col min="2842" max="3072" width="9.140625" style="2"/>
    <col min="3073" max="3073" width="3.28515625" style="2" customWidth="1"/>
    <col min="3074" max="3074" width="54.5703125" style="2" customWidth="1"/>
    <col min="3075" max="3075" width="6.28515625" style="2" customWidth="1"/>
    <col min="3076" max="3076" width="11.28515625" style="2" customWidth="1"/>
    <col min="3077" max="3077" width="11.140625" style="2" bestFit="1" customWidth="1"/>
    <col min="3078" max="3078" width="11.140625" style="2" customWidth="1"/>
    <col min="3079" max="3079" width="11.140625" style="2" bestFit="1" customWidth="1"/>
    <col min="3080" max="3080" width="5.42578125" style="2" bestFit="1" customWidth="1"/>
    <col min="3081" max="3083" width="0" style="2" hidden="1" customWidth="1"/>
    <col min="3084" max="3084" width="10.28515625" style="2" bestFit="1" customWidth="1"/>
    <col min="3085" max="3090" width="0" style="2" hidden="1" customWidth="1"/>
    <col min="3091" max="3091" width="11.28515625" style="2" bestFit="1" customWidth="1"/>
    <col min="3092" max="3092" width="10.140625" style="2" bestFit="1" customWidth="1"/>
    <col min="3093" max="3096" width="9.140625" style="2"/>
    <col min="3097" max="3097" width="10.140625" style="2" bestFit="1" customWidth="1"/>
    <col min="3098" max="3328" width="9.140625" style="2"/>
    <col min="3329" max="3329" width="3.28515625" style="2" customWidth="1"/>
    <col min="3330" max="3330" width="54.5703125" style="2" customWidth="1"/>
    <col min="3331" max="3331" width="6.28515625" style="2" customWidth="1"/>
    <col min="3332" max="3332" width="11.28515625" style="2" customWidth="1"/>
    <col min="3333" max="3333" width="11.140625" style="2" bestFit="1" customWidth="1"/>
    <col min="3334" max="3334" width="11.140625" style="2" customWidth="1"/>
    <col min="3335" max="3335" width="11.140625" style="2" bestFit="1" customWidth="1"/>
    <col min="3336" max="3336" width="5.42578125" style="2" bestFit="1" customWidth="1"/>
    <col min="3337" max="3339" width="0" style="2" hidden="1" customWidth="1"/>
    <col min="3340" max="3340" width="10.28515625" style="2" bestFit="1" customWidth="1"/>
    <col min="3341" max="3346" width="0" style="2" hidden="1" customWidth="1"/>
    <col min="3347" max="3347" width="11.28515625" style="2" bestFit="1" customWidth="1"/>
    <col min="3348" max="3348" width="10.140625" style="2" bestFit="1" customWidth="1"/>
    <col min="3349" max="3352" width="9.140625" style="2"/>
    <col min="3353" max="3353" width="10.140625" style="2" bestFit="1" customWidth="1"/>
    <col min="3354" max="3584" width="9.140625" style="2"/>
    <col min="3585" max="3585" width="3.28515625" style="2" customWidth="1"/>
    <col min="3586" max="3586" width="54.5703125" style="2" customWidth="1"/>
    <col min="3587" max="3587" width="6.28515625" style="2" customWidth="1"/>
    <col min="3588" max="3588" width="11.28515625" style="2" customWidth="1"/>
    <col min="3589" max="3589" width="11.140625" style="2" bestFit="1" customWidth="1"/>
    <col min="3590" max="3590" width="11.140625" style="2" customWidth="1"/>
    <col min="3591" max="3591" width="11.140625" style="2" bestFit="1" customWidth="1"/>
    <col min="3592" max="3592" width="5.42578125" style="2" bestFit="1" customWidth="1"/>
    <col min="3593" max="3595" width="0" style="2" hidden="1" customWidth="1"/>
    <col min="3596" max="3596" width="10.28515625" style="2" bestFit="1" customWidth="1"/>
    <col min="3597" max="3602" width="0" style="2" hidden="1" customWidth="1"/>
    <col min="3603" max="3603" width="11.28515625" style="2" bestFit="1" customWidth="1"/>
    <col min="3604" max="3604" width="10.140625" style="2" bestFit="1" customWidth="1"/>
    <col min="3605" max="3608" width="9.140625" style="2"/>
    <col min="3609" max="3609" width="10.140625" style="2" bestFit="1" customWidth="1"/>
    <col min="3610" max="3840" width="9.140625" style="2"/>
    <col min="3841" max="3841" width="3.28515625" style="2" customWidth="1"/>
    <col min="3842" max="3842" width="54.5703125" style="2" customWidth="1"/>
    <col min="3843" max="3843" width="6.28515625" style="2" customWidth="1"/>
    <col min="3844" max="3844" width="11.28515625" style="2" customWidth="1"/>
    <col min="3845" max="3845" width="11.140625" style="2" bestFit="1" customWidth="1"/>
    <col min="3846" max="3846" width="11.140625" style="2" customWidth="1"/>
    <col min="3847" max="3847" width="11.140625" style="2" bestFit="1" customWidth="1"/>
    <col min="3848" max="3848" width="5.42578125" style="2" bestFit="1" customWidth="1"/>
    <col min="3849" max="3851" width="0" style="2" hidden="1" customWidth="1"/>
    <col min="3852" max="3852" width="10.28515625" style="2" bestFit="1" customWidth="1"/>
    <col min="3853" max="3858" width="0" style="2" hidden="1" customWidth="1"/>
    <col min="3859" max="3859" width="11.28515625" style="2" bestFit="1" customWidth="1"/>
    <col min="3860" max="3860" width="10.140625" style="2" bestFit="1" customWidth="1"/>
    <col min="3861" max="3864" width="9.140625" style="2"/>
    <col min="3865" max="3865" width="10.140625" style="2" bestFit="1" customWidth="1"/>
    <col min="3866" max="4096" width="9.140625" style="2"/>
    <col min="4097" max="4097" width="3.28515625" style="2" customWidth="1"/>
    <col min="4098" max="4098" width="54.5703125" style="2" customWidth="1"/>
    <col min="4099" max="4099" width="6.28515625" style="2" customWidth="1"/>
    <col min="4100" max="4100" width="11.28515625" style="2" customWidth="1"/>
    <col min="4101" max="4101" width="11.140625" style="2" bestFit="1" customWidth="1"/>
    <col min="4102" max="4102" width="11.140625" style="2" customWidth="1"/>
    <col min="4103" max="4103" width="11.140625" style="2" bestFit="1" customWidth="1"/>
    <col min="4104" max="4104" width="5.42578125" style="2" bestFit="1" customWidth="1"/>
    <col min="4105" max="4107" width="0" style="2" hidden="1" customWidth="1"/>
    <col min="4108" max="4108" width="10.28515625" style="2" bestFit="1" customWidth="1"/>
    <col min="4109" max="4114" width="0" style="2" hidden="1" customWidth="1"/>
    <col min="4115" max="4115" width="11.28515625" style="2" bestFit="1" customWidth="1"/>
    <col min="4116" max="4116" width="10.140625" style="2" bestFit="1" customWidth="1"/>
    <col min="4117" max="4120" width="9.140625" style="2"/>
    <col min="4121" max="4121" width="10.140625" style="2" bestFit="1" customWidth="1"/>
    <col min="4122" max="4352" width="9.140625" style="2"/>
    <col min="4353" max="4353" width="3.28515625" style="2" customWidth="1"/>
    <col min="4354" max="4354" width="54.5703125" style="2" customWidth="1"/>
    <col min="4355" max="4355" width="6.28515625" style="2" customWidth="1"/>
    <col min="4356" max="4356" width="11.28515625" style="2" customWidth="1"/>
    <col min="4357" max="4357" width="11.140625" style="2" bestFit="1" customWidth="1"/>
    <col min="4358" max="4358" width="11.140625" style="2" customWidth="1"/>
    <col min="4359" max="4359" width="11.140625" style="2" bestFit="1" customWidth="1"/>
    <col min="4360" max="4360" width="5.42578125" style="2" bestFit="1" customWidth="1"/>
    <col min="4361" max="4363" width="0" style="2" hidden="1" customWidth="1"/>
    <col min="4364" max="4364" width="10.28515625" style="2" bestFit="1" customWidth="1"/>
    <col min="4365" max="4370" width="0" style="2" hidden="1" customWidth="1"/>
    <col min="4371" max="4371" width="11.28515625" style="2" bestFit="1" customWidth="1"/>
    <col min="4372" max="4372" width="10.140625" style="2" bestFit="1" customWidth="1"/>
    <col min="4373" max="4376" width="9.140625" style="2"/>
    <col min="4377" max="4377" width="10.140625" style="2" bestFit="1" customWidth="1"/>
    <col min="4378" max="4608" width="9.140625" style="2"/>
    <col min="4609" max="4609" width="3.28515625" style="2" customWidth="1"/>
    <col min="4610" max="4610" width="54.5703125" style="2" customWidth="1"/>
    <col min="4611" max="4611" width="6.28515625" style="2" customWidth="1"/>
    <col min="4612" max="4612" width="11.28515625" style="2" customWidth="1"/>
    <col min="4613" max="4613" width="11.140625" style="2" bestFit="1" customWidth="1"/>
    <col min="4614" max="4614" width="11.140625" style="2" customWidth="1"/>
    <col min="4615" max="4615" width="11.140625" style="2" bestFit="1" customWidth="1"/>
    <col min="4616" max="4616" width="5.42578125" style="2" bestFit="1" customWidth="1"/>
    <col min="4617" max="4619" width="0" style="2" hidden="1" customWidth="1"/>
    <col min="4620" max="4620" width="10.28515625" style="2" bestFit="1" customWidth="1"/>
    <col min="4621" max="4626" width="0" style="2" hidden="1" customWidth="1"/>
    <col min="4627" max="4627" width="11.28515625" style="2" bestFit="1" customWidth="1"/>
    <col min="4628" max="4628" width="10.140625" style="2" bestFit="1" customWidth="1"/>
    <col min="4629" max="4632" width="9.140625" style="2"/>
    <col min="4633" max="4633" width="10.140625" style="2" bestFit="1" customWidth="1"/>
    <col min="4634" max="4864" width="9.140625" style="2"/>
    <col min="4865" max="4865" width="3.28515625" style="2" customWidth="1"/>
    <col min="4866" max="4866" width="54.5703125" style="2" customWidth="1"/>
    <col min="4867" max="4867" width="6.28515625" style="2" customWidth="1"/>
    <col min="4868" max="4868" width="11.28515625" style="2" customWidth="1"/>
    <col min="4869" max="4869" width="11.140625" style="2" bestFit="1" customWidth="1"/>
    <col min="4870" max="4870" width="11.140625" style="2" customWidth="1"/>
    <col min="4871" max="4871" width="11.140625" style="2" bestFit="1" customWidth="1"/>
    <col min="4872" max="4872" width="5.42578125" style="2" bestFit="1" customWidth="1"/>
    <col min="4873" max="4875" width="0" style="2" hidden="1" customWidth="1"/>
    <col min="4876" max="4876" width="10.28515625" style="2" bestFit="1" customWidth="1"/>
    <col min="4877" max="4882" width="0" style="2" hidden="1" customWidth="1"/>
    <col min="4883" max="4883" width="11.28515625" style="2" bestFit="1" customWidth="1"/>
    <col min="4884" max="4884" width="10.140625" style="2" bestFit="1" customWidth="1"/>
    <col min="4885" max="4888" width="9.140625" style="2"/>
    <col min="4889" max="4889" width="10.140625" style="2" bestFit="1" customWidth="1"/>
    <col min="4890" max="5120" width="9.140625" style="2"/>
    <col min="5121" max="5121" width="3.28515625" style="2" customWidth="1"/>
    <col min="5122" max="5122" width="54.5703125" style="2" customWidth="1"/>
    <col min="5123" max="5123" width="6.28515625" style="2" customWidth="1"/>
    <col min="5124" max="5124" width="11.28515625" style="2" customWidth="1"/>
    <col min="5125" max="5125" width="11.140625" style="2" bestFit="1" customWidth="1"/>
    <col min="5126" max="5126" width="11.140625" style="2" customWidth="1"/>
    <col min="5127" max="5127" width="11.140625" style="2" bestFit="1" customWidth="1"/>
    <col min="5128" max="5128" width="5.42578125" style="2" bestFit="1" customWidth="1"/>
    <col min="5129" max="5131" width="0" style="2" hidden="1" customWidth="1"/>
    <col min="5132" max="5132" width="10.28515625" style="2" bestFit="1" customWidth="1"/>
    <col min="5133" max="5138" width="0" style="2" hidden="1" customWidth="1"/>
    <col min="5139" max="5139" width="11.28515625" style="2" bestFit="1" customWidth="1"/>
    <col min="5140" max="5140" width="10.140625" style="2" bestFit="1" customWidth="1"/>
    <col min="5141" max="5144" width="9.140625" style="2"/>
    <col min="5145" max="5145" width="10.140625" style="2" bestFit="1" customWidth="1"/>
    <col min="5146" max="5376" width="9.140625" style="2"/>
    <col min="5377" max="5377" width="3.28515625" style="2" customWidth="1"/>
    <col min="5378" max="5378" width="54.5703125" style="2" customWidth="1"/>
    <col min="5379" max="5379" width="6.28515625" style="2" customWidth="1"/>
    <col min="5380" max="5380" width="11.28515625" style="2" customWidth="1"/>
    <col min="5381" max="5381" width="11.140625" style="2" bestFit="1" customWidth="1"/>
    <col min="5382" max="5382" width="11.140625" style="2" customWidth="1"/>
    <col min="5383" max="5383" width="11.140625" style="2" bestFit="1" customWidth="1"/>
    <col min="5384" max="5384" width="5.42578125" style="2" bestFit="1" customWidth="1"/>
    <col min="5385" max="5387" width="0" style="2" hidden="1" customWidth="1"/>
    <col min="5388" max="5388" width="10.28515625" style="2" bestFit="1" customWidth="1"/>
    <col min="5389" max="5394" width="0" style="2" hidden="1" customWidth="1"/>
    <col min="5395" max="5395" width="11.28515625" style="2" bestFit="1" customWidth="1"/>
    <col min="5396" max="5396" width="10.140625" style="2" bestFit="1" customWidth="1"/>
    <col min="5397" max="5400" width="9.140625" style="2"/>
    <col min="5401" max="5401" width="10.140625" style="2" bestFit="1" customWidth="1"/>
    <col min="5402" max="5632" width="9.140625" style="2"/>
    <col min="5633" max="5633" width="3.28515625" style="2" customWidth="1"/>
    <col min="5634" max="5634" width="54.5703125" style="2" customWidth="1"/>
    <col min="5635" max="5635" width="6.28515625" style="2" customWidth="1"/>
    <col min="5636" max="5636" width="11.28515625" style="2" customWidth="1"/>
    <col min="5637" max="5637" width="11.140625" style="2" bestFit="1" customWidth="1"/>
    <col min="5638" max="5638" width="11.140625" style="2" customWidth="1"/>
    <col min="5639" max="5639" width="11.140625" style="2" bestFit="1" customWidth="1"/>
    <col min="5640" max="5640" width="5.42578125" style="2" bestFit="1" customWidth="1"/>
    <col min="5641" max="5643" width="0" style="2" hidden="1" customWidth="1"/>
    <col min="5644" max="5644" width="10.28515625" style="2" bestFit="1" customWidth="1"/>
    <col min="5645" max="5650" width="0" style="2" hidden="1" customWidth="1"/>
    <col min="5651" max="5651" width="11.28515625" style="2" bestFit="1" customWidth="1"/>
    <col min="5652" max="5652" width="10.140625" style="2" bestFit="1" customWidth="1"/>
    <col min="5653" max="5656" width="9.140625" style="2"/>
    <col min="5657" max="5657" width="10.140625" style="2" bestFit="1" customWidth="1"/>
    <col min="5658" max="5888" width="9.140625" style="2"/>
    <col min="5889" max="5889" width="3.28515625" style="2" customWidth="1"/>
    <col min="5890" max="5890" width="54.5703125" style="2" customWidth="1"/>
    <col min="5891" max="5891" width="6.28515625" style="2" customWidth="1"/>
    <col min="5892" max="5892" width="11.28515625" style="2" customWidth="1"/>
    <col min="5893" max="5893" width="11.140625" style="2" bestFit="1" customWidth="1"/>
    <col min="5894" max="5894" width="11.140625" style="2" customWidth="1"/>
    <col min="5895" max="5895" width="11.140625" style="2" bestFit="1" customWidth="1"/>
    <col min="5896" max="5896" width="5.42578125" style="2" bestFit="1" customWidth="1"/>
    <col min="5897" max="5899" width="0" style="2" hidden="1" customWidth="1"/>
    <col min="5900" max="5900" width="10.28515625" style="2" bestFit="1" customWidth="1"/>
    <col min="5901" max="5906" width="0" style="2" hidden="1" customWidth="1"/>
    <col min="5907" max="5907" width="11.28515625" style="2" bestFit="1" customWidth="1"/>
    <col min="5908" max="5908" width="10.140625" style="2" bestFit="1" customWidth="1"/>
    <col min="5909" max="5912" width="9.140625" style="2"/>
    <col min="5913" max="5913" width="10.140625" style="2" bestFit="1" customWidth="1"/>
    <col min="5914" max="6144" width="9.140625" style="2"/>
    <col min="6145" max="6145" width="3.28515625" style="2" customWidth="1"/>
    <col min="6146" max="6146" width="54.5703125" style="2" customWidth="1"/>
    <col min="6147" max="6147" width="6.28515625" style="2" customWidth="1"/>
    <col min="6148" max="6148" width="11.28515625" style="2" customWidth="1"/>
    <col min="6149" max="6149" width="11.140625" style="2" bestFit="1" customWidth="1"/>
    <col min="6150" max="6150" width="11.140625" style="2" customWidth="1"/>
    <col min="6151" max="6151" width="11.140625" style="2" bestFit="1" customWidth="1"/>
    <col min="6152" max="6152" width="5.42578125" style="2" bestFit="1" customWidth="1"/>
    <col min="6153" max="6155" width="0" style="2" hidden="1" customWidth="1"/>
    <col min="6156" max="6156" width="10.28515625" style="2" bestFit="1" customWidth="1"/>
    <col min="6157" max="6162" width="0" style="2" hidden="1" customWidth="1"/>
    <col min="6163" max="6163" width="11.28515625" style="2" bestFit="1" customWidth="1"/>
    <col min="6164" max="6164" width="10.140625" style="2" bestFit="1" customWidth="1"/>
    <col min="6165" max="6168" width="9.140625" style="2"/>
    <col min="6169" max="6169" width="10.140625" style="2" bestFit="1" customWidth="1"/>
    <col min="6170" max="6400" width="9.140625" style="2"/>
    <col min="6401" max="6401" width="3.28515625" style="2" customWidth="1"/>
    <col min="6402" max="6402" width="54.5703125" style="2" customWidth="1"/>
    <col min="6403" max="6403" width="6.28515625" style="2" customWidth="1"/>
    <col min="6404" max="6404" width="11.28515625" style="2" customWidth="1"/>
    <col min="6405" max="6405" width="11.140625" style="2" bestFit="1" customWidth="1"/>
    <col min="6406" max="6406" width="11.140625" style="2" customWidth="1"/>
    <col min="6407" max="6407" width="11.140625" style="2" bestFit="1" customWidth="1"/>
    <col min="6408" max="6408" width="5.42578125" style="2" bestFit="1" customWidth="1"/>
    <col min="6409" max="6411" width="0" style="2" hidden="1" customWidth="1"/>
    <col min="6412" max="6412" width="10.28515625" style="2" bestFit="1" customWidth="1"/>
    <col min="6413" max="6418" width="0" style="2" hidden="1" customWidth="1"/>
    <col min="6419" max="6419" width="11.28515625" style="2" bestFit="1" customWidth="1"/>
    <col min="6420" max="6420" width="10.140625" style="2" bestFit="1" customWidth="1"/>
    <col min="6421" max="6424" width="9.140625" style="2"/>
    <col min="6425" max="6425" width="10.140625" style="2" bestFit="1" customWidth="1"/>
    <col min="6426" max="6656" width="9.140625" style="2"/>
    <col min="6657" max="6657" width="3.28515625" style="2" customWidth="1"/>
    <col min="6658" max="6658" width="54.5703125" style="2" customWidth="1"/>
    <col min="6659" max="6659" width="6.28515625" style="2" customWidth="1"/>
    <col min="6660" max="6660" width="11.28515625" style="2" customWidth="1"/>
    <col min="6661" max="6661" width="11.140625" style="2" bestFit="1" customWidth="1"/>
    <col min="6662" max="6662" width="11.140625" style="2" customWidth="1"/>
    <col min="6663" max="6663" width="11.140625" style="2" bestFit="1" customWidth="1"/>
    <col min="6664" max="6664" width="5.42578125" style="2" bestFit="1" customWidth="1"/>
    <col min="6665" max="6667" width="0" style="2" hidden="1" customWidth="1"/>
    <col min="6668" max="6668" width="10.28515625" style="2" bestFit="1" customWidth="1"/>
    <col min="6669" max="6674" width="0" style="2" hidden="1" customWidth="1"/>
    <col min="6675" max="6675" width="11.28515625" style="2" bestFit="1" customWidth="1"/>
    <col min="6676" max="6676" width="10.140625" style="2" bestFit="1" customWidth="1"/>
    <col min="6677" max="6680" width="9.140625" style="2"/>
    <col min="6681" max="6681" width="10.140625" style="2" bestFit="1" customWidth="1"/>
    <col min="6682" max="6912" width="9.140625" style="2"/>
    <col min="6913" max="6913" width="3.28515625" style="2" customWidth="1"/>
    <col min="6914" max="6914" width="54.5703125" style="2" customWidth="1"/>
    <col min="6915" max="6915" width="6.28515625" style="2" customWidth="1"/>
    <col min="6916" max="6916" width="11.28515625" style="2" customWidth="1"/>
    <col min="6917" max="6917" width="11.140625" style="2" bestFit="1" customWidth="1"/>
    <col min="6918" max="6918" width="11.140625" style="2" customWidth="1"/>
    <col min="6919" max="6919" width="11.140625" style="2" bestFit="1" customWidth="1"/>
    <col min="6920" max="6920" width="5.42578125" style="2" bestFit="1" customWidth="1"/>
    <col min="6921" max="6923" width="0" style="2" hidden="1" customWidth="1"/>
    <col min="6924" max="6924" width="10.28515625" style="2" bestFit="1" customWidth="1"/>
    <col min="6925" max="6930" width="0" style="2" hidden="1" customWidth="1"/>
    <col min="6931" max="6931" width="11.28515625" style="2" bestFit="1" customWidth="1"/>
    <col min="6932" max="6932" width="10.140625" style="2" bestFit="1" customWidth="1"/>
    <col min="6933" max="6936" width="9.140625" style="2"/>
    <col min="6937" max="6937" width="10.140625" style="2" bestFit="1" customWidth="1"/>
    <col min="6938" max="7168" width="9.140625" style="2"/>
    <col min="7169" max="7169" width="3.28515625" style="2" customWidth="1"/>
    <col min="7170" max="7170" width="54.5703125" style="2" customWidth="1"/>
    <col min="7171" max="7171" width="6.28515625" style="2" customWidth="1"/>
    <col min="7172" max="7172" width="11.28515625" style="2" customWidth="1"/>
    <col min="7173" max="7173" width="11.140625" style="2" bestFit="1" customWidth="1"/>
    <col min="7174" max="7174" width="11.140625" style="2" customWidth="1"/>
    <col min="7175" max="7175" width="11.140625" style="2" bestFit="1" customWidth="1"/>
    <col min="7176" max="7176" width="5.42578125" style="2" bestFit="1" customWidth="1"/>
    <col min="7177" max="7179" width="0" style="2" hidden="1" customWidth="1"/>
    <col min="7180" max="7180" width="10.28515625" style="2" bestFit="1" customWidth="1"/>
    <col min="7181" max="7186" width="0" style="2" hidden="1" customWidth="1"/>
    <col min="7187" max="7187" width="11.28515625" style="2" bestFit="1" customWidth="1"/>
    <col min="7188" max="7188" width="10.140625" style="2" bestFit="1" customWidth="1"/>
    <col min="7189" max="7192" width="9.140625" style="2"/>
    <col min="7193" max="7193" width="10.140625" style="2" bestFit="1" customWidth="1"/>
    <col min="7194" max="7424" width="9.140625" style="2"/>
    <col min="7425" max="7425" width="3.28515625" style="2" customWidth="1"/>
    <col min="7426" max="7426" width="54.5703125" style="2" customWidth="1"/>
    <col min="7427" max="7427" width="6.28515625" style="2" customWidth="1"/>
    <col min="7428" max="7428" width="11.28515625" style="2" customWidth="1"/>
    <col min="7429" max="7429" width="11.140625" style="2" bestFit="1" customWidth="1"/>
    <col min="7430" max="7430" width="11.140625" style="2" customWidth="1"/>
    <col min="7431" max="7431" width="11.140625" style="2" bestFit="1" customWidth="1"/>
    <col min="7432" max="7432" width="5.42578125" style="2" bestFit="1" customWidth="1"/>
    <col min="7433" max="7435" width="0" style="2" hidden="1" customWidth="1"/>
    <col min="7436" max="7436" width="10.28515625" style="2" bestFit="1" customWidth="1"/>
    <col min="7437" max="7442" width="0" style="2" hidden="1" customWidth="1"/>
    <col min="7443" max="7443" width="11.28515625" style="2" bestFit="1" customWidth="1"/>
    <col min="7444" max="7444" width="10.140625" style="2" bestFit="1" customWidth="1"/>
    <col min="7445" max="7448" width="9.140625" style="2"/>
    <col min="7449" max="7449" width="10.140625" style="2" bestFit="1" customWidth="1"/>
    <col min="7450" max="7680" width="9.140625" style="2"/>
    <col min="7681" max="7681" width="3.28515625" style="2" customWidth="1"/>
    <col min="7682" max="7682" width="54.5703125" style="2" customWidth="1"/>
    <col min="7683" max="7683" width="6.28515625" style="2" customWidth="1"/>
    <col min="7684" max="7684" width="11.28515625" style="2" customWidth="1"/>
    <col min="7685" max="7685" width="11.140625" style="2" bestFit="1" customWidth="1"/>
    <col min="7686" max="7686" width="11.140625" style="2" customWidth="1"/>
    <col min="7687" max="7687" width="11.140625" style="2" bestFit="1" customWidth="1"/>
    <col min="7688" max="7688" width="5.42578125" style="2" bestFit="1" customWidth="1"/>
    <col min="7689" max="7691" width="0" style="2" hidden="1" customWidth="1"/>
    <col min="7692" max="7692" width="10.28515625" style="2" bestFit="1" customWidth="1"/>
    <col min="7693" max="7698" width="0" style="2" hidden="1" customWidth="1"/>
    <col min="7699" max="7699" width="11.28515625" style="2" bestFit="1" customWidth="1"/>
    <col min="7700" max="7700" width="10.140625" style="2" bestFit="1" customWidth="1"/>
    <col min="7701" max="7704" width="9.140625" style="2"/>
    <col min="7705" max="7705" width="10.140625" style="2" bestFit="1" customWidth="1"/>
    <col min="7706" max="7936" width="9.140625" style="2"/>
    <col min="7937" max="7937" width="3.28515625" style="2" customWidth="1"/>
    <col min="7938" max="7938" width="54.5703125" style="2" customWidth="1"/>
    <col min="7939" max="7939" width="6.28515625" style="2" customWidth="1"/>
    <col min="7940" max="7940" width="11.28515625" style="2" customWidth="1"/>
    <col min="7941" max="7941" width="11.140625" style="2" bestFit="1" customWidth="1"/>
    <col min="7942" max="7942" width="11.140625" style="2" customWidth="1"/>
    <col min="7943" max="7943" width="11.140625" style="2" bestFit="1" customWidth="1"/>
    <col min="7944" max="7944" width="5.42578125" style="2" bestFit="1" customWidth="1"/>
    <col min="7945" max="7947" width="0" style="2" hidden="1" customWidth="1"/>
    <col min="7948" max="7948" width="10.28515625" style="2" bestFit="1" customWidth="1"/>
    <col min="7949" max="7954" width="0" style="2" hidden="1" customWidth="1"/>
    <col min="7955" max="7955" width="11.28515625" style="2" bestFit="1" customWidth="1"/>
    <col min="7956" max="7956" width="10.140625" style="2" bestFit="1" customWidth="1"/>
    <col min="7957" max="7960" width="9.140625" style="2"/>
    <col min="7961" max="7961" width="10.140625" style="2" bestFit="1" customWidth="1"/>
    <col min="7962" max="8192" width="9.140625" style="2"/>
    <col min="8193" max="8193" width="3.28515625" style="2" customWidth="1"/>
    <col min="8194" max="8194" width="54.5703125" style="2" customWidth="1"/>
    <col min="8195" max="8195" width="6.28515625" style="2" customWidth="1"/>
    <col min="8196" max="8196" width="11.28515625" style="2" customWidth="1"/>
    <col min="8197" max="8197" width="11.140625" style="2" bestFit="1" customWidth="1"/>
    <col min="8198" max="8198" width="11.140625" style="2" customWidth="1"/>
    <col min="8199" max="8199" width="11.140625" style="2" bestFit="1" customWidth="1"/>
    <col min="8200" max="8200" width="5.42578125" style="2" bestFit="1" customWidth="1"/>
    <col min="8201" max="8203" width="0" style="2" hidden="1" customWidth="1"/>
    <col min="8204" max="8204" width="10.28515625" style="2" bestFit="1" customWidth="1"/>
    <col min="8205" max="8210" width="0" style="2" hidden="1" customWidth="1"/>
    <col min="8211" max="8211" width="11.28515625" style="2" bestFit="1" customWidth="1"/>
    <col min="8212" max="8212" width="10.140625" style="2" bestFit="1" customWidth="1"/>
    <col min="8213" max="8216" width="9.140625" style="2"/>
    <col min="8217" max="8217" width="10.140625" style="2" bestFit="1" customWidth="1"/>
    <col min="8218" max="8448" width="9.140625" style="2"/>
    <col min="8449" max="8449" width="3.28515625" style="2" customWidth="1"/>
    <col min="8450" max="8450" width="54.5703125" style="2" customWidth="1"/>
    <col min="8451" max="8451" width="6.28515625" style="2" customWidth="1"/>
    <col min="8452" max="8452" width="11.28515625" style="2" customWidth="1"/>
    <col min="8453" max="8453" width="11.140625" style="2" bestFit="1" customWidth="1"/>
    <col min="8454" max="8454" width="11.140625" style="2" customWidth="1"/>
    <col min="8455" max="8455" width="11.140625" style="2" bestFit="1" customWidth="1"/>
    <col min="8456" max="8456" width="5.42578125" style="2" bestFit="1" customWidth="1"/>
    <col min="8457" max="8459" width="0" style="2" hidden="1" customWidth="1"/>
    <col min="8460" max="8460" width="10.28515625" style="2" bestFit="1" customWidth="1"/>
    <col min="8461" max="8466" width="0" style="2" hidden="1" customWidth="1"/>
    <col min="8467" max="8467" width="11.28515625" style="2" bestFit="1" customWidth="1"/>
    <col min="8468" max="8468" width="10.140625" style="2" bestFit="1" customWidth="1"/>
    <col min="8469" max="8472" width="9.140625" style="2"/>
    <col min="8473" max="8473" width="10.140625" style="2" bestFit="1" customWidth="1"/>
    <col min="8474" max="8704" width="9.140625" style="2"/>
    <col min="8705" max="8705" width="3.28515625" style="2" customWidth="1"/>
    <col min="8706" max="8706" width="54.5703125" style="2" customWidth="1"/>
    <col min="8707" max="8707" width="6.28515625" style="2" customWidth="1"/>
    <col min="8708" max="8708" width="11.28515625" style="2" customWidth="1"/>
    <col min="8709" max="8709" width="11.140625" style="2" bestFit="1" customWidth="1"/>
    <col min="8710" max="8710" width="11.140625" style="2" customWidth="1"/>
    <col min="8711" max="8711" width="11.140625" style="2" bestFit="1" customWidth="1"/>
    <col min="8712" max="8712" width="5.42578125" style="2" bestFit="1" customWidth="1"/>
    <col min="8713" max="8715" width="0" style="2" hidden="1" customWidth="1"/>
    <col min="8716" max="8716" width="10.28515625" style="2" bestFit="1" customWidth="1"/>
    <col min="8717" max="8722" width="0" style="2" hidden="1" customWidth="1"/>
    <col min="8723" max="8723" width="11.28515625" style="2" bestFit="1" customWidth="1"/>
    <col min="8724" max="8724" width="10.140625" style="2" bestFit="1" customWidth="1"/>
    <col min="8725" max="8728" width="9.140625" style="2"/>
    <col min="8729" max="8729" width="10.140625" style="2" bestFit="1" customWidth="1"/>
    <col min="8730" max="8960" width="9.140625" style="2"/>
    <col min="8961" max="8961" width="3.28515625" style="2" customWidth="1"/>
    <col min="8962" max="8962" width="54.5703125" style="2" customWidth="1"/>
    <col min="8963" max="8963" width="6.28515625" style="2" customWidth="1"/>
    <col min="8964" max="8964" width="11.28515625" style="2" customWidth="1"/>
    <col min="8965" max="8965" width="11.140625" style="2" bestFit="1" customWidth="1"/>
    <col min="8966" max="8966" width="11.140625" style="2" customWidth="1"/>
    <col min="8967" max="8967" width="11.140625" style="2" bestFit="1" customWidth="1"/>
    <col min="8968" max="8968" width="5.42578125" style="2" bestFit="1" customWidth="1"/>
    <col min="8969" max="8971" width="0" style="2" hidden="1" customWidth="1"/>
    <col min="8972" max="8972" width="10.28515625" style="2" bestFit="1" customWidth="1"/>
    <col min="8973" max="8978" width="0" style="2" hidden="1" customWidth="1"/>
    <col min="8979" max="8979" width="11.28515625" style="2" bestFit="1" customWidth="1"/>
    <col min="8980" max="8980" width="10.140625" style="2" bestFit="1" customWidth="1"/>
    <col min="8981" max="8984" width="9.140625" style="2"/>
    <col min="8985" max="8985" width="10.140625" style="2" bestFit="1" customWidth="1"/>
    <col min="8986" max="9216" width="9.140625" style="2"/>
    <col min="9217" max="9217" width="3.28515625" style="2" customWidth="1"/>
    <col min="9218" max="9218" width="54.5703125" style="2" customWidth="1"/>
    <col min="9219" max="9219" width="6.28515625" style="2" customWidth="1"/>
    <col min="9220" max="9220" width="11.28515625" style="2" customWidth="1"/>
    <col min="9221" max="9221" width="11.140625" style="2" bestFit="1" customWidth="1"/>
    <col min="9222" max="9222" width="11.140625" style="2" customWidth="1"/>
    <col min="9223" max="9223" width="11.140625" style="2" bestFit="1" customWidth="1"/>
    <col min="9224" max="9224" width="5.42578125" style="2" bestFit="1" customWidth="1"/>
    <col min="9225" max="9227" width="0" style="2" hidden="1" customWidth="1"/>
    <col min="9228" max="9228" width="10.28515625" style="2" bestFit="1" customWidth="1"/>
    <col min="9229" max="9234" width="0" style="2" hidden="1" customWidth="1"/>
    <col min="9235" max="9235" width="11.28515625" style="2" bestFit="1" customWidth="1"/>
    <col min="9236" max="9236" width="10.140625" style="2" bestFit="1" customWidth="1"/>
    <col min="9237" max="9240" width="9.140625" style="2"/>
    <col min="9241" max="9241" width="10.140625" style="2" bestFit="1" customWidth="1"/>
    <col min="9242" max="9472" width="9.140625" style="2"/>
    <col min="9473" max="9473" width="3.28515625" style="2" customWidth="1"/>
    <col min="9474" max="9474" width="54.5703125" style="2" customWidth="1"/>
    <col min="9475" max="9475" width="6.28515625" style="2" customWidth="1"/>
    <col min="9476" max="9476" width="11.28515625" style="2" customWidth="1"/>
    <col min="9477" max="9477" width="11.140625" style="2" bestFit="1" customWidth="1"/>
    <col min="9478" max="9478" width="11.140625" style="2" customWidth="1"/>
    <col min="9479" max="9479" width="11.140625" style="2" bestFit="1" customWidth="1"/>
    <col min="9480" max="9480" width="5.42578125" style="2" bestFit="1" customWidth="1"/>
    <col min="9481" max="9483" width="0" style="2" hidden="1" customWidth="1"/>
    <col min="9484" max="9484" width="10.28515625" style="2" bestFit="1" customWidth="1"/>
    <col min="9485" max="9490" width="0" style="2" hidden="1" customWidth="1"/>
    <col min="9491" max="9491" width="11.28515625" style="2" bestFit="1" customWidth="1"/>
    <col min="9492" max="9492" width="10.140625" style="2" bestFit="1" customWidth="1"/>
    <col min="9493" max="9496" width="9.140625" style="2"/>
    <col min="9497" max="9497" width="10.140625" style="2" bestFit="1" customWidth="1"/>
    <col min="9498" max="9728" width="9.140625" style="2"/>
    <col min="9729" max="9729" width="3.28515625" style="2" customWidth="1"/>
    <col min="9730" max="9730" width="54.5703125" style="2" customWidth="1"/>
    <col min="9731" max="9731" width="6.28515625" style="2" customWidth="1"/>
    <col min="9732" max="9732" width="11.28515625" style="2" customWidth="1"/>
    <col min="9733" max="9733" width="11.140625" style="2" bestFit="1" customWidth="1"/>
    <col min="9734" max="9734" width="11.140625" style="2" customWidth="1"/>
    <col min="9735" max="9735" width="11.140625" style="2" bestFit="1" customWidth="1"/>
    <col min="9736" max="9736" width="5.42578125" style="2" bestFit="1" customWidth="1"/>
    <col min="9737" max="9739" width="0" style="2" hidden="1" customWidth="1"/>
    <col min="9740" max="9740" width="10.28515625" style="2" bestFit="1" customWidth="1"/>
    <col min="9741" max="9746" width="0" style="2" hidden="1" customWidth="1"/>
    <col min="9747" max="9747" width="11.28515625" style="2" bestFit="1" customWidth="1"/>
    <col min="9748" max="9748" width="10.140625" style="2" bestFit="1" customWidth="1"/>
    <col min="9749" max="9752" width="9.140625" style="2"/>
    <col min="9753" max="9753" width="10.140625" style="2" bestFit="1" customWidth="1"/>
    <col min="9754" max="9984" width="9.140625" style="2"/>
    <col min="9985" max="9985" width="3.28515625" style="2" customWidth="1"/>
    <col min="9986" max="9986" width="54.5703125" style="2" customWidth="1"/>
    <col min="9987" max="9987" width="6.28515625" style="2" customWidth="1"/>
    <col min="9988" max="9988" width="11.28515625" style="2" customWidth="1"/>
    <col min="9989" max="9989" width="11.140625" style="2" bestFit="1" customWidth="1"/>
    <col min="9990" max="9990" width="11.140625" style="2" customWidth="1"/>
    <col min="9991" max="9991" width="11.140625" style="2" bestFit="1" customWidth="1"/>
    <col min="9992" max="9992" width="5.42578125" style="2" bestFit="1" customWidth="1"/>
    <col min="9993" max="9995" width="0" style="2" hidden="1" customWidth="1"/>
    <col min="9996" max="9996" width="10.28515625" style="2" bestFit="1" customWidth="1"/>
    <col min="9997" max="10002" width="0" style="2" hidden="1" customWidth="1"/>
    <col min="10003" max="10003" width="11.28515625" style="2" bestFit="1" customWidth="1"/>
    <col min="10004" max="10004" width="10.140625" style="2" bestFit="1" customWidth="1"/>
    <col min="10005" max="10008" width="9.140625" style="2"/>
    <col min="10009" max="10009" width="10.140625" style="2" bestFit="1" customWidth="1"/>
    <col min="10010" max="10240" width="9.140625" style="2"/>
    <col min="10241" max="10241" width="3.28515625" style="2" customWidth="1"/>
    <col min="10242" max="10242" width="54.5703125" style="2" customWidth="1"/>
    <col min="10243" max="10243" width="6.28515625" style="2" customWidth="1"/>
    <col min="10244" max="10244" width="11.28515625" style="2" customWidth="1"/>
    <col min="10245" max="10245" width="11.140625" style="2" bestFit="1" customWidth="1"/>
    <col min="10246" max="10246" width="11.140625" style="2" customWidth="1"/>
    <col min="10247" max="10247" width="11.140625" style="2" bestFit="1" customWidth="1"/>
    <col min="10248" max="10248" width="5.42578125" style="2" bestFit="1" customWidth="1"/>
    <col min="10249" max="10251" width="0" style="2" hidden="1" customWidth="1"/>
    <col min="10252" max="10252" width="10.28515625" style="2" bestFit="1" customWidth="1"/>
    <col min="10253" max="10258" width="0" style="2" hidden="1" customWidth="1"/>
    <col min="10259" max="10259" width="11.28515625" style="2" bestFit="1" customWidth="1"/>
    <col min="10260" max="10260" width="10.140625" style="2" bestFit="1" customWidth="1"/>
    <col min="10261" max="10264" width="9.140625" style="2"/>
    <col min="10265" max="10265" width="10.140625" style="2" bestFit="1" customWidth="1"/>
    <col min="10266" max="10496" width="9.140625" style="2"/>
    <col min="10497" max="10497" width="3.28515625" style="2" customWidth="1"/>
    <col min="10498" max="10498" width="54.5703125" style="2" customWidth="1"/>
    <col min="10499" max="10499" width="6.28515625" style="2" customWidth="1"/>
    <col min="10500" max="10500" width="11.28515625" style="2" customWidth="1"/>
    <col min="10501" max="10501" width="11.140625" style="2" bestFit="1" customWidth="1"/>
    <col min="10502" max="10502" width="11.140625" style="2" customWidth="1"/>
    <col min="10503" max="10503" width="11.140625" style="2" bestFit="1" customWidth="1"/>
    <col min="10504" max="10504" width="5.42578125" style="2" bestFit="1" customWidth="1"/>
    <col min="10505" max="10507" width="0" style="2" hidden="1" customWidth="1"/>
    <col min="10508" max="10508" width="10.28515625" style="2" bestFit="1" customWidth="1"/>
    <col min="10509" max="10514" width="0" style="2" hidden="1" customWidth="1"/>
    <col min="10515" max="10515" width="11.28515625" style="2" bestFit="1" customWidth="1"/>
    <col min="10516" max="10516" width="10.140625" style="2" bestFit="1" customWidth="1"/>
    <col min="10517" max="10520" width="9.140625" style="2"/>
    <col min="10521" max="10521" width="10.140625" style="2" bestFit="1" customWidth="1"/>
    <col min="10522" max="10752" width="9.140625" style="2"/>
    <col min="10753" max="10753" width="3.28515625" style="2" customWidth="1"/>
    <col min="10754" max="10754" width="54.5703125" style="2" customWidth="1"/>
    <col min="10755" max="10755" width="6.28515625" style="2" customWidth="1"/>
    <col min="10756" max="10756" width="11.28515625" style="2" customWidth="1"/>
    <col min="10757" max="10757" width="11.140625" style="2" bestFit="1" customWidth="1"/>
    <col min="10758" max="10758" width="11.140625" style="2" customWidth="1"/>
    <col min="10759" max="10759" width="11.140625" style="2" bestFit="1" customWidth="1"/>
    <col min="10760" max="10760" width="5.42578125" style="2" bestFit="1" customWidth="1"/>
    <col min="10761" max="10763" width="0" style="2" hidden="1" customWidth="1"/>
    <col min="10764" max="10764" width="10.28515625" style="2" bestFit="1" customWidth="1"/>
    <col min="10765" max="10770" width="0" style="2" hidden="1" customWidth="1"/>
    <col min="10771" max="10771" width="11.28515625" style="2" bestFit="1" customWidth="1"/>
    <col min="10772" max="10772" width="10.140625" style="2" bestFit="1" customWidth="1"/>
    <col min="10773" max="10776" width="9.140625" style="2"/>
    <col min="10777" max="10777" width="10.140625" style="2" bestFit="1" customWidth="1"/>
    <col min="10778" max="11008" width="9.140625" style="2"/>
    <col min="11009" max="11009" width="3.28515625" style="2" customWidth="1"/>
    <col min="11010" max="11010" width="54.5703125" style="2" customWidth="1"/>
    <col min="11011" max="11011" width="6.28515625" style="2" customWidth="1"/>
    <col min="11012" max="11012" width="11.28515625" style="2" customWidth="1"/>
    <col min="11013" max="11013" width="11.140625" style="2" bestFit="1" customWidth="1"/>
    <col min="11014" max="11014" width="11.140625" style="2" customWidth="1"/>
    <col min="11015" max="11015" width="11.140625" style="2" bestFit="1" customWidth="1"/>
    <col min="11016" max="11016" width="5.42578125" style="2" bestFit="1" customWidth="1"/>
    <col min="11017" max="11019" width="0" style="2" hidden="1" customWidth="1"/>
    <col min="11020" max="11020" width="10.28515625" style="2" bestFit="1" customWidth="1"/>
    <col min="11021" max="11026" width="0" style="2" hidden="1" customWidth="1"/>
    <col min="11027" max="11027" width="11.28515625" style="2" bestFit="1" customWidth="1"/>
    <col min="11028" max="11028" width="10.140625" style="2" bestFit="1" customWidth="1"/>
    <col min="11029" max="11032" width="9.140625" style="2"/>
    <col min="11033" max="11033" width="10.140625" style="2" bestFit="1" customWidth="1"/>
    <col min="11034" max="11264" width="9.140625" style="2"/>
    <col min="11265" max="11265" width="3.28515625" style="2" customWidth="1"/>
    <col min="11266" max="11266" width="54.5703125" style="2" customWidth="1"/>
    <col min="11267" max="11267" width="6.28515625" style="2" customWidth="1"/>
    <col min="11268" max="11268" width="11.28515625" style="2" customWidth="1"/>
    <col min="11269" max="11269" width="11.140625" style="2" bestFit="1" customWidth="1"/>
    <col min="11270" max="11270" width="11.140625" style="2" customWidth="1"/>
    <col min="11271" max="11271" width="11.140625" style="2" bestFit="1" customWidth="1"/>
    <col min="11272" max="11272" width="5.42578125" style="2" bestFit="1" customWidth="1"/>
    <col min="11273" max="11275" width="0" style="2" hidden="1" customWidth="1"/>
    <col min="11276" max="11276" width="10.28515625" style="2" bestFit="1" customWidth="1"/>
    <col min="11277" max="11282" width="0" style="2" hidden="1" customWidth="1"/>
    <col min="11283" max="11283" width="11.28515625" style="2" bestFit="1" customWidth="1"/>
    <col min="11284" max="11284" width="10.140625" style="2" bestFit="1" customWidth="1"/>
    <col min="11285" max="11288" width="9.140625" style="2"/>
    <col min="11289" max="11289" width="10.140625" style="2" bestFit="1" customWidth="1"/>
    <col min="11290" max="11520" width="9.140625" style="2"/>
    <col min="11521" max="11521" width="3.28515625" style="2" customWidth="1"/>
    <col min="11522" max="11522" width="54.5703125" style="2" customWidth="1"/>
    <col min="11523" max="11523" width="6.28515625" style="2" customWidth="1"/>
    <col min="11524" max="11524" width="11.28515625" style="2" customWidth="1"/>
    <col min="11525" max="11525" width="11.140625" style="2" bestFit="1" customWidth="1"/>
    <col min="11526" max="11526" width="11.140625" style="2" customWidth="1"/>
    <col min="11527" max="11527" width="11.140625" style="2" bestFit="1" customWidth="1"/>
    <col min="11528" max="11528" width="5.42578125" style="2" bestFit="1" customWidth="1"/>
    <col min="11529" max="11531" width="0" style="2" hidden="1" customWidth="1"/>
    <col min="11532" max="11532" width="10.28515625" style="2" bestFit="1" customWidth="1"/>
    <col min="11533" max="11538" width="0" style="2" hidden="1" customWidth="1"/>
    <col min="11539" max="11539" width="11.28515625" style="2" bestFit="1" customWidth="1"/>
    <col min="11540" max="11540" width="10.140625" style="2" bestFit="1" customWidth="1"/>
    <col min="11541" max="11544" width="9.140625" style="2"/>
    <col min="11545" max="11545" width="10.140625" style="2" bestFit="1" customWidth="1"/>
    <col min="11546" max="11776" width="9.140625" style="2"/>
    <col min="11777" max="11777" width="3.28515625" style="2" customWidth="1"/>
    <col min="11778" max="11778" width="54.5703125" style="2" customWidth="1"/>
    <col min="11779" max="11779" width="6.28515625" style="2" customWidth="1"/>
    <col min="11780" max="11780" width="11.28515625" style="2" customWidth="1"/>
    <col min="11781" max="11781" width="11.140625" style="2" bestFit="1" customWidth="1"/>
    <col min="11782" max="11782" width="11.140625" style="2" customWidth="1"/>
    <col min="11783" max="11783" width="11.140625" style="2" bestFit="1" customWidth="1"/>
    <col min="11784" max="11784" width="5.42578125" style="2" bestFit="1" customWidth="1"/>
    <col min="11785" max="11787" width="0" style="2" hidden="1" customWidth="1"/>
    <col min="11788" max="11788" width="10.28515625" style="2" bestFit="1" customWidth="1"/>
    <col min="11789" max="11794" width="0" style="2" hidden="1" customWidth="1"/>
    <col min="11795" max="11795" width="11.28515625" style="2" bestFit="1" customWidth="1"/>
    <col min="11796" max="11796" width="10.140625" style="2" bestFit="1" customWidth="1"/>
    <col min="11797" max="11800" width="9.140625" style="2"/>
    <col min="11801" max="11801" width="10.140625" style="2" bestFit="1" customWidth="1"/>
    <col min="11802" max="12032" width="9.140625" style="2"/>
    <col min="12033" max="12033" width="3.28515625" style="2" customWidth="1"/>
    <col min="12034" max="12034" width="54.5703125" style="2" customWidth="1"/>
    <col min="12035" max="12035" width="6.28515625" style="2" customWidth="1"/>
    <col min="12036" max="12036" width="11.28515625" style="2" customWidth="1"/>
    <col min="12037" max="12037" width="11.140625" style="2" bestFit="1" customWidth="1"/>
    <col min="12038" max="12038" width="11.140625" style="2" customWidth="1"/>
    <col min="12039" max="12039" width="11.140625" style="2" bestFit="1" customWidth="1"/>
    <col min="12040" max="12040" width="5.42578125" style="2" bestFit="1" customWidth="1"/>
    <col min="12041" max="12043" width="0" style="2" hidden="1" customWidth="1"/>
    <col min="12044" max="12044" width="10.28515625" style="2" bestFit="1" customWidth="1"/>
    <col min="12045" max="12050" width="0" style="2" hidden="1" customWidth="1"/>
    <col min="12051" max="12051" width="11.28515625" style="2" bestFit="1" customWidth="1"/>
    <col min="12052" max="12052" width="10.140625" style="2" bestFit="1" customWidth="1"/>
    <col min="12053" max="12056" width="9.140625" style="2"/>
    <col min="12057" max="12057" width="10.140625" style="2" bestFit="1" customWidth="1"/>
    <col min="12058" max="12288" width="9.140625" style="2"/>
    <col min="12289" max="12289" width="3.28515625" style="2" customWidth="1"/>
    <col min="12290" max="12290" width="54.5703125" style="2" customWidth="1"/>
    <col min="12291" max="12291" width="6.28515625" style="2" customWidth="1"/>
    <col min="12292" max="12292" width="11.28515625" style="2" customWidth="1"/>
    <col min="12293" max="12293" width="11.140625" style="2" bestFit="1" customWidth="1"/>
    <col min="12294" max="12294" width="11.140625" style="2" customWidth="1"/>
    <col min="12295" max="12295" width="11.140625" style="2" bestFit="1" customWidth="1"/>
    <col min="12296" max="12296" width="5.42578125" style="2" bestFit="1" customWidth="1"/>
    <col min="12297" max="12299" width="0" style="2" hidden="1" customWidth="1"/>
    <col min="12300" max="12300" width="10.28515625" style="2" bestFit="1" customWidth="1"/>
    <col min="12301" max="12306" width="0" style="2" hidden="1" customWidth="1"/>
    <col min="12307" max="12307" width="11.28515625" style="2" bestFit="1" customWidth="1"/>
    <col min="12308" max="12308" width="10.140625" style="2" bestFit="1" customWidth="1"/>
    <col min="12309" max="12312" width="9.140625" style="2"/>
    <col min="12313" max="12313" width="10.140625" style="2" bestFit="1" customWidth="1"/>
    <col min="12314" max="12544" width="9.140625" style="2"/>
    <col min="12545" max="12545" width="3.28515625" style="2" customWidth="1"/>
    <col min="12546" max="12546" width="54.5703125" style="2" customWidth="1"/>
    <col min="12547" max="12547" width="6.28515625" style="2" customWidth="1"/>
    <col min="12548" max="12548" width="11.28515625" style="2" customWidth="1"/>
    <col min="12549" max="12549" width="11.140625" style="2" bestFit="1" customWidth="1"/>
    <col min="12550" max="12550" width="11.140625" style="2" customWidth="1"/>
    <col min="12551" max="12551" width="11.140625" style="2" bestFit="1" customWidth="1"/>
    <col min="12552" max="12552" width="5.42578125" style="2" bestFit="1" customWidth="1"/>
    <col min="12553" max="12555" width="0" style="2" hidden="1" customWidth="1"/>
    <col min="12556" max="12556" width="10.28515625" style="2" bestFit="1" customWidth="1"/>
    <col min="12557" max="12562" width="0" style="2" hidden="1" customWidth="1"/>
    <col min="12563" max="12563" width="11.28515625" style="2" bestFit="1" customWidth="1"/>
    <col min="12564" max="12564" width="10.140625" style="2" bestFit="1" customWidth="1"/>
    <col min="12565" max="12568" width="9.140625" style="2"/>
    <col min="12569" max="12569" width="10.140625" style="2" bestFit="1" customWidth="1"/>
    <col min="12570" max="12800" width="9.140625" style="2"/>
    <col min="12801" max="12801" width="3.28515625" style="2" customWidth="1"/>
    <col min="12802" max="12802" width="54.5703125" style="2" customWidth="1"/>
    <col min="12803" max="12803" width="6.28515625" style="2" customWidth="1"/>
    <col min="12804" max="12804" width="11.28515625" style="2" customWidth="1"/>
    <col min="12805" max="12805" width="11.140625" style="2" bestFit="1" customWidth="1"/>
    <col min="12806" max="12806" width="11.140625" style="2" customWidth="1"/>
    <col min="12807" max="12807" width="11.140625" style="2" bestFit="1" customWidth="1"/>
    <col min="12808" max="12808" width="5.42578125" style="2" bestFit="1" customWidth="1"/>
    <col min="12809" max="12811" width="0" style="2" hidden="1" customWidth="1"/>
    <col min="12812" max="12812" width="10.28515625" style="2" bestFit="1" customWidth="1"/>
    <col min="12813" max="12818" width="0" style="2" hidden="1" customWidth="1"/>
    <col min="12819" max="12819" width="11.28515625" style="2" bestFit="1" customWidth="1"/>
    <col min="12820" max="12820" width="10.140625" style="2" bestFit="1" customWidth="1"/>
    <col min="12821" max="12824" width="9.140625" style="2"/>
    <col min="12825" max="12825" width="10.140625" style="2" bestFit="1" customWidth="1"/>
    <col min="12826" max="13056" width="9.140625" style="2"/>
    <col min="13057" max="13057" width="3.28515625" style="2" customWidth="1"/>
    <col min="13058" max="13058" width="54.5703125" style="2" customWidth="1"/>
    <col min="13059" max="13059" width="6.28515625" style="2" customWidth="1"/>
    <col min="13060" max="13060" width="11.28515625" style="2" customWidth="1"/>
    <col min="13061" max="13061" width="11.140625" style="2" bestFit="1" customWidth="1"/>
    <col min="13062" max="13062" width="11.140625" style="2" customWidth="1"/>
    <col min="13063" max="13063" width="11.140625" style="2" bestFit="1" customWidth="1"/>
    <col min="13064" max="13064" width="5.42578125" style="2" bestFit="1" customWidth="1"/>
    <col min="13065" max="13067" width="0" style="2" hidden="1" customWidth="1"/>
    <col min="13068" max="13068" width="10.28515625" style="2" bestFit="1" customWidth="1"/>
    <col min="13069" max="13074" width="0" style="2" hidden="1" customWidth="1"/>
    <col min="13075" max="13075" width="11.28515625" style="2" bestFit="1" customWidth="1"/>
    <col min="13076" max="13076" width="10.140625" style="2" bestFit="1" customWidth="1"/>
    <col min="13077" max="13080" width="9.140625" style="2"/>
    <col min="13081" max="13081" width="10.140625" style="2" bestFit="1" customWidth="1"/>
    <col min="13082" max="13312" width="9.140625" style="2"/>
    <col min="13313" max="13313" width="3.28515625" style="2" customWidth="1"/>
    <col min="13314" max="13314" width="54.5703125" style="2" customWidth="1"/>
    <col min="13315" max="13315" width="6.28515625" style="2" customWidth="1"/>
    <col min="13316" max="13316" width="11.28515625" style="2" customWidth="1"/>
    <col min="13317" max="13317" width="11.140625" style="2" bestFit="1" customWidth="1"/>
    <col min="13318" max="13318" width="11.140625" style="2" customWidth="1"/>
    <col min="13319" max="13319" width="11.140625" style="2" bestFit="1" customWidth="1"/>
    <col min="13320" max="13320" width="5.42578125" style="2" bestFit="1" customWidth="1"/>
    <col min="13321" max="13323" width="0" style="2" hidden="1" customWidth="1"/>
    <col min="13324" max="13324" width="10.28515625" style="2" bestFit="1" customWidth="1"/>
    <col min="13325" max="13330" width="0" style="2" hidden="1" customWidth="1"/>
    <col min="13331" max="13331" width="11.28515625" style="2" bestFit="1" customWidth="1"/>
    <col min="13332" max="13332" width="10.140625" style="2" bestFit="1" customWidth="1"/>
    <col min="13333" max="13336" width="9.140625" style="2"/>
    <col min="13337" max="13337" width="10.140625" style="2" bestFit="1" customWidth="1"/>
    <col min="13338" max="13568" width="9.140625" style="2"/>
    <col min="13569" max="13569" width="3.28515625" style="2" customWidth="1"/>
    <col min="13570" max="13570" width="54.5703125" style="2" customWidth="1"/>
    <col min="13571" max="13571" width="6.28515625" style="2" customWidth="1"/>
    <col min="13572" max="13572" width="11.28515625" style="2" customWidth="1"/>
    <col min="13573" max="13573" width="11.140625" style="2" bestFit="1" customWidth="1"/>
    <col min="13574" max="13574" width="11.140625" style="2" customWidth="1"/>
    <col min="13575" max="13575" width="11.140625" style="2" bestFit="1" customWidth="1"/>
    <col min="13576" max="13576" width="5.42578125" style="2" bestFit="1" customWidth="1"/>
    <col min="13577" max="13579" width="0" style="2" hidden="1" customWidth="1"/>
    <col min="13580" max="13580" width="10.28515625" style="2" bestFit="1" customWidth="1"/>
    <col min="13581" max="13586" width="0" style="2" hidden="1" customWidth="1"/>
    <col min="13587" max="13587" width="11.28515625" style="2" bestFit="1" customWidth="1"/>
    <col min="13588" max="13588" width="10.140625" style="2" bestFit="1" customWidth="1"/>
    <col min="13589" max="13592" width="9.140625" style="2"/>
    <col min="13593" max="13593" width="10.140625" style="2" bestFit="1" customWidth="1"/>
    <col min="13594" max="13824" width="9.140625" style="2"/>
    <col min="13825" max="13825" width="3.28515625" style="2" customWidth="1"/>
    <col min="13826" max="13826" width="54.5703125" style="2" customWidth="1"/>
    <col min="13827" max="13827" width="6.28515625" style="2" customWidth="1"/>
    <col min="13828" max="13828" width="11.28515625" style="2" customWidth="1"/>
    <col min="13829" max="13829" width="11.140625" style="2" bestFit="1" customWidth="1"/>
    <col min="13830" max="13830" width="11.140625" style="2" customWidth="1"/>
    <col min="13831" max="13831" width="11.140625" style="2" bestFit="1" customWidth="1"/>
    <col min="13832" max="13832" width="5.42578125" style="2" bestFit="1" customWidth="1"/>
    <col min="13833" max="13835" width="0" style="2" hidden="1" customWidth="1"/>
    <col min="13836" max="13836" width="10.28515625" style="2" bestFit="1" customWidth="1"/>
    <col min="13837" max="13842" width="0" style="2" hidden="1" customWidth="1"/>
    <col min="13843" max="13843" width="11.28515625" style="2" bestFit="1" customWidth="1"/>
    <col min="13844" max="13844" width="10.140625" style="2" bestFit="1" customWidth="1"/>
    <col min="13845" max="13848" width="9.140625" style="2"/>
    <col min="13849" max="13849" width="10.140625" style="2" bestFit="1" customWidth="1"/>
    <col min="13850" max="14080" width="9.140625" style="2"/>
    <col min="14081" max="14081" width="3.28515625" style="2" customWidth="1"/>
    <col min="14082" max="14082" width="54.5703125" style="2" customWidth="1"/>
    <col min="14083" max="14083" width="6.28515625" style="2" customWidth="1"/>
    <col min="14084" max="14084" width="11.28515625" style="2" customWidth="1"/>
    <col min="14085" max="14085" width="11.140625" style="2" bestFit="1" customWidth="1"/>
    <col min="14086" max="14086" width="11.140625" style="2" customWidth="1"/>
    <col min="14087" max="14087" width="11.140625" style="2" bestFit="1" customWidth="1"/>
    <col min="14088" max="14088" width="5.42578125" style="2" bestFit="1" customWidth="1"/>
    <col min="14089" max="14091" width="0" style="2" hidden="1" customWidth="1"/>
    <col min="14092" max="14092" width="10.28515625" style="2" bestFit="1" customWidth="1"/>
    <col min="14093" max="14098" width="0" style="2" hidden="1" customWidth="1"/>
    <col min="14099" max="14099" width="11.28515625" style="2" bestFit="1" customWidth="1"/>
    <col min="14100" max="14100" width="10.140625" style="2" bestFit="1" customWidth="1"/>
    <col min="14101" max="14104" width="9.140625" style="2"/>
    <col min="14105" max="14105" width="10.140625" style="2" bestFit="1" customWidth="1"/>
    <col min="14106" max="14336" width="9.140625" style="2"/>
    <col min="14337" max="14337" width="3.28515625" style="2" customWidth="1"/>
    <col min="14338" max="14338" width="54.5703125" style="2" customWidth="1"/>
    <col min="14339" max="14339" width="6.28515625" style="2" customWidth="1"/>
    <col min="14340" max="14340" width="11.28515625" style="2" customWidth="1"/>
    <col min="14341" max="14341" width="11.140625" style="2" bestFit="1" customWidth="1"/>
    <col min="14342" max="14342" width="11.140625" style="2" customWidth="1"/>
    <col min="14343" max="14343" width="11.140625" style="2" bestFit="1" customWidth="1"/>
    <col min="14344" max="14344" width="5.42578125" style="2" bestFit="1" customWidth="1"/>
    <col min="14345" max="14347" width="0" style="2" hidden="1" customWidth="1"/>
    <col min="14348" max="14348" width="10.28515625" style="2" bestFit="1" customWidth="1"/>
    <col min="14349" max="14354" width="0" style="2" hidden="1" customWidth="1"/>
    <col min="14355" max="14355" width="11.28515625" style="2" bestFit="1" customWidth="1"/>
    <col min="14356" max="14356" width="10.140625" style="2" bestFit="1" customWidth="1"/>
    <col min="14357" max="14360" width="9.140625" style="2"/>
    <col min="14361" max="14361" width="10.140625" style="2" bestFit="1" customWidth="1"/>
    <col min="14362" max="14592" width="9.140625" style="2"/>
    <col min="14593" max="14593" width="3.28515625" style="2" customWidth="1"/>
    <col min="14594" max="14594" width="54.5703125" style="2" customWidth="1"/>
    <col min="14595" max="14595" width="6.28515625" style="2" customWidth="1"/>
    <col min="14596" max="14596" width="11.28515625" style="2" customWidth="1"/>
    <col min="14597" max="14597" width="11.140625" style="2" bestFit="1" customWidth="1"/>
    <col min="14598" max="14598" width="11.140625" style="2" customWidth="1"/>
    <col min="14599" max="14599" width="11.140625" style="2" bestFit="1" customWidth="1"/>
    <col min="14600" max="14600" width="5.42578125" style="2" bestFit="1" customWidth="1"/>
    <col min="14601" max="14603" width="0" style="2" hidden="1" customWidth="1"/>
    <col min="14604" max="14604" width="10.28515625" style="2" bestFit="1" customWidth="1"/>
    <col min="14605" max="14610" width="0" style="2" hidden="1" customWidth="1"/>
    <col min="14611" max="14611" width="11.28515625" style="2" bestFit="1" customWidth="1"/>
    <col min="14612" max="14612" width="10.140625" style="2" bestFit="1" customWidth="1"/>
    <col min="14613" max="14616" width="9.140625" style="2"/>
    <col min="14617" max="14617" width="10.140625" style="2" bestFit="1" customWidth="1"/>
    <col min="14618" max="14848" width="9.140625" style="2"/>
    <col min="14849" max="14849" width="3.28515625" style="2" customWidth="1"/>
    <col min="14850" max="14850" width="54.5703125" style="2" customWidth="1"/>
    <col min="14851" max="14851" width="6.28515625" style="2" customWidth="1"/>
    <col min="14852" max="14852" width="11.28515625" style="2" customWidth="1"/>
    <col min="14853" max="14853" width="11.140625" style="2" bestFit="1" customWidth="1"/>
    <col min="14854" max="14854" width="11.140625" style="2" customWidth="1"/>
    <col min="14855" max="14855" width="11.140625" style="2" bestFit="1" customWidth="1"/>
    <col min="14856" max="14856" width="5.42578125" style="2" bestFit="1" customWidth="1"/>
    <col min="14857" max="14859" width="0" style="2" hidden="1" customWidth="1"/>
    <col min="14860" max="14860" width="10.28515625" style="2" bestFit="1" customWidth="1"/>
    <col min="14861" max="14866" width="0" style="2" hidden="1" customWidth="1"/>
    <col min="14867" max="14867" width="11.28515625" style="2" bestFit="1" customWidth="1"/>
    <col min="14868" max="14868" width="10.140625" style="2" bestFit="1" customWidth="1"/>
    <col min="14869" max="14872" width="9.140625" style="2"/>
    <col min="14873" max="14873" width="10.140625" style="2" bestFit="1" customWidth="1"/>
    <col min="14874" max="15104" width="9.140625" style="2"/>
    <col min="15105" max="15105" width="3.28515625" style="2" customWidth="1"/>
    <col min="15106" max="15106" width="54.5703125" style="2" customWidth="1"/>
    <col min="15107" max="15107" width="6.28515625" style="2" customWidth="1"/>
    <col min="15108" max="15108" width="11.28515625" style="2" customWidth="1"/>
    <col min="15109" max="15109" width="11.140625" style="2" bestFit="1" customWidth="1"/>
    <col min="15110" max="15110" width="11.140625" style="2" customWidth="1"/>
    <col min="15111" max="15111" width="11.140625" style="2" bestFit="1" customWidth="1"/>
    <col min="15112" max="15112" width="5.42578125" style="2" bestFit="1" customWidth="1"/>
    <col min="15113" max="15115" width="0" style="2" hidden="1" customWidth="1"/>
    <col min="15116" max="15116" width="10.28515625" style="2" bestFit="1" customWidth="1"/>
    <col min="15117" max="15122" width="0" style="2" hidden="1" customWidth="1"/>
    <col min="15123" max="15123" width="11.28515625" style="2" bestFit="1" customWidth="1"/>
    <col min="15124" max="15124" width="10.140625" style="2" bestFit="1" customWidth="1"/>
    <col min="15125" max="15128" width="9.140625" style="2"/>
    <col min="15129" max="15129" width="10.140625" style="2" bestFit="1" customWidth="1"/>
    <col min="15130" max="15360" width="9.140625" style="2"/>
    <col min="15361" max="15361" width="3.28515625" style="2" customWidth="1"/>
    <col min="15362" max="15362" width="54.5703125" style="2" customWidth="1"/>
    <col min="15363" max="15363" width="6.28515625" style="2" customWidth="1"/>
    <col min="15364" max="15364" width="11.28515625" style="2" customWidth="1"/>
    <col min="15365" max="15365" width="11.140625" style="2" bestFit="1" customWidth="1"/>
    <col min="15366" max="15366" width="11.140625" style="2" customWidth="1"/>
    <col min="15367" max="15367" width="11.140625" style="2" bestFit="1" customWidth="1"/>
    <col min="15368" max="15368" width="5.42578125" style="2" bestFit="1" customWidth="1"/>
    <col min="15369" max="15371" width="0" style="2" hidden="1" customWidth="1"/>
    <col min="15372" max="15372" width="10.28515625" style="2" bestFit="1" customWidth="1"/>
    <col min="15373" max="15378" width="0" style="2" hidden="1" customWidth="1"/>
    <col min="15379" max="15379" width="11.28515625" style="2" bestFit="1" customWidth="1"/>
    <col min="15380" max="15380" width="10.140625" style="2" bestFit="1" customWidth="1"/>
    <col min="15381" max="15384" width="9.140625" style="2"/>
    <col min="15385" max="15385" width="10.140625" style="2" bestFit="1" customWidth="1"/>
    <col min="15386" max="15616" width="9.140625" style="2"/>
    <col min="15617" max="15617" width="3.28515625" style="2" customWidth="1"/>
    <col min="15618" max="15618" width="54.5703125" style="2" customWidth="1"/>
    <col min="15619" max="15619" width="6.28515625" style="2" customWidth="1"/>
    <col min="15620" max="15620" width="11.28515625" style="2" customWidth="1"/>
    <col min="15621" max="15621" width="11.140625" style="2" bestFit="1" customWidth="1"/>
    <col min="15622" max="15622" width="11.140625" style="2" customWidth="1"/>
    <col min="15623" max="15623" width="11.140625" style="2" bestFit="1" customWidth="1"/>
    <col min="15624" max="15624" width="5.42578125" style="2" bestFit="1" customWidth="1"/>
    <col min="15625" max="15627" width="0" style="2" hidden="1" customWidth="1"/>
    <col min="15628" max="15628" width="10.28515625" style="2" bestFit="1" customWidth="1"/>
    <col min="15629" max="15634" width="0" style="2" hidden="1" customWidth="1"/>
    <col min="15635" max="15635" width="11.28515625" style="2" bestFit="1" customWidth="1"/>
    <col min="15636" max="15636" width="10.140625" style="2" bestFit="1" customWidth="1"/>
    <col min="15637" max="15640" width="9.140625" style="2"/>
    <col min="15641" max="15641" width="10.140625" style="2" bestFit="1" customWidth="1"/>
    <col min="15642" max="15872" width="9.140625" style="2"/>
    <col min="15873" max="15873" width="3.28515625" style="2" customWidth="1"/>
    <col min="15874" max="15874" width="54.5703125" style="2" customWidth="1"/>
    <col min="15875" max="15875" width="6.28515625" style="2" customWidth="1"/>
    <col min="15876" max="15876" width="11.28515625" style="2" customWidth="1"/>
    <col min="15877" max="15877" width="11.140625" style="2" bestFit="1" customWidth="1"/>
    <col min="15878" max="15878" width="11.140625" style="2" customWidth="1"/>
    <col min="15879" max="15879" width="11.140625" style="2" bestFit="1" customWidth="1"/>
    <col min="15880" max="15880" width="5.42578125" style="2" bestFit="1" customWidth="1"/>
    <col min="15881" max="15883" width="0" style="2" hidden="1" customWidth="1"/>
    <col min="15884" max="15884" width="10.28515625" style="2" bestFit="1" customWidth="1"/>
    <col min="15885" max="15890" width="0" style="2" hidden="1" customWidth="1"/>
    <col min="15891" max="15891" width="11.28515625" style="2" bestFit="1" customWidth="1"/>
    <col min="15892" max="15892" width="10.140625" style="2" bestFit="1" customWidth="1"/>
    <col min="15893" max="15896" width="9.140625" style="2"/>
    <col min="15897" max="15897" width="10.140625" style="2" bestFit="1" customWidth="1"/>
    <col min="15898" max="16128" width="9.140625" style="2"/>
    <col min="16129" max="16129" width="3.28515625" style="2" customWidth="1"/>
    <col min="16130" max="16130" width="54.5703125" style="2" customWidth="1"/>
    <col min="16131" max="16131" width="6.28515625" style="2" customWidth="1"/>
    <col min="16132" max="16132" width="11.28515625" style="2" customWidth="1"/>
    <col min="16133" max="16133" width="11.140625" style="2" bestFit="1" customWidth="1"/>
    <col min="16134" max="16134" width="11.140625" style="2" customWidth="1"/>
    <col min="16135" max="16135" width="11.140625" style="2" bestFit="1" customWidth="1"/>
    <col min="16136" max="16136" width="5.42578125" style="2" bestFit="1" customWidth="1"/>
    <col min="16137" max="16139" width="0" style="2" hidden="1" customWidth="1"/>
    <col min="16140" max="16140" width="10.28515625" style="2" bestFit="1" customWidth="1"/>
    <col min="16141" max="16146" width="0" style="2" hidden="1" customWidth="1"/>
    <col min="16147" max="16147" width="11.28515625" style="2" bestFit="1" customWidth="1"/>
    <col min="16148" max="16148" width="10.140625" style="2" bestFit="1" customWidth="1"/>
    <col min="16149" max="16152" width="9.140625" style="2"/>
    <col min="16153" max="16153" width="10.140625" style="2" bestFit="1" customWidth="1"/>
    <col min="16154" max="16384" width="9.140625" style="2"/>
  </cols>
  <sheetData>
    <row r="1" spans="1:25">
      <c r="A1" s="309" t="str">
        <f ca="1">IF(CD=PD,L1,"XXXXXXXXXXXXXX")</f>
        <v>XXXXXXXXXXXXXX</v>
      </c>
      <c r="B1" s="310"/>
      <c r="C1" s="311"/>
      <c r="D1" s="310"/>
      <c r="E1" s="310"/>
      <c r="F1" s="310"/>
      <c r="G1" s="312"/>
      <c r="I1" s="2" t="s">
        <v>148</v>
      </c>
      <c r="L1" s="87" t="s">
        <v>13</v>
      </c>
    </row>
    <row r="2" spans="1:25" ht="14.25">
      <c r="A2" s="313" t="str">
        <f ca="1">IF(CD=PD,L2,"XXXXXXXXXXXXXX")</f>
        <v>XXXXXXXXXXXXXX</v>
      </c>
      <c r="B2" s="314"/>
      <c r="C2" s="315"/>
      <c r="D2" s="314"/>
      <c r="E2" s="314"/>
      <c r="F2" s="314"/>
      <c r="G2" s="316"/>
      <c r="I2" s="2" t="s">
        <v>146</v>
      </c>
      <c r="L2" s="87" t="s">
        <v>14</v>
      </c>
    </row>
    <row r="3" spans="1:25" ht="14.25">
      <c r="A3" s="142"/>
      <c r="B3" s="149"/>
      <c r="C3" s="296"/>
      <c r="D3" s="149"/>
      <c r="E3" s="149"/>
      <c r="F3" s="149"/>
      <c r="G3" s="150"/>
      <c r="I3" s="2" t="s">
        <v>352</v>
      </c>
      <c r="L3" s="3" t="s">
        <v>123</v>
      </c>
    </row>
    <row r="4" spans="1:25">
      <c r="A4" s="317" t="str">
        <f ca="1">+CONCATENATE("BALANCE SHEET AS AT ",IF(CD=PD,TEXT('Bal Sheet'!S5,"DD-MMM-YYYY"),"XXXXXXXXXXXXXX"))</f>
        <v>BALANCE SHEET AS AT XXXXXXXXXXXXXX</v>
      </c>
      <c r="B4" s="318"/>
      <c r="C4" s="319"/>
      <c r="D4" s="318"/>
      <c r="E4" s="318"/>
      <c r="F4" s="318"/>
      <c r="G4" s="320"/>
      <c r="I4" s="86" t="s">
        <v>147</v>
      </c>
      <c r="L4" s="6"/>
      <c r="M4" s="7"/>
      <c r="N4" s="8"/>
      <c r="O4" s="7"/>
      <c r="P4" s="7"/>
      <c r="Q4" s="7"/>
      <c r="R4" s="9"/>
      <c r="S4" s="10" t="s">
        <v>15</v>
      </c>
      <c r="T4" s="11" t="s">
        <v>16</v>
      </c>
    </row>
    <row r="5" spans="1:25">
      <c r="A5" s="151"/>
      <c r="B5" s="152"/>
      <c r="C5" s="297"/>
      <c r="D5" s="152"/>
      <c r="E5" s="152"/>
      <c r="F5" s="152"/>
      <c r="G5" s="150"/>
      <c r="L5" s="12" t="s">
        <v>17</v>
      </c>
      <c r="M5" s="13"/>
      <c r="N5" s="14"/>
      <c r="O5" s="13"/>
      <c r="P5" s="13"/>
      <c r="Q5" s="13"/>
      <c r="R5" s="15"/>
      <c r="S5" s="16">
        <v>41274</v>
      </c>
      <c r="T5" s="16">
        <v>40908</v>
      </c>
      <c r="Y5" s="17"/>
    </row>
    <row r="6" spans="1:25">
      <c r="A6" s="153"/>
      <c r="B6" s="321" t="s">
        <v>18</v>
      </c>
      <c r="C6" s="323" t="s">
        <v>145</v>
      </c>
      <c r="D6" s="325" t="str">
        <f ca="1">IF(CD=PD,CONCATENATE("On ",TEXT(S5,"DD-MMM-YYYY")),"XXXXXXXX")</f>
        <v>XXXXXXXX</v>
      </c>
      <c r="E6" s="325"/>
      <c r="F6" s="326" t="str">
        <f ca="1">IF(CD=PD,CONCATENATE("On ",TEXT(T5,"DD-MMM-YYYY")),"XXXXXXXX")</f>
        <v>XXXXXXXX</v>
      </c>
      <c r="G6" s="327"/>
      <c r="I6" s="2" t="s">
        <v>359</v>
      </c>
      <c r="L6" s="18" t="s">
        <v>19</v>
      </c>
      <c r="M6" s="7"/>
      <c r="N6" s="8"/>
      <c r="O6" s="7"/>
      <c r="P6" s="7"/>
      <c r="Q6" s="7"/>
      <c r="R6" s="9"/>
      <c r="S6" s="308">
        <v>41275</v>
      </c>
      <c r="T6" s="308"/>
    </row>
    <row r="7" spans="1:25">
      <c r="A7" s="154"/>
      <c r="B7" s="322"/>
      <c r="C7" s="324"/>
      <c r="D7" s="155" t="s">
        <v>20</v>
      </c>
      <c r="E7" s="156" t="s">
        <v>20</v>
      </c>
      <c r="F7" s="156" t="s">
        <v>20</v>
      </c>
      <c r="G7" s="157" t="s">
        <v>20</v>
      </c>
      <c r="I7" s="2" t="s">
        <v>158</v>
      </c>
      <c r="L7" s="18" t="s">
        <v>21</v>
      </c>
      <c r="S7" s="308" t="s">
        <v>22</v>
      </c>
      <c r="T7" s="308"/>
    </row>
    <row r="8" spans="1:25">
      <c r="A8" s="158" t="s">
        <v>23</v>
      </c>
      <c r="B8" s="159" t="s">
        <v>24</v>
      </c>
      <c r="C8" s="298"/>
      <c r="D8" s="19"/>
      <c r="E8" s="20"/>
      <c r="F8" s="21"/>
      <c r="G8" s="22"/>
      <c r="I8" s="2" t="s">
        <v>358</v>
      </c>
    </row>
    <row r="9" spans="1:25">
      <c r="A9" s="158" t="s">
        <v>25</v>
      </c>
      <c r="B9" s="160" t="s">
        <v>26</v>
      </c>
      <c r="C9" s="298"/>
      <c r="D9" s="19"/>
      <c r="E9" s="20"/>
      <c r="F9" s="21"/>
      <c r="G9" s="22"/>
      <c r="J9" s="13"/>
      <c r="K9" s="13"/>
      <c r="L9" s="15"/>
      <c r="M9" s="15"/>
      <c r="N9" s="15"/>
      <c r="O9" s="15"/>
      <c r="P9" s="15"/>
      <c r="Q9" s="15"/>
      <c r="R9" s="15"/>
      <c r="S9" s="15"/>
      <c r="T9" s="13"/>
    </row>
    <row r="10" spans="1:25">
      <c r="A10" s="158"/>
      <c r="B10" s="161" t="s">
        <v>27</v>
      </c>
      <c r="C10" s="298">
        <v>3</v>
      </c>
      <c r="D10" s="59">
        <f>SUMIFS(Cyr,Link,C10)</f>
        <v>0</v>
      </c>
      <c r="E10" s="60"/>
      <c r="F10" s="61">
        <f>SUMIFS(Lyr,Link,C10)</f>
        <v>0</v>
      </c>
      <c r="G10" s="62"/>
      <c r="I10" s="23" t="s">
        <v>149</v>
      </c>
      <c r="J10" s="24"/>
      <c r="K10" s="24"/>
      <c r="L10" s="25"/>
      <c r="M10" s="23"/>
      <c r="N10" s="24"/>
      <c r="O10" s="23"/>
      <c r="P10" s="13"/>
      <c r="Q10" s="13"/>
      <c r="R10" s="15"/>
    </row>
    <row r="11" spans="1:25">
      <c r="A11" s="158"/>
      <c r="B11" s="161" t="s">
        <v>28</v>
      </c>
      <c r="C11" s="298">
        <v>4</v>
      </c>
      <c r="D11" s="59">
        <f>SUMIFS(Cyr,Link,C11)+'P&amp;L'!E46</f>
        <v>3264</v>
      </c>
      <c r="E11" s="60"/>
      <c r="F11" s="61">
        <f>SUMIFS(Lyr,Link,C11)+'P&amp;L'!G46</f>
        <v>0</v>
      </c>
      <c r="G11" s="62"/>
      <c r="J11" s="24"/>
      <c r="K11" s="24"/>
      <c r="L11" s="25"/>
      <c r="M11" s="23"/>
      <c r="N11" s="24"/>
      <c r="O11" s="23"/>
      <c r="P11" s="13"/>
      <c r="Q11" s="13"/>
      <c r="R11" s="15"/>
    </row>
    <row r="12" spans="1:25">
      <c r="A12" s="158"/>
      <c r="B12" s="161" t="s">
        <v>29</v>
      </c>
      <c r="C12" s="298">
        <v>5</v>
      </c>
      <c r="D12" s="63">
        <f>SUMIFS(Cyr,Link,C12)</f>
        <v>0</v>
      </c>
      <c r="E12" s="60"/>
      <c r="F12" s="63">
        <f>SUMIFS(Lyr,Link,C12)</f>
        <v>0</v>
      </c>
      <c r="G12" s="62"/>
      <c r="I12" s="23" t="s">
        <v>150</v>
      </c>
      <c r="J12" s="24"/>
      <c r="K12" s="24"/>
      <c r="L12" s="25"/>
      <c r="M12" s="23"/>
      <c r="N12" s="24"/>
      <c r="O12" s="23"/>
      <c r="P12" s="13"/>
      <c r="Q12" s="13"/>
      <c r="R12" s="15"/>
    </row>
    <row r="13" spans="1:25">
      <c r="A13" s="158"/>
      <c r="B13" s="162"/>
      <c r="C13" s="298"/>
      <c r="D13" s="59"/>
      <c r="E13" s="60">
        <f>+SUM(D10:D12)</f>
        <v>3264</v>
      </c>
      <c r="F13" s="59"/>
      <c r="G13" s="62">
        <f>+SUM(F10:F12)</f>
        <v>0</v>
      </c>
      <c r="I13" s="23" t="s">
        <v>151</v>
      </c>
      <c r="J13" s="24"/>
      <c r="K13" s="24"/>
      <c r="L13" s="25"/>
      <c r="M13" s="23"/>
      <c r="N13" s="24"/>
      <c r="O13" s="23"/>
      <c r="P13" s="26"/>
      <c r="Q13" s="23"/>
      <c r="R13" s="27"/>
    </row>
    <row r="14" spans="1:25">
      <c r="A14" s="158" t="s">
        <v>30</v>
      </c>
      <c r="B14" s="163" t="s">
        <v>31</v>
      </c>
      <c r="C14" s="298">
        <v>6</v>
      </c>
      <c r="D14" s="59"/>
      <c r="E14" s="60">
        <f>SUMIFS(Cyr,Link,C14)</f>
        <v>0</v>
      </c>
      <c r="F14" s="61"/>
      <c r="G14" s="62">
        <f>SUMIFS(Lyr,Link,C14)</f>
        <v>0</v>
      </c>
      <c r="I14" s="23" t="s">
        <v>152</v>
      </c>
      <c r="J14" s="24"/>
      <c r="K14" s="24"/>
      <c r="L14" s="25"/>
      <c r="M14" s="23"/>
      <c r="N14" s="24"/>
      <c r="O14" s="23"/>
      <c r="P14" s="13"/>
      <c r="Q14" s="13"/>
      <c r="R14" s="15"/>
    </row>
    <row r="15" spans="1:25">
      <c r="A15" s="158"/>
      <c r="B15" s="160"/>
      <c r="C15" s="298"/>
      <c r="D15" s="59"/>
      <c r="E15" s="60"/>
      <c r="F15" s="61"/>
      <c r="G15" s="62"/>
      <c r="I15" s="23" t="s">
        <v>153</v>
      </c>
      <c r="J15" s="24"/>
      <c r="K15" s="24"/>
      <c r="L15" s="25"/>
      <c r="M15" s="23"/>
      <c r="N15" s="24"/>
      <c r="O15" s="23"/>
      <c r="P15" s="13"/>
      <c r="Q15" s="13"/>
      <c r="R15" s="15"/>
      <c r="T15" s="13"/>
    </row>
    <row r="16" spans="1:25">
      <c r="A16" s="158" t="s">
        <v>32</v>
      </c>
      <c r="B16" s="160" t="s">
        <v>33</v>
      </c>
      <c r="C16" s="298"/>
      <c r="D16" s="59"/>
      <c r="E16" s="60"/>
      <c r="F16" s="61"/>
      <c r="G16" s="62"/>
      <c r="I16" s="23" t="s">
        <v>154</v>
      </c>
      <c r="J16" s="24"/>
      <c r="K16" s="24"/>
      <c r="L16" s="25"/>
      <c r="M16" s="23"/>
      <c r="N16" s="24"/>
      <c r="O16" s="23"/>
      <c r="P16" s="13"/>
      <c r="Q16" s="13"/>
      <c r="R16" s="15"/>
      <c r="T16" s="13"/>
    </row>
    <row r="17" spans="1:23">
      <c r="A17" s="158"/>
      <c r="B17" s="161" t="s">
        <v>34</v>
      </c>
      <c r="C17" s="298">
        <v>7</v>
      </c>
      <c r="D17" s="59">
        <f>SUMIFS(Cyr,Link,C17)</f>
        <v>-10000</v>
      </c>
      <c r="E17" s="60"/>
      <c r="F17" s="61">
        <f>SUMIFS(Lyr,Link,C17)</f>
        <v>0</v>
      </c>
      <c r="G17" s="62"/>
      <c r="I17" s="23" t="s">
        <v>155</v>
      </c>
      <c r="J17" s="24"/>
      <c r="K17" s="24"/>
      <c r="L17" s="25"/>
      <c r="M17" s="23"/>
      <c r="N17" s="24"/>
      <c r="O17" s="23"/>
      <c r="P17" s="13"/>
      <c r="Q17" s="13"/>
      <c r="R17" s="15"/>
      <c r="T17" s="13"/>
    </row>
    <row r="18" spans="1:23">
      <c r="A18" s="158"/>
      <c r="B18" s="161" t="s">
        <v>35</v>
      </c>
      <c r="C18" s="298">
        <v>8</v>
      </c>
      <c r="D18" s="59">
        <f>SUMIFS(Cyr,Link,C18)</f>
        <v>0</v>
      </c>
      <c r="E18" s="60"/>
      <c r="F18" s="61">
        <f>SUMIFS(Lyr,Link,C18)</f>
        <v>0</v>
      </c>
      <c r="G18" s="62"/>
      <c r="I18" s="23" t="s">
        <v>156</v>
      </c>
      <c r="J18" s="24"/>
      <c r="K18" s="24"/>
      <c r="L18" s="25"/>
      <c r="M18" s="23"/>
      <c r="N18" s="24"/>
      <c r="O18" s="23"/>
      <c r="P18" s="13"/>
      <c r="Q18" s="13"/>
      <c r="R18" s="15"/>
      <c r="S18" s="14"/>
      <c r="T18" s="13"/>
    </row>
    <row r="19" spans="1:23">
      <c r="A19" s="158"/>
      <c r="B19" s="161" t="s">
        <v>36</v>
      </c>
      <c r="C19" s="298">
        <v>9</v>
      </c>
      <c r="D19" s="59">
        <f>SUMIFS(Cyr,Link,C19)</f>
        <v>0</v>
      </c>
      <c r="E19" s="60"/>
      <c r="F19" s="61">
        <f>SUMIFS(Lyr,Link,C19)</f>
        <v>0</v>
      </c>
      <c r="G19" s="62"/>
      <c r="I19" s="23" t="s">
        <v>157</v>
      </c>
      <c r="J19" s="24"/>
      <c r="K19" s="24"/>
      <c r="L19" s="25"/>
      <c r="M19" s="23"/>
      <c r="N19" s="24"/>
      <c r="O19" s="23"/>
      <c r="P19" s="13"/>
      <c r="Q19" s="13"/>
      <c r="R19" s="15"/>
      <c r="S19" s="14"/>
      <c r="T19" s="13"/>
    </row>
    <row r="20" spans="1:23">
      <c r="A20" s="158"/>
      <c r="B20" s="161" t="s">
        <v>37</v>
      </c>
      <c r="C20" s="298">
        <v>10</v>
      </c>
      <c r="D20" s="63">
        <f>SUMIFS(Cyr,Link,C20)</f>
        <v>-500</v>
      </c>
      <c r="E20" s="60"/>
      <c r="F20" s="63">
        <f>SUMIFS(Lyr,Link,C20)</f>
        <v>0</v>
      </c>
      <c r="G20" s="62"/>
      <c r="I20" s="23" t="s">
        <v>163</v>
      </c>
      <c r="J20" s="24"/>
      <c r="K20" s="24"/>
      <c r="L20" s="25"/>
      <c r="M20" s="23"/>
      <c r="N20" s="24"/>
      <c r="O20" s="23"/>
      <c r="P20" s="13"/>
      <c r="Q20" s="13"/>
      <c r="R20" s="15"/>
      <c r="S20" s="14"/>
      <c r="T20" s="13"/>
    </row>
    <row r="21" spans="1:23">
      <c r="A21" s="158"/>
      <c r="B21" s="162"/>
      <c r="C21" s="298"/>
      <c r="D21" s="59"/>
      <c r="E21" s="60">
        <f>+SUM(D17:D20)</f>
        <v>-10500</v>
      </c>
      <c r="F21" s="61"/>
      <c r="G21" s="64">
        <f>+SUM(F17:F20)</f>
        <v>0</v>
      </c>
      <c r="I21" s="23" t="s">
        <v>170</v>
      </c>
      <c r="J21" s="24"/>
      <c r="K21" s="24"/>
      <c r="L21" s="25"/>
      <c r="M21" s="23"/>
      <c r="N21" s="24"/>
      <c r="O21" s="23"/>
      <c r="P21" s="24"/>
      <c r="Q21" s="23"/>
      <c r="R21" s="27"/>
      <c r="S21" s="28"/>
      <c r="T21" s="13"/>
      <c r="V21" s="202"/>
    </row>
    <row r="22" spans="1:23">
      <c r="A22" s="158" t="s">
        <v>38</v>
      </c>
      <c r="B22" s="160" t="s">
        <v>39</v>
      </c>
      <c r="C22" s="298"/>
      <c r="D22" s="59"/>
      <c r="E22" s="60"/>
      <c r="F22" s="61"/>
      <c r="G22" s="62"/>
      <c r="I22" s="23" t="s">
        <v>166</v>
      </c>
      <c r="J22" s="24"/>
      <c r="K22" s="24"/>
      <c r="L22" s="25"/>
      <c r="M22" s="23"/>
      <c r="N22" s="24"/>
      <c r="O22" s="23"/>
      <c r="P22" s="13"/>
      <c r="Q22" s="13"/>
      <c r="R22" s="15"/>
      <c r="S22" s="14"/>
      <c r="T22" s="13"/>
    </row>
    <row r="23" spans="1:23">
      <c r="A23" s="158"/>
      <c r="B23" s="161" t="s">
        <v>40</v>
      </c>
      <c r="C23" s="298">
        <v>11</v>
      </c>
      <c r="D23" s="59">
        <f>SUMIFS(Cyr,Link,C23)</f>
        <v>-10000</v>
      </c>
      <c r="E23" s="60"/>
      <c r="F23" s="61">
        <f>SUMIFS(Lyr,Link,C23)</f>
        <v>0</v>
      </c>
      <c r="G23" s="62"/>
      <c r="I23" s="23" t="s">
        <v>169</v>
      </c>
      <c r="J23" s="24"/>
      <c r="K23" s="24"/>
      <c r="L23" s="25"/>
      <c r="M23" s="23"/>
      <c r="N23" s="24"/>
      <c r="O23" s="23"/>
      <c r="P23" s="13"/>
      <c r="Q23" s="13"/>
      <c r="R23" s="15"/>
      <c r="S23" s="14"/>
      <c r="T23" s="13"/>
    </row>
    <row r="24" spans="1:23">
      <c r="A24" s="158"/>
      <c r="B24" s="161" t="s">
        <v>41</v>
      </c>
      <c r="C24" s="298">
        <v>12</v>
      </c>
      <c r="D24" s="59">
        <f>SUMIFS(Cyr,Link,C24)</f>
        <v>164</v>
      </c>
      <c r="E24" s="60"/>
      <c r="F24" s="61">
        <f>SUMIFS(Lyr,Link,C24)</f>
        <v>0</v>
      </c>
      <c r="G24" s="62"/>
      <c r="I24" s="23" t="s">
        <v>167</v>
      </c>
      <c r="J24" s="24"/>
      <c r="K24" s="24"/>
      <c r="L24" s="25"/>
      <c r="M24" s="23"/>
      <c r="N24" s="24"/>
      <c r="O24" s="23"/>
      <c r="P24" s="13"/>
      <c r="Q24" s="13"/>
      <c r="R24" s="15"/>
      <c r="S24" s="14"/>
      <c r="T24" s="13"/>
    </row>
    <row r="25" spans="1:23">
      <c r="A25" s="158"/>
      <c r="B25" s="161" t="s">
        <v>42</v>
      </c>
      <c r="C25" s="298">
        <v>13</v>
      </c>
      <c r="D25" s="59">
        <f>SUMIFS(Cyr,Link,C25)</f>
        <v>-450</v>
      </c>
      <c r="E25" s="60"/>
      <c r="F25" s="61">
        <f>SUMIFS(Lyr,Link,C25)</f>
        <v>0</v>
      </c>
      <c r="G25" s="62"/>
      <c r="I25" s="23" t="s">
        <v>168</v>
      </c>
      <c r="J25" s="24"/>
      <c r="K25" s="24"/>
      <c r="L25" s="25"/>
      <c r="M25" s="23"/>
      <c r="N25" s="24"/>
      <c r="O25" s="23"/>
      <c r="P25" s="13"/>
      <c r="Q25" s="13"/>
      <c r="R25" s="15"/>
      <c r="S25" s="14"/>
      <c r="T25" s="13"/>
    </row>
    <row r="26" spans="1:23">
      <c r="A26" s="158"/>
      <c r="B26" s="161" t="s">
        <v>43</v>
      </c>
      <c r="C26" s="298">
        <v>14</v>
      </c>
      <c r="D26" s="63">
        <f>SUMIFS(Cyr,Link,C26)</f>
        <v>-500</v>
      </c>
      <c r="E26" s="60"/>
      <c r="F26" s="63">
        <f>SUMIFS(Lyr,Link,C26)</f>
        <v>0</v>
      </c>
      <c r="G26" s="62"/>
      <c r="I26" s="23"/>
      <c r="J26" s="24"/>
      <c r="K26" s="24"/>
      <c r="L26" s="202"/>
      <c r="M26" s="23"/>
      <c r="N26" s="24"/>
      <c r="O26" s="23"/>
      <c r="P26" s="13"/>
      <c r="Q26" s="13"/>
      <c r="R26" s="15"/>
      <c r="S26" s="14"/>
      <c r="T26" s="13"/>
    </row>
    <row r="27" spans="1:23">
      <c r="A27" s="158"/>
      <c r="B27" s="161"/>
      <c r="C27" s="298"/>
      <c r="D27" s="59"/>
      <c r="E27" s="60">
        <f>+SUM(D23:D26)</f>
        <v>-10786</v>
      </c>
      <c r="F27" s="61"/>
      <c r="G27" s="64">
        <f>+SUM(F23:F26)</f>
        <v>0</v>
      </c>
      <c r="I27" s="23" t="s">
        <v>174</v>
      </c>
      <c r="J27" s="24"/>
      <c r="K27" s="24"/>
      <c r="L27" s="25"/>
      <c r="M27" s="23"/>
      <c r="N27" s="24"/>
      <c r="O27" s="23"/>
      <c r="P27" s="13"/>
      <c r="Q27" s="13"/>
      <c r="R27" s="27"/>
      <c r="S27" s="28"/>
      <c r="T27" s="13"/>
    </row>
    <row r="28" spans="1:23" ht="15.75" thickBot="1">
      <c r="A28" s="158"/>
      <c r="B28" s="164" t="s">
        <v>44</v>
      </c>
      <c r="C28" s="298"/>
      <c r="D28" s="59"/>
      <c r="E28" s="65">
        <f>+SUM(E8:E27)</f>
        <v>-18022</v>
      </c>
      <c r="F28" s="59"/>
      <c r="G28" s="66">
        <f>+SUM(G8:G27)</f>
        <v>0</v>
      </c>
      <c r="I28" s="23"/>
      <c r="J28" s="24"/>
      <c r="K28" s="24"/>
      <c r="L28" s="25"/>
      <c r="M28" s="23"/>
      <c r="N28" s="24"/>
      <c r="O28" s="23"/>
      <c r="P28" s="24"/>
      <c r="Q28" s="23"/>
      <c r="R28" s="27"/>
      <c r="S28" s="28"/>
      <c r="T28" s="13"/>
    </row>
    <row r="29" spans="1:23" ht="15.75" thickTop="1">
      <c r="A29" s="158"/>
      <c r="B29" s="162"/>
      <c r="C29" s="298"/>
      <c r="D29" s="59"/>
      <c r="E29" s="60"/>
      <c r="F29" s="61"/>
      <c r="G29" s="62"/>
      <c r="I29" s="23" t="s">
        <v>175</v>
      </c>
      <c r="J29" s="24"/>
      <c r="K29" s="24"/>
      <c r="L29" s="25"/>
      <c r="M29" s="23"/>
      <c r="N29" s="24"/>
      <c r="O29" s="23"/>
      <c r="P29" s="13"/>
      <c r="Q29" s="13"/>
      <c r="R29" s="15"/>
      <c r="S29" s="14"/>
      <c r="T29" s="13"/>
      <c r="W29" s="202"/>
    </row>
    <row r="30" spans="1:23">
      <c r="A30" s="158" t="s">
        <v>45</v>
      </c>
      <c r="B30" s="159" t="s">
        <v>46</v>
      </c>
      <c r="C30" s="298"/>
      <c r="D30" s="59"/>
      <c r="E30" s="60"/>
      <c r="F30" s="61"/>
      <c r="G30" s="62"/>
      <c r="I30" s="23" t="s">
        <v>182</v>
      </c>
      <c r="J30" s="24"/>
      <c r="K30" s="24"/>
      <c r="L30" s="25"/>
      <c r="M30" s="23"/>
      <c r="N30" s="24"/>
      <c r="O30" s="23"/>
      <c r="P30" s="13"/>
      <c r="Q30" s="13"/>
      <c r="R30" s="15"/>
      <c r="S30" s="14"/>
      <c r="T30" s="13"/>
    </row>
    <row r="31" spans="1:23">
      <c r="A31" s="158" t="s">
        <v>25</v>
      </c>
      <c r="B31" s="160" t="s">
        <v>47</v>
      </c>
      <c r="C31" s="298"/>
      <c r="D31" s="59"/>
      <c r="E31" s="60"/>
      <c r="F31" s="61"/>
      <c r="G31" s="62"/>
      <c r="I31" s="23" t="s">
        <v>183</v>
      </c>
      <c r="J31" s="24"/>
      <c r="K31" s="24"/>
      <c r="L31" s="25"/>
      <c r="M31" s="23"/>
      <c r="N31" s="24"/>
      <c r="O31" s="23"/>
      <c r="P31" s="13"/>
      <c r="Q31" s="13"/>
      <c r="R31" s="15"/>
      <c r="S31" s="14"/>
      <c r="T31" s="13"/>
    </row>
    <row r="32" spans="1:23">
      <c r="A32" s="158"/>
      <c r="B32" s="161" t="s">
        <v>48</v>
      </c>
      <c r="C32" s="298"/>
      <c r="D32" s="59"/>
      <c r="E32" s="60"/>
      <c r="F32" s="61"/>
      <c r="G32" s="62"/>
      <c r="I32" s="23" t="s">
        <v>176</v>
      </c>
      <c r="J32" s="24"/>
      <c r="K32" s="24"/>
      <c r="L32" s="25"/>
      <c r="M32" s="23"/>
      <c r="N32" s="24"/>
      <c r="O32" s="23"/>
      <c r="P32" s="13"/>
      <c r="Q32" s="13"/>
      <c r="R32" s="15"/>
      <c r="S32" s="14"/>
      <c r="T32" s="13"/>
    </row>
    <row r="33" spans="1:20">
      <c r="A33" s="158"/>
      <c r="B33" s="165" t="s">
        <v>49</v>
      </c>
      <c r="C33" s="298">
        <v>15</v>
      </c>
      <c r="D33" s="59">
        <f t="shared" ref="D33:D40" si="0">SUMIFS(Cyr,Link,C33)</f>
        <v>11720</v>
      </c>
      <c r="E33" s="60"/>
      <c r="F33" s="61">
        <f t="shared" ref="F33:F40" si="1">SUMIFS(Lyr,Link,C33)</f>
        <v>0</v>
      </c>
      <c r="G33" s="62"/>
      <c r="I33" s="23" t="s">
        <v>177</v>
      </c>
      <c r="J33" s="24"/>
      <c r="K33" s="24"/>
      <c r="L33" s="25"/>
      <c r="M33" s="23"/>
      <c r="N33" s="24"/>
      <c r="O33" s="23"/>
      <c r="P33" s="13"/>
      <c r="Q33" s="13"/>
      <c r="R33" s="15"/>
      <c r="S33" s="14"/>
      <c r="T33" s="13"/>
    </row>
    <row r="34" spans="1:20">
      <c r="A34" s="158"/>
      <c r="B34" s="165" t="s">
        <v>50</v>
      </c>
      <c r="C34" s="298">
        <v>16</v>
      </c>
      <c r="D34" s="59">
        <f t="shared" si="0"/>
        <v>0</v>
      </c>
      <c r="E34" s="60"/>
      <c r="F34" s="61">
        <f t="shared" si="1"/>
        <v>0</v>
      </c>
      <c r="G34" s="62"/>
      <c r="I34" s="23" t="s">
        <v>178</v>
      </c>
      <c r="J34" s="24"/>
      <c r="K34" s="24"/>
      <c r="L34" s="25"/>
      <c r="M34" s="23"/>
      <c r="N34" s="24"/>
      <c r="O34" s="23"/>
      <c r="P34" s="13"/>
      <c r="Q34" s="13"/>
      <c r="R34" s="15"/>
      <c r="S34" s="14"/>
      <c r="T34" s="13"/>
    </row>
    <row r="35" spans="1:20">
      <c r="A35" s="158"/>
      <c r="B35" s="165" t="s">
        <v>51</v>
      </c>
      <c r="C35" s="298">
        <v>17</v>
      </c>
      <c r="D35" s="59">
        <f t="shared" si="0"/>
        <v>0</v>
      </c>
      <c r="E35" s="60"/>
      <c r="F35" s="61">
        <f t="shared" si="1"/>
        <v>0</v>
      </c>
      <c r="G35" s="62"/>
      <c r="I35" s="23" t="s">
        <v>179</v>
      </c>
      <c r="J35" s="24"/>
      <c r="K35" s="24"/>
      <c r="L35" s="25"/>
      <c r="M35" s="23"/>
      <c r="N35" s="24"/>
      <c r="O35" s="23"/>
      <c r="P35" s="13"/>
      <c r="Q35" s="13"/>
      <c r="R35" s="15"/>
      <c r="S35" s="14"/>
      <c r="T35" s="13"/>
    </row>
    <row r="36" spans="1:20">
      <c r="A36" s="158"/>
      <c r="B36" s="166" t="s">
        <v>52</v>
      </c>
      <c r="C36" s="298">
        <v>18</v>
      </c>
      <c r="D36" s="59">
        <f t="shared" si="0"/>
        <v>0</v>
      </c>
      <c r="E36" s="60"/>
      <c r="F36" s="61">
        <f t="shared" si="1"/>
        <v>0</v>
      </c>
      <c r="G36" s="62"/>
      <c r="I36" s="23" t="s">
        <v>180</v>
      </c>
      <c r="J36" s="24"/>
      <c r="K36" s="24"/>
      <c r="L36" s="25"/>
      <c r="M36" s="23"/>
      <c r="N36" s="24"/>
      <c r="O36" s="23"/>
      <c r="P36" s="13"/>
      <c r="Q36" s="13"/>
      <c r="R36" s="15"/>
      <c r="S36" s="14"/>
      <c r="T36" s="13"/>
    </row>
    <row r="37" spans="1:20">
      <c r="A37" s="158"/>
      <c r="B37" s="161" t="s">
        <v>53</v>
      </c>
      <c r="C37" s="298">
        <v>19</v>
      </c>
      <c r="D37" s="59">
        <f t="shared" si="0"/>
        <v>500</v>
      </c>
      <c r="E37" s="60"/>
      <c r="F37" s="61">
        <f t="shared" si="1"/>
        <v>0</v>
      </c>
      <c r="G37" s="62"/>
      <c r="I37" s="23" t="s">
        <v>181</v>
      </c>
      <c r="J37" s="24"/>
      <c r="K37" s="24"/>
      <c r="L37" s="25"/>
      <c r="M37" s="23"/>
      <c r="N37" s="24"/>
      <c r="O37" s="23"/>
      <c r="P37" s="13"/>
      <c r="Q37" s="13"/>
      <c r="R37" s="15"/>
      <c r="S37" s="14"/>
      <c r="T37" s="13"/>
    </row>
    <row r="38" spans="1:20">
      <c r="A38" s="158"/>
      <c r="B38" s="161" t="s">
        <v>54</v>
      </c>
      <c r="C38" s="298">
        <v>20</v>
      </c>
      <c r="D38" s="59">
        <f t="shared" si="0"/>
        <v>0</v>
      </c>
      <c r="E38" s="60"/>
      <c r="F38" s="61">
        <f t="shared" si="1"/>
        <v>0</v>
      </c>
      <c r="G38" s="62"/>
      <c r="I38" s="23"/>
      <c r="J38" s="24"/>
      <c r="K38" s="24"/>
      <c r="L38" s="25"/>
      <c r="M38" s="23"/>
      <c r="N38" s="24"/>
      <c r="O38" s="23"/>
      <c r="P38" s="13"/>
      <c r="Q38" s="13"/>
      <c r="R38" s="15"/>
      <c r="S38" s="13" t="s">
        <v>353</v>
      </c>
      <c r="T38" s="13"/>
    </row>
    <row r="39" spans="1:20">
      <c r="A39" s="158"/>
      <c r="B39" s="161" t="s">
        <v>55</v>
      </c>
      <c r="C39" s="298">
        <v>21</v>
      </c>
      <c r="D39" s="59">
        <f t="shared" si="0"/>
        <v>-500</v>
      </c>
      <c r="E39" s="60"/>
      <c r="F39" s="61">
        <f t="shared" si="1"/>
        <v>0</v>
      </c>
      <c r="G39" s="62"/>
      <c r="I39" s="23" t="s">
        <v>159</v>
      </c>
      <c r="J39" s="24"/>
      <c r="K39" s="24"/>
      <c r="L39" s="25"/>
      <c r="M39" s="23"/>
      <c r="N39" s="24"/>
      <c r="O39" s="23"/>
      <c r="P39" s="13"/>
      <c r="Q39" s="13"/>
      <c r="R39" s="15"/>
      <c r="S39" s="14"/>
      <c r="T39" s="13"/>
    </row>
    <row r="40" spans="1:20">
      <c r="A40" s="158"/>
      <c r="B40" s="161" t="s">
        <v>56</v>
      </c>
      <c r="C40" s="298">
        <v>22</v>
      </c>
      <c r="D40" s="63">
        <f t="shared" si="0"/>
        <v>0</v>
      </c>
      <c r="E40" s="60"/>
      <c r="F40" s="63">
        <f t="shared" si="1"/>
        <v>0</v>
      </c>
      <c r="G40" s="62"/>
      <c r="I40" s="4"/>
      <c r="J40" s="24"/>
      <c r="K40" s="24"/>
      <c r="L40" s="25"/>
      <c r="M40" s="23"/>
      <c r="N40" s="24"/>
      <c r="O40" s="23"/>
      <c r="P40" s="13"/>
      <c r="Q40" s="13"/>
      <c r="R40" s="15"/>
      <c r="S40" s="291">
        <f ca="1">DATE(YEAR(TODAY()),4,1)</f>
        <v>41000</v>
      </c>
      <c r="T40" s="292">
        <v>0.1</v>
      </c>
    </row>
    <row r="41" spans="1:20">
      <c r="A41" s="158"/>
      <c r="B41" s="162"/>
      <c r="C41" s="298"/>
      <c r="D41" s="59"/>
      <c r="E41" s="60">
        <f>+SUM(D33:D40)</f>
        <v>11720</v>
      </c>
      <c r="F41" s="61"/>
      <c r="G41" s="64">
        <f>+SUM(F33:F40)</f>
        <v>0</v>
      </c>
      <c r="I41" s="23" t="s">
        <v>160</v>
      </c>
      <c r="J41" s="24"/>
      <c r="K41" s="24"/>
      <c r="L41" s="25"/>
      <c r="M41" s="23"/>
      <c r="N41" s="24"/>
      <c r="O41" s="23"/>
      <c r="P41" s="24"/>
      <c r="Q41" s="23"/>
      <c r="R41" s="27"/>
      <c r="S41" s="291">
        <f ca="1">+S40+31</f>
        <v>41031</v>
      </c>
      <c r="T41" s="292">
        <f>T40+5%</f>
        <v>0.15000000000000002</v>
      </c>
    </row>
    <row r="42" spans="1:20">
      <c r="A42" s="158" t="s">
        <v>30</v>
      </c>
      <c r="B42" s="167" t="s">
        <v>57</v>
      </c>
      <c r="C42" s="298"/>
      <c r="D42" s="59"/>
      <c r="E42" s="60"/>
      <c r="F42" s="61"/>
      <c r="G42" s="62"/>
      <c r="I42" s="23" t="s">
        <v>161</v>
      </c>
      <c r="J42" s="24"/>
      <c r="K42" s="24"/>
      <c r="L42" s="25"/>
      <c r="M42" s="23"/>
      <c r="N42" s="24"/>
      <c r="O42" s="23"/>
      <c r="P42" s="13"/>
      <c r="Q42" s="13"/>
      <c r="R42" s="15"/>
      <c r="S42" s="291">
        <f t="shared" ref="S42:S51" ca="1" si="2">+S41+31</f>
        <v>41062</v>
      </c>
      <c r="T42" s="292">
        <f t="shared" ref="T42:T48" si="3">T41+5%</f>
        <v>0.2</v>
      </c>
    </row>
    <row r="43" spans="1:20">
      <c r="A43" s="158"/>
      <c r="B43" s="161" t="s">
        <v>58</v>
      </c>
      <c r="C43" s="298">
        <v>23</v>
      </c>
      <c r="D43" s="59">
        <f t="shared" ref="D43:D48" si="4">SUMIFS(Cyr,Link,C43)</f>
        <v>500</v>
      </c>
      <c r="E43" s="60"/>
      <c r="F43" s="61">
        <f t="shared" ref="F43:F48" si="5">SUMIFS(Lyr,Link,C43)</f>
        <v>0</v>
      </c>
      <c r="G43" s="62"/>
      <c r="I43" s="23" t="s">
        <v>357</v>
      </c>
      <c r="J43" s="24"/>
      <c r="K43" s="24"/>
      <c r="L43" s="25"/>
      <c r="M43" s="23"/>
      <c r="N43" s="24"/>
      <c r="O43" s="23"/>
      <c r="P43" s="13"/>
      <c r="Q43" s="13"/>
      <c r="R43" s="15"/>
      <c r="S43" s="291">
        <f t="shared" ca="1" si="2"/>
        <v>41093</v>
      </c>
      <c r="T43" s="292">
        <f t="shared" si="3"/>
        <v>0.25</v>
      </c>
    </row>
    <row r="44" spans="1:20">
      <c r="A44" s="158"/>
      <c r="B44" s="161" t="s">
        <v>59</v>
      </c>
      <c r="C44" s="298">
        <v>24</v>
      </c>
      <c r="D44" s="59">
        <f t="shared" si="4"/>
        <v>0</v>
      </c>
      <c r="E44" s="60"/>
      <c r="F44" s="61">
        <f t="shared" si="5"/>
        <v>0</v>
      </c>
      <c r="G44" s="62"/>
      <c r="I44" s="23" t="s">
        <v>162</v>
      </c>
      <c r="J44" s="24"/>
      <c r="K44" s="24"/>
      <c r="L44" s="25"/>
      <c r="M44" s="23"/>
      <c r="N44" s="24"/>
      <c r="O44" s="23"/>
      <c r="P44" s="13"/>
      <c r="Q44" s="13"/>
      <c r="R44" s="15"/>
      <c r="S44" s="291">
        <f t="shared" ca="1" si="2"/>
        <v>41124</v>
      </c>
      <c r="T44" s="292">
        <f t="shared" si="3"/>
        <v>0.3</v>
      </c>
    </row>
    <row r="45" spans="1:20">
      <c r="A45" s="158"/>
      <c r="B45" s="161" t="s">
        <v>60</v>
      </c>
      <c r="C45" s="298">
        <v>25</v>
      </c>
      <c r="D45" s="59">
        <f t="shared" si="4"/>
        <v>359</v>
      </c>
      <c r="E45" s="60"/>
      <c r="F45" s="61">
        <f t="shared" si="5"/>
        <v>0</v>
      </c>
      <c r="G45" s="62"/>
      <c r="I45" s="23" t="s">
        <v>165</v>
      </c>
      <c r="J45" s="24"/>
      <c r="K45" s="24"/>
      <c r="L45" s="25"/>
      <c r="M45" s="23"/>
      <c r="N45" s="24"/>
      <c r="O45" s="23"/>
      <c r="P45" s="13"/>
      <c r="Q45" s="13"/>
      <c r="R45" s="15"/>
      <c r="S45" s="291">
        <f t="shared" ca="1" si="2"/>
        <v>41155</v>
      </c>
      <c r="T45" s="292">
        <f t="shared" si="3"/>
        <v>0.35</v>
      </c>
    </row>
    <row r="46" spans="1:20">
      <c r="A46" s="158"/>
      <c r="B46" s="161" t="s">
        <v>61</v>
      </c>
      <c r="C46" s="298">
        <v>26</v>
      </c>
      <c r="D46" s="59">
        <f t="shared" si="4"/>
        <v>5643</v>
      </c>
      <c r="E46" s="60"/>
      <c r="F46" s="61">
        <f t="shared" si="5"/>
        <v>0</v>
      </c>
      <c r="G46" s="62"/>
      <c r="I46" s="23" t="s">
        <v>164</v>
      </c>
      <c r="J46" s="24"/>
      <c r="K46" s="24"/>
      <c r="L46" s="25"/>
      <c r="M46" s="23"/>
      <c r="N46" s="24"/>
      <c r="O46" s="23"/>
      <c r="P46" s="13"/>
      <c r="Q46" s="13"/>
      <c r="R46" s="15"/>
      <c r="S46" s="291">
        <f t="shared" ca="1" si="2"/>
        <v>41186</v>
      </c>
      <c r="T46" s="292">
        <f t="shared" si="3"/>
        <v>0.39999999999999997</v>
      </c>
    </row>
    <row r="47" spans="1:20">
      <c r="A47" s="158"/>
      <c r="B47" s="161" t="s">
        <v>62</v>
      </c>
      <c r="C47" s="298">
        <v>27</v>
      </c>
      <c r="D47" s="59">
        <f t="shared" si="4"/>
        <v>-200</v>
      </c>
      <c r="E47" s="60"/>
      <c r="F47" s="61">
        <f t="shared" si="5"/>
        <v>0</v>
      </c>
      <c r="G47" s="62"/>
      <c r="I47" s="23" t="s">
        <v>354</v>
      </c>
      <c r="J47" s="24"/>
      <c r="K47" s="24"/>
      <c r="L47" s="25"/>
      <c r="M47" s="23"/>
      <c r="N47" s="24"/>
      <c r="O47" s="23"/>
      <c r="P47" s="13"/>
      <c r="Q47" s="13"/>
      <c r="R47" s="15"/>
      <c r="S47" s="291">
        <f t="shared" ca="1" si="2"/>
        <v>41217</v>
      </c>
      <c r="T47" s="292">
        <f t="shared" si="3"/>
        <v>0.44999999999999996</v>
      </c>
    </row>
    <row r="48" spans="1:20">
      <c r="A48" s="158"/>
      <c r="B48" s="161" t="s">
        <v>63</v>
      </c>
      <c r="C48" s="298">
        <v>28</v>
      </c>
      <c r="D48" s="63">
        <f t="shared" si="4"/>
        <v>0</v>
      </c>
      <c r="E48" s="60"/>
      <c r="F48" s="63">
        <f t="shared" si="5"/>
        <v>0</v>
      </c>
      <c r="G48" s="62"/>
      <c r="I48" s="23" t="s">
        <v>355</v>
      </c>
      <c r="J48" s="24"/>
      <c r="K48" s="24"/>
      <c r="L48" s="25"/>
      <c r="M48" s="23"/>
      <c r="N48" s="24"/>
      <c r="O48" s="23"/>
      <c r="P48" s="13"/>
      <c r="Q48" s="13"/>
      <c r="R48" s="15"/>
      <c r="S48" s="291">
        <f t="shared" ca="1" si="2"/>
        <v>41248</v>
      </c>
      <c r="T48" s="292">
        <f t="shared" si="3"/>
        <v>0.49999999999999994</v>
      </c>
    </row>
    <row r="49" spans="1:20">
      <c r="A49" s="158"/>
      <c r="B49" s="161"/>
      <c r="C49" s="298"/>
      <c r="D49" s="59"/>
      <c r="E49" s="60">
        <f>+SUM(D43:D48)</f>
        <v>6302</v>
      </c>
      <c r="F49" s="61"/>
      <c r="G49" s="64">
        <f>+SUM(F43:F48)</f>
        <v>0</v>
      </c>
      <c r="I49" s="23" t="s">
        <v>356</v>
      </c>
      <c r="J49" s="24"/>
      <c r="K49" s="24"/>
      <c r="L49" s="25"/>
      <c r="M49" s="23"/>
      <c r="N49" s="24"/>
      <c r="O49" s="23"/>
      <c r="P49" s="24"/>
      <c r="Q49" s="23"/>
      <c r="R49" s="27"/>
      <c r="S49" s="291">
        <f t="shared" ca="1" si="2"/>
        <v>41279</v>
      </c>
      <c r="T49" s="292">
        <f>T48+10%</f>
        <v>0.6</v>
      </c>
    </row>
    <row r="50" spans="1:20" ht="15.75" thickBot="1">
      <c r="A50" s="158"/>
      <c r="B50" s="168" t="s">
        <v>44</v>
      </c>
      <c r="C50" s="298"/>
      <c r="D50" s="59"/>
      <c r="E50" s="65">
        <f>+SUM(E29:E49)</f>
        <v>18022</v>
      </c>
      <c r="F50" s="59"/>
      <c r="G50" s="66">
        <f>+SUM(G29:G49)</f>
        <v>0</v>
      </c>
      <c r="I50" s="23" t="s">
        <v>164</v>
      </c>
      <c r="J50" s="24"/>
      <c r="K50" s="24"/>
      <c r="L50" s="25"/>
      <c r="M50" s="23"/>
      <c r="N50" s="24"/>
      <c r="O50" s="23"/>
      <c r="P50" s="24"/>
      <c r="Q50" s="23"/>
      <c r="R50" s="27"/>
      <c r="S50" s="291">
        <f t="shared" ca="1" si="2"/>
        <v>41310</v>
      </c>
      <c r="T50" s="292">
        <f t="shared" ref="T50:T51" si="6">T49+10%</f>
        <v>0.7</v>
      </c>
    </row>
    <row r="51" spans="1:20" ht="15.75" thickTop="1">
      <c r="A51" s="169"/>
      <c r="B51" s="170"/>
      <c r="C51" s="298"/>
      <c r="D51" s="29"/>
      <c r="E51" s="30"/>
      <c r="F51" s="29"/>
      <c r="G51" s="31"/>
      <c r="I51" s="13"/>
      <c r="J51" s="24"/>
      <c r="K51" s="24"/>
      <c r="L51" s="25"/>
      <c r="M51" s="13"/>
      <c r="N51" s="14"/>
      <c r="O51" s="14"/>
      <c r="P51" s="14"/>
      <c r="Q51" s="14"/>
      <c r="R51" s="15"/>
      <c r="S51" s="291">
        <f t="shared" ca="1" si="2"/>
        <v>41341</v>
      </c>
      <c r="T51" s="292">
        <f t="shared" si="6"/>
        <v>0.79999999999999993</v>
      </c>
    </row>
    <row r="52" spans="1:20">
      <c r="A52" s="171"/>
      <c r="B52" s="172" t="s">
        <v>64</v>
      </c>
      <c r="C52" s="299" t="s">
        <v>124</v>
      </c>
      <c r="D52" s="32" t="str">
        <f>+IF(ROUND(E28+E50,0)=0,"","Not Tallied")</f>
        <v/>
      </c>
      <c r="E52" s="33" t="str">
        <f>+IF(ROUND(E28+E50,0)=0,"",ROUND(E28+E50,0))</f>
        <v/>
      </c>
      <c r="F52" s="34"/>
      <c r="G52" s="33" t="str">
        <f>+IF(ROUND(G28+G50,0)=0,"",ROUND(G28+G50,0))</f>
        <v/>
      </c>
      <c r="H52" s="35"/>
      <c r="I52" s="28"/>
      <c r="J52" s="36"/>
      <c r="K52" s="36"/>
      <c r="L52" s="37"/>
      <c r="M52" s="13"/>
      <c r="N52" s="28"/>
      <c r="O52" s="13"/>
      <c r="P52" s="13"/>
      <c r="Q52" s="13"/>
      <c r="R52" s="15"/>
      <c r="S52" s="14"/>
      <c r="T52" s="13"/>
    </row>
    <row r="53" spans="1:20" ht="14.25">
      <c r="A53" s="139" t="s">
        <v>65</v>
      </c>
      <c r="B53" s="149"/>
      <c r="C53" s="300"/>
      <c r="D53" s="173"/>
      <c r="E53" s="174"/>
      <c r="F53" s="173"/>
      <c r="G53" s="175" t="s">
        <v>66</v>
      </c>
      <c r="I53" s="13"/>
      <c r="J53" s="13"/>
      <c r="K53" s="13"/>
      <c r="L53" s="14"/>
      <c r="M53" s="13"/>
      <c r="N53" s="14"/>
      <c r="O53" s="13"/>
      <c r="P53" s="13"/>
      <c r="Q53" s="13"/>
      <c r="R53" s="15"/>
      <c r="S53" s="14"/>
      <c r="T53" s="13"/>
    </row>
    <row r="54" spans="1:20">
      <c r="A54" s="176"/>
      <c r="B54" s="149"/>
      <c r="C54" s="300"/>
      <c r="D54" s="173"/>
      <c r="E54" s="174"/>
      <c r="F54" s="173"/>
      <c r="G54" s="175"/>
    </row>
    <row r="55" spans="1:20">
      <c r="A55" s="176"/>
      <c r="B55" s="149"/>
      <c r="C55" s="300"/>
      <c r="D55" s="173"/>
      <c r="E55" s="174"/>
      <c r="F55" s="173"/>
      <c r="G55" s="175" t="s">
        <v>67</v>
      </c>
    </row>
    <row r="56" spans="1:20">
      <c r="A56" s="176"/>
      <c r="B56" s="149"/>
      <c r="C56" s="300"/>
      <c r="D56" s="173"/>
      <c r="E56" s="174"/>
      <c r="F56" s="173"/>
      <c r="G56" s="177"/>
    </row>
    <row r="57" spans="1:20">
      <c r="A57" s="176"/>
      <c r="B57" s="149"/>
      <c r="C57" s="300"/>
      <c r="D57" s="173"/>
      <c r="E57" s="174"/>
      <c r="F57" s="178"/>
      <c r="G57" s="179"/>
    </row>
    <row r="58" spans="1:20">
      <c r="A58" s="176"/>
      <c r="B58" s="149"/>
      <c r="C58" s="300"/>
      <c r="D58" s="173"/>
      <c r="E58" s="174"/>
      <c r="F58" s="180"/>
      <c r="G58" s="181"/>
    </row>
    <row r="59" spans="1:20" ht="14.25">
      <c r="A59" s="139" t="s">
        <v>68</v>
      </c>
      <c r="B59" s="149"/>
      <c r="C59" s="300" t="s">
        <v>69</v>
      </c>
      <c r="D59" s="173"/>
      <c r="E59" s="174"/>
      <c r="F59" s="182"/>
      <c r="G59" s="183" t="s">
        <v>70</v>
      </c>
    </row>
    <row r="60" spans="1:20" ht="14.25">
      <c r="A60" s="139" t="str">
        <f ca="1">+CONCATENATE("Place: ",IF(CD=PD,TEXT('Bal Sheet'!S7,"DD-MMM-YYYY"),"XXXXXXXXXXXXXX"))</f>
        <v>Place: XXXXXXXXXXXXXX</v>
      </c>
      <c r="B60" s="149"/>
      <c r="C60" s="300"/>
      <c r="D60" s="173"/>
      <c r="E60" s="174"/>
      <c r="F60" s="173"/>
      <c r="G60" s="175"/>
    </row>
    <row r="61" spans="1:20" thickBot="1">
      <c r="A61" s="145" t="str">
        <f ca="1">+CONCATENATE("Date: ",IF(CD=PD,TEXT('Bal Sheet'!S6,"DD-MMM-YYYY"),"XXXXXXXXXXXXXX"))</f>
        <v>Date: XXXXXXXXXXXXXX</v>
      </c>
      <c r="B61" s="184"/>
      <c r="C61" s="301"/>
      <c r="D61" s="185"/>
      <c r="E61" s="186"/>
      <c r="F61" s="185"/>
      <c r="G61" s="187"/>
    </row>
    <row r="62" spans="1:20">
      <c r="C62" s="302"/>
    </row>
    <row r="63" spans="1:20">
      <c r="C63" s="302"/>
    </row>
    <row r="64" spans="1:20">
      <c r="C64" s="302"/>
    </row>
    <row r="65" spans="3:3">
      <c r="C65" s="302"/>
    </row>
    <row r="66" spans="3:3">
      <c r="C66" s="302"/>
    </row>
    <row r="67" spans="3:3">
      <c r="C67" s="302"/>
    </row>
    <row r="68" spans="3:3">
      <c r="C68" s="302"/>
    </row>
    <row r="69" spans="3:3">
      <c r="C69" s="302"/>
    </row>
    <row r="70" spans="3:3">
      <c r="C70" s="302"/>
    </row>
    <row r="71" spans="3:3">
      <c r="C71" s="302"/>
    </row>
    <row r="72" spans="3:3">
      <c r="C72" s="302"/>
    </row>
    <row r="73" spans="3:3">
      <c r="C73" s="302"/>
    </row>
    <row r="74" spans="3:3">
      <c r="C74" s="302"/>
    </row>
    <row r="75" spans="3:3">
      <c r="C75" s="302"/>
    </row>
    <row r="76" spans="3:3">
      <c r="C76" s="302"/>
    </row>
    <row r="77" spans="3:3">
      <c r="C77" s="302"/>
    </row>
    <row r="78" spans="3:3">
      <c r="C78" s="302"/>
    </row>
    <row r="79" spans="3:3">
      <c r="C79" s="302"/>
    </row>
    <row r="80" spans="3:3">
      <c r="C80" s="302"/>
    </row>
    <row r="81" spans="3:3">
      <c r="C81" s="302"/>
    </row>
    <row r="82" spans="3:3">
      <c r="C82" s="302"/>
    </row>
    <row r="83" spans="3:3">
      <c r="C83" s="302"/>
    </row>
    <row r="84" spans="3:3">
      <c r="C84" s="302"/>
    </row>
    <row r="85" spans="3:3">
      <c r="C85" s="302"/>
    </row>
    <row r="86" spans="3:3">
      <c r="C86" s="302"/>
    </row>
    <row r="87" spans="3:3">
      <c r="C87" s="302"/>
    </row>
    <row r="88" spans="3:3">
      <c r="C88" s="302"/>
    </row>
    <row r="89" spans="3:3">
      <c r="C89" s="302"/>
    </row>
    <row r="90" spans="3:3">
      <c r="C90" s="302"/>
    </row>
    <row r="91" spans="3:3">
      <c r="C91" s="302"/>
    </row>
    <row r="92" spans="3:3">
      <c r="C92" s="302"/>
    </row>
    <row r="93" spans="3:3">
      <c r="C93" s="302"/>
    </row>
    <row r="94" spans="3:3">
      <c r="C94" s="302"/>
    </row>
    <row r="95" spans="3:3">
      <c r="C95" s="302"/>
    </row>
    <row r="96" spans="3:3">
      <c r="C96" s="302"/>
    </row>
    <row r="97" spans="3:3">
      <c r="C97" s="302"/>
    </row>
    <row r="98" spans="3:3">
      <c r="C98" s="302"/>
    </row>
    <row r="99" spans="3:3">
      <c r="C99" s="302"/>
    </row>
    <row r="100" spans="3:3">
      <c r="C100" s="302"/>
    </row>
    <row r="101" spans="3:3">
      <c r="C101" s="302"/>
    </row>
    <row r="102" spans="3:3">
      <c r="C102" s="302"/>
    </row>
    <row r="103" spans="3:3">
      <c r="C103" s="302"/>
    </row>
    <row r="104" spans="3:3">
      <c r="C104" s="302"/>
    </row>
    <row r="105" spans="3:3">
      <c r="C105" s="302"/>
    </row>
    <row r="106" spans="3:3">
      <c r="C106" s="302"/>
    </row>
    <row r="107" spans="3:3">
      <c r="C107" s="302"/>
    </row>
    <row r="108" spans="3:3">
      <c r="C108" s="302"/>
    </row>
    <row r="109" spans="3:3">
      <c r="C109" s="302"/>
    </row>
    <row r="110" spans="3:3">
      <c r="C110" s="302"/>
    </row>
    <row r="111" spans="3:3">
      <c r="C111" s="302"/>
    </row>
    <row r="112" spans="3:3">
      <c r="C112" s="302"/>
    </row>
    <row r="113" spans="3:3">
      <c r="C113" s="302"/>
    </row>
    <row r="114" spans="3:3">
      <c r="C114" s="302"/>
    </row>
    <row r="115" spans="3:3">
      <c r="C115" s="302"/>
    </row>
    <row r="116" spans="3:3">
      <c r="C116" s="302"/>
    </row>
    <row r="117" spans="3:3">
      <c r="C117" s="302"/>
    </row>
    <row r="118" spans="3:3">
      <c r="C118" s="302"/>
    </row>
    <row r="119" spans="3:3">
      <c r="C119" s="302"/>
    </row>
    <row r="120" spans="3:3">
      <c r="C120" s="302"/>
    </row>
    <row r="121" spans="3:3">
      <c r="C121" s="302"/>
    </row>
    <row r="122" spans="3:3">
      <c r="C122" s="302"/>
    </row>
    <row r="123" spans="3:3">
      <c r="C123" s="302"/>
    </row>
    <row r="124" spans="3:3">
      <c r="C124" s="302"/>
    </row>
    <row r="125" spans="3:3">
      <c r="C125" s="302"/>
    </row>
    <row r="126" spans="3:3">
      <c r="C126" s="302"/>
    </row>
    <row r="127" spans="3:3">
      <c r="C127" s="302"/>
    </row>
    <row r="128" spans="3:3">
      <c r="C128" s="302"/>
    </row>
    <row r="129" spans="3:3">
      <c r="C129" s="302"/>
    </row>
    <row r="130" spans="3:3">
      <c r="C130" s="302"/>
    </row>
    <row r="131" spans="3:3">
      <c r="C131" s="302"/>
    </row>
    <row r="132" spans="3:3">
      <c r="C132" s="302"/>
    </row>
    <row r="133" spans="3:3">
      <c r="C133" s="302"/>
    </row>
    <row r="134" spans="3:3">
      <c r="C134" s="302"/>
    </row>
    <row r="135" spans="3:3">
      <c r="C135" s="302"/>
    </row>
    <row r="136" spans="3:3">
      <c r="C136" s="302"/>
    </row>
    <row r="137" spans="3:3">
      <c r="C137" s="302"/>
    </row>
    <row r="138" spans="3:3">
      <c r="C138" s="302"/>
    </row>
    <row r="139" spans="3:3">
      <c r="C139" s="302"/>
    </row>
    <row r="140" spans="3:3">
      <c r="C140" s="302"/>
    </row>
    <row r="141" spans="3:3">
      <c r="C141" s="302"/>
    </row>
    <row r="142" spans="3:3">
      <c r="C142" s="302"/>
    </row>
    <row r="143" spans="3:3">
      <c r="C143" s="302"/>
    </row>
    <row r="144" spans="3:3">
      <c r="C144" s="302"/>
    </row>
    <row r="145" spans="3:3">
      <c r="C145" s="302"/>
    </row>
    <row r="146" spans="3:3">
      <c r="C146" s="302"/>
    </row>
    <row r="147" spans="3:3">
      <c r="C147" s="302"/>
    </row>
    <row r="148" spans="3:3">
      <c r="C148" s="302"/>
    </row>
    <row r="149" spans="3:3">
      <c r="C149" s="302"/>
    </row>
    <row r="150" spans="3:3">
      <c r="C150" s="302"/>
    </row>
    <row r="151" spans="3:3">
      <c r="C151" s="302"/>
    </row>
    <row r="152" spans="3:3">
      <c r="C152" s="302"/>
    </row>
    <row r="153" spans="3:3">
      <c r="C153" s="302"/>
    </row>
    <row r="154" spans="3:3">
      <c r="C154" s="302"/>
    </row>
    <row r="155" spans="3:3">
      <c r="C155" s="302"/>
    </row>
    <row r="156" spans="3:3">
      <c r="C156" s="302"/>
    </row>
    <row r="157" spans="3:3">
      <c r="C157" s="302"/>
    </row>
    <row r="158" spans="3:3">
      <c r="C158" s="302"/>
    </row>
    <row r="159" spans="3:3">
      <c r="C159" s="302"/>
    </row>
    <row r="160" spans="3:3">
      <c r="C160" s="302"/>
    </row>
    <row r="161" spans="3:3">
      <c r="C161" s="302"/>
    </row>
    <row r="162" spans="3:3">
      <c r="C162" s="302"/>
    </row>
    <row r="163" spans="3:3">
      <c r="C163" s="302"/>
    </row>
    <row r="164" spans="3:3">
      <c r="C164" s="302"/>
    </row>
    <row r="165" spans="3:3">
      <c r="C165" s="302"/>
    </row>
    <row r="166" spans="3:3">
      <c r="C166" s="302"/>
    </row>
    <row r="167" spans="3:3">
      <c r="C167" s="302"/>
    </row>
    <row r="168" spans="3:3">
      <c r="C168" s="302"/>
    </row>
    <row r="169" spans="3:3">
      <c r="C169" s="302"/>
    </row>
    <row r="170" spans="3:3">
      <c r="C170" s="302"/>
    </row>
    <row r="171" spans="3:3">
      <c r="C171" s="302"/>
    </row>
    <row r="172" spans="3:3">
      <c r="C172" s="302"/>
    </row>
    <row r="173" spans="3:3">
      <c r="C173" s="302"/>
    </row>
    <row r="174" spans="3:3">
      <c r="C174" s="302"/>
    </row>
    <row r="175" spans="3:3">
      <c r="C175" s="302"/>
    </row>
    <row r="176" spans="3:3">
      <c r="C176" s="302"/>
    </row>
    <row r="177" spans="3:3">
      <c r="C177" s="302"/>
    </row>
    <row r="178" spans="3:3">
      <c r="C178" s="302"/>
    </row>
    <row r="179" spans="3:3">
      <c r="C179" s="302"/>
    </row>
    <row r="180" spans="3:3">
      <c r="C180" s="302"/>
    </row>
    <row r="181" spans="3:3">
      <c r="C181" s="302"/>
    </row>
    <row r="182" spans="3:3">
      <c r="C182" s="302"/>
    </row>
    <row r="183" spans="3:3">
      <c r="C183" s="302"/>
    </row>
    <row r="184" spans="3:3">
      <c r="C184" s="302"/>
    </row>
    <row r="185" spans="3:3">
      <c r="C185" s="302"/>
    </row>
    <row r="186" spans="3:3">
      <c r="C186" s="302"/>
    </row>
    <row r="187" spans="3:3">
      <c r="C187" s="302"/>
    </row>
    <row r="188" spans="3:3">
      <c r="C188" s="302"/>
    </row>
    <row r="189" spans="3:3">
      <c r="C189" s="302"/>
    </row>
    <row r="190" spans="3:3">
      <c r="C190" s="302"/>
    </row>
    <row r="191" spans="3:3">
      <c r="C191" s="302"/>
    </row>
    <row r="192" spans="3:3">
      <c r="C192" s="302"/>
    </row>
    <row r="193" spans="3:3">
      <c r="C193" s="302"/>
    </row>
    <row r="194" spans="3:3">
      <c r="C194" s="302"/>
    </row>
    <row r="195" spans="3:3">
      <c r="C195" s="302"/>
    </row>
    <row r="196" spans="3:3">
      <c r="C196" s="302"/>
    </row>
    <row r="197" spans="3:3">
      <c r="C197" s="302"/>
    </row>
    <row r="198" spans="3:3">
      <c r="C198" s="302"/>
    </row>
    <row r="199" spans="3:3">
      <c r="C199" s="302"/>
    </row>
    <row r="200" spans="3:3">
      <c r="C200" s="302"/>
    </row>
    <row r="201" spans="3:3">
      <c r="C201" s="302"/>
    </row>
    <row r="202" spans="3:3">
      <c r="C202" s="302"/>
    </row>
    <row r="203" spans="3:3">
      <c r="C203" s="302"/>
    </row>
    <row r="204" spans="3:3">
      <c r="C204" s="302"/>
    </row>
    <row r="205" spans="3:3">
      <c r="C205" s="302"/>
    </row>
    <row r="206" spans="3:3">
      <c r="C206" s="302"/>
    </row>
    <row r="207" spans="3:3">
      <c r="C207" s="302"/>
    </row>
    <row r="208" spans="3:3">
      <c r="C208" s="302"/>
    </row>
    <row r="209" spans="3:3">
      <c r="C209" s="302"/>
    </row>
    <row r="210" spans="3:3">
      <c r="C210" s="302"/>
    </row>
    <row r="211" spans="3:3">
      <c r="C211" s="302"/>
    </row>
    <row r="212" spans="3:3">
      <c r="C212" s="302"/>
    </row>
    <row r="213" spans="3:3">
      <c r="C213" s="302"/>
    </row>
    <row r="214" spans="3:3">
      <c r="C214" s="302"/>
    </row>
    <row r="215" spans="3:3">
      <c r="C215" s="302"/>
    </row>
    <row r="216" spans="3:3">
      <c r="C216" s="302"/>
    </row>
    <row r="217" spans="3:3">
      <c r="C217" s="302"/>
    </row>
    <row r="218" spans="3:3">
      <c r="C218" s="302"/>
    </row>
    <row r="219" spans="3:3">
      <c r="C219" s="302"/>
    </row>
    <row r="220" spans="3:3">
      <c r="C220" s="302"/>
    </row>
    <row r="221" spans="3:3">
      <c r="C221" s="302"/>
    </row>
    <row r="222" spans="3:3">
      <c r="C222" s="302"/>
    </row>
    <row r="223" spans="3:3">
      <c r="C223" s="302"/>
    </row>
    <row r="224" spans="3:3">
      <c r="C224" s="302"/>
    </row>
    <row r="225" spans="3:3">
      <c r="C225" s="302"/>
    </row>
    <row r="226" spans="3:3">
      <c r="C226" s="302"/>
    </row>
    <row r="227" spans="3:3">
      <c r="C227" s="302"/>
    </row>
    <row r="228" spans="3:3">
      <c r="C228" s="302"/>
    </row>
    <row r="229" spans="3:3">
      <c r="C229" s="302"/>
    </row>
    <row r="230" spans="3:3">
      <c r="C230" s="302"/>
    </row>
    <row r="231" spans="3:3">
      <c r="C231" s="302"/>
    </row>
    <row r="232" spans="3:3">
      <c r="C232" s="302"/>
    </row>
    <row r="233" spans="3:3">
      <c r="C233" s="302"/>
    </row>
    <row r="234" spans="3:3">
      <c r="C234" s="302"/>
    </row>
    <row r="235" spans="3:3">
      <c r="C235" s="302"/>
    </row>
    <row r="236" spans="3:3">
      <c r="C236" s="302"/>
    </row>
    <row r="237" spans="3:3">
      <c r="C237" s="302"/>
    </row>
    <row r="238" spans="3:3">
      <c r="C238" s="302"/>
    </row>
    <row r="239" spans="3:3">
      <c r="C239" s="302"/>
    </row>
    <row r="240" spans="3:3">
      <c r="C240" s="302"/>
    </row>
    <row r="241" spans="3:3">
      <c r="C241" s="302"/>
    </row>
    <row r="242" spans="3:3">
      <c r="C242" s="302"/>
    </row>
    <row r="243" spans="3:3">
      <c r="C243" s="302"/>
    </row>
    <row r="244" spans="3:3">
      <c r="C244" s="302"/>
    </row>
    <row r="245" spans="3:3">
      <c r="C245" s="302"/>
    </row>
    <row r="246" spans="3:3">
      <c r="C246" s="302"/>
    </row>
    <row r="247" spans="3:3">
      <c r="C247" s="302"/>
    </row>
    <row r="248" spans="3:3">
      <c r="C248" s="302"/>
    </row>
    <row r="249" spans="3:3">
      <c r="C249" s="302"/>
    </row>
    <row r="250" spans="3:3">
      <c r="C250" s="302"/>
    </row>
    <row r="251" spans="3:3">
      <c r="C251" s="302"/>
    </row>
    <row r="252" spans="3:3">
      <c r="C252" s="302"/>
    </row>
    <row r="253" spans="3:3">
      <c r="C253" s="302"/>
    </row>
    <row r="254" spans="3:3">
      <c r="C254" s="302"/>
    </row>
    <row r="255" spans="3:3">
      <c r="C255" s="302"/>
    </row>
    <row r="256" spans="3:3">
      <c r="C256" s="302"/>
    </row>
    <row r="257" spans="3:3">
      <c r="C257" s="302"/>
    </row>
    <row r="258" spans="3:3">
      <c r="C258" s="302"/>
    </row>
    <row r="259" spans="3:3">
      <c r="C259" s="302"/>
    </row>
    <row r="260" spans="3:3">
      <c r="C260" s="302"/>
    </row>
    <row r="261" spans="3:3">
      <c r="C261" s="302"/>
    </row>
    <row r="262" spans="3:3">
      <c r="C262" s="302"/>
    </row>
    <row r="263" spans="3:3">
      <c r="C263" s="302"/>
    </row>
    <row r="264" spans="3:3">
      <c r="C264" s="302"/>
    </row>
    <row r="265" spans="3:3">
      <c r="C265" s="302"/>
    </row>
    <row r="266" spans="3:3">
      <c r="C266" s="302"/>
    </row>
    <row r="267" spans="3:3">
      <c r="C267" s="302"/>
    </row>
    <row r="268" spans="3:3">
      <c r="C268" s="302"/>
    </row>
    <row r="269" spans="3:3">
      <c r="C269" s="302"/>
    </row>
    <row r="270" spans="3:3">
      <c r="C270" s="302"/>
    </row>
    <row r="271" spans="3:3">
      <c r="C271" s="302"/>
    </row>
    <row r="272" spans="3:3">
      <c r="C272" s="302"/>
    </row>
    <row r="273" spans="3:3">
      <c r="C273" s="302"/>
    </row>
    <row r="274" spans="3:3">
      <c r="C274" s="302"/>
    </row>
    <row r="275" spans="3:3">
      <c r="C275" s="302"/>
    </row>
    <row r="276" spans="3:3">
      <c r="C276" s="302"/>
    </row>
    <row r="277" spans="3:3">
      <c r="C277" s="302"/>
    </row>
    <row r="278" spans="3:3">
      <c r="C278" s="302"/>
    </row>
    <row r="279" spans="3:3">
      <c r="C279" s="302"/>
    </row>
    <row r="280" spans="3:3">
      <c r="C280" s="302"/>
    </row>
    <row r="281" spans="3:3">
      <c r="C281" s="302"/>
    </row>
    <row r="282" spans="3:3">
      <c r="C282" s="302"/>
    </row>
    <row r="283" spans="3:3">
      <c r="C283" s="302"/>
    </row>
    <row r="284" spans="3:3">
      <c r="C284" s="302"/>
    </row>
    <row r="285" spans="3:3">
      <c r="C285" s="302"/>
    </row>
    <row r="286" spans="3:3">
      <c r="C286" s="302"/>
    </row>
    <row r="287" spans="3:3">
      <c r="C287" s="302"/>
    </row>
    <row r="288" spans="3:3">
      <c r="C288" s="302"/>
    </row>
    <row r="289" spans="3:3">
      <c r="C289" s="302"/>
    </row>
    <row r="290" spans="3:3">
      <c r="C290" s="302"/>
    </row>
    <row r="291" spans="3:3">
      <c r="C291" s="302"/>
    </row>
    <row r="292" spans="3:3">
      <c r="C292" s="302"/>
    </row>
    <row r="293" spans="3:3">
      <c r="C293" s="302"/>
    </row>
    <row r="294" spans="3:3">
      <c r="C294" s="302"/>
    </row>
    <row r="295" spans="3:3">
      <c r="C295" s="302"/>
    </row>
    <row r="296" spans="3:3">
      <c r="C296" s="302"/>
    </row>
    <row r="297" spans="3:3">
      <c r="C297" s="302"/>
    </row>
    <row r="298" spans="3:3">
      <c r="C298" s="302"/>
    </row>
    <row r="299" spans="3:3">
      <c r="C299" s="302"/>
    </row>
    <row r="300" spans="3:3">
      <c r="C300" s="302"/>
    </row>
    <row r="301" spans="3:3">
      <c r="C301" s="302"/>
    </row>
    <row r="302" spans="3:3">
      <c r="C302" s="302"/>
    </row>
    <row r="303" spans="3:3">
      <c r="C303" s="302"/>
    </row>
    <row r="304" spans="3:3">
      <c r="C304" s="302"/>
    </row>
    <row r="305" spans="3:3">
      <c r="C305" s="302"/>
    </row>
    <row r="306" spans="3:3">
      <c r="C306" s="302"/>
    </row>
    <row r="307" spans="3:3">
      <c r="C307" s="302"/>
    </row>
    <row r="308" spans="3:3">
      <c r="C308" s="302"/>
    </row>
    <row r="309" spans="3:3">
      <c r="C309" s="302"/>
    </row>
    <row r="310" spans="3:3">
      <c r="C310" s="302"/>
    </row>
    <row r="311" spans="3:3">
      <c r="C311" s="302"/>
    </row>
    <row r="312" spans="3:3">
      <c r="C312" s="302"/>
    </row>
    <row r="313" spans="3:3">
      <c r="C313" s="302"/>
    </row>
    <row r="314" spans="3:3">
      <c r="C314" s="302"/>
    </row>
    <row r="315" spans="3:3">
      <c r="C315" s="302"/>
    </row>
    <row r="316" spans="3:3">
      <c r="C316" s="302"/>
    </row>
    <row r="317" spans="3:3">
      <c r="C317" s="302"/>
    </row>
    <row r="318" spans="3:3">
      <c r="C318" s="302"/>
    </row>
    <row r="319" spans="3:3">
      <c r="C319" s="302"/>
    </row>
    <row r="320" spans="3:3">
      <c r="C320" s="302"/>
    </row>
    <row r="321" spans="3:3">
      <c r="C321" s="302"/>
    </row>
    <row r="322" spans="3:3">
      <c r="C322" s="302"/>
    </row>
    <row r="323" spans="3:3">
      <c r="C323" s="302"/>
    </row>
    <row r="324" spans="3:3">
      <c r="C324" s="302"/>
    </row>
    <row r="325" spans="3:3">
      <c r="C325" s="302"/>
    </row>
    <row r="326" spans="3:3">
      <c r="C326" s="302"/>
    </row>
    <row r="327" spans="3:3">
      <c r="C327" s="302"/>
    </row>
    <row r="328" spans="3:3">
      <c r="C328" s="302"/>
    </row>
    <row r="329" spans="3:3">
      <c r="C329" s="302"/>
    </row>
    <row r="330" spans="3:3">
      <c r="C330" s="302"/>
    </row>
    <row r="331" spans="3:3">
      <c r="C331" s="302"/>
    </row>
    <row r="332" spans="3:3">
      <c r="C332" s="302"/>
    </row>
    <row r="333" spans="3:3">
      <c r="C333" s="302"/>
    </row>
    <row r="334" spans="3:3">
      <c r="C334" s="302"/>
    </row>
    <row r="335" spans="3:3">
      <c r="C335" s="302"/>
    </row>
    <row r="336" spans="3:3">
      <c r="C336" s="302"/>
    </row>
    <row r="337" spans="3:3">
      <c r="C337" s="302"/>
    </row>
    <row r="338" spans="3:3">
      <c r="C338" s="302"/>
    </row>
    <row r="339" spans="3:3">
      <c r="C339" s="302"/>
    </row>
    <row r="340" spans="3:3">
      <c r="C340" s="302"/>
    </row>
    <row r="341" spans="3:3">
      <c r="C341" s="302"/>
    </row>
    <row r="342" spans="3:3">
      <c r="C342" s="302"/>
    </row>
    <row r="343" spans="3:3">
      <c r="C343" s="302"/>
    </row>
    <row r="344" spans="3:3">
      <c r="C344" s="302"/>
    </row>
    <row r="345" spans="3:3">
      <c r="C345" s="302"/>
    </row>
    <row r="346" spans="3:3">
      <c r="C346" s="302"/>
    </row>
    <row r="347" spans="3:3">
      <c r="C347" s="302"/>
    </row>
    <row r="348" spans="3:3">
      <c r="C348" s="302"/>
    </row>
    <row r="349" spans="3:3">
      <c r="C349" s="302"/>
    </row>
    <row r="350" spans="3:3">
      <c r="C350" s="302"/>
    </row>
    <row r="351" spans="3:3">
      <c r="C351" s="302"/>
    </row>
    <row r="352" spans="3:3">
      <c r="C352" s="302"/>
    </row>
    <row r="353" spans="3:3">
      <c r="C353" s="302"/>
    </row>
    <row r="354" spans="3:3">
      <c r="C354" s="302"/>
    </row>
    <row r="355" spans="3:3">
      <c r="C355" s="302"/>
    </row>
    <row r="356" spans="3:3">
      <c r="C356" s="302"/>
    </row>
    <row r="357" spans="3:3">
      <c r="C357" s="302"/>
    </row>
    <row r="358" spans="3:3">
      <c r="C358" s="302"/>
    </row>
    <row r="359" spans="3:3">
      <c r="C359" s="302"/>
    </row>
    <row r="360" spans="3:3">
      <c r="C360" s="302"/>
    </row>
    <row r="361" spans="3:3">
      <c r="C361" s="302"/>
    </row>
    <row r="362" spans="3:3">
      <c r="C362" s="302"/>
    </row>
    <row r="363" spans="3:3">
      <c r="C363" s="302"/>
    </row>
    <row r="364" spans="3:3">
      <c r="C364" s="302"/>
    </row>
    <row r="365" spans="3:3">
      <c r="C365" s="302"/>
    </row>
    <row r="366" spans="3:3">
      <c r="C366" s="302"/>
    </row>
    <row r="367" spans="3:3">
      <c r="C367" s="302"/>
    </row>
    <row r="368" spans="3:3">
      <c r="C368" s="302"/>
    </row>
    <row r="369" spans="3:3">
      <c r="C369" s="302"/>
    </row>
    <row r="370" spans="3:3">
      <c r="C370" s="302"/>
    </row>
    <row r="371" spans="3:3">
      <c r="C371" s="302"/>
    </row>
    <row r="372" spans="3:3">
      <c r="C372" s="302"/>
    </row>
    <row r="373" spans="3:3">
      <c r="C373" s="302"/>
    </row>
    <row r="374" spans="3:3">
      <c r="C374" s="302"/>
    </row>
    <row r="375" spans="3:3">
      <c r="C375" s="302"/>
    </row>
    <row r="376" spans="3:3">
      <c r="C376" s="302"/>
    </row>
    <row r="377" spans="3:3">
      <c r="C377" s="302"/>
    </row>
    <row r="378" spans="3:3">
      <c r="C378" s="302"/>
    </row>
    <row r="379" spans="3:3">
      <c r="C379" s="302"/>
    </row>
    <row r="380" spans="3:3">
      <c r="C380" s="302"/>
    </row>
    <row r="381" spans="3:3">
      <c r="C381" s="302"/>
    </row>
    <row r="382" spans="3:3">
      <c r="C382" s="302"/>
    </row>
    <row r="383" spans="3:3">
      <c r="C383" s="302"/>
    </row>
    <row r="384" spans="3:3">
      <c r="C384" s="302"/>
    </row>
    <row r="385" spans="3:3">
      <c r="C385" s="302"/>
    </row>
    <row r="386" spans="3:3">
      <c r="C386" s="302"/>
    </row>
    <row r="387" spans="3:3">
      <c r="C387" s="302"/>
    </row>
    <row r="388" spans="3:3">
      <c r="C388" s="302"/>
    </row>
    <row r="389" spans="3:3">
      <c r="C389" s="302"/>
    </row>
    <row r="390" spans="3:3">
      <c r="C390" s="302"/>
    </row>
    <row r="391" spans="3:3">
      <c r="C391" s="302"/>
    </row>
    <row r="392" spans="3:3">
      <c r="C392" s="302"/>
    </row>
    <row r="393" spans="3:3">
      <c r="C393" s="302"/>
    </row>
    <row r="394" spans="3:3">
      <c r="C394" s="302"/>
    </row>
    <row r="395" spans="3:3">
      <c r="C395" s="302"/>
    </row>
    <row r="396" spans="3:3">
      <c r="C396" s="302"/>
    </row>
    <row r="397" spans="3:3">
      <c r="C397" s="302"/>
    </row>
    <row r="398" spans="3:3">
      <c r="C398" s="302"/>
    </row>
    <row r="399" spans="3:3">
      <c r="C399" s="302"/>
    </row>
    <row r="400" spans="3:3">
      <c r="C400" s="302"/>
    </row>
    <row r="401" spans="3:3">
      <c r="C401" s="302"/>
    </row>
    <row r="402" spans="3:3">
      <c r="C402" s="302"/>
    </row>
    <row r="403" spans="3:3">
      <c r="C403" s="302"/>
    </row>
    <row r="404" spans="3:3">
      <c r="C404" s="302"/>
    </row>
    <row r="405" spans="3:3">
      <c r="C405" s="302"/>
    </row>
    <row r="406" spans="3:3">
      <c r="C406" s="302"/>
    </row>
    <row r="407" spans="3:3">
      <c r="C407" s="302"/>
    </row>
    <row r="408" spans="3:3">
      <c r="C408" s="302"/>
    </row>
    <row r="409" spans="3:3">
      <c r="C409" s="302"/>
    </row>
    <row r="410" spans="3:3">
      <c r="C410" s="302"/>
    </row>
    <row r="411" spans="3:3">
      <c r="C411" s="302"/>
    </row>
    <row r="412" spans="3:3">
      <c r="C412" s="302"/>
    </row>
    <row r="413" spans="3:3">
      <c r="C413" s="302"/>
    </row>
    <row r="414" spans="3:3">
      <c r="C414" s="302"/>
    </row>
    <row r="415" spans="3:3">
      <c r="C415" s="302"/>
    </row>
    <row r="416" spans="3:3">
      <c r="C416" s="302"/>
    </row>
    <row r="417" spans="3:3">
      <c r="C417" s="302"/>
    </row>
    <row r="418" spans="3:3">
      <c r="C418" s="302"/>
    </row>
    <row r="419" spans="3:3">
      <c r="C419" s="302"/>
    </row>
    <row r="420" spans="3:3">
      <c r="C420" s="302"/>
    </row>
    <row r="421" spans="3:3">
      <c r="C421" s="302"/>
    </row>
    <row r="422" spans="3:3">
      <c r="C422" s="302"/>
    </row>
    <row r="423" spans="3:3">
      <c r="C423" s="302"/>
    </row>
    <row r="424" spans="3:3">
      <c r="C424" s="302"/>
    </row>
    <row r="425" spans="3:3">
      <c r="C425" s="302"/>
    </row>
    <row r="426" spans="3:3">
      <c r="C426" s="302"/>
    </row>
    <row r="427" spans="3:3">
      <c r="C427" s="302"/>
    </row>
    <row r="428" spans="3:3">
      <c r="C428" s="302"/>
    </row>
    <row r="429" spans="3:3">
      <c r="C429" s="302"/>
    </row>
    <row r="430" spans="3:3">
      <c r="C430" s="302"/>
    </row>
    <row r="431" spans="3:3">
      <c r="C431" s="302"/>
    </row>
    <row r="432" spans="3:3">
      <c r="C432" s="302"/>
    </row>
    <row r="433" spans="3:3">
      <c r="C433" s="302"/>
    </row>
    <row r="434" spans="3:3">
      <c r="C434" s="302"/>
    </row>
    <row r="435" spans="3:3">
      <c r="C435" s="302"/>
    </row>
    <row r="436" spans="3:3">
      <c r="C436" s="302"/>
    </row>
    <row r="437" spans="3:3">
      <c r="C437" s="302"/>
    </row>
    <row r="438" spans="3:3">
      <c r="C438" s="302"/>
    </row>
    <row r="439" spans="3:3">
      <c r="C439" s="302"/>
    </row>
    <row r="440" spans="3:3">
      <c r="C440" s="302"/>
    </row>
    <row r="441" spans="3:3">
      <c r="C441" s="302"/>
    </row>
    <row r="442" spans="3:3">
      <c r="C442" s="302"/>
    </row>
    <row r="443" spans="3:3">
      <c r="C443" s="302"/>
    </row>
    <row r="444" spans="3:3">
      <c r="C444" s="302"/>
    </row>
    <row r="445" spans="3:3">
      <c r="C445" s="302"/>
    </row>
    <row r="446" spans="3:3">
      <c r="C446" s="302"/>
    </row>
    <row r="447" spans="3:3">
      <c r="C447" s="302"/>
    </row>
    <row r="448" spans="3:3">
      <c r="C448" s="302"/>
    </row>
    <row r="449" spans="1:3">
      <c r="C449" s="302"/>
    </row>
    <row r="450" spans="1:3">
      <c r="C450" s="302"/>
    </row>
    <row r="451" spans="1:3">
      <c r="A451" s="305"/>
      <c r="C451" s="302"/>
    </row>
    <row r="452" spans="1:3">
      <c r="C452" s="302"/>
    </row>
    <row r="453" spans="1:3">
      <c r="C453" s="302"/>
    </row>
    <row r="454" spans="1:3">
      <c r="C454" s="302"/>
    </row>
    <row r="455" spans="1:3">
      <c r="C455" s="302"/>
    </row>
    <row r="456" spans="1:3">
      <c r="C456" s="302"/>
    </row>
    <row r="457" spans="1:3">
      <c r="C457" s="302"/>
    </row>
    <row r="458" spans="1:3">
      <c r="C458" s="302"/>
    </row>
    <row r="459" spans="1:3">
      <c r="C459" s="302"/>
    </row>
    <row r="460" spans="1:3">
      <c r="C460" s="302"/>
    </row>
    <row r="461" spans="1:3">
      <c r="C461" s="302"/>
    </row>
    <row r="462" spans="1:3">
      <c r="C462" s="302"/>
    </row>
    <row r="463" spans="1:3">
      <c r="C463" s="302"/>
    </row>
    <row r="464" spans="1:3">
      <c r="C464" s="302"/>
    </row>
    <row r="465" spans="3:3">
      <c r="C465" s="302"/>
    </row>
    <row r="466" spans="3:3">
      <c r="C466" s="302"/>
    </row>
    <row r="467" spans="3:3">
      <c r="C467" s="302"/>
    </row>
    <row r="468" spans="3:3">
      <c r="C468" s="302"/>
    </row>
    <row r="469" spans="3:3">
      <c r="C469" s="302"/>
    </row>
    <row r="470" spans="3:3">
      <c r="C470" s="302"/>
    </row>
    <row r="471" spans="3:3">
      <c r="C471" s="302"/>
    </row>
    <row r="472" spans="3:3">
      <c r="C472" s="302"/>
    </row>
    <row r="473" spans="3:3">
      <c r="C473" s="302"/>
    </row>
    <row r="474" spans="3:3">
      <c r="C474" s="302"/>
    </row>
    <row r="475" spans="3:3">
      <c r="C475" s="302"/>
    </row>
    <row r="476" spans="3:3">
      <c r="C476" s="302"/>
    </row>
    <row r="477" spans="3:3">
      <c r="C477" s="302"/>
    </row>
    <row r="478" spans="3:3">
      <c r="C478" s="302"/>
    </row>
    <row r="479" spans="3:3">
      <c r="C479" s="302"/>
    </row>
    <row r="480" spans="3:3">
      <c r="C480" s="302"/>
    </row>
    <row r="481" spans="3:3">
      <c r="C481" s="302"/>
    </row>
    <row r="482" spans="3:3">
      <c r="C482" s="302"/>
    </row>
    <row r="483" spans="3:3">
      <c r="C483" s="302"/>
    </row>
    <row r="484" spans="3:3">
      <c r="C484" s="302"/>
    </row>
    <row r="485" spans="3:3">
      <c r="C485" s="302"/>
    </row>
    <row r="486" spans="3:3">
      <c r="C486" s="302"/>
    </row>
    <row r="487" spans="3:3">
      <c r="C487" s="302"/>
    </row>
    <row r="488" spans="3:3">
      <c r="C488" s="302"/>
    </row>
    <row r="489" spans="3:3">
      <c r="C489" s="302"/>
    </row>
    <row r="490" spans="3:3">
      <c r="C490" s="302"/>
    </row>
    <row r="491" spans="3:3">
      <c r="C491" s="302"/>
    </row>
    <row r="492" spans="3:3">
      <c r="C492" s="302"/>
    </row>
    <row r="493" spans="3:3">
      <c r="C493" s="302"/>
    </row>
    <row r="494" spans="3:3">
      <c r="C494" s="302"/>
    </row>
    <row r="495" spans="3:3">
      <c r="C495" s="302"/>
    </row>
    <row r="496" spans="3:3">
      <c r="C496" s="302"/>
    </row>
    <row r="497" spans="3:3">
      <c r="C497" s="302"/>
    </row>
    <row r="498" spans="3:3">
      <c r="C498" s="302"/>
    </row>
    <row r="499" spans="3:3">
      <c r="C499" s="302"/>
    </row>
    <row r="500" spans="3:3">
      <c r="C500" s="302"/>
    </row>
    <row r="501" spans="3:3">
      <c r="C501" s="302"/>
    </row>
    <row r="502" spans="3:3">
      <c r="C502" s="302"/>
    </row>
    <row r="503" spans="3:3">
      <c r="C503" s="302"/>
    </row>
    <row r="504" spans="3:3">
      <c r="C504" s="302"/>
    </row>
    <row r="505" spans="3:3">
      <c r="C505" s="302"/>
    </row>
    <row r="506" spans="3:3">
      <c r="C506" s="302"/>
    </row>
    <row r="507" spans="3:3">
      <c r="C507" s="302"/>
    </row>
    <row r="508" spans="3:3">
      <c r="C508" s="302"/>
    </row>
    <row r="509" spans="3:3">
      <c r="C509" s="302"/>
    </row>
    <row r="510" spans="3:3">
      <c r="C510" s="302"/>
    </row>
    <row r="511" spans="3:3">
      <c r="C511" s="302"/>
    </row>
    <row r="512" spans="3:3">
      <c r="C512" s="302"/>
    </row>
    <row r="513" spans="3:3">
      <c r="C513" s="302"/>
    </row>
    <row r="514" spans="3:3">
      <c r="C514" s="302"/>
    </row>
    <row r="515" spans="3:3">
      <c r="C515" s="302"/>
    </row>
    <row r="516" spans="3:3">
      <c r="C516" s="302"/>
    </row>
    <row r="517" spans="3:3">
      <c r="C517" s="302"/>
    </row>
    <row r="518" spans="3:3">
      <c r="C518" s="302"/>
    </row>
    <row r="519" spans="3:3">
      <c r="C519" s="302"/>
    </row>
    <row r="520" spans="3:3">
      <c r="C520" s="302"/>
    </row>
    <row r="521" spans="3:3">
      <c r="C521" s="302"/>
    </row>
    <row r="522" spans="3:3">
      <c r="C522" s="302"/>
    </row>
    <row r="523" spans="3:3">
      <c r="C523" s="302"/>
    </row>
    <row r="524" spans="3:3">
      <c r="C524" s="302"/>
    </row>
    <row r="525" spans="3:3">
      <c r="C525" s="302"/>
    </row>
    <row r="526" spans="3:3">
      <c r="C526" s="302"/>
    </row>
    <row r="527" spans="3:3">
      <c r="C527" s="302"/>
    </row>
    <row r="528" spans="3:3">
      <c r="C528" s="302"/>
    </row>
    <row r="529" spans="3:3">
      <c r="C529" s="302"/>
    </row>
    <row r="530" spans="3:3">
      <c r="C530" s="302"/>
    </row>
    <row r="531" spans="3:3">
      <c r="C531" s="302"/>
    </row>
    <row r="532" spans="3:3">
      <c r="C532" s="302"/>
    </row>
    <row r="533" spans="3:3">
      <c r="C533" s="302"/>
    </row>
    <row r="534" spans="3:3">
      <c r="C534" s="302"/>
    </row>
    <row r="535" spans="3:3">
      <c r="C535" s="302"/>
    </row>
    <row r="536" spans="3:3">
      <c r="C536" s="302"/>
    </row>
    <row r="537" spans="3:3">
      <c r="C537" s="302"/>
    </row>
    <row r="538" spans="3:3">
      <c r="C538" s="302"/>
    </row>
    <row r="539" spans="3:3">
      <c r="C539" s="302"/>
    </row>
    <row r="540" spans="3:3">
      <c r="C540" s="302"/>
    </row>
    <row r="541" spans="3:3">
      <c r="C541" s="302"/>
    </row>
    <row r="542" spans="3:3">
      <c r="C542" s="302"/>
    </row>
    <row r="543" spans="3:3">
      <c r="C543" s="302"/>
    </row>
    <row r="544" spans="3:3">
      <c r="C544" s="302"/>
    </row>
    <row r="545" spans="3:3">
      <c r="C545" s="302"/>
    </row>
    <row r="546" spans="3:3">
      <c r="C546" s="302"/>
    </row>
    <row r="547" spans="3:3">
      <c r="C547" s="302"/>
    </row>
    <row r="548" spans="3:3">
      <c r="C548" s="302"/>
    </row>
    <row r="549" spans="3:3">
      <c r="C549" s="302"/>
    </row>
    <row r="550" spans="3:3">
      <c r="C550" s="302"/>
    </row>
    <row r="551" spans="3:3">
      <c r="C551" s="302"/>
    </row>
    <row r="552" spans="3:3">
      <c r="C552" s="302"/>
    </row>
    <row r="553" spans="3:3">
      <c r="C553" s="302"/>
    </row>
    <row r="554" spans="3:3">
      <c r="C554" s="302"/>
    </row>
    <row r="555" spans="3:3">
      <c r="C555" s="302"/>
    </row>
    <row r="556" spans="3:3">
      <c r="C556" s="302"/>
    </row>
    <row r="557" spans="3:3">
      <c r="C557" s="302"/>
    </row>
    <row r="558" spans="3:3">
      <c r="C558" s="302"/>
    </row>
    <row r="559" spans="3:3">
      <c r="C559" s="302"/>
    </row>
    <row r="560" spans="3:3">
      <c r="C560" s="302"/>
    </row>
    <row r="561" spans="3:3">
      <c r="C561" s="302"/>
    </row>
    <row r="562" spans="3:3">
      <c r="C562" s="302"/>
    </row>
    <row r="563" spans="3:3">
      <c r="C563" s="302"/>
    </row>
    <row r="564" spans="3:3">
      <c r="C564" s="302"/>
    </row>
    <row r="565" spans="3:3">
      <c r="C565" s="302"/>
    </row>
    <row r="566" spans="3:3">
      <c r="C566" s="302"/>
    </row>
    <row r="567" spans="3:3">
      <c r="C567" s="302"/>
    </row>
    <row r="568" spans="3:3">
      <c r="C568" s="302"/>
    </row>
    <row r="569" spans="3:3">
      <c r="C569" s="302"/>
    </row>
    <row r="570" spans="3:3">
      <c r="C570" s="302"/>
    </row>
    <row r="571" spans="3:3">
      <c r="C571" s="302"/>
    </row>
    <row r="572" spans="3:3">
      <c r="C572" s="302"/>
    </row>
    <row r="573" spans="3:3">
      <c r="C573" s="302"/>
    </row>
    <row r="574" spans="3:3">
      <c r="C574" s="302"/>
    </row>
    <row r="575" spans="3:3">
      <c r="C575" s="302"/>
    </row>
    <row r="576" spans="3:3">
      <c r="C576" s="302"/>
    </row>
    <row r="577" spans="3:3">
      <c r="C577" s="302"/>
    </row>
    <row r="578" spans="3:3">
      <c r="C578" s="302"/>
    </row>
    <row r="579" spans="3:3">
      <c r="C579" s="302"/>
    </row>
    <row r="580" spans="3:3">
      <c r="C580" s="302"/>
    </row>
    <row r="581" spans="3:3">
      <c r="C581" s="302"/>
    </row>
    <row r="582" spans="3:3">
      <c r="C582" s="302"/>
    </row>
    <row r="583" spans="3:3">
      <c r="C583" s="302"/>
    </row>
    <row r="584" spans="3:3">
      <c r="C584" s="302"/>
    </row>
    <row r="585" spans="3:3">
      <c r="C585" s="302"/>
    </row>
    <row r="586" spans="3:3">
      <c r="C586" s="302"/>
    </row>
    <row r="587" spans="3:3">
      <c r="C587" s="302"/>
    </row>
    <row r="588" spans="3:3">
      <c r="C588" s="302"/>
    </row>
    <row r="589" spans="3:3">
      <c r="C589" s="302"/>
    </row>
    <row r="590" spans="3:3">
      <c r="C590" s="302"/>
    </row>
    <row r="591" spans="3:3">
      <c r="C591" s="302"/>
    </row>
    <row r="592" spans="3:3">
      <c r="C592" s="302"/>
    </row>
    <row r="593" spans="3:3">
      <c r="C593" s="302"/>
    </row>
    <row r="594" spans="3:3">
      <c r="C594" s="302"/>
    </row>
    <row r="595" spans="3:3">
      <c r="C595" s="302"/>
    </row>
    <row r="596" spans="3:3">
      <c r="C596" s="302"/>
    </row>
    <row r="597" spans="3:3">
      <c r="C597" s="302"/>
    </row>
    <row r="598" spans="3:3">
      <c r="C598" s="302"/>
    </row>
    <row r="599" spans="3:3">
      <c r="C599" s="302"/>
    </row>
    <row r="600" spans="3:3">
      <c r="C600" s="302"/>
    </row>
    <row r="601" spans="3:3">
      <c r="C601" s="302"/>
    </row>
    <row r="602" spans="3:3">
      <c r="C602" s="302"/>
    </row>
    <row r="603" spans="3:3">
      <c r="C603" s="302"/>
    </row>
    <row r="604" spans="3:3">
      <c r="C604" s="302"/>
    </row>
    <row r="605" spans="3:3">
      <c r="C605" s="302"/>
    </row>
    <row r="606" spans="3:3">
      <c r="C606" s="302"/>
    </row>
    <row r="607" spans="3:3">
      <c r="C607" s="302"/>
    </row>
    <row r="608" spans="3:3">
      <c r="C608" s="302"/>
    </row>
    <row r="609" spans="3:3">
      <c r="C609" s="302"/>
    </row>
    <row r="610" spans="3:3">
      <c r="C610" s="302"/>
    </row>
    <row r="611" spans="3:3">
      <c r="C611" s="302"/>
    </row>
    <row r="612" spans="3:3">
      <c r="C612" s="302"/>
    </row>
    <row r="613" spans="3:3">
      <c r="C613" s="302"/>
    </row>
    <row r="614" spans="3:3">
      <c r="C614" s="302"/>
    </row>
    <row r="615" spans="3:3">
      <c r="C615" s="302"/>
    </row>
    <row r="616" spans="3:3">
      <c r="C616" s="302"/>
    </row>
    <row r="617" spans="3:3">
      <c r="C617" s="302"/>
    </row>
    <row r="618" spans="3:3">
      <c r="C618" s="302"/>
    </row>
    <row r="619" spans="3:3">
      <c r="C619" s="302"/>
    </row>
    <row r="620" spans="3:3">
      <c r="C620" s="302"/>
    </row>
    <row r="621" spans="3:3">
      <c r="C621" s="302"/>
    </row>
    <row r="622" spans="3:3">
      <c r="C622" s="302"/>
    </row>
    <row r="623" spans="3:3">
      <c r="C623" s="302"/>
    </row>
    <row r="624" spans="3:3">
      <c r="C624" s="302"/>
    </row>
    <row r="625" spans="3:3">
      <c r="C625" s="302"/>
    </row>
    <row r="626" spans="3:3">
      <c r="C626" s="302"/>
    </row>
    <row r="627" spans="3:3">
      <c r="C627" s="302"/>
    </row>
    <row r="628" spans="3:3">
      <c r="C628" s="302"/>
    </row>
    <row r="629" spans="3:3">
      <c r="C629" s="302"/>
    </row>
    <row r="630" spans="3:3">
      <c r="C630" s="302"/>
    </row>
    <row r="631" spans="3:3">
      <c r="C631" s="302"/>
    </row>
    <row r="632" spans="3:3">
      <c r="C632" s="302"/>
    </row>
    <row r="633" spans="3:3">
      <c r="C633" s="302"/>
    </row>
    <row r="634" spans="3:3">
      <c r="C634" s="302"/>
    </row>
    <row r="635" spans="3:3">
      <c r="C635" s="302"/>
    </row>
    <row r="636" spans="3:3">
      <c r="C636" s="302"/>
    </row>
    <row r="637" spans="3:3">
      <c r="C637" s="302"/>
    </row>
    <row r="638" spans="3:3">
      <c r="C638" s="302"/>
    </row>
    <row r="639" spans="3:3">
      <c r="C639" s="302"/>
    </row>
    <row r="640" spans="3:3">
      <c r="C640" s="302"/>
    </row>
    <row r="641" spans="3:3">
      <c r="C641" s="302"/>
    </row>
    <row r="642" spans="3:3">
      <c r="C642" s="302"/>
    </row>
    <row r="643" spans="3:3">
      <c r="C643" s="302"/>
    </row>
    <row r="644" spans="3:3">
      <c r="C644" s="302"/>
    </row>
    <row r="645" spans="3:3">
      <c r="C645" s="302"/>
    </row>
    <row r="646" spans="3:3">
      <c r="C646" s="302"/>
    </row>
    <row r="647" spans="3:3">
      <c r="C647" s="302"/>
    </row>
    <row r="648" spans="3:3">
      <c r="C648" s="302"/>
    </row>
    <row r="649" spans="3:3">
      <c r="C649" s="302"/>
    </row>
    <row r="650" spans="3:3">
      <c r="C650" s="302"/>
    </row>
    <row r="651" spans="3:3">
      <c r="C651" s="302"/>
    </row>
    <row r="652" spans="3:3">
      <c r="C652" s="302"/>
    </row>
    <row r="653" spans="3:3">
      <c r="C653" s="302"/>
    </row>
    <row r="654" spans="3:3">
      <c r="C654" s="302"/>
    </row>
    <row r="655" spans="3:3">
      <c r="C655" s="302"/>
    </row>
    <row r="656" spans="3:3">
      <c r="C656" s="302"/>
    </row>
    <row r="657" spans="3:3">
      <c r="C657" s="302"/>
    </row>
    <row r="658" spans="3:3">
      <c r="C658" s="302"/>
    </row>
    <row r="659" spans="3:3">
      <c r="C659" s="302"/>
    </row>
    <row r="660" spans="3:3">
      <c r="C660" s="302"/>
    </row>
    <row r="661" spans="3:3">
      <c r="C661" s="302"/>
    </row>
    <row r="662" spans="3:3">
      <c r="C662" s="302"/>
    </row>
    <row r="663" spans="3:3">
      <c r="C663" s="302"/>
    </row>
    <row r="664" spans="3:3">
      <c r="C664" s="302"/>
    </row>
    <row r="665" spans="3:3">
      <c r="C665" s="302"/>
    </row>
    <row r="666" spans="3:3">
      <c r="C666" s="302"/>
    </row>
    <row r="667" spans="3:3">
      <c r="C667" s="302"/>
    </row>
    <row r="668" spans="3:3">
      <c r="C668" s="302"/>
    </row>
    <row r="669" spans="3:3">
      <c r="C669" s="302"/>
    </row>
    <row r="670" spans="3:3">
      <c r="C670" s="302"/>
    </row>
    <row r="671" spans="3:3">
      <c r="C671" s="302"/>
    </row>
    <row r="672" spans="3:3">
      <c r="C672" s="302"/>
    </row>
    <row r="673" spans="3:3">
      <c r="C673" s="302"/>
    </row>
    <row r="674" spans="3:3">
      <c r="C674" s="302"/>
    </row>
    <row r="675" spans="3:3">
      <c r="C675" s="302"/>
    </row>
    <row r="676" spans="3:3">
      <c r="C676" s="302"/>
    </row>
    <row r="677" spans="3:3">
      <c r="C677" s="302"/>
    </row>
    <row r="678" spans="3:3">
      <c r="C678" s="302"/>
    </row>
    <row r="679" spans="3:3">
      <c r="C679" s="302"/>
    </row>
    <row r="680" spans="3:3">
      <c r="C680" s="302"/>
    </row>
    <row r="681" spans="3:3">
      <c r="C681" s="302"/>
    </row>
    <row r="682" spans="3:3">
      <c r="C682" s="302"/>
    </row>
    <row r="683" spans="3:3">
      <c r="C683" s="302"/>
    </row>
    <row r="684" spans="3:3">
      <c r="C684" s="302"/>
    </row>
    <row r="685" spans="3:3">
      <c r="C685" s="302"/>
    </row>
    <row r="686" spans="3:3">
      <c r="C686" s="302"/>
    </row>
    <row r="687" spans="3:3">
      <c r="C687" s="302"/>
    </row>
    <row r="688" spans="3:3">
      <c r="C688" s="302"/>
    </row>
    <row r="689" spans="3:3">
      <c r="C689" s="302"/>
    </row>
    <row r="690" spans="3:3">
      <c r="C690" s="302"/>
    </row>
    <row r="691" spans="3:3">
      <c r="C691" s="302"/>
    </row>
    <row r="692" spans="3:3">
      <c r="C692" s="302"/>
    </row>
    <row r="693" spans="3:3">
      <c r="C693" s="302"/>
    </row>
    <row r="694" spans="3:3">
      <c r="C694" s="302"/>
    </row>
    <row r="695" spans="3:3">
      <c r="C695" s="302"/>
    </row>
    <row r="696" spans="3:3">
      <c r="C696" s="302"/>
    </row>
    <row r="697" spans="3:3">
      <c r="C697" s="302"/>
    </row>
    <row r="698" spans="3:3">
      <c r="C698" s="302"/>
    </row>
    <row r="699" spans="3:3">
      <c r="C699" s="302"/>
    </row>
    <row r="700" spans="3:3">
      <c r="C700" s="302"/>
    </row>
    <row r="701" spans="3:3">
      <c r="C701" s="302"/>
    </row>
    <row r="702" spans="3:3">
      <c r="C702" s="302"/>
    </row>
    <row r="703" spans="3:3">
      <c r="C703" s="302"/>
    </row>
    <row r="704" spans="3:3">
      <c r="C704" s="302"/>
    </row>
    <row r="705" spans="3:3">
      <c r="C705" s="302"/>
    </row>
    <row r="706" spans="3:3">
      <c r="C706" s="302"/>
    </row>
    <row r="707" spans="3:3">
      <c r="C707" s="302"/>
    </row>
    <row r="708" spans="3:3">
      <c r="C708" s="302"/>
    </row>
    <row r="709" spans="3:3">
      <c r="C709" s="302"/>
    </row>
    <row r="710" spans="3:3">
      <c r="C710" s="302"/>
    </row>
    <row r="711" spans="3:3">
      <c r="C711" s="302"/>
    </row>
    <row r="712" spans="3:3">
      <c r="C712" s="302"/>
    </row>
    <row r="713" spans="3:3">
      <c r="C713" s="302"/>
    </row>
    <row r="714" spans="3:3">
      <c r="C714" s="302"/>
    </row>
    <row r="715" spans="3:3">
      <c r="C715" s="302"/>
    </row>
    <row r="716" spans="3:3">
      <c r="C716" s="302"/>
    </row>
    <row r="717" spans="3:3">
      <c r="C717" s="302"/>
    </row>
    <row r="718" spans="3:3">
      <c r="C718" s="302"/>
    </row>
    <row r="719" spans="3:3">
      <c r="C719" s="302"/>
    </row>
    <row r="720" spans="3:3">
      <c r="C720" s="302"/>
    </row>
    <row r="721" spans="3:3">
      <c r="C721" s="302"/>
    </row>
    <row r="722" spans="3:3">
      <c r="C722" s="302"/>
    </row>
    <row r="723" spans="3:3">
      <c r="C723" s="302"/>
    </row>
    <row r="724" spans="3:3">
      <c r="C724" s="302"/>
    </row>
    <row r="725" spans="3:3">
      <c r="C725" s="302"/>
    </row>
    <row r="726" spans="3:3">
      <c r="C726" s="302"/>
    </row>
    <row r="727" spans="3:3">
      <c r="C727" s="302"/>
    </row>
    <row r="728" spans="3:3">
      <c r="C728" s="302"/>
    </row>
    <row r="729" spans="3:3">
      <c r="C729" s="302"/>
    </row>
    <row r="730" spans="3:3">
      <c r="C730" s="302"/>
    </row>
    <row r="731" spans="3:3">
      <c r="C731" s="302"/>
    </row>
    <row r="732" spans="3:3">
      <c r="C732" s="302"/>
    </row>
    <row r="733" spans="3:3">
      <c r="C733" s="302"/>
    </row>
    <row r="734" spans="3:3">
      <c r="C734" s="302"/>
    </row>
    <row r="735" spans="3:3">
      <c r="C735" s="302"/>
    </row>
    <row r="736" spans="3:3">
      <c r="C736" s="302"/>
    </row>
    <row r="737" spans="3:3">
      <c r="C737" s="302"/>
    </row>
    <row r="738" spans="3:3">
      <c r="C738" s="302"/>
    </row>
    <row r="739" spans="3:3">
      <c r="C739" s="302"/>
    </row>
    <row r="740" spans="3:3">
      <c r="C740" s="302"/>
    </row>
    <row r="741" spans="3:3">
      <c r="C741" s="302"/>
    </row>
    <row r="742" spans="3:3">
      <c r="C742" s="302"/>
    </row>
    <row r="743" spans="3:3">
      <c r="C743" s="302"/>
    </row>
    <row r="744" spans="3:3">
      <c r="C744" s="302"/>
    </row>
    <row r="745" spans="3:3">
      <c r="C745" s="302"/>
    </row>
    <row r="746" spans="3:3">
      <c r="C746" s="302"/>
    </row>
    <row r="747" spans="3:3">
      <c r="C747" s="302"/>
    </row>
    <row r="748" spans="3:3">
      <c r="C748" s="302"/>
    </row>
    <row r="749" spans="3:3">
      <c r="C749" s="302"/>
    </row>
    <row r="750" spans="3:3">
      <c r="C750" s="302"/>
    </row>
    <row r="751" spans="3:3">
      <c r="C751" s="302"/>
    </row>
    <row r="752" spans="3:3">
      <c r="C752" s="302"/>
    </row>
    <row r="753" spans="3:3">
      <c r="C753" s="302"/>
    </row>
    <row r="754" spans="3:3">
      <c r="C754" s="302"/>
    </row>
    <row r="755" spans="3:3">
      <c r="C755" s="302"/>
    </row>
    <row r="756" spans="3:3">
      <c r="C756" s="302"/>
    </row>
    <row r="757" spans="3:3">
      <c r="C757" s="302"/>
    </row>
    <row r="758" spans="3:3">
      <c r="C758" s="302"/>
    </row>
    <row r="759" spans="3:3">
      <c r="C759" s="302"/>
    </row>
    <row r="760" spans="3:3">
      <c r="C760" s="302"/>
    </row>
    <row r="761" spans="3:3">
      <c r="C761" s="302"/>
    </row>
    <row r="762" spans="3:3">
      <c r="C762" s="302"/>
    </row>
    <row r="763" spans="3:3">
      <c r="C763" s="302"/>
    </row>
    <row r="764" spans="3:3">
      <c r="C764" s="302"/>
    </row>
    <row r="765" spans="3:3">
      <c r="C765" s="302"/>
    </row>
    <row r="766" spans="3:3">
      <c r="C766" s="302"/>
    </row>
    <row r="767" spans="3:3">
      <c r="C767" s="302"/>
    </row>
    <row r="768" spans="3:3">
      <c r="C768" s="302"/>
    </row>
    <row r="769" spans="3:3">
      <c r="C769" s="302"/>
    </row>
    <row r="770" spans="3:3">
      <c r="C770" s="302"/>
    </row>
    <row r="771" spans="3:3">
      <c r="C771" s="302"/>
    </row>
    <row r="772" spans="3:3">
      <c r="C772" s="302"/>
    </row>
    <row r="773" spans="3:3">
      <c r="C773" s="302"/>
    </row>
    <row r="774" spans="3:3">
      <c r="C774" s="302"/>
    </row>
    <row r="775" spans="3:3">
      <c r="C775" s="302"/>
    </row>
    <row r="776" spans="3:3">
      <c r="C776" s="302"/>
    </row>
    <row r="777" spans="3:3">
      <c r="C777" s="302"/>
    </row>
    <row r="778" spans="3:3">
      <c r="C778" s="302"/>
    </row>
    <row r="779" spans="3:3">
      <c r="C779" s="302"/>
    </row>
    <row r="780" spans="3:3">
      <c r="C780" s="302"/>
    </row>
    <row r="781" spans="3:3">
      <c r="C781" s="302"/>
    </row>
    <row r="782" spans="3:3">
      <c r="C782" s="302"/>
    </row>
    <row r="783" spans="3:3">
      <c r="C783" s="302"/>
    </row>
    <row r="784" spans="3:3">
      <c r="C784" s="302"/>
    </row>
    <row r="785" spans="3:3">
      <c r="C785" s="302"/>
    </row>
    <row r="786" spans="3:3">
      <c r="C786" s="302"/>
    </row>
    <row r="787" spans="3:3">
      <c r="C787" s="302"/>
    </row>
    <row r="788" spans="3:3">
      <c r="C788" s="302"/>
    </row>
    <row r="789" spans="3:3">
      <c r="C789" s="302"/>
    </row>
    <row r="790" spans="3:3">
      <c r="C790" s="302"/>
    </row>
    <row r="791" spans="3:3">
      <c r="C791" s="302"/>
    </row>
    <row r="792" spans="3:3">
      <c r="C792" s="302"/>
    </row>
    <row r="793" spans="3:3">
      <c r="C793" s="302"/>
    </row>
    <row r="794" spans="3:3">
      <c r="C794" s="302"/>
    </row>
    <row r="795" spans="3:3">
      <c r="C795" s="302"/>
    </row>
    <row r="796" spans="3:3">
      <c r="C796" s="302"/>
    </row>
    <row r="797" spans="3:3">
      <c r="C797" s="302"/>
    </row>
    <row r="798" spans="3:3">
      <c r="C798" s="302"/>
    </row>
    <row r="799" spans="3:3">
      <c r="C799" s="302"/>
    </row>
    <row r="800" spans="3:3">
      <c r="C800" s="302"/>
    </row>
    <row r="801" spans="3:3">
      <c r="C801" s="302"/>
    </row>
    <row r="802" spans="3:3">
      <c r="C802" s="302"/>
    </row>
    <row r="803" spans="3:3">
      <c r="C803" s="302"/>
    </row>
    <row r="804" spans="3:3">
      <c r="C804" s="302"/>
    </row>
    <row r="805" spans="3:3">
      <c r="C805" s="302"/>
    </row>
    <row r="806" spans="3:3">
      <c r="C806" s="302"/>
    </row>
    <row r="807" spans="3:3">
      <c r="C807" s="302"/>
    </row>
    <row r="808" spans="3:3">
      <c r="C808" s="302"/>
    </row>
    <row r="809" spans="3:3">
      <c r="C809" s="302"/>
    </row>
    <row r="810" spans="3:3">
      <c r="C810" s="302"/>
    </row>
    <row r="811" spans="3:3">
      <c r="C811" s="302"/>
    </row>
    <row r="812" spans="3:3">
      <c r="C812" s="302"/>
    </row>
    <row r="813" spans="3:3">
      <c r="C813" s="302"/>
    </row>
    <row r="814" spans="3:3">
      <c r="C814" s="302"/>
    </row>
    <row r="815" spans="3:3">
      <c r="C815" s="302"/>
    </row>
    <row r="816" spans="3:3">
      <c r="C816" s="302"/>
    </row>
    <row r="817" spans="3:3">
      <c r="C817" s="302"/>
    </row>
    <row r="818" spans="3:3">
      <c r="C818" s="302"/>
    </row>
    <row r="819" spans="3:3">
      <c r="C819" s="302"/>
    </row>
    <row r="820" spans="3:3">
      <c r="C820" s="302"/>
    </row>
    <row r="821" spans="3:3">
      <c r="C821" s="302"/>
    </row>
    <row r="822" spans="3:3">
      <c r="C822" s="302"/>
    </row>
    <row r="823" spans="3:3">
      <c r="C823" s="302"/>
    </row>
    <row r="824" spans="3:3">
      <c r="C824" s="302"/>
    </row>
    <row r="825" spans="3:3">
      <c r="C825" s="302"/>
    </row>
    <row r="826" spans="3:3">
      <c r="C826" s="302"/>
    </row>
    <row r="827" spans="3:3">
      <c r="C827" s="302"/>
    </row>
    <row r="828" spans="3:3">
      <c r="C828" s="302"/>
    </row>
    <row r="829" spans="3:3">
      <c r="C829" s="302"/>
    </row>
    <row r="830" spans="3:3">
      <c r="C830" s="302"/>
    </row>
    <row r="831" spans="3:3">
      <c r="C831" s="302"/>
    </row>
    <row r="832" spans="3:3">
      <c r="C832" s="302"/>
    </row>
    <row r="833" spans="3:3">
      <c r="C833" s="302"/>
    </row>
    <row r="834" spans="3:3">
      <c r="C834" s="302"/>
    </row>
    <row r="835" spans="3:3">
      <c r="C835" s="302"/>
    </row>
    <row r="836" spans="3:3">
      <c r="C836" s="302"/>
    </row>
    <row r="837" spans="3:3">
      <c r="C837" s="302"/>
    </row>
    <row r="838" spans="3:3">
      <c r="C838" s="302"/>
    </row>
    <row r="839" spans="3:3">
      <c r="C839" s="302"/>
    </row>
    <row r="840" spans="3:3">
      <c r="C840" s="302"/>
    </row>
    <row r="841" spans="3:3">
      <c r="C841" s="302"/>
    </row>
    <row r="842" spans="3:3">
      <c r="C842" s="302"/>
    </row>
    <row r="843" spans="3:3">
      <c r="C843" s="302"/>
    </row>
    <row r="844" spans="3:3">
      <c r="C844" s="302"/>
    </row>
    <row r="845" spans="3:3">
      <c r="C845" s="302"/>
    </row>
    <row r="846" spans="3:3">
      <c r="C846" s="302"/>
    </row>
    <row r="847" spans="3:3">
      <c r="C847" s="302"/>
    </row>
    <row r="848" spans="3:3">
      <c r="C848" s="302"/>
    </row>
    <row r="849" spans="3:3">
      <c r="C849" s="302"/>
    </row>
    <row r="850" spans="3:3">
      <c r="C850" s="302"/>
    </row>
    <row r="851" spans="3:3">
      <c r="C851" s="302"/>
    </row>
    <row r="852" spans="3:3">
      <c r="C852" s="302"/>
    </row>
    <row r="853" spans="3:3">
      <c r="C853" s="302"/>
    </row>
    <row r="854" spans="3:3">
      <c r="C854" s="302"/>
    </row>
    <row r="855" spans="3:3">
      <c r="C855" s="302"/>
    </row>
    <row r="856" spans="3:3">
      <c r="C856" s="302"/>
    </row>
    <row r="857" spans="3:3">
      <c r="C857" s="302"/>
    </row>
    <row r="858" spans="3:3">
      <c r="C858" s="302"/>
    </row>
    <row r="859" spans="3:3">
      <c r="C859" s="302"/>
    </row>
    <row r="860" spans="3:3">
      <c r="C860" s="302"/>
    </row>
    <row r="861" spans="3:3">
      <c r="C861" s="302"/>
    </row>
    <row r="862" spans="3:3">
      <c r="C862" s="302"/>
    </row>
    <row r="863" spans="3:3">
      <c r="C863" s="302"/>
    </row>
    <row r="864" spans="3:3">
      <c r="C864" s="302"/>
    </row>
    <row r="865" spans="3:3">
      <c r="C865" s="302"/>
    </row>
    <row r="866" spans="3:3">
      <c r="C866" s="302"/>
    </row>
    <row r="867" spans="3:3">
      <c r="C867" s="302"/>
    </row>
    <row r="868" spans="3:3">
      <c r="C868" s="302"/>
    </row>
    <row r="869" spans="3:3">
      <c r="C869" s="302"/>
    </row>
    <row r="870" spans="3:3">
      <c r="C870" s="302"/>
    </row>
    <row r="871" spans="3:3">
      <c r="C871" s="302"/>
    </row>
    <row r="872" spans="3:3">
      <c r="C872" s="302"/>
    </row>
    <row r="873" spans="3:3">
      <c r="C873" s="302"/>
    </row>
    <row r="874" spans="3:3">
      <c r="C874" s="302"/>
    </row>
    <row r="875" spans="3:3">
      <c r="C875" s="302"/>
    </row>
    <row r="876" spans="3:3">
      <c r="C876" s="302"/>
    </row>
    <row r="877" spans="3:3">
      <c r="C877" s="302"/>
    </row>
    <row r="878" spans="3:3">
      <c r="C878" s="302"/>
    </row>
    <row r="879" spans="3:3">
      <c r="C879" s="302"/>
    </row>
    <row r="880" spans="3:3">
      <c r="C880" s="302"/>
    </row>
    <row r="881" spans="3:3">
      <c r="C881" s="302"/>
    </row>
    <row r="882" spans="3:3">
      <c r="C882" s="302"/>
    </row>
    <row r="883" spans="3:3">
      <c r="C883" s="302"/>
    </row>
    <row r="884" spans="3:3">
      <c r="C884" s="302"/>
    </row>
    <row r="885" spans="3:3">
      <c r="C885" s="302"/>
    </row>
    <row r="886" spans="3:3">
      <c r="C886" s="302"/>
    </row>
    <row r="887" spans="3:3">
      <c r="C887" s="302"/>
    </row>
    <row r="888" spans="3:3">
      <c r="C888" s="302"/>
    </row>
    <row r="889" spans="3:3">
      <c r="C889" s="302"/>
    </row>
    <row r="890" spans="3:3">
      <c r="C890" s="302"/>
    </row>
    <row r="891" spans="3:3">
      <c r="C891" s="302"/>
    </row>
    <row r="892" spans="3:3">
      <c r="C892" s="302"/>
    </row>
    <row r="893" spans="3:3">
      <c r="C893" s="302"/>
    </row>
    <row r="894" spans="3:3">
      <c r="C894" s="302"/>
    </row>
    <row r="895" spans="3:3">
      <c r="C895" s="302"/>
    </row>
    <row r="896" spans="3:3">
      <c r="C896" s="302"/>
    </row>
    <row r="897" spans="1:3">
      <c r="C897" s="302"/>
    </row>
    <row r="898" spans="1:3">
      <c r="C898" s="302"/>
    </row>
    <row r="899" spans="1:3">
      <c r="C899" s="302"/>
    </row>
    <row r="900" spans="1:3">
      <c r="C900" s="302"/>
    </row>
    <row r="901" spans="1:3">
      <c r="A901" s="305"/>
      <c r="C901" s="302"/>
    </row>
    <row r="902" spans="1:3">
      <c r="C902" s="302"/>
    </row>
    <row r="903" spans="1:3">
      <c r="C903" s="302"/>
    </row>
    <row r="904" spans="1:3">
      <c r="C904" s="302"/>
    </row>
    <row r="905" spans="1:3">
      <c r="C905" s="302"/>
    </row>
    <row r="906" spans="1:3">
      <c r="C906" s="302"/>
    </row>
    <row r="907" spans="1:3">
      <c r="C907" s="302"/>
    </row>
    <row r="908" spans="1:3">
      <c r="C908" s="302"/>
    </row>
    <row r="909" spans="1:3">
      <c r="C909" s="302"/>
    </row>
    <row r="910" spans="1:3">
      <c r="C910" s="302"/>
    </row>
    <row r="911" spans="1:3">
      <c r="C911" s="302"/>
    </row>
    <row r="912" spans="1:3">
      <c r="C912" s="302"/>
    </row>
    <row r="913" spans="3:3">
      <c r="C913" s="302"/>
    </row>
    <row r="914" spans="3:3">
      <c r="C914" s="302"/>
    </row>
    <row r="915" spans="3:3">
      <c r="C915" s="302"/>
    </row>
    <row r="916" spans="3:3">
      <c r="C916" s="302"/>
    </row>
    <row r="917" spans="3:3">
      <c r="C917" s="302"/>
    </row>
    <row r="918" spans="3:3">
      <c r="C918" s="302"/>
    </row>
    <row r="919" spans="3:3">
      <c r="C919" s="302"/>
    </row>
    <row r="920" spans="3:3">
      <c r="C920" s="302"/>
    </row>
    <row r="921" spans="3:3">
      <c r="C921" s="302"/>
    </row>
    <row r="922" spans="3:3">
      <c r="C922" s="302"/>
    </row>
    <row r="923" spans="3:3">
      <c r="C923" s="302"/>
    </row>
    <row r="924" spans="3:3">
      <c r="C924" s="302"/>
    </row>
    <row r="925" spans="3:3">
      <c r="C925" s="302"/>
    </row>
    <row r="926" spans="3:3">
      <c r="C926" s="302"/>
    </row>
    <row r="927" spans="3:3">
      <c r="C927" s="302"/>
    </row>
    <row r="928" spans="3:3">
      <c r="C928" s="302"/>
    </row>
    <row r="929" spans="3:3">
      <c r="C929" s="302"/>
    </row>
    <row r="930" spans="3:3">
      <c r="C930" s="302"/>
    </row>
    <row r="931" spans="3:3">
      <c r="C931" s="302"/>
    </row>
    <row r="932" spans="3:3">
      <c r="C932" s="302"/>
    </row>
    <row r="933" spans="3:3">
      <c r="C933" s="302"/>
    </row>
    <row r="934" spans="3:3">
      <c r="C934" s="302"/>
    </row>
    <row r="935" spans="3:3">
      <c r="C935" s="302"/>
    </row>
    <row r="936" spans="3:3">
      <c r="C936" s="302"/>
    </row>
    <row r="937" spans="3:3">
      <c r="C937" s="302"/>
    </row>
    <row r="938" spans="3:3">
      <c r="C938" s="302"/>
    </row>
    <row r="939" spans="3:3">
      <c r="C939" s="302"/>
    </row>
    <row r="940" spans="3:3">
      <c r="C940" s="302"/>
    </row>
    <row r="941" spans="3:3">
      <c r="C941" s="302"/>
    </row>
    <row r="942" spans="3:3">
      <c r="C942" s="302"/>
    </row>
    <row r="943" spans="3:3">
      <c r="C943" s="302"/>
    </row>
    <row r="944" spans="3:3">
      <c r="C944" s="302"/>
    </row>
    <row r="945" spans="3:3">
      <c r="C945" s="302"/>
    </row>
    <row r="946" spans="3:3">
      <c r="C946" s="302"/>
    </row>
    <row r="947" spans="3:3">
      <c r="C947" s="302"/>
    </row>
    <row r="948" spans="3:3">
      <c r="C948" s="302"/>
    </row>
    <row r="949" spans="3:3">
      <c r="C949" s="302"/>
    </row>
    <row r="950" spans="3:3">
      <c r="C950" s="302"/>
    </row>
    <row r="951" spans="3:3">
      <c r="C951" s="302"/>
    </row>
    <row r="952" spans="3:3">
      <c r="C952" s="302"/>
    </row>
    <row r="953" spans="3:3">
      <c r="C953" s="302"/>
    </row>
    <row r="954" spans="3:3">
      <c r="C954" s="302"/>
    </row>
    <row r="955" spans="3:3">
      <c r="C955" s="302"/>
    </row>
    <row r="956" spans="3:3">
      <c r="C956" s="302"/>
    </row>
    <row r="957" spans="3:3">
      <c r="C957" s="302"/>
    </row>
    <row r="958" spans="3:3">
      <c r="C958" s="302"/>
    </row>
    <row r="959" spans="3:3">
      <c r="C959" s="302"/>
    </row>
    <row r="960" spans="3:3">
      <c r="C960" s="302"/>
    </row>
    <row r="961" spans="3:3">
      <c r="C961" s="302"/>
    </row>
    <row r="962" spans="3:3">
      <c r="C962" s="302"/>
    </row>
    <row r="963" spans="3:3">
      <c r="C963" s="302"/>
    </row>
    <row r="964" spans="3:3">
      <c r="C964" s="302"/>
    </row>
    <row r="965" spans="3:3">
      <c r="C965" s="302"/>
    </row>
    <row r="966" spans="3:3">
      <c r="C966" s="302"/>
    </row>
    <row r="967" spans="3:3">
      <c r="C967" s="302"/>
    </row>
    <row r="968" spans="3:3">
      <c r="C968" s="302"/>
    </row>
    <row r="969" spans="3:3">
      <c r="C969" s="302"/>
    </row>
    <row r="970" spans="3:3">
      <c r="C970" s="302"/>
    </row>
    <row r="971" spans="3:3">
      <c r="C971" s="302"/>
    </row>
    <row r="972" spans="3:3">
      <c r="C972" s="302"/>
    </row>
    <row r="973" spans="3:3">
      <c r="C973" s="302"/>
    </row>
    <row r="974" spans="3:3">
      <c r="C974" s="302"/>
    </row>
    <row r="975" spans="3:3">
      <c r="C975" s="302"/>
    </row>
    <row r="976" spans="3:3">
      <c r="C976" s="302"/>
    </row>
    <row r="977" spans="3:3">
      <c r="C977" s="302"/>
    </row>
    <row r="978" spans="3:3">
      <c r="C978" s="302"/>
    </row>
    <row r="979" spans="3:3">
      <c r="C979" s="302"/>
    </row>
    <row r="980" spans="3:3">
      <c r="C980" s="302"/>
    </row>
    <row r="981" spans="3:3">
      <c r="C981" s="302"/>
    </row>
    <row r="982" spans="3:3">
      <c r="C982" s="302"/>
    </row>
    <row r="983" spans="3:3">
      <c r="C983" s="302"/>
    </row>
    <row r="984" spans="3:3">
      <c r="C984" s="302"/>
    </row>
    <row r="985" spans="3:3">
      <c r="C985" s="302"/>
    </row>
    <row r="986" spans="3:3">
      <c r="C986" s="302"/>
    </row>
    <row r="987" spans="3:3">
      <c r="C987" s="302"/>
    </row>
    <row r="988" spans="3:3">
      <c r="C988" s="302"/>
    </row>
    <row r="989" spans="3:3">
      <c r="C989" s="302"/>
    </row>
    <row r="990" spans="3:3">
      <c r="C990" s="302"/>
    </row>
    <row r="991" spans="3:3">
      <c r="C991" s="302"/>
    </row>
    <row r="992" spans="3:3">
      <c r="C992" s="302"/>
    </row>
    <row r="993" spans="3:3">
      <c r="C993" s="302"/>
    </row>
    <row r="994" spans="3:3">
      <c r="C994" s="302"/>
    </row>
    <row r="995" spans="3:3">
      <c r="C995" s="302"/>
    </row>
    <row r="996" spans="3:3">
      <c r="C996" s="302"/>
    </row>
    <row r="997" spans="3:3">
      <c r="C997" s="302"/>
    </row>
    <row r="998" spans="3:3">
      <c r="C998" s="302"/>
    </row>
    <row r="999" spans="3:3">
      <c r="C999" s="302"/>
    </row>
    <row r="1000" spans="3:3">
      <c r="C1000" s="302"/>
    </row>
    <row r="1001" spans="3:3">
      <c r="C1001" s="302"/>
    </row>
    <row r="1002" spans="3:3">
      <c r="C1002" s="302"/>
    </row>
    <row r="1003" spans="3:3">
      <c r="C1003" s="302"/>
    </row>
    <row r="1004" spans="3:3">
      <c r="C1004" s="302"/>
    </row>
    <row r="1005" spans="3:3">
      <c r="C1005" s="302"/>
    </row>
    <row r="1006" spans="3:3">
      <c r="C1006" s="302"/>
    </row>
    <row r="1007" spans="3:3">
      <c r="C1007" s="302"/>
    </row>
    <row r="1008" spans="3:3">
      <c r="C1008" s="302"/>
    </row>
    <row r="1009" spans="3:3">
      <c r="C1009" s="302"/>
    </row>
    <row r="1010" spans="3:3">
      <c r="C1010" s="302"/>
    </row>
    <row r="1011" spans="3:3">
      <c r="C1011" s="302"/>
    </row>
    <row r="1012" spans="3:3">
      <c r="C1012" s="302"/>
    </row>
    <row r="1013" spans="3:3">
      <c r="C1013" s="302"/>
    </row>
    <row r="1014" spans="3:3">
      <c r="C1014" s="302"/>
    </row>
    <row r="1015" spans="3:3">
      <c r="C1015" s="302"/>
    </row>
    <row r="1016" spans="3:3">
      <c r="C1016" s="302"/>
    </row>
    <row r="1017" spans="3:3">
      <c r="C1017" s="302"/>
    </row>
    <row r="1018" spans="3:3">
      <c r="C1018" s="302"/>
    </row>
    <row r="1019" spans="3:3">
      <c r="C1019" s="302"/>
    </row>
    <row r="1020" spans="3:3">
      <c r="C1020" s="302"/>
    </row>
    <row r="1021" spans="3:3">
      <c r="C1021" s="302"/>
    </row>
    <row r="1022" spans="3:3">
      <c r="C1022" s="302"/>
    </row>
    <row r="1023" spans="3:3">
      <c r="C1023" s="302"/>
    </row>
    <row r="1024" spans="3:3">
      <c r="C1024" s="302"/>
    </row>
    <row r="1025" spans="3:3">
      <c r="C1025" s="302"/>
    </row>
    <row r="1026" spans="3:3">
      <c r="C1026" s="302"/>
    </row>
    <row r="1027" spans="3:3">
      <c r="C1027" s="302"/>
    </row>
    <row r="1028" spans="3:3">
      <c r="C1028" s="302"/>
    </row>
    <row r="1029" spans="3:3">
      <c r="C1029" s="302"/>
    </row>
    <row r="1030" spans="3:3">
      <c r="C1030" s="302"/>
    </row>
    <row r="1031" spans="3:3">
      <c r="C1031" s="302"/>
    </row>
    <row r="1032" spans="3:3">
      <c r="C1032" s="302"/>
    </row>
    <row r="1033" spans="3:3">
      <c r="C1033" s="302"/>
    </row>
    <row r="1034" spans="3:3">
      <c r="C1034" s="302"/>
    </row>
    <row r="1035" spans="3:3">
      <c r="C1035" s="302"/>
    </row>
    <row r="1036" spans="3:3">
      <c r="C1036" s="302"/>
    </row>
    <row r="1037" spans="3:3">
      <c r="C1037" s="302"/>
    </row>
    <row r="1038" spans="3:3">
      <c r="C1038" s="302"/>
    </row>
    <row r="1039" spans="3:3">
      <c r="C1039" s="302"/>
    </row>
    <row r="1040" spans="3:3">
      <c r="C1040" s="302"/>
    </row>
    <row r="1041" spans="3:3">
      <c r="C1041" s="302"/>
    </row>
    <row r="1042" spans="3:3">
      <c r="C1042" s="302"/>
    </row>
    <row r="1043" spans="3:3">
      <c r="C1043" s="302"/>
    </row>
    <row r="1044" spans="3:3">
      <c r="C1044" s="302"/>
    </row>
    <row r="1045" spans="3:3">
      <c r="C1045" s="302"/>
    </row>
    <row r="1046" spans="3:3">
      <c r="C1046" s="302"/>
    </row>
    <row r="1047" spans="3:3">
      <c r="C1047" s="302"/>
    </row>
    <row r="1048" spans="3:3">
      <c r="C1048" s="302"/>
    </row>
    <row r="1049" spans="3:3">
      <c r="C1049" s="302"/>
    </row>
    <row r="1050" spans="3:3">
      <c r="C1050" s="302"/>
    </row>
    <row r="1051" spans="3:3">
      <c r="C1051" s="302"/>
    </row>
    <row r="1052" spans="3:3">
      <c r="C1052" s="302"/>
    </row>
    <row r="1053" spans="3:3">
      <c r="C1053" s="302"/>
    </row>
    <row r="1054" spans="3:3">
      <c r="C1054" s="302"/>
    </row>
    <row r="1055" spans="3:3">
      <c r="C1055" s="302"/>
    </row>
    <row r="1056" spans="3:3">
      <c r="C1056" s="302"/>
    </row>
    <row r="1057" spans="3:3">
      <c r="C1057" s="302"/>
    </row>
    <row r="1058" spans="3:3">
      <c r="C1058" s="302"/>
    </row>
    <row r="1059" spans="3:3">
      <c r="C1059" s="302"/>
    </row>
    <row r="1060" spans="3:3">
      <c r="C1060" s="302"/>
    </row>
    <row r="1061" spans="3:3">
      <c r="C1061" s="302"/>
    </row>
    <row r="1062" spans="3:3">
      <c r="C1062" s="302"/>
    </row>
    <row r="1063" spans="3:3">
      <c r="C1063" s="302"/>
    </row>
    <row r="1064" spans="3:3">
      <c r="C1064" s="302"/>
    </row>
    <row r="1065" spans="3:3">
      <c r="C1065" s="302"/>
    </row>
    <row r="1066" spans="3:3">
      <c r="C1066" s="302"/>
    </row>
    <row r="1067" spans="3:3">
      <c r="C1067" s="302"/>
    </row>
    <row r="1068" spans="3:3">
      <c r="C1068" s="302"/>
    </row>
    <row r="1069" spans="3:3">
      <c r="C1069" s="302"/>
    </row>
    <row r="1070" spans="3:3">
      <c r="C1070" s="302"/>
    </row>
    <row r="1071" spans="3:3">
      <c r="C1071" s="302"/>
    </row>
    <row r="1072" spans="3:3">
      <c r="C1072" s="302"/>
    </row>
    <row r="1073" spans="3:3">
      <c r="C1073" s="302"/>
    </row>
    <row r="1074" spans="3:3">
      <c r="C1074" s="302"/>
    </row>
    <row r="1075" spans="3:3">
      <c r="C1075" s="302"/>
    </row>
    <row r="1076" spans="3:3">
      <c r="C1076" s="302"/>
    </row>
    <row r="1077" spans="3:3">
      <c r="C1077" s="302"/>
    </row>
    <row r="1078" spans="3:3">
      <c r="C1078" s="302"/>
    </row>
    <row r="1079" spans="3:3">
      <c r="C1079" s="302"/>
    </row>
    <row r="1080" spans="3:3">
      <c r="C1080" s="302"/>
    </row>
    <row r="1081" spans="3:3">
      <c r="C1081" s="302"/>
    </row>
    <row r="1082" spans="3:3">
      <c r="C1082" s="302"/>
    </row>
    <row r="1083" spans="3:3">
      <c r="C1083" s="302"/>
    </row>
    <row r="1084" spans="3:3">
      <c r="C1084" s="302"/>
    </row>
    <row r="1085" spans="3:3">
      <c r="C1085" s="302"/>
    </row>
    <row r="1086" spans="3:3">
      <c r="C1086" s="302"/>
    </row>
    <row r="1087" spans="3:3">
      <c r="C1087" s="302"/>
    </row>
    <row r="1088" spans="3:3">
      <c r="C1088" s="302"/>
    </row>
    <row r="1089" spans="3:3">
      <c r="C1089" s="302"/>
    </row>
    <row r="1090" spans="3:3">
      <c r="C1090" s="302"/>
    </row>
    <row r="1091" spans="3:3">
      <c r="C1091" s="302"/>
    </row>
    <row r="1092" spans="3:3">
      <c r="C1092" s="302"/>
    </row>
    <row r="1093" spans="3:3">
      <c r="C1093" s="302"/>
    </row>
    <row r="1094" spans="3:3">
      <c r="C1094" s="302"/>
    </row>
    <row r="1095" spans="3:3">
      <c r="C1095" s="302"/>
    </row>
    <row r="1096" spans="3:3">
      <c r="C1096" s="302"/>
    </row>
    <row r="1097" spans="3:3">
      <c r="C1097" s="302"/>
    </row>
    <row r="1098" spans="3:3">
      <c r="C1098" s="302"/>
    </row>
    <row r="1099" spans="3:3">
      <c r="C1099" s="302"/>
    </row>
    <row r="1100" spans="3:3">
      <c r="C1100" s="302"/>
    </row>
    <row r="1101" spans="3:3">
      <c r="C1101" s="302"/>
    </row>
    <row r="1102" spans="3:3">
      <c r="C1102" s="302"/>
    </row>
    <row r="1103" spans="3:3">
      <c r="C1103" s="302"/>
    </row>
    <row r="1104" spans="3:3">
      <c r="C1104" s="302"/>
    </row>
    <row r="1105" spans="3:3">
      <c r="C1105" s="302"/>
    </row>
    <row r="1106" spans="3:3">
      <c r="C1106" s="302"/>
    </row>
    <row r="1107" spans="3:3">
      <c r="C1107" s="302"/>
    </row>
    <row r="1108" spans="3:3">
      <c r="C1108" s="302"/>
    </row>
    <row r="1109" spans="3:3">
      <c r="C1109" s="302"/>
    </row>
    <row r="1110" spans="3:3">
      <c r="C1110" s="302"/>
    </row>
    <row r="1111" spans="3:3">
      <c r="C1111" s="302"/>
    </row>
    <row r="1112" spans="3:3">
      <c r="C1112" s="302"/>
    </row>
    <row r="1113" spans="3:3">
      <c r="C1113" s="302"/>
    </row>
    <row r="1114" spans="3:3">
      <c r="C1114" s="302"/>
    </row>
    <row r="1115" spans="3:3">
      <c r="C1115" s="302"/>
    </row>
    <row r="1116" spans="3:3">
      <c r="C1116" s="302"/>
    </row>
    <row r="1117" spans="3:3">
      <c r="C1117" s="302"/>
    </row>
    <row r="1118" spans="3:3">
      <c r="C1118" s="302"/>
    </row>
    <row r="1119" spans="3:3">
      <c r="C1119" s="302"/>
    </row>
    <row r="1120" spans="3:3">
      <c r="C1120" s="302"/>
    </row>
    <row r="1121" spans="3:3">
      <c r="C1121" s="302"/>
    </row>
    <row r="1122" spans="3:3">
      <c r="C1122" s="302"/>
    </row>
    <row r="1123" spans="3:3">
      <c r="C1123" s="302"/>
    </row>
    <row r="1124" spans="3:3">
      <c r="C1124" s="302"/>
    </row>
    <row r="1125" spans="3:3">
      <c r="C1125" s="302"/>
    </row>
    <row r="1126" spans="3:3">
      <c r="C1126" s="302"/>
    </row>
    <row r="1127" spans="3:3">
      <c r="C1127" s="302"/>
    </row>
    <row r="1128" spans="3:3">
      <c r="C1128" s="302"/>
    </row>
    <row r="1129" spans="3:3">
      <c r="C1129" s="302"/>
    </row>
    <row r="1130" spans="3:3">
      <c r="C1130" s="302"/>
    </row>
    <row r="1131" spans="3:3">
      <c r="C1131" s="302"/>
    </row>
    <row r="1132" spans="3:3">
      <c r="C1132" s="302"/>
    </row>
    <row r="1133" spans="3:3">
      <c r="C1133" s="302"/>
    </row>
    <row r="1134" spans="3:3">
      <c r="C1134" s="302"/>
    </row>
    <row r="1135" spans="3:3">
      <c r="C1135" s="302"/>
    </row>
    <row r="1136" spans="3:3">
      <c r="C1136" s="302"/>
    </row>
    <row r="1137" spans="3:3">
      <c r="C1137" s="302"/>
    </row>
    <row r="1138" spans="3:3">
      <c r="C1138" s="302"/>
    </row>
    <row r="1139" spans="3:3">
      <c r="C1139" s="302"/>
    </row>
    <row r="1140" spans="3:3">
      <c r="C1140" s="302"/>
    </row>
    <row r="1141" spans="3:3">
      <c r="C1141" s="302"/>
    </row>
    <row r="1142" spans="3:3">
      <c r="C1142" s="302"/>
    </row>
    <row r="1143" spans="3:3">
      <c r="C1143" s="302"/>
    </row>
    <row r="1144" spans="3:3">
      <c r="C1144" s="302"/>
    </row>
    <row r="1145" spans="3:3">
      <c r="C1145" s="302"/>
    </row>
    <row r="1146" spans="3:3">
      <c r="C1146" s="302"/>
    </row>
    <row r="1147" spans="3:3">
      <c r="C1147" s="302"/>
    </row>
    <row r="1148" spans="3:3">
      <c r="C1148" s="302"/>
    </row>
    <row r="1149" spans="3:3">
      <c r="C1149" s="302"/>
    </row>
    <row r="1150" spans="3:3">
      <c r="C1150" s="302"/>
    </row>
    <row r="1151" spans="3:3">
      <c r="C1151" s="302"/>
    </row>
    <row r="1152" spans="3:3">
      <c r="C1152" s="302"/>
    </row>
    <row r="1153" spans="3:3">
      <c r="C1153" s="302"/>
    </row>
    <row r="1154" spans="3:3">
      <c r="C1154" s="302"/>
    </row>
    <row r="1155" spans="3:3">
      <c r="C1155" s="302"/>
    </row>
    <row r="1156" spans="3:3">
      <c r="C1156" s="302"/>
    </row>
    <row r="1157" spans="3:3">
      <c r="C1157" s="302"/>
    </row>
    <row r="1158" spans="3:3">
      <c r="C1158" s="302"/>
    </row>
    <row r="1159" spans="3:3">
      <c r="C1159" s="302"/>
    </row>
    <row r="1160" spans="3:3">
      <c r="C1160" s="302"/>
    </row>
    <row r="1161" spans="3:3">
      <c r="C1161" s="302"/>
    </row>
    <row r="1162" spans="3:3">
      <c r="C1162" s="302"/>
    </row>
    <row r="1163" spans="3:3">
      <c r="C1163" s="302"/>
    </row>
    <row r="1164" spans="3:3">
      <c r="C1164" s="302"/>
    </row>
    <row r="1165" spans="3:3">
      <c r="C1165" s="302"/>
    </row>
    <row r="1166" spans="3:3">
      <c r="C1166" s="302"/>
    </row>
    <row r="1167" spans="3:3">
      <c r="C1167" s="302"/>
    </row>
    <row r="1168" spans="3:3">
      <c r="C1168" s="302"/>
    </row>
    <row r="1169" spans="3:3">
      <c r="C1169" s="302"/>
    </row>
    <row r="1170" spans="3:3">
      <c r="C1170" s="302"/>
    </row>
    <row r="1171" spans="3:3">
      <c r="C1171" s="302"/>
    </row>
    <row r="1172" spans="3:3">
      <c r="C1172" s="302"/>
    </row>
    <row r="1173" spans="3:3">
      <c r="C1173" s="302"/>
    </row>
    <row r="1174" spans="3:3">
      <c r="C1174" s="302"/>
    </row>
    <row r="1175" spans="3:3">
      <c r="C1175" s="302"/>
    </row>
    <row r="1176" spans="3:3">
      <c r="C1176" s="302"/>
    </row>
    <row r="1177" spans="3:3">
      <c r="C1177" s="302"/>
    </row>
    <row r="1178" spans="3:3">
      <c r="C1178" s="302"/>
    </row>
    <row r="1179" spans="3:3">
      <c r="C1179" s="302"/>
    </row>
    <row r="1180" spans="3:3">
      <c r="C1180" s="302"/>
    </row>
    <row r="1181" spans="3:3">
      <c r="C1181" s="302"/>
    </row>
    <row r="1182" spans="3:3">
      <c r="C1182" s="302"/>
    </row>
    <row r="1183" spans="3:3">
      <c r="C1183" s="302"/>
    </row>
    <row r="1184" spans="3:3">
      <c r="C1184" s="302"/>
    </row>
    <row r="1185" spans="3:3">
      <c r="C1185" s="302"/>
    </row>
    <row r="1186" spans="3:3">
      <c r="C1186" s="302"/>
    </row>
    <row r="1187" spans="3:3">
      <c r="C1187" s="302"/>
    </row>
    <row r="1188" spans="3:3">
      <c r="C1188" s="302"/>
    </row>
    <row r="1189" spans="3:3">
      <c r="C1189" s="302"/>
    </row>
    <row r="1190" spans="3:3">
      <c r="C1190" s="302"/>
    </row>
    <row r="1191" spans="3:3">
      <c r="C1191" s="302"/>
    </row>
    <row r="1192" spans="3:3">
      <c r="C1192" s="302"/>
    </row>
    <row r="1193" spans="3:3">
      <c r="C1193" s="302"/>
    </row>
    <row r="1194" spans="3:3">
      <c r="C1194" s="302"/>
    </row>
    <row r="1195" spans="3:3">
      <c r="C1195" s="302"/>
    </row>
    <row r="1196" spans="3:3">
      <c r="C1196" s="302"/>
    </row>
    <row r="1197" spans="3:3">
      <c r="C1197" s="302"/>
    </row>
    <row r="1198" spans="3:3">
      <c r="C1198" s="302"/>
    </row>
    <row r="1199" spans="3:3">
      <c r="C1199" s="302"/>
    </row>
    <row r="1200" spans="3:3">
      <c r="C1200" s="302"/>
    </row>
    <row r="1201" spans="3:3">
      <c r="C1201" s="302"/>
    </row>
    <row r="1202" spans="3:3">
      <c r="C1202" s="302"/>
    </row>
    <row r="1203" spans="3:3">
      <c r="C1203" s="302"/>
    </row>
    <row r="1204" spans="3:3">
      <c r="C1204" s="302"/>
    </row>
    <row r="1205" spans="3:3">
      <c r="C1205" s="302"/>
    </row>
    <row r="1206" spans="3:3">
      <c r="C1206" s="302"/>
    </row>
    <row r="1207" spans="3:3">
      <c r="C1207" s="302"/>
    </row>
    <row r="1208" spans="3:3">
      <c r="C1208" s="302"/>
    </row>
    <row r="1209" spans="3:3">
      <c r="C1209" s="302"/>
    </row>
    <row r="1210" spans="3:3">
      <c r="C1210" s="302"/>
    </row>
    <row r="1211" spans="3:3">
      <c r="C1211" s="302"/>
    </row>
    <row r="1212" spans="3:3">
      <c r="C1212" s="302"/>
    </row>
    <row r="1213" spans="3:3">
      <c r="C1213" s="302"/>
    </row>
    <row r="1214" spans="3:3">
      <c r="C1214" s="302"/>
    </row>
    <row r="1215" spans="3:3">
      <c r="C1215" s="302"/>
    </row>
    <row r="1216" spans="3:3">
      <c r="C1216" s="302"/>
    </row>
    <row r="1217" spans="3:3">
      <c r="C1217" s="302"/>
    </row>
    <row r="1218" spans="3:3">
      <c r="C1218" s="302"/>
    </row>
    <row r="1219" spans="3:3">
      <c r="C1219" s="302"/>
    </row>
    <row r="1220" spans="3:3">
      <c r="C1220" s="302"/>
    </row>
    <row r="1221" spans="3:3">
      <c r="C1221" s="302"/>
    </row>
    <row r="1222" spans="3:3">
      <c r="C1222" s="302"/>
    </row>
    <row r="1223" spans="3:3">
      <c r="C1223" s="302"/>
    </row>
    <row r="1224" spans="3:3">
      <c r="C1224" s="302"/>
    </row>
    <row r="1225" spans="3:3">
      <c r="C1225" s="302"/>
    </row>
    <row r="1226" spans="3:3">
      <c r="C1226" s="302"/>
    </row>
    <row r="1227" spans="3:3">
      <c r="C1227" s="302"/>
    </row>
    <row r="1228" spans="3:3">
      <c r="C1228" s="302"/>
    </row>
    <row r="1229" spans="3:3">
      <c r="C1229" s="302"/>
    </row>
    <row r="1230" spans="3:3">
      <c r="C1230" s="302"/>
    </row>
    <row r="1231" spans="3:3">
      <c r="C1231" s="302"/>
    </row>
    <row r="1232" spans="3:3">
      <c r="C1232" s="302"/>
    </row>
    <row r="1233" spans="3:3">
      <c r="C1233" s="302"/>
    </row>
    <row r="1234" spans="3:3">
      <c r="C1234" s="302"/>
    </row>
    <row r="1235" spans="3:3">
      <c r="C1235" s="302"/>
    </row>
    <row r="1236" spans="3:3">
      <c r="C1236" s="302"/>
    </row>
    <row r="1237" spans="3:3">
      <c r="C1237" s="302"/>
    </row>
    <row r="1238" spans="3:3">
      <c r="C1238" s="302"/>
    </row>
    <row r="1239" spans="3:3">
      <c r="C1239" s="302"/>
    </row>
    <row r="1240" spans="3:3">
      <c r="C1240" s="302"/>
    </row>
    <row r="1241" spans="3:3">
      <c r="C1241" s="302"/>
    </row>
    <row r="1242" spans="3:3">
      <c r="C1242" s="302"/>
    </row>
    <row r="1243" spans="3:3">
      <c r="C1243" s="302"/>
    </row>
    <row r="1244" spans="3:3">
      <c r="C1244" s="302"/>
    </row>
    <row r="1245" spans="3:3">
      <c r="C1245" s="302"/>
    </row>
    <row r="1246" spans="3:3">
      <c r="C1246" s="302"/>
    </row>
    <row r="1247" spans="3:3">
      <c r="C1247" s="302"/>
    </row>
    <row r="1248" spans="3:3">
      <c r="C1248" s="302"/>
    </row>
    <row r="1249" spans="3:3">
      <c r="C1249" s="302"/>
    </row>
    <row r="1250" spans="3:3">
      <c r="C1250" s="302"/>
    </row>
    <row r="1251" spans="3:3">
      <c r="C1251" s="302"/>
    </row>
    <row r="1252" spans="3:3">
      <c r="C1252" s="302"/>
    </row>
    <row r="1253" spans="3:3">
      <c r="C1253" s="302"/>
    </row>
    <row r="1254" spans="3:3">
      <c r="C1254" s="302"/>
    </row>
    <row r="1255" spans="3:3">
      <c r="C1255" s="302"/>
    </row>
    <row r="1256" spans="3:3">
      <c r="C1256" s="302"/>
    </row>
    <row r="1257" spans="3:3">
      <c r="C1257" s="302"/>
    </row>
    <row r="1258" spans="3:3">
      <c r="C1258" s="302"/>
    </row>
    <row r="1259" spans="3:3">
      <c r="C1259" s="302"/>
    </row>
    <row r="1260" spans="3:3">
      <c r="C1260" s="302"/>
    </row>
    <row r="1261" spans="3:3">
      <c r="C1261" s="302"/>
    </row>
    <row r="1262" spans="3:3">
      <c r="C1262" s="302"/>
    </row>
    <row r="1263" spans="3:3">
      <c r="C1263" s="302"/>
    </row>
    <row r="1264" spans="3:3">
      <c r="C1264" s="302"/>
    </row>
    <row r="1265" spans="3:3">
      <c r="C1265" s="302"/>
    </row>
    <row r="1266" spans="3:3">
      <c r="C1266" s="302"/>
    </row>
    <row r="1267" spans="3:3">
      <c r="C1267" s="302"/>
    </row>
    <row r="1268" spans="3:3">
      <c r="C1268" s="302"/>
    </row>
    <row r="1269" spans="3:3">
      <c r="C1269" s="302"/>
    </row>
    <row r="1270" spans="3:3">
      <c r="C1270" s="302"/>
    </row>
    <row r="1271" spans="3:3">
      <c r="C1271" s="302"/>
    </row>
    <row r="1272" spans="3:3">
      <c r="C1272" s="302"/>
    </row>
    <row r="1273" spans="3:3">
      <c r="C1273" s="302"/>
    </row>
    <row r="1274" spans="3:3">
      <c r="C1274" s="302"/>
    </row>
    <row r="1275" spans="3:3">
      <c r="C1275" s="302"/>
    </row>
    <row r="1276" spans="3:3">
      <c r="C1276" s="302"/>
    </row>
    <row r="1277" spans="3:3">
      <c r="C1277" s="302"/>
    </row>
    <row r="1278" spans="3:3">
      <c r="C1278" s="302"/>
    </row>
    <row r="1279" spans="3:3">
      <c r="C1279" s="302"/>
    </row>
    <row r="1280" spans="3:3">
      <c r="C1280" s="302"/>
    </row>
    <row r="1281" spans="3:3">
      <c r="C1281" s="302"/>
    </row>
    <row r="1282" spans="3:3">
      <c r="C1282" s="302"/>
    </row>
    <row r="1283" spans="3:3">
      <c r="C1283" s="302"/>
    </row>
    <row r="1284" spans="3:3">
      <c r="C1284" s="302"/>
    </row>
    <row r="1285" spans="3:3">
      <c r="C1285" s="302"/>
    </row>
    <row r="1286" spans="3:3">
      <c r="C1286" s="302"/>
    </row>
    <row r="1287" spans="3:3">
      <c r="C1287" s="302"/>
    </row>
    <row r="1288" spans="3:3">
      <c r="C1288" s="302"/>
    </row>
    <row r="1289" spans="3:3">
      <c r="C1289" s="302"/>
    </row>
    <row r="1290" spans="3:3">
      <c r="C1290" s="302"/>
    </row>
    <row r="1291" spans="3:3">
      <c r="C1291" s="302"/>
    </row>
    <row r="1292" spans="3:3">
      <c r="C1292" s="302"/>
    </row>
    <row r="1293" spans="3:3">
      <c r="C1293" s="302"/>
    </row>
    <row r="1294" spans="3:3">
      <c r="C1294" s="302"/>
    </row>
    <row r="1295" spans="3:3">
      <c r="C1295" s="302"/>
    </row>
    <row r="1296" spans="3:3">
      <c r="C1296" s="302"/>
    </row>
    <row r="1297" spans="3:3">
      <c r="C1297" s="302"/>
    </row>
    <row r="1298" spans="3:3">
      <c r="C1298" s="302"/>
    </row>
    <row r="1299" spans="3:3">
      <c r="C1299" s="302"/>
    </row>
    <row r="1300" spans="3:3">
      <c r="C1300" s="302"/>
    </row>
    <row r="1301" spans="3:3">
      <c r="C1301" s="302"/>
    </row>
    <row r="1302" spans="3:3">
      <c r="C1302" s="302"/>
    </row>
    <row r="1303" spans="3:3">
      <c r="C1303" s="302"/>
    </row>
    <row r="1304" spans="3:3">
      <c r="C1304" s="302"/>
    </row>
    <row r="1305" spans="3:3">
      <c r="C1305" s="302"/>
    </row>
    <row r="1306" spans="3:3">
      <c r="C1306" s="302"/>
    </row>
    <row r="1307" spans="3:3">
      <c r="C1307" s="302"/>
    </row>
    <row r="1308" spans="3:3">
      <c r="C1308" s="302"/>
    </row>
    <row r="1309" spans="3:3">
      <c r="C1309" s="302"/>
    </row>
    <row r="1310" spans="3:3">
      <c r="C1310" s="302"/>
    </row>
    <row r="1311" spans="3:3">
      <c r="C1311" s="302"/>
    </row>
    <row r="1312" spans="3:3">
      <c r="C1312" s="302"/>
    </row>
    <row r="1313" spans="3:3">
      <c r="C1313" s="302"/>
    </row>
    <row r="1314" spans="3:3">
      <c r="C1314" s="302"/>
    </row>
    <row r="1315" spans="3:3">
      <c r="C1315" s="302"/>
    </row>
    <row r="1316" spans="3:3">
      <c r="C1316" s="302"/>
    </row>
    <row r="1317" spans="3:3">
      <c r="C1317" s="302"/>
    </row>
    <row r="1318" spans="3:3">
      <c r="C1318" s="302"/>
    </row>
    <row r="1319" spans="3:3">
      <c r="C1319" s="302"/>
    </row>
    <row r="1320" spans="3:3">
      <c r="C1320" s="302"/>
    </row>
    <row r="1321" spans="3:3">
      <c r="C1321" s="302"/>
    </row>
    <row r="1322" spans="3:3">
      <c r="C1322" s="302"/>
    </row>
    <row r="1323" spans="3:3">
      <c r="C1323" s="302"/>
    </row>
    <row r="1324" spans="3:3">
      <c r="C1324" s="302"/>
    </row>
    <row r="1325" spans="3:3">
      <c r="C1325" s="302"/>
    </row>
    <row r="1326" spans="3:3">
      <c r="C1326" s="302"/>
    </row>
    <row r="1327" spans="3:3">
      <c r="C1327" s="302"/>
    </row>
    <row r="1328" spans="3:3">
      <c r="C1328" s="302"/>
    </row>
    <row r="1329" spans="3:3">
      <c r="C1329" s="302"/>
    </row>
    <row r="1330" spans="3:3">
      <c r="C1330" s="302"/>
    </row>
    <row r="1331" spans="3:3">
      <c r="C1331" s="302"/>
    </row>
    <row r="1332" spans="3:3">
      <c r="C1332" s="302"/>
    </row>
    <row r="1333" spans="3:3">
      <c r="C1333" s="302"/>
    </row>
    <row r="1334" spans="3:3">
      <c r="C1334" s="302"/>
    </row>
    <row r="1335" spans="3:3">
      <c r="C1335" s="302"/>
    </row>
    <row r="1336" spans="3:3">
      <c r="C1336" s="302"/>
    </row>
    <row r="1337" spans="3:3">
      <c r="C1337" s="302"/>
    </row>
    <row r="1338" spans="3:3">
      <c r="C1338" s="302"/>
    </row>
    <row r="1339" spans="3:3">
      <c r="C1339" s="302"/>
    </row>
    <row r="1340" spans="3:3">
      <c r="C1340" s="302"/>
    </row>
    <row r="1341" spans="3:3">
      <c r="C1341" s="302"/>
    </row>
    <row r="1342" spans="3:3">
      <c r="C1342" s="302"/>
    </row>
    <row r="1343" spans="3:3">
      <c r="C1343" s="302"/>
    </row>
    <row r="1344" spans="3:3">
      <c r="C1344" s="302"/>
    </row>
    <row r="1345" spans="1:3">
      <c r="C1345" s="302"/>
    </row>
    <row r="1346" spans="1:3">
      <c r="C1346" s="302"/>
    </row>
    <row r="1347" spans="1:3">
      <c r="C1347" s="302"/>
    </row>
    <row r="1348" spans="1:3">
      <c r="C1348" s="302"/>
    </row>
    <row r="1349" spans="1:3">
      <c r="C1349" s="302"/>
    </row>
    <row r="1350" spans="1:3">
      <c r="C1350" s="302"/>
    </row>
    <row r="1351" spans="1:3">
      <c r="A1351" s="305"/>
      <c r="C1351" s="302"/>
    </row>
    <row r="1352" spans="1:3">
      <c r="C1352" s="302"/>
    </row>
    <row r="1353" spans="1:3">
      <c r="C1353" s="302"/>
    </row>
    <row r="1354" spans="1:3">
      <c r="C1354" s="302"/>
    </row>
    <row r="1355" spans="1:3">
      <c r="C1355" s="302"/>
    </row>
    <row r="1356" spans="1:3">
      <c r="C1356" s="302"/>
    </row>
    <row r="1357" spans="1:3">
      <c r="C1357" s="302"/>
    </row>
    <row r="1358" spans="1:3">
      <c r="C1358" s="302"/>
    </row>
    <row r="1359" spans="1:3">
      <c r="C1359" s="302"/>
    </row>
    <row r="1360" spans="1:3">
      <c r="C1360" s="302"/>
    </row>
    <row r="1361" spans="3:3">
      <c r="C1361" s="302"/>
    </row>
    <row r="1362" spans="3:3">
      <c r="C1362" s="302"/>
    </row>
    <row r="1363" spans="3:3">
      <c r="C1363" s="302"/>
    </row>
    <row r="1364" spans="3:3">
      <c r="C1364" s="302"/>
    </row>
    <row r="1365" spans="3:3">
      <c r="C1365" s="302"/>
    </row>
    <row r="1366" spans="3:3">
      <c r="C1366" s="302"/>
    </row>
    <row r="1367" spans="3:3">
      <c r="C1367" s="302"/>
    </row>
    <row r="1368" spans="3:3">
      <c r="C1368" s="302"/>
    </row>
    <row r="1369" spans="3:3">
      <c r="C1369" s="302"/>
    </row>
    <row r="1370" spans="3:3">
      <c r="C1370" s="302"/>
    </row>
    <row r="1371" spans="3:3">
      <c r="C1371" s="302"/>
    </row>
    <row r="1372" spans="3:3">
      <c r="C1372" s="302"/>
    </row>
    <row r="1373" spans="3:3">
      <c r="C1373" s="302"/>
    </row>
    <row r="1374" spans="3:3">
      <c r="C1374" s="302"/>
    </row>
    <row r="1375" spans="3:3">
      <c r="C1375" s="302"/>
    </row>
    <row r="1376" spans="3:3">
      <c r="C1376" s="302"/>
    </row>
    <row r="1377" spans="3:3">
      <c r="C1377" s="302"/>
    </row>
    <row r="1378" spans="3:3">
      <c r="C1378" s="302"/>
    </row>
    <row r="1379" spans="3:3">
      <c r="C1379" s="302"/>
    </row>
    <row r="1380" spans="3:3">
      <c r="C1380" s="302"/>
    </row>
    <row r="1381" spans="3:3">
      <c r="C1381" s="302"/>
    </row>
    <row r="1382" spans="3:3">
      <c r="C1382" s="302"/>
    </row>
    <row r="1383" spans="3:3">
      <c r="C1383" s="302"/>
    </row>
    <row r="1384" spans="3:3">
      <c r="C1384" s="302"/>
    </row>
    <row r="1385" spans="3:3">
      <c r="C1385" s="302"/>
    </row>
    <row r="1386" spans="3:3">
      <c r="C1386" s="302"/>
    </row>
    <row r="1387" spans="3:3">
      <c r="C1387" s="302"/>
    </row>
    <row r="1388" spans="3:3">
      <c r="C1388" s="302"/>
    </row>
    <row r="1389" spans="3:3">
      <c r="C1389" s="302"/>
    </row>
    <row r="1390" spans="3:3">
      <c r="C1390" s="302"/>
    </row>
    <row r="1391" spans="3:3">
      <c r="C1391" s="302"/>
    </row>
    <row r="1392" spans="3:3">
      <c r="C1392" s="302"/>
    </row>
    <row r="1393" spans="3:3">
      <c r="C1393" s="302"/>
    </row>
    <row r="1394" spans="3:3">
      <c r="C1394" s="302"/>
    </row>
    <row r="1395" spans="3:3">
      <c r="C1395" s="302"/>
    </row>
    <row r="1396" spans="3:3">
      <c r="C1396" s="302"/>
    </row>
    <row r="1397" spans="3:3">
      <c r="C1397" s="302"/>
    </row>
    <row r="1398" spans="3:3">
      <c r="C1398" s="302"/>
    </row>
    <row r="1399" spans="3:3">
      <c r="C1399" s="302"/>
    </row>
    <row r="1400" spans="3:3">
      <c r="C1400" s="302"/>
    </row>
    <row r="1401" spans="3:3">
      <c r="C1401" s="302"/>
    </row>
    <row r="1402" spans="3:3">
      <c r="C1402" s="302"/>
    </row>
    <row r="1403" spans="3:3">
      <c r="C1403" s="302"/>
    </row>
    <row r="1404" spans="3:3">
      <c r="C1404" s="302"/>
    </row>
    <row r="1405" spans="3:3">
      <c r="C1405" s="302"/>
    </row>
    <row r="1406" spans="3:3">
      <c r="C1406" s="302"/>
    </row>
    <row r="1407" spans="3:3">
      <c r="C1407" s="302"/>
    </row>
    <row r="1408" spans="3:3">
      <c r="C1408" s="302"/>
    </row>
    <row r="1409" spans="3:3">
      <c r="C1409" s="302"/>
    </row>
    <row r="1410" spans="3:3">
      <c r="C1410" s="302"/>
    </row>
    <row r="1411" spans="3:3">
      <c r="C1411" s="302"/>
    </row>
    <row r="1412" spans="3:3">
      <c r="C1412" s="302"/>
    </row>
    <row r="1413" spans="3:3">
      <c r="C1413" s="302"/>
    </row>
    <row r="1414" spans="3:3">
      <c r="C1414" s="302"/>
    </row>
    <row r="1415" spans="3:3">
      <c r="C1415" s="302"/>
    </row>
    <row r="1416" spans="3:3">
      <c r="C1416" s="302"/>
    </row>
    <row r="1417" spans="3:3">
      <c r="C1417" s="302"/>
    </row>
    <row r="1418" spans="3:3">
      <c r="C1418" s="302"/>
    </row>
    <row r="1419" spans="3:3">
      <c r="C1419" s="302"/>
    </row>
    <row r="1420" spans="3:3">
      <c r="C1420" s="302"/>
    </row>
    <row r="1421" spans="3:3">
      <c r="C1421" s="302"/>
    </row>
    <row r="1422" spans="3:3">
      <c r="C1422" s="302"/>
    </row>
    <row r="1423" spans="3:3">
      <c r="C1423" s="302"/>
    </row>
    <row r="1424" spans="3:3">
      <c r="C1424" s="302"/>
    </row>
    <row r="1425" spans="1:3">
      <c r="C1425" s="302"/>
    </row>
    <row r="1426" spans="1:3">
      <c r="A1426" s="305"/>
      <c r="C1426" s="302"/>
    </row>
    <row r="1427" spans="1:3">
      <c r="C1427" s="302"/>
    </row>
    <row r="1428" spans="1:3">
      <c r="C1428" s="302"/>
    </row>
    <row r="1429" spans="1:3">
      <c r="C1429" s="302"/>
    </row>
    <row r="1430" spans="1:3">
      <c r="C1430" s="302"/>
    </row>
    <row r="1431" spans="1:3">
      <c r="C1431" s="302"/>
    </row>
    <row r="1432" spans="1:3">
      <c r="C1432" s="302"/>
    </row>
    <row r="1433" spans="1:3">
      <c r="C1433" s="302"/>
    </row>
    <row r="1434" spans="1:3">
      <c r="C1434" s="302"/>
    </row>
    <row r="1435" spans="1:3">
      <c r="C1435" s="302"/>
    </row>
    <row r="1436" spans="1:3">
      <c r="C1436" s="302"/>
    </row>
    <row r="1437" spans="1:3">
      <c r="C1437" s="302"/>
    </row>
    <row r="1438" spans="1:3">
      <c r="C1438" s="302"/>
    </row>
    <row r="1439" spans="1:3">
      <c r="C1439" s="302"/>
    </row>
    <row r="1440" spans="1:3">
      <c r="C1440" s="302"/>
    </row>
    <row r="1441" spans="3:3">
      <c r="C1441" s="302"/>
    </row>
    <row r="1442" spans="3:3">
      <c r="C1442" s="302"/>
    </row>
    <row r="1443" spans="3:3">
      <c r="C1443" s="302"/>
    </row>
    <row r="1444" spans="3:3">
      <c r="C1444" s="302"/>
    </row>
    <row r="1445" spans="3:3">
      <c r="C1445" s="302"/>
    </row>
    <row r="1446" spans="3:3">
      <c r="C1446" s="302"/>
    </row>
    <row r="1447" spans="3:3">
      <c r="C1447" s="302"/>
    </row>
    <row r="1448" spans="3:3">
      <c r="C1448" s="302"/>
    </row>
    <row r="1449" spans="3:3">
      <c r="C1449" s="302"/>
    </row>
    <row r="1450" spans="3:3">
      <c r="C1450" s="302"/>
    </row>
    <row r="1451" spans="3:3">
      <c r="C1451" s="302"/>
    </row>
    <row r="1452" spans="3:3">
      <c r="C1452" s="302"/>
    </row>
    <row r="1453" spans="3:3">
      <c r="C1453" s="302"/>
    </row>
    <row r="1454" spans="3:3">
      <c r="C1454" s="302"/>
    </row>
    <row r="1455" spans="3:3">
      <c r="C1455" s="302"/>
    </row>
    <row r="1456" spans="3:3">
      <c r="C1456" s="302"/>
    </row>
    <row r="1457" spans="3:3">
      <c r="C1457" s="302"/>
    </row>
    <row r="1458" spans="3:3">
      <c r="C1458" s="302"/>
    </row>
    <row r="1459" spans="3:3">
      <c r="C1459" s="302"/>
    </row>
    <row r="1460" spans="3:3">
      <c r="C1460" s="302"/>
    </row>
    <row r="1461" spans="3:3">
      <c r="C1461" s="302"/>
    </row>
    <row r="1462" spans="3:3">
      <c r="C1462" s="302"/>
    </row>
    <row r="1463" spans="3:3">
      <c r="C1463" s="302"/>
    </row>
    <row r="1464" spans="3:3">
      <c r="C1464" s="302"/>
    </row>
    <row r="1465" spans="3:3">
      <c r="C1465" s="302"/>
    </row>
    <row r="1466" spans="3:3">
      <c r="C1466" s="302"/>
    </row>
    <row r="1467" spans="3:3">
      <c r="C1467" s="302"/>
    </row>
    <row r="1468" spans="3:3">
      <c r="C1468" s="302"/>
    </row>
    <row r="1469" spans="3:3">
      <c r="C1469" s="302"/>
    </row>
    <row r="1470" spans="3:3">
      <c r="C1470" s="302"/>
    </row>
    <row r="1471" spans="3:3">
      <c r="C1471" s="302"/>
    </row>
    <row r="1472" spans="3:3">
      <c r="C1472" s="302"/>
    </row>
    <row r="1473" spans="3:3">
      <c r="C1473" s="302"/>
    </row>
    <row r="1474" spans="3:3">
      <c r="C1474" s="302"/>
    </row>
    <row r="1475" spans="3:3">
      <c r="C1475" s="302"/>
    </row>
    <row r="1476" spans="3:3">
      <c r="C1476" s="302"/>
    </row>
    <row r="1477" spans="3:3">
      <c r="C1477" s="302"/>
    </row>
    <row r="1478" spans="3:3">
      <c r="C1478" s="302"/>
    </row>
    <row r="1479" spans="3:3">
      <c r="C1479" s="302"/>
    </row>
    <row r="1480" spans="3:3">
      <c r="C1480" s="302"/>
    </row>
    <row r="1481" spans="3:3">
      <c r="C1481" s="302"/>
    </row>
    <row r="1482" spans="3:3">
      <c r="C1482" s="302"/>
    </row>
    <row r="1483" spans="3:3">
      <c r="C1483" s="302"/>
    </row>
    <row r="1484" spans="3:3">
      <c r="C1484" s="302"/>
    </row>
  </sheetData>
  <sheetProtection password="BD59" sheet="1" objects="1" scenarios="1" formatCells="0" selectLockedCells="1"/>
  <mergeCells count="9">
    <mergeCell ref="S6:T6"/>
    <mergeCell ref="S7:T7"/>
    <mergeCell ref="A1:G1"/>
    <mergeCell ref="A2:G2"/>
    <mergeCell ref="A4:G4"/>
    <mergeCell ref="B6:B7"/>
    <mergeCell ref="C6:C7"/>
    <mergeCell ref="D6:E6"/>
    <mergeCell ref="F6:G6"/>
  </mergeCells>
  <conditionalFormatting sqref="A1:G61">
    <cfRule type="expression" dxfId="4" priority="1">
      <formula>CD&lt;&gt;PD</formula>
    </cfRule>
  </conditionalFormatting>
  <hyperlinks>
    <hyperlink ref="I4" r:id="rId1"/>
  </hyperlinks>
  <pageMargins left="0.7" right="0.7" top="0.75" bottom="0.75" header="0.3" footer="0.3"/>
  <pageSetup scale="74" orientation="portrait" r:id="rId2"/>
  <drawing r:id="rId3"/>
  <legacyDrawing r:id="rId4"/>
</worksheet>
</file>

<file path=xl/worksheets/sheet7.xml><?xml version="1.0" encoding="utf-8"?>
<worksheet xmlns="http://schemas.openxmlformats.org/spreadsheetml/2006/main" xmlns:r="http://schemas.openxmlformats.org/officeDocument/2006/relationships">
  <sheetPr codeName="Sheet5"/>
  <dimension ref="A1:G62"/>
  <sheetViews>
    <sheetView view="pageBreakPreview" topLeftCell="A22" zoomScale="87" zoomScaleNormal="100" zoomScaleSheetLayoutView="87" workbookViewId="0">
      <selection activeCell="G50" sqref="G50"/>
    </sheetView>
  </sheetViews>
  <sheetFormatPr defaultRowHeight="14.25"/>
  <cols>
    <col min="1" max="1" width="4.7109375" style="39" customWidth="1"/>
    <col min="2" max="2" width="51.85546875" style="39" customWidth="1"/>
    <col min="3" max="3" width="5.5703125" style="40" customWidth="1"/>
    <col min="4" max="4" width="12.42578125" style="40" customWidth="1"/>
    <col min="5" max="6" width="12.42578125" style="43" customWidth="1"/>
    <col min="7" max="7" width="12.42578125" style="44" customWidth="1"/>
    <col min="8" max="16384" width="9.140625" style="39"/>
  </cols>
  <sheetData>
    <row r="1" spans="1:7" ht="15">
      <c r="A1" s="309" t="str">
        <f ca="1">+'Bal Sheet'!A1:G1</f>
        <v>XXXXXXXXXXXXXX</v>
      </c>
      <c r="B1" s="310"/>
      <c r="C1" s="310"/>
      <c r="D1" s="310"/>
      <c r="E1" s="310"/>
      <c r="F1" s="310"/>
      <c r="G1" s="312"/>
    </row>
    <row r="2" spans="1:7">
      <c r="A2" s="330" t="str">
        <f ca="1">+'Bal Sheet'!A2:G2</f>
        <v>XXXXXXXXXXXXXX</v>
      </c>
      <c r="B2" s="331"/>
      <c r="C2" s="331"/>
      <c r="D2" s="331"/>
      <c r="E2" s="331"/>
      <c r="F2" s="331"/>
      <c r="G2" s="332"/>
    </row>
    <row r="3" spans="1:7">
      <c r="A3" s="93"/>
      <c r="B3" s="94"/>
      <c r="C3" s="94"/>
      <c r="D3" s="94"/>
      <c r="E3" s="94"/>
      <c r="F3" s="94"/>
      <c r="G3" s="95"/>
    </row>
    <row r="4" spans="1:7" ht="15">
      <c r="A4" s="333" t="str">
        <f ca="1">+CONCATENATE("PROFIT AND LOSS STATEMENT FOR THE PERIOD ENDED ",IF(CD=PD,TEXT('Bal Sheet'!S5,"DD-MMM-YYYY"),"XXXXXXX"))</f>
        <v>PROFIT AND LOSS STATEMENT FOR THE PERIOD ENDED XXXXXXX</v>
      </c>
      <c r="B4" s="334"/>
      <c r="C4" s="334"/>
      <c r="D4" s="334"/>
      <c r="E4" s="334"/>
      <c r="F4" s="334"/>
      <c r="G4" s="335"/>
    </row>
    <row r="5" spans="1:7">
      <c r="A5" s="96"/>
      <c r="B5" s="97"/>
      <c r="C5" s="97"/>
      <c r="D5" s="97"/>
      <c r="E5" s="98"/>
      <c r="F5" s="98"/>
      <c r="G5" s="99"/>
    </row>
    <row r="6" spans="1:7" ht="15">
      <c r="A6" s="336"/>
      <c r="B6" s="338" t="s">
        <v>18</v>
      </c>
      <c r="C6" s="340" t="s">
        <v>145</v>
      </c>
      <c r="D6" s="342" t="str">
        <f ca="1">IF(CD=PD,CONCATENATE("Upto ",TEXT('Bal Sheet'!S5,"DD-MMM-YYYY")),"XXXXXXXX")</f>
        <v>XXXXXXXX</v>
      </c>
      <c r="E6" s="343"/>
      <c r="F6" s="342" t="str">
        <f ca="1">IF(CD=PD,CONCATENATE("Upto ",TEXT('Bal Sheet'!T5,"DD-MMM-YYYY")),"XXXXXXXX")</f>
        <v>XXXXXXXX</v>
      </c>
      <c r="G6" s="344"/>
    </row>
    <row r="7" spans="1:7" s="40" customFormat="1" ht="15">
      <c r="A7" s="337"/>
      <c r="B7" s="339"/>
      <c r="C7" s="341"/>
      <c r="D7" s="100" t="s">
        <v>20</v>
      </c>
      <c r="E7" s="101" t="s">
        <v>20</v>
      </c>
      <c r="F7" s="102" t="s">
        <v>20</v>
      </c>
      <c r="G7" s="103" t="s">
        <v>20</v>
      </c>
    </row>
    <row r="8" spans="1:7" s="40" customFormat="1" ht="15">
      <c r="A8" s="104"/>
      <c r="B8" s="105"/>
      <c r="C8" s="106"/>
      <c r="D8" s="107"/>
      <c r="E8" s="108"/>
      <c r="F8" s="109"/>
      <c r="G8" s="110"/>
    </row>
    <row r="9" spans="1:7">
      <c r="A9" s="111" t="s">
        <v>2</v>
      </c>
      <c r="B9" s="112" t="s">
        <v>71</v>
      </c>
      <c r="C9" s="41">
        <v>29</v>
      </c>
      <c r="D9" s="59">
        <f>SUMIFS(Cyr,Link,C9)</f>
        <v>-148</v>
      </c>
      <c r="E9" s="67"/>
      <c r="F9" s="68">
        <f>SUMIFS(Lyr,Link,C9)</f>
        <v>0</v>
      </c>
      <c r="G9" s="64"/>
    </row>
    <row r="10" spans="1:7">
      <c r="A10" s="111" t="s">
        <v>45</v>
      </c>
      <c r="B10" s="112" t="s">
        <v>72</v>
      </c>
      <c r="C10" s="41">
        <v>30</v>
      </c>
      <c r="D10" s="69">
        <f>SUMIFS(Cyr,Link,C10)</f>
        <v>0</v>
      </c>
      <c r="E10" s="59"/>
      <c r="F10" s="63">
        <f>SUMIFS(Lyr,Link,C10)</f>
        <v>0</v>
      </c>
      <c r="G10" s="64"/>
    </row>
    <row r="11" spans="1:7" ht="15">
      <c r="A11" s="111" t="s">
        <v>73</v>
      </c>
      <c r="B11" s="113" t="s">
        <v>74</v>
      </c>
      <c r="C11" s="41"/>
      <c r="D11" s="70"/>
      <c r="E11" s="59">
        <f>+D10+D9</f>
        <v>-148</v>
      </c>
      <c r="F11" s="71"/>
      <c r="G11" s="64">
        <f>+F10+F9</f>
        <v>0</v>
      </c>
    </row>
    <row r="12" spans="1:7">
      <c r="A12" s="111"/>
      <c r="B12" s="112"/>
      <c r="C12" s="41"/>
      <c r="D12" s="70"/>
      <c r="E12" s="59"/>
      <c r="F12" s="71"/>
      <c r="G12" s="64"/>
    </row>
    <row r="13" spans="1:7">
      <c r="A13" s="111" t="s">
        <v>75</v>
      </c>
      <c r="B13" s="112" t="s">
        <v>76</v>
      </c>
      <c r="C13" s="41"/>
      <c r="D13" s="71"/>
      <c r="E13" s="59"/>
      <c r="F13" s="71"/>
      <c r="G13" s="64"/>
    </row>
    <row r="14" spans="1:7">
      <c r="A14" s="111"/>
      <c r="B14" s="112" t="s">
        <v>77</v>
      </c>
      <c r="C14" s="41">
        <v>31</v>
      </c>
      <c r="D14" s="71">
        <f t="shared" ref="D14:D20" si="0">SUMIFS(Cyr,Link,C14)</f>
        <v>131</v>
      </c>
      <c r="E14" s="59"/>
      <c r="F14" s="71">
        <f t="shared" ref="F14:F20" si="1">SUMIFS(Lyr,Link,C14)</f>
        <v>0</v>
      </c>
      <c r="G14" s="64"/>
    </row>
    <row r="15" spans="1:7">
      <c r="A15" s="111"/>
      <c r="B15" s="112" t="s">
        <v>78</v>
      </c>
      <c r="C15" s="41">
        <v>32</v>
      </c>
      <c r="D15" s="71">
        <f t="shared" si="0"/>
        <v>130</v>
      </c>
      <c r="E15" s="59"/>
      <c r="F15" s="71">
        <f t="shared" si="1"/>
        <v>0</v>
      </c>
      <c r="G15" s="64"/>
    </row>
    <row r="16" spans="1:7" ht="28.5">
      <c r="A16" s="111"/>
      <c r="B16" s="114" t="s">
        <v>79</v>
      </c>
      <c r="C16" s="41">
        <v>33</v>
      </c>
      <c r="D16" s="71">
        <f t="shared" si="0"/>
        <v>0</v>
      </c>
      <c r="E16" s="59"/>
      <c r="F16" s="71">
        <f t="shared" si="1"/>
        <v>0</v>
      </c>
      <c r="G16" s="64"/>
    </row>
    <row r="17" spans="1:7">
      <c r="A17" s="111"/>
      <c r="B17" s="112" t="s">
        <v>80</v>
      </c>
      <c r="C17" s="41">
        <v>34</v>
      </c>
      <c r="D17" s="71">
        <f t="shared" si="0"/>
        <v>0</v>
      </c>
      <c r="E17" s="59"/>
      <c r="F17" s="71">
        <f t="shared" si="1"/>
        <v>0</v>
      </c>
      <c r="G17" s="64"/>
    </row>
    <row r="18" spans="1:7">
      <c r="A18" s="111"/>
      <c r="B18" s="112" t="s">
        <v>81</v>
      </c>
      <c r="C18" s="41">
        <v>35</v>
      </c>
      <c r="D18" s="71">
        <f t="shared" si="0"/>
        <v>43</v>
      </c>
      <c r="E18" s="59"/>
      <c r="F18" s="71">
        <f t="shared" si="1"/>
        <v>0</v>
      </c>
      <c r="G18" s="64"/>
    </row>
    <row r="19" spans="1:7">
      <c r="A19" s="111"/>
      <c r="B19" s="112" t="s">
        <v>82</v>
      </c>
      <c r="C19" s="41">
        <v>36</v>
      </c>
      <c r="D19" s="71">
        <f t="shared" si="0"/>
        <v>280</v>
      </c>
      <c r="E19" s="59"/>
      <c r="F19" s="71">
        <f t="shared" si="1"/>
        <v>0</v>
      </c>
      <c r="G19" s="64"/>
    </row>
    <row r="20" spans="1:7">
      <c r="A20" s="111"/>
      <c r="B20" s="112" t="s">
        <v>83</v>
      </c>
      <c r="C20" s="41">
        <v>37</v>
      </c>
      <c r="D20" s="63">
        <f t="shared" si="0"/>
        <v>1828</v>
      </c>
      <c r="E20" s="59"/>
      <c r="F20" s="63">
        <f t="shared" si="1"/>
        <v>0</v>
      </c>
      <c r="G20" s="64"/>
    </row>
    <row r="21" spans="1:7" ht="15">
      <c r="A21" s="111"/>
      <c r="B21" s="113" t="s">
        <v>84</v>
      </c>
      <c r="C21" s="41"/>
      <c r="D21" s="71"/>
      <c r="E21" s="59">
        <f>+SUM(D14:D20)</f>
        <v>2412</v>
      </c>
      <c r="F21" s="71"/>
      <c r="G21" s="64">
        <f>+SUM(F14:F20)</f>
        <v>0</v>
      </c>
    </row>
    <row r="22" spans="1:7">
      <c r="A22" s="111"/>
      <c r="B22" s="112"/>
      <c r="C22" s="41"/>
      <c r="D22" s="71"/>
      <c r="E22" s="59"/>
      <c r="F22" s="71"/>
      <c r="G22" s="64"/>
    </row>
    <row r="23" spans="1:7" ht="28.5">
      <c r="A23" s="111" t="s">
        <v>85</v>
      </c>
      <c r="B23" s="114" t="s">
        <v>86</v>
      </c>
      <c r="C23" s="41"/>
      <c r="D23" s="71"/>
      <c r="E23" s="72">
        <f>+E11+E21</f>
        <v>2264</v>
      </c>
      <c r="F23" s="71"/>
      <c r="G23" s="73">
        <f>+G11+G21</f>
        <v>0</v>
      </c>
    </row>
    <row r="24" spans="1:7">
      <c r="A24" s="111"/>
      <c r="B24" s="112"/>
      <c r="C24" s="41"/>
      <c r="D24" s="71"/>
      <c r="E24" s="59"/>
      <c r="F24" s="71"/>
      <c r="G24" s="64"/>
    </row>
    <row r="25" spans="1:7">
      <c r="A25" s="111" t="s">
        <v>87</v>
      </c>
      <c r="B25" s="112" t="s">
        <v>88</v>
      </c>
      <c r="C25" s="41">
        <v>38</v>
      </c>
      <c r="D25" s="71"/>
      <c r="E25" s="59">
        <f>SUMIFS(Cyr,Link,C25)</f>
        <v>0</v>
      </c>
      <c r="F25" s="71"/>
      <c r="G25" s="64">
        <f>SUMIFS(Lyr,Link,C25)</f>
        <v>0</v>
      </c>
    </row>
    <row r="26" spans="1:7">
      <c r="A26" s="111"/>
      <c r="B26" s="112"/>
      <c r="C26" s="41"/>
      <c r="D26" s="71"/>
      <c r="E26" s="59"/>
      <c r="F26" s="71"/>
      <c r="G26" s="64"/>
    </row>
    <row r="27" spans="1:7">
      <c r="A27" s="111" t="s">
        <v>89</v>
      </c>
      <c r="B27" s="112" t="s">
        <v>90</v>
      </c>
      <c r="C27" s="41"/>
      <c r="D27" s="71"/>
      <c r="E27" s="72">
        <f>+E23+E25</f>
        <v>2264</v>
      </c>
      <c r="F27" s="71"/>
      <c r="G27" s="73">
        <f>+G23+G25</f>
        <v>0</v>
      </c>
    </row>
    <row r="28" spans="1:7">
      <c r="A28" s="111"/>
      <c r="B28" s="112"/>
      <c r="C28" s="41"/>
      <c r="D28" s="71"/>
      <c r="E28" s="59"/>
      <c r="F28" s="71"/>
      <c r="G28" s="64"/>
    </row>
    <row r="29" spans="1:7">
      <c r="A29" s="111" t="s">
        <v>91</v>
      </c>
      <c r="B29" s="112" t="s">
        <v>92</v>
      </c>
      <c r="C29" s="41">
        <v>39</v>
      </c>
      <c r="D29" s="71"/>
      <c r="E29" s="59">
        <f>SUMIFS(Cyr,Link,C29)</f>
        <v>0</v>
      </c>
      <c r="F29" s="71"/>
      <c r="G29" s="64">
        <f>SUMIFS(Lyr,Link,C29)</f>
        <v>0</v>
      </c>
    </row>
    <row r="30" spans="1:7">
      <c r="A30" s="111"/>
      <c r="B30" s="112"/>
      <c r="C30" s="41"/>
      <c r="D30" s="71"/>
      <c r="E30" s="59"/>
      <c r="F30" s="71"/>
      <c r="G30" s="64"/>
    </row>
    <row r="31" spans="1:7">
      <c r="A31" s="111" t="s">
        <v>93</v>
      </c>
      <c r="B31" s="112" t="s">
        <v>94</v>
      </c>
      <c r="C31" s="41"/>
      <c r="D31" s="71"/>
      <c r="E31" s="72">
        <f>+E27+E29</f>
        <v>2264</v>
      </c>
      <c r="F31" s="71"/>
      <c r="G31" s="73">
        <f>+G27+G29</f>
        <v>0</v>
      </c>
    </row>
    <row r="32" spans="1:7" ht="15" thickBot="1">
      <c r="A32" s="115"/>
      <c r="B32" s="116"/>
      <c r="C32" s="42"/>
      <c r="D32" s="74"/>
      <c r="E32" s="75"/>
      <c r="F32" s="74"/>
      <c r="G32" s="76"/>
    </row>
    <row r="33" spans="1:7" ht="15">
      <c r="A33" s="111" t="s">
        <v>95</v>
      </c>
      <c r="B33" s="117" t="s">
        <v>96</v>
      </c>
      <c r="C33" s="41"/>
      <c r="D33" s="71"/>
      <c r="E33" s="59"/>
      <c r="F33" s="71"/>
      <c r="G33" s="64"/>
    </row>
    <row r="34" spans="1:7">
      <c r="A34" s="111"/>
      <c r="B34" s="118" t="s">
        <v>97</v>
      </c>
      <c r="C34" s="41">
        <v>40</v>
      </c>
      <c r="D34" s="71">
        <f>SUMIFS(Cyr,Link,C34)</f>
        <v>0</v>
      </c>
      <c r="E34" s="59"/>
      <c r="F34" s="71">
        <f>SUMIFS(Lyr,Link,C34)</f>
        <v>0</v>
      </c>
      <c r="G34" s="64"/>
    </row>
    <row r="35" spans="1:7">
      <c r="A35" s="111"/>
      <c r="B35" s="118" t="s">
        <v>98</v>
      </c>
      <c r="C35" s="41">
        <v>41</v>
      </c>
      <c r="D35" s="63">
        <f>SUMIFS(Cyr,Link,C35)</f>
        <v>0</v>
      </c>
      <c r="E35" s="59"/>
      <c r="F35" s="63">
        <f>SUMIFS(Lyr,Link,C35)</f>
        <v>0</v>
      </c>
      <c r="G35" s="64"/>
    </row>
    <row r="36" spans="1:7">
      <c r="A36" s="111"/>
      <c r="B36" s="112"/>
      <c r="C36" s="41"/>
      <c r="D36" s="71"/>
      <c r="E36" s="59">
        <f>+D34+D35</f>
        <v>0</v>
      </c>
      <c r="F36" s="71"/>
      <c r="G36" s="64">
        <f>+F34+F35</f>
        <v>0</v>
      </c>
    </row>
    <row r="37" spans="1:7">
      <c r="A37" s="111"/>
      <c r="B37" s="112"/>
      <c r="C37" s="41"/>
      <c r="D37" s="71"/>
      <c r="E37" s="59"/>
      <c r="F37" s="71"/>
      <c r="G37" s="64"/>
    </row>
    <row r="38" spans="1:7" ht="29.25" thickBot="1">
      <c r="A38" s="111" t="s">
        <v>99</v>
      </c>
      <c r="B38" s="114" t="s">
        <v>100</v>
      </c>
      <c r="C38" s="41"/>
      <c r="D38" s="71"/>
      <c r="E38" s="77">
        <f>+E31+E36</f>
        <v>2264</v>
      </c>
      <c r="F38" s="71"/>
      <c r="G38" s="66">
        <f>+G31+G36</f>
        <v>0</v>
      </c>
    </row>
    <row r="39" spans="1:7" ht="15" thickTop="1">
      <c r="A39" s="111"/>
      <c r="B39" s="112"/>
      <c r="C39" s="41"/>
      <c r="D39" s="71"/>
      <c r="E39" s="59"/>
      <c r="F39" s="71"/>
      <c r="G39" s="64"/>
    </row>
    <row r="40" spans="1:7" ht="28.5">
      <c r="A40" s="111" t="s">
        <v>101</v>
      </c>
      <c r="B40" s="114" t="s">
        <v>102</v>
      </c>
      <c r="C40" s="41">
        <v>42</v>
      </c>
      <c r="D40" s="71"/>
      <c r="E40" s="59">
        <f>SUMIFS(Cyr,Link,C40)</f>
        <v>0</v>
      </c>
      <c r="F40" s="71"/>
      <c r="G40" s="64">
        <f>SUMIFS(Lyr,Link,C40)</f>
        <v>0</v>
      </c>
    </row>
    <row r="41" spans="1:7">
      <c r="A41" s="111"/>
      <c r="B41" s="112"/>
      <c r="C41" s="41"/>
      <c r="D41" s="71"/>
      <c r="E41" s="59"/>
      <c r="F41" s="71"/>
      <c r="G41" s="64"/>
    </row>
    <row r="42" spans="1:7">
      <c r="A42" s="111" t="s">
        <v>103</v>
      </c>
      <c r="B42" s="112" t="s">
        <v>104</v>
      </c>
      <c r="C42" s="41">
        <v>43</v>
      </c>
      <c r="D42" s="71"/>
      <c r="E42" s="59">
        <f>SUMIFS(Cyr,Link,C42)</f>
        <v>0</v>
      </c>
      <c r="F42" s="71"/>
      <c r="G42" s="64">
        <f>SUMIFS(Lyr,Link,C42)</f>
        <v>0</v>
      </c>
    </row>
    <row r="43" spans="1:7">
      <c r="A43" s="111"/>
      <c r="B43" s="112"/>
      <c r="C43" s="41"/>
      <c r="D43" s="71"/>
      <c r="E43" s="59"/>
      <c r="F43" s="71"/>
      <c r="G43" s="64"/>
    </row>
    <row r="44" spans="1:7" ht="28.5">
      <c r="A44" s="111" t="s">
        <v>105</v>
      </c>
      <c r="B44" s="114" t="s">
        <v>106</v>
      </c>
      <c r="C44" s="41"/>
      <c r="D44" s="71"/>
      <c r="E44" s="72">
        <f>+E40+E42</f>
        <v>0</v>
      </c>
      <c r="F44" s="71"/>
      <c r="G44" s="73">
        <f>+G40+G42</f>
        <v>0</v>
      </c>
    </row>
    <row r="45" spans="1:7">
      <c r="A45" s="111"/>
      <c r="B45" s="112"/>
      <c r="C45" s="41"/>
      <c r="D45" s="71"/>
      <c r="E45" s="59"/>
      <c r="F45" s="71"/>
      <c r="G45" s="64"/>
    </row>
    <row r="46" spans="1:7" ht="15" thickBot="1">
      <c r="A46" s="111" t="s">
        <v>107</v>
      </c>
      <c r="B46" s="112" t="s">
        <v>108</v>
      </c>
      <c r="C46" s="41"/>
      <c r="D46" s="71"/>
      <c r="E46" s="77">
        <f>+E38+E44</f>
        <v>2264</v>
      </c>
      <c r="F46" s="71"/>
      <c r="G46" s="66">
        <f>+G38+G44</f>
        <v>0</v>
      </c>
    </row>
    <row r="47" spans="1:7" ht="15" thickTop="1">
      <c r="A47" s="111"/>
      <c r="B47" s="112"/>
      <c r="C47" s="41"/>
      <c r="D47" s="119"/>
      <c r="E47" s="120"/>
      <c r="F47" s="119"/>
      <c r="G47" s="121"/>
    </row>
    <row r="48" spans="1:7" ht="15">
      <c r="A48" s="122" t="s">
        <v>109</v>
      </c>
      <c r="B48" s="117" t="s">
        <v>110</v>
      </c>
      <c r="C48" s="41"/>
      <c r="D48" s="119"/>
      <c r="E48" s="120"/>
      <c r="F48" s="119"/>
      <c r="G48" s="121"/>
    </row>
    <row r="49" spans="1:7">
      <c r="A49" s="123"/>
      <c r="B49" s="118" t="s">
        <v>111</v>
      </c>
      <c r="C49" s="41"/>
      <c r="D49" s="119"/>
      <c r="E49" s="53"/>
      <c r="F49" s="119"/>
      <c r="G49" s="53"/>
    </row>
    <row r="50" spans="1:7">
      <c r="A50" s="123"/>
      <c r="B50" s="118" t="s">
        <v>112</v>
      </c>
      <c r="C50" s="41"/>
      <c r="D50" s="119"/>
      <c r="E50" s="53"/>
      <c r="F50" s="119"/>
      <c r="G50" s="53"/>
    </row>
    <row r="51" spans="1:7">
      <c r="A51" s="123"/>
      <c r="B51" s="118"/>
      <c r="C51" s="41"/>
      <c r="D51" s="119"/>
      <c r="E51" s="120"/>
      <c r="F51" s="119"/>
      <c r="G51" s="121"/>
    </row>
    <row r="52" spans="1:7">
      <c r="A52" s="124"/>
      <c r="B52" s="125" t="s">
        <v>113</v>
      </c>
      <c r="C52" s="126"/>
      <c r="D52" s="127"/>
      <c r="E52" s="128"/>
      <c r="F52" s="127"/>
      <c r="G52" s="129"/>
    </row>
    <row r="53" spans="1:7">
      <c r="A53" s="96" t="s">
        <v>65</v>
      </c>
      <c r="B53" s="130"/>
      <c r="C53" s="97"/>
      <c r="D53" s="97"/>
      <c r="E53" s="131"/>
      <c r="F53" s="131"/>
      <c r="G53" s="132" t="s">
        <v>66</v>
      </c>
    </row>
    <row r="54" spans="1:7" ht="15">
      <c r="A54" s="133"/>
      <c r="B54" s="112"/>
      <c r="C54" s="97"/>
      <c r="D54" s="97"/>
      <c r="E54" s="131"/>
      <c r="F54" s="131"/>
      <c r="G54" s="132"/>
    </row>
    <row r="55" spans="1:7">
      <c r="A55" s="134"/>
      <c r="B55" s="112"/>
      <c r="C55" s="97"/>
      <c r="D55" s="97"/>
      <c r="E55" s="131"/>
      <c r="F55" s="131"/>
      <c r="G55" s="132" t="s">
        <v>67</v>
      </c>
    </row>
    <row r="56" spans="1:7">
      <c r="A56" s="96"/>
      <c r="B56" s="112"/>
      <c r="C56" s="97"/>
      <c r="D56" s="97"/>
      <c r="E56" s="131"/>
      <c r="F56" s="131"/>
      <c r="G56" s="135"/>
    </row>
    <row r="57" spans="1:7">
      <c r="A57" s="96"/>
      <c r="B57" s="112"/>
      <c r="C57" s="97"/>
      <c r="D57" s="97"/>
      <c r="E57" s="328"/>
      <c r="F57" s="328"/>
      <c r="G57" s="329"/>
    </row>
    <row r="58" spans="1:7">
      <c r="A58" s="136"/>
      <c r="B58" s="112"/>
      <c r="C58" s="97"/>
      <c r="D58" s="97"/>
      <c r="E58" s="137"/>
      <c r="F58" s="112"/>
      <c r="G58" s="138"/>
    </row>
    <row r="59" spans="1:7" ht="15">
      <c r="A59" s="139" t="s">
        <v>114</v>
      </c>
      <c r="B59" s="112"/>
      <c r="C59" s="140"/>
      <c r="D59" s="140"/>
      <c r="E59" s="131"/>
      <c r="F59" s="131"/>
      <c r="G59" s="141"/>
    </row>
    <row r="60" spans="1:7">
      <c r="A60" s="142"/>
      <c r="B60" s="112"/>
      <c r="C60" s="97"/>
      <c r="D60" s="97"/>
      <c r="E60" s="137"/>
      <c r="F60" s="143"/>
      <c r="G60" s="144" t="s">
        <v>70</v>
      </c>
    </row>
    <row r="61" spans="1:7">
      <c r="A61" s="136" t="str">
        <f ca="1">+'Bal Sheet'!A60</f>
        <v>Place: XXXXXXXXXXXXXX</v>
      </c>
      <c r="B61" s="112"/>
      <c r="C61" s="97"/>
      <c r="D61" s="97"/>
      <c r="E61" s="328"/>
      <c r="F61" s="328"/>
      <c r="G61" s="329"/>
    </row>
    <row r="62" spans="1:7" ht="15" thickBot="1">
      <c r="A62" s="145" t="str">
        <f ca="1">+'Bal Sheet'!A61</f>
        <v>Date: XXXXXXXXXXXXXX</v>
      </c>
      <c r="B62" s="116"/>
      <c r="C62" s="146"/>
      <c r="D62" s="146"/>
      <c r="E62" s="147"/>
      <c r="F62" s="147"/>
      <c r="G62" s="148"/>
    </row>
  </sheetData>
  <sheetProtection password="BD59" sheet="1" objects="1" scenarios="1" formatCells="0" selectLockedCells="1"/>
  <mergeCells count="10">
    <mergeCell ref="E57:G57"/>
    <mergeCell ref="E61:G61"/>
    <mergeCell ref="A1:G1"/>
    <mergeCell ref="A2:G2"/>
    <mergeCell ref="A4:G4"/>
    <mergeCell ref="A6:A7"/>
    <mergeCell ref="B6:B7"/>
    <mergeCell ref="C6:C7"/>
    <mergeCell ref="D6:E6"/>
    <mergeCell ref="F6:G6"/>
  </mergeCells>
  <conditionalFormatting sqref="A1:G62">
    <cfRule type="expression" dxfId="3" priority="1">
      <formula>CD&lt;&gt;PD</formula>
    </cfRule>
  </conditionalFormatting>
  <pageMargins left="0.7" right="0.7" top="0.75" bottom="0.75" header="0.3" footer="0.3"/>
  <pageSetup scale="72" orientation="portrait" r:id="rId1"/>
</worksheet>
</file>

<file path=xl/worksheets/sheet8.xml><?xml version="1.0" encoding="utf-8"?>
<worksheet xmlns="http://schemas.openxmlformats.org/spreadsheetml/2006/main" xmlns:r="http://schemas.openxmlformats.org/officeDocument/2006/relationships">
  <sheetPr codeName="Sheet7" filterMode="1"/>
  <dimension ref="A1:G200"/>
  <sheetViews>
    <sheetView tabSelected="1" view="pageBreakPreview" zoomScaleNormal="100" zoomScaleSheetLayoutView="100" workbookViewId="0">
      <selection activeCell="E4" sqref="E4"/>
    </sheetView>
  </sheetViews>
  <sheetFormatPr defaultRowHeight="15"/>
  <cols>
    <col min="1" max="1" width="30.28515625" bestFit="1" customWidth="1"/>
    <col min="2" max="2" width="16.140625" customWidth="1"/>
    <col min="3" max="3" width="15.5703125" customWidth="1"/>
    <col min="4" max="4" width="11.28515625" bestFit="1" customWidth="1"/>
    <col min="5" max="5" width="10.7109375" bestFit="1" customWidth="1"/>
  </cols>
  <sheetData>
    <row r="1" spans="1:7">
      <c r="A1" s="88" t="s">
        <v>139</v>
      </c>
      <c r="B1" s="89" t="s">
        <v>138</v>
      </c>
      <c r="C1" s="89" t="s">
        <v>137</v>
      </c>
      <c r="D1" s="89" t="s">
        <v>144</v>
      </c>
      <c r="E1" s="90" t="s">
        <v>380</v>
      </c>
      <c r="G1" s="293"/>
    </row>
    <row r="2" spans="1:7" hidden="1">
      <c r="G2" s="293" t="s">
        <v>360</v>
      </c>
    </row>
    <row r="3" spans="1:7">
      <c r="A3" s="91" t="str">
        <f>IF(Sheet2!A5="","",IF(ISERROR(MID(Sheet2!A5,1,1)/2),Sheet2!A5,"Schedule "&amp;Sheet2!A5))</f>
        <v>Schedule 4</v>
      </c>
      <c r="B3" s="92" t="str">
        <f>IF(Sheet2!B5="","",Sheet2!B5)</f>
        <v/>
      </c>
      <c r="C3" s="92" t="str">
        <f>IF(Sheet2!C5="","",Sheet2!C5)</f>
        <v/>
      </c>
      <c r="D3" s="92" t="str">
        <f>IFERROR(C3-B3,"")</f>
        <v/>
      </c>
      <c r="E3" s="90" t="str">
        <f>IFERROR(D3/C3,"")</f>
        <v/>
      </c>
    </row>
    <row r="4" spans="1:7">
      <c r="A4" s="91" t="str">
        <f>IF(Sheet2!A6="","",IF(ISERROR(MID(Sheet2!A6,1,1)/2),Sheet2!A6,"Schedule "&amp;Sheet2!A6))</f>
        <v>P/L</v>
      </c>
      <c r="B4" s="92">
        <f>IF(Sheet2!B6="","",Sheet2!B6)</f>
        <v>1000</v>
      </c>
      <c r="C4" s="92">
        <f>IF(Sheet2!C6="","",Sheet2!C6)</f>
        <v>0</v>
      </c>
      <c r="D4" s="92">
        <f t="shared" ref="D4:D67" si="0">IFERROR(C4-B4,"")</f>
        <v>-1000</v>
      </c>
      <c r="E4" s="90" t="str">
        <f t="shared" ref="E4:E67" si="1">IFERROR(D4/C4,"")</f>
        <v/>
      </c>
    </row>
    <row r="5" spans="1:7">
      <c r="A5" s="91" t="str">
        <f>IF(Sheet2!A7="","",IF(ISERROR(MID(Sheet2!A7,1,1)/2),Sheet2!A7,"Schedule "&amp;Sheet2!A7))</f>
        <v>Reserve</v>
      </c>
      <c r="B5" s="92">
        <f>IF(Sheet2!B7="","",Sheet2!B7)</f>
        <v>0</v>
      </c>
      <c r="C5" s="92">
        <f>IF(Sheet2!C7="","",Sheet2!C7)</f>
        <v>0</v>
      </c>
      <c r="D5" s="92">
        <f t="shared" si="0"/>
        <v>0</v>
      </c>
      <c r="E5" s="90" t="str">
        <f t="shared" si="1"/>
        <v/>
      </c>
    </row>
    <row r="6" spans="1:7">
      <c r="A6" s="91" t="str">
        <f>IF(Sheet2!A8="","",IF(ISERROR(MID(Sheet2!A8,1,1)/2),Sheet2!A8,"Schedule "&amp;Sheet2!A8))</f>
        <v>Schedule 4 Total</v>
      </c>
      <c r="B6" s="92">
        <f>IF(Sheet2!B8="","",Sheet2!B8)</f>
        <v>1000</v>
      </c>
      <c r="C6" s="92">
        <f>IF(Sheet2!C8="","",Sheet2!C8)</f>
        <v>0</v>
      </c>
      <c r="D6" s="92">
        <f t="shared" si="0"/>
        <v>-1000</v>
      </c>
      <c r="E6" s="90" t="str">
        <f t="shared" si="1"/>
        <v/>
      </c>
    </row>
    <row r="7" spans="1:7">
      <c r="A7" s="91" t="str">
        <f>IF(Sheet2!A9="","",IF(ISERROR(MID(Sheet2!A9,1,1)/2),Sheet2!A9,"Schedule "&amp;Sheet2!A9))</f>
        <v/>
      </c>
      <c r="B7" s="92" t="str">
        <f>IF(Sheet2!B9="","",Sheet2!B9)</f>
        <v/>
      </c>
      <c r="C7" s="92" t="str">
        <f>IF(Sheet2!C9="","",Sheet2!C9)</f>
        <v/>
      </c>
      <c r="D7" s="92" t="str">
        <f t="shared" si="0"/>
        <v/>
      </c>
      <c r="E7" s="90" t="str">
        <f t="shared" si="1"/>
        <v/>
      </c>
    </row>
    <row r="8" spans="1:7">
      <c r="A8" s="91" t="str">
        <f>IF(Sheet2!A10="","",IF(ISERROR(MID(Sheet2!A10,1,1)/2),Sheet2!A10,"Schedule "&amp;Sheet2!A10))</f>
        <v>Schedule 12</v>
      </c>
      <c r="B8" s="92" t="str">
        <f>IF(Sheet2!B10="","",Sheet2!B10)</f>
        <v/>
      </c>
      <c r="C8" s="92" t="str">
        <f>IF(Sheet2!C10="","",Sheet2!C10)</f>
        <v/>
      </c>
      <c r="D8" s="92" t="str">
        <f t="shared" si="0"/>
        <v/>
      </c>
      <c r="E8" s="90" t="str">
        <f t="shared" si="1"/>
        <v/>
      </c>
    </row>
    <row r="9" spans="1:7">
      <c r="A9" s="91" t="str">
        <f>IF(Sheet2!A11="","",IF(ISERROR(MID(Sheet2!A11,1,1)/2),Sheet2!A11,"Schedule "&amp;Sheet2!A11))</f>
        <v>Suppliers 1</v>
      </c>
      <c r="B9" s="92">
        <f>IF(Sheet2!B11="","",Sheet2!B11)</f>
        <v>36</v>
      </c>
      <c r="C9" s="92">
        <f>IF(Sheet2!C11="","",Sheet2!C11)</f>
        <v>0</v>
      </c>
      <c r="D9" s="92">
        <f t="shared" si="0"/>
        <v>-36</v>
      </c>
      <c r="E9" s="90" t="str">
        <f t="shared" si="1"/>
        <v/>
      </c>
    </row>
    <row r="10" spans="1:7">
      <c r="A10" s="91" t="str">
        <f>IF(Sheet2!A12="","",IF(ISERROR(MID(Sheet2!A12,1,1)/2),Sheet2!A12,"Schedule "&amp;Sheet2!A12))</f>
        <v>Suppliers 2</v>
      </c>
      <c r="B10" s="92">
        <f>IF(Sheet2!B12="","",Sheet2!B12)</f>
        <v>42</v>
      </c>
      <c r="C10" s="92">
        <f>IF(Sheet2!C12="","",Sheet2!C12)</f>
        <v>0</v>
      </c>
      <c r="D10" s="92">
        <f t="shared" si="0"/>
        <v>-42</v>
      </c>
      <c r="E10" s="90" t="str">
        <f t="shared" si="1"/>
        <v/>
      </c>
    </row>
    <row r="11" spans="1:7">
      <c r="A11" s="91" t="str">
        <f>IF(Sheet2!A13="","",IF(ISERROR(MID(Sheet2!A13,1,1)/2),Sheet2!A13,"Schedule "&amp;Sheet2!A13))</f>
        <v>Suppliers 3</v>
      </c>
      <c r="B11" s="92">
        <f>IF(Sheet2!B13="","",Sheet2!B13)</f>
        <v>18</v>
      </c>
      <c r="C11" s="92">
        <f>IF(Sheet2!C13="","",Sheet2!C13)</f>
        <v>0</v>
      </c>
      <c r="D11" s="92">
        <f t="shared" si="0"/>
        <v>-18</v>
      </c>
      <c r="E11" s="90" t="str">
        <f t="shared" si="1"/>
        <v/>
      </c>
    </row>
    <row r="12" spans="1:7">
      <c r="A12" s="91" t="str">
        <f>IF(Sheet2!A14="","",IF(ISERROR(MID(Sheet2!A14,1,1)/2),Sheet2!A14,"Schedule "&amp;Sheet2!A14))</f>
        <v>Suppliers 4</v>
      </c>
      <c r="B12" s="92">
        <f>IF(Sheet2!B14="","",Sheet2!B14)</f>
        <v>1</v>
      </c>
      <c r="C12" s="92">
        <f>IF(Sheet2!C14="","",Sheet2!C14)</f>
        <v>0</v>
      </c>
      <c r="D12" s="92">
        <f t="shared" si="0"/>
        <v>-1</v>
      </c>
      <c r="E12" s="90" t="str">
        <f t="shared" si="1"/>
        <v/>
      </c>
    </row>
    <row r="13" spans="1:7">
      <c r="A13" s="91" t="str">
        <f>IF(Sheet2!A15="","",IF(ISERROR(MID(Sheet2!A15,1,1)/2),Sheet2!A15,"Schedule "&amp;Sheet2!A15))</f>
        <v>Suppliers 5</v>
      </c>
      <c r="B13" s="92">
        <f>IF(Sheet2!B15="","",Sheet2!B15)</f>
        <v>10</v>
      </c>
      <c r="C13" s="92">
        <f>IF(Sheet2!C15="","",Sheet2!C15)</f>
        <v>0</v>
      </c>
      <c r="D13" s="92">
        <f t="shared" si="0"/>
        <v>-10</v>
      </c>
      <c r="E13" s="90" t="str">
        <f t="shared" si="1"/>
        <v/>
      </c>
    </row>
    <row r="14" spans="1:7">
      <c r="A14" s="91" t="str">
        <f>IF(Sheet2!A16="","",IF(ISERROR(MID(Sheet2!A16,1,1)/2),Sheet2!A16,"Schedule "&amp;Sheet2!A16))</f>
        <v>Suppliers 6</v>
      </c>
      <c r="B14" s="92">
        <f>IF(Sheet2!B16="","",Sheet2!B16)</f>
        <v>7</v>
      </c>
      <c r="C14" s="92">
        <f>IF(Sheet2!C16="","",Sheet2!C16)</f>
        <v>0</v>
      </c>
      <c r="D14" s="92">
        <f t="shared" si="0"/>
        <v>-7</v>
      </c>
      <c r="E14" s="90" t="str">
        <f t="shared" si="1"/>
        <v/>
      </c>
    </row>
    <row r="15" spans="1:7">
      <c r="A15" s="91" t="str">
        <f>IF(Sheet2!A17="","",IF(ISERROR(MID(Sheet2!A17,1,1)/2),Sheet2!A17,"Schedule "&amp;Sheet2!A17))</f>
        <v>Suppliers 7</v>
      </c>
      <c r="B15" s="92">
        <f>IF(Sheet2!B17="","",Sheet2!B17)</f>
        <v>24</v>
      </c>
      <c r="C15" s="92">
        <f>IF(Sheet2!C17="","",Sheet2!C17)</f>
        <v>0</v>
      </c>
      <c r="D15" s="92">
        <f t="shared" si="0"/>
        <v>-24</v>
      </c>
      <c r="E15" s="90" t="str">
        <f t="shared" si="1"/>
        <v/>
      </c>
    </row>
    <row r="16" spans="1:7">
      <c r="A16" s="91" t="str">
        <f>IF(Sheet2!A18="","",IF(ISERROR(MID(Sheet2!A18,1,1)/2),Sheet2!A18,"Schedule "&amp;Sheet2!A18))</f>
        <v>Suppliers 8</v>
      </c>
      <c r="B16" s="92">
        <f>IF(Sheet2!B18="","",Sheet2!B18)</f>
        <v>26</v>
      </c>
      <c r="C16" s="92">
        <f>IF(Sheet2!C18="","",Sheet2!C18)</f>
        <v>0</v>
      </c>
      <c r="D16" s="92">
        <f t="shared" si="0"/>
        <v>-26</v>
      </c>
      <c r="E16" s="90" t="str">
        <f t="shared" si="1"/>
        <v/>
      </c>
    </row>
    <row r="17" spans="1:5">
      <c r="A17" s="91" t="str">
        <f>IF(Sheet2!A19="","",IF(ISERROR(MID(Sheet2!A19,1,1)/2),Sheet2!A19,"Schedule "&amp;Sheet2!A19))</f>
        <v>Schedule 12 Total</v>
      </c>
      <c r="B17" s="92">
        <f>IF(Sheet2!B19="","",Sheet2!B19)</f>
        <v>164</v>
      </c>
      <c r="C17" s="92">
        <f>IF(Sheet2!C19="","",Sheet2!C19)</f>
        <v>0</v>
      </c>
      <c r="D17" s="92">
        <f t="shared" si="0"/>
        <v>-164</v>
      </c>
      <c r="E17" s="90" t="str">
        <f t="shared" si="1"/>
        <v/>
      </c>
    </row>
    <row r="18" spans="1:5">
      <c r="A18" s="91" t="str">
        <f>IF(Sheet2!A20="","",IF(ISERROR(MID(Sheet2!A20,1,1)/2),Sheet2!A20,"Schedule "&amp;Sheet2!A20))</f>
        <v/>
      </c>
      <c r="B18" s="92" t="str">
        <f>IF(Sheet2!B20="","",Sheet2!B20)</f>
        <v/>
      </c>
      <c r="C18" s="92" t="str">
        <f>IF(Sheet2!C20="","",Sheet2!C20)</f>
        <v/>
      </c>
      <c r="D18" s="92" t="str">
        <f t="shared" si="0"/>
        <v/>
      </c>
      <c r="E18" s="90" t="str">
        <f t="shared" si="1"/>
        <v/>
      </c>
    </row>
    <row r="19" spans="1:5">
      <c r="A19" s="91" t="str">
        <f>IF(Sheet2!A21="","",IF(ISERROR(MID(Sheet2!A21,1,1)/2),Sheet2!A21,"Schedule "&amp;Sheet2!A21))</f>
        <v>Schedule 25</v>
      </c>
      <c r="B19" s="92" t="str">
        <f>IF(Sheet2!B21="","",Sheet2!B21)</f>
        <v/>
      </c>
      <c r="C19" s="92" t="str">
        <f>IF(Sheet2!C21="","",Sheet2!C21)</f>
        <v/>
      </c>
      <c r="D19" s="92" t="str">
        <f t="shared" si="0"/>
        <v/>
      </c>
      <c r="E19" s="90" t="str">
        <f t="shared" si="1"/>
        <v/>
      </c>
    </row>
    <row r="20" spans="1:5">
      <c r="A20" s="91" t="str">
        <f>IF(Sheet2!A22="","",IF(ISERROR(MID(Sheet2!A22,1,1)/2),Sheet2!A22,"Schedule "&amp;Sheet2!A22))</f>
        <v>Customers 1</v>
      </c>
      <c r="B20" s="92">
        <f>IF(Sheet2!B22="","",Sheet2!B22)</f>
        <v>-4</v>
      </c>
      <c r="C20" s="92">
        <f>IF(Sheet2!C22="","",Sheet2!C22)</f>
        <v>0</v>
      </c>
      <c r="D20" s="92">
        <f t="shared" si="0"/>
        <v>4</v>
      </c>
      <c r="E20" s="90" t="str">
        <f t="shared" si="1"/>
        <v/>
      </c>
    </row>
    <row r="21" spans="1:5">
      <c r="A21" s="91" t="str">
        <f>IF(Sheet2!A23="","",IF(ISERROR(MID(Sheet2!A23,1,1)/2),Sheet2!A23,"Schedule "&amp;Sheet2!A23))</f>
        <v>Customers 2</v>
      </c>
      <c r="B21" s="92">
        <f>IF(Sheet2!B23="","",Sheet2!B23)</f>
        <v>-4</v>
      </c>
      <c r="C21" s="92">
        <f>IF(Sheet2!C23="","",Sheet2!C23)</f>
        <v>0</v>
      </c>
      <c r="D21" s="92">
        <f t="shared" si="0"/>
        <v>4</v>
      </c>
      <c r="E21" s="90" t="str">
        <f t="shared" si="1"/>
        <v/>
      </c>
    </row>
    <row r="22" spans="1:5">
      <c r="A22" s="91" t="str">
        <f>IF(Sheet2!A24="","",IF(ISERROR(MID(Sheet2!A24,1,1)/2),Sheet2!A24,"Schedule "&amp;Sheet2!A24))</f>
        <v>Customers 3</v>
      </c>
      <c r="B22" s="92">
        <f>IF(Sheet2!B24="","",Sheet2!B24)</f>
        <v>-13</v>
      </c>
      <c r="C22" s="92">
        <f>IF(Sheet2!C24="","",Sheet2!C24)</f>
        <v>0</v>
      </c>
      <c r="D22" s="92">
        <f t="shared" si="0"/>
        <v>13</v>
      </c>
      <c r="E22" s="90" t="str">
        <f t="shared" si="1"/>
        <v/>
      </c>
    </row>
    <row r="23" spans="1:5">
      <c r="A23" s="91" t="str">
        <f>IF(Sheet2!A25="","",IF(ISERROR(MID(Sheet2!A25,1,1)/2),Sheet2!A25,"Schedule "&amp;Sheet2!A25))</f>
        <v>Customers 4</v>
      </c>
      <c r="B23" s="92">
        <f>IF(Sheet2!B25="","",Sheet2!B25)</f>
        <v>425</v>
      </c>
      <c r="C23" s="92">
        <f>IF(Sheet2!C25="","",Sheet2!C25)</f>
        <v>0</v>
      </c>
      <c r="D23" s="92">
        <f t="shared" si="0"/>
        <v>-425</v>
      </c>
      <c r="E23" s="90" t="str">
        <f t="shared" si="1"/>
        <v/>
      </c>
    </row>
    <row r="24" spans="1:5">
      <c r="A24" s="91" t="str">
        <f>IF(Sheet2!A26="","",IF(ISERROR(MID(Sheet2!A26,1,1)/2),Sheet2!A26,"Schedule "&amp;Sheet2!A26))</f>
        <v>Customers 5</v>
      </c>
      <c r="B24" s="92">
        <f>IF(Sheet2!B26="","",Sheet2!B26)</f>
        <v>-14</v>
      </c>
      <c r="C24" s="92">
        <f>IF(Sheet2!C26="","",Sheet2!C26)</f>
        <v>0</v>
      </c>
      <c r="D24" s="92">
        <f t="shared" si="0"/>
        <v>14</v>
      </c>
      <c r="E24" s="90" t="str">
        <f t="shared" si="1"/>
        <v/>
      </c>
    </row>
    <row r="25" spans="1:5">
      <c r="A25" s="91" t="str">
        <f>IF(Sheet2!A27="","",IF(ISERROR(MID(Sheet2!A27,1,1)/2),Sheet2!A27,"Schedule "&amp;Sheet2!A27))</f>
        <v>Customers 6</v>
      </c>
      <c r="B25" s="92">
        <f>IF(Sheet2!B27="","",Sheet2!B27)</f>
        <v>-6</v>
      </c>
      <c r="C25" s="92">
        <f>IF(Sheet2!C27="","",Sheet2!C27)</f>
        <v>0</v>
      </c>
      <c r="D25" s="92">
        <f t="shared" si="0"/>
        <v>6</v>
      </c>
      <c r="E25" s="90" t="str">
        <f t="shared" si="1"/>
        <v/>
      </c>
    </row>
    <row r="26" spans="1:5">
      <c r="A26" s="91" t="str">
        <f>IF(Sheet2!A28="","",IF(ISERROR(MID(Sheet2!A28,1,1)/2),Sheet2!A28,"Schedule "&amp;Sheet2!A28))</f>
        <v>Customers 7</v>
      </c>
      <c r="B26" s="92">
        <f>IF(Sheet2!B28="","",Sheet2!B28)</f>
        <v>-28</v>
      </c>
      <c r="C26" s="92">
        <f>IF(Sheet2!C28="","",Sheet2!C28)</f>
        <v>0</v>
      </c>
      <c r="D26" s="92">
        <f t="shared" si="0"/>
        <v>28</v>
      </c>
      <c r="E26" s="90" t="str">
        <f t="shared" si="1"/>
        <v/>
      </c>
    </row>
    <row r="27" spans="1:5" hidden="1">
      <c r="A27" s="91" t="str">
        <f>IF(Sheet2!A29="","",IF(ISERROR(MID(Sheet2!A29,1,1)/2),Sheet2!A29,"Schedule "&amp;Sheet2!A29))</f>
        <v>Customers 8</v>
      </c>
      <c r="B27" s="92">
        <f>IF(Sheet2!B29="","",Sheet2!B29)</f>
        <v>3</v>
      </c>
      <c r="C27" s="92">
        <f>IF(Sheet2!C29="","",Sheet2!C29)</f>
        <v>0</v>
      </c>
      <c r="D27" s="92">
        <f t="shared" si="0"/>
        <v>-3</v>
      </c>
      <c r="E27" s="90" t="str">
        <f t="shared" si="1"/>
        <v/>
      </c>
    </row>
    <row r="28" spans="1:5" hidden="1">
      <c r="A28" s="91" t="str">
        <f>IF(Sheet2!A30="","",IF(ISERROR(MID(Sheet2!A30,1,1)/2),Sheet2!A30,"Schedule "&amp;Sheet2!A30))</f>
        <v>Schedule 25 Total</v>
      </c>
      <c r="B28" s="92">
        <f>IF(Sheet2!B30="","",Sheet2!B30)</f>
        <v>359</v>
      </c>
      <c r="C28" s="92">
        <f>IF(Sheet2!C30="","",Sheet2!C30)</f>
        <v>0</v>
      </c>
      <c r="D28" s="92">
        <f t="shared" si="0"/>
        <v>-359</v>
      </c>
      <c r="E28" s="90" t="str">
        <f t="shared" si="1"/>
        <v/>
      </c>
    </row>
    <row r="29" spans="1:5" hidden="1">
      <c r="A29" s="91" t="str">
        <f>IF(Sheet2!A31="","",IF(ISERROR(MID(Sheet2!A31,1,1)/2),Sheet2!A31,"Schedule "&amp;Sheet2!A31))</f>
        <v/>
      </c>
      <c r="B29" s="92" t="str">
        <f>IF(Sheet2!B31="","",Sheet2!B31)</f>
        <v/>
      </c>
      <c r="C29" s="92" t="str">
        <f>IF(Sheet2!C31="","",Sheet2!C31)</f>
        <v/>
      </c>
      <c r="D29" s="92" t="str">
        <f t="shared" si="0"/>
        <v/>
      </c>
      <c r="E29" s="90" t="str">
        <f t="shared" si="1"/>
        <v/>
      </c>
    </row>
    <row r="30" spans="1:5">
      <c r="A30" s="91" t="str">
        <f>IF(Sheet2!A32="","",IF(ISERROR(MID(Sheet2!A32,1,1)/2),Sheet2!A32,"Schedule "&amp;Sheet2!A32))</f>
        <v>Schedule 26</v>
      </c>
      <c r="B30" s="92" t="str">
        <f>IF(Sheet2!B32="","",Sheet2!B32)</f>
        <v/>
      </c>
      <c r="C30" s="92" t="str">
        <f>IF(Sheet2!C32="","",Sheet2!C32)</f>
        <v/>
      </c>
      <c r="D30" s="92" t="str">
        <f t="shared" si="0"/>
        <v/>
      </c>
      <c r="E30" s="90" t="str">
        <f t="shared" si="1"/>
        <v/>
      </c>
    </row>
    <row r="31" spans="1:5">
      <c r="A31" s="91" t="str">
        <f>IF(Sheet2!A33="","",IF(ISERROR(MID(Sheet2!A33,1,1)/2),Sheet2!A33,"Schedule "&amp;Sheet2!A33))</f>
        <v>Cash</v>
      </c>
      <c r="B31" s="92">
        <f>IF(Sheet2!B33="","",Sheet2!B33)</f>
        <v>497</v>
      </c>
      <c r="C31" s="92">
        <f>IF(Sheet2!C33="","",Sheet2!C33)</f>
        <v>0</v>
      </c>
      <c r="D31" s="92">
        <f t="shared" si="0"/>
        <v>-497</v>
      </c>
      <c r="E31" s="90" t="str">
        <f t="shared" si="1"/>
        <v/>
      </c>
    </row>
    <row r="32" spans="1:5">
      <c r="A32" s="91" t="str">
        <f>IF(Sheet2!A34="","",IF(ISERROR(MID(Sheet2!A34,1,1)/2),Sheet2!A34,"Schedule "&amp;Sheet2!A34))</f>
        <v>Capital</v>
      </c>
      <c r="B32" s="92">
        <f>IF(Sheet2!B34="","",Sheet2!B34)</f>
        <v>-1000</v>
      </c>
      <c r="C32" s="92">
        <f>IF(Sheet2!C34="","",Sheet2!C34)</f>
        <v>0</v>
      </c>
      <c r="D32" s="92">
        <f t="shared" si="0"/>
        <v>1000</v>
      </c>
      <c r="E32" s="90" t="str">
        <f t="shared" si="1"/>
        <v/>
      </c>
    </row>
    <row r="33" spans="1:5">
      <c r="A33" s="91" t="str">
        <f>IF(Sheet2!A35="","",IF(ISERROR(MID(Sheet2!A35,1,1)/2),Sheet2!A35,"Schedule "&amp;Sheet2!A35))</f>
        <v>Bank</v>
      </c>
      <c r="B33" s="92">
        <f>IF(Sheet2!B35="","",Sheet2!B35)</f>
        <v>6146</v>
      </c>
      <c r="C33" s="92">
        <f>IF(Sheet2!C35="","",Sheet2!C35)</f>
        <v>0</v>
      </c>
      <c r="D33" s="92">
        <f t="shared" si="0"/>
        <v>-6146</v>
      </c>
      <c r="E33" s="90" t="str">
        <f t="shared" si="1"/>
        <v/>
      </c>
    </row>
    <row r="34" spans="1:5">
      <c r="A34" s="91" t="str">
        <f>IF(Sheet2!A36="","",IF(ISERROR(MID(Sheet2!A36,1,1)/2),Sheet2!A36,"Schedule "&amp;Sheet2!A36))</f>
        <v>Schedule 26 Total</v>
      </c>
      <c r="B34" s="92">
        <f>IF(Sheet2!B36="","",Sheet2!B36)</f>
        <v>5643</v>
      </c>
      <c r="C34" s="92">
        <f>IF(Sheet2!C36="","",Sheet2!C36)</f>
        <v>0</v>
      </c>
      <c r="D34" s="92">
        <f t="shared" si="0"/>
        <v>-5643</v>
      </c>
      <c r="E34" s="90" t="str">
        <f t="shared" si="1"/>
        <v/>
      </c>
    </row>
    <row r="35" spans="1:5">
      <c r="A35" s="91" t="str">
        <f>IF(Sheet2!A37="","",IF(ISERROR(MID(Sheet2!A37,1,1)/2),Sheet2!A37,"Schedule "&amp;Sheet2!A37))</f>
        <v/>
      </c>
      <c r="B35" s="92" t="str">
        <f>IF(Sheet2!B37="","",Sheet2!B37)</f>
        <v/>
      </c>
      <c r="C35" s="92" t="str">
        <f>IF(Sheet2!C37="","",Sheet2!C37)</f>
        <v/>
      </c>
      <c r="D35" s="92" t="str">
        <f t="shared" si="0"/>
        <v/>
      </c>
      <c r="E35" s="90" t="str">
        <f t="shared" si="1"/>
        <v/>
      </c>
    </row>
    <row r="36" spans="1:5">
      <c r="A36" s="91" t="str">
        <f>IF(Sheet2!A38="","",IF(ISERROR(MID(Sheet2!A38,1,1)/2),Sheet2!A38,"Schedule "&amp;Sheet2!A38))</f>
        <v>Schedule 29</v>
      </c>
      <c r="B36" s="92" t="str">
        <f>IF(Sheet2!B38="","",Sheet2!B38)</f>
        <v/>
      </c>
      <c r="C36" s="92" t="str">
        <f>IF(Sheet2!C38="","",Sheet2!C38)</f>
        <v/>
      </c>
      <c r="D36" s="92" t="str">
        <f t="shared" si="0"/>
        <v/>
      </c>
      <c r="E36" s="90" t="str">
        <f t="shared" si="1"/>
        <v/>
      </c>
    </row>
    <row r="37" spans="1:5">
      <c r="A37" s="91" t="str">
        <f>IF(Sheet2!A39="","",IF(ISERROR(MID(Sheet2!A39,1,1)/2),Sheet2!A39,"Schedule "&amp;Sheet2!A39))</f>
        <v>Sales of Product 1</v>
      </c>
      <c r="B37" s="92">
        <f>IF(Sheet2!B39="","",Sheet2!B39)</f>
        <v>-42</v>
      </c>
      <c r="C37" s="92">
        <f>IF(Sheet2!C39="","",Sheet2!C39)</f>
        <v>0</v>
      </c>
      <c r="D37" s="92">
        <f t="shared" si="0"/>
        <v>42</v>
      </c>
      <c r="E37" s="90" t="str">
        <f t="shared" si="1"/>
        <v/>
      </c>
    </row>
    <row r="38" spans="1:5">
      <c r="A38" s="91" t="str">
        <f>IF(Sheet2!A40="","",IF(ISERROR(MID(Sheet2!A40,1,1)/2),Sheet2!A40,"Schedule "&amp;Sheet2!A40))</f>
        <v>Sales of Product 2</v>
      </c>
      <c r="B38" s="92">
        <f>IF(Sheet2!B40="","",Sheet2!B40)</f>
        <v>-33</v>
      </c>
      <c r="C38" s="92">
        <f>IF(Sheet2!C40="","",Sheet2!C40)</f>
        <v>0</v>
      </c>
      <c r="D38" s="92">
        <f t="shared" si="0"/>
        <v>33</v>
      </c>
      <c r="E38" s="90" t="str">
        <f t="shared" si="1"/>
        <v/>
      </c>
    </row>
    <row r="39" spans="1:5">
      <c r="A39" s="91" t="str">
        <f>IF(Sheet2!A41="","",IF(ISERROR(MID(Sheet2!A41,1,1)/2),Sheet2!A41,"Schedule "&amp;Sheet2!A41))</f>
        <v>Sales of Product 3</v>
      </c>
      <c r="B39" s="92">
        <f>IF(Sheet2!B41="","",Sheet2!B41)</f>
        <v>-32</v>
      </c>
      <c r="C39" s="92">
        <f>IF(Sheet2!C41="","",Sheet2!C41)</f>
        <v>0</v>
      </c>
      <c r="D39" s="92">
        <f t="shared" si="0"/>
        <v>32</v>
      </c>
      <c r="E39" s="90" t="str">
        <f t="shared" si="1"/>
        <v/>
      </c>
    </row>
    <row r="40" spans="1:5">
      <c r="A40" s="91" t="str">
        <f>IF(Sheet2!A42="","",IF(ISERROR(MID(Sheet2!A42,1,1)/2),Sheet2!A42,"Schedule "&amp;Sheet2!A42))</f>
        <v>Sales of Product 4</v>
      </c>
      <c r="B40" s="92">
        <f>IF(Sheet2!B42="","",Sheet2!B42)</f>
        <v>-41</v>
      </c>
      <c r="C40" s="92">
        <f>IF(Sheet2!C42="","",Sheet2!C42)</f>
        <v>0</v>
      </c>
      <c r="D40" s="92">
        <f t="shared" si="0"/>
        <v>41</v>
      </c>
      <c r="E40" s="90" t="str">
        <f t="shared" si="1"/>
        <v/>
      </c>
    </row>
    <row r="41" spans="1:5">
      <c r="A41" s="91" t="str">
        <f>IF(Sheet2!A43="","",IF(ISERROR(MID(Sheet2!A43,1,1)/2),Sheet2!A43,"Schedule "&amp;Sheet2!A43))</f>
        <v>Schedule 29 Total</v>
      </c>
      <c r="B41" s="92">
        <f>IF(Sheet2!B43="","",Sheet2!B43)</f>
        <v>-148</v>
      </c>
      <c r="C41" s="92">
        <f>IF(Sheet2!C43="","",Sheet2!C43)</f>
        <v>0</v>
      </c>
      <c r="D41" s="92">
        <f t="shared" si="0"/>
        <v>148</v>
      </c>
      <c r="E41" s="90" t="str">
        <f t="shared" si="1"/>
        <v/>
      </c>
    </row>
    <row r="42" spans="1:5">
      <c r="A42" s="91" t="str">
        <f>IF(Sheet2!A44="","",IF(ISERROR(MID(Sheet2!A44,1,1)/2),Sheet2!A44,"Schedule "&amp;Sheet2!A44))</f>
        <v/>
      </c>
      <c r="B42" s="92" t="str">
        <f>IF(Sheet2!B44="","",Sheet2!B44)</f>
        <v/>
      </c>
      <c r="C42" s="92" t="str">
        <f>IF(Sheet2!C44="","",Sheet2!C44)</f>
        <v/>
      </c>
      <c r="D42" s="92" t="str">
        <f t="shared" si="0"/>
        <v/>
      </c>
      <c r="E42" s="90" t="str">
        <f t="shared" si="1"/>
        <v/>
      </c>
    </row>
    <row r="43" spans="1:5">
      <c r="A43" s="91" t="str">
        <f>IF(Sheet2!A45="","",IF(ISERROR(MID(Sheet2!A45,1,1)/2),Sheet2!A45,"Schedule "&amp;Sheet2!A45))</f>
        <v>Schedule 32</v>
      </c>
      <c r="B43" s="92" t="str">
        <f>IF(Sheet2!B45="","",Sheet2!B45)</f>
        <v/>
      </c>
      <c r="C43" s="92" t="str">
        <f>IF(Sheet2!C45="","",Sheet2!C45)</f>
        <v/>
      </c>
      <c r="D43" s="92" t="str">
        <f t="shared" si="0"/>
        <v/>
      </c>
      <c r="E43" s="90" t="str">
        <f t="shared" si="1"/>
        <v/>
      </c>
    </row>
    <row r="44" spans="1:5">
      <c r="A44" s="91" t="str">
        <f>IF(Sheet2!A46="","",IF(ISERROR(MID(Sheet2!A46,1,1)/2),Sheet2!A46,"Schedule "&amp;Sheet2!A46))</f>
        <v>Purchase of Product 1</v>
      </c>
      <c r="B44" s="92">
        <f>IF(Sheet2!B46="","",Sheet2!B46)</f>
        <v>24</v>
      </c>
      <c r="C44" s="92">
        <f>IF(Sheet2!C46="","",Sheet2!C46)</f>
        <v>0</v>
      </c>
      <c r="D44" s="92">
        <f t="shared" si="0"/>
        <v>-24</v>
      </c>
      <c r="E44" s="90" t="str">
        <f t="shared" si="1"/>
        <v/>
      </c>
    </row>
    <row r="45" spans="1:5">
      <c r="A45" s="91" t="str">
        <f>IF(Sheet2!A47="","",IF(ISERROR(MID(Sheet2!A47,1,1)/2),Sheet2!A47,"Schedule "&amp;Sheet2!A47))</f>
        <v>Purchase of Product 2</v>
      </c>
      <c r="B45" s="92">
        <f>IF(Sheet2!B47="","",Sheet2!B47)</f>
        <v>46</v>
      </c>
      <c r="C45" s="92">
        <f>IF(Sheet2!C47="","",Sheet2!C47)</f>
        <v>0</v>
      </c>
      <c r="D45" s="92">
        <f t="shared" si="0"/>
        <v>-46</v>
      </c>
      <c r="E45" s="90" t="str">
        <f t="shared" si="1"/>
        <v/>
      </c>
    </row>
    <row r="46" spans="1:5">
      <c r="A46" s="91" t="str">
        <f>IF(Sheet2!A48="","",IF(ISERROR(MID(Sheet2!A48,1,1)/2),Sheet2!A48,"Schedule "&amp;Sheet2!A48))</f>
        <v>Purchase of Product 3</v>
      </c>
      <c r="B46" s="92">
        <f>IF(Sheet2!B48="","",Sheet2!B48)</f>
        <v>41</v>
      </c>
      <c r="C46" s="92">
        <f>IF(Sheet2!C48="","",Sheet2!C48)</f>
        <v>0</v>
      </c>
      <c r="D46" s="92">
        <f t="shared" si="0"/>
        <v>-41</v>
      </c>
      <c r="E46" s="90" t="str">
        <f t="shared" si="1"/>
        <v/>
      </c>
    </row>
    <row r="47" spans="1:5">
      <c r="A47" s="91" t="str">
        <f>IF(Sheet2!A49="","",IF(ISERROR(MID(Sheet2!A49,1,1)/2),Sheet2!A49,"Schedule "&amp;Sheet2!A49))</f>
        <v>Purchase of Product 4</v>
      </c>
      <c r="B47" s="92">
        <f>IF(Sheet2!B49="","",Sheet2!B49)</f>
        <v>19</v>
      </c>
      <c r="C47" s="92">
        <f>IF(Sheet2!C49="","",Sheet2!C49)</f>
        <v>0</v>
      </c>
      <c r="D47" s="92">
        <f t="shared" si="0"/>
        <v>-19</v>
      </c>
      <c r="E47" s="90" t="str">
        <f t="shared" si="1"/>
        <v/>
      </c>
    </row>
    <row r="48" spans="1:5">
      <c r="A48" s="91" t="str">
        <f>IF(Sheet2!A50="","",IF(ISERROR(MID(Sheet2!A50,1,1)/2),Sheet2!A50,"Schedule "&amp;Sheet2!A50))</f>
        <v>Schedule 32 Total</v>
      </c>
      <c r="B48" s="92">
        <f>IF(Sheet2!B50="","",Sheet2!B50)</f>
        <v>130</v>
      </c>
      <c r="C48" s="92">
        <f>IF(Sheet2!C50="","",Sheet2!C50)</f>
        <v>0</v>
      </c>
      <c r="D48" s="92">
        <f t="shared" si="0"/>
        <v>-130</v>
      </c>
      <c r="E48" s="90" t="str">
        <f t="shared" si="1"/>
        <v/>
      </c>
    </row>
    <row r="49" spans="1:5">
      <c r="A49" s="91" t="str">
        <f>IF(Sheet2!A51="","",IF(ISERROR(MID(Sheet2!A51,1,1)/2),Sheet2!A51,"Schedule "&amp;Sheet2!A51))</f>
        <v/>
      </c>
      <c r="B49" s="92" t="str">
        <f>IF(Sheet2!B51="","",Sheet2!B51)</f>
        <v/>
      </c>
      <c r="C49" s="92" t="str">
        <f>IF(Sheet2!C51="","",Sheet2!C51)</f>
        <v/>
      </c>
      <c r="D49" s="92" t="str">
        <f t="shared" si="0"/>
        <v/>
      </c>
      <c r="E49" s="90" t="str">
        <f t="shared" si="1"/>
        <v/>
      </c>
    </row>
    <row r="50" spans="1:5">
      <c r="A50" s="91" t="str">
        <f>IF(Sheet2!A52="","",IF(ISERROR(MID(Sheet2!A52,1,1)/2),Sheet2!A52,"Schedule "&amp;Sheet2!A52))</f>
        <v>Schedule 36</v>
      </c>
      <c r="B50" s="92" t="str">
        <f>IF(Sheet2!B52="","",Sheet2!B52)</f>
        <v/>
      </c>
      <c r="C50" s="92" t="str">
        <f>IF(Sheet2!C52="","",Sheet2!C52)</f>
        <v/>
      </c>
      <c r="D50" s="92" t="str">
        <f t="shared" si="0"/>
        <v/>
      </c>
      <c r="E50" s="90" t="str">
        <f t="shared" si="1"/>
        <v/>
      </c>
    </row>
    <row r="51" spans="1:5">
      <c r="A51" s="91" t="str">
        <f>IF(Sheet2!A53="","",IF(ISERROR(MID(Sheet2!A53,1,1)/2),Sheet2!A53,"Schedule "&amp;Sheet2!A53))</f>
        <v> Depreciation </v>
      </c>
      <c r="B51" s="92">
        <f>IF(Sheet2!B53="","",Sheet2!B53)</f>
        <v>280</v>
      </c>
      <c r="C51" s="92">
        <f>IF(Sheet2!C53="","",Sheet2!C53)</f>
        <v>0</v>
      </c>
      <c r="D51" s="92">
        <f t="shared" si="0"/>
        <v>-280</v>
      </c>
      <c r="E51" s="90" t="str">
        <f t="shared" si="1"/>
        <v/>
      </c>
    </row>
    <row r="52" spans="1:5">
      <c r="A52" s="91" t="str">
        <f>IF(Sheet2!A54="","",IF(ISERROR(MID(Sheet2!A54,1,1)/2),Sheet2!A54,"Schedule "&amp;Sheet2!A54))</f>
        <v>Schedule 36 Total</v>
      </c>
      <c r="B52" s="92">
        <f>IF(Sheet2!B54="","",Sheet2!B54)</f>
        <v>280</v>
      </c>
      <c r="C52" s="92">
        <f>IF(Sheet2!C54="","",Sheet2!C54)</f>
        <v>0</v>
      </c>
      <c r="D52" s="92">
        <f t="shared" si="0"/>
        <v>-280</v>
      </c>
      <c r="E52" s="90" t="str">
        <f t="shared" si="1"/>
        <v/>
      </c>
    </row>
    <row r="53" spans="1:5">
      <c r="A53" s="91" t="str">
        <f>IF(Sheet2!A55="","",IF(ISERROR(MID(Sheet2!A55,1,1)/2),Sheet2!A55,"Schedule "&amp;Sheet2!A55))</f>
        <v/>
      </c>
      <c r="B53" s="92" t="str">
        <f>IF(Sheet2!B55="","",Sheet2!B55)</f>
        <v/>
      </c>
      <c r="C53" s="92" t="str">
        <f>IF(Sheet2!C55="","",Sheet2!C55)</f>
        <v/>
      </c>
      <c r="D53" s="92" t="str">
        <f t="shared" si="0"/>
        <v/>
      </c>
      <c r="E53" s="90" t="str">
        <f t="shared" si="1"/>
        <v/>
      </c>
    </row>
    <row r="54" spans="1:5">
      <c r="A54" s="91" t="str">
        <f>IF(Sheet2!A56="","",IF(ISERROR(MID(Sheet2!A56,1,1)/2),Sheet2!A56,"Schedule "&amp;Sheet2!A56))</f>
        <v>Schedule 37</v>
      </c>
      <c r="B54" s="92" t="str">
        <f>IF(Sheet2!B56="","",Sheet2!B56)</f>
        <v/>
      </c>
      <c r="C54" s="92" t="str">
        <f>IF(Sheet2!C56="","",Sheet2!C56)</f>
        <v/>
      </c>
      <c r="D54" s="92" t="str">
        <f t="shared" si="0"/>
        <v/>
      </c>
      <c r="E54" s="90" t="str">
        <f t="shared" si="1"/>
        <v/>
      </c>
    </row>
    <row r="55" spans="1:5">
      <c r="A55" s="91" t="str">
        <f>IF(Sheet2!A57="","",IF(ISERROR(MID(Sheet2!A57,1,1)/2),Sheet2!A57,"Schedule "&amp;Sheet2!A57))</f>
        <v> Electricity </v>
      </c>
      <c r="B55" s="92">
        <f>IF(Sheet2!B57="","",Sheet2!B57)</f>
        <v>1</v>
      </c>
      <c r="C55" s="92">
        <f>IF(Sheet2!C57="","",Sheet2!C57)</f>
        <v>0</v>
      </c>
      <c r="D55" s="92">
        <f t="shared" si="0"/>
        <v>-1</v>
      </c>
      <c r="E55" s="90" t="str">
        <f t="shared" si="1"/>
        <v/>
      </c>
    </row>
    <row r="56" spans="1:5">
      <c r="A56" s="91" t="str">
        <f>IF(Sheet2!A58="","",IF(ISERROR(MID(Sheet2!A58,1,1)/2),Sheet2!A58,"Schedule "&amp;Sheet2!A58))</f>
        <v> Heat</v>
      </c>
      <c r="B56" s="92">
        <f>IF(Sheet2!B58="","",Sheet2!B58)</f>
        <v>58</v>
      </c>
      <c r="C56" s="92">
        <f>IF(Sheet2!C58="","",Sheet2!C58)</f>
        <v>0</v>
      </c>
      <c r="D56" s="92">
        <f t="shared" si="0"/>
        <v>-58</v>
      </c>
      <c r="E56" s="90" t="str">
        <f t="shared" si="1"/>
        <v/>
      </c>
    </row>
    <row r="57" spans="1:5">
      <c r="A57" s="91" t="str">
        <f>IF(Sheet2!A59="","",IF(ISERROR(MID(Sheet2!A59,1,1)/2),Sheet2!A59,"Schedule "&amp;Sheet2!A59))</f>
        <v> Insurance</v>
      </c>
      <c r="B57" s="92">
        <f>IF(Sheet2!B59="","",Sheet2!B59)</f>
        <v>175</v>
      </c>
      <c r="C57" s="92">
        <f>IF(Sheet2!C59="","",Sheet2!C59)</f>
        <v>0</v>
      </c>
      <c r="D57" s="92">
        <f t="shared" si="0"/>
        <v>-175</v>
      </c>
      <c r="E57" s="90" t="str">
        <f t="shared" si="1"/>
        <v/>
      </c>
    </row>
    <row r="58" spans="1:5">
      <c r="A58" s="91" t="str">
        <f>IF(Sheet2!A60="","",IF(ISERROR(MID(Sheet2!A60,1,1)/2),Sheet2!A60,"Schedule "&amp;Sheet2!A60))</f>
        <v> Internet </v>
      </c>
      <c r="B58" s="92">
        <f>IF(Sheet2!B60="","",Sheet2!B60)</f>
        <v>33</v>
      </c>
      <c r="C58" s="92">
        <f>IF(Sheet2!C60="","",Sheet2!C60)</f>
        <v>0</v>
      </c>
      <c r="D58" s="92">
        <f t="shared" si="0"/>
        <v>-33</v>
      </c>
      <c r="E58" s="90" t="str">
        <f t="shared" si="1"/>
        <v/>
      </c>
    </row>
    <row r="59" spans="1:5">
      <c r="A59" s="91" t="str">
        <f>IF(Sheet2!A61="","",IF(ISERROR(MID(Sheet2!A61,1,1)/2),Sheet2!A61,"Schedule "&amp;Sheet2!A61))</f>
        <v> Janitorial Supplies </v>
      </c>
      <c r="B59" s="92">
        <f>IF(Sheet2!B61="","",Sheet2!B61)</f>
        <v>9</v>
      </c>
      <c r="C59" s="92">
        <f>IF(Sheet2!C61="","",Sheet2!C61)</f>
        <v>0</v>
      </c>
      <c r="D59" s="92">
        <f t="shared" si="0"/>
        <v>-9</v>
      </c>
      <c r="E59" s="90" t="str">
        <f t="shared" si="1"/>
        <v/>
      </c>
    </row>
    <row r="60" spans="1:5">
      <c r="A60" s="91" t="str">
        <f>IF(Sheet2!A62="","",IF(ISERROR(MID(Sheet2!A62,1,1)/2),Sheet2!A62,"Schedule "&amp;Sheet2!A62))</f>
        <v> Rent or Lease </v>
      </c>
      <c r="B60" s="92">
        <f>IF(Sheet2!B62="","",Sheet2!B62)</f>
        <v>53</v>
      </c>
      <c r="C60" s="92">
        <f>IF(Sheet2!C62="","",Sheet2!C62)</f>
        <v>0</v>
      </c>
      <c r="D60" s="92">
        <f t="shared" si="0"/>
        <v>-53</v>
      </c>
      <c r="E60" s="90" t="str">
        <f t="shared" si="1"/>
        <v/>
      </c>
    </row>
    <row r="61" spans="1:5">
      <c r="A61" s="91" t="str">
        <f>IF(Sheet2!A63="","",IF(ISERROR(MID(Sheet2!A63,1,1)/2),Sheet2!A63,"Schedule "&amp;Sheet2!A63))</f>
        <v> Rubbish Removal </v>
      </c>
      <c r="B61" s="92">
        <f>IF(Sheet2!B63="","",Sheet2!B63)</f>
        <v>2</v>
      </c>
      <c r="C61" s="92">
        <f>IF(Sheet2!C63="","",Sheet2!C63)</f>
        <v>0</v>
      </c>
      <c r="D61" s="92">
        <f t="shared" si="0"/>
        <v>-2</v>
      </c>
      <c r="E61" s="90" t="str">
        <f t="shared" si="1"/>
        <v/>
      </c>
    </row>
    <row r="62" spans="1:5">
      <c r="A62" s="91" t="str">
        <f>IF(Sheet2!A64="","",IF(ISERROR(MID(Sheet2!A64,1,1)/2),Sheet2!A64,"Schedule "&amp;Sheet2!A64))</f>
        <v> Telephone </v>
      </c>
      <c r="B62" s="92">
        <f>IF(Sheet2!B64="","",Sheet2!B64)</f>
        <v>60</v>
      </c>
      <c r="C62" s="92">
        <f>IF(Sheet2!C64="","",Sheet2!C64)</f>
        <v>0</v>
      </c>
      <c r="D62" s="92">
        <f t="shared" si="0"/>
        <v>-60</v>
      </c>
      <c r="E62" s="90" t="str">
        <f t="shared" si="1"/>
        <v/>
      </c>
    </row>
    <row r="63" spans="1:5">
      <c r="A63" s="91" t="str">
        <f>IF(Sheet2!A65="","",IF(ISERROR(MID(Sheet2!A65,1,1)/2),Sheet2!A65,"Schedule "&amp;Sheet2!A65))</f>
        <v> Water &amp; Sewer </v>
      </c>
      <c r="B63" s="92">
        <f>IF(Sheet2!B65="","",Sheet2!B65)</f>
        <v>7</v>
      </c>
      <c r="C63" s="92">
        <f>IF(Sheet2!C65="","",Sheet2!C65)</f>
        <v>0</v>
      </c>
      <c r="D63" s="92">
        <f t="shared" si="0"/>
        <v>-7</v>
      </c>
      <c r="E63" s="90" t="str">
        <f t="shared" si="1"/>
        <v/>
      </c>
    </row>
    <row r="64" spans="1:5">
      <c r="A64" s="91" t="str">
        <f>IF(Sheet2!A66="","",IF(ISERROR(MID(Sheet2!A66,1,1)/2),Sheet2!A66,"Schedule "&amp;Sheet2!A66))</f>
        <v>Office Expenses </v>
      </c>
      <c r="B64" s="92">
        <f>IF(Sheet2!B66="","",Sheet2!B66)</f>
        <v>62</v>
      </c>
      <c r="C64" s="92">
        <f>IF(Sheet2!C66="","",Sheet2!C66)</f>
        <v>0</v>
      </c>
      <c r="D64" s="92">
        <f t="shared" si="0"/>
        <v>-62</v>
      </c>
      <c r="E64" s="90" t="str">
        <f t="shared" si="1"/>
        <v/>
      </c>
    </row>
    <row r="65" spans="1:5">
      <c r="A65" s="91" t="str">
        <f>IF(Sheet2!A67="","",IF(ISERROR(MID(Sheet2!A67,1,1)/2),Sheet2!A67,"Schedule "&amp;Sheet2!A67))</f>
        <v> Accounting Fees </v>
      </c>
      <c r="B65" s="92">
        <f>IF(Sheet2!B67="","",Sheet2!B67)</f>
        <v>8</v>
      </c>
      <c r="C65" s="92">
        <f>IF(Sheet2!C67="","",Sheet2!C67)</f>
        <v>0</v>
      </c>
      <c r="D65" s="92">
        <f t="shared" si="0"/>
        <v>-8</v>
      </c>
      <c r="E65" s="90" t="str">
        <f t="shared" si="1"/>
        <v/>
      </c>
    </row>
    <row r="66" spans="1:5">
      <c r="A66" s="91" t="str">
        <f>IF(Sheet2!A68="","",IF(ISERROR(MID(Sheet2!A68,1,1)/2),Sheet2!A68,"Schedule "&amp;Sheet2!A68))</f>
        <v> Bad Debt Expenses </v>
      </c>
      <c r="B66" s="92">
        <f>IF(Sheet2!B68="","",Sheet2!B68)</f>
        <v>59</v>
      </c>
      <c r="C66" s="92">
        <f>IF(Sheet2!C68="","",Sheet2!C68)</f>
        <v>0</v>
      </c>
      <c r="D66" s="92">
        <f t="shared" si="0"/>
        <v>-59</v>
      </c>
      <c r="E66" s="90" t="str">
        <f t="shared" si="1"/>
        <v/>
      </c>
    </row>
    <row r="67" spans="1:5">
      <c r="A67" s="91" t="str">
        <f>IF(Sheet2!A69="","",IF(ISERROR(MID(Sheet2!A69,1,1)/2),Sheet2!A69,"Schedule "&amp;Sheet2!A69))</f>
        <v> Bank Charges </v>
      </c>
      <c r="B67" s="92">
        <f>IF(Sheet2!B69="","",Sheet2!B69)</f>
        <v>1</v>
      </c>
      <c r="C67" s="92">
        <f>IF(Sheet2!C69="","",Sheet2!C69)</f>
        <v>0</v>
      </c>
      <c r="D67" s="92">
        <f t="shared" si="0"/>
        <v>-1</v>
      </c>
      <c r="E67" s="90" t="str">
        <f t="shared" si="1"/>
        <v/>
      </c>
    </row>
    <row r="68" spans="1:5">
      <c r="A68" s="91" t="str">
        <f>IF(Sheet2!A70="","",IF(ISERROR(MID(Sheet2!A70,1,1)/2),Sheet2!A70,"Schedule "&amp;Sheet2!A70))</f>
        <v> Books &amp; Manuals </v>
      </c>
      <c r="B68" s="92">
        <f>IF(Sheet2!B70="","",Sheet2!B70)</f>
        <v>40</v>
      </c>
      <c r="C68" s="92">
        <f>IF(Sheet2!C70="","",Sheet2!C70)</f>
        <v>0</v>
      </c>
      <c r="D68" s="92">
        <f t="shared" ref="D68:D131" si="2">IFERROR(C68-B68,"")</f>
        <v>-40</v>
      </c>
      <c r="E68" s="90" t="str">
        <f t="shared" ref="E68:E131" si="3">IFERROR(D68/C68,"")</f>
        <v/>
      </c>
    </row>
    <row r="69" spans="1:5">
      <c r="A69" s="91" t="str">
        <f>IF(Sheet2!A71="","",IF(ISERROR(MID(Sheet2!A71,1,1)/2),Sheet2!A71,"Schedule "&amp;Sheet2!A71))</f>
        <v> Credit Card Processing Fees</v>
      </c>
      <c r="B69" s="92">
        <f>IF(Sheet2!B71="","",Sheet2!B71)</f>
        <v>6</v>
      </c>
      <c r="C69" s="92">
        <f>IF(Sheet2!C71="","",Sheet2!C71)</f>
        <v>0</v>
      </c>
      <c r="D69" s="92">
        <f t="shared" si="2"/>
        <v>-6</v>
      </c>
      <c r="E69" s="90" t="str">
        <f t="shared" si="3"/>
        <v/>
      </c>
    </row>
    <row r="70" spans="1:5">
      <c r="A70" s="91" t="str">
        <f>IF(Sheet2!A72="","",IF(ISERROR(MID(Sheet2!A72,1,1)/2),Sheet2!A72,"Schedule "&amp;Sheet2!A72))</f>
        <v> Delivery Costs </v>
      </c>
      <c r="B70" s="92">
        <f>IF(Sheet2!B72="","",Sheet2!B72)</f>
        <v>37</v>
      </c>
      <c r="C70" s="92">
        <f>IF(Sheet2!C72="","",Sheet2!C72)</f>
        <v>0</v>
      </c>
      <c r="D70" s="92">
        <f t="shared" si="2"/>
        <v>-37</v>
      </c>
      <c r="E70" s="90" t="str">
        <f t="shared" si="3"/>
        <v/>
      </c>
    </row>
    <row r="71" spans="1:5">
      <c r="A71" s="91" t="str">
        <f>IF(Sheet2!A73="","",IF(ISERROR(MID(Sheet2!A73,1,1)/2),Sheet2!A73,"Schedule "&amp;Sheet2!A73))</f>
        <v> Donations </v>
      </c>
      <c r="B71" s="92">
        <f>IF(Sheet2!B73="","",Sheet2!B73)</f>
        <v>2</v>
      </c>
      <c r="C71" s="92">
        <f>IF(Sheet2!C73="","",Sheet2!C73)</f>
        <v>0</v>
      </c>
      <c r="D71" s="92">
        <f t="shared" si="2"/>
        <v>-2</v>
      </c>
      <c r="E71" s="90" t="str">
        <f t="shared" si="3"/>
        <v/>
      </c>
    </row>
    <row r="72" spans="1:5">
      <c r="A72" s="91" t="str">
        <f>IF(Sheet2!A74="","",IF(ISERROR(MID(Sheet2!A74,1,1)/2),Sheet2!A74,"Schedule "&amp;Sheet2!A74))</f>
        <v> Education </v>
      </c>
      <c r="B72" s="92">
        <f>IF(Sheet2!B74="","",Sheet2!B74)</f>
        <v>49</v>
      </c>
      <c r="C72" s="92">
        <f>IF(Sheet2!C74="","",Sheet2!C74)</f>
        <v>0</v>
      </c>
      <c r="D72" s="92">
        <f t="shared" si="2"/>
        <v>-49</v>
      </c>
      <c r="E72" s="90" t="str">
        <f t="shared" si="3"/>
        <v/>
      </c>
    </row>
    <row r="73" spans="1:5">
      <c r="A73" s="91" t="str">
        <f>IF(Sheet2!A75="","",IF(ISERROR(MID(Sheet2!A75,1,1)/2),Sheet2!A75,"Schedule "&amp;Sheet2!A75))</f>
        <v> Legal Fees </v>
      </c>
      <c r="B73" s="92">
        <f>IF(Sheet2!B75="","",Sheet2!B75)</f>
        <v>10</v>
      </c>
      <c r="C73" s="92">
        <f>IF(Sheet2!C75="","",Sheet2!C75)</f>
        <v>0</v>
      </c>
      <c r="D73" s="92">
        <f t="shared" si="2"/>
        <v>-10</v>
      </c>
      <c r="E73" s="90" t="str">
        <f t="shared" si="3"/>
        <v/>
      </c>
    </row>
    <row r="74" spans="1:5">
      <c r="A74" s="91" t="str">
        <f>IF(Sheet2!A76="","",IF(ISERROR(MID(Sheet2!A76,1,1)/2),Sheet2!A76,"Schedule "&amp;Sheet2!A76))</f>
        <v> Licenses </v>
      </c>
      <c r="B74" s="92">
        <f>IF(Sheet2!B76="","",Sheet2!B76)</f>
        <v>53</v>
      </c>
      <c r="C74" s="92">
        <f>IF(Sheet2!C76="","",Sheet2!C76)</f>
        <v>0</v>
      </c>
      <c r="D74" s="92">
        <f t="shared" si="2"/>
        <v>-53</v>
      </c>
      <c r="E74" s="90" t="str">
        <f t="shared" si="3"/>
        <v/>
      </c>
    </row>
    <row r="75" spans="1:5">
      <c r="A75" s="91" t="str">
        <f>IF(Sheet2!A77="","",IF(ISERROR(MID(Sheet2!A77,1,1)/2),Sheet2!A77,"Schedule "&amp;Sheet2!A77))</f>
        <v> Loss on NSF Checks </v>
      </c>
      <c r="B75" s="92">
        <f>IF(Sheet2!B77="","",Sheet2!B77)</f>
        <v>8</v>
      </c>
      <c r="C75" s="92">
        <f>IF(Sheet2!C77="","",Sheet2!C77)</f>
        <v>0</v>
      </c>
      <c r="D75" s="92">
        <f t="shared" si="2"/>
        <v>-8</v>
      </c>
      <c r="E75" s="90" t="str">
        <f t="shared" si="3"/>
        <v/>
      </c>
    </row>
    <row r="76" spans="1:5">
      <c r="A76" s="91" t="str">
        <f>IF(Sheet2!A78="","",IF(ISERROR(MID(Sheet2!A78,1,1)/2),Sheet2!A78,"Schedule "&amp;Sheet2!A78))</f>
        <v> Magazine Subscriptions </v>
      </c>
      <c r="B76" s="92">
        <f>IF(Sheet2!B78="","",Sheet2!B78)</f>
        <v>58</v>
      </c>
      <c r="C76" s="92">
        <f>IF(Sheet2!C78="","",Sheet2!C78)</f>
        <v>0</v>
      </c>
      <c r="D76" s="92">
        <f t="shared" si="2"/>
        <v>-58</v>
      </c>
      <c r="E76" s="90" t="str">
        <f t="shared" si="3"/>
        <v/>
      </c>
    </row>
    <row r="77" spans="1:5">
      <c r="A77" s="91" t="str">
        <f>IF(Sheet2!A79="","",IF(ISERROR(MID(Sheet2!A79,1,1)/2),Sheet2!A79,"Schedule "&amp;Sheet2!A79))</f>
        <v> Office Supplies</v>
      </c>
      <c r="B77" s="92">
        <f>IF(Sheet2!B79="","",Sheet2!B79)</f>
        <v>9</v>
      </c>
      <c r="C77" s="92">
        <f>IF(Sheet2!C79="","",Sheet2!C79)</f>
        <v>0</v>
      </c>
      <c r="D77" s="92">
        <f t="shared" si="2"/>
        <v>-9</v>
      </c>
      <c r="E77" s="90" t="str">
        <f t="shared" si="3"/>
        <v/>
      </c>
    </row>
    <row r="78" spans="1:5">
      <c r="A78" s="91" t="str">
        <f>IF(Sheet2!A80="","",IF(ISERROR(MID(Sheet2!A80,1,1)/2),Sheet2!A80,"Schedule "&amp;Sheet2!A80))</f>
        <v> Postage </v>
      </c>
      <c r="B78" s="92">
        <f>IF(Sheet2!B80="","",Sheet2!B80)</f>
        <v>42</v>
      </c>
      <c r="C78" s="92">
        <f>IF(Sheet2!C80="","",Sheet2!C80)</f>
        <v>0</v>
      </c>
      <c r="D78" s="92">
        <f t="shared" si="2"/>
        <v>-42</v>
      </c>
      <c r="E78" s="90" t="str">
        <f t="shared" si="3"/>
        <v/>
      </c>
    </row>
    <row r="79" spans="1:5">
      <c r="A79" s="91" t="str">
        <f>IF(Sheet2!A81="","",IF(ISERROR(MID(Sheet2!A81,1,1)/2),Sheet2!A81,"Schedule "&amp;Sheet2!A81))</f>
        <v> Professional Dues </v>
      </c>
      <c r="B79" s="92">
        <f>IF(Sheet2!B81="","",Sheet2!B81)</f>
        <v>1</v>
      </c>
      <c r="C79" s="92">
        <f>IF(Sheet2!C81="","",Sheet2!C81)</f>
        <v>0</v>
      </c>
      <c r="D79" s="92">
        <f t="shared" si="2"/>
        <v>-1</v>
      </c>
      <c r="E79" s="90" t="str">
        <f t="shared" si="3"/>
        <v/>
      </c>
    </row>
    <row r="80" spans="1:5">
      <c r="A80" s="91" t="str">
        <f>IF(Sheet2!A82="","",IF(ISERROR(MID(Sheet2!A82,1,1)/2),Sheet2!A82,"Schedule "&amp;Sheet2!A82))</f>
        <v> Gas </v>
      </c>
      <c r="B80" s="92">
        <f>IF(Sheet2!B82="","",Sheet2!B82)</f>
        <v>38</v>
      </c>
      <c r="C80" s="92">
        <f>IF(Sheet2!C82="","",Sheet2!C82)</f>
        <v>0</v>
      </c>
      <c r="D80" s="92">
        <f t="shared" si="2"/>
        <v>-38</v>
      </c>
      <c r="E80" s="90" t="str">
        <f t="shared" si="3"/>
        <v/>
      </c>
    </row>
    <row r="81" spans="1:5">
      <c r="A81" s="91" t="str">
        <f>IF(Sheet2!A83="","",IF(ISERROR(MID(Sheet2!A83,1,1)/2),Sheet2!A83,"Schedule "&amp;Sheet2!A83))</f>
        <v>Printing</v>
      </c>
      <c r="B81" s="92">
        <f>IF(Sheet2!B83="","",Sheet2!B83)</f>
        <v>0</v>
      </c>
      <c r="C81" s="92">
        <f>IF(Sheet2!C83="","",Sheet2!C83)</f>
        <v>0</v>
      </c>
      <c r="D81" s="92">
        <f t="shared" si="2"/>
        <v>0</v>
      </c>
      <c r="E81" s="90" t="str">
        <f t="shared" si="3"/>
        <v/>
      </c>
    </row>
    <row r="82" spans="1:5">
      <c r="A82" s="91" t="str">
        <f>IF(Sheet2!A84="","",IF(ISERROR(MID(Sheet2!A84,1,1)/2),Sheet2!A84,"Schedule "&amp;Sheet2!A84))</f>
        <v> Repairs </v>
      </c>
      <c r="B82" s="92">
        <f>IF(Sheet2!B84="","",Sheet2!B84)</f>
        <v>52</v>
      </c>
      <c r="C82" s="92">
        <f>IF(Sheet2!C84="","",Sheet2!C84)</f>
        <v>0</v>
      </c>
      <c r="D82" s="92">
        <f t="shared" si="2"/>
        <v>-52</v>
      </c>
      <c r="E82" s="90" t="str">
        <f t="shared" si="3"/>
        <v/>
      </c>
    </row>
    <row r="83" spans="1:5">
      <c r="A83" s="91" t="str">
        <f>IF(Sheet2!A85="","",IF(ISERROR(MID(Sheet2!A85,1,1)/2),Sheet2!A85,"Schedule "&amp;Sheet2!A85))</f>
        <v> Rentals </v>
      </c>
      <c r="B83" s="92">
        <f>IF(Sheet2!B85="","",Sheet2!B85)</f>
        <v>166</v>
      </c>
      <c r="C83" s="92">
        <f>IF(Sheet2!C85="","",Sheet2!C85)</f>
        <v>0</v>
      </c>
      <c r="D83" s="92">
        <f t="shared" si="2"/>
        <v>-166</v>
      </c>
      <c r="E83" s="90" t="str">
        <f t="shared" si="3"/>
        <v/>
      </c>
    </row>
    <row r="84" spans="1:5">
      <c r="A84" s="91" t="str">
        <f>IF(Sheet2!A86="","",IF(ISERROR(MID(Sheet2!A86,1,1)/2),Sheet2!A86,"Schedule "&amp;Sheet2!A86))</f>
        <v>Travel &amp; Entertainment </v>
      </c>
      <c r="B84" s="92">
        <f>IF(Sheet2!B86="","",Sheet2!B86)</f>
        <v>56</v>
      </c>
      <c r="C84" s="92">
        <f>IF(Sheet2!C86="","",Sheet2!C86)</f>
        <v>0</v>
      </c>
      <c r="D84" s="92">
        <f t="shared" si="2"/>
        <v>-56</v>
      </c>
      <c r="E84" s="90" t="str">
        <f t="shared" si="3"/>
        <v/>
      </c>
    </row>
    <row r="85" spans="1:5">
      <c r="A85" s="91" t="str">
        <f>IF(Sheet2!A87="","",IF(ISERROR(MID(Sheet2!A87,1,1)/2),Sheet2!A87,"Schedule "&amp;Sheet2!A87))</f>
        <v> Entertainment </v>
      </c>
      <c r="B85" s="92">
        <f>IF(Sheet2!B87="","",Sheet2!B87)</f>
        <v>186</v>
      </c>
      <c r="C85" s="92">
        <f>IF(Sheet2!C87="","",Sheet2!C87)</f>
        <v>0</v>
      </c>
      <c r="D85" s="92">
        <f t="shared" si="2"/>
        <v>-186</v>
      </c>
      <c r="E85" s="90" t="str">
        <f t="shared" si="3"/>
        <v/>
      </c>
    </row>
    <row r="86" spans="1:5">
      <c r="A86" s="91" t="str">
        <f>IF(Sheet2!A88="","",IF(ISERROR(MID(Sheet2!A88,1,1)/2),Sheet2!A88,"Schedule "&amp;Sheet2!A88))</f>
        <v> Food - Staff Meetings </v>
      </c>
      <c r="B86" s="92">
        <f>IF(Sheet2!B88="","",Sheet2!B88)</f>
        <v>45</v>
      </c>
      <c r="C86" s="92">
        <f>IF(Sheet2!C88="","",Sheet2!C88)</f>
        <v>0</v>
      </c>
      <c r="D86" s="92">
        <f t="shared" si="2"/>
        <v>-45</v>
      </c>
      <c r="E86" s="90" t="str">
        <f t="shared" si="3"/>
        <v/>
      </c>
    </row>
    <row r="87" spans="1:5">
      <c r="A87" s="91" t="str">
        <f>IF(Sheet2!A89="","",IF(ISERROR(MID(Sheet2!A89,1,1)/2),Sheet2!A89,"Schedule "&amp;Sheet2!A89))</f>
        <v> Lodging </v>
      </c>
      <c r="B87" s="92">
        <f>IF(Sheet2!B89="","",Sheet2!B89)</f>
        <v>153</v>
      </c>
      <c r="C87" s="92">
        <f>IF(Sheet2!C89="","",Sheet2!C89)</f>
        <v>0</v>
      </c>
      <c r="D87" s="92">
        <f t="shared" si="2"/>
        <v>-153</v>
      </c>
      <c r="E87" s="90" t="str">
        <f t="shared" si="3"/>
        <v/>
      </c>
    </row>
    <row r="88" spans="1:5">
      <c r="A88" s="91" t="str">
        <f>IF(Sheet2!A90="","",IF(ISERROR(MID(Sheet2!A90,1,1)/2),Sheet2!A90,"Schedule "&amp;Sheet2!A90))</f>
        <v> Meals - Business </v>
      </c>
      <c r="B88" s="92">
        <f>IF(Sheet2!B90="","",Sheet2!B90)</f>
        <v>51</v>
      </c>
      <c r="C88" s="92">
        <f>IF(Sheet2!C90="","",Sheet2!C90)</f>
        <v>0</v>
      </c>
      <c r="D88" s="92">
        <f t="shared" si="2"/>
        <v>-51</v>
      </c>
      <c r="E88" s="90" t="str">
        <f t="shared" si="3"/>
        <v/>
      </c>
    </row>
    <row r="89" spans="1:5">
      <c r="A89" s="91" t="str">
        <f>IF(Sheet2!A91="","",IF(ISERROR(MID(Sheet2!A91,1,1)/2),Sheet2!A91,"Schedule "&amp;Sheet2!A91))</f>
        <v> Parking Fees </v>
      </c>
      <c r="B89" s="92">
        <f>IF(Sheet2!B91="","",Sheet2!B91)</f>
        <v>173</v>
      </c>
      <c r="C89" s="92">
        <f>IF(Sheet2!C91="","",Sheet2!C91)</f>
        <v>0</v>
      </c>
      <c r="D89" s="92">
        <f t="shared" si="2"/>
        <v>-173</v>
      </c>
      <c r="E89" s="90" t="str">
        <f t="shared" si="3"/>
        <v/>
      </c>
    </row>
    <row r="90" spans="1:5">
      <c r="A90" s="91" t="str">
        <f>IF(Sheet2!A92="","",IF(ISERROR(MID(Sheet2!A92,1,1)/2),Sheet2!A92,"Schedule "&amp;Sheet2!A92))</f>
        <v> Travel </v>
      </c>
      <c r="B90" s="92">
        <f>IF(Sheet2!B92="","",Sheet2!B92)</f>
        <v>65</v>
      </c>
      <c r="C90" s="92">
        <f>IF(Sheet2!C92="","",Sheet2!C92)</f>
        <v>0</v>
      </c>
      <c r="D90" s="92">
        <f t="shared" si="2"/>
        <v>-65</v>
      </c>
      <c r="E90" s="90" t="str">
        <f t="shared" si="3"/>
        <v/>
      </c>
    </row>
    <row r="91" spans="1:5">
      <c r="A91" s="91" t="str">
        <f>IF(Sheet2!A93="","",IF(ISERROR(MID(Sheet2!A93,1,1)/2),Sheet2!A93,"Schedule "&amp;Sheet2!A93))</f>
        <v>Schedule 37 Total</v>
      </c>
      <c r="B91" s="92">
        <f>IF(Sheet2!B93="","",Sheet2!B93)</f>
        <v>1828</v>
      </c>
      <c r="C91" s="92">
        <f>IF(Sheet2!C93="","",Sheet2!C93)</f>
        <v>0</v>
      </c>
      <c r="D91" s="92">
        <f t="shared" si="2"/>
        <v>-1828</v>
      </c>
      <c r="E91" s="90" t="str">
        <f t="shared" si="3"/>
        <v/>
      </c>
    </row>
    <row r="92" spans="1:5">
      <c r="A92" s="91" t="str">
        <f>IF(Sheet2!A94="","",IF(ISERROR(MID(Sheet2!A94,1,1)/2),Sheet2!A94,"Schedule "&amp;Sheet2!A94))</f>
        <v/>
      </c>
      <c r="B92" s="92" t="str">
        <f>IF(Sheet2!B94="","",Sheet2!B94)</f>
        <v/>
      </c>
      <c r="C92" s="92" t="str">
        <f>IF(Sheet2!C94="","",Sheet2!C94)</f>
        <v/>
      </c>
      <c r="D92" s="92" t="str">
        <f t="shared" si="2"/>
        <v/>
      </c>
      <c r="E92" s="90" t="str">
        <f t="shared" si="3"/>
        <v/>
      </c>
    </row>
    <row r="93" spans="1:5">
      <c r="A93" s="91" t="str">
        <f>IF(Sheet2!A95="","",IF(ISERROR(MID(Sheet2!A95,1,1)/2),Sheet2!A95,"Schedule "&amp;Sheet2!A95))</f>
        <v>Schedule 24</v>
      </c>
      <c r="B93" s="92" t="str">
        <f>IF(Sheet2!B95="","",Sheet2!B95)</f>
        <v/>
      </c>
      <c r="C93" s="92" t="str">
        <f>IF(Sheet2!C95="","",Sheet2!C95)</f>
        <v/>
      </c>
      <c r="D93" s="92" t="str">
        <f t="shared" si="2"/>
        <v/>
      </c>
      <c r="E93" s="90" t="str">
        <f t="shared" si="3"/>
        <v/>
      </c>
    </row>
    <row r="94" spans="1:5">
      <c r="A94" s="91" t="str">
        <f>IF(Sheet2!A96="","",IF(ISERROR(MID(Sheet2!A96,1,1)/2),Sheet2!A96,"Schedule "&amp;Sheet2!A96))</f>
        <v>Inventories Product 1</v>
      </c>
      <c r="B94" s="92">
        <f>IF(Sheet2!B96="","",Sheet2!B96)</f>
        <v>0</v>
      </c>
      <c r="C94" s="92">
        <f>IF(Sheet2!C96="","",Sheet2!C96)</f>
        <v>0</v>
      </c>
      <c r="D94" s="92">
        <f t="shared" si="2"/>
        <v>0</v>
      </c>
      <c r="E94" s="90" t="str">
        <f t="shared" si="3"/>
        <v/>
      </c>
    </row>
    <row r="95" spans="1:5">
      <c r="A95" s="91" t="str">
        <f>IF(Sheet2!A97="","",IF(ISERROR(MID(Sheet2!A97,1,1)/2),Sheet2!A97,"Schedule "&amp;Sheet2!A97))</f>
        <v>Inventories Product 2</v>
      </c>
      <c r="B95" s="92">
        <f>IF(Sheet2!B97="","",Sheet2!B97)</f>
        <v>0</v>
      </c>
      <c r="C95" s="92">
        <f>IF(Sheet2!C97="","",Sheet2!C97)</f>
        <v>0</v>
      </c>
      <c r="D95" s="92">
        <f t="shared" si="2"/>
        <v>0</v>
      </c>
      <c r="E95" s="90" t="str">
        <f t="shared" si="3"/>
        <v/>
      </c>
    </row>
    <row r="96" spans="1:5">
      <c r="A96" s="91" t="str">
        <f>IF(Sheet2!A98="","",IF(ISERROR(MID(Sheet2!A98,1,1)/2),Sheet2!A98,"Schedule "&amp;Sheet2!A98))</f>
        <v>Inventories Product 3</v>
      </c>
      <c r="B96" s="92">
        <f>IF(Sheet2!B98="","",Sheet2!B98)</f>
        <v>0</v>
      </c>
      <c r="C96" s="92">
        <f>IF(Sheet2!C98="","",Sheet2!C98)</f>
        <v>0</v>
      </c>
      <c r="D96" s="92">
        <f t="shared" si="2"/>
        <v>0</v>
      </c>
      <c r="E96" s="90" t="str">
        <f t="shared" si="3"/>
        <v/>
      </c>
    </row>
    <row r="97" spans="1:5">
      <c r="A97" s="91" t="str">
        <f>IF(Sheet2!A99="","",IF(ISERROR(MID(Sheet2!A99,1,1)/2),Sheet2!A99,"Schedule "&amp;Sheet2!A99))</f>
        <v>Inventories Product 4</v>
      </c>
      <c r="B97" s="92">
        <f>IF(Sheet2!B99="","",Sheet2!B99)</f>
        <v>0</v>
      </c>
      <c r="C97" s="92">
        <f>IF(Sheet2!C99="","",Sheet2!C99)</f>
        <v>0</v>
      </c>
      <c r="D97" s="92">
        <f t="shared" si="2"/>
        <v>0</v>
      </c>
      <c r="E97" s="90" t="str">
        <f t="shared" si="3"/>
        <v/>
      </c>
    </row>
    <row r="98" spans="1:5">
      <c r="A98" s="91" t="str">
        <f>IF(Sheet2!A100="","",IF(ISERROR(MID(Sheet2!A100,1,1)/2),Sheet2!A100,"Schedule "&amp;Sheet2!A100))</f>
        <v>Schedule 24 Total</v>
      </c>
      <c r="B98" s="92">
        <f>IF(Sheet2!B100="","",Sheet2!B100)</f>
        <v>0</v>
      </c>
      <c r="C98" s="92">
        <f>IF(Sheet2!C100="","",Sheet2!C100)</f>
        <v>0</v>
      </c>
      <c r="D98" s="92">
        <f t="shared" si="2"/>
        <v>0</v>
      </c>
      <c r="E98" s="90" t="str">
        <f t="shared" si="3"/>
        <v/>
      </c>
    </row>
    <row r="99" spans="1:5">
      <c r="A99" s="91" t="str">
        <f>IF(Sheet2!A101="","",IF(ISERROR(MID(Sheet2!A101,1,1)/2),Sheet2!A101,"Schedule "&amp;Sheet2!A101))</f>
        <v/>
      </c>
      <c r="B99" s="92" t="str">
        <f>IF(Sheet2!B101="","",Sheet2!B101)</f>
        <v/>
      </c>
      <c r="C99" s="92" t="str">
        <f>IF(Sheet2!C101="","",Sheet2!C101)</f>
        <v/>
      </c>
      <c r="D99" s="92" t="str">
        <f t="shared" si="2"/>
        <v/>
      </c>
      <c r="E99" s="90" t="str">
        <f t="shared" si="3"/>
        <v/>
      </c>
    </row>
    <row r="100" spans="1:5">
      <c r="A100" s="91" t="str">
        <f>IF(Sheet2!A102="","",IF(ISERROR(MID(Sheet2!A102,1,1)/2),Sheet2!A102,"Schedule "&amp;Sheet2!A102))</f>
        <v>Schedule 31</v>
      </c>
      <c r="B100" s="92" t="str">
        <f>IF(Sheet2!B102="","",Sheet2!B102)</f>
        <v/>
      </c>
      <c r="C100" s="92" t="str">
        <f>IF(Sheet2!C102="","",Sheet2!C102)</f>
        <v/>
      </c>
      <c r="D100" s="92" t="str">
        <f t="shared" si="2"/>
        <v/>
      </c>
      <c r="E100" s="90" t="str">
        <f t="shared" si="3"/>
        <v/>
      </c>
    </row>
    <row r="101" spans="1:5">
      <c r="A101" s="91" t="str">
        <f>IF(Sheet2!A103="","",IF(ISERROR(MID(Sheet2!A103,1,1)/2),Sheet2!A103,"Schedule "&amp;Sheet2!A103))</f>
        <v> Material </v>
      </c>
      <c r="B101" s="92">
        <f>IF(Sheet2!B103="","",Sheet2!B103)</f>
        <v>31</v>
      </c>
      <c r="C101" s="92">
        <f>IF(Sheet2!C103="","",Sheet2!C103)</f>
        <v>0</v>
      </c>
      <c r="D101" s="92">
        <f t="shared" si="2"/>
        <v>-31</v>
      </c>
      <c r="E101" s="90" t="str">
        <f t="shared" si="3"/>
        <v/>
      </c>
    </row>
    <row r="102" spans="1:5">
      <c r="A102" s="91" t="str">
        <f>IF(Sheet2!A104="","",IF(ISERROR(MID(Sheet2!A104,1,1)/2),Sheet2!A104,"Schedule "&amp;Sheet2!A104))</f>
        <v> Freight &amp; Transportation </v>
      </c>
      <c r="B102" s="92">
        <f>IF(Sheet2!B104="","",Sheet2!B104)</f>
        <v>0</v>
      </c>
      <c r="C102" s="92">
        <f>IF(Sheet2!C104="","",Sheet2!C104)</f>
        <v>0</v>
      </c>
      <c r="D102" s="92">
        <f t="shared" si="2"/>
        <v>0</v>
      </c>
      <c r="E102" s="90" t="str">
        <f t="shared" si="3"/>
        <v/>
      </c>
    </row>
    <row r="103" spans="1:5">
      <c r="A103" s="91" t="str">
        <f>IF(Sheet2!A105="","",IF(ISERROR(MID(Sheet2!A105,1,1)/2),Sheet2!A105,"Schedule "&amp;Sheet2!A105))</f>
        <v> Labor Costs </v>
      </c>
      <c r="B103" s="92">
        <f>IF(Sheet2!B105="","",Sheet2!B105)</f>
        <v>23</v>
      </c>
      <c r="C103" s="92">
        <f>IF(Sheet2!C105="","",Sheet2!C105)</f>
        <v>0</v>
      </c>
      <c r="D103" s="92">
        <f t="shared" si="2"/>
        <v>-23</v>
      </c>
      <c r="E103" s="90" t="str">
        <f t="shared" si="3"/>
        <v/>
      </c>
    </row>
    <row r="104" spans="1:5">
      <c r="A104" s="91" t="str">
        <f>IF(Sheet2!A106="","",IF(ISERROR(MID(Sheet2!A106,1,1)/2),Sheet2!A106,"Schedule "&amp;Sheet2!A106))</f>
        <v> Purchase Returns </v>
      </c>
      <c r="B104" s="92">
        <f>IF(Sheet2!B106="","",Sheet2!B106)</f>
        <v>0</v>
      </c>
      <c r="C104" s="92">
        <f>IF(Sheet2!C106="","",Sheet2!C106)</f>
        <v>0</v>
      </c>
      <c r="D104" s="92">
        <f t="shared" si="2"/>
        <v>0</v>
      </c>
      <c r="E104" s="90" t="str">
        <f t="shared" si="3"/>
        <v/>
      </c>
    </row>
    <row r="105" spans="1:5">
      <c r="A105" s="91" t="str">
        <f>IF(Sheet2!A107="","",IF(ISERROR(MID(Sheet2!A107,1,1)/2),Sheet2!A107,"Schedule "&amp;Sheet2!A107))</f>
        <v> Outside Services </v>
      </c>
      <c r="B105" s="92">
        <f>IF(Sheet2!B107="","",Sheet2!B107)</f>
        <v>30</v>
      </c>
      <c r="C105" s="92">
        <f>IF(Sheet2!C107="","",Sheet2!C107)</f>
        <v>0</v>
      </c>
      <c r="D105" s="92">
        <f t="shared" si="2"/>
        <v>-30</v>
      </c>
      <c r="E105" s="90" t="str">
        <f t="shared" si="3"/>
        <v/>
      </c>
    </row>
    <row r="106" spans="1:5">
      <c r="A106" s="91" t="str">
        <f>IF(Sheet2!A108="","",IF(ISERROR(MID(Sheet2!A108,1,1)/2),Sheet2!A108,"Schedule "&amp;Sheet2!A108))</f>
        <v> Rental Expenses </v>
      </c>
      <c r="B106" s="92">
        <f>IF(Sheet2!B108="","",Sheet2!B108)</f>
        <v>0</v>
      </c>
      <c r="C106" s="92">
        <f>IF(Sheet2!C108="","",Sheet2!C108)</f>
        <v>0</v>
      </c>
      <c r="D106" s="92">
        <f t="shared" si="2"/>
        <v>0</v>
      </c>
      <c r="E106" s="90" t="str">
        <f t="shared" si="3"/>
        <v/>
      </c>
    </row>
    <row r="107" spans="1:5">
      <c r="A107" s="91" t="str">
        <f>IF(Sheet2!A109="","",IF(ISERROR(MID(Sheet2!A109,1,1)/2),Sheet2!A109,"Schedule "&amp;Sheet2!A109))</f>
        <v> Repairs &amp; Maintenance </v>
      </c>
      <c r="B107" s="92">
        <f>IF(Sheet2!B109="","",Sheet2!B109)</f>
        <v>27</v>
      </c>
      <c r="C107" s="92">
        <f>IF(Sheet2!C109="","",Sheet2!C109)</f>
        <v>0</v>
      </c>
      <c r="D107" s="92">
        <f t="shared" si="2"/>
        <v>-27</v>
      </c>
      <c r="E107" s="90" t="str">
        <f t="shared" si="3"/>
        <v/>
      </c>
    </row>
    <row r="108" spans="1:5">
      <c r="A108" s="91" t="str">
        <f>IF(Sheet2!A110="","",IF(ISERROR(MID(Sheet2!A110,1,1)/2),Sheet2!A110,"Schedule "&amp;Sheet2!A110))</f>
        <v> Research &amp; Development </v>
      </c>
      <c r="B108" s="92">
        <f>IF(Sheet2!B110="","",Sheet2!B110)</f>
        <v>0</v>
      </c>
      <c r="C108" s="92">
        <f>IF(Sheet2!C110="","",Sheet2!C110)</f>
        <v>0</v>
      </c>
      <c r="D108" s="92">
        <f t="shared" si="2"/>
        <v>0</v>
      </c>
      <c r="E108" s="90" t="str">
        <f t="shared" si="3"/>
        <v/>
      </c>
    </row>
    <row r="109" spans="1:5">
      <c r="A109" s="91" t="str">
        <f>IF(Sheet2!A111="","",IF(ISERROR(MID(Sheet2!A111,1,1)/2),Sheet2!A111,"Schedule "&amp;Sheet2!A111))</f>
        <v> Small Tools </v>
      </c>
      <c r="B109" s="92">
        <f>IF(Sheet2!B111="","",Sheet2!B111)</f>
        <v>20</v>
      </c>
      <c r="C109" s="92">
        <f>IF(Sheet2!C111="","",Sheet2!C111)</f>
        <v>0</v>
      </c>
      <c r="D109" s="92">
        <f t="shared" si="2"/>
        <v>-20</v>
      </c>
      <c r="E109" s="90" t="str">
        <f t="shared" si="3"/>
        <v/>
      </c>
    </row>
    <row r="110" spans="1:5">
      <c r="A110" s="91" t="str">
        <f>IF(Sheet2!A112="","",IF(ISERROR(MID(Sheet2!A112,1,1)/2),Sheet2!A112,"Schedule "&amp;Sheet2!A112))</f>
        <v>Schedule 31 Total</v>
      </c>
      <c r="B110" s="92">
        <f>IF(Sheet2!B112="","",Sheet2!B112)</f>
        <v>131</v>
      </c>
      <c r="C110" s="92">
        <f>IF(Sheet2!C112="","",Sheet2!C112)</f>
        <v>0</v>
      </c>
      <c r="D110" s="92">
        <f t="shared" si="2"/>
        <v>-131</v>
      </c>
      <c r="E110" s="90" t="str">
        <f t="shared" si="3"/>
        <v/>
      </c>
    </row>
    <row r="111" spans="1:5">
      <c r="A111" s="91" t="str">
        <f>IF(Sheet2!A113="","",IF(ISERROR(MID(Sheet2!A113,1,1)/2),Sheet2!A113,"Schedule "&amp;Sheet2!A113))</f>
        <v/>
      </c>
      <c r="B111" s="92" t="str">
        <f>IF(Sheet2!B113="","",Sheet2!B113)</f>
        <v/>
      </c>
      <c r="C111" s="92" t="str">
        <f>IF(Sheet2!C113="","",Sheet2!C113)</f>
        <v/>
      </c>
      <c r="D111" s="92" t="str">
        <f t="shared" si="2"/>
        <v/>
      </c>
      <c r="E111" s="90" t="str">
        <f t="shared" si="3"/>
        <v/>
      </c>
    </row>
    <row r="112" spans="1:5">
      <c r="A112" s="91" t="str">
        <f>IF(Sheet2!A114="","",IF(ISERROR(MID(Sheet2!A114,1,1)/2),Sheet2!A114,"Schedule "&amp;Sheet2!A114))</f>
        <v>Schedule 15</v>
      </c>
      <c r="B112" s="92" t="str">
        <f>IF(Sheet2!B114="","",Sheet2!B114)</f>
        <v/>
      </c>
      <c r="C112" s="92" t="str">
        <f>IF(Sheet2!C114="","",Sheet2!C114)</f>
        <v/>
      </c>
      <c r="D112" s="92" t="str">
        <f t="shared" si="2"/>
        <v/>
      </c>
      <c r="E112" s="90" t="str">
        <f t="shared" si="3"/>
        <v/>
      </c>
    </row>
    <row r="113" spans="1:5">
      <c r="A113" s="91" t="str">
        <f>IF(Sheet2!A115="","",IF(ISERROR(MID(Sheet2!A115,1,1)/2),Sheet2!A115,"Schedule "&amp;Sheet2!A115))</f>
        <v>Land </v>
      </c>
      <c r="B113" s="92">
        <f>IF(Sheet2!B115="","",Sheet2!B115)</f>
        <v>1000</v>
      </c>
      <c r="C113" s="92">
        <f>IF(Sheet2!C115="","",Sheet2!C115)</f>
        <v>0</v>
      </c>
      <c r="D113" s="92">
        <f t="shared" si="2"/>
        <v>-1000</v>
      </c>
      <c r="E113" s="90" t="str">
        <f t="shared" si="3"/>
        <v/>
      </c>
    </row>
    <row r="114" spans="1:5">
      <c r="A114" s="91" t="str">
        <f>IF(Sheet2!A116="","",IF(ISERROR(MID(Sheet2!A116,1,1)/2),Sheet2!A116,"Schedule "&amp;Sheet2!A116))</f>
        <v>Building </v>
      </c>
      <c r="B114" s="92">
        <f>IF(Sheet2!B116="","",Sheet2!B116)</f>
        <v>5000</v>
      </c>
      <c r="C114" s="92">
        <f>IF(Sheet2!C116="","",Sheet2!C116)</f>
        <v>0</v>
      </c>
      <c r="D114" s="92">
        <f t="shared" si="2"/>
        <v>-5000</v>
      </c>
      <c r="E114" s="90" t="str">
        <f t="shared" si="3"/>
        <v/>
      </c>
    </row>
    <row r="115" spans="1:5">
      <c r="A115" s="91" t="str">
        <f>IF(Sheet2!A117="","",IF(ISERROR(MID(Sheet2!A117,1,1)/2),Sheet2!A117,"Schedule "&amp;Sheet2!A117))</f>
        <v>Equipment (Computers, Printers) </v>
      </c>
      <c r="B115" s="92">
        <f>IF(Sheet2!B117="","",Sheet2!B117)</f>
        <v>2000</v>
      </c>
      <c r="C115" s="92">
        <f>IF(Sheet2!C117="","",Sheet2!C117)</f>
        <v>0</v>
      </c>
      <c r="D115" s="92">
        <f t="shared" si="2"/>
        <v>-2000</v>
      </c>
      <c r="E115" s="90" t="str">
        <f t="shared" si="3"/>
        <v/>
      </c>
    </row>
    <row r="116" spans="1:5">
      <c r="A116" s="91" t="str">
        <f>IF(Sheet2!A118="","",IF(ISERROR(MID(Sheet2!A118,1,1)/2),Sheet2!A118,"Schedule "&amp;Sheet2!A118))</f>
        <v>Furniture &amp; Fixtures </v>
      </c>
      <c r="B116" s="92">
        <f>IF(Sheet2!B118="","",Sheet2!B118)</f>
        <v>1500</v>
      </c>
      <c r="C116" s="92">
        <f>IF(Sheet2!C118="","",Sheet2!C118)</f>
        <v>0</v>
      </c>
      <c r="D116" s="92">
        <f t="shared" si="2"/>
        <v>-1500</v>
      </c>
      <c r="E116" s="90" t="str">
        <f t="shared" si="3"/>
        <v/>
      </c>
    </row>
    <row r="117" spans="1:5">
      <c r="A117" s="91" t="str">
        <f>IF(Sheet2!A119="","",IF(ISERROR(MID(Sheet2!A119,1,1)/2),Sheet2!A119,"Schedule "&amp;Sheet2!A119))</f>
        <v>Vehicles </v>
      </c>
      <c r="B117" s="92">
        <f>IF(Sheet2!B119="","",Sheet2!B119)</f>
        <v>2500</v>
      </c>
      <c r="C117" s="92">
        <f>IF(Sheet2!C119="","",Sheet2!C119)</f>
        <v>0</v>
      </c>
      <c r="D117" s="92">
        <f t="shared" si="2"/>
        <v>-2500</v>
      </c>
      <c r="E117" s="90" t="str">
        <f t="shared" si="3"/>
        <v/>
      </c>
    </row>
    <row r="118" spans="1:5">
      <c r="A118" s="91" t="str">
        <f>IF(Sheet2!A120="","",IF(ISERROR(MID(Sheet2!A120,1,1)/2),Sheet2!A120,"Schedule "&amp;Sheet2!A120))</f>
        <v>Building Depreciation </v>
      </c>
      <c r="B118" s="92">
        <f>IF(Sheet2!B120="","",Sheet2!B120)</f>
        <v>-100</v>
      </c>
      <c r="C118" s="92">
        <f>IF(Sheet2!C120="","",Sheet2!C120)</f>
        <v>0</v>
      </c>
      <c r="D118" s="92">
        <f t="shared" si="2"/>
        <v>100</v>
      </c>
      <c r="E118" s="90" t="str">
        <f t="shared" si="3"/>
        <v/>
      </c>
    </row>
    <row r="119" spans="1:5">
      <c r="A119" s="91" t="str">
        <f>IF(Sheet2!A121="","",IF(ISERROR(MID(Sheet2!A121,1,1)/2),Sheet2!A121,"Schedule "&amp;Sheet2!A121))</f>
        <v>Equipment Depreciation </v>
      </c>
      <c r="B119" s="92">
        <f>IF(Sheet2!B121="","",Sheet2!B121)</f>
        <v>-75</v>
      </c>
      <c r="C119" s="92">
        <f>IF(Sheet2!C121="","",Sheet2!C121)</f>
        <v>0</v>
      </c>
      <c r="D119" s="92">
        <f t="shared" si="2"/>
        <v>75</v>
      </c>
      <c r="E119" s="90" t="str">
        <f t="shared" si="3"/>
        <v/>
      </c>
    </row>
    <row r="120" spans="1:5">
      <c r="A120" s="91" t="str">
        <f>IF(Sheet2!A122="","",IF(ISERROR(MID(Sheet2!A122,1,1)/2),Sheet2!A122,"Schedule "&amp;Sheet2!A122))</f>
        <v>Furniture &amp; Fixture Depreciation </v>
      </c>
      <c r="B120" s="92">
        <f>IF(Sheet2!B122="","",Sheet2!B122)</f>
        <v>-60</v>
      </c>
      <c r="C120" s="92">
        <f>IF(Sheet2!C122="","",Sheet2!C122)</f>
        <v>0</v>
      </c>
      <c r="D120" s="92">
        <f t="shared" si="2"/>
        <v>60</v>
      </c>
      <c r="E120" s="90" t="str">
        <f t="shared" si="3"/>
        <v/>
      </c>
    </row>
    <row r="121" spans="1:5">
      <c r="A121" s="91" t="str">
        <f>IF(Sheet2!A123="","",IF(ISERROR(MID(Sheet2!A123,1,1)/2),Sheet2!A123,"Schedule "&amp;Sheet2!A123))</f>
        <v>Vehicle Depreciation </v>
      </c>
      <c r="B121" s="92">
        <f>IF(Sheet2!B123="","",Sheet2!B123)</f>
        <v>-45</v>
      </c>
      <c r="C121" s="92">
        <f>IF(Sheet2!C123="","",Sheet2!C123)</f>
        <v>0</v>
      </c>
      <c r="D121" s="92">
        <f t="shared" si="2"/>
        <v>45</v>
      </c>
      <c r="E121" s="90" t="str">
        <f t="shared" si="3"/>
        <v/>
      </c>
    </row>
    <row r="122" spans="1:5">
      <c r="A122" s="91" t="str">
        <f>IF(Sheet2!A124="","",IF(ISERROR(MID(Sheet2!A124,1,1)/2),Sheet2!A124,"Schedule "&amp;Sheet2!A124))</f>
        <v>Schedule 15 Total</v>
      </c>
      <c r="B122" s="92">
        <f>IF(Sheet2!B124="","",Sheet2!B124)</f>
        <v>11720</v>
      </c>
      <c r="C122" s="92">
        <f>IF(Sheet2!C124="","",Sheet2!C124)</f>
        <v>0</v>
      </c>
      <c r="D122" s="92">
        <f t="shared" si="2"/>
        <v>-11720</v>
      </c>
      <c r="E122" s="90" t="str">
        <f t="shared" si="3"/>
        <v/>
      </c>
    </row>
    <row r="123" spans="1:5">
      <c r="A123" s="91" t="str">
        <f>IF(Sheet2!A125="","",IF(ISERROR(MID(Sheet2!A125,1,1)/2),Sheet2!A125,"Schedule "&amp;Sheet2!A125))</f>
        <v/>
      </c>
      <c r="B123" s="92" t="str">
        <f>IF(Sheet2!B125="","",Sheet2!B125)</f>
        <v/>
      </c>
      <c r="C123" s="92" t="str">
        <f>IF(Sheet2!C125="","",Sheet2!C125)</f>
        <v/>
      </c>
      <c r="D123" s="92" t="str">
        <f t="shared" si="2"/>
        <v/>
      </c>
      <c r="E123" s="90" t="str">
        <f t="shared" si="3"/>
        <v/>
      </c>
    </row>
    <row r="124" spans="1:5">
      <c r="A124" s="91" t="str">
        <f>IF(Sheet2!A126="","",IF(ISERROR(MID(Sheet2!A126,1,1)/2),Sheet2!A126,"Schedule "&amp;Sheet2!A126))</f>
        <v>Schedule 33</v>
      </c>
      <c r="B124" s="92" t="str">
        <f>IF(Sheet2!B126="","",Sheet2!B126)</f>
        <v/>
      </c>
      <c r="C124" s="92" t="str">
        <f>IF(Sheet2!C126="","",Sheet2!C126)</f>
        <v/>
      </c>
      <c r="D124" s="92" t="str">
        <f t="shared" si="2"/>
        <v/>
      </c>
      <c r="E124" s="90" t="str">
        <f t="shared" si="3"/>
        <v/>
      </c>
    </row>
    <row r="125" spans="1:5">
      <c r="A125" s="91" t="str">
        <f>IF(Sheet2!A127="","",IF(ISERROR(MID(Sheet2!A127,1,1)/2),Sheet2!A127,"Schedule "&amp;Sheet2!A127))</f>
        <v>Changes in Inventory</v>
      </c>
      <c r="B125" s="92">
        <f>IF(Sheet2!B127="","",Sheet2!B127)</f>
        <v>0</v>
      </c>
      <c r="C125" s="92">
        <f>IF(Sheet2!C127="","",Sheet2!C127)</f>
        <v>0</v>
      </c>
      <c r="D125" s="92">
        <f t="shared" si="2"/>
        <v>0</v>
      </c>
      <c r="E125" s="90" t="str">
        <f t="shared" si="3"/>
        <v/>
      </c>
    </row>
    <row r="126" spans="1:5">
      <c r="A126" s="91" t="str">
        <f>IF(Sheet2!A128="","",IF(ISERROR(MID(Sheet2!A128,1,1)/2),Sheet2!A128,"Schedule "&amp;Sheet2!A128))</f>
        <v>Schedule 33 Total</v>
      </c>
      <c r="B126" s="92">
        <f>IF(Sheet2!B128="","",Sheet2!B128)</f>
        <v>0</v>
      </c>
      <c r="C126" s="92">
        <f>IF(Sheet2!C128="","",Sheet2!C128)</f>
        <v>0</v>
      </c>
      <c r="D126" s="92">
        <f t="shared" si="2"/>
        <v>0</v>
      </c>
      <c r="E126" s="90" t="str">
        <f t="shared" si="3"/>
        <v/>
      </c>
    </row>
    <row r="127" spans="1:5">
      <c r="A127" s="91" t="str">
        <f>IF(Sheet2!A129="","",IF(ISERROR(MID(Sheet2!A129,1,1)/2),Sheet2!A129,"Schedule "&amp;Sheet2!A129))</f>
        <v/>
      </c>
      <c r="B127" s="92" t="str">
        <f>IF(Sheet2!B129="","",Sheet2!B129)</f>
        <v/>
      </c>
      <c r="C127" s="92" t="str">
        <f>IF(Sheet2!C129="","",Sheet2!C129)</f>
        <v/>
      </c>
      <c r="D127" s="92" t="str">
        <f t="shared" si="2"/>
        <v/>
      </c>
      <c r="E127" s="90" t="str">
        <f t="shared" si="3"/>
        <v/>
      </c>
    </row>
    <row r="128" spans="1:5">
      <c r="A128" s="91" t="str">
        <f>IF(Sheet2!A130="","",IF(ISERROR(MID(Sheet2!A130,1,1)/2),Sheet2!A130,"Schedule "&amp;Sheet2!A130))</f>
        <v>Schedule 34</v>
      </c>
      <c r="B128" s="92" t="str">
        <f>IF(Sheet2!B130="","",Sheet2!B130)</f>
        <v/>
      </c>
      <c r="C128" s="92" t="str">
        <f>IF(Sheet2!C130="","",Sheet2!C130)</f>
        <v/>
      </c>
      <c r="D128" s="92" t="str">
        <f t="shared" si="2"/>
        <v/>
      </c>
      <c r="E128" s="90" t="str">
        <f t="shared" si="3"/>
        <v/>
      </c>
    </row>
    <row r="129" spans="1:5">
      <c r="A129" s="91" t="str">
        <f>IF(Sheet2!A131="","",IF(ISERROR(MID(Sheet2!A131,1,1)/2),Sheet2!A131,"Schedule "&amp;Sheet2!A131))</f>
        <v>Salaries &amp; Wages</v>
      </c>
      <c r="B129" s="92">
        <f>IF(Sheet2!B131="","",Sheet2!B131)</f>
        <v>0</v>
      </c>
      <c r="C129" s="92">
        <f>IF(Sheet2!C131="","",Sheet2!C131)</f>
        <v>0</v>
      </c>
      <c r="D129" s="92">
        <f t="shared" si="2"/>
        <v>0</v>
      </c>
      <c r="E129" s="90" t="str">
        <f t="shared" si="3"/>
        <v/>
      </c>
    </row>
    <row r="130" spans="1:5">
      <c r="A130" s="91" t="str">
        <f>IF(Sheet2!A132="","",IF(ISERROR(MID(Sheet2!A132,1,1)/2),Sheet2!A132,"Schedule "&amp;Sheet2!A132))</f>
        <v>Schedule 34 Total</v>
      </c>
      <c r="B130" s="92">
        <f>IF(Sheet2!B132="","",Sheet2!B132)</f>
        <v>0</v>
      </c>
      <c r="C130" s="92">
        <f>IF(Sheet2!C132="","",Sheet2!C132)</f>
        <v>0</v>
      </c>
      <c r="D130" s="92">
        <f t="shared" si="2"/>
        <v>0</v>
      </c>
      <c r="E130" s="90" t="str">
        <f t="shared" si="3"/>
        <v/>
      </c>
    </row>
    <row r="131" spans="1:5">
      <c r="A131" s="91" t="str">
        <f>IF(Sheet2!A133="","",IF(ISERROR(MID(Sheet2!A133,1,1)/2),Sheet2!A133,"Schedule "&amp;Sheet2!A133))</f>
        <v/>
      </c>
      <c r="B131" s="92" t="str">
        <f>IF(Sheet2!B133="","",Sheet2!B133)</f>
        <v/>
      </c>
      <c r="C131" s="92" t="str">
        <f>IF(Sheet2!C133="","",Sheet2!C133)</f>
        <v/>
      </c>
      <c r="D131" s="92" t="str">
        <f t="shared" si="2"/>
        <v/>
      </c>
      <c r="E131" s="90" t="str">
        <f t="shared" si="3"/>
        <v/>
      </c>
    </row>
    <row r="132" spans="1:5">
      <c r="A132" s="91" t="str">
        <f>IF(Sheet2!A134="","",IF(ISERROR(MID(Sheet2!A134,1,1)/2),Sheet2!A134,"Schedule "&amp;Sheet2!A134))</f>
        <v>Schedule 35</v>
      </c>
      <c r="B132" s="92" t="str">
        <f>IF(Sheet2!B134="","",Sheet2!B134)</f>
        <v/>
      </c>
      <c r="C132" s="92" t="str">
        <f>IF(Sheet2!C134="","",Sheet2!C134)</f>
        <v/>
      </c>
      <c r="D132" s="92" t="str">
        <f t="shared" ref="D132:D195" si="4">IFERROR(C132-B132,"")</f>
        <v/>
      </c>
      <c r="E132" s="90" t="str">
        <f t="shared" ref="E132:E195" si="5">IFERROR(D132/C132,"")</f>
        <v/>
      </c>
    </row>
    <row r="133" spans="1:5">
      <c r="A133" s="91" t="str">
        <f>IF(Sheet2!A135="","",IF(ISERROR(MID(Sheet2!A135,1,1)/2),Sheet2!A135,"Schedule "&amp;Sheet2!A135))</f>
        <v>Finance Cost</v>
      </c>
      <c r="B133" s="92">
        <f>IF(Sheet2!B135="","",Sheet2!B135)</f>
        <v>43</v>
      </c>
      <c r="C133" s="92">
        <f>IF(Sheet2!C135="","",Sheet2!C135)</f>
        <v>0</v>
      </c>
      <c r="D133" s="92">
        <f t="shared" si="4"/>
        <v>-43</v>
      </c>
      <c r="E133" s="90" t="str">
        <f t="shared" si="5"/>
        <v/>
      </c>
    </row>
    <row r="134" spans="1:5">
      <c r="A134" s="91" t="str">
        <f>IF(Sheet2!A136="","",IF(ISERROR(MID(Sheet2!A136,1,1)/2),Sheet2!A136,"Schedule "&amp;Sheet2!A136))</f>
        <v>Schedule 35 Total</v>
      </c>
      <c r="B134" s="92">
        <f>IF(Sheet2!B136="","",Sheet2!B136)</f>
        <v>43</v>
      </c>
      <c r="C134" s="92">
        <f>IF(Sheet2!C136="","",Sheet2!C136)</f>
        <v>0</v>
      </c>
      <c r="D134" s="92">
        <f t="shared" si="4"/>
        <v>-43</v>
      </c>
      <c r="E134" s="90" t="str">
        <f t="shared" si="5"/>
        <v/>
      </c>
    </row>
    <row r="135" spans="1:5">
      <c r="A135" s="91" t="str">
        <f>IF(Sheet2!A137="","",IF(ISERROR(MID(Sheet2!A137,1,1)/2),Sheet2!A137,"Schedule "&amp;Sheet2!A137))</f>
        <v/>
      </c>
      <c r="B135" s="92" t="str">
        <f>IF(Sheet2!B137="","",Sheet2!B137)</f>
        <v/>
      </c>
      <c r="C135" s="92" t="str">
        <f>IF(Sheet2!C137="","",Sheet2!C137)</f>
        <v/>
      </c>
      <c r="D135" s="92" t="str">
        <f t="shared" si="4"/>
        <v/>
      </c>
      <c r="E135" s="90" t="str">
        <f t="shared" si="5"/>
        <v/>
      </c>
    </row>
    <row r="136" spans="1:5">
      <c r="A136" s="91" t="str">
        <f>IF(Sheet2!A138="","",IF(ISERROR(MID(Sheet2!A138,1,1)/2),Sheet2!A138,"Schedule "&amp;Sheet2!A138))</f>
        <v>Schedule 7</v>
      </c>
      <c r="B136" s="92" t="str">
        <f>IF(Sheet2!B138="","",Sheet2!B138)</f>
        <v/>
      </c>
      <c r="C136" s="92" t="str">
        <f>IF(Sheet2!C138="","",Sheet2!C138)</f>
        <v/>
      </c>
      <c r="D136" s="92" t="str">
        <f t="shared" si="4"/>
        <v/>
      </c>
      <c r="E136" s="90" t="str">
        <f t="shared" si="5"/>
        <v/>
      </c>
    </row>
    <row r="137" spans="1:5">
      <c r="A137" s="91" t="str">
        <f>IF(Sheet2!A139="","",IF(ISERROR(MID(Sheet2!A139,1,1)/2),Sheet2!A139,"Schedule "&amp;Sheet2!A139))</f>
        <v>Borrowing from Axis Bank</v>
      </c>
      <c r="B137" s="92">
        <f>IF(Sheet2!B139="","",Sheet2!B139)</f>
        <v>-10000</v>
      </c>
      <c r="C137" s="92">
        <f>IF(Sheet2!C139="","",Sheet2!C139)</f>
        <v>0</v>
      </c>
      <c r="D137" s="92">
        <f t="shared" si="4"/>
        <v>10000</v>
      </c>
      <c r="E137" s="90" t="str">
        <f t="shared" si="5"/>
        <v/>
      </c>
    </row>
    <row r="138" spans="1:5">
      <c r="A138" s="91" t="str">
        <f>IF(Sheet2!A140="","",IF(ISERROR(MID(Sheet2!A140,1,1)/2),Sheet2!A140,"Schedule "&amp;Sheet2!A140))</f>
        <v>Schedule 7 Total</v>
      </c>
      <c r="B138" s="92">
        <f>IF(Sheet2!B140="","",Sheet2!B140)</f>
        <v>-10000</v>
      </c>
      <c r="C138" s="92">
        <f>IF(Sheet2!C140="","",Sheet2!C140)</f>
        <v>0</v>
      </c>
      <c r="D138" s="92">
        <f t="shared" si="4"/>
        <v>10000</v>
      </c>
      <c r="E138" s="90" t="str">
        <f t="shared" si="5"/>
        <v/>
      </c>
    </row>
    <row r="139" spans="1:5">
      <c r="A139" s="91" t="str">
        <f>IF(Sheet2!A141="","",IF(ISERROR(MID(Sheet2!A141,1,1)/2),Sheet2!A141,"Schedule "&amp;Sheet2!A141))</f>
        <v/>
      </c>
      <c r="B139" s="92" t="str">
        <f>IF(Sheet2!B141="","",Sheet2!B141)</f>
        <v/>
      </c>
      <c r="C139" s="92" t="str">
        <f>IF(Sheet2!C141="","",Sheet2!C141)</f>
        <v/>
      </c>
      <c r="D139" s="92" t="str">
        <f t="shared" si="4"/>
        <v/>
      </c>
      <c r="E139" s="90" t="str">
        <f t="shared" si="5"/>
        <v/>
      </c>
    </row>
    <row r="140" spans="1:5">
      <c r="A140" s="91" t="str">
        <f>IF(Sheet2!A142="","",IF(ISERROR(MID(Sheet2!A142,1,1)/2),Sheet2!A142,"Schedule "&amp;Sheet2!A142))</f>
        <v>Schedule 19</v>
      </c>
      <c r="B140" s="92" t="str">
        <f>IF(Sheet2!B142="","",Sheet2!B142)</f>
        <v/>
      </c>
      <c r="C140" s="92" t="str">
        <f>IF(Sheet2!C142="","",Sheet2!C142)</f>
        <v/>
      </c>
      <c r="D140" s="92" t="str">
        <f t="shared" si="4"/>
        <v/>
      </c>
      <c r="E140" s="90" t="str">
        <f t="shared" si="5"/>
        <v/>
      </c>
    </row>
    <row r="141" spans="1:5">
      <c r="A141" s="91" t="str">
        <f>IF(Sheet2!A143="","",IF(ISERROR(MID(Sheet2!A143,1,1)/2),Sheet2!A143,"Schedule "&amp;Sheet2!A143))</f>
        <v>Investment in Barclays Co.</v>
      </c>
      <c r="B141" s="92">
        <f>IF(Sheet2!B143="","",Sheet2!B143)</f>
        <v>500</v>
      </c>
      <c r="C141" s="92">
        <f>IF(Sheet2!C143="","",Sheet2!C143)</f>
        <v>0</v>
      </c>
      <c r="D141" s="92">
        <f t="shared" si="4"/>
        <v>-500</v>
      </c>
      <c r="E141" s="90" t="str">
        <f t="shared" si="5"/>
        <v/>
      </c>
    </row>
    <row r="142" spans="1:5">
      <c r="A142" s="91" t="str">
        <f>IF(Sheet2!A144="","",IF(ISERROR(MID(Sheet2!A144,1,1)/2),Sheet2!A144,"Schedule "&amp;Sheet2!A144))</f>
        <v>Schedule 19 Total</v>
      </c>
      <c r="B142" s="92">
        <f>IF(Sheet2!B144="","",Sheet2!B144)</f>
        <v>500</v>
      </c>
      <c r="C142" s="92">
        <f>IF(Sheet2!C144="","",Sheet2!C144)</f>
        <v>0</v>
      </c>
      <c r="D142" s="92">
        <f t="shared" si="4"/>
        <v>-500</v>
      </c>
      <c r="E142" s="90" t="str">
        <f t="shared" si="5"/>
        <v/>
      </c>
    </row>
    <row r="143" spans="1:5">
      <c r="A143" s="91" t="str">
        <f>IF(Sheet2!A145="","",IF(ISERROR(MID(Sheet2!A145,1,1)/2),Sheet2!A145,"Schedule "&amp;Sheet2!A145))</f>
        <v/>
      </c>
      <c r="B143" s="92" t="str">
        <f>IF(Sheet2!B145="","",Sheet2!B145)</f>
        <v/>
      </c>
      <c r="C143" s="92" t="str">
        <f>IF(Sheet2!C145="","",Sheet2!C145)</f>
        <v/>
      </c>
      <c r="D143" s="92" t="str">
        <f t="shared" si="4"/>
        <v/>
      </c>
      <c r="E143" s="90" t="str">
        <f t="shared" si="5"/>
        <v/>
      </c>
    </row>
    <row r="144" spans="1:5">
      <c r="A144" s="91" t="str">
        <f>IF(Sheet2!A146="","",IF(ISERROR(MID(Sheet2!A146,1,1)/2),Sheet2!A146,"Schedule "&amp;Sheet2!A146))</f>
        <v>Schedule 23</v>
      </c>
      <c r="B144" s="92" t="str">
        <f>IF(Sheet2!B146="","",Sheet2!B146)</f>
        <v/>
      </c>
      <c r="C144" s="92" t="str">
        <f>IF(Sheet2!C146="","",Sheet2!C146)</f>
        <v/>
      </c>
      <c r="D144" s="92" t="str">
        <f t="shared" si="4"/>
        <v/>
      </c>
      <c r="E144" s="90" t="str">
        <f t="shared" si="5"/>
        <v/>
      </c>
    </row>
    <row r="145" spans="1:5">
      <c r="A145" s="91" t="str">
        <f>IF(Sheet2!A147="","",IF(ISERROR(MID(Sheet2!A147,1,1)/2),Sheet2!A147,"Schedule "&amp;Sheet2!A147))</f>
        <v>Investment in Reliance</v>
      </c>
      <c r="B145" s="92">
        <f>IF(Sheet2!B147="","",Sheet2!B147)</f>
        <v>500</v>
      </c>
      <c r="C145" s="92">
        <f>IF(Sheet2!C147="","",Sheet2!C147)</f>
        <v>0</v>
      </c>
      <c r="D145" s="92">
        <f t="shared" si="4"/>
        <v>-500</v>
      </c>
      <c r="E145" s="90" t="str">
        <f t="shared" si="5"/>
        <v/>
      </c>
    </row>
    <row r="146" spans="1:5">
      <c r="A146" s="91" t="str">
        <f>IF(Sheet2!A148="","",IF(ISERROR(MID(Sheet2!A148,1,1)/2),Sheet2!A148,"Schedule "&amp;Sheet2!A148))</f>
        <v>Schedule 23 Total</v>
      </c>
      <c r="B146" s="92">
        <f>IF(Sheet2!B148="","",Sheet2!B148)</f>
        <v>500</v>
      </c>
      <c r="C146" s="92">
        <f>IF(Sheet2!C148="","",Sheet2!C148)</f>
        <v>0</v>
      </c>
      <c r="D146" s="92">
        <f t="shared" si="4"/>
        <v>-500</v>
      </c>
      <c r="E146" s="90" t="str">
        <f t="shared" si="5"/>
        <v/>
      </c>
    </row>
    <row r="147" spans="1:5">
      <c r="A147" s="91" t="str">
        <f>IF(Sheet2!A149="","",IF(ISERROR(MID(Sheet2!A149,1,1)/2),Sheet2!A149,"Schedule "&amp;Sheet2!A149))</f>
        <v/>
      </c>
      <c r="B147" s="92" t="str">
        <f>IF(Sheet2!B149="","",Sheet2!B149)</f>
        <v/>
      </c>
      <c r="C147" s="92" t="str">
        <f>IF(Sheet2!C149="","",Sheet2!C149)</f>
        <v/>
      </c>
      <c r="D147" s="92" t="str">
        <f t="shared" si="4"/>
        <v/>
      </c>
      <c r="E147" s="90" t="str">
        <f t="shared" si="5"/>
        <v/>
      </c>
    </row>
    <row r="148" spans="1:5">
      <c r="A148" s="91" t="str">
        <f>IF(Sheet2!A150="","",IF(ISERROR(MID(Sheet2!A150,1,1)/2),Sheet2!A150,"Schedule "&amp;Sheet2!A150))</f>
        <v>Schedule 10</v>
      </c>
      <c r="B148" s="92" t="str">
        <f>IF(Sheet2!B150="","",Sheet2!B150)</f>
        <v/>
      </c>
      <c r="C148" s="92" t="str">
        <f>IF(Sheet2!C150="","",Sheet2!C150)</f>
        <v/>
      </c>
      <c r="D148" s="92" t="str">
        <f t="shared" si="4"/>
        <v/>
      </c>
      <c r="E148" s="90" t="str">
        <f t="shared" si="5"/>
        <v/>
      </c>
    </row>
    <row r="149" spans="1:5">
      <c r="A149" s="91" t="str">
        <f>IF(Sheet2!A151="","",IF(ISERROR(MID(Sheet2!A151,1,1)/2),Sheet2!A151,"Schedule "&amp;Sheet2!A151))</f>
        <v>Provision for Gratuity</v>
      </c>
      <c r="B149" s="92">
        <f>IF(Sheet2!B151="","",Sheet2!B151)</f>
        <v>-500</v>
      </c>
      <c r="C149" s="92">
        <f>IF(Sheet2!C151="","",Sheet2!C151)</f>
        <v>0</v>
      </c>
      <c r="D149" s="92">
        <f t="shared" si="4"/>
        <v>500</v>
      </c>
      <c r="E149" s="90" t="str">
        <f t="shared" si="5"/>
        <v/>
      </c>
    </row>
    <row r="150" spans="1:5">
      <c r="A150" s="91" t="str">
        <f>IF(Sheet2!A152="","",IF(ISERROR(MID(Sheet2!A152,1,1)/2),Sheet2!A152,"Schedule "&amp;Sheet2!A152))</f>
        <v>Schedule 10 Total</v>
      </c>
      <c r="B150" s="92">
        <f>IF(Sheet2!B152="","",Sheet2!B152)</f>
        <v>-500</v>
      </c>
      <c r="C150" s="92">
        <f>IF(Sheet2!C152="","",Sheet2!C152)</f>
        <v>0</v>
      </c>
      <c r="D150" s="92">
        <f t="shared" si="4"/>
        <v>500</v>
      </c>
      <c r="E150" s="90" t="str">
        <f t="shared" si="5"/>
        <v/>
      </c>
    </row>
    <row r="151" spans="1:5">
      <c r="A151" s="91" t="str">
        <f>IF(Sheet2!A153="","",IF(ISERROR(MID(Sheet2!A153,1,1)/2),Sheet2!A153,"Schedule "&amp;Sheet2!A153))</f>
        <v/>
      </c>
      <c r="B151" s="92" t="str">
        <f>IF(Sheet2!B153="","",Sheet2!B153)</f>
        <v/>
      </c>
      <c r="C151" s="92" t="str">
        <f>IF(Sheet2!C153="","",Sheet2!C153)</f>
        <v/>
      </c>
      <c r="D151" s="92" t="str">
        <f t="shared" si="4"/>
        <v/>
      </c>
      <c r="E151" s="90" t="str">
        <f t="shared" si="5"/>
        <v/>
      </c>
    </row>
    <row r="152" spans="1:5">
      <c r="A152" s="91" t="str">
        <f>IF(Sheet2!A154="","",IF(ISERROR(MID(Sheet2!A154,1,1)/2),Sheet2!A154,"Schedule "&amp;Sheet2!A154))</f>
        <v>Schedule 14</v>
      </c>
      <c r="B152" s="92" t="str">
        <f>IF(Sheet2!B154="","",Sheet2!B154)</f>
        <v/>
      </c>
      <c r="C152" s="92" t="str">
        <f>IF(Sheet2!C154="","",Sheet2!C154)</f>
        <v/>
      </c>
      <c r="D152" s="92" t="str">
        <f t="shared" si="4"/>
        <v/>
      </c>
      <c r="E152" s="90" t="str">
        <f t="shared" si="5"/>
        <v/>
      </c>
    </row>
    <row r="153" spans="1:5">
      <c r="A153" s="91" t="str">
        <f>IF(Sheet2!A155="","",IF(ISERROR(MID(Sheet2!A155,1,1)/2),Sheet2!A155,"Schedule "&amp;Sheet2!A155))</f>
        <v>Provision for Salary</v>
      </c>
      <c r="B153" s="92">
        <f>IF(Sheet2!B155="","",Sheet2!B155)</f>
        <v>-500</v>
      </c>
      <c r="C153" s="92">
        <f>IF(Sheet2!C155="","",Sheet2!C155)</f>
        <v>0</v>
      </c>
      <c r="D153" s="92">
        <f t="shared" si="4"/>
        <v>500</v>
      </c>
      <c r="E153" s="90" t="str">
        <f t="shared" si="5"/>
        <v/>
      </c>
    </row>
    <row r="154" spans="1:5">
      <c r="A154" s="91" t="str">
        <f>IF(Sheet2!A156="","",IF(ISERROR(MID(Sheet2!A156,1,1)/2),Sheet2!A156,"Schedule "&amp;Sheet2!A156))</f>
        <v>Schedule 14 Total</v>
      </c>
      <c r="B154" s="92">
        <f>IF(Sheet2!B156="","",Sheet2!B156)</f>
        <v>-500</v>
      </c>
      <c r="C154" s="92">
        <f>IF(Sheet2!C156="","",Sheet2!C156)</f>
        <v>0</v>
      </c>
      <c r="D154" s="92">
        <f t="shared" si="4"/>
        <v>500</v>
      </c>
      <c r="E154" s="90" t="str">
        <f t="shared" si="5"/>
        <v/>
      </c>
    </row>
    <row r="155" spans="1:5">
      <c r="A155" s="91" t="str">
        <f>IF(Sheet2!A157="","",IF(ISERROR(MID(Sheet2!A157,1,1)/2),Sheet2!A157,"Schedule "&amp;Sheet2!A157))</f>
        <v/>
      </c>
      <c r="B155" s="92" t="str">
        <f>IF(Sheet2!B157="","",Sheet2!B157)</f>
        <v/>
      </c>
      <c r="C155" s="92" t="str">
        <f>IF(Sheet2!C157="","",Sheet2!C157)</f>
        <v/>
      </c>
      <c r="D155" s="92" t="str">
        <f t="shared" si="4"/>
        <v/>
      </c>
      <c r="E155" s="90" t="str">
        <f t="shared" si="5"/>
        <v/>
      </c>
    </row>
    <row r="156" spans="1:5">
      <c r="A156" s="91" t="str">
        <f>IF(Sheet2!A158="","",IF(ISERROR(MID(Sheet2!A158,1,1)/2),Sheet2!A158,"Schedule "&amp;Sheet2!A158))</f>
        <v>Schedule 13</v>
      </c>
      <c r="B156" s="92" t="str">
        <f>IF(Sheet2!B158="","",Sheet2!B158)</f>
        <v/>
      </c>
      <c r="C156" s="92" t="str">
        <f>IF(Sheet2!C158="","",Sheet2!C158)</f>
        <v/>
      </c>
      <c r="D156" s="92" t="str">
        <f t="shared" si="4"/>
        <v/>
      </c>
      <c r="E156" s="90" t="str">
        <f t="shared" si="5"/>
        <v/>
      </c>
    </row>
    <row r="157" spans="1:5">
      <c r="A157" s="91" t="str">
        <f>IF(Sheet2!A159="","",IF(ISERROR(MID(Sheet2!A159,1,1)/2),Sheet2!A159,"Schedule "&amp;Sheet2!A159))</f>
        <v>Vat Payable</v>
      </c>
      <c r="B157" s="92">
        <f>IF(Sheet2!B159="","",Sheet2!B159)</f>
        <v>-450</v>
      </c>
      <c r="C157" s="92">
        <f>IF(Sheet2!C159="","",Sheet2!C159)</f>
        <v>0</v>
      </c>
      <c r="D157" s="92">
        <f t="shared" si="4"/>
        <v>450</v>
      </c>
      <c r="E157" s="90" t="str">
        <f t="shared" si="5"/>
        <v/>
      </c>
    </row>
    <row r="158" spans="1:5">
      <c r="A158" s="91" t="str">
        <f>IF(Sheet2!A160="","",IF(ISERROR(MID(Sheet2!A160,1,1)/2),Sheet2!A160,"Schedule "&amp;Sheet2!A160))</f>
        <v>Schedule 13 Total</v>
      </c>
      <c r="B158" s="92">
        <f>IF(Sheet2!B160="","",Sheet2!B160)</f>
        <v>-450</v>
      </c>
      <c r="C158" s="92">
        <f>IF(Sheet2!C160="","",Sheet2!C160)</f>
        <v>0</v>
      </c>
      <c r="D158" s="92">
        <f t="shared" si="4"/>
        <v>450</v>
      </c>
      <c r="E158" s="90" t="str">
        <f t="shared" si="5"/>
        <v/>
      </c>
    </row>
    <row r="159" spans="1:5">
      <c r="A159" s="91" t="str">
        <f>IF(Sheet2!A161="","",IF(ISERROR(MID(Sheet2!A161,1,1)/2),Sheet2!A161,"Schedule "&amp;Sheet2!A161))</f>
        <v/>
      </c>
      <c r="B159" s="92" t="str">
        <f>IF(Sheet2!B161="","",Sheet2!B161)</f>
        <v/>
      </c>
      <c r="C159" s="92" t="str">
        <f>IF(Sheet2!C161="","",Sheet2!C161)</f>
        <v/>
      </c>
      <c r="D159" s="92" t="str">
        <f t="shared" si="4"/>
        <v/>
      </c>
      <c r="E159" s="90" t="str">
        <f t="shared" si="5"/>
        <v/>
      </c>
    </row>
    <row r="160" spans="1:5">
      <c r="A160" s="91" t="str">
        <f>IF(Sheet2!A162="","",IF(ISERROR(MID(Sheet2!A162,1,1)/2),Sheet2!A162,"Schedule "&amp;Sheet2!A162))</f>
        <v>Schedule 21</v>
      </c>
      <c r="B160" s="92" t="str">
        <f>IF(Sheet2!B162="","",Sheet2!B162)</f>
        <v/>
      </c>
      <c r="C160" s="92" t="str">
        <f>IF(Sheet2!C162="","",Sheet2!C162)</f>
        <v/>
      </c>
      <c r="D160" s="92" t="str">
        <f t="shared" si="4"/>
        <v/>
      </c>
      <c r="E160" s="90" t="str">
        <f t="shared" si="5"/>
        <v/>
      </c>
    </row>
    <row r="161" spans="1:5">
      <c r="A161" s="91" t="str">
        <f>IF(Sheet2!A163="","",IF(ISERROR(MID(Sheet2!A163,1,1)/2),Sheet2!A163,"Schedule "&amp;Sheet2!A163))</f>
        <v>Loan to ABC Co</v>
      </c>
      <c r="B161" s="92">
        <f>IF(Sheet2!B163="","",Sheet2!B163)</f>
        <v>-500</v>
      </c>
      <c r="C161" s="92">
        <f>IF(Sheet2!C163="","",Sheet2!C163)</f>
        <v>0</v>
      </c>
      <c r="D161" s="92">
        <f t="shared" si="4"/>
        <v>500</v>
      </c>
      <c r="E161" s="90" t="str">
        <f t="shared" si="5"/>
        <v/>
      </c>
    </row>
    <row r="162" spans="1:5">
      <c r="A162" s="91" t="str">
        <f>IF(Sheet2!A164="","",IF(ISERROR(MID(Sheet2!A164,1,1)/2),Sheet2!A164,"Schedule "&amp;Sheet2!A164))</f>
        <v>Schedule 21 Total</v>
      </c>
      <c r="B162" s="92">
        <f>IF(Sheet2!B164="","",Sheet2!B164)</f>
        <v>-500</v>
      </c>
      <c r="C162" s="92">
        <f>IF(Sheet2!C164="","",Sheet2!C164)</f>
        <v>0</v>
      </c>
      <c r="D162" s="92">
        <f t="shared" si="4"/>
        <v>500</v>
      </c>
      <c r="E162" s="90" t="str">
        <f t="shared" si="5"/>
        <v/>
      </c>
    </row>
    <row r="163" spans="1:5">
      <c r="A163" s="91" t="str">
        <f>IF(Sheet2!A165="","",IF(ISERROR(MID(Sheet2!A165,1,1)/2),Sheet2!A165,"Schedule "&amp;Sheet2!A165))</f>
        <v/>
      </c>
      <c r="B163" s="92" t="str">
        <f>IF(Sheet2!B165="","",Sheet2!B165)</f>
        <v/>
      </c>
      <c r="C163" s="92" t="str">
        <f>IF(Sheet2!C165="","",Sheet2!C165)</f>
        <v/>
      </c>
      <c r="D163" s="92" t="str">
        <f t="shared" si="4"/>
        <v/>
      </c>
      <c r="E163" s="90" t="str">
        <f t="shared" si="5"/>
        <v/>
      </c>
    </row>
    <row r="164" spans="1:5">
      <c r="A164" s="91" t="str">
        <f>IF(Sheet2!A166="","",IF(ISERROR(MID(Sheet2!A166,1,1)/2),Sheet2!A166,"Schedule "&amp;Sheet2!A166))</f>
        <v>Schedule 27</v>
      </c>
      <c r="B164" s="92" t="str">
        <f>IF(Sheet2!B166="","",Sheet2!B166)</f>
        <v/>
      </c>
      <c r="C164" s="92" t="str">
        <f>IF(Sheet2!C166="","",Sheet2!C166)</f>
        <v/>
      </c>
      <c r="D164" s="92" t="str">
        <f t="shared" si="4"/>
        <v/>
      </c>
      <c r="E164" s="90" t="str">
        <f t="shared" si="5"/>
        <v/>
      </c>
    </row>
    <row r="165" spans="1:5">
      <c r="A165" s="91" t="str">
        <f>IF(Sheet2!A167="","",IF(ISERROR(MID(Sheet2!A167,1,1)/2),Sheet2!A167,"Schedule "&amp;Sheet2!A167))</f>
        <v>Loan to XYZ Co</v>
      </c>
      <c r="B165" s="92">
        <f>IF(Sheet2!B167="","",Sheet2!B167)</f>
        <v>-200</v>
      </c>
      <c r="C165" s="92">
        <f>IF(Sheet2!C167="","",Sheet2!C167)</f>
        <v>0</v>
      </c>
      <c r="D165" s="92">
        <f t="shared" si="4"/>
        <v>200</v>
      </c>
      <c r="E165" s="90" t="str">
        <f t="shared" si="5"/>
        <v/>
      </c>
    </row>
    <row r="166" spans="1:5">
      <c r="A166" s="91" t="str">
        <f>IF(Sheet2!A168="","",IF(ISERROR(MID(Sheet2!A168,1,1)/2),Sheet2!A168,"Schedule "&amp;Sheet2!A168))</f>
        <v>Schedule 27 Total</v>
      </c>
      <c r="B166" s="92">
        <f>IF(Sheet2!B168="","",Sheet2!B168)</f>
        <v>-200</v>
      </c>
      <c r="C166" s="92">
        <f>IF(Sheet2!C168="","",Sheet2!C168)</f>
        <v>0</v>
      </c>
      <c r="D166" s="92">
        <f t="shared" si="4"/>
        <v>200</v>
      </c>
      <c r="E166" s="90" t="str">
        <f t="shared" si="5"/>
        <v/>
      </c>
    </row>
    <row r="167" spans="1:5">
      <c r="A167" s="91" t="str">
        <f>IF(Sheet2!A169="","",IF(ISERROR(MID(Sheet2!A169,1,1)/2),Sheet2!A169,"Schedule "&amp;Sheet2!A169))</f>
        <v/>
      </c>
      <c r="B167" s="92" t="str">
        <f>IF(Sheet2!B169="","",Sheet2!B169)</f>
        <v/>
      </c>
      <c r="C167" s="92" t="str">
        <f>IF(Sheet2!C169="","",Sheet2!C169)</f>
        <v/>
      </c>
      <c r="D167" s="92" t="str">
        <f t="shared" si="4"/>
        <v/>
      </c>
      <c r="E167" s="90" t="str">
        <f t="shared" si="5"/>
        <v/>
      </c>
    </row>
    <row r="168" spans="1:5">
      <c r="A168" s="91" t="str">
        <f>IF(Sheet2!A170="","",IF(ISERROR(MID(Sheet2!A170,1,1)/2),Sheet2!A170,"Schedule "&amp;Sheet2!A170))</f>
        <v>Schedule 11</v>
      </c>
      <c r="B168" s="92" t="str">
        <f>IF(Sheet2!B170="","",Sheet2!B170)</f>
        <v/>
      </c>
      <c r="C168" s="92" t="str">
        <f>IF(Sheet2!C170="","",Sheet2!C170)</f>
        <v/>
      </c>
      <c r="D168" s="92" t="str">
        <f t="shared" si="4"/>
        <v/>
      </c>
      <c r="E168" s="90" t="str">
        <f t="shared" si="5"/>
        <v/>
      </c>
    </row>
    <row r="169" spans="1:5">
      <c r="A169" s="91" t="str">
        <f>IF(Sheet2!A171="","",IF(ISERROR(MID(Sheet2!A171,1,1)/2),Sheet2!A171,"Schedule "&amp;Sheet2!A171))</f>
        <v>Borrowing from SBM Bank</v>
      </c>
      <c r="B169" s="92">
        <f>IF(Sheet2!B171="","",Sheet2!B171)</f>
        <v>-10000</v>
      </c>
      <c r="C169" s="92">
        <f>IF(Sheet2!C171="","",Sheet2!C171)</f>
        <v>0</v>
      </c>
      <c r="D169" s="92">
        <f t="shared" si="4"/>
        <v>10000</v>
      </c>
      <c r="E169" s="90" t="str">
        <f t="shared" si="5"/>
        <v/>
      </c>
    </row>
    <row r="170" spans="1:5">
      <c r="A170" s="91" t="str">
        <f>IF(Sheet2!A172="","",IF(ISERROR(MID(Sheet2!A172,1,1)/2),Sheet2!A172,"Schedule "&amp;Sheet2!A172))</f>
        <v>Schedule 11 Total</v>
      </c>
      <c r="B170" s="92">
        <f>IF(Sheet2!B172="","",Sheet2!B172)</f>
        <v>-10000</v>
      </c>
      <c r="C170" s="92">
        <f>IF(Sheet2!C172="","",Sheet2!C172)</f>
        <v>0</v>
      </c>
      <c r="D170" s="92">
        <f t="shared" si="4"/>
        <v>10000</v>
      </c>
      <c r="E170" s="90" t="str">
        <f t="shared" si="5"/>
        <v/>
      </c>
    </row>
    <row r="171" spans="1:5">
      <c r="A171" s="91" t="str">
        <f>IF(Sheet2!A173="","",IF(ISERROR(MID(Sheet2!A173,1,1)/2),Sheet2!A173,"Schedule "&amp;Sheet2!A173))</f>
        <v/>
      </c>
      <c r="B171" s="92" t="str">
        <f>IF(Sheet2!B173="","",Sheet2!B173)</f>
        <v/>
      </c>
      <c r="C171" s="92" t="str">
        <f>IF(Sheet2!C173="","",Sheet2!C173)</f>
        <v/>
      </c>
      <c r="D171" s="92" t="str">
        <f t="shared" si="4"/>
        <v/>
      </c>
      <c r="E171" s="90" t="str">
        <f t="shared" si="5"/>
        <v/>
      </c>
    </row>
    <row r="172" spans="1:5">
      <c r="A172" s="91" t="str">
        <f>IF(Sheet2!A174="","",IF(ISERROR(MID(Sheet2!A174,1,1)/2),Sheet2!A174,"Schedule "&amp;Sheet2!A174))</f>
        <v>Grand Total</v>
      </c>
      <c r="B172" s="92">
        <f>IF(Sheet2!B174="","",Sheet2!B174)</f>
        <v>0</v>
      </c>
      <c r="C172" s="92">
        <f>IF(Sheet2!C174="","",Sheet2!C174)</f>
        <v>0</v>
      </c>
      <c r="D172" s="92">
        <f t="shared" si="4"/>
        <v>0</v>
      </c>
      <c r="E172" s="90" t="str">
        <f t="shared" si="5"/>
        <v/>
      </c>
    </row>
    <row r="173" spans="1:5">
      <c r="A173" s="91" t="str">
        <f>IF(Sheet2!A175="","",IF(ISERROR(MID(Sheet2!A175,1,1)/2),Sheet2!A175,"Schedule "&amp;Sheet2!A175))</f>
        <v/>
      </c>
      <c r="B173" s="92" t="str">
        <f>IF(Sheet2!B175="","",Sheet2!B175)</f>
        <v/>
      </c>
      <c r="C173" s="92" t="str">
        <f>IF(Sheet2!C175="","",Sheet2!C175)</f>
        <v/>
      </c>
      <c r="D173" s="92" t="str">
        <f t="shared" si="4"/>
        <v/>
      </c>
      <c r="E173" s="90" t="str">
        <f t="shared" si="5"/>
        <v/>
      </c>
    </row>
    <row r="174" spans="1:5">
      <c r="A174" s="91" t="str">
        <f>IF(Sheet2!A176="","",IF(ISERROR(MID(Sheet2!A176,1,1)/2),Sheet2!A176,"Schedule "&amp;Sheet2!A176))</f>
        <v/>
      </c>
      <c r="B174" s="92" t="str">
        <f>IF(Sheet2!B176="","",Sheet2!B176)</f>
        <v/>
      </c>
      <c r="C174" s="92" t="str">
        <f>IF(Sheet2!C176="","",Sheet2!C176)</f>
        <v/>
      </c>
      <c r="D174" s="92" t="str">
        <f t="shared" si="4"/>
        <v/>
      </c>
      <c r="E174" s="90" t="str">
        <f t="shared" si="5"/>
        <v/>
      </c>
    </row>
    <row r="175" spans="1:5">
      <c r="A175" s="91" t="str">
        <f>IF(Sheet2!A177="","",IF(ISERROR(MID(Sheet2!A177,1,1)/2),Sheet2!A177,"Schedule "&amp;Sheet2!A177))</f>
        <v/>
      </c>
      <c r="B175" s="92" t="str">
        <f>IF(Sheet2!B177="","",Sheet2!B177)</f>
        <v/>
      </c>
      <c r="C175" s="92" t="str">
        <f>IF(Sheet2!C177="","",Sheet2!C177)</f>
        <v/>
      </c>
      <c r="D175" s="92" t="str">
        <f t="shared" si="4"/>
        <v/>
      </c>
      <c r="E175" s="90" t="str">
        <f t="shared" si="5"/>
        <v/>
      </c>
    </row>
    <row r="176" spans="1:5">
      <c r="A176" s="91" t="str">
        <f>IF(Sheet2!A178="","",IF(ISERROR(MID(Sheet2!A178,1,1)/2),Sheet2!A178,"Schedule "&amp;Sheet2!A178))</f>
        <v/>
      </c>
      <c r="B176" s="92" t="str">
        <f>IF(Sheet2!B178="","",Sheet2!B178)</f>
        <v/>
      </c>
      <c r="C176" s="92" t="str">
        <f>IF(Sheet2!C178="","",Sheet2!C178)</f>
        <v/>
      </c>
      <c r="D176" s="92" t="str">
        <f t="shared" si="4"/>
        <v/>
      </c>
      <c r="E176" s="90" t="str">
        <f t="shared" si="5"/>
        <v/>
      </c>
    </row>
    <row r="177" spans="1:5">
      <c r="A177" s="91" t="str">
        <f>IF(Sheet2!A179="","",IF(ISERROR(MID(Sheet2!A179,1,1)/2),Sheet2!A179,"Schedule "&amp;Sheet2!A179))</f>
        <v/>
      </c>
      <c r="B177" s="92" t="str">
        <f>IF(Sheet2!B179="","",Sheet2!B179)</f>
        <v/>
      </c>
      <c r="C177" s="92" t="str">
        <f>IF(Sheet2!C179="","",Sheet2!C179)</f>
        <v/>
      </c>
      <c r="D177" s="92" t="str">
        <f t="shared" si="4"/>
        <v/>
      </c>
      <c r="E177" s="90" t="str">
        <f t="shared" si="5"/>
        <v/>
      </c>
    </row>
    <row r="178" spans="1:5">
      <c r="A178" s="91" t="str">
        <f>IF(Sheet2!A180="","",IF(ISERROR(MID(Sheet2!A180,1,1)/2),Sheet2!A180,"Schedule "&amp;Sheet2!A180))</f>
        <v/>
      </c>
      <c r="B178" s="92" t="str">
        <f>IF(Sheet2!B180="","",Sheet2!B180)</f>
        <v/>
      </c>
      <c r="C178" s="92" t="str">
        <f>IF(Sheet2!C180="","",Sheet2!C180)</f>
        <v/>
      </c>
      <c r="D178" s="92" t="str">
        <f t="shared" si="4"/>
        <v/>
      </c>
      <c r="E178" s="90" t="str">
        <f t="shared" si="5"/>
        <v/>
      </c>
    </row>
    <row r="179" spans="1:5">
      <c r="A179" s="91" t="str">
        <f>IF(Sheet2!A181="","",IF(ISERROR(MID(Sheet2!A181,1,1)/2),Sheet2!A181,"Schedule "&amp;Sheet2!A181))</f>
        <v/>
      </c>
      <c r="B179" s="92" t="str">
        <f>IF(Sheet2!B181="","",Sheet2!B181)</f>
        <v/>
      </c>
      <c r="C179" s="92" t="str">
        <f>IF(Sheet2!C181="","",Sheet2!C181)</f>
        <v/>
      </c>
      <c r="D179" s="92" t="str">
        <f t="shared" si="4"/>
        <v/>
      </c>
      <c r="E179" s="90" t="str">
        <f t="shared" si="5"/>
        <v/>
      </c>
    </row>
    <row r="180" spans="1:5">
      <c r="A180" s="91" t="str">
        <f>IF(Sheet2!A182="","",IF(ISERROR(MID(Sheet2!A182,1,1)/2),Sheet2!A182,"Schedule "&amp;Sheet2!A182))</f>
        <v/>
      </c>
      <c r="B180" s="92" t="str">
        <f>IF(Sheet2!B182="","",Sheet2!B182)</f>
        <v/>
      </c>
      <c r="C180" s="92" t="str">
        <f>IF(Sheet2!C182="","",Sheet2!C182)</f>
        <v/>
      </c>
      <c r="D180" s="92" t="str">
        <f t="shared" si="4"/>
        <v/>
      </c>
      <c r="E180" s="90" t="str">
        <f t="shared" si="5"/>
        <v/>
      </c>
    </row>
    <row r="181" spans="1:5">
      <c r="A181" s="91" t="str">
        <f>IF(Sheet2!A183="","",IF(ISERROR(MID(Sheet2!A183,1,1)/2),Sheet2!A183,"Schedule "&amp;Sheet2!A183))</f>
        <v/>
      </c>
      <c r="B181" s="92" t="str">
        <f>IF(Sheet2!B183="","",Sheet2!B183)</f>
        <v/>
      </c>
      <c r="C181" s="92" t="str">
        <f>IF(Sheet2!C183="","",Sheet2!C183)</f>
        <v/>
      </c>
      <c r="D181" s="92" t="str">
        <f t="shared" si="4"/>
        <v/>
      </c>
      <c r="E181" s="90" t="str">
        <f t="shared" si="5"/>
        <v/>
      </c>
    </row>
    <row r="182" spans="1:5">
      <c r="A182" s="91" t="str">
        <f>IF(Sheet2!A184="","",IF(ISERROR(MID(Sheet2!A184,1,1)/2),Sheet2!A184,"Schedule "&amp;Sheet2!A184))</f>
        <v/>
      </c>
      <c r="B182" s="92" t="str">
        <f>IF(Sheet2!B184="","",Sheet2!B184)</f>
        <v/>
      </c>
      <c r="C182" s="92" t="str">
        <f>IF(Sheet2!C184="","",Sheet2!C184)</f>
        <v/>
      </c>
      <c r="D182" s="92" t="str">
        <f t="shared" si="4"/>
        <v/>
      </c>
      <c r="E182" s="90" t="str">
        <f t="shared" si="5"/>
        <v/>
      </c>
    </row>
    <row r="183" spans="1:5">
      <c r="A183" s="91" t="str">
        <f>IF(Sheet2!A185="","",IF(ISERROR(MID(Sheet2!A185,1,1)/2),Sheet2!A185,"Schedule "&amp;Sheet2!A185))</f>
        <v/>
      </c>
      <c r="B183" s="92" t="str">
        <f>IF(Sheet2!B185="","",Sheet2!B185)</f>
        <v/>
      </c>
      <c r="C183" s="92" t="str">
        <f>IF(Sheet2!C185="","",Sheet2!C185)</f>
        <v/>
      </c>
      <c r="D183" s="92" t="str">
        <f t="shared" si="4"/>
        <v/>
      </c>
      <c r="E183" s="90" t="str">
        <f t="shared" si="5"/>
        <v/>
      </c>
    </row>
    <row r="184" spans="1:5">
      <c r="A184" s="91" t="str">
        <f>IF(Sheet2!A186="","",IF(ISERROR(MID(Sheet2!A186,1,1)/2),Sheet2!A186,"Schedule "&amp;Sheet2!A186))</f>
        <v/>
      </c>
      <c r="B184" s="92" t="str">
        <f>IF(Sheet2!B186="","",Sheet2!B186)</f>
        <v/>
      </c>
      <c r="C184" s="92" t="str">
        <f>IF(Sheet2!C186="","",Sheet2!C186)</f>
        <v/>
      </c>
      <c r="D184" s="92" t="str">
        <f t="shared" si="4"/>
        <v/>
      </c>
      <c r="E184" s="90" t="str">
        <f t="shared" si="5"/>
        <v/>
      </c>
    </row>
    <row r="185" spans="1:5">
      <c r="A185" s="91" t="str">
        <f>IF(Sheet2!A187="","",IF(ISERROR(MID(Sheet2!A187,1,1)/2),Sheet2!A187,"Schedule "&amp;Sheet2!A187))</f>
        <v/>
      </c>
      <c r="B185" s="92" t="str">
        <f>IF(Sheet2!B187="","",Sheet2!B187)</f>
        <v/>
      </c>
      <c r="C185" s="92" t="str">
        <f>IF(Sheet2!C187="","",Sheet2!C187)</f>
        <v/>
      </c>
      <c r="D185" s="92" t="str">
        <f t="shared" si="4"/>
        <v/>
      </c>
      <c r="E185" s="90" t="str">
        <f t="shared" si="5"/>
        <v/>
      </c>
    </row>
    <row r="186" spans="1:5">
      <c r="A186" s="91" t="str">
        <f>IF(Sheet2!A188="","",IF(ISERROR(MID(Sheet2!A188,1,1)/2),Sheet2!A188,"Schedule "&amp;Sheet2!A188))</f>
        <v/>
      </c>
      <c r="B186" s="92" t="str">
        <f>IF(Sheet2!B188="","",Sheet2!B188)</f>
        <v/>
      </c>
      <c r="C186" s="92" t="str">
        <f>IF(Sheet2!C188="","",Sheet2!C188)</f>
        <v/>
      </c>
      <c r="D186" s="92" t="str">
        <f t="shared" si="4"/>
        <v/>
      </c>
      <c r="E186" s="90" t="str">
        <f t="shared" si="5"/>
        <v/>
      </c>
    </row>
    <row r="187" spans="1:5">
      <c r="A187" s="91" t="str">
        <f>IF(Sheet2!A189="","",IF(ISERROR(MID(Sheet2!A189,1,1)/2),Sheet2!A189,"Schedule "&amp;Sheet2!A189))</f>
        <v/>
      </c>
      <c r="B187" s="92" t="str">
        <f>IF(Sheet2!B189="","",Sheet2!B189)</f>
        <v/>
      </c>
      <c r="C187" s="92" t="str">
        <f>IF(Sheet2!C189="","",Sheet2!C189)</f>
        <v/>
      </c>
      <c r="D187" s="92" t="str">
        <f t="shared" si="4"/>
        <v/>
      </c>
      <c r="E187" s="90" t="str">
        <f t="shared" si="5"/>
        <v/>
      </c>
    </row>
    <row r="188" spans="1:5">
      <c r="A188" s="91" t="str">
        <f>IF(Sheet2!A190="","",IF(ISERROR(MID(Sheet2!A190,1,1)/2),Sheet2!A190,"Schedule "&amp;Sheet2!A190))</f>
        <v/>
      </c>
      <c r="B188" s="92" t="str">
        <f>IF(Sheet2!B190="","",Sheet2!B190)</f>
        <v/>
      </c>
      <c r="C188" s="92" t="str">
        <f>IF(Sheet2!C190="","",Sheet2!C190)</f>
        <v/>
      </c>
      <c r="D188" s="92" t="str">
        <f t="shared" si="4"/>
        <v/>
      </c>
      <c r="E188" s="90" t="str">
        <f t="shared" si="5"/>
        <v/>
      </c>
    </row>
    <row r="189" spans="1:5">
      <c r="A189" s="91" t="str">
        <f>IF(Sheet2!A191="","",IF(ISERROR(MID(Sheet2!A191,1,1)/2),Sheet2!A191,"Schedule "&amp;Sheet2!A191))</f>
        <v/>
      </c>
      <c r="B189" s="92" t="str">
        <f>IF(Sheet2!B191="","",Sheet2!B191)</f>
        <v/>
      </c>
      <c r="C189" s="92" t="str">
        <f>IF(Sheet2!C191="","",Sheet2!C191)</f>
        <v/>
      </c>
      <c r="D189" s="92" t="str">
        <f t="shared" si="4"/>
        <v/>
      </c>
      <c r="E189" s="90" t="str">
        <f t="shared" si="5"/>
        <v/>
      </c>
    </row>
    <row r="190" spans="1:5">
      <c r="A190" s="91" t="str">
        <f>IF(Sheet2!A192="","",IF(ISERROR(MID(Sheet2!A192,1,1)/2),Sheet2!A192,"Schedule "&amp;Sheet2!A192))</f>
        <v/>
      </c>
      <c r="B190" s="92" t="str">
        <f>IF(Sheet2!B192="","",Sheet2!B192)</f>
        <v/>
      </c>
      <c r="C190" s="92" t="str">
        <f>IF(Sheet2!C192="","",Sheet2!C192)</f>
        <v/>
      </c>
      <c r="D190" s="92" t="str">
        <f t="shared" si="4"/>
        <v/>
      </c>
      <c r="E190" s="90" t="str">
        <f t="shared" si="5"/>
        <v/>
      </c>
    </row>
    <row r="191" spans="1:5">
      <c r="A191" s="91" t="str">
        <f>IF(Sheet2!A193="","",IF(ISERROR(MID(Sheet2!A193,1,1)/2),Sheet2!A193,"Schedule "&amp;Sheet2!A193))</f>
        <v/>
      </c>
      <c r="B191" s="92" t="str">
        <f>IF(Sheet2!B193="","",Sheet2!B193)</f>
        <v/>
      </c>
      <c r="C191" s="92" t="str">
        <f>IF(Sheet2!C193="","",Sheet2!C193)</f>
        <v/>
      </c>
      <c r="D191" s="92" t="str">
        <f t="shared" si="4"/>
        <v/>
      </c>
      <c r="E191" s="90" t="str">
        <f t="shared" si="5"/>
        <v/>
      </c>
    </row>
    <row r="192" spans="1:5">
      <c r="A192" s="91" t="str">
        <f>IF(Sheet2!A194="","",IF(ISERROR(MID(Sheet2!A194,1,1)/2),Sheet2!A194,"Schedule "&amp;Sheet2!A194))</f>
        <v/>
      </c>
      <c r="B192" s="92" t="str">
        <f>IF(Sheet2!B194="","",Sheet2!B194)</f>
        <v/>
      </c>
      <c r="C192" s="92" t="str">
        <f>IF(Sheet2!C194="","",Sheet2!C194)</f>
        <v/>
      </c>
      <c r="D192" s="92" t="str">
        <f t="shared" si="4"/>
        <v/>
      </c>
      <c r="E192" s="90" t="str">
        <f t="shared" si="5"/>
        <v/>
      </c>
    </row>
    <row r="193" spans="1:5">
      <c r="A193" s="91" t="str">
        <f>IF(Sheet2!A195="","",IF(ISERROR(MID(Sheet2!A195,1,1)/2),Sheet2!A195,"Schedule "&amp;Sheet2!A195))</f>
        <v/>
      </c>
      <c r="B193" s="92" t="str">
        <f>IF(Sheet2!B195="","",Sheet2!B195)</f>
        <v/>
      </c>
      <c r="C193" s="92" t="str">
        <f>IF(Sheet2!C195="","",Sheet2!C195)</f>
        <v/>
      </c>
      <c r="D193" s="92" t="str">
        <f t="shared" si="4"/>
        <v/>
      </c>
      <c r="E193" s="90" t="str">
        <f t="shared" si="5"/>
        <v/>
      </c>
    </row>
    <row r="194" spans="1:5">
      <c r="A194" s="91" t="str">
        <f>IF(Sheet2!A196="","",IF(ISERROR(MID(Sheet2!A196,1,1)/2),Sheet2!A196,"Schedule "&amp;Sheet2!A196))</f>
        <v/>
      </c>
      <c r="B194" s="92" t="str">
        <f>IF(Sheet2!B196="","",Sheet2!B196)</f>
        <v/>
      </c>
      <c r="C194" s="92" t="str">
        <f>IF(Sheet2!C196="","",Sheet2!C196)</f>
        <v/>
      </c>
      <c r="D194" s="92" t="str">
        <f t="shared" si="4"/>
        <v/>
      </c>
      <c r="E194" s="90" t="str">
        <f t="shared" si="5"/>
        <v/>
      </c>
    </row>
    <row r="195" spans="1:5">
      <c r="A195" s="91" t="str">
        <f>IF(Sheet2!A197="","",IF(ISERROR(MID(Sheet2!A197,1,1)/2),Sheet2!A197,"Schedule "&amp;Sheet2!A197))</f>
        <v/>
      </c>
      <c r="B195" s="92" t="str">
        <f>IF(Sheet2!B197="","",Sheet2!B197)</f>
        <v/>
      </c>
      <c r="C195" s="92" t="str">
        <f>IF(Sheet2!C197="","",Sheet2!C197)</f>
        <v/>
      </c>
      <c r="D195" s="92" t="str">
        <f t="shared" si="4"/>
        <v/>
      </c>
      <c r="E195" s="90" t="str">
        <f t="shared" si="5"/>
        <v/>
      </c>
    </row>
    <row r="196" spans="1:5">
      <c r="A196" s="91" t="str">
        <f>IF(Sheet2!A198="","",IF(ISERROR(MID(Sheet2!A198,1,1)/2),Sheet2!A198,"Schedule "&amp;Sheet2!A198))</f>
        <v/>
      </c>
      <c r="B196" s="92" t="str">
        <f>IF(Sheet2!B198="","",Sheet2!B198)</f>
        <v/>
      </c>
      <c r="C196" s="92" t="str">
        <f>IF(Sheet2!C198="","",Sheet2!C198)</f>
        <v/>
      </c>
      <c r="D196" s="92" t="str">
        <f t="shared" ref="D196:D200" si="6">IFERROR(C196-B196,"")</f>
        <v/>
      </c>
      <c r="E196" s="90" t="str">
        <f t="shared" ref="E196:E200" si="7">IFERROR(D196/C196,"")</f>
        <v/>
      </c>
    </row>
    <row r="197" spans="1:5">
      <c r="A197" s="91" t="str">
        <f>IF(Sheet2!A199="","",IF(ISERROR(MID(Sheet2!A199,1,1)/2),Sheet2!A199,"Schedule "&amp;Sheet2!A199))</f>
        <v/>
      </c>
      <c r="B197" s="92" t="str">
        <f>IF(Sheet2!B199="","",Sheet2!B199)</f>
        <v/>
      </c>
      <c r="C197" s="92" t="str">
        <f>IF(Sheet2!C199="","",Sheet2!C199)</f>
        <v/>
      </c>
      <c r="D197" s="92" t="str">
        <f t="shared" si="6"/>
        <v/>
      </c>
      <c r="E197" s="90" t="str">
        <f t="shared" si="7"/>
        <v/>
      </c>
    </row>
    <row r="198" spans="1:5">
      <c r="A198" s="91" t="str">
        <f>IF(Sheet2!A200="","",IF(ISERROR(MID(Sheet2!A200,1,1)/2),Sheet2!A200,"Schedule "&amp;Sheet2!A200))</f>
        <v/>
      </c>
      <c r="B198" s="92" t="str">
        <f>IF(Sheet2!B200="","",Sheet2!B200)</f>
        <v/>
      </c>
      <c r="C198" s="92" t="str">
        <f>IF(Sheet2!C200="","",Sheet2!C200)</f>
        <v/>
      </c>
      <c r="D198" s="92" t="str">
        <f t="shared" si="6"/>
        <v/>
      </c>
      <c r="E198" s="90" t="str">
        <f t="shared" si="7"/>
        <v/>
      </c>
    </row>
    <row r="199" spans="1:5">
      <c r="A199" s="91" t="str">
        <f>IF(Sheet2!A201="","",IF(ISERROR(MID(Sheet2!A201,1,1)/2),Sheet2!A201,"Schedule "&amp;Sheet2!A201))</f>
        <v/>
      </c>
      <c r="B199" s="92" t="str">
        <f>IF(Sheet2!B201="","",Sheet2!B201)</f>
        <v/>
      </c>
      <c r="C199" s="92" t="str">
        <f>IF(Sheet2!C201="","",Sheet2!C201)</f>
        <v/>
      </c>
      <c r="D199" s="92" t="str">
        <f t="shared" si="6"/>
        <v/>
      </c>
      <c r="E199" s="90" t="str">
        <f t="shared" si="7"/>
        <v/>
      </c>
    </row>
    <row r="200" spans="1:5">
      <c r="A200" s="91" t="str">
        <f>IF(Sheet2!A202="","",IF(ISERROR(MID(Sheet2!A202,1,1)/2),Sheet2!A202,"Schedule "&amp;Sheet2!A202))</f>
        <v/>
      </c>
      <c r="B200" s="92" t="str">
        <f>IF(Sheet2!B202="","",Sheet2!B202)</f>
        <v/>
      </c>
      <c r="C200" s="92" t="str">
        <f>IF(Sheet2!C202="","",Sheet2!C202)</f>
        <v/>
      </c>
      <c r="D200" s="92" t="str">
        <f t="shared" si="6"/>
        <v/>
      </c>
      <c r="E200" s="90" t="str">
        <f t="shared" si="7"/>
        <v/>
      </c>
    </row>
  </sheetData>
  <sheetProtection password="BD59" sheet="1" objects="1" scenarios="1" formatCells="0" selectLockedCells="1"/>
  <autoFilter ref="A2:E200">
    <filterColumn colId="0">
      <customFilters>
        <customFilter operator="notEqual" val="(blank)*"/>
      </customFilters>
    </filterColumn>
  </autoFilter>
  <conditionalFormatting sqref="A3:E200">
    <cfRule type="expression" dxfId="2" priority="1">
      <formula>CD&lt;&gt;PD</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dimension ref="A1:N69"/>
  <sheetViews>
    <sheetView view="pageBreakPreview" topLeftCell="A12" zoomScaleNormal="100" zoomScaleSheetLayoutView="100" workbookViewId="0">
      <pane xSplit="2" topLeftCell="C1" activePane="topRight" state="frozenSplit"/>
      <selection activeCell="B17" sqref="B17"/>
      <selection pane="topRight" activeCell="A42" sqref="A1:A1048576"/>
    </sheetView>
  </sheetViews>
  <sheetFormatPr defaultColWidth="9.140625" defaultRowHeight="15"/>
  <cols>
    <col min="1" max="1" width="3.5703125" style="216" hidden="1" customWidth="1"/>
    <col min="2" max="2" width="30.85546875" style="216" customWidth="1"/>
    <col min="3" max="3" width="8.140625" style="230" customWidth="1"/>
    <col min="4" max="14" width="8.140625" style="231" customWidth="1"/>
    <col min="15" max="16384" width="9.140625" style="210"/>
  </cols>
  <sheetData>
    <row r="1" spans="1:14" ht="15.75">
      <c r="A1" s="207"/>
      <c r="B1" s="207" t="str">
        <f ca="1">'Bal Sheet'!A1</f>
        <v>XXXXXXXXXXXXXX</v>
      </c>
      <c r="C1" s="208"/>
      <c r="D1" s="209"/>
      <c r="E1" s="209"/>
      <c r="F1" s="209"/>
      <c r="G1" s="209"/>
      <c r="H1" s="209"/>
      <c r="I1" s="209"/>
      <c r="J1" s="209"/>
      <c r="K1" s="209"/>
      <c r="L1" s="209"/>
      <c r="M1" s="209"/>
      <c r="N1" s="209"/>
    </row>
    <row r="2" spans="1:14" ht="15.75">
      <c r="A2" s="211"/>
      <c r="B2" s="228"/>
      <c r="C2" s="208"/>
      <c r="D2" s="209"/>
      <c r="E2" s="209"/>
      <c r="F2" s="209"/>
      <c r="G2" s="209"/>
      <c r="H2" s="209"/>
      <c r="I2" s="209"/>
      <c r="J2" s="209"/>
      <c r="K2" s="209"/>
      <c r="L2" s="209"/>
      <c r="M2" s="209"/>
      <c r="N2" s="209"/>
    </row>
    <row r="3" spans="1:14" ht="15.75">
      <c r="A3" s="207"/>
      <c r="B3" s="207" t="s">
        <v>245</v>
      </c>
      <c r="C3" s="212"/>
      <c r="D3" s="213"/>
      <c r="E3" s="213"/>
      <c r="F3" s="213"/>
      <c r="G3" s="213"/>
      <c r="H3" s="214"/>
      <c r="I3" s="209"/>
      <c r="J3" s="213"/>
      <c r="K3" s="213"/>
      <c r="L3" s="213"/>
      <c r="M3" s="213"/>
      <c r="N3" s="215"/>
    </row>
    <row r="4" spans="1:14" ht="15.75">
      <c r="A4" s="207"/>
      <c r="B4" s="207"/>
      <c r="C4" s="208"/>
      <c r="D4" s="209"/>
      <c r="E4" s="209"/>
      <c r="F4" s="209"/>
      <c r="G4" s="209"/>
      <c r="H4" s="209"/>
      <c r="I4" s="209"/>
      <c r="J4" s="209"/>
      <c r="K4" s="209"/>
      <c r="L4" s="209"/>
      <c r="M4" s="209"/>
      <c r="N4" s="209"/>
    </row>
    <row r="5" spans="1:14">
      <c r="C5" s="217">
        <f ca="1">'Financial-BS'!C5</f>
        <v>41000</v>
      </c>
      <c r="D5" s="218">
        <f ca="1">'Financial-BS'!D5</f>
        <v>41030</v>
      </c>
      <c r="E5" s="218">
        <f ca="1">'Financial-BS'!E5</f>
        <v>41061</v>
      </c>
      <c r="F5" s="218">
        <f ca="1">'Financial-BS'!F5</f>
        <v>41091</v>
      </c>
      <c r="G5" s="218">
        <f ca="1">'Financial-BS'!G5</f>
        <v>41122</v>
      </c>
      <c r="H5" s="218">
        <f ca="1">'Financial-BS'!H5</f>
        <v>41153</v>
      </c>
      <c r="I5" s="218">
        <f ca="1">'Financial-BS'!I5</f>
        <v>41183</v>
      </c>
      <c r="J5" s="218">
        <f ca="1">'Financial-BS'!J5</f>
        <v>41214</v>
      </c>
      <c r="K5" s="218">
        <f ca="1">'Financial-BS'!K5</f>
        <v>41244</v>
      </c>
      <c r="L5" s="218">
        <f ca="1">'Financial-BS'!L5</f>
        <v>41275</v>
      </c>
      <c r="M5" s="218">
        <f ca="1">'Financial-BS'!M5</f>
        <v>41306</v>
      </c>
      <c r="N5" s="218">
        <f ca="1">'Financial-BS'!N5</f>
        <v>41334</v>
      </c>
    </row>
    <row r="6" spans="1:14" s="222" customFormat="1">
      <c r="A6" s="219"/>
      <c r="B6" s="219"/>
      <c r="C6" s="220"/>
      <c r="D6" s="221"/>
      <c r="E6" s="221"/>
      <c r="F6" s="221"/>
      <c r="G6" s="221"/>
      <c r="H6" s="221"/>
      <c r="I6" s="221"/>
      <c r="J6" s="221"/>
      <c r="K6" s="221"/>
      <c r="L6" s="221"/>
      <c r="M6" s="221"/>
      <c r="N6" s="221"/>
    </row>
    <row r="7" spans="1:14" s="226" customFormat="1">
      <c r="A7" s="223">
        <v>29</v>
      </c>
      <c r="B7" s="223" t="s">
        <v>127</v>
      </c>
      <c r="C7" s="268">
        <f ca="1">SUMIFS(Master!J:J,Link,'Financial-PL'!$A7)</f>
        <v>-9</v>
      </c>
      <c r="D7" s="269">
        <f ca="1">SUMIFS(Master!K:K,Link,'Financial-PL'!$A7)</f>
        <v>-8</v>
      </c>
      <c r="E7" s="269">
        <f ca="1">SUMIFS(Master!L:L,Link,'Financial-PL'!$A7)</f>
        <v>-1</v>
      </c>
      <c r="F7" s="269">
        <f ca="1">SUMIFS(Master!M:M,Link,'Financial-PL'!$A7)</f>
        <v>-31</v>
      </c>
      <c r="G7" s="269">
        <f ca="1">SUMIFS(Master!N:N,Link,'Financial-PL'!$A7)</f>
        <v>-5</v>
      </c>
      <c r="H7" s="269">
        <f ca="1">SUMIFS(Master!O:O,Link,'Financial-PL'!$A7)</f>
        <v>-24</v>
      </c>
      <c r="I7" s="269">
        <f ca="1">SUMIFS(Master!P:P,Link,'Financial-PL'!$A7)</f>
        <v>-33</v>
      </c>
      <c r="J7" s="269">
        <f ca="1">SUMIFS(Master!Q:Q,Link,'Financial-PL'!$A7)</f>
        <v>-21</v>
      </c>
      <c r="K7" s="269">
        <f ca="1">SUMIFS(Master!R:R,Link,'Financial-PL'!$A7)</f>
        <v>-16</v>
      </c>
      <c r="L7" s="269">
        <f ca="1">SUMIFS(Master!S:S,Link,'Financial-PL'!$A7)</f>
        <v>0</v>
      </c>
      <c r="M7" s="269">
        <f ca="1">SUMIFS(Master!T:T,Link,'Financial-PL'!$A7)</f>
        <v>0</v>
      </c>
      <c r="N7" s="269">
        <f ca="1">SUMIFS(Master!U:U,Link,'Financial-PL'!$A7)</f>
        <v>0</v>
      </c>
    </row>
    <row r="8" spans="1:14" s="226" customFormat="1">
      <c r="A8" s="223">
        <v>31</v>
      </c>
      <c r="B8" s="223" t="s">
        <v>189</v>
      </c>
      <c r="C8" s="268">
        <f ca="1">SUMIFS(Master!J:J,Link,'Financial-PL'!$A8)</f>
        <v>5</v>
      </c>
      <c r="D8" s="269">
        <f ca="1">SUMIFS(Master!K:K,Link,'Financial-PL'!$A8)</f>
        <v>11</v>
      </c>
      <c r="E8" s="269">
        <f ca="1">SUMIFS(Master!L:L,Link,'Financial-PL'!$A8)</f>
        <v>6</v>
      </c>
      <c r="F8" s="269">
        <f ca="1">SUMIFS(Master!M:M,Link,'Financial-PL'!$A8)</f>
        <v>17</v>
      </c>
      <c r="G8" s="269">
        <f ca="1">SUMIFS(Master!N:N,Link,'Financial-PL'!$A8)</f>
        <v>33</v>
      </c>
      <c r="H8" s="269">
        <f ca="1">SUMIFS(Master!O:O,Link,'Financial-PL'!$A8)</f>
        <v>8</v>
      </c>
      <c r="I8" s="269">
        <f ca="1">SUMIFS(Master!P:P,Link,'Financial-PL'!$A8)</f>
        <v>7</v>
      </c>
      <c r="J8" s="269">
        <f ca="1">SUMIFS(Master!Q:Q,Link,'Financial-PL'!$A8)</f>
        <v>18</v>
      </c>
      <c r="K8" s="269">
        <f ca="1">SUMIFS(Master!R:R,Link,'Financial-PL'!$A8)</f>
        <v>26</v>
      </c>
      <c r="L8" s="269">
        <f ca="1">SUMIFS(Master!S:S,Link,'Financial-PL'!$A8)</f>
        <v>0</v>
      </c>
      <c r="M8" s="269">
        <f ca="1">SUMIFS(Master!T:T,Link,'Financial-PL'!$A8)</f>
        <v>0</v>
      </c>
      <c r="N8" s="269">
        <f ca="1">SUMIFS(Master!U:U,Link,'Financial-PL'!$A8)</f>
        <v>0</v>
      </c>
    </row>
    <row r="9" spans="1:14" s="226" customFormat="1">
      <c r="A9" s="227">
        <v>44</v>
      </c>
      <c r="B9" s="227" t="s">
        <v>190</v>
      </c>
      <c r="C9" s="270">
        <f ca="1">C7+C8</f>
        <v>-4</v>
      </c>
      <c r="D9" s="271">
        <f t="shared" ref="D9:N9" ca="1" si="0">D7+D8</f>
        <v>3</v>
      </c>
      <c r="E9" s="271">
        <f t="shared" ca="1" si="0"/>
        <v>5</v>
      </c>
      <c r="F9" s="271">
        <f t="shared" ca="1" si="0"/>
        <v>-14</v>
      </c>
      <c r="G9" s="271">
        <f t="shared" ca="1" si="0"/>
        <v>28</v>
      </c>
      <c r="H9" s="271">
        <f t="shared" ca="1" si="0"/>
        <v>-16</v>
      </c>
      <c r="I9" s="271">
        <f t="shared" ca="1" si="0"/>
        <v>-26</v>
      </c>
      <c r="J9" s="271">
        <f t="shared" ca="1" si="0"/>
        <v>-3</v>
      </c>
      <c r="K9" s="271">
        <f t="shared" ca="1" si="0"/>
        <v>10</v>
      </c>
      <c r="L9" s="271">
        <f t="shared" ca="1" si="0"/>
        <v>0</v>
      </c>
      <c r="M9" s="271">
        <f t="shared" ca="1" si="0"/>
        <v>0</v>
      </c>
      <c r="N9" s="271">
        <f t="shared" ca="1" si="0"/>
        <v>0</v>
      </c>
    </row>
    <row r="10" spans="1:14" s="226" customFormat="1">
      <c r="A10" s="223"/>
      <c r="B10" s="223"/>
      <c r="C10" s="268"/>
      <c r="D10" s="269"/>
      <c r="E10" s="269"/>
      <c r="F10" s="269"/>
      <c r="G10" s="269"/>
      <c r="H10" s="269"/>
      <c r="I10" s="269"/>
      <c r="J10" s="269"/>
      <c r="K10" s="269"/>
      <c r="L10" s="269"/>
      <c r="M10" s="269"/>
      <c r="N10" s="269"/>
    </row>
    <row r="11" spans="1:14" s="226" customFormat="1">
      <c r="A11" s="227"/>
      <c r="B11" s="227" t="s">
        <v>191</v>
      </c>
      <c r="C11" s="268"/>
      <c r="D11" s="269"/>
      <c r="E11" s="269"/>
      <c r="F11" s="269"/>
      <c r="G11" s="269"/>
      <c r="H11" s="269"/>
      <c r="I11" s="269"/>
      <c r="J11" s="269"/>
      <c r="K11" s="269"/>
      <c r="L11" s="269"/>
      <c r="M11" s="269"/>
      <c r="N11" s="269"/>
    </row>
    <row r="12" spans="1:14" s="226" customFormat="1">
      <c r="A12" s="223">
        <v>32</v>
      </c>
      <c r="B12" s="223" t="s">
        <v>78</v>
      </c>
      <c r="C12" s="268">
        <f ca="1">SUMIFS(Master!J:J,Link,'Financial-PL'!$A12)</f>
        <v>18</v>
      </c>
      <c r="D12" s="269">
        <f ca="1">SUMIFS(Master!K:K,Link,'Financial-PL'!$A12)</f>
        <v>19</v>
      </c>
      <c r="E12" s="269">
        <f ca="1">SUMIFS(Master!L:L,Link,'Financial-PL'!$A12)</f>
        <v>24</v>
      </c>
      <c r="F12" s="269">
        <f ca="1">SUMIFS(Master!M:M,Link,'Financial-PL'!$A12)</f>
        <v>8</v>
      </c>
      <c r="G12" s="269">
        <f ca="1">SUMIFS(Master!N:N,Link,'Financial-PL'!$A12)</f>
        <v>7</v>
      </c>
      <c r="H12" s="269">
        <f ca="1">SUMIFS(Master!O:O,Link,'Financial-PL'!$A12)</f>
        <v>8</v>
      </c>
      <c r="I12" s="269">
        <f ca="1">SUMIFS(Master!P:P,Link,'Financial-PL'!$A12)</f>
        <v>14</v>
      </c>
      <c r="J12" s="269">
        <f ca="1">SUMIFS(Master!Q:Q,Link,'Financial-PL'!$A12)</f>
        <v>9</v>
      </c>
      <c r="K12" s="269">
        <f ca="1">SUMIFS(Master!R:R,Link,'Financial-PL'!$A12)</f>
        <v>23</v>
      </c>
      <c r="L12" s="269">
        <f ca="1">SUMIFS(Master!S:S,Link,'Financial-PL'!$A12)</f>
        <v>0</v>
      </c>
      <c r="M12" s="269">
        <f ca="1">SUMIFS(Master!T:T,Link,'Financial-PL'!$A12)</f>
        <v>0</v>
      </c>
      <c r="N12" s="269">
        <f ca="1">SUMIFS(Master!U:U,Link,'Financial-PL'!$A12)</f>
        <v>0</v>
      </c>
    </row>
    <row r="13" spans="1:14" s="226" customFormat="1">
      <c r="A13" s="223">
        <v>33</v>
      </c>
      <c r="B13" s="223" t="s">
        <v>192</v>
      </c>
      <c r="C13" s="268">
        <f ca="1">SUMIFS(Master!J:J,Link,'Financial-PL'!$A13)</f>
        <v>0</v>
      </c>
      <c r="D13" s="269">
        <f ca="1">SUMIFS(Master!K:K,Link,'Financial-PL'!$A13)</f>
        <v>0</v>
      </c>
      <c r="E13" s="269">
        <f ca="1">SUMIFS(Master!L:L,Link,'Financial-PL'!$A13)</f>
        <v>0</v>
      </c>
      <c r="F13" s="269">
        <f ca="1">SUMIFS(Master!M:M,Link,'Financial-PL'!$A13)</f>
        <v>0</v>
      </c>
      <c r="G13" s="269">
        <f ca="1">SUMIFS(Master!N:N,Link,'Financial-PL'!$A13)</f>
        <v>0</v>
      </c>
      <c r="H13" s="269">
        <f ca="1">SUMIFS(Master!O:O,Link,'Financial-PL'!$A13)</f>
        <v>0</v>
      </c>
      <c r="I13" s="269">
        <f ca="1">SUMIFS(Master!P:P,Link,'Financial-PL'!$A13)</f>
        <v>0</v>
      </c>
      <c r="J13" s="269">
        <f ca="1">SUMIFS(Master!Q:Q,Link,'Financial-PL'!$A13)</f>
        <v>0</v>
      </c>
      <c r="K13" s="269">
        <f ca="1">SUMIFS(Master!R:R,Link,'Financial-PL'!$A13)</f>
        <v>0</v>
      </c>
      <c r="L13" s="269">
        <f ca="1">SUMIFS(Master!S:S,Link,'Financial-PL'!$A13)</f>
        <v>0</v>
      </c>
      <c r="M13" s="269">
        <f ca="1">SUMIFS(Master!T:T,Link,'Financial-PL'!$A13)</f>
        <v>0</v>
      </c>
      <c r="N13" s="269">
        <f ca="1">SUMIFS(Master!U:U,Link,'Financial-PL'!$A13)</f>
        <v>0</v>
      </c>
    </row>
    <row r="14" spans="1:14" s="226" customFormat="1">
      <c r="A14" s="223">
        <v>34</v>
      </c>
      <c r="B14" s="223" t="s">
        <v>80</v>
      </c>
      <c r="C14" s="268">
        <f ca="1">SUMIFS(Master!J:J,Link,'Financial-PL'!$A14)</f>
        <v>0</v>
      </c>
      <c r="D14" s="269">
        <f ca="1">SUMIFS(Master!K:K,Link,'Financial-PL'!$A14)</f>
        <v>0</v>
      </c>
      <c r="E14" s="269">
        <f ca="1">SUMIFS(Master!L:L,Link,'Financial-PL'!$A14)</f>
        <v>0</v>
      </c>
      <c r="F14" s="269">
        <f ca="1">SUMIFS(Master!M:M,Link,'Financial-PL'!$A14)</f>
        <v>0</v>
      </c>
      <c r="G14" s="269">
        <f ca="1">SUMIFS(Master!N:N,Link,'Financial-PL'!$A14)</f>
        <v>0</v>
      </c>
      <c r="H14" s="269">
        <f ca="1">SUMIFS(Master!O:O,Link,'Financial-PL'!$A14)</f>
        <v>0</v>
      </c>
      <c r="I14" s="269">
        <f ca="1">SUMIFS(Master!P:P,Link,'Financial-PL'!$A14)</f>
        <v>0</v>
      </c>
      <c r="J14" s="269">
        <f ca="1">SUMIFS(Master!Q:Q,Link,'Financial-PL'!$A14)</f>
        <v>0</v>
      </c>
      <c r="K14" s="269">
        <f ca="1">SUMIFS(Master!R:R,Link,'Financial-PL'!$A14)</f>
        <v>0</v>
      </c>
      <c r="L14" s="269">
        <f ca="1">SUMIFS(Master!S:S,Link,'Financial-PL'!$A14)</f>
        <v>0</v>
      </c>
      <c r="M14" s="269">
        <f ca="1">SUMIFS(Master!T:T,Link,'Financial-PL'!$A14)</f>
        <v>0</v>
      </c>
      <c r="N14" s="269">
        <f ca="1">SUMIFS(Master!U:U,Link,'Financial-PL'!$A14)</f>
        <v>0</v>
      </c>
    </row>
    <row r="15" spans="1:14" s="226" customFormat="1">
      <c r="A15" s="223">
        <v>36</v>
      </c>
      <c r="B15" s="223" t="s">
        <v>247</v>
      </c>
      <c r="C15" s="268">
        <f ca="1">SUMIFS(Master!J:J,Link,'Financial-PL'!$A15)</f>
        <v>0</v>
      </c>
      <c r="D15" s="269">
        <f ca="1">SUMIFS(Master!K:K,Link,'Financial-PL'!$A15)</f>
        <v>0</v>
      </c>
      <c r="E15" s="269">
        <f ca="1">SUMIFS(Master!L:L,Link,'Financial-PL'!$A15)</f>
        <v>0</v>
      </c>
      <c r="F15" s="269">
        <f ca="1">SUMIFS(Master!M:M,Link,'Financial-PL'!$A15)</f>
        <v>0</v>
      </c>
      <c r="G15" s="269">
        <f ca="1">SUMIFS(Master!N:N,Link,'Financial-PL'!$A15)</f>
        <v>0</v>
      </c>
      <c r="H15" s="269">
        <f ca="1">SUMIFS(Master!O:O,Link,'Financial-PL'!$A15)</f>
        <v>0</v>
      </c>
      <c r="I15" s="269">
        <f ca="1">SUMIFS(Master!P:P,Link,'Financial-PL'!$A15)</f>
        <v>0</v>
      </c>
      <c r="J15" s="269">
        <f ca="1">SUMIFS(Master!Q:Q,Link,'Financial-PL'!$A15)</f>
        <v>0</v>
      </c>
      <c r="K15" s="269">
        <f ca="1">SUMIFS(Master!R:R,Link,'Financial-PL'!$A15)</f>
        <v>280</v>
      </c>
      <c r="L15" s="269">
        <f ca="1">SUMIFS(Master!S:S,Link,'Financial-PL'!$A15)</f>
        <v>0</v>
      </c>
      <c r="M15" s="269">
        <f ca="1">SUMIFS(Master!T:T,Link,'Financial-PL'!$A15)</f>
        <v>0</v>
      </c>
      <c r="N15" s="269">
        <f ca="1">SUMIFS(Master!U:U,Link,'Financial-PL'!$A15)</f>
        <v>0</v>
      </c>
    </row>
    <row r="16" spans="1:14" s="226" customFormat="1">
      <c r="A16" s="223">
        <v>37</v>
      </c>
      <c r="B16" s="223" t="s">
        <v>193</v>
      </c>
      <c r="C16" s="268">
        <f ca="1">SUMIFS(Master!J:J,Link,'Financial-PL'!$A16)</f>
        <v>217</v>
      </c>
      <c r="D16" s="269">
        <f ca="1">SUMIFS(Master!K:K,Link,'Financial-PL'!$A16)</f>
        <v>194</v>
      </c>
      <c r="E16" s="269">
        <f ca="1">SUMIFS(Master!L:L,Link,'Financial-PL'!$A16)</f>
        <v>149</v>
      </c>
      <c r="F16" s="269">
        <f ca="1">SUMIFS(Master!M:M,Link,'Financial-PL'!$A16)</f>
        <v>154</v>
      </c>
      <c r="G16" s="269">
        <f ca="1">SUMIFS(Master!N:N,Link,'Financial-PL'!$A16)</f>
        <v>268</v>
      </c>
      <c r="H16" s="269">
        <f ca="1">SUMIFS(Master!O:O,Link,'Financial-PL'!$A16)</f>
        <v>237</v>
      </c>
      <c r="I16" s="269">
        <f ca="1">SUMIFS(Master!P:P,Link,'Financial-PL'!$A16)</f>
        <v>197</v>
      </c>
      <c r="J16" s="269">
        <f ca="1">SUMIFS(Master!Q:Q,Link,'Financial-PL'!$A16)</f>
        <v>145</v>
      </c>
      <c r="K16" s="269">
        <f ca="1">SUMIFS(Master!R:R,Link,'Financial-PL'!$A16)</f>
        <v>267</v>
      </c>
      <c r="L16" s="269">
        <f ca="1">SUMIFS(Master!S:S,Link,'Financial-PL'!$A16)</f>
        <v>0</v>
      </c>
      <c r="M16" s="269">
        <f ca="1">SUMIFS(Master!T:T,Link,'Financial-PL'!$A16)</f>
        <v>0</v>
      </c>
      <c r="N16" s="269">
        <f ca="1">SUMIFS(Master!U:U,Link,'Financial-PL'!$A16)</f>
        <v>0</v>
      </c>
    </row>
    <row r="17" spans="1:14" s="226" customFormat="1">
      <c r="A17" s="227">
        <v>45</v>
      </c>
      <c r="B17" s="227" t="s">
        <v>194</v>
      </c>
      <c r="C17" s="270">
        <f ca="1">SUM(C12:C16)</f>
        <v>235</v>
      </c>
      <c r="D17" s="271">
        <f t="shared" ref="D17:N17" ca="1" si="1">SUM(D12:D16)</f>
        <v>213</v>
      </c>
      <c r="E17" s="271">
        <f t="shared" ca="1" si="1"/>
        <v>173</v>
      </c>
      <c r="F17" s="271">
        <f t="shared" ca="1" si="1"/>
        <v>162</v>
      </c>
      <c r="G17" s="271">
        <f t="shared" ca="1" si="1"/>
        <v>275</v>
      </c>
      <c r="H17" s="271">
        <f t="shared" ca="1" si="1"/>
        <v>245</v>
      </c>
      <c r="I17" s="271">
        <f t="shared" ca="1" si="1"/>
        <v>211</v>
      </c>
      <c r="J17" s="271">
        <f t="shared" ca="1" si="1"/>
        <v>154</v>
      </c>
      <c r="K17" s="271">
        <f t="shared" ca="1" si="1"/>
        <v>570</v>
      </c>
      <c r="L17" s="271">
        <f t="shared" ca="1" si="1"/>
        <v>0</v>
      </c>
      <c r="M17" s="271">
        <f t="shared" ca="1" si="1"/>
        <v>0</v>
      </c>
      <c r="N17" s="271">
        <f t="shared" ca="1" si="1"/>
        <v>0</v>
      </c>
    </row>
    <row r="18" spans="1:14" s="226" customFormat="1">
      <c r="A18" s="223"/>
      <c r="B18" s="223"/>
      <c r="C18" s="268"/>
      <c r="D18" s="269"/>
      <c r="E18" s="269"/>
      <c r="F18" s="269"/>
      <c r="G18" s="269"/>
      <c r="H18" s="269"/>
      <c r="I18" s="269"/>
      <c r="J18" s="269"/>
      <c r="K18" s="269"/>
      <c r="L18" s="269"/>
      <c r="M18" s="269"/>
      <c r="N18" s="269"/>
    </row>
    <row r="19" spans="1:14" s="226" customFormat="1">
      <c r="A19" s="227">
        <v>46</v>
      </c>
      <c r="B19" s="227" t="s">
        <v>195</v>
      </c>
      <c r="C19" s="270">
        <f ca="1">C9+C17</f>
        <v>231</v>
      </c>
      <c r="D19" s="271">
        <f t="shared" ref="D19:N19" ca="1" si="2">D9+D17</f>
        <v>216</v>
      </c>
      <c r="E19" s="271">
        <f t="shared" ca="1" si="2"/>
        <v>178</v>
      </c>
      <c r="F19" s="271">
        <f t="shared" ca="1" si="2"/>
        <v>148</v>
      </c>
      <c r="G19" s="271">
        <f t="shared" ca="1" si="2"/>
        <v>303</v>
      </c>
      <c r="H19" s="271">
        <f t="shared" ca="1" si="2"/>
        <v>229</v>
      </c>
      <c r="I19" s="271">
        <f t="shared" ca="1" si="2"/>
        <v>185</v>
      </c>
      <c r="J19" s="271">
        <f t="shared" ca="1" si="2"/>
        <v>151</v>
      </c>
      <c r="K19" s="271">
        <f t="shared" ca="1" si="2"/>
        <v>580</v>
      </c>
      <c r="L19" s="271">
        <f t="shared" ca="1" si="2"/>
        <v>0</v>
      </c>
      <c r="M19" s="271">
        <f t="shared" ca="1" si="2"/>
        <v>0</v>
      </c>
      <c r="N19" s="271">
        <f t="shared" ca="1" si="2"/>
        <v>0</v>
      </c>
    </row>
    <row r="20" spans="1:14" s="226" customFormat="1">
      <c r="A20" s="223"/>
      <c r="B20" s="223"/>
      <c r="C20" s="268"/>
      <c r="D20" s="269"/>
      <c r="E20" s="269"/>
      <c r="F20" s="269"/>
      <c r="G20" s="269"/>
      <c r="H20" s="269"/>
      <c r="I20" s="269"/>
      <c r="J20" s="269"/>
      <c r="K20" s="269"/>
      <c r="L20" s="269"/>
      <c r="M20" s="269"/>
      <c r="N20" s="269"/>
    </row>
    <row r="21" spans="1:14" s="226" customFormat="1">
      <c r="A21" s="223">
        <v>30</v>
      </c>
      <c r="B21" s="223" t="s">
        <v>72</v>
      </c>
      <c r="C21" s="268">
        <f>SUMIFS(Master!J:J,Link,'Financial-PL'!$A21)</f>
        <v>0</v>
      </c>
      <c r="D21" s="269">
        <f>SUMIFS(Master!K:K,Link,'Financial-PL'!$A21)</f>
        <v>0</v>
      </c>
      <c r="E21" s="269">
        <f>SUMIFS(Master!L:L,Link,'Financial-PL'!$A21)</f>
        <v>0</v>
      </c>
      <c r="F21" s="269">
        <f>SUMIFS(Master!M:M,Link,'Financial-PL'!$A21)</f>
        <v>0</v>
      </c>
      <c r="G21" s="269">
        <f>SUMIFS(Master!N:N,Link,'Financial-PL'!$A21)</f>
        <v>0</v>
      </c>
      <c r="H21" s="269">
        <f>SUMIFS(Master!O:O,Link,'Financial-PL'!$A21)</f>
        <v>0</v>
      </c>
      <c r="I21" s="269">
        <f>SUMIFS(Master!P:P,Link,'Financial-PL'!$A21)</f>
        <v>0</v>
      </c>
      <c r="J21" s="269">
        <f>SUMIFS(Master!Q:Q,Link,'Financial-PL'!$A21)</f>
        <v>0</v>
      </c>
      <c r="K21" s="269">
        <f>SUMIFS(Master!R:R,Link,'Financial-PL'!$A21)</f>
        <v>0</v>
      </c>
      <c r="L21" s="269">
        <f>SUMIFS(Master!S:S,Link,'Financial-PL'!$A21)</f>
        <v>0</v>
      </c>
      <c r="M21" s="269">
        <f>SUMIFS(Master!T:T,Link,'Financial-PL'!$A21)</f>
        <v>0</v>
      </c>
      <c r="N21" s="269">
        <f>SUMIFS(Master!U:U,Link,'Financial-PL'!$A21)</f>
        <v>0</v>
      </c>
    </row>
    <row r="22" spans="1:14" s="226" customFormat="1">
      <c r="A22" s="223">
        <v>42</v>
      </c>
      <c r="B22" s="223" t="s">
        <v>248</v>
      </c>
      <c r="C22" s="268">
        <f>SUMIFS(Master!J:J,Link,'Financial-PL'!$A22)</f>
        <v>0</v>
      </c>
      <c r="D22" s="269">
        <f>SUMIFS(Master!K:K,Link,'Financial-PL'!$A22)</f>
        <v>0</v>
      </c>
      <c r="E22" s="269">
        <f>SUMIFS(Master!L:L,Link,'Financial-PL'!$A22)</f>
        <v>0</v>
      </c>
      <c r="F22" s="269">
        <f>SUMIFS(Master!M:M,Link,'Financial-PL'!$A22)</f>
        <v>0</v>
      </c>
      <c r="G22" s="269">
        <f>SUMIFS(Master!N:N,Link,'Financial-PL'!$A22)</f>
        <v>0</v>
      </c>
      <c r="H22" s="269">
        <f>SUMIFS(Master!O:O,Link,'Financial-PL'!$A22)</f>
        <v>0</v>
      </c>
      <c r="I22" s="269">
        <f>SUMIFS(Master!P:P,Link,'Financial-PL'!$A22)</f>
        <v>0</v>
      </c>
      <c r="J22" s="269">
        <f>SUMIFS(Master!Q:Q,Link,'Financial-PL'!$A22)</f>
        <v>0</v>
      </c>
      <c r="K22" s="269">
        <f>SUMIFS(Master!R:R,Link,'Financial-PL'!$A22)</f>
        <v>0</v>
      </c>
      <c r="L22" s="269">
        <f>SUMIFS(Master!S:S,Link,'Financial-PL'!$A22)</f>
        <v>0</v>
      </c>
      <c r="M22" s="269">
        <f>SUMIFS(Master!T:T,Link,'Financial-PL'!$A22)</f>
        <v>0</v>
      </c>
      <c r="N22" s="269">
        <f>SUMIFS(Master!U:U,Link,'Financial-PL'!$A22)</f>
        <v>0</v>
      </c>
    </row>
    <row r="23" spans="1:14" s="226" customFormat="1">
      <c r="A23" s="223">
        <v>35</v>
      </c>
      <c r="B23" s="223" t="s">
        <v>196</v>
      </c>
      <c r="C23" s="268">
        <f ca="1">SUMIFS(Master!J:J,Link,'Financial-PL'!$A23)</f>
        <v>4</v>
      </c>
      <c r="D23" s="269">
        <f ca="1">SUMIFS(Master!K:K,Link,'Financial-PL'!$A23)</f>
        <v>4</v>
      </c>
      <c r="E23" s="269">
        <f ca="1">SUMIFS(Master!L:L,Link,'Financial-PL'!$A23)</f>
        <v>13</v>
      </c>
      <c r="F23" s="269">
        <f ca="1">SUMIFS(Master!M:M,Link,'Financial-PL'!$A23)</f>
        <v>0</v>
      </c>
      <c r="G23" s="269">
        <f ca="1">SUMIFS(Master!N:N,Link,'Financial-PL'!$A23)</f>
        <v>5</v>
      </c>
      <c r="H23" s="269">
        <f ca="1">SUMIFS(Master!O:O,Link,'Financial-PL'!$A23)</f>
        <v>15</v>
      </c>
      <c r="I23" s="269">
        <f ca="1">SUMIFS(Master!P:P,Link,'Financial-PL'!$A23)</f>
        <v>1</v>
      </c>
      <c r="J23" s="269">
        <f ca="1">SUMIFS(Master!Q:Q,Link,'Financial-PL'!$A23)</f>
        <v>1</v>
      </c>
      <c r="K23" s="269">
        <f ca="1">SUMIFS(Master!R:R,Link,'Financial-PL'!$A23)</f>
        <v>0</v>
      </c>
      <c r="L23" s="269">
        <f ca="1">SUMIFS(Master!S:S,Link,'Financial-PL'!$A23)</f>
        <v>0</v>
      </c>
      <c r="M23" s="269">
        <f ca="1">SUMIFS(Master!T:T,Link,'Financial-PL'!$A23)</f>
        <v>0</v>
      </c>
      <c r="N23" s="269">
        <f ca="1">SUMIFS(Master!U:U,Link,'Financial-PL'!$A23)</f>
        <v>0</v>
      </c>
    </row>
    <row r="24" spans="1:14" s="226" customFormat="1">
      <c r="A24" s="223">
        <v>38</v>
      </c>
      <c r="B24" s="223" t="s">
        <v>88</v>
      </c>
      <c r="C24" s="268">
        <f>SUMIFS(Master!J:J,Link,'Financial-PL'!$A24)</f>
        <v>0</v>
      </c>
      <c r="D24" s="269">
        <f>SUMIFS(Master!K:K,Link,'Financial-PL'!$A24)</f>
        <v>0</v>
      </c>
      <c r="E24" s="269">
        <f>SUMIFS(Master!L:L,Link,'Financial-PL'!$A24)</f>
        <v>0</v>
      </c>
      <c r="F24" s="269">
        <f>SUMIFS(Master!M:M,Link,'Financial-PL'!$A24)</f>
        <v>0</v>
      </c>
      <c r="G24" s="269">
        <f>SUMIFS(Master!N:N,Link,'Financial-PL'!$A24)</f>
        <v>0</v>
      </c>
      <c r="H24" s="269">
        <f>SUMIFS(Master!O:O,Link,'Financial-PL'!$A24)</f>
        <v>0</v>
      </c>
      <c r="I24" s="269">
        <f>SUMIFS(Master!P:P,Link,'Financial-PL'!$A24)</f>
        <v>0</v>
      </c>
      <c r="J24" s="269">
        <f>SUMIFS(Master!Q:Q,Link,'Financial-PL'!$A24)</f>
        <v>0</v>
      </c>
      <c r="K24" s="269">
        <f>SUMIFS(Master!R:R,Link,'Financial-PL'!$A24)</f>
        <v>0</v>
      </c>
      <c r="L24" s="269">
        <f>SUMIFS(Master!S:S,Link,'Financial-PL'!$A24)</f>
        <v>0</v>
      </c>
      <c r="M24" s="269">
        <f>SUMIFS(Master!T:T,Link,'Financial-PL'!$A24)</f>
        <v>0</v>
      </c>
      <c r="N24" s="269">
        <f>SUMIFS(Master!U:U,Link,'Financial-PL'!$A24)</f>
        <v>0</v>
      </c>
    </row>
    <row r="25" spans="1:14" s="226" customFormat="1">
      <c r="A25" s="223">
        <v>39</v>
      </c>
      <c r="B25" s="223" t="s">
        <v>92</v>
      </c>
      <c r="C25" s="268">
        <f>SUMIFS(Master!J:J,Link,'Financial-PL'!$A25)</f>
        <v>0</v>
      </c>
      <c r="D25" s="269">
        <f>SUMIFS(Master!K:K,Link,'Financial-PL'!$A25)</f>
        <v>0</v>
      </c>
      <c r="E25" s="269">
        <f>SUMIFS(Master!L:L,Link,'Financial-PL'!$A25)</f>
        <v>0</v>
      </c>
      <c r="F25" s="269">
        <f>SUMIFS(Master!M:M,Link,'Financial-PL'!$A25)</f>
        <v>0</v>
      </c>
      <c r="G25" s="269">
        <f>SUMIFS(Master!N:N,Link,'Financial-PL'!$A25)</f>
        <v>0</v>
      </c>
      <c r="H25" s="269">
        <f>SUMIFS(Master!O:O,Link,'Financial-PL'!$A25)</f>
        <v>0</v>
      </c>
      <c r="I25" s="269">
        <f>SUMIFS(Master!P:P,Link,'Financial-PL'!$A25)</f>
        <v>0</v>
      </c>
      <c r="J25" s="269">
        <f>SUMIFS(Master!Q:Q,Link,'Financial-PL'!$A25)</f>
        <v>0</v>
      </c>
      <c r="K25" s="269">
        <f>SUMIFS(Master!R:R,Link,'Financial-PL'!$A25)</f>
        <v>0</v>
      </c>
      <c r="L25" s="269">
        <f>SUMIFS(Master!S:S,Link,'Financial-PL'!$A25)</f>
        <v>0</v>
      </c>
      <c r="M25" s="269">
        <f>SUMIFS(Master!T:T,Link,'Financial-PL'!$A25)</f>
        <v>0</v>
      </c>
      <c r="N25" s="269">
        <f>SUMIFS(Master!U:U,Link,'Financial-PL'!$A25)</f>
        <v>0</v>
      </c>
    </row>
    <row r="26" spans="1:14" s="226" customFormat="1">
      <c r="A26" s="227">
        <v>47</v>
      </c>
      <c r="B26" s="227" t="s">
        <v>197</v>
      </c>
      <c r="C26" s="270">
        <f ca="1">SUM(C21:C25)</f>
        <v>4</v>
      </c>
      <c r="D26" s="271">
        <f t="shared" ref="D26:N26" ca="1" si="3">SUM(D21:D25)</f>
        <v>4</v>
      </c>
      <c r="E26" s="271">
        <f t="shared" ca="1" si="3"/>
        <v>13</v>
      </c>
      <c r="F26" s="271">
        <f t="shared" ca="1" si="3"/>
        <v>0</v>
      </c>
      <c r="G26" s="271">
        <f t="shared" ca="1" si="3"/>
        <v>5</v>
      </c>
      <c r="H26" s="271">
        <f t="shared" ca="1" si="3"/>
        <v>15</v>
      </c>
      <c r="I26" s="271">
        <f t="shared" ca="1" si="3"/>
        <v>1</v>
      </c>
      <c r="J26" s="271">
        <f t="shared" ca="1" si="3"/>
        <v>1</v>
      </c>
      <c r="K26" s="271">
        <f t="shared" ca="1" si="3"/>
        <v>0</v>
      </c>
      <c r="L26" s="271">
        <f t="shared" ca="1" si="3"/>
        <v>0</v>
      </c>
      <c r="M26" s="271">
        <f t="shared" ca="1" si="3"/>
        <v>0</v>
      </c>
      <c r="N26" s="271">
        <f t="shared" ca="1" si="3"/>
        <v>0</v>
      </c>
    </row>
    <row r="27" spans="1:14" s="226" customFormat="1">
      <c r="A27" s="223"/>
      <c r="B27" s="223"/>
      <c r="C27" s="268"/>
      <c r="D27" s="269"/>
      <c r="E27" s="269"/>
      <c r="F27" s="269"/>
      <c r="G27" s="269"/>
      <c r="H27" s="269"/>
      <c r="I27" s="269"/>
      <c r="J27" s="269"/>
      <c r="K27" s="269"/>
      <c r="L27" s="269"/>
      <c r="M27" s="269"/>
      <c r="N27" s="269"/>
    </row>
    <row r="28" spans="1:14" s="226" customFormat="1">
      <c r="A28" s="227">
        <v>48</v>
      </c>
      <c r="B28" s="227" t="s">
        <v>198</v>
      </c>
      <c r="C28" s="270">
        <f t="shared" ref="C28" ca="1" si="4">C19+C26</f>
        <v>235</v>
      </c>
      <c r="D28" s="271">
        <f t="shared" ref="D28:N28" ca="1" si="5">D19+D26</f>
        <v>220</v>
      </c>
      <c r="E28" s="271">
        <f t="shared" ca="1" si="5"/>
        <v>191</v>
      </c>
      <c r="F28" s="271">
        <f t="shared" ca="1" si="5"/>
        <v>148</v>
      </c>
      <c r="G28" s="271">
        <f t="shared" ca="1" si="5"/>
        <v>308</v>
      </c>
      <c r="H28" s="271">
        <f t="shared" ca="1" si="5"/>
        <v>244</v>
      </c>
      <c r="I28" s="271">
        <f t="shared" ca="1" si="5"/>
        <v>186</v>
      </c>
      <c r="J28" s="271">
        <f t="shared" ca="1" si="5"/>
        <v>152</v>
      </c>
      <c r="K28" s="271">
        <f t="shared" ca="1" si="5"/>
        <v>580</v>
      </c>
      <c r="L28" s="271">
        <f t="shared" ca="1" si="5"/>
        <v>0</v>
      </c>
      <c r="M28" s="271">
        <f t="shared" ca="1" si="5"/>
        <v>0</v>
      </c>
      <c r="N28" s="271">
        <f t="shared" ca="1" si="5"/>
        <v>0</v>
      </c>
    </row>
    <row r="29" spans="1:14" s="226" customFormat="1">
      <c r="A29" s="227"/>
      <c r="B29" s="227"/>
      <c r="C29" s="268"/>
      <c r="D29" s="269"/>
      <c r="E29" s="269"/>
      <c r="F29" s="269"/>
      <c r="G29" s="269"/>
      <c r="H29" s="269"/>
      <c r="I29" s="269"/>
      <c r="J29" s="269"/>
      <c r="K29" s="269"/>
      <c r="L29" s="269"/>
      <c r="M29" s="269"/>
      <c r="N29" s="269"/>
    </row>
    <row r="30" spans="1:14" s="226" customFormat="1">
      <c r="A30" s="223">
        <v>40</v>
      </c>
      <c r="B30" s="223" t="s">
        <v>233</v>
      </c>
      <c r="C30" s="268">
        <f>SUMIFS(Master!J:J,Link,'Financial-PL'!$A30)</f>
        <v>0</v>
      </c>
      <c r="D30" s="269">
        <f>SUMIFS(Master!K:K,Link,'Financial-PL'!$A30)</f>
        <v>0</v>
      </c>
      <c r="E30" s="269">
        <f>SUMIFS(Master!L:L,Link,'Financial-PL'!$A30)</f>
        <v>0</v>
      </c>
      <c r="F30" s="269">
        <f>SUMIFS(Master!M:M,Link,'Financial-PL'!$A30)</f>
        <v>0</v>
      </c>
      <c r="G30" s="269">
        <f>SUMIFS(Master!N:N,Link,'Financial-PL'!$A30)</f>
        <v>0</v>
      </c>
      <c r="H30" s="269">
        <f>SUMIFS(Master!O:O,Link,'Financial-PL'!$A30)</f>
        <v>0</v>
      </c>
      <c r="I30" s="269">
        <f>SUMIFS(Master!P:P,Link,'Financial-PL'!$A30)</f>
        <v>0</v>
      </c>
      <c r="J30" s="269">
        <f>SUMIFS(Master!Q:Q,Link,'Financial-PL'!$A30)</f>
        <v>0</v>
      </c>
      <c r="K30" s="269">
        <f>SUMIFS(Master!R:R,Link,'Financial-PL'!$A30)</f>
        <v>0</v>
      </c>
      <c r="L30" s="269">
        <f>SUMIFS(Master!S:S,Link,'Financial-PL'!$A30)</f>
        <v>0</v>
      </c>
      <c r="M30" s="269">
        <f>SUMIFS(Master!T:T,Link,'Financial-PL'!$A30)</f>
        <v>0</v>
      </c>
      <c r="N30" s="269">
        <f>SUMIFS(Master!U:U,Link,'Financial-PL'!$A30)</f>
        <v>0</v>
      </c>
    </row>
    <row r="31" spans="1:14" s="226" customFormat="1">
      <c r="A31" s="223">
        <v>41</v>
      </c>
      <c r="B31" s="223" t="s">
        <v>234</v>
      </c>
      <c r="C31" s="268">
        <f>SUMIFS(Master!J:J,Link,'Financial-PL'!$A31)</f>
        <v>0</v>
      </c>
      <c r="D31" s="269">
        <f>SUMIFS(Master!K:K,Link,'Financial-PL'!$A31)</f>
        <v>0</v>
      </c>
      <c r="E31" s="269">
        <f>SUMIFS(Master!L:L,Link,'Financial-PL'!$A31)</f>
        <v>0</v>
      </c>
      <c r="F31" s="269">
        <f>SUMIFS(Master!M:M,Link,'Financial-PL'!$A31)</f>
        <v>0</v>
      </c>
      <c r="G31" s="269">
        <f>SUMIFS(Master!N:N,Link,'Financial-PL'!$A31)</f>
        <v>0</v>
      </c>
      <c r="H31" s="269">
        <f>SUMIFS(Master!O:O,Link,'Financial-PL'!$A31)</f>
        <v>0</v>
      </c>
      <c r="I31" s="269">
        <f>SUMIFS(Master!P:P,Link,'Financial-PL'!$A31)</f>
        <v>0</v>
      </c>
      <c r="J31" s="269">
        <f>SUMIFS(Master!Q:Q,Link,'Financial-PL'!$A31)</f>
        <v>0</v>
      </c>
      <c r="K31" s="269">
        <f>SUMIFS(Master!R:R,Link,'Financial-PL'!$A31)</f>
        <v>0</v>
      </c>
      <c r="L31" s="269">
        <f>SUMIFS(Master!S:S,Link,'Financial-PL'!$A31)</f>
        <v>0</v>
      </c>
      <c r="M31" s="269">
        <f>SUMIFS(Master!T:T,Link,'Financial-PL'!$A31)</f>
        <v>0</v>
      </c>
      <c r="N31" s="269">
        <f>SUMIFS(Master!U:U,Link,'Financial-PL'!$A31)</f>
        <v>0</v>
      </c>
    </row>
    <row r="32" spans="1:14" s="226" customFormat="1">
      <c r="A32" s="223">
        <v>43</v>
      </c>
      <c r="B32" s="223" t="s">
        <v>235</v>
      </c>
      <c r="C32" s="268">
        <f>SUMIFS(Master!J:J,Link,'Financial-PL'!$A32)</f>
        <v>0</v>
      </c>
      <c r="D32" s="269">
        <f>SUMIFS(Master!K:K,Link,'Financial-PL'!$A32)</f>
        <v>0</v>
      </c>
      <c r="E32" s="269">
        <f>SUMIFS(Master!L:L,Link,'Financial-PL'!$A32)</f>
        <v>0</v>
      </c>
      <c r="F32" s="269">
        <f>SUMIFS(Master!M:M,Link,'Financial-PL'!$A32)</f>
        <v>0</v>
      </c>
      <c r="G32" s="269">
        <f>SUMIFS(Master!N:N,Link,'Financial-PL'!$A32)</f>
        <v>0</v>
      </c>
      <c r="H32" s="269">
        <f>SUMIFS(Master!O:O,Link,'Financial-PL'!$A32)</f>
        <v>0</v>
      </c>
      <c r="I32" s="269">
        <f>SUMIFS(Master!P:P,Link,'Financial-PL'!$A32)</f>
        <v>0</v>
      </c>
      <c r="J32" s="269">
        <f>SUMIFS(Master!Q:Q,Link,'Financial-PL'!$A32)</f>
        <v>0</v>
      </c>
      <c r="K32" s="269">
        <f>SUMIFS(Master!R:R,Link,'Financial-PL'!$A32)</f>
        <v>0</v>
      </c>
      <c r="L32" s="269">
        <f>SUMIFS(Master!S:S,Link,'Financial-PL'!$A32)</f>
        <v>0</v>
      </c>
      <c r="M32" s="269">
        <f>SUMIFS(Master!T:T,Link,'Financial-PL'!$A32)</f>
        <v>0</v>
      </c>
      <c r="N32" s="269">
        <f>SUMIFS(Master!U:U,Link,'Financial-PL'!$A32)</f>
        <v>0</v>
      </c>
    </row>
    <row r="33" spans="1:14" s="226" customFormat="1">
      <c r="A33" s="223">
        <v>49</v>
      </c>
      <c r="B33" s="227" t="s">
        <v>199</v>
      </c>
      <c r="C33" s="270">
        <f>SUM(C30:C32)</f>
        <v>0</v>
      </c>
      <c r="D33" s="271">
        <f t="shared" ref="D33:N33" si="6">SUM(D30:D32)</f>
        <v>0</v>
      </c>
      <c r="E33" s="271">
        <f t="shared" si="6"/>
        <v>0</v>
      </c>
      <c r="F33" s="271">
        <f t="shared" si="6"/>
        <v>0</v>
      </c>
      <c r="G33" s="271">
        <f t="shared" si="6"/>
        <v>0</v>
      </c>
      <c r="H33" s="271">
        <f t="shared" si="6"/>
        <v>0</v>
      </c>
      <c r="I33" s="271">
        <f t="shared" si="6"/>
        <v>0</v>
      </c>
      <c r="J33" s="271">
        <f t="shared" si="6"/>
        <v>0</v>
      </c>
      <c r="K33" s="271">
        <f t="shared" si="6"/>
        <v>0</v>
      </c>
      <c r="L33" s="271">
        <f t="shared" si="6"/>
        <v>0</v>
      </c>
      <c r="M33" s="271">
        <f t="shared" si="6"/>
        <v>0</v>
      </c>
      <c r="N33" s="271">
        <f t="shared" si="6"/>
        <v>0</v>
      </c>
    </row>
    <row r="34" spans="1:14" s="226" customFormat="1">
      <c r="A34" s="223"/>
      <c r="B34" s="223"/>
      <c r="C34" s="272"/>
      <c r="D34" s="273"/>
      <c r="E34" s="273"/>
      <c r="F34" s="273"/>
      <c r="G34" s="273"/>
      <c r="H34" s="273"/>
      <c r="I34" s="273"/>
      <c r="J34" s="273"/>
      <c r="K34" s="273"/>
      <c r="L34" s="273"/>
      <c r="M34" s="273"/>
      <c r="N34" s="273"/>
    </row>
    <row r="35" spans="1:14" s="226" customFormat="1">
      <c r="A35" s="227">
        <v>50</v>
      </c>
      <c r="B35" s="227" t="s">
        <v>186</v>
      </c>
      <c r="C35" s="270">
        <f t="shared" ref="C35:N35" ca="1" si="7">C28+C33</f>
        <v>235</v>
      </c>
      <c r="D35" s="271">
        <f t="shared" ca="1" si="7"/>
        <v>220</v>
      </c>
      <c r="E35" s="271">
        <f t="shared" ca="1" si="7"/>
        <v>191</v>
      </c>
      <c r="F35" s="271">
        <f t="shared" ca="1" si="7"/>
        <v>148</v>
      </c>
      <c r="G35" s="271">
        <f t="shared" ca="1" si="7"/>
        <v>308</v>
      </c>
      <c r="H35" s="271">
        <f t="shared" ca="1" si="7"/>
        <v>244</v>
      </c>
      <c r="I35" s="271">
        <f t="shared" ca="1" si="7"/>
        <v>186</v>
      </c>
      <c r="J35" s="271">
        <f t="shared" ca="1" si="7"/>
        <v>152</v>
      </c>
      <c r="K35" s="271">
        <f t="shared" ca="1" si="7"/>
        <v>580</v>
      </c>
      <c r="L35" s="271">
        <f t="shared" ca="1" si="7"/>
        <v>0</v>
      </c>
      <c r="M35" s="271">
        <f t="shared" ca="1" si="7"/>
        <v>0</v>
      </c>
      <c r="N35" s="271">
        <f t="shared" ca="1" si="7"/>
        <v>0</v>
      </c>
    </row>
    <row r="36" spans="1:14" s="226" customFormat="1">
      <c r="A36" s="223"/>
      <c r="B36" s="223"/>
      <c r="C36" s="224"/>
      <c r="D36" s="225"/>
      <c r="E36" s="225"/>
      <c r="F36" s="225"/>
      <c r="G36" s="225"/>
      <c r="H36" s="225"/>
      <c r="I36" s="225"/>
      <c r="J36" s="225"/>
      <c r="K36" s="225"/>
      <c r="L36" s="225"/>
      <c r="M36" s="225"/>
      <c r="N36" s="225"/>
    </row>
    <row r="37" spans="1:14" s="226" customFormat="1" ht="15.75">
      <c r="A37" s="207"/>
      <c r="B37" s="207" t="str">
        <f ca="1">Start_9</f>
        <v>XXXXXXXXXXXXXX</v>
      </c>
      <c r="C37" s="207"/>
      <c r="D37" s="207"/>
      <c r="E37" s="207"/>
      <c r="F37" s="207"/>
      <c r="G37" s="207"/>
      <c r="H37" s="207"/>
      <c r="I37" s="207"/>
      <c r="J37" s="207"/>
      <c r="K37" s="207"/>
      <c r="L37" s="207"/>
      <c r="M37" s="207"/>
      <c r="N37" s="207"/>
    </row>
    <row r="38" spans="1:14" s="226" customFormat="1" ht="15.75">
      <c r="A38" s="223"/>
      <c r="B38" s="228"/>
      <c r="C38" s="259"/>
      <c r="D38" s="228"/>
      <c r="E38" s="228"/>
      <c r="F38" s="228"/>
      <c r="G38" s="228"/>
      <c r="H38" s="228"/>
      <c r="I38" s="228"/>
      <c r="J38" s="228"/>
      <c r="K38" s="228"/>
      <c r="L38" s="228"/>
      <c r="M38" s="228"/>
      <c r="N38" s="228"/>
    </row>
    <row r="39" spans="1:14" s="226" customFormat="1" ht="15.75">
      <c r="A39" s="223"/>
      <c r="B39" s="228" t="s">
        <v>246</v>
      </c>
      <c r="C39" s="260"/>
      <c r="D39" s="229"/>
      <c r="E39" s="229"/>
      <c r="F39" s="229"/>
      <c r="G39" s="229"/>
      <c r="H39" s="229"/>
      <c r="I39" s="229"/>
      <c r="J39" s="229"/>
      <c r="K39" s="229"/>
      <c r="L39" s="229"/>
      <c r="M39" s="229"/>
      <c r="N39" s="229"/>
    </row>
    <row r="40" spans="1:14" s="226" customFormat="1">
      <c r="A40" s="223"/>
      <c r="B40" s="229"/>
      <c r="C40" s="260"/>
      <c r="D40" s="229"/>
      <c r="E40" s="229"/>
      <c r="F40" s="229"/>
      <c r="G40" s="229"/>
      <c r="H40" s="229"/>
      <c r="I40" s="229"/>
      <c r="J40" s="229"/>
      <c r="K40" s="229"/>
      <c r="L40" s="229"/>
      <c r="M40" s="229"/>
      <c r="N40" s="229"/>
    </row>
    <row r="41" spans="1:14" s="226" customFormat="1">
      <c r="A41" s="223"/>
      <c r="B41" s="223" t="s">
        <v>127</v>
      </c>
      <c r="C41" s="274">
        <f ca="1">SUM($C7:C7)</f>
        <v>-9</v>
      </c>
      <c r="D41" s="275">
        <f ca="1">SUM($C7:D7)</f>
        <v>-17</v>
      </c>
      <c r="E41" s="275">
        <f ca="1">SUM($C7:E7)</f>
        <v>-18</v>
      </c>
      <c r="F41" s="275">
        <f ca="1">SUM($C7:F7)</f>
        <v>-49</v>
      </c>
      <c r="G41" s="275">
        <f ca="1">SUM($C7:G7)</f>
        <v>-54</v>
      </c>
      <c r="H41" s="275">
        <f ca="1">SUM($C7:H7)</f>
        <v>-78</v>
      </c>
      <c r="I41" s="275">
        <f ca="1">SUM($C7:I7)</f>
        <v>-111</v>
      </c>
      <c r="J41" s="275">
        <f ca="1">SUM($C7:J7)</f>
        <v>-132</v>
      </c>
      <c r="K41" s="275">
        <f ca="1">SUM($C7:K7)</f>
        <v>-148</v>
      </c>
      <c r="L41" s="275">
        <f ca="1">SUM($C7:L7)</f>
        <v>-148</v>
      </c>
      <c r="M41" s="275">
        <f ca="1">SUM($C7:M7)</f>
        <v>-148</v>
      </c>
      <c r="N41" s="275">
        <f ca="1">SUM($C7:N7)</f>
        <v>-148</v>
      </c>
    </row>
    <row r="42" spans="1:14" s="226" customFormat="1">
      <c r="A42" s="223"/>
      <c r="B42" s="223" t="s">
        <v>189</v>
      </c>
      <c r="C42" s="274">
        <f ca="1">SUM($C8:C8)</f>
        <v>5</v>
      </c>
      <c r="D42" s="275">
        <f ca="1">SUM($C8:D8)</f>
        <v>16</v>
      </c>
      <c r="E42" s="275">
        <f ca="1">SUM($C8:E8)</f>
        <v>22</v>
      </c>
      <c r="F42" s="275">
        <f ca="1">SUM($C8:F8)</f>
        <v>39</v>
      </c>
      <c r="G42" s="275">
        <f ca="1">SUM($C8:G8)</f>
        <v>72</v>
      </c>
      <c r="H42" s="275">
        <f ca="1">SUM($C8:H8)</f>
        <v>80</v>
      </c>
      <c r="I42" s="275">
        <f ca="1">SUM($C8:I8)</f>
        <v>87</v>
      </c>
      <c r="J42" s="275">
        <f ca="1">SUM($C8:J8)</f>
        <v>105</v>
      </c>
      <c r="K42" s="275">
        <f ca="1">SUM($C8:K8)</f>
        <v>131</v>
      </c>
      <c r="L42" s="275">
        <f ca="1">SUM($C8:L8)</f>
        <v>131</v>
      </c>
      <c r="M42" s="275">
        <f ca="1">SUM($C8:M8)</f>
        <v>131</v>
      </c>
      <c r="N42" s="275">
        <f ca="1">SUM($C8:N8)</f>
        <v>131</v>
      </c>
    </row>
    <row r="43" spans="1:14" s="226" customFormat="1">
      <c r="A43" s="227"/>
      <c r="B43" s="227" t="s">
        <v>190</v>
      </c>
      <c r="C43" s="276">
        <f ca="1">SUM($C9:C9)</f>
        <v>-4</v>
      </c>
      <c r="D43" s="277">
        <f ca="1">SUM($C9:D9)</f>
        <v>-1</v>
      </c>
      <c r="E43" s="277">
        <f ca="1">SUM($C9:E9)</f>
        <v>4</v>
      </c>
      <c r="F43" s="277">
        <f ca="1">SUM($C9:F9)</f>
        <v>-10</v>
      </c>
      <c r="G43" s="277">
        <f ca="1">SUM($C9:G9)</f>
        <v>18</v>
      </c>
      <c r="H43" s="277">
        <f ca="1">SUM($C9:H9)</f>
        <v>2</v>
      </c>
      <c r="I43" s="277">
        <f ca="1">SUM($C9:I9)</f>
        <v>-24</v>
      </c>
      <c r="J43" s="277">
        <f ca="1">SUM($C9:J9)</f>
        <v>-27</v>
      </c>
      <c r="K43" s="277">
        <f ca="1">SUM($C9:K9)</f>
        <v>-17</v>
      </c>
      <c r="L43" s="277">
        <f ca="1">SUM($C9:L9)</f>
        <v>-17</v>
      </c>
      <c r="M43" s="277">
        <f ca="1">SUM($C9:M9)</f>
        <v>-17</v>
      </c>
      <c r="N43" s="277">
        <f ca="1">SUM($C9:N9)</f>
        <v>-17</v>
      </c>
    </row>
    <row r="44" spans="1:14" s="226" customFormat="1">
      <c r="A44" s="223"/>
      <c r="B44" s="223"/>
      <c r="C44" s="274"/>
      <c r="D44" s="275"/>
      <c r="E44" s="275"/>
      <c r="F44" s="275"/>
      <c r="G44" s="275"/>
      <c r="H44" s="275"/>
      <c r="I44" s="275"/>
      <c r="J44" s="275"/>
      <c r="K44" s="275"/>
      <c r="L44" s="275"/>
      <c r="M44" s="275"/>
      <c r="N44" s="275"/>
    </row>
    <row r="45" spans="1:14" s="226" customFormat="1">
      <c r="A45" s="227"/>
      <c r="B45" s="227" t="s">
        <v>191</v>
      </c>
      <c r="C45" s="274">
        <f>SUM($C11:C11)</f>
        <v>0</v>
      </c>
      <c r="D45" s="275">
        <f>SUM($C11:D11)</f>
        <v>0</v>
      </c>
      <c r="E45" s="275">
        <f>SUM($C11:E11)</f>
        <v>0</v>
      </c>
      <c r="F45" s="275">
        <f>SUM($C11:F11)</f>
        <v>0</v>
      </c>
      <c r="G45" s="275">
        <f>SUM($C11:G11)</f>
        <v>0</v>
      </c>
      <c r="H45" s="275">
        <f>SUM($C11:H11)</f>
        <v>0</v>
      </c>
      <c r="I45" s="275">
        <f>SUM($C11:I11)</f>
        <v>0</v>
      </c>
      <c r="J45" s="275">
        <f>SUM($C11:J11)</f>
        <v>0</v>
      </c>
      <c r="K45" s="275">
        <f>SUM($C11:K11)</f>
        <v>0</v>
      </c>
      <c r="L45" s="275">
        <f>SUM($C11:L11)</f>
        <v>0</v>
      </c>
      <c r="M45" s="275">
        <f>SUM($C11:M11)</f>
        <v>0</v>
      </c>
      <c r="N45" s="275">
        <f>SUM($C11:N11)</f>
        <v>0</v>
      </c>
    </row>
    <row r="46" spans="1:14" s="226" customFormat="1">
      <c r="A46" s="223"/>
      <c r="B46" s="223" t="s">
        <v>78</v>
      </c>
      <c r="C46" s="274">
        <f ca="1">SUM($C12:C12)</f>
        <v>18</v>
      </c>
      <c r="D46" s="275">
        <f ca="1">SUM($C12:D12)</f>
        <v>37</v>
      </c>
      <c r="E46" s="275">
        <f ca="1">SUM($C12:E12)</f>
        <v>61</v>
      </c>
      <c r="F46" s="275">
        <f ca="1">SUM($C12:F12)</f>
        <v>69</v>
      </c>
      <c r="G46" s="275">
        <f ca="1">SUM($C12:G12)</f>
        <v>76</v>
      </c>
      <c r="H46" s="275">
        <f ca="1">SUM($C12:H12)</f>
        <v>84</v>
      </c>
      <c r="I46" s="275">
        <f ca="1">SUM($C12:I12)</f>
        <v>98</v>
      </c>
      <c r="J46" s="275">
        <f ca="1">SUM($C12:J12)</f>
        <v>107</v>
      </c>
      <c r="K46" s="275">
        <f ca="1">SUM($C12:K12)</f>
        <v>130</v>
      </c>
      <c r="L46" s="275">
        <f ca="1">SUM($C12:L12)</f>
        <v>130</v>
      </c>
      <c r="M46" s="275">
        <f ca="1">SUM($C12:M12)</f>
        <v>130</v>
      </c>
      <c r="N46" s="275">
        <f ca="1">SUM($C12:N12)</f>
        <v>130</v>
      </c>
    </row>
    <row r="47" spans="1:14" s="226" customFormat="1">
      <c r="A47" s="223"/>
      <c r="B47" s="223" t="s">
        <v>192</v>
      </c>
      <c r="C47" s="274">
        <f ca="1">SUM($C13:C13)</f>
        <v>0</v>
      </c>
      <c r="D47" s="275">
        <f ca="1">SUM($C13:D13)</f>
        <v>0</v>
      </c>
      <c r="E47" s="275">
        <f ca="1">SUM($C13:E13)</f>
        <v>0</v>
      </c>
      <c r="F47" s="275">
        <f ca="1">SUM($C13:F13)</f>
        <v>0</v>
      </c>
      <c r="G47" s="275">
        <f ca="1">SUM($C13:G13)</f>
        <v>0</v>
      </c>
      <c r="H47" s="275">
        <f ca="1">SUM($C13:H13)</f>
        <v>0</v>
      </c>
      <c r="I47" s="275">
        <f ca="1">SUM($C13:I13)</f>
        <v>0</v>
      </c>
      <c r="J47" s="275">
        <f ca="1">SUM($C13:J13)</f>
        <v>0</v>
      </c>
      <c r="K47" s="275">
        <f ca="1">SUM($C13:K13)</f>
        <v>0</v>
      </c>
      <c r="L47" s="275">
        <f ca="1">SUM($C13:L13)</f>
        <v>0</v>
      </c>
      <c r="M47" s="275">
        <f ca="1">SUM($C13:M13)</f>
        <v>0</v>
      </c>
      <c r="N47" s="275">
        <f ca="1">SUM($C13:N13)</f>
        <v>0</v>
      </c>
    </row>
    <row r="48" spans="1:14" s="226" customFormat="1">
      <c r="A48" s="223"/>
      <c r="B48" s="223" t="s">
        <v>80</v>
      </c>
      <c r="C48" s="274">
        <f ca="1">SUM($C14:C14)</f>
        <v>0</v>
      </c>
      <c r="D48" s="275">
        <f ca="1">SUM($C14:D14)</f>
        <v>0</v>
      </c>
      <c r="E48" s="275">
        <f ca="1">SUM($C14:E14)</f>
        <v>0</v>
      </c>
      <c r="F48" s="275">
        <f ca="1">SUM($C14:F14)</f>
        <v>0</v>
      </c>
      <c r="G48" s="275">
        <f ca="1">SUM($C14:G14)</f>
        <v>0</v>
      </c>
      <c r="H48" s="275">
        <f ca="1">SUM($C14:H14)</f>
        <v>0</v>
      </c>
      <c r="I48" s="275">
        <f ca="1">SUM($C14:I14)</f>
        <v>0</v>
      </c>
      <c r="J48" s="275">
        <f ca="1">SUM($C14:J14)</f>
        <v>0</v>
      </c>
      <c r="K48" s="275">
        <f ca="1">SUM($C14:K14)</f>
        <v>0</v>
      </c>
      <c r="L48" s="275">
        <f ca="1">SUM($C14:L14)</f>
        <v>0</v>
      </c>
      <c r="M48" s="275">
        <f ca="1">SUM($C14:M14)</f>
        <v>0</v>
      </c>
      <c r="N48" s="275">
        <f ca="1">SUM($C14:N14)</f>
        <v>0</v>
      </c>
    </row>
    <row r="49" spans="1:14" s="226" customFormat="1">
      <c r="A49" s="223"/>
      <c r="B49" s="223" t="s">
        <v>82</v>
      </c>
      <c r="C49" s="274">
        <f ca="1">SUM($C15:C15)</f>
        <v>0</v>
      </c>
      <c r="D49" s="275">
        <f ca="1">SUM($C15:D15)</f>
        <v>0</v>
      </c>
      <c r="E49" s="275">
        <f ca="1">SUM($C15:E15)</f>
        <v>0</v>
      </c>
      <c r="F49" s="275">
        <f ca="1">SUM($C15:F15)</f>
        <v>0</v>
      </c>
      <c r="G49" s="275">
        <f ca="1">SUM($C15:G15)</f>
        <v>0</v>
      </c>
      <c r="H49" s="275">
        <f ca="1">SUM($C15:H15)</f>
        <v>0</v>
      </c>
      <c r="I49" s="275">
        <f ca="1">SUM($C15:I15)</f>
        <v>0</v>
      </c>
      <c r="J49" s="275">
        <f ca="1">SUM($C15:J15)</f>
        <v>0</v>
      </c>
      <c r="K49" s="275">
        <f ca="1">SUM($C15:K15)</f>
        <v>280</v>
      </c>
      <c r="L49" s="275">
        <f ca="1">SUM($C15:L15)</f>
        <v>280</v>
      </c>
      <c r="M49" s="275">
        <f ca="1">SUM($C15:M15)</f>
        <v>280</v>
      </c>
      <c r="N49" s="275">
        <f ca="1">SUM($C15:N15)</f>
        <v>280</v>
      </c>
    </row>
    <row r="50" spans="1:14" s="226" customFormat="1">
      <c r="A50" s="223"/>
      <c r="B50" s="223" t="s">
        <v>193</v>
      </c>
      <c r="C50" s="274">
        <f ca="1">SUM($C16:C16)</f>
        <v>217</v>
      </c>
      <c r="D50" s="275">
        <f ca="1">SUM($C16:D16)</f>
        <v>411</v>
      </c>
      <c r="E50" s="275">
        <f ca="1">SUM($C16:E16)</f>
        <v>560</v>
      </c>
      <c r="F50" s="275">
        <f ca="1">SUM($C16:F16)</f>
        <v>714</v>
      </c>
      <c r="G50" s="275">
        <f ca="1">SUM($C16:G16)</f>
        <v>982</v>
      </c>
      <c r="H50" s="275">
        <f ca="1">SUM($C16:H16)</f>
        <v>1219</v>
      </c>
      <c r="I50" s="275">
        <f ca="1">SUM($C16:I16)</f>
        <v>1416</v>
      </c>
      <c r="J50" s="275">
        <f ca="1">SUM($C16:J16)</f>
        <v>1561</v>
      </c>
      <c r="K50" s="275">
        <f ca="1">SUM($C16:K16)</f>
        <v>1828</v>
      </c>
      <c r="L50" s="275">
        <f ca="1">SUM($C16:L16)</f>
        <v>1828</v>
      </c>
      <c r="M50" s="275">
        <f ca="1">SUM($C16:M16)</f>
        <v>1828</v>
      </c>
      <c r="N50" s="275">
        <f ca="1">SUM($C16:N16)</f>
        <v>1828</v>
      </c>
    </row>
    <row r="51" spans="1:14" s="226" customFormat="1">
      <c r="A51" s="227"/>
      <c r="B51" s="227" t="s">
        <v>194</v>
      </c>
      <c r="C51" s="276">
        <f ca="1">SUM($C17:C17)</f>
        <v>235</v>
      </c>
      <c r="D51" s="277">
        <f ca="1">SUM($C17:D17)</f>
        <v>448</v>
      </c>
      <c r="E51" s="277">
        <f ca="1">SUM($C17:E17)</f>
        <v>621</v>
      </c>
      <c r="F51" s="277">
        <f ca="1">SUM($C17:F17)</f>
        <v>783</v>
      </c>
      <c r="G51" s="277">
        <f ca="1">SUM($C17:G17)</f>
        <v>1058</v>
      </c>
      <c r="H51" s="277">
        <f ca="1">SUM($C17:H17)</f>
        <v>1303</v>
      </c>
      <c r="I51" s="277">
        <f ca="1">SUM($C17:I17)</f>
        <v>1514</v>
      </c>
      <c r="J51" s="277">
        <f ca="1">SUM($C17:J17)</f>
        <v>1668</v>
      </c>
      <c r="K51" s="277">
        <f ca="1">SUM($C17:K17)</f>
        <v>2238</v>
      </c>
      <c r="L51" s="277">
        <f ca="1">SUM($C17:L17)</f>
        <v>2238</v>
      </c>
      <c r="M51" s="277">
        <f ca="1">SUM($C17:M17)</f>
        <v>2238</v>
      </c>
      <c r="N51" s="277">
        <f ca="1">SUM($C17:N17)</f>
        <v>2238</v>
      </c>
    </row>
    <row r="52" spans="1:14" s="226" customFormat="1">
      <c r="A52" s="223"/>
      <c r="B52" s="223"/>
      <c r="C52" s="274"/>
      <c r="D52" s="275"/>
      <c r="E52" s="275"/>
      <c r="F52" s="275"/>
      <c r="G52" s="275"/>
      <c r="H52" s="275"/>
      <c r="I52" s="275"/>
      <c r="J52" s="275"/>
      <c r="K52" s="275"/>
      <c r="L52" s="275"/>
      <c r="M52" s="275"/>
      <c r="N52" s="275"/>
    </row>
    <row r="53" spans="1:14" s="226" customFormat="1">
      <c r="A53" s="227"/>
      <c r="B53" s="227" t="s">
        <v>195</v>
      </c>
      <c r="C53" s="276">
        <f ca="1">SUM($C19:C19)</f>
        <v>231</v>
      </c>
      <c r="D53" s="277">
        <f ca="1">SUM($C19:D19)</f>
        <v>447</v>
      </c>
      <c r="E53" s="277">
        <f ca="1">SUM($C19:E19)</f>
        <v>625</v>
      </c>
      <c r="F53" s="277">
        <f ca="1">SUM($C19:F19)</f>
        <v>773</v>
      </c>
      <c r="G53" s="277">
        <f ca="1">SUM($C19:G19)</f>
        <v>1076</v>
      </c>
      <c r="H53" s="277">
        <f ca="1">SUM($C19:H19)</f>
        <v>1305</v>
      </c>
      <c r="I53" s="277">
        <f ca="1">SUM($C19:I19)</f>
        <v>1490</v>
      </c>
      <c r="J53" s="277">
        <f ca="1">SUM($C19:J19)</f>
        <v>1641</v>
      </c>
      <c r="K53" s="277">
        <f ca="1">SUM($C19:K19)</f>
        <v>2221</v>
      </c>
      <c r="L53" s="277">
        <f ca="1">SUM($C19:L19)</f>
        <v>2221</v>
      </c>
      <c r="M53" s="277">
        <f ca="1">SUM($C19:M19)</f>
        <v>2221</v>
      </c>
      <c r="N53" s="277">
        <f ca="1">SUM($C19:N19)</f>
        <v>2221</v>
      </c>
    </row>
    <row r="54" spans="1:14" s="226" customFormat="1">
      <c r="A54" s="223"/>
      <c r="B54" s="223"/>
      <c r="C54" s="274"/>
      <c r="D54" s="275"/>
      <c r="E54" s="275"/>
      <c r="F54" s="275"/>
      <c r="G54" s="275"/>
      <c r="H54" s="275"/>
      <c r="I54" s="275"/>
      <c r="J54" s="275"/>
      <c r="K54" s="275"/>
      <c r="L54" s="275"/>
      <c r="M54" s="275"/>
      <c r="N54" s="275"/>
    </row>
    <row r="55" spans="1:14" s="226" customFormat="1">
      <c r="A55" s="223"/>
      <c r="B55" s="223" t="s">
        <v>72</v>
      </c>
      <c r="C55" s="274">
        <f>SUM($C21:C21)</f>
        <v>0</v>
      </c>
      <c r="D55" s="275">
        <f>SUM($C21:D21)</f>
        <v>0</v>
      </c>
      <c r="E55" s="275">
        <f>SUM($C21:E21)</f>
        <v>0</v>
      </c>
      <c r="F55" s="275">
        <f>SUM($C21:F21)</f>
        <v>0</v>
      </c>
      <c r="G55" s="275">
        <f>SUM($C21:G21)</f>
        <v>0</v>
      </c>
      <c r="H55" s="275">
        <f>SUM($C21:H21)</f>
        <v>0</v>
      </c>
      <c r="I55" s="275">
        <f>SUM($C21:I21)</f>
        <v>0</v>
      </c>
      <c r="J55" s="275">
        <f>SUM($C21:J21)</f>
        <v>0</v>
      </c>
      <c r="K55" s="275">
        <f>SUM($C21:K21)</f>
        <v>0</v>
      </c>
      <c r="L55" s="275">
        <f>SUM($C21:L21)</f>
        <v>0</v>
      </c>
      <c r="M55" s="275">
        <f>SUM($C21:M21)</f>
        <v>0</v>
      </c>
      <c r="N55" s="275">
        <f>SUM($C21:N21)</f>
        <v>0</v>
      </c>
    </row>
    <row r="56" spans="1:14" s="226" customFormat="1">
      <c r="A56" s="223"/>
      <c r="B56" s="223" t="s">
        <v>232</v>
      </c>
      <c r="C56" s="274">
        <f>SUM($C22:C22)</f>
        <v>0</v>
      </c>
      <c r="D56" s="275">
        <f>SUM($C22:D22)</f>
        <v>0</v>
      </c>
      <c r="E56" s="275">
        <f>SUM($C22:E22)</f>
        <v>0</v>
      </c>
      <c r="F56" s="275">
        <f>SUM($C22:F22)</f>
        <v>0</v>
      </c>
      <c r="G56" s="275">
        <f>SUM($C22:G22)</f>
        <v>0</v>
      </c>
      <c r="H56" s="275">
        <f>SUM($C22:H22)</f>
        <v>0</v>
      </c>
      <c r="I56" s="275">
        <f>SUM($C22:I22)</f>
        <v>0</v>
      </c>
      <c r="J56" s="275">
        <f>SUM($C22:J22)</f>
        <v>0</v>
      </c>
      <c r="K56" s="275">
        <f>SUM($C22:K22)</f>
        <v>0</v>
      </c>
      <c r="L56" s="275">
        <f>SUM($C22:L22)</f>
        <v>0</v>
      </c>
      <c r="M56" s="275">
        <f>SUM($C22:M22)</f>
        <v>0</v>
      </c>
      <c r="N56" s="275">
        <f>SUM($C22:N22)</f>
        <v>0</v>
      </c>
    </row>
    <row r="57" spans="1:14" s="226" customFormat="1">
      <c r="A57" s="223"/>
      <c r="B57" s="223" t="s">
        <v>196</v>
      </c>
      <c r="C57" s="274">
        <f ca="1">SUM($C23:C23)</f>
        <v>4</v>
      </c>
      <c r="D57" s="275">
        <f ca="1">SUM($C23:D23)</f>
        <v>8</v>
      </c>
      <c r="E57" s="275">
        <f ca="1">SUM($C23:E23)</f>
        <v>21</v>
      </c>
      <c r="F57" s="275">
        <f ca="1">SUM($C23:F23)</f>
        <v>21</v>
      </c>
      <c r="G57" s="275">
        <f ca="1">SUM($C23:G23)</f>
        <v>26</v>
      </c>
      <c r="H57" s="275">
        <f ca="1">SUM($C23:H23)</f>
        <v>41</v>
      </c>
      <c r="I57" s="275">
        <f ca="1">SUM($C23:I23)</f>
        <v>42</v>
      </c>
      <c r="J57" s="275">
        <f ca="1">SUM($C23:J23)</f>
        <v>43</v>
      </c>
      <c r="K57" s="275">
        <f ca="1">SUM($C23:K23)</f>
        <v>43</v>
      </c>
      <c r="L57" s="275">
        <f ca="1">SUM($C23:L23)</f>
        <v>43</v>
      </c>
      <c r="M57" s="275">
        <f ca="1">SUM($C23:M23)</f>
        <v>43</v>
      </c>
      <c r="N57" s="275">
        <f ca="1">SUM($C23:N23)</f>
        <v>43</v>
      </c>
    </row>
    <row r="58" spans="1:14" s="226" customFormat="1">
      <c r="A58" s="223"/>
      <c r="B58" s="223" t="s">
        <v>88</v>
      </c>
      <c r="C58" s="274">
        <f>SUM($C24:C24)</f>
        <v>0</v>
      </c>
      <c r="D58" s="275">
        <f>SUM($C24:D24)</f>
        <v>0</v>
      </c>
      <c r="E58" s="275">
        <f>SUM($C24:E24)</f>
        <v>0</v>
      </c>
      <c r="F58" s="275">
        <f>SUM($C24:F24)</f>
        <v>0</v>
      </c>
      <c r="G58" s="275">
        <f>SUM($C24:G24)</f>
        <v>0</v>
      </c>
      <c r="H58" s="275">
        <f>SUM($C24:H24)</f>
        <v>0</v>
      </c>
      <c r="I58" s="275">
        <f>SUM($C24:I24)</f>
        <v>0</v>
      </c>
      <c r="J58" s="275">
        <f>SUM($C24:J24)</f>
        <v>0</v>
      </c>
      <c r="K58" s="275">
        <f>SUM($C24:K24)</f>
        <v>0</v>
      </c>
      <c r="L58" s="275">
        <f>SUM($C24:L24)</f>
        <v>0</v>
      </c>
      <c r="M58" s="275">
        <f>SUM($C24:M24)</f>
        <v>0</v>
      </c>
      <c r="N58" s="275">
        <f>SUM($C24:N24)</f>
        <v>0</v>
      </c>
    </row>
    <row r="59" spans="1:14" s="226" customFormat="1">
      <c r="A59" s="223"/>
      <c r="B59" s="223" t="s">
        <v>92</v>
      </c>
      <c r="C59" s="274">
        <f>SUM($C25:C25)</f>
        <v>0</v>
      </c>
      <c r="D59" s="275">
        <f>SUM($C25:D25)</f>
        <v>0</v>
      </c>
      <c r="E59" s="275">
        <f>SUM($C25:E25)</f>
        <v>0</v>
      </c>
      <c r="F59" s="275">
        <f>SUM($C25:F25)</f>
        <v>0</v>
      </c>
      <c r="G59" s="275">
        <f>SUM($C25:G25)</f>
        <v>0</v>
      </c>
      <c r="H59" s="275">
        <f>SUM($C25:H25)</f>
        <v>0</v>
      </c>
      <c r="I59" s="275">
        <f>SUM($C25:I25)</f>
        <v>0</v>
      </c>
      <c r="J59" s="275">
        <f>SUM($C25:J25)</f>
        <v>0</v>
      </c>
      <c r="K59" s="275">
        <f>SUM($C25:K25)</f>
        <v>0</v>
      </c>
      <c r="L59" s="275">
        <f>SUM($C25:L25)</f>
        <v>0</v>
      </c>
      <c r="M59" s="275">
        <f>SUM($C25:M25)</f>
        <v>0</v>
      </c>
      <c r="N59" s="275">
        <f>SUM($C25:N25)</f>
        <v>0</v>
      </c>
    </row>
    <row r="60" spans="1:14" s="226" customFormat="1">
      <c r="A60" s="227"/>
      <c r="B60" s="227" t="s">
        <v>197</v>
      </c>
      <c r="C60" s="276">
        <f ca="1">SUM($C26:C26)</f>
        <v>4</v>
      </c>
      <c r="D60" s="277">
        <f ca="1">SUM($C26:D26)</f>
        <v>8</v>
      </c>
      <c r="E60" s="277">
        <f ca="1">SUM($C26:E26)</f>
        <v>21</v>
      </c>
      <c r="F60" s="277">
        <f ca="1">SUM($C26:F26)</f>
        <v>21</v>
      </c>
      <c r="G60" s="277">
        <f ca="1">SUM($C26:G26)</f>
        <v>26</v>
      </c>
      <c r="H60" s="277">
        <f ca="1">SUM($C26:H26)</f>
        <v>41</v>
      </c>
      <c r="I60" s="277">
        <f ca="1">SUM($C26:I26)</f>
        <v>42</v>
      </c>
      <c r="J60" s="277">
        <f ca="1">SUM($C26:J26)</f>
        <v>43</v>
      </c>
      <c r="K60" s="277">
        <f ca="1">SUM($C26:K26)</f>
        <v>43</v>
      </c>
      <c r="L60" s="277">
        <f ca="1">SUM($C26:L26)</f>
        <v>43</v>
      </c>
      <c r="M60" s="277">
        <f ca="1">SUM($C26:M26)</f>
        <v>43</v>
      </c>
      <c r="N60" s="277">
        <f ca="1">SUM($C26:N26)</f>
        <v>43</v>
      </c>
    </row>
    <row r="61" spans="1:14" s="226" customFormat="1">
      <c r="A61" s="223"/>
      <c r="B61" s="223"/>
      <c r="C61" s="274"/>
      <c r="D61" s="275"/>
      <c r="E61" s="275"/>
      <c r="F61" s="275"/>
      <c r="G61" s="275"/>
      <c r="H61" s="275"/>
      <c r="I61" s="275"/>
      <c r="J61" s="275"/>
      <c r="K61" s="275"/>
      <c r="L61" s="275"/>
      <c r="M61" s="275"/>
      <c r="N61" s="275"/>
    </row>
    <row r="62" spans="1:14" s="226" customFormat="1">
      <c r="A62" s="227"/>
      <c r="B62" s="227" t="s">
        <v>198</v>
      </c>
      <c r="C62" s="276">
        <f ca="1">SUM($C28:C28)</f>
        <v>235</v>
      </c>
      <c r="D62" s="277">
        <f ca="1">SUM($C28:D28)</f>
        <v>455</v>
      </c>
      <c r="E62" s="277">
        <f ca="1">SUM($C28:E28)</f>
        <v>646</v>
      </c>
      <c r="F62" s="277">
        <f ca="1">SUM($C28:F28)</f>
        <v>794</v>
      </c>
      <c r="G62" s="277">
        <f ca="1">SUM($C28:G28)</f>
        <v>1102</v>
      </c>
      <c r="H62" s="277">
        <f ca="1">SUM($C28:H28)</f>
        <v>1346</v>
      </c>
      <c r="I62" s="277">
        <f ca="1">SUM($C28:I28)</f>
        <v>1532</v>
      </c>
      <c r="J62" s="277">
        <f ca="1">SUM($C28:J28)</f>
        <v>1684</v>
      </c>
      <c r="K62" s="277">
        <f ca="1">SUM($C28:K28)</f>
        <v>2264</v>
      </c>
      <c r="L62" s="277">
        <f ca="1">SUM($C28:L28)</f>
        <v>2264</v>
      </c>
      <c r="M62" s="277">
        <f ca="1">SUM($C28:M28)</f>
        <v>2264</v>
      </c>
      <c r="N62" s="277">
        <f ca="1">SUM($C28:N28)</f>
        <v>2264</v>
      </c>
    </row>
    <row r="63" spans="1:14" s="226" customFormat="1">
      <c r="A63" s="227"/>
      <c r="B63" s="227"/>
      <c r="C63" s="274"/>
      <c r="D63" s="275"/>
      <c r="E63" s="275"/>
      <c r="F63" s="275"/>
      <c r="G63" s="275"/>
      <c r="H63" s="275"/>
      <c r="I63" s="275"/>
      <c r="J63" s="275"/>
      <c r="K63" s="275"/>
      <c r="L63" s="275"/>
      <c r="M63" s="275"/>
      <c r="N63" s="275"/>
    </row>
    <row r="64" spans="1:14" s="226" customFormat="1">
      <c r="A64" s="223"/>
      <c r="B64" s="223" t="s">
        <v>233</v>
      </c>
      <c r="C64" s="274">
        <f>SUM($C30:C30)</f>
        <v>0</v>
      </c>
      <c r="D64" s="275">
        <f>SUM($C30:D30)</f>
        <v>0</v>
      </c>
      <c r="E64" s="275">
        <f>SUM($C30:E30)</f>
        <v>0</v>
      </c>
      <c r="F64" s="275">
        <f>SUM($C30:F30)</f>
        <v>0</v>
      </c>
      <c r="G64" s="275">
        <f>SUM($C30:G30)</f>
        <v>0</v>
      </c>
      <c r="H64" s="275">
        <f>SUM($C30:H30)</f>
        <v>0</v>
      </c>
      <c r="I64" s="275">
        <f>SUM($C30:I30)</f>
        <v>0</v>
      </c>
      <c r="J64" s="275">
        <f>SUM($C30:J30)</f>
        <v>0</v>
      </c>
      <c r="K64" s="275">
        <f>SUM($C30:K30)</f>
        <v>0</v>
      </c>
      <c r="L64" s="275">
        <f>SUM($C30:L30)</f>
        <v>0</v>
      </c>
      <c r="M64" s="275">
        <f>SUM($C30:M30)</f>
        <v>0</v>
      </c>
      <c r="N64" s="275">
        <f>SUM($C30:N30)</f>
        <v>0</v>
      </c>
    </row>
    <row r="65" spans="1:14" s="226" customFormat="1">
      <c r="A65" s="223"/>
      <c r="B65" s="223" t="s">
        <v>234</v>
      </c>
      <c r="C65" s="274">
        <f>SUM($C31:C31)</f>
        <v>0</v>
      </c>
      <c r="D65" s="275">
        <f>SUM($C31:D31)</f>
        <v>0</v>
      </c>
      <c r="E65" s="275">
        <f>SUM($C31:E31)</f>
        <v>0</v>
      </c>
      <c r="F65" s="275">
        <f>SUM($C31:F31)</f>
        <v>0</v>
      </c>
      <c r="G65" s="275">
        <f>SUM($C31:G31)</f>
        <v>0</v>
      </c>
      <c r="H65" s="275">
        <f>SUM($C31:H31)</f>
        <v>0</v>
      </c>
      <c r="I65" s="275">
        <f>SUM($C31:I31)</f>
        <v>0</v>
      </c>
      <c r="J65" s="275">
        <f>SUM($C31:J31)</f>
        <v>0</v>
      </c>
      <c r="K65" s="275">
        <f>SUM($C31:K31)</f>
        <v>0</v>
      </c>
      <c r="L65" s="275">
        <f>SUM($C31:L31)</f>
        <v>0</v>
      </c>
      <c r="M65" s="275">
        <f>SUM($C31:M31)</f>
        <v>0</v>
      </c>
      <c r="N65" s="275">
        <f>SUM($C31:N31)</f>
        <v>0</v>
      </c>
    </row>
    <row r="66" spans="1:14" s="226" customFormat="1">
      <c r="A66" s="223"/>
      <c r="B66" s="223" t="s">
        <v>235</v>
      </c>
      <c r="C66" s="274">
        <f>SUM($C32:C32)</f>
        <v>0</v>
      </c>
      <c r="D66" s="275">
        <f>SUM($C32:D32)</f>
        <v>0</v>
      </c>
      <c r="E66" s="275">
        <f>SUM($C32:E32)</f>
        <v>0</v>
      </c>
      <c r="F66" s="275">
        <f>SUM($C32:F32)</f>
        <v>0</v>
      </c>
      <c r="G66" s="275">
        <f>SUM($C32:G32)</f>
        <v>0</v>
      </c>
      <c r="H66" s="275">
        <f>SUM($C32:H32)</f>
        <v>0</v>
      </c>
      <c r="I66" s="275">
        <f>SUM($C32:I32)</f>
        <v>0</v>
      </c>
      <c r="J66" s="275">
        <f>SUM($C32:J32)</f>
        <v>0</v>
      </c>
      <c r="K66" s="275">
        <f>SUM($C32:K32)</f>
        <v>0</v>
      </c>
      <c r="L66" s="275">
        <f>SUM($C32:L32)</f>
        <v>0</v>
      </c>
      <c r="M66" s="275">
        <f>SUM($C32:M32)</f>
        <v>0</v>
      </c>
      <c r="N66" s="275">
        <f>SUM($C32:N32)</f>
        <v>0</v>
      </c>
    </row>
    <row r="67" spans="1:14" s="226" customFormat="1">
      <c r="A67" s="223"/>
      <c r="B67" s="227" t="s">
        <v>199</v>
      </c>
      <c r="C67" s="276">
        <f>SUM($C33:C33)</f>
        <v>0</v>
      </c>
      <c r="D67" s="277">
        <f>SUM($C33:D33)</f>
        <v>0</v>
      </c>
      <c r="E67" s="277">
        <f>SUM($C33:E33)</f>
        <v>0</v>
      </c>
      <c r="F67" s="277">
        <f>SUM($C33:F33)</f>
        <v>0</v>
      </c>
      <c r="G67" s="277">
        <f>SUM($C33:G33)</f>
        <v>0</v>
      </c>
      <c r="H67" s="277">
        <f>SUM($C33:H33)</f>
        <v>0</v>
      </c>
      <c r="I67" s="277">
        <f>SUM($C33:I33)</f>
        <v>0</v>
      </c>
      <c r="J67" s="277">
        <f>SUM($C33:J33)</f>
        <v>0</v>
      </c>
      <c r="K67" s="277">
        <f>SUM($C33:K33)</f>
        <v>0</v>
      </c>
      <c r="L67" s="277">
        <f>SUM($C33:L33)</f>
        <v>0</v>
      </c>
      <c r="M67" s="277">
        <f>SUM($C33:M33)</f>
        <v>0</v>
      </c>
      <c r="N67" s="277">
        <f>SUM($C33:N33)</f>
        <v>0</v>
      </c>
    </row>
    <row r="68" spans="1:14" s="226" customFormat="1">
      <c r="A68" s="223"/>
      <c r="B68" s="223"/>
      <c r="C68" s="278"/>
      <c r="D68" s="279"/>
      <c r="E68" s="279"/>
      <c r="F68" s="279"/>
      <c r="G68" s="279"/>
      <c r="H68" s="279"/>
      <c r="I68" s="279"/>
      <c r="J68" s="279"/>
      <c r="K68" s="279"/>
      <c r="L68" s="279"/>
      <c r="M68" s="279"/>
      <c r="N68" s="279"/>
    </row>
    <row r="69" spans="1:14" s="226" customFormat="1">
      <c r="A69" s="227"/>
      <c r="B69" s="227" t="s">
        <v>186</v>
      </c>
      <c r="C69" s="276">
        <f ca="1">SUM($C35:C35)</f>
        <v>235</v>
      </c>
      <c r="D69" s="277">
        <f ca="1">SUM($C35:D35)</f>
        <v>455</v>
      </c>
      <c r="E69" s="277">
        <f ca="1">SUM($C35:E35)</f>
        <v>646</v>
      </c>
      <c r="F69" s="277">
        <f ca="1">SUM($C35:F35)</f>
        <v>794</v>
      </c>
      <c r="G69" s="277">
        <f ca="1">SUM($C35:G35)</f>
        <v>1102</v>
      </c>
      <c r="H69" s="277">
        <f ca="1">SUM($C35:H35)</f>
        <v>1346</v>
      </c>
      <c r="I69" s="277">
        <f ca="1">SUM($C35:I35)</f>
        <v>1532</v>
      </c>
      <c r="J69" s="277">
        <f ca="1">SUM($C35:J35)</f>
        <v>1684</v>
      </c>
      <c r="K69" s="277">
        <f ca="1">SUM($C35:K35)</f>
        <v>2264</v>
      </c>
      <c r="L69" s="277">
        <f ca="1">SUM($C35:L35)</f>
        <v>2264</v>
      </c>
      <c r="M69" s="277">
        <f ca="1">SUM($C35:M35)</f>
        <v>2264</v>
      </c>
      <c r="N69" s="277">
        <f ca="1">SUM($C35:N35)</f>
        <v>2264</v>
      </c>
    </row>
  </sheetData>
  <sheetProtection password="BD59" sheet="1" objects="1" scenarios="1" formatCells="0" selectLockedCells="1"/>
  <conditionalFormatting sqref="A1:N69">
    <cfRule type="expression" dxfId="1" priority="1">
      <formula>CD&lt;&gt;PD</formula>
    </cfRule>
  </conditionalFormatting>
  <pageMargins left="0.7" right="0.7" top="0.75" bottom="0.75" header="0.3" footer="0.3"/>
  <pageSetup paperSize="9" scale="95" fitToWidth="2" fitToHeight="2" orientation="landscape" blackAndWhite="1" r:id="rId1"/>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76</vt:i4>
      </vt:variant>
    </vt:vector>
  </HeadingPairs>
  <TitlesOfParts>
    <vt:vector size="87" baseType="lpstr">
      <vt:lpstr>Sheet2</vt:lpstr>
      <vt:lpstr>Master</vt:lpstr>
      <vt:lpstr>JournalEntry</vt:lpstr>
      <vt:lpstr>ALLedger</vt:lpstr>
      <vt:lpstr>Ledgergraph</vt:lpstr>
      <vt:lpstr>Bal Sheet</vt:lpstr>
      <vt:lpstr>P&amp;L</vt:lpstr>
      <vt:lpstr>Schedule</vt:lpstr>
      <vt:lpstr>Financial-PL</vt:lpstr>
      <vt:lpstr>Financial-BS</vt:lpstr>
      <vt:lpstr>Financialgraph</vt:lpstr>
      <vt:lpstr>'Financial-BS'!Accounts_receivable</vt:lpstr>
      <vt:lpstr>'Financial-BS'!Balanced</vt:lpstr>
      <vt:lpstr>'Financial-BS'!Cash</vt:lpstr>
      <vt:lpstr>CD</vt:lpstr>
      <vt:lpstr>'Financial-BS'!Common_stock</vt:lpstr>
      <vt:lpstr>'Financial-PL'!Cost_of_goods_sold</vt:lpstr>
      <vt:lpstr>CR</vt:lpstr>
      <vt:lpstr>'Financial-BS'!Current_assets</vt:lpstr>
      <vt:lpstr>'Financial-BS'!Current_portion_of_long_term_debt</vt:lpstr>
      <vt:lpstr>Cyr</vt:lpstr>
      <vt:lpstr>'Financial-BS'!Deposits</vt:lpstr>
      <vt:lpstr>'Financial-BS'!DepositsBS</vt:lpstr>
      <vt:lpstr>DR</vt:lpstr>
      <vt:lpstr>DT</vt:lpstr>
      <vt:lpstr>EOF</vt:lpstr>
      <vt:lpstr>'Financial-PL'!General_administrative_expense</vt:lpstr>
      <vt:lpstr>'Financial-PL'!Gross_profit</vt:lpstr>
      <vt:lpstr>'Financial-PL'!Income_before_income_taxes</vt:lpstr>
      <vt:lpstr>'Financial-PL'!Interest_expense</vt:lpstr>
      <vt:lpstr>'Financial-PL'!Interest_income</vt:lpstr>
      <vt:lpstr>'Financial-BS'!Inventory</vt:lpstr>
      <vt:lpstr>'Financial-PL'!ISColumn_titles</vt:lpstr>
      <vt:lpstr>'Financial-PL'!IStop</vt:lpstr>
      <vt:lpstr>'Financial-BS'!Key_person_life_insurance</vt:lpstr>
      <vt:lpstr>'Financial-BS'!Land</vt:lpstr>
      <vt:lpstr>LC</vt:lpstr>
      <vt:lpstr>Ledger</vt:lpstr>
      <vt:lpstr>'Financial-BS'!Less_accumulated_depreciation</vt:lpstr>
      <vt:lpstr>'Financial-PL'!Less_income_taxes</vt:lpstr>
      <vt:lpstr>Link</vt:lpstr>
      <vt:lpstr>LL</vt:lpstr>
      <vt:lpstr>LR</vt:lpstr>
      <vt:lpstr>lrow</vt:lpstr>
      <vt:lpstr>'Financial-BS'!LTNotes_Payable</vt:lpstr>
      <vt:lpstr>Lyr</vt:lpstr>
      <vt:lpstr>'Financial-PL'!Miscellaneous_expenses</vt:lpstr>
      <vt:lpstr>'Financial-PL'!Miscellaneous_income</vt:lpstr>
      <vt:lpstr>'Financial-BS'!Mortgage</vt:lpstr>
      <vt:lpstr>'Financial-PL'!Net_income</vt:lpstr>
      <vt:lpstr>'Financial-PL'!Operating_profit</vt:lpstr>
      <vt:lpstr>'Financial-BS'!Other_accounts_payable</vt:lpstr>
      <vt:lpstr>'Financial-BS'!Other_current_assets</vt:lpstr>
      <vt:lpstr>'Financial-BS'!Other_current_payables</vt:lpstr>
      <vt:lpstr>'Financial-PL'!Other_expense</vt:lpstr>
      <vt:lpstr>'Financial-PL'!Other_income_expense</vt:lpstr>
      <vt:lpstr>'Financial-BS'!Other_long_term_liabilities</vt:lpstr>
      <vt:lpstr>'Financial-BS'!Other_non_current_assets</vt:lpstr>
      <vt:lpstr>'Financial-BS'!Other_owners_accounts</vt:lpstr>
      <vt:lpstr>'Financial-BS'!Owners_Equity</vt:lpstr>
      <vt:lpstr>'Financial-BS'!Paid_in_Capital</vt:lpstr>
      <vt:lpstr>PD</vt:lpstr>
      <vt:lpstr>'Financial-BS'!Preferred_stock</vt:lpstr>
      <vt:lpstr>'Bal Sheet'!Print_Area</vt:lpstr>
      <vt:lpstr>'Financial-BS'!Print_Area</vt:lpstr>
      <vt:lpstr>Master!Print_Area</vt:lpstr>
      <vt:lpstr>'P&amp;L'!Print_Area</vt:lpstr>
      <vt:lpstr>Schedule!Print_Area</vt:lpstr>
      <vt:lpstr>JournalEntry!Print_Titles</vt:lpstr>
      <vt:lpstr>Master!Print_Titles</vt:lpstr>
      <vt:lpstr>Schedule!Print_Titles</vt:lpstr>
      <vt:lpstr>'Financial-BS'!Property_plant_equipment</vt:lpstr>
      <vt:lpstr>'Financial-PL'!Sales</vt:lpstr>
      <vt:lpstr>'Financial-PL'!Selling_expense</vt:lpstr>
      <vt:lpstr>Start_10</vt:lpstr>
      <vt:lpstr>Start_9</vt:lpstr>
      <vt:lpstr>'Financial-BS'!Total_Assets</vt:lpstr>
      <vt:lpstr>'Financial-BS'!Total_current_assets</vt:lpstr>
      <vt:lpstr>'Financial-BS'!Total_current_liabilities</vt:lpstr>
      <vt:lpstr>'Financial-PL'!Total_expense</vt:lpstr>
      <vt:lpstr>'Financial-BS'!Total_Liabilities</vt:lpstr>
      <vt:lpstr>'Financial-BS'!Total_liabilities_and_owners_equity</vt:lpstr>
      <vt:lpstr>'Financial-BS'!Total_long_term_liabilities</vt:lpstr>
      <vt:lpstr>'Financial-BS'!Total_other_assets</vt:lpstr>
      <vt:lpstr>'Financial-PL'!Total_other_income_expense</vt:lpstr>
      <vt:lpstr>'Financial-BS'!Total_owners_equity</vt:lpstr>
      <vt:lpstr>'Financial-BS'!Trade_accounts_payable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Hewa Group</dc:creator>
  <cp:lastModifiedBy>Hemin</cp:lastModifiedBy>
  <cp:lastPrinted>2012-08-26T11:28:25Z</cp:lastPrinted>
  <dcterms:created xsi:type="dcterms:W3CDTF">2012-08-18T04:15:47Z</dcterms:created>
  <dcterms:modified xsi:type="dcterms:W3CDTF">2012-08-26T11:40:43Z</dcterms:modified>
</cp:coreProperties>
</file>